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Stores" sheetId="3" state="visible" r:id="rId5"/>
    <sheet name="Products" sheetId="4" state="visible" r:id="rId6"/>
    <sheet name="Customers" sheetId="5" state="visible" r:id="rId7"/>
    <sheet name="OrderItems" sheetId="6" state="visible" r:id="rId8"/>
    <sheet name="Orders" sheetId="7" state="visible" r:id="rId9"/>
  </sheets>
  <definedNames>
    <definedName function="false" hidden="false" localSheetId="1" name="_xlnm.Print_Area" vbProcedure="false">Dashboard!$A$1:$X$130</definedName>
    <definedName function="false" hidden="false" localSheetId="0" name="_xlnm.Print_Area" vbProcedure="false">'Read Me'!$A$1:$D$18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<sst xmlns="http://schemas.openxmlformats.org/spreadsheetml/2006/main" count="16695" uniqueCount="2297">
  <si>
    <t xml:space="preserve">UrbanCart Sales &amp; Customer Intelligence — Workbook Guide</t>
  </si>
  <si>
    <t xml:space="preserve">How this workbook is organized</t>
  </si>
  <si>
    <t xml:space="preserve">Dashboard</t>
  </si>
  <si>
    <t xml:space="preserve">KPI summary, charts, and business-question tables — start here.</t>
  </si>
  <si>
    <t xml:space="preserve">Orders</t>
  </si>
  <si>
    <t xml:space="preserve">One row per order, with revenue/cost roll-ups pulled from Order Items.</t>
  </si>
  <si>
    <t xml:space="preserve">OrderItems</t>
  </si>
  <si>
    <t xml:space="preserve">One row per product sold within an order (the most granular data).</t>
  </si>
  <si>
    <t xml:space="preserve">Customers</t>
  </si>
  <si>
    <t xml:space="preserve">One row per customer, with total orders &amp; spend roll-ups.</t>
  </si>
  <si>
    <t xml:space="preserve">Products</t>
  </si>
  <si>
    <t xml:space="preserve">One row per product, with units sold &amp; margin roll-ups.</t>
  </si>
  <si>
    <t xml:space="preserve">Stores</t>
  </si>
  <si>
    <t xml:space="preserve">One row per store (plus the Online store), with revenue roll-ups.</t>
  </si>
  <si>
    <t xml:space="preserve">How the numbers work</t>
  </si>
  <si>
    <t xml:space="preserve">Net Revenue</t>
  </si>
  <si>
    <t xml:space="preserve">Quantity × Unit Price × (1 − Discount%), counted only on Delivered orders.</t>
  </si>
  <si>
    <t xml:space="preserve">Gross Profit</t>
  </si>
  <si>
    <t xml:space="preserve">Net Revenue minus (Quantity × Unit Cost).</t>
  </si>
  <si>
    <t xml:space="preserve">Everything is a live formula</t>
  </si>
  <si>
    <t xml:space="preserve">Every summary number recalculates automatically if you edit the raw data.</t>
  </si>
  <si>
    <t xml:space="preserve">UrbanCart — Sales &amp; Customer Intelligence Dashboard</t>
  </si>
  <si>
    <t xml:space="preserve">Jan 2024 – Dec 2025  |  Figures reflect Delivered orders only, net of discounts</t>
  </si>
  <si>
    <t xml:space="preserve">Total Net Revenue</t>
  </si>
  <si>
    <t xml:space="preserve">Delivered Orders</t>
  </si>
  <si>
    <t xml:space="preserve">Avg Order Value</t>
  </si>
  <si>
    <t xml:space="preserve">Repeat Purchase Rate</t>
  </si>
  <si>
    <t xml:space="preserve">Return Rate</t>
  </si>
  <si>
    <t xml:space="preserve">Gross Margin</t>
  </si>
  <si>
    <t xml:space="preserve">Monthly Revenue Trend</t>
  </si>
  <si>
    <t xml:space="preserve">Month</t>
  </si>
  <si>
    <t xml:space="preserve">Revenue &amp; Margin by Category</t>
  </si>
  <si>
    <t xml:space="preserve">Category</t>
  </si>
  <si>
    <t xml:space="preserve">Margin %</t>
  </si>
  <si>
    <t xml:space="preserve">Beauty</t>
  </si>
  <si>
    <t xml:space="preserve">Books &amp; Stationery</t>
  </si>
  <si>
    <t xml:space="preserve">Electronics</t>
  </si>
  <si>
    <t xml:space="preserve">Fashion</t>
  </si>
  <si>
    <t xml:space="preserve">Home &amp; Kitchen</t>
  </si>
  <si>
    <t xml:space="preserve">Sports &amp; Fitness</t>
  </si>
  <si>
    <t xml:space="preserve">Revenue by Region</t>
  </si>
  <si>
    <t xml:space="preserve">Region</t>
  </si>
  <si>
    <t xml:space="preserve">East</t>
  </si>
  <si>
    <t xml:space="preserve">North</t>
  </si>
  <si>
    <t xml:space="preserve">Online</t>
  </si>
  <si>
    <t xml:space="preserve">South</t>
  </si>
  <si>
    <t xml:space="preserve">West</t>
  </si>
  <si>
    <t xml:space="preserve">Online vs In-Store</t>
  </si>
  <si>
    <t xml:space="preserve">Channel</t>
  </si>
  <si>
    <t xml:space="preserve">In-Store</t>
  </si>
  <si>
    <t xml:space="preserve">Top 10 Products by Revenue</t>
  </si>
  <si>
    <t xml:space="preserve">Rank</t>
  </si>
  <si>
    <t xml:space="preserve">Product</t>
  </si>
  <si>
    <t xml:space="preserve">Order Status Breakdown</t>
  </si>
  <si>
    <t xml:space="preserve">Status</t>
  </si>
  <si>
    <t xml:space="preserve">Delivered</t>
  </si>
  <si>
    <t xml:space="preserve">Returned</t>
  </si>
  <si>
    <t xml:space="preserve">Cancelled</t>
  </si>
  <si>
    <t xml:space="preserve">Customer Segment Performance (Loyalty Tier)</t>
  </si>
  <si>
    <t xml:space="preserve">Segment</t>
  </si>
  <si>
    <t xml:space="preserve">Avg Spend / Customer</t>
  </si>
  <si>
    <t xml:space="preserve">New</t>
  </si>
  <si>
    <t xml:space="preserve">Premium</t>
  </si>
  <si>
    <t xml:space="preserve">Regular</t>
  </si>
  <si>
    <t xml:space="preserve">store_id</t>
  </si>
  <si>
    <t xml:space="preserve">store_name</t>
  </si>
  <si>
    <t xml:space="preserve">city</t>
  </si>
  <si>
    <t xml:space="preserve">region</t>
  </si>
  <si>
    <t xml:space="preserve">total_orders</t>
  </si>
  <si>
    <t xml:space="preserve">net_revenue</t>
  </si>
  <si>
    <t xml:space="preserve">UrbanCart Delhi Store</t>
  </si>
  <si>
    <t xml:space="preserve">Delhi</t>
  </si>
  <si>
    <t xml:space="preserve">UrbanCart Chandigarh Store</t>
  </si>
  <si>
    <t xml:space="preserve">Chandigarh</t>
  </si>
  <si>
    <t xml:space="preserve">UrbanCart Lucknow Store</t>
  </si>
  <si>
    <t xml:space="preserve">Lucknow</t>
  </si>
  <si>
    <t xml:space="preserve">UrbanCart Jaipur Store</t>
  </si>
  <si>
    <t xml:space="preserve">Jaipur</t>
  </si>
  <si>
    <t xml:space="preserve">UrbanCart Bengaluru Store</t>
  </si>
  <si>
    <t xml:space="preserve">Bengaluru</t>
  </si>
  <si>
    <t xml:space="preserve">UrbanCart Chennai Store</t>
  </si>
  <si>
    <t xml:space="preserve">Chennai</t>
  </si>
  <si>
    <t xml:space="preserve">UrbanCart Hyderabad Store</t>
  </si>
  <si>
    <t xml:space="preserve">Hyderabad</t>
  </si>
  <si>
    <t xml:space="preserve">UrbanCart Kochi Store</t>
  </si>
  <si>
    <t xml:space="preserve">Kochi</t>
  </si>
  <si>
    <t xml:space="preserve">UrbanCart Mumbai Store</t>
  </si>
  <si>
    <t xml:space="preserve">Mumbai</t>
  </si>
  <si>
    <t xml:space="preserve">UrbanCart Pune Store</t>
  </si>
  <si>
    <t xml:space="preserve">Pune</t>
  </si>
  <si>
    <t xml:space="preserve">UrbanCart Ahmedabad Store</t>
  </si>
  <si>
    <t xml:space="preserve">Ahmedabad</t>
  </si>
  <si>
    <t xml:space="preserve">UrbanCart Surat Store</t>
  </si>
  <si>
    <t xml:space="preserve">Surat</t>
  </si>
  <si>
    <t xml:space="preserve">UrbanCart Kolkata Store</t>
  </si>
  <si>
    <t xml:space="preserve">Kolkata</t>
  </si>
  <si>
    <t xml:space="preserve">UrbanCart Bhubaneswar Store</t>
  </si>
  <si>
    <t xml:space="preserve">Bhubaneswar</t>
  </si>
  <si>
    <t xml:space="preserve">UrbanCart Patna Store</t>
  </si>
  <si>
    <t xml:space="preserve">Patna</t>
  </si>
  <si>
    <t xml:space="preserve">UrbanCart Guwahati Store</t>
  </si>
  <si>
    <t xml:space="preserve">Guwahati</t>
  </si>
  <si>
    <t xml:space="preserve">UrbanCart Online</t>
  </si>
  <si>
    <t xml:space="preserve">product_id</t>
  </si>
  <si>
    <t xml:space="preserve">product_name</t>
  </si>
  <si>
    <t xml:space="preserve">category</t>
  </si>
  <si>
    <t xml:space="preserve">unit_price</t>
  </si>
  <si>
    <t xml:space="preserve">unit_cost</t>
  </si>
  <si>
    <t xml:space="preserve">supplier</t>
  </si>
  <si>
    <t xml:space="preserve">units_sold</t>
  </si>
  <si>
    <t xml:space="preserve">gross_profit</t>
  </si>
  <si>
    <t xml:space="preserve">margin_pct</t>
  </si>
  <si>
    <t xml:space="preserve">Wireless Earbuds - Model 1</t>
  </si>
  <si>
    <t xml:space="preserve">Rodriguez, Figueroa and Sanchez</t>
  </si>
  <si>
    <t xml:space="preserve">Wireless Earbuds - Model 2</t>
  </si>
  <si>
    <t xml:space="preserve">Doyle Ltd</t>
  </si>
  <si>
    <t xml:space="preserve">Wireless Earbuds - Model 3</t>
  </si>
  <si>
    <t xml:space="preserve">Mcclain, Miller and Henderson</t>
  </si>
  <si>
    <t xml:space="preserve">Bluetooth Speaker - Model 1</t>
  </si>
  <si>
    <t xml:space="preserve">Davis and Sons</t>
  </si>
  <si>
    <t xml:space="preserve">Bluetooth Speaker - Model 2</t>
  </si>
  <si>
    <t xml:space="preserve">Guzman, Hoffman and Baldwin</t>
  </si>
  <si>
    <t xml:space="preserve">Bluetooth Speaker - Model 3</t>
  </si>
  <si>
    <t xml:space="preserve">Gardner, Robinson and Lawrence</t>
  </si>
  <si>
    <t xml:space="preserve">Smartwatch - Model 1</t>
  </si>
  <si>
    <t xml:space="preserve">Blake and Sons</t>
  </si>
  <si>
    <t xml:space="preserve">Smartwatch - Model 2</t>
  </si>
  <si>
    <t xml:space="preserve">Henderson, Ramirez and Lewis</t>
  </si>
  <si>
    <t xml:space="preserve">Smartwatch - Model 3</t>
  </si>
  <si>
    <t xml:space="preserve">Garcia-James</t>
  </si>
  <si>
    <t xml:space="preserve">Laptop Bag - Model 1</t>
  </si>
  <si>
    <t xml:space="preserve">Abbott-Munoz</t>
  </si>
  <si>
    <t xml:space="preserve">Laptop Bag - Model 2</t>
  </si>
  <si>
    <t xml:space="preserve">Blair PLC</t>
  </si>
  <si>
    <t xml:space="preserve">Laptop Bag - Model 3</t>
  </si>
  <si>
    <t xml:space="preserve">Dudley Group</t>
  </si>
  <si>
    <t xml:space="preserve">Power Bank - Model 1</t>
  </si>
  <si>
    <t xml:space="preserve">Arnold Ltd</t>
  </si>
  <si>
    <t xml:space="preserve">Power Bank - Model 2</t>
  </si>
  <si>
    <t xml:space="preserve">Mcclure, Ward and Lee</t>
  </si>
  <si>
    <t xml:space="preserve">Power Bank - Model 3</t>
  </si>
  <si>
    <t xml:space="preserve">Williams and Sons</t>
  </si>
  <si>
    <t xml:space="preserve">USB-C Charger - Model 1</t>
  </si>
  <si>
    <t xml:space="preserve">Galloway-Wyatt</t>
  </si>
  <si>
    <t xml:space="preserve">USB-C Charger - Model 2</t>
  </si>
  <si>
    <t xml:space="preserve">James Group</t>
  </si>
  <si>
    <t xml:space="preserve">USB-C Charger - Model 3</t>
  </si>
  <si>
    <t xml:space="preserve">Flowers, Martin and Kelly</t>
  </si>
  <si>
    <t xml:space="preserve">Wireless Mouse - Model 1</t>
  </si>
  <si>
    <t xml:space="preserve">Adams, Zuniga and Wong</t>
  </si>
  <si>
    <t xml:space="preserve">Wireless Mouse - Model 2</t>
  </si>
  <si>
    <t xml:space="preserve">Reid, Ferguson and Sanchez</t>
  </si>
  <si>
    <t xml:space="preserve">Wireless Mouse - Model 3</t>
  </si>
  <si>
    <t xml:space="preserve">Gray-Mayo</t>
  </si>
  <si>
    <t xml:space="preserve">Webcam - Model 1</t>
  </si>
  <si>
    <t xml:space="preserve">Watts, Robinson and Nguyen</t>
  </si>
  <si>
    <t xml:space="preserve">Webcam - Model 2</t>
  </si>
  <si>
    <t xml:space="preserve">Perez Inc</t>
  </si>
  <si>
    <t xml:space="preserve">Webcam - Model 3</t>
  </si>
  <si>
    <t xml:space="preserve">Morales-Jones</t>
  </si>
  <si>
    <t xml:space="preserve">Gaming Headset - Model 1</t>
  </si>
  <si>
    <t xml:space="preserve">Walter, Edwards and Rios</t>
  </si>
  <si>
    <t xml:space="preserve">Gaming Headset - Model 2</t>
  </si>
  <si>
    <t xml:space="preserve">Wilkerson-Day</t>
  </si>
  <si>
    <t xml:space="preserve">Gaming Headset - Model 3</t>
  </si>
  <si>
    <t xml:space="preserve">Baker and Sons</t>
  </si>
  <si>
    <t xml:space="preserve">Tablet Stand - Model 1</t>
  </si>
  <si>
    <t xml:space="preserve">Hoffman, Baker and Richards</t>
  </si>
  <si>
    <t xml:space="preserve">Tablet Stand - Model 2</t>
  </si>
  <si>
    <t xml:space="preserve">Ross, Robinson and Bright</t>
  </si>
  <si>
    <t xml:space="preserve">Tablet Stand - Model 3</t>
  </si>
  <si>
    <t xml:space="preserve">Snyder, Campos and Callahan</t>
  </si>
  <si>
    <t xml:space="preserve">Air Fryer - Model 1</t>
  </si>
  <si>
    <t xml:space="preserve">Burton Ltd</t>
  </si>
  <si>
    <t xml:space="preserve">Air Fryer - Model 2</t>
  </si>
  <si>
    <t xml:space="preserve">Carlson-Cruz</t>
  </si>
  <si>
    <t xml:space="preserve">Air Fryer - Model 3</t>
  </si>
  <si>
    <t xml:space="preserve">Ferrell, Rice and Maddox</t>
  </si>
  <si>
    <t xml:space="preserve">Non-stick Pan Set - Model 1</t>
  </si>
  <si>
    <t xml:space="preserve">Frazier Inc</t>
  </si>
  <si>
    <t xml:space="preserve">Non-stick Pan Set - Model 2</t>
  </si>
  <si>
    <t xml:space="preserve">Dyer, Potter and Mack</t>
  </si>
  <si>
    <t xml:space="preserve">Non-stick Pan Set - Model 3</t>
  </si>
  <si>
    <t xml:space="preserve">Rodriguez-Graham</t>
  </si>
  <si>
    <t xml:space="preserve">Electric Kettle - Model 1</t>
  </si>
  <si>
    <t xml:space="preserve">Smith-Bowen</t>
  </si>
  <si>
    <t xml:space="preserve">Electric Kettle - Model 2</t>
  </si>
  <si>
    <t xml:space="preserve">Baker, Mason and White</t>
  </si>
  <si>
    <t xml:space="preserve">Electric Kettle - Model 3</t>
  </si>
  <si>
    <t xml:space="preserve">Harrell LLC</t>
  </si>
  <si>
    <t xml:space="preserve">Blender - Model 1</t>
  </si>
  <si>
    <t xml:space="preserve">Romero, Gonzalez and Brooks</t>
  </si>
  <si>
    <t xml:space="preserve">Blender - Model 2</t>
  </si>
  <si>
    <t xml:space="preserve">Ryan PLC</t>
  </si>
  <si>
    <t xml:space="preserve">Blender - Model 3</t>
  </si>
  <si>
    <t xml:space="preserve">George Group</t>
  </si>
  <si>
    <t xml:space="preserve">Vacuum Cleaner - Model 1</t>
  </si>
  <si>
    <t xml:space="preserve">Rodriguez LLC</t>
  </si>
  <si>
    <t xml:space="preserve">Vacuum Cleaner - Model 2</t>
  </si>
  <si>
    <t xml:space="preserve">Allen-Allen</t>
  </si>
  <si>
    <t xml:space="preserve">Vacuum Cleaner - Model 3</t>
  </si>
  <si>
    <t xml:space="preserve">Arroyo, Miller and Tucker</t>
  </si>
  <si>
    <t xml:space="preserve">Bedsheet Set - Model 1</t>
  </si>
  <si>
    <t xml:space="preserve">Spence PLC</t>
  </si>
  <si>
    <t xml:space="preserve">Bedsheet Set - Model 2</t>
  </si>
  <si>
    <t xml:space="preserve">Anderson Group</t>
  </si>
  <si>
    <t xml:space="preserve">Bedsheet Set - Model 3</t>
  </si>
  <si>
    <t xml:space="preserve">Martin, Rose and Obrien</t>
  </si>
  <si>
    <t xml:space="preserve">Table Lamp - Model 1</t>
  </si>
  <si>
    <t xml:space="preserve">Hickman Ltd</t>
  </si>
  <si>
    <t xml:space="preserve">Table Lamp - Model 2</t>
  </si>
  <si>
    <t xml:space="preserve">Harris, Collins and Carney</t>
  </si>
  <si>
    <t xml:space="preserve">Table Lamp - Model 3</t>
  </si>
  <si>
    <t xml:space="preserve">Brooks, Lam and Hayes</t>
  </si>
  <si>
    <t xml:space="preserve">Storage Organizer - Model 1</t>
  </si>
  <si>
    <t xml:space="preserve">Walker LLC</t>
  </si>
  <si>
    <t xml:space="preserve">Storage Organizer - Model 2</t>
  </si>
  <si>
    <t xml:space="preserve">Chapman and Sons</t>
  </si>
  <si>
    <t xml:space="preserve">Storage Organizer - Model 3</t>
  </si>
  <si>
    <t xml:space="preserve">Robinson, Jones and Welch</t>
  </si>
  <si>
    <t xml:space="preserve">Coffee Maker - Model 1</t>
  </si>
  <si>
    <t xml:space="preserve">Jones Inc</t>
  </si>
  <si>
    <t xml:space="preserve">Coffee Maker - Model 2</t>
  </si>
  <si>
    <t xml:space="preserve">Jones-Young</t>
  </si>
  <si>
    <t xml:space="preserve">Coffee Maker - Model 3</t>
  </si>
  <si>
    <t xml:space="preserve">Washington, Ryan and Cummings</t>
  </si>
  <si>
    <t xml:space="preserve">Cushion Cover Set - Model 1</t>
  </si>
  <si>
    <t xml:space="preserve">Johnston, Sanchez and Kennedy</t>
  </si>
  <si>
    <t xml:space="preserve">Cushion Cover Set - Model 2</t>
  </si>
  <si>
    <t xml:space="preserve">Lee-Davis</t>
  </si>
  <si>
    <t xml:space="preserve">Cushion Cover Set - Model 3</t>
  </si>
  <si>
    <t xml:space="preserve">Gomez-Jenkins</t>
  </si>
  <si>
    <t xml:space="preserve">Men's T-Shirt - Model 1</t>
  </si>
  <si>
    <t xml:space="preserve">Brown, Valdez and Lucas</t>
  </si>
  <si>
    <t xml:space="preserve">Men's T-Shirt - Model 2</t>
  </si>
  <si>
    <t xml:space="preserve">Powell LLC</t>
  </si>
  <si>
    <t xml:space="preserve">Men's T-Shirt - Model 3</t>
  </si>
  <si>
    <t xml:space="preserve">Wright and Sons</t>
  </si>
  <si>
    <t xml:space="preserve">Women's Kurti - Model 1</t>
  </si>
  <si>
    <t xml:space="preserve">West, Henderson and Ramirez</t>
  </si>
  <si>
    <t xml:space="preserve">Women's Kurti - Model 2</t>
  </si>
  <si>
    <t xml:space="preserve">Baxter Inc</t>
  </si>
  <si>
    <t xml:space="preserve">Women's Kurti - Model 3</t>
  </si>
  <si>
    <t xml:space="preserve">Morton-Chase</t>
  </si>
  <si>
    <t xml:space="preserve">Denim Jacket - Model 1</t>
  </si>
  <si>
    <t xml:space="preserve">Williams PLC</t>
  </si>
  <si>
    <t xml:space="preserve">Denim Jacket - Model 2</t>
  </si>
  <si>
    <t xml:space="preserve">Novak and Sons</t>
  </si>
  <si>
    <t xml:space="preserve">Denim Jacket - Model 3</t>
  </si>
  <si>
    <t xml:space="preserve">Russell Group</t>
  </si>
  <si>
    <t xml:space="preserve">Running Shoes - Model 1</t>
  </si>
  <si>
    <t xml:space="preserve">Hancock Inc</t>
  </si>
  <si>
    <t xml:space="preserve">Running Shoes - Model 2</t>
  </si>
  <si>
    <t xml:space="preserve">Gray Group</t>
  </si>
  <si>
    <t xml:space="preserve">Running Shoes - Model 3</t>
  </si>
  <si>
    <t xml:space="preserve">House-Glover</t>
  </si>
  <si>
    <t xml:space="preserve">Formal Shirt - Model 1</t>
  </si>
  <si>
    <t xml:space="preserve">Henderson-Bernard</t>
  </si>
  <si>
    <t xml:space="preserve">Formal Shirt - Model 2</t>
  </si>
  <si>
    <t xml:space="preserve">Stanley, Tucker and Lee</t>
  </si>
  <si>
    <t xml:space="preserve">Formal Shirt - Model 3</t>
  </si>
  <si>
    <t xml:space="preserve">Novak PLC</t>
  </si>
  <si>
    <t xml:space="preserve">Sunglasses - Model 1</t>
  </si>
  <si>
    <t xml:space="preserve">Daniels, Adkins and Brown</t>
  </si>
  <si>
    <t xml:space="preserve">Sunglasses - Model 2</t>
  </si>
  <si>
    <t xml:space="preserve">Woods, Calhoun and Schmidt</t>
  </si>
  <si>
    <t xml:space="preserve">Sunglasses - Model 3</t>
  </si>
  <si>
    <t xml:space="preserve">Yu Inc</t>
  </si>
  <si>
    <t xml:space="preserve">Leather Wallet - Model 1</t>
  </si>
  <si>
    <t xml:space="preserve">Leather Wallet - Model 2</t>
  </si>
  <si>
    <t xml:space="preserve">Hensley, Powell and David</t>
  </si>
  <si>
    <t xml:space="preserve">Leather Wallet - Model 3</t>
  </si>
  <si>
    <t xml:space="preserve">Sanchez, Wheeler and Harvey</t>
  </si>
  <si>
    <t xml:space="preserve">Backpack - Model 1</t>
  </si>
  <si>
    <t xml:space="preserve">Sandoval-Cunningham</t>
  </si>
  <si>
    <t xml:space="preserve">Backpack - Model 2</t>
  </si>
  <si>
    <t xml:space="preserve">Donovan-Harris</t>
  </si>
  <si>
    <t xml:space="preserve">Backpack - Model 3</t>
  </si>
  <si>
    <t xml:space="preserve">Edwards, Baker and Anderson</t>
  </si>
  <si>
    <t xml:space="preserve">Sneakers - Model 1</t>
  </si>
  <si>
    <t xml:space="preserve">Evans, Stewart and Walton</t>
  </si>
  <si>
    <t xml:space="preserve">Sneakers - Model 2</t>
  </si>
  <si>
    <t xml:space="preserve">Smith PLC</t>
  </si>
  <si>
    <t xml:space="preserve">Sneakers - Model 3</t>
  </si>
  <si>
    <t xml:space="preserve">Ferrell, Jones and Lewis</t>
  </si>
  <si>
    <t xml:space="preserve">Watch - Model 1</t>
  </si>
  <si>
    <t xml:space="preserve">Anderson-Bailey</t>
  </si>
  <si>
    <t xml:space="preserve">Watch - Model 2</t>
  </si>
  <si>
    <t xml:space="preserve">Suarez LLC</t>
  </si>
  <si>
    <t xml:space="preserve">Watch - Model 3</t>
  </si>
  <si>
    <t xml:space="preserve">Moore-Bass</t>
  </si>
  <si>
    <t xml:space="preserve">Face Wash - Model 1</t>
  </si>
  <si>
    <t xml:space="preserve">Turner, Riggs and Roman</t>
  </si>
  <si>
    <t xml:space="preserve">Face Wash - Model 2</t>
  </si>
  <si>
    <t xml:space="preserve">Smith, Montoya and Evans</t>
  </si>
  <si>
    <t xml:space="preserve">Face Wash - Model 3</t>
  </si>
  <si>
    <t xml:space="preserve">Garcia, Humphrey and Baker</t>
  </si>
  <si>
    <t xml:space="preserve">Moisturizer - Model 1</t>
  </si>
  <si>
    <t xml:space="preserve">Newton and Sons</t>
  </si>
  <si>
    <t xml:space="preserve">Moisturizer - Model 2</t>
  </si>
  <si>
    <t xml:space="preserve">Campbell-Clark</t>
  </si>
  <si>
    <t xml:space="preserve">Moisturizer - Model 3</t>
  </si>
  <si>
    <t xml:space="preserve">Harris-Walters</t>
  </si>
  <si>
    <t xml:space="preserve">Lipstick Set - Model 1</t>
  </si>
  <si>
    <t xml:space="preserve">Wagner-King</t>
  </si>
  <si>
    <t xml:space="preserve">Lipstick Set - Model 2</t>
  </si>
  <si>
    <t xml:space="preserve">Davis Group</t>
  </si>
  <si>
    <t xml:space="preserve">Lipstick Set - Model 3</t>
  </si>
  <si>
    <t xml:space="preserve">Williams-Cook</t>
  </si>
  <si>
    <t xml:space="preserve">Hair Dryer - Model 1</t>
  </si>
  <si>
    <t xml:space="preserve">Walsh LLC</t>
  </si>
  <si>
    <t xml:space="preserve">Hair Dryer - Model 2</t>
  </si>
  <si>
    <t xml:space="preserve">Figueroa PLC</t>
  </si>
  <si>
    <t xml:space="preserve">Hair Dryer - Model 3</t>
  </si>
  <si>
    <t xml:space="preserve">Patterson, Smith and Jones</t>
  </si>
  <si>
    <t xml:space="preserve">Perfume - Model 1</t>
  </si>
  <si>
    <t xml:space="preserve">Mckee, Gardner and Davenport</t>
  </si>
  <si>
    <t xml:space="preserve">Perfume - Model 2</t>
  </si>
  <si>
    <t xml:space="preserve">Tran, Jordan and Williams</t>
  </si>
  <si>
    <t xml:space="preserve">Perfume - Model 3</t>
  </si>
  <si>
    <t xml:space="preserve">Nolan-Flynn</t>
  </si>
  <si>
    <t xml:space="preserve">Sunscreen SPF50 - Model 1</t>
  </si>
  <si>
    <t xml:space="preserve">Nolan and Sons</t>
  </si>
  <si>
    <t xml:space="preserve">Sunscreen SPF50 - Model 2</t>
  </si>
  <si>
    <t xml:space="preserve">Wright, Garcia and Deleon</t>
  </si>
  <si>
    <t xml:space="preserve">Sunscreen SPF50 - Model 3</t>
  </si>
  <si>
    <t xml:space="preserve">Dickson-Brady</t>
  </si>
  <si>
    <t xml:space="preserve">Shampoo Pack - Model 1</t>
  </si>
  <si>
    <t xml:space="preserve">Hancock and Sons</t>
  </si>
  <si>
    <t xml:space="preserve">Shampoo Pack - Model 2</t>
  </si>
  <si>
    <t xml:space="preserve">Johnson-Doyle</t>
  </si>
  <si>
    <t xml:space="preserve">Shampoo Pack - Model 3</t>
  </si>
  <si>
    <t xml:space="preserve">Patton-Jenkins</t>
  </si>
  <si>
    <t xml:space="preserve">Face Serum - Model 1</t>
  </si>
  <si>
    <t xml:space="preserve">Shields, Cochran and Adams</t>
  </si>
  <si>
    <t xml:space="preserve">Face Serum - Model 2</t>
  </si>
  <si>
    <t xml:space="preserve">Rodriguez, Brennan and Garrison</t>
  </si>
  <si>
    <t xml:space="preserve">Face Serum - Model 3</t>
  </si>
  <si>
    <t xml:space="preserve">Gonzalez Group</t>
  </si>
  <si>
    <t xml:space="preserve">Trimmer - Model 1</t>
  </si>
  <si>
    <t xml:space="preserve">Torres-Pope</t>
  </si>
  <si>
    <t xml:space="preserve">Trimmer - Model 2</t>
  </si>
  <si>
    <t xml:space="preserve">Walker Ltd</t>
  </si>
  <si>
    <t xml:space="preserve">Trimmer - Model 3</t>
  </si>
  <si>
    <t xml:space="preserve">Ross LLC</t>
  </si>
  <si>
    <t xml:space="preserve">Nail Care Kit - Model 1</t>
  </si>
  <si>
    <t xml:space="preserve">Rasmussen LLC</t>
  </si>
  <si>
    <t xml:space="preserve">Nail Care Kit - Model 2</t>
  </si>
  <si>
    <t xml:space="preserve">May-Ross</t>
  </si>
  <si>
    <t xml:space="preserve">Nail Care Kit - Model 3</t>
  </si>
  <si>
    <t xml:space="preserve">Rivera, Johnson and Wiley</t>
  </si>
  <si>
    <t xml:space="preserve">Yoga Mat - Model 1</t>
  </si>
  <si>
    <t xml:space="preserve">White-Estes</t>
  </si>
  <si>
    <t xml:space="preserve">Yoga Mat - Model 2</t>
  </si>
  <si>
    <t xml:space="preserve">Johnson-Carlson</t>
  </si>
  <si>
    <t xml:space="preserve">Yoga Mat - Model 3</t>
  </si>
  <si>
    <t xml:space="preserve">Chandler-Edwards</t>
  </si>
  <si>
    <t xml:space="preserve">Dumbbell Set - Model 1</t>
  </si>
  <si>
    <t xml:space="preserve">Joyce, Wilson and Lam</t>
  </si>
  <si>
    <t xml:space="preserve">Dumbbell Set - Model 2</t>
  </si>
  <si>
    <t xml:space="preserve">Scott Ltd</t>
  </si>
  <si>
    <t xml:space="preserve">Dumbbell Set - Model 3</t>
  </si>
  <si>
    <t xml:space="preserve">Smith-Frost</t>
  </si>
  <si>
    <t xml:space="preserve">Resistance Bands - Model 1</t>
  </si>
  <si>
    <t xml:space="preserve">Mcdaniel, Bentley and Mclaughlin</t>
  </si>
  <si>
    <t xml:space="preserve">Resistance Bands - Model 2</t>
  </si>
  <si>
    <t xml:space="preserve">Diaz Inc</t>
  </si>
  <si>
    <t xml:space="preserve">Resistance Bands - Model 3</t>
  </si>
  <si>
    <t xml:space="preserve">Mccall, Hanson and Alvarado</t>
  </si>
  <si>
    <t xml:space="preserve">Cricket Bat - Model 1</t>
  </si>
  <si>
    <t xml:space="preserve">Cortez LLC</t>
  </si>
  <si>
    <t xml:space="preserve">Cricket Bat - Model 2</t>
  </si>
  <si>
    <t xml:space="preserve">Parker, Ortiz and Powell</t>
  </si>
  <si>
    <t xml:space="preserve">Cricket Bat - Model 3</t>
  </si>
  <si>
    <t xml:space="preserve">Spencer-Lee</t>
  </si>
  <si>
    <t xml:space="preserve">Football - Model 1</t>
  </si>
  <si>
    <t xml:space="preserve">Bentley, Byrd and Orr</t>
  </si>
  <si>
    <t xml:space="preserve">Football - Model 2</t>
  </si>
  <si>
    <t xml:space="preserve">Carroll, Sullivan and Bass</t>
  </si>
  <si>
    <t xml:space="preserve">Football - Model 3</t>
  </si>
  <si>
    <t xml:space="preserve">Mitchell-Jordan</t>
  </si>
  <si>
    <t xml:space="preserve">Skipping Rope - Model 1</t>
  </si>
  <si>
    <t xml:space="preserve">Lawson, Morris and Ramos</t>
  </si>
  <si>
    <t xml:space="preserve">Skipping Rope - Model 2</t>
  </si>
  <si>
    <t xml:space="preserve">Lewis, Kennedy and Santana</t>
  </si>
  <si>
    <t xml:space="preserve">Skipping Rope - Model 3</t>
  </si>
  <si>
    <t xml:space="preserve">Jackson, Miller and Robertson</t>
  </si>
  <si>
    <t xml:space="preserve">Gym Gloves - Model 1</t>
  </si>
  <si>
    <t xml:space="preserve">Harvey, Davis and Crane</t>
  </si>
  <si>
    <t xml:space="preserve">Gym Gloves - Model 2</t>
  </si>
  <si>
    <t xml:space="preserve">Chambers and Sons</t>
  </si>
  <si>
    <t xml:space="preserve">Gym Gloves - Model 3</t>
  </si>
  <si>
    <t xml:space="preserve">Hernandez Inc</t>
  </si>
  <si>
    <t xml:space="preserve">Water Bottle - Model 1</t>
  </si>
  <si>
    <t xml:space="preserve">Riggs PLC</t>
  </si>
  <si>
    <t xml:space="preserve">Water Bottle - Model 2</t>
  </si>
  <si>
    <t xml:space="preserve">Gibson Ltd</t>
  </si>
  <si>
    <t xml:space="preserve">Water Bottle - Model 3</t>
  </si>
  <si>
    <t xml:space="preserve">Lee, Horton and Snyder</t>
  </si>
  <si>
    <t xml:space="preserve">Fitness Tracker - Model 1</t>
  </si>
  <si>
    <t xml:space="preserve">Hernandez Ltd</t>
  </si>
  <si>
    <t xml:space="preserve">Fitness Tracker - Model 2</t>
  </si>
  <si>
    <t xml:space="preserve">Stafford Inc</t>
  </si>
  <si>
    <t xml:space="preserve">Fitness Tracker - Model 3</t>
  </si>
  <si>
    <t xml:space="preserve">Robinson-Brock</t>
  </si>
  <si>
    <t xml:space="preserve">Badminton Racket - Model 1</t>
  </si>
  <si>
    <t xml:space="preserve">Holmes, Williams and Wright</t>
  </si>
  <si>
    <t xml:space="preserve">Badminton Racket - Model 2</t>
  </si>
  <si>
    <t xml:space="preserve">Bryant Group</t>
  </si>
  <si>
    <t xml:space="preserve">Badminton Racket - Model 3</t>
  </si>
  <si>
    <t xml:space="preserve">Schmidt, Hansen and Stewart</t>
  </si>
  <si>
    <t xml:space="preserve">Notebook Pack - Model 1</t>
  </si>
  <si>
    <t xml:space="preserve">Salazar-Ball</t>
  </si>
  <si>
    <t xml:space="preserve">Notebook Pack - Model 2</t>
  </si>
  <si>
    <t xml:space="preserve">Simmons, Meadows and Griffin</t>
  </si>
  <si>
    <t xml:space="preserve">Notebook Pack - Model 3</t>
  </si>
  <si>
    <t xml:space="preserve">Manning Group</t>
  </si>
  <si>
    <t xml:space="preserve">Fiction Novel - Model 1</t>
  </si>
  <si>
    <t xml:space="preserve">Green-Wright</t>
  </si>
  <si>
    <t xml:space="preserve">Fiction Novel - Model 2</t>
  </si>
  <si>
    <t xml:space="preserve">Ramirez, Strickland and Washington</t>
  </si>
  <si>
    <t xml:space="preserve">Fiction Novel - Model 3</t>
  </si>
  <si>
    <t xml:space="preserve">Hill Inc</t>
  </si>
  <si>
    <t xml:space="preserve">Self-Help Book - Model 1</t>
  </si>
  <si>
    <t xml:space="preserve">Mitchell, Nelson and Flores</t>
  </si>
  <si>
    <t xml:space="preserve">Self-Help Book - Model 2</t>
  </si>
  <si>
    <t xml:space="preserve">Miller, Hernandez and Reyes</t>
  </si>
  <si>
    <t xml:space="preserve">Self-Help Book - Model 3</t>
  </si>
  <si>
    <t xml:space="preserve">Mccarthy Inc</t>
  </si>
  <si>
    <t xml:space="preserve">Sketch Pens - Model 1</t>
  </si>
  <si>
    <t xml:space="preserve">Russell-Daniels</t>
  </si>
  <si>
    <t xml:space="preserve">Sketch Pens - Model 2</t>
  </si>
  <si>
    <t xml:space="preserve">Brown-Wall</t>
  </si>
  <si>
    <t xml:space="preserve">Sketch Pens - Model 3</t>
  </si>
  <si>
    <t xml:space="preserve">Stein-Silva</t>
  </si>
  <si>
    <t xml:space="preserve">Planner Diary - Model 1</t>
  </si>
  <si>
    <t xml:space="preserve">Smith, Gilmore and Johnston</t>
  </si>
  <si>
    <t xml:space="preserve">Planner Diary - Model 2</t>
  </si>
  <si>
    <t xml:space="preserve">Smith-Bell</t>
  </si>
  <si>
    <t xml:space="preserve">Planner Diary - Model 3</t>
  </si>
  <si>
    <t xml:space="preserve">Castaneda-Ashley</t>
  </si>
  <si>
    <t xml:space="preserve">Pen Set - Model 1</t>
  </si>
  <si>
    <t xml:space="preserve">Medina-Navarro</t>
  </si>
  <si>
    <t xml:space="preserve">Pen Set - Model 2</t>
  </si>
  <si>
    <t xml:space="preserve">Hurst, Freeman and Nelson</t>
  </si>
  <si>
    <t xml:space="preserve">Pen Set - Model 3</t>
  </si>
  <si>
    <t xml:space="preserve">Johnson-Rogers</t>
  </si>
  <si>
    <t xml:space="preserve">Kids Story Book - Model 1</t>
  </si>
  <si>
    <t xml:space="preserve">Yates, Ramsey and Pittman</t>
  </si>
  <si>
    <t xml:space="preserve">Kids Story Book - Model 2</t>
  </si>
  <si>
    <t xml:space="preserve">Hooper PLC</t>
  </si>
  <si>
    <t xml:space="preserve">Kids Story Book - Model 3</t>
  </si>
  <si>
    <t xml:space="preserve">Meadows PLC</t>
  </si>
  <si>
    <t xml:space="preserve">Business Book - Model 1</t>
  </si>
  <si>
    <t xml:space="preserve">Alvarado, Miller and Patterson</t>
  </si>
  <si>
    <t xml:space="preserve">Business Book - Model 2</t>
  </si>
  <si>
    <t xml:space="preserve">White-Green</t>
  </si>
  <si>
    <t xml:space="preserve">Business Book - Model 3</t>
  </si>
  <si>
    <t xml:space="preserve">Lewis-Murphy</t>
  </si>
  <si>
    <t xml:space="preserve">Comic Pack - Model 1</t>
  </si>
  <si>
    <t xml:space="preserve">Ramirez-Bean</t>
  </si>
  <si>
    <t xml:space="preserve">Comic Pack - Model 2</t>
  </si>
  <si>
    <t xml:space="preserve">King-Miller</t>
  </si>
  <si>
    <t xml:space="preserve">Comic Pack - Model 3</t>
  </si>
  <si>
    <t xml:space="preserve">Curry Inc</t>
  </si>
  <si>
    <t xml:space="preserve">Desk Organizer - Model 1</t>
  </si>
  <si>
    <t xml:space="preserve">Walker-Jones</t>
  </si>
  <si>
    <t xml:space="preserve">Desk Organizer - Model 2</t>
  </si>
  <si>
    <t xml:space="preserve">Williams, Johnson and Wright</t>
  </si>
  <si>
    <t xml:space="preserve">Desk Organizer - Model 3</t>
  </si>
  <si>
    <t xml:space="preserve">Howell and Sons</t>
  </si>
  <si>
    <t xml:space="preserve">customer_id</t>
  </si>
  <si>
    <t xml:space="preserve">customer_name</t>
  </si>
  <si>
    <t xml:space="preserve">email</t>
  </si>
  <si>
    <t xml:space="preserve">gender</t>
  </si>
  <si>
    <t xml:space="preserve">age</t>
  </si>
  <si>
    <t xml:space="preserve">signup_date</t>
  </si>
  <si>
    <t xml:space="preserve">customer_segment</t>
  </si>
  <si>
    <t xml:space="preserve">total_spend</t>
  </si>
  <si>
    <t xml:space="preserve">avg_order_value</t>
  </si>
  <si>
    <t xml:space="preserve">buyer_type</t>
  </si>
  <si>
    <t xml:space="preserve">Kristy Robinson</t>
  </si>
  <si>
    <t xml:space="preserve">katie29@example.net</t>
  </si>
  <si>
    <t xml:space="preserve">Male</t>
  </si>
  <si>
    <t xml:space="preserve">Paula Martin</t>
  </si>
  <si>
    <t xml:space="preserve">daniel04@example.net</t>
  </si>
  <si>
    <t xml:space="preserve">Jennifer Espinoza</t>
  </si>
  <si>
    <t xml:space="preserve">vargasmaria@example.org</t>
  </si>
  <si>
    <t xml:space="preserve">Female</t>
  </si>
  <si>
    <t xml:space="preserve">Sarah Burke</t>
  </si>
  <si>
    <t xml:space="preserve">hoganashlee@example.org</t>
  </si>
  <si>
    <t xml:space="preserve">Jacob Hunter</t>
  </si>
  <si>
    <t xml:space="preserve">alexander67@example.org</t>
  </si>
  <si>
    <t xml:space="preserve">Steven Stevens</t>
  </si>
  <si>
    <t xml:space="preserve">ryangross@example.net</t>
  </si>
  <si>
    <t xml:space="preserve">Kimberly Webb</t>
  </si>
  <si>
    <t xml:space="preserve">lpetersen@example.com</t>
  </si>
  <si>
    <t xml:space="preserve">Timothy Ramirez</t>
  </si>
  <si>
    <t xml:space="preserve">dsanchez@example.net</t>
  </si>
  <si>
    <t xml:space="preserve">Allen Rosales</t>
  </si>
  <si>
    <t xml:space="preserve">tonykelly@example.com</t>
  </si>
  <si>
    <t xml:space="preserve">Meredith Hill</t>
  </si>
  <si>
    <t xml:space="preserve">blackjames@example.org</t>
  </si>
  <si>
    <t xml:space="preserve">Peter Vaughn DDS</t>
  </si>
  <si>
    <t xml:space="preserve">bwest@example.org</t>
  </si>
  <si>
    <t xml:space="preserve">David Beck</t>
  </si>
  <si>
    <t xml:space="preserve">thomas85@example.com</t>
  </si>
  <si>
    <t xml:space="preserve">Heather Chavez</t>
  </si>
  <si>
    <t xml:space="preserve">john13@example.com</t>
  </si>
  <si>
    <t xml:space="preserve">Pamela Lopez</t>
  </si>
  <si>
    <t xml:space="preserve">joannahill@example.net</t>
  </si>
  <si>
    <t xml:space="preserve">Diane Garcia</t>
  </si>
  <si>
    <t xml:space="preserve">kennethward@example.com</t>
  </si>
  <si>
    <t xml:space="preserve">Denise Mccann</t>
  </si>
  <si>
    <t xml:space="preserve">heidi27@example.org</t>
  </si>
  <si>
    <t xml:space="preserve">Julie Alexander</t>
  </si>
  <si>
    <t xml:space="preserve">tammyking@example.com</t>
  </si>
  <si>
    <t xml:space="preserve">John Ray</t>
  </si>
  <si>
    <t xml:space="preserve">hernandezlisa@example.com</t>
  </si>
  <si>
    <t xml:space="preserve">Justin Butler</t>
  </si>
  <si>
    <t xml:space="preserve">kimberlyjames@example.com</t>
  </si>
  <si>
    <t xml:space="preserve">Jessica Carroll</t>
  </si>
  <si>
    <t xml:space="preserve">lynchjody@example.org</t>
  </si>
  <si>
    <t xml:space="preserve">Brad Allen</t>
  </si>
  <si>
    <t xml:space="preserve">moorericky@example.net</t>
  </si>
  <si>
    <t xml:space="preserve">David Mann</t>
  </si>
  <si>
    <t xml:space="preserve">ojones@example.com</t>
  </si>
  <si>
    <t xml:space="preserve">Mary Peck</t>
  </si>
  <si>
    <t xml:space="preserve">owilson@example.net</t>
  </si>
  <si>
    <t xml:space="preserve">Charles Brown</t>
  </si>
  <si>
    <t xml:space="preserve">brooke94@example.com</t>
  </si>
  <si>
    <t xml:space="preserve">Melissa Bender</t>
  </si>
  <si>
    <t xml:space="preserve">mkim@example.org</t>
  </si>
  <si>
    <t xml:space="preserve">Lindsey Johnson</t>
  </si>
  <si>
    <t xml:space="preserve">suzannehuff@example.net</t>
  </si>
  <si>
    <t xml:space="preserve">Phillip Underwood</t>
  </si>
  <si>
    <t xml:space="preserve">hinesgregory@example.net</t>
  </si>
  <si>
    <t xml:space="preserve">Catherine Richards</t>
  </si>
  <si>
    <t xml:space="preserve">ecosta@example.com</t>
  </si>
  <si>
    <t xml:space="preserve">Brian Martin</t>
  </si>
  <si>
    <t xml:space="preserve">ssteele@example.net</t>
  </si>
  <si>
    <t xml:space="preserve">Krista Gibson</t>
  </si>
  <si>
    <t xml:space="preserve">johnny16@example.net</t>
  </si>
  <si>
    <t xml:space="preserve">Sean Murray</t>
  </si>
  <si>
    <t xml:space="preserve">lopezmichael@example.com</t>
  </si>
  <si>
    <t xml:space="preserve">Christina Dunn</t>
  </si>
  <si>
    <t xml:space="preserve">samuel71@example.org</t>
  </si>
  <si>
    <t xml:space="preserve">Cynthia Moore</t>
  </si>
  <si>
    <t xml:space="preserve">tranchristopher@example.org</t>
  </si>
  <si>
    <t xml:space="preserve">Ronnie Jimenez</t>
  </si>
  <si>
    <t xml:space="preserve">william46@example.com</t>
  </si>
  <si>
    <t xml:space="preserve">Juan Reyes</t>
  </si>
  <si>
    <t xml:space="preserve">michellehill@example.com</t>
  </si>
  <si>
    <t xml:space="preserve">Debra Smith</t>
  </si>
  <si>
    <t xml:space="preserve">mary97@example.org</t>
  </si>
  <si>
    <t xml:space="preserve">Mr. Phillip Bennett</t>
  </si>
  <si>
    <t xml:space="preserve">molly39@example.com</t>
  </si>
  <si>
    <t xml:space="preserve">Amanda Garner</t>
  </si>
  <si>
    <t xml:space="preserve">qhughes@example.net</t>
  </si>
  <si>
    <t xml:space="preserve">Andrew Shaw MD</t>
  </si>
  <si>
    <t xml:space="preserve">sawyerscott@example.net</t>
  </si>
  <si>
    <t xml:space="preserve">Charles Pitts</t>
  </si>
  <si>
    <t xml:space="preserve">charlesharrington@example.com</t>
  </si>
  <si>
    <t xml:space="preserve">Marie Christian</t>
  </si>
  <si>
    <t xml:space="preserve">ofinley@example.net</t>
  </si>
  <si>
    <t xml:space="preserve">Joshua Williamson II</t>
  </si>
  <si>
    <t xml:space="preserve">wendy16@example.org</t>
  </si>
  <si>
    <t xml:space="preserve">Ashlee Jackson</t>
  </si>
  <si>
    <t xml:space="preserve">rebecca05@example.org</t>
  </si>
  <si>
    <t xml:space="preserve">Charles Schmidt</t>
  </si>
  <si>
    <t xml:space="preserve">georgemiller@example.com</t>
  </si>
  <si>
    <t xml:space="preserve">Thomas Thomas</t>
  </si>
  <si>
    <t xml:space="preserve">dlittle@example.com</t>
  </si>
  <si>
    <t xml:space="preserve">Julie Roberts</t>
  </si>
  <si>
    <t xml:space="preserve">charleslandry@example.net</t>
  </si>
  <si>
    <t xml:space="preserve">Melissa Bryant</t>
  </si>
  <si>
    <t xml:space="preserve">james67@example.org</t>
  </si>
  <si>
    <t xml:space="preserve">Laura Haney</t>
  </si>
  <si>
    <t xml:space="preserve">andrew64@example.org</t>
  </si>
  <si>
    <t xml:space="preserve">Natasha Williams</t>
  </si>
  <si>
    <t xml:space="preserve">swall@example.org</t>
  </si>
  <si>
    <t xml:space="preserve">Mark Oliver</t>
  </si>
  <si>
    <t xml:space="preserve">courtneyberger@example.net</t>
  </si>
  <si>
    <t xml:space="preserve">Amanda Diaz</t>
  </si>
  <si>
    <t xml:space="preserve">christopherphillips@example.net</t>
  </si>
  <si>
    <t xml:space="preserve">Richard Walter</t>
  </si>
  <si>
    <t xml:space="preserve">alyssa42@example.com</t>
  </si>
  <si>
    <t xml:space="preserve">Tracy Phillips</t>
  </si>
  <si>
    <t xml:space="preserve">linda71@example.org</t>
  </si>
  <si>
    <t xml:space="preserve">Michael Craig</t>
  </si>
  <si>
    <t xml:space="preserve">zcoffey@example.net</t>
  </si>
  <si>
    <t xml:space="preserve">Alexis Herrera</t>
  </si>
  <si>
    <t xml:space="preserve">vrichardson@example.net</t>
  </si>
  <si>
    <t xml:space="preserve">Mark Watson</t>
  </si>
  <si>
    <t xml:space="preserve">thomasharvey@example.net</t>
  </si>
  <si>
    <t xml:space="preserve">Maria Reid</t>
  </si>
  <si>
    <t xml:space="preserve">tblankenship@example.net</t>
  </si>
  <si>
    <t xml:space="preserve">Tracy Torres</t>
  </si>
  <si>
    <t xml:space="preserve">pwilson@example.net</t>
  </si>
  <si>
    <t xml:space="preserve">Michael Paul</t>
  </si>
  <si>
    <t xml:space="preserve">umatthews@example.org</t>
  </si>
  <si>
    <t xml:space="preserve">Sandra Gilbert</t>
  </si>
  <si>
    <t xml:space="preserve">antonio53@example.com</t>
  </si>
  <si>
    <t xml:space="preserve">Jack Pollard</t>
  </si>
  <si>
    <t xml:space="preserve">amy50@example.com</t>
  </si>
  <si>
    <t xml:space="preserve">Tiffany Holloway</t>
  </si>
  <si>
    <t xml:space="preserve">batesdarlene@example.net</t>
  </si>
  <si>
    <t xml:space="preserve">Gavin Zhang</t>
  </si>
  <si>
    <t xml:space="preserve">caseyhubbard@example.org</t>
  </si>
  <si>
    <t xml:space="preserve">Crystal Schroeder</t>
  </si>
  <si>
    <t xml:space="preserve">ramireztracey@example.org</t>
  </si>
  <si>
    <t xml:space="preserve">Ashley Delacruz</t>
  </si>
  <si>
    <t xml:space="preserve">alexistyler@example.org</t>
  </si>
  <si>
    <t xml:space="preserve">Derek Martinez</t>
  </si>
  <si>
    <t xml:space="preserve">vfox@example.org</t>
  </si>
  <si>
    <t xml:space="preserve">Kayla Rodriguez</t>
  </si>
  <si>
    <t xml:space="preserve">soniawilliams@example.net</t>
  </si>
  <si>
    <t xml:space="preserve">Victor Brown</t>
  </si>
  <si>
    <t xml:space="preserve">bboone@example.net</t>
  </si>
  <si>
    <t xml:space="preserve">Jill Lam</t>
  </si>
  <si>
    <t xml:space="preserve">charlene12@example.com</t>
  </si>
  <si>
    <t xml:space="preserve">Michelle James</t>
  </si>
  <si>
    <t xml:space="preserve">shawn96@example.org</t>
  </si>
  <si>
    <t xml:space="preserve">Matthew Rich</t>
  </si>
  <si>
    <t xml:space="preserve">russellbeasley@example.com</t>
  </si>
  <si>
    <t xml:space="preserve">Jason Davis</t>
  </si>
  <si>
    <t xml:space="preserve">qedwards@example.com</t>
  </si>
  <si>
    <t xml:space="preserve">Kara Davis</t>
  </si>
  <si>
    <t xml:space="preserve">daviscolin@example.net</t>
  </si>
  <si>
    <t xml:space="preserve">Anthony Frye</t>
  </si>
  <si>
    <t xml:space="preserve">elizabeth65@example.net</t>
  </si>
  <si>
    <t xml:space="preserve">Thomas Williams</t>
  </si>
  <si>
    <t xml:space="preserve">caroline51@example.net</t>
  </si>
  <si>
    <t xml:space="preserve">John Boone</t>
  </si>
  <si>
    <t xml:space="preserve">megan51@example.com</t>
  </si>
  <si>
    <t xml:space="preserve">Sarah Villegas</t>
  </si>
  <si>
    <t xml:space="preserve">lynchdiane@example.net</t>
  </si>
  <si>
    <t xml:space="preserve">Michael Parker</t>
  </si>
  <si>
    <t xml:space="preserve">michael22@example.net</t>
  </si>
  <si>
    <t xml:space="preserve">Patrick Bonilla</t>
  </si>
  <si>
    <t xml:space="preserve">reesejason@example.com</t>
  </si>
  <si>
    <t xml:space="preserve">Eric Nguyen</t>
  </si>
  <si>
    <t xml:space="preserve">wareeric@example.net</t>
  </si>
  <si>
    <t xml:space="preserve">Jeremy Coleman</t>
  </si>
  <si>
    <t xml:space="preserve">nperry@example.net</t>
  </si>
  <si>
    <t xml:space="preserve">Douglas Gregory</t>
  </si>
  <si>
    <t xml:space="preserve">trose@example.org</t>
  </si>
  <si>
    <t xml:space="preserve">Mrs. Christine Dougherty</t>
  </si>
  <si>
    <t xml:space="preserve">kathrynroberts@example.org</t>
  </si>
  <si>
    <t xml:space="preserve">Casey James</t>
  </si>
  <si>
    <t xml:space="preserve">vincentwhitaker@example.com</t>
  </si>
  <si>
    <t xml:space="preserve">Amanda Smith</t>
  </si>
  <si>
    <t xml:space="preserve">atkinsbarbara@example.net</t>
  </si>
  <si>
    <t xml:space="preserve">Donna Sullivan</t>
  </si>
  <si>
    <t xml:space="preserve">george97@example.net</t>
  </si>
  <si>
    <t xml:space="preserve">Ryan Sanchez</t>
  </si>
  <si>
    <t xml:space="preserve">zwarren@example.com</t>
  </si>
  <si>
    <t xml:space="preserve">Richard Jones</t>
  </si>
  <si>
    <t xml:space="preserve">schmidtjames@example.com</t>
  </si>
  <si>
    <t xml:space="preserve">Maria Hernandez</t>
  </si>
  <si>
    <t xml:space="preserve">thomasjames@example.net</t>
  </si>
  <si>
    <t xml:space="preserve">Angela Bean</t>
  </si>
  <si>
    <t xml:space="preserve">kmarshall@example.net</t>
  </si>
  <si>
    <t xml:space="preserve">Kristy Reid</t>
  </si>
  <si>
    <t xml:space="preserve">michelle52@example.com</t>
  </si>
  <si>
    <t xml:space="preserve">Eric Hill</t>
  </si>
  <si>
    <t xml:space="preserve">bellcharles@example.com</t>
  </si>
  <si>
    <t xml:space="preserve">Ronald Jones</t>
  </si>
  <si>
    <t xml:space="preserve">gilbertwilliam@example.com</t>
  </si>
  <si>
    <t xml:space="preserve">Nancy Williams</t>
  </si>
  <si>
    <t xml:space="preserve">marcalvarez@example.org</t>
  </si>
  <si>
    <t xml:space="preserve">Robert Monroe</t>
  </si>
  <si>
    <t xml:space="preserve">wagnergerald@example.org</t>
  </si>
  <si>
    <t xml:space="preserve">Kelly Bishop MD</t>
  </si>
  <si>
    <t xml:space="preserve">paul59@example.org</t>
  </si>
  <si>
    <t xml:space="preserve">Andrea Davis</t>
  </si>
  <si>
    <t xml:space="preserve">umitchell@example.net</t>
  </si>
  <si>
    <t xml:space="preserve">Brittany Miller</t>
  </si>
  <si>
    <t xml:space="preserve">sabrinacollins@example.net</t>
  </si>
  <si>
    <t xml:space="preserve">Kurt Hurley</t>
  </si>
  <si>
    <t xml:space="preserve">angelica52@example.net</t>
  </si>
  <si>
    <t xml:space="preserve">Yolanda Gaines</t>
  </si>
  <si>
    <t xml:space="preserve">lucasrodney@example.com</t>
  </si>
  <si>
    <t xml:space="preserve">Trevor Peterson</t>
  </si>
  <si>
    <t xml:space="preserve">ilee@example.org</t>
  </si>
  <si>
    <t xml:space="preserve">Ashley Wise</t>
  </si>
  <si>
    <t xml:space="preserve">stanleynancy@example.net</t>
  </si>
  <si>
    <t xml:space="preserve">Christopher Guerra</t>
  </si>
  <si>
    <t xml:space="preserve">jenniferwilliams@example.com</t>
  </si>
  <si>
    <t xml:space="preserve">Jeremy Mitchell</t>
  </si>
  <si>
    <t xml:space="preserve">pyoung@example.com</t>
  </si>
  <si>
    <t xml:space="preserve">Stephanie Lee</t>
  </si>
  <si>
    <t xml:space="preserve">smurray@example.com</t>
  </si>
  <si>
    <t xml:space="preserve">Christopher Gonzalez</t>
  </si>
  <si>
    <t xml:space="preserve">moniquewilliams@example.com</t>
  </si>
  <si>
    <t xml:space="preserve">Ashley Singleton</t>
  </si>
  <si>
    <t xml:space="preserve">mitchellkathryn@example.com</t>
  </si>
  <si>
    <t xml:space="preserve">Sandra Davis</t>
  </si>
  <si>
    <t xml:space="preserve">lisawilkerson@example.org</t>
  </si>
  <si>
    <t xml:space="preserve">James Hughes</t>
  </si>
  <si>
    <t xml:space="preserve">brooksanthony@example.org</t>
  </si>
  <si>
    <t xml:space="preserve">Raven Taylor</t>
  </si>
  <si>
    <t xml:space="preserve">samantha72@example.net</t>
  </si>
  <si>
    <t xml:space="preserve">Susan Smith</t>
  </si>
  <si>
    <t xml:space="preserve">marydunn@example.net</t>
  </si>
  <si>
    <t xml:space="preserve">Ricardo Young</t>
  </si>
  <si>
    <t xml:space="preserve">williamsrobert@example.net</t>
  </si>
  <si>
    <t xml:space="preserve">Taylor Carlson</t>
  </si>
  <si>
    <t xml:space="preserve">chenbailey@example.net</t>
  </si>
  <si>
    <t xml:space="preserve">Lucas Allen</t>
  </si>
  <si>
    <t xml:space="preserve">qlopez@example.org</t>
  </si>
  <si>
    <t xml:space="preserve">Troy Stephens</t>
  </si>
  <si>
    <t xml:space="preserve">myerstheodore@example.net</t>
  </si>
  <si>
    <t xml:space="preserve">Paul Kelly</t>
  </si>
  <si>
    <t xml:space="preserve">cooperjessica@example.net</t>
  </si>
  <si>
    <t xml:space="preserve">Nicole Anderson</t>
  </si>
  <si>
    <t xml:space="preserve">amy27@example.net</t>
  </si>
  <si>
    <t xml:space="preserve">Chad Baldwin</t>
  </si>
  <si>
    <t xml:space="preserve">mjohnson@example.org</t>
  </si>
  <si>
    <t xml:space="preserve">Emily Collins</t>
  </si>
  <si>
    <t xml:space="preserve">ihays@example.com</t>
  </si>
  <si>
    <t xml:space="preserve">Cheryl Kelly</t>
  </si>
  <si>
    <t xml:space="preserve">glennmartin@example.org</t>
  </si>
  <si>
    <t xml:space="preserve">James Gonzales</t>
  </si>
  <si>
    <t xml:space="preserve">lmorgan@example.com</t>
  </si>
  <si>
    <t xml:space="preserve">Robert Adams</t>
  </si>
  <si>
    <t xml:space="preserve">acostachristian@example.net</t>
  </si>
  <si>
    <t xml:space="preserve">Edward Garcia</t>
  </si>
  <si>
    <t xml:space="preserve">donna47@example.net</t>
  </si>
  <si>
    <t xml:space="preserve">Jeremy West</t>
  </si>
  <si>
    <t xml:space="preserve">christina64@example.net</t>
  </si>
  <si>
    <t xml:space="preserve">Angela Walsh</t>
  </si>
  <si>
    <t xml:space="preserve">william20@example.org</t>
  </si>
  <si>
    <t xml:space="preserve">Jessica Martinez</t>
  </si>
  <si>
    <t xml:space="preserve">kimberlydiaz@example.com</t>
  </si>
  <si>
    <t xml:space="preserve">Christian Cole</t>
  </si>
  <si>
    <t xml:space="preserve">nathan19@example.org</t>
  </si>
  <si>
    <t xml:space="preserve">Matthew Wright</t>
  </si>
  <si>
    <t xml:space="preserve">johnsonjacob@example.net</t>
  </si>
  <si>
    <t xml:space="preserve">Deborah Green</t>
  </si>
  <si>
    <t xml:space="preserve">nlewis@example.com</t>
  </si>
  <si>
    <t xml:space="preserve">Mrs. Brandy Jones MD</t>
  </si>
  <si>
    <t xml:space="preserve">zosborn@example.net</t>
  </si>
  <si>
    <t xml:space="preserve">Miss Michelle Pierce</t>
  </si>
  <si>
    <t xml:space="preserve">patricia22@example.com</t>
  </si>
  <si>
    <t xml:space="preserve">Curtis Taylor</t>
  </si>
  <si>
    <t xml:space="preserve">jjohnson@example.net</t>
  </si>
  <si>
    <t xml:space="preserve">Kristen Salazar</t>
  </si>
  <si>
    <t xml:space="preserve">jonesraymond@example.net</t>
  </si>
  <si>
    <t xml:space="preserve">Patricia Morrow</t>
  </si>
  <si>
    <t xml:space="preserve">martinezlogan@example.org</t>
  </si>
  <si>
    <t xml:space="preserve">Haley Humphrey</t>
  </si>
  <si>
    <t xml:space="preserve">katrinaanderson@example.net</t>
  </si>
  <si>
    <t xml:space="preserve">Caleb Hernandez</t>
  </si>
  <si>
    <t xml:space="preserve">fernandodonovan@example.org</t>
  </si>
  <si>
    <t xml:space="preserve">Stephanie Singleton</t>
  </si>
  <si>
    <t xml:space="preserve">james84@example.org</t>
  </si>
  <si>
    <t xml:space="preserve">Anna Davidson</t>
  </si>
  <si>
    <t xml:space="preserve">georgeweber@example.net</t>
  </si>
  <si>
    <t xml:space="preserve">Amanda Shields</t>
  </si>
  <si>
    <t xml:space="preserve">williamsdarlene@example.net</t>
  </si>
  <si>
    <t xml:space="preserve">Kenneth Montgomery</t>
  </si>
  <si>
    <t xml:space="preserve">jimenezcourtney@example.com</t>
  </si>
  <si>
    <t xml:space="preserve">David Aguirre</t>
  </si>
  <si>
    <t xml:space="preserve">eevans@example.net</t>
  </si>
  <si>
    <t xml:space="preserve">John Harris</t>
  </si>
  <si>
    <t xml:space="preserve">larryhiggins@example.net</t>
  </si>
  <si>
    <t xml:space="preserve">James Hodges</t>
  </si>
  <si>
    <t xml:space="preserve">floressteven@example.com</t>
  </si>
  <si>
    <t xml:space="preserve">Anthony Dougherty</t>
  </si>
  <si>
    <t xml:space="preserve">kwright@example.com</t>
  </si>
  <si>
    <t xml:space="preserve">Cheryl Moore</t>
  </si>
  <si>
    <t xml:space="preserve">tjimenez@example.com</t>
  </si>
  <si>
    <t xml:space="preserve">Kathy Levy</t>
  </si>
  <si>
    <t xml:space="preserve">brandywilliams@example.com</t>
  </si>
  <si>
    <t xml:space="preserve">Martha Ruiz</t>
  </si>
  <si>
    <t xml:space="preserve">booneryan@example.com</t>
  </si>
  <si>
    <t xml:space="preserve">Holly Morales</t>
  </si>
  <si>
    <t xml:space="preserve">michaelroberts@example.com</t>
  </si>
  <si>
    <t xml:space="preserve">Diana Hays</t>
  </si>
  <si>
    <t xml:space="preserve">andersoncolin@example.com</t>
  </si>
  <si>
    <t xml:space="preserve">Todd Fischer</t>
  </si>
  <si>
    <t xml:space="preserve">carriemorales@example.org</t>
  </si>
  <si>
    <t xml:space="preserve">Gary Wells</t>
  </si>
  <si>
    <t xml:space="preserve">ghernandez@example.org</t>
  </si>
  <si>
    <t xml:space="preserve">Carla Ewing</t>
  </si>
  <si>
    <t xml:space="preserve">brittney88@example.net</t>
  </si>
  <si>
    <t xml:space="preserve">Karen Smith</t>
  </si>
  <si>
    <t xml:space="preserve">emily69@example.com</t>
  </si>
  <si>
    <t xml:space="preserve">Melissa Johnson</t>
  </si>
  <si>
    <t xml:space="preserve">pbaker@example.net</t>
  </si>
  <si>
    <t xml:space="preserve">Lauren Jackson</t>
  </si>
  <si>
    <t xml:space="preserve">rhernandez@example.org</t>
  </si>
  <si>
    <t xml:space="preserve">Ashley Smith</t>
  </si>
  <si>
    <t xml:space="preserve">robert63@example.com</t>
  </si>
  <si>
    <t xml:space="preserve">Kaitlyn Charles</t>
  </si>
  <si>
    <t xml:space="preserve">thorntonapril@example.net</t>
  </si>
  <si>
    <t xml:space="preserve">Kelly Edwards</t>
  </si>
  <si>
    <t xml:space="preserve">stevepatel@example.net</t>
  </si>
  <si>
    <t xml:space="preserve">Michelle Schneider</t>
  </si>
  <si>
    <t xml:space="preserve">chelsea33@example.com</t>
  </si>
  <si>
    <t xml:space="preserve">William Evans</t>
  </si>
  <si>
    <t xml:space="preserve">janet75@example.com</t>
  </si>
  <si>
    <t xml:space="preserve">Rebecca Hill</t>
  </si>
  <si>
    <t xml:space="preserve">berryamy@example.com</t>
  </si>
  <si>
    <t xml:space="preserve">Regina Roberts</t>
  </si>
  <si>
    <t xml:space="preserve">stephanie15@example.com</t>
  </si>
  <si>
    <t xml:space="preserve">Cindy Clayton</t>
  </si>
  <si>
    <t xml:space="preserve">sarah42@example.org</t>
  </si>
  <si>
    <t xml:space="preserve">Dana Santiago</t>
  </si>
  <si>
    <t xml:space="preserve">danawilliams@example.com</t>
  </si>
  <si>
    <t xml:space="preserve">Michael Taylor</t>
  </si>
  <si>
    <t xml:space="preserve">richarddonovan@example.com</t>
  </si>
  <si>
    <t xml:space="preserve">Victor Morris</t>
  </si>
  <si>
    <t xml:space="preserve">velezchristopher@example.net</t>
  </si>
  <si>
    <t xml:space="preserve">Sarah Johnson</t>
  </si>
  <si>
    <t xml:space="preserve">robertmonroe@example.org</t>
  </si>
  <si>
    <t xml:space="preserve">Jon Zuniga</t>
  </si>
  <si>
    <t xml:space="preserve">nancy04@example.net</t>
  </si>
  <si>
    <t xml:space="preserve">Frances Gibson</t>
  </si>
  <si>
    <t xml:space="preserve">ismall@example.net</t>
  </si>
  <si>
    <t xml:space="preserve">twong@example.org</t>
  </si>
  <si>
    <t xml:space="preserve">Edward Craig</t>
  </si>
  <si>
    <t xml:space="preserve">gregorychase@example.com</t>
  </si>
  <si>
    <t xml:space="preserve">Angie Caldwell</t>
  </si>
  <si>
    <t xml:space="preserve">tinawoods@example.org</t>
  </si>
  <si>
    <t xml:space="preserve">Jeremy Adams</t>
  </si>
  <si>
    <t xml:space="preserve">kevin90@example.com</t>
  </si>
  <si>
    <t xml:space="preserve">Amy Wilson</t>
  </si>
  <si>
    <t xml:space="preserve">erik84@example.net</t>
  </si>
  <si>
    <t xml:space="preserve">Elizabeth Mendez</t>
  </si>
  <si>
    <t xml:space="preserve">susanmendoza@example.com</t>
  </si>
  <si>
    <t xml:space="preserve">Jennifer Dunn</t>
  </si>
  <si>
    <t xml:space="preserve">ztodd@example.net</t>
  </si>
  <si>
    <t xml:space="preserve">Melanie Larson</t>
  </si>
  <si>
    <t xml:space="preserve">foxallison@example.com</t>
  </si>
  <si>
    <t xml:space="preserve">Amy Kelley</t>
  </si>
  <si>
    <t xml:space="preserve">ashleyhernandez@example.com</t>
  </si>
  <si>
    <t xml:space="preserve">Michael Love</t>
  </si>
  <si>
    <t xml:space="preserve">gdavis@example.com</t>
  </si>
  <si>
    <t xml:space="preserve">Jose Bryant</t>
  </si>
  <si>
    <t xml:space="preserve">hansenemily@example.com</t>
  </si>
  <si>
    <t xml:space="preserve">Robert Reese</t>
  </si>
  <si>
    <t xml:space="preserve">williamsmelvin@example.org</t>
  </si>
  <si>
    <t xml:space="preserve">Steven Andersen</t>
  </si>
  <si>
    <t xml:space="preserve">ajohnson@example.org</t>
  </si>
  <si>
    <t xml:space="preserve">Veronica Brewer</t>
  </si>
  <si>
    <t xml:space="preserve">ybrooks@example.com</t>
  </si>
  <si>
    <t xml:space="preserve">Jaime Vega</t>
  </si>
  <si>
    <t xml:space="preserve">desireebailey@example.org</t>
  </si>
  <si>
    <t xml:space="preserve">Cameron Irwin</t>
  </si>
  <si>
    <t xml:space="preserve">avilatiffany@example.com</t>
  </si>
  <si>
    <t xml:space="preserve">Kim Morrow</t>
  </si>
  <si>
    <t xml:space="preserve">stevenmoore@example.org</t>
  </si>
  <si>
    <t xml:space="preserve">Ashley Pacheco</t>
  </si>
  <si>
    <t xml:space="preserve">bmendez@example.org</t>
  </si>
  <si>
    <t xml:space="preserve">Andrew Harper</t>
  </si>
  <si>
    <t xml:space="preserve">sanchezbradley@example.com</t>
  </si>
  <si>
    <t xml:space="preserve">Scott Brown</t>
  </si>
  <si>
    <t xml:space="preserve">jim95@example.net</t>
  </si>
  <si>
    <t xml:space="preserve">Erica Turner</t>
  </si>
  <si>
    <t xml:space="preserve">valerieboyd@example.com</t>
  </si>
  <si>
    <t xml:space="preserve">Travis Hobbs</t>
  </si>
  <si>
    <t xml:space="preserve">conniesimmons@example.com</t>
  </si>
  <si>
    <t xml:space="preserve">Mason James</t>
  </si>
  <si>
    <t xml:space="preserve">heather62@example.com</t>
  </si>
  <si>
    <t xml:space="preserve">Kara Atkinson</t>
  </si>
  <si>
    <t xml:space="preserve">meredith27@example.org</t>
  </si>
  <si>
    <t xml:space="preserve">Kristin Anderson</t>
  </si>
  <si>
    <t xml:space="preserve">jonathanrivera@example.org</t>
  </si>
  <si>
    <t xml:space="preserve">Anna Hardy</t>
  </si>
  <si>
    <t xml:space="preserve">brettbennett@example.net</t>
  </si>
  <si>
    <t xml:space="preserve">Chelsea Gill</t>
  </si>
  <si>
    <t xml:space="preserve">timothybooth@example.com</t>
  </si>
  <si>
    <t xml:space="preserve">Christy Lee</t>
  </si>
  <si>
    <t xml:space="preserve">burgesskaren@example.org</t>
  </si>
  <si>
    <t xml:space="preserve">Jennifer Allen</t>
  </si>
  <si>
    <t xml:space="preserve">kimberly67@example.net</t>
  </si>
  <si>
    <t xml:space="preserve">Ian Andrade</t>
  </si>
  <si>
    <t xml:space="preserve">ugarcia@example.com</t>
  </si>
  <si>
    <t xml:space="preserve">Dale Edwards</t>
  </si>
  <si>
    <t xml:space="preserve">hartjeffrey@example.org</t>
  </si>
  <si>
    <t xml:space="preserve">Lauren Cortez</t>
  </si>
  <si>
    <t xml:space="preserve">elijah53@example.com</t>
  </si>
  <si>
    <t xml:space="preserve">Juan Harding</t>
  </si>
  <si>
    <t xml:space="preserve">jonathan77@example.com</t>
  </si>
  <si>
    <t xml:space="preserve">Caroline Cortez</t>
  </si>
  <si>
    <t xml:space="preserve">iwhite@example.net</t>
  </si>
  <si>
    <t xml:space="preserve">Sara Jones</t>
  </si>
  <si>
    <t xml:space="preserve">duranrobert@example.net</t>
  </si>
  <si>
    <t xml:space="preserve">Alexa Wagner</t>
  </si>
  <si>
    <t xml:space="preserve">bruce97@example.net</t>
  </si>
  <si>
    <t xml:space="preserve">Juan Smith</t>
  </si>
  <si>
    <t xml:space="preserve">amanda40@example.net</t>
  </si>
  <si>
    <t xml:space="preserve">Renee Browning</t>
  </si>
  <si>
    <t xml:space="preserve">hullalice@example.org</t>
  </si>
  <si>
    <t xml:space="preserve">Robin Adams</t>
  </si>
  <si>
    <t xml:space="preserve">zmiller@example.com</t>
  </si>
  <si>
    <t xml:space="preserve">Courtney Sutton DVM</t>
  </si>
  <si>
    <t xml:space="preserve">davisnicholas@example.net</t>
  </si>
  <si>
    <t xml:space="preserve">Michele Miller</t>
  </si>
  <si>
    <t xml:space="preserve">vnewman@example.net</t>
  </si>
  <si>
    <t xml:space="preserve">Stephanie Ellison</t>
  </si>
  <si>
    <t xml:space="preserve">jasonparrish@example.net</t>
  </si>
  <si>
    <t xml:space="preserve">Benjamin Frost</t>
  </si>
  <si>
    <t xml:space="preserve">whitemelissa@example.org</t>
  </si>
  <si>
    <t xml:space="preserve">Nicole Marquez</t>
  </si>
  <si>
    <t xml:space="preserve">thickman@example.org</t>
  </si>
  <si>
    <t xml:space="preserve">Sarah Rhodes</t>
  </si>
  <si>
    <t xml:space="preserve">patrick21@example.net</t>
  </si>
  <si>
    <t xml:space="preserve">Brent Hall</t>
  </si>
  <si>
    <t xml:space="preserve">petersonkayla@example.net</t>
  </si>
  <si>
    <t xml:space="preserve">Alyssa Nelson</t>
  </si>
  <si>
    <t xml:space="preserve">whenry@example.net</t>
  </si>
  <si>
    <t xml:space="preserve">Michael Guerrero</t>
  </si>
  <si>
    <t xml:space="preserve">bartonkenneth@example.org</t>
  </si>
  <si>
    <t xml:space="preserve">Christian Dawson</t>
  </si>
  <si>
    <t xml:space="preserve">jodistewart@example.org</t>
  </si>
  <si>
    <t xml:space="preserve">Jill Juarez</t>
  </si>
  <si>
    <t xml:space="preserve">andersonjacob@example.com</t>
  </si>
  <si>
    <t xml:space="preserve">Ashley Davis</t>
  </si>
  <si>
    <t xml:space="preserve">carlsonkristen@example.com</t>
  </si>
  <si>
    <t xml:space="preserve">Richard Hardy</t>
  </si>
  <si>
    <t xml:space="preserve">ashleyjackson@example.com</t>
  </si>
  <si>
    <t xml:space="preserve">Derrick Thomas</t>
  </si>
  <si>
    <t xml:space="preserve">ryanfisher@example.com</t>
  </si>
  <si>
    <t xml:space="preserve">Tony Le</t>
  </si>
  <si>
    <t xml:space="preserve">mwheeler@example.com</t>
  </si>
  <si>
    <t xml:space="preserve">Travis Cook</t>
  </si>
  <si>
    <t xml:space="preserve">vbrock@example.com</t>
  </si>
  <si>
    <t xml:space="preserve">Shannon Mccann</t>
  </si>
  <si>
    <t xml:space="preserve">kevinmorrison@example.net</t>
  </si>
  <si>
    <t xml:space="preserve">Vincent Novak</t>
  </si>
  <si>
    <t xml:space="preserve">jessica79@example.org</t>
  </si>
  <si>
    <t xml:space="preserve">Richard Diaz</t>
  </si>
  <si>
    <t xml:space="preserve">brittanygardner@example.net</t>
  </si>
  <si>
    <t xml:space="preserve">Nicholas Hahn</t>
  </si>
  <si>
    <t xml:space="preserve">samuelcarter@example.net</t>
  </si>
  <si>
    <t xml:space="preserve">Rebecca Chambers</t>
  </si>
  <si>
    <t xml:space="preserve">cynthiaallen@example.net</t>
  </si>
  <si>
    <t xml:space="preserve">James Cole</t>
  </si>
  <si>
    <t xml:space="preserve">iaguilar@example.net</t>
  </si>
  <si>
    <t xml:space="preserve">Jennifer Johnson</t>
  </si>
  <si>
    <t xml:space="preserve">jacqueline89@example.net</t>
  </si>
  <si>
    <t xml:space="preserve">David Ortega</t>
  </si>
  <si>
    <t xml:space="preserve">deborahwilliams@example.net</t>
  </si>
  <si>
    <t xml:space="preserve">Paul Sheppard</t>
  </si>
  <si>
    <t xml:space="preserve">grodriguez@example.com</t>
  </si>
  <si>
    <t xml:space="preserve">Kristin Watts</t>
  </si>
  <si>
    <t xml:space="preserve">seanmyers@example.net</t>
  </si>
  <si>
    <t xml:space="preserve">Haley Johnson</t>
  </si>
  <si>
    <t xml:space="preserve">phillipssamantha@example.org</t>
  </si>
  <si>
    <t xml:space="preserve">Brenda Collins</t>
  </si>
  <si>
    <t xml:space="preserve">hmueller@example.com</t>
  </si>
  <si>
    <t xml:space="preserve">Nathan Chavez</t>
  </si>
  <si>
    <t xml:space="preserve">evanslisa@example.org</t>
  </si>
  <si>
    <t xml:space="preserve">Brian Marsh</t>
  </si>
  <si>
    <t xml:space="preserve">zacharyarnold@example.com</t>
  </si>
  <si>
    <t xml:space="preserve">Crystal Sullivan</t>
  </si>
  <si>
    <t xml:space="preserve">jacobsandoval@example.com</t>
  </si>
  <si>
    <t xml:space="preserve">Christina Vargas</t>
  </si>
  <si>
    <t xml:space="preserve">nsmith@example.org</t>
  </si>
  <si>
    <t xml:space="preserve">Rebecca Ray</t>
  </si>
  <si>
    <t xml:space="preserve">michaelgonzalez@example.org</t>
  </si>
  <si>
    <t xml:space="preserve">Kelsey Fowler</t>
  </si>
  <si>
    <t xml:space="preserve">lcarr@example.org</t>
  </si>
  <si>
    <t xml:space="preserve">Lisa Cervantes</t>
  </si>
  <si>
    <t xml:space="preserve">samantha91@example.net</t>
  </si>
  <si>
    <t xml:space="preserve">Eric White</t>
  </si>
  <si>
    <t xml:space="preserve">williambarnes@example.org</t>
  </si>
  <si>
    <t xml:space="preserve">John Medina</t>
  </si>
  <si>
    <t xml:space="preserve">angelaburns@example.org</t>
  </si>
  <si>
    <t xml:space="preserve">Lisa Glenn</t>
  </si>
  <si>
    <t xml:space="preserve">washingtonjames@example.com</t>
  </si>
  <si>
    <t xml:space="preserve">Kathleen Cohen</t>
  </si>
  <si>
    <t xml:space="preserve">cmckinney@example.com</t>
  </si>
  <si>
    <t xml:space="preserve">Rebecca Walker</t>
  </si>
  <si>
    <t xml:space="preserve">hillamanda@example.org</t>
  </si>
  <si>
    <t xml:space="preserve">Patricia Simpson</t>
  </si>
  <si>
    <t xml:space="preserve">armstrongjoseph@example.net</t>
  </si>
  <si>
    <t xml:space="preserve">Rodney Williams</t>
  </si>
  <si>
    <t xml:space="preserve">bpayne@example.org</t>
  </si>
  <si>
    <t xml:space="preserve">Danielle Golden</t>
  </si>
  <si>
    <t xml:space="preserve">colemichael@example.org</t>
  </si>
  <si>
    <t xml:space="preserve">Patricia Young PhD</t>
  </si>
  <si>
    <t xml:space="preserve">michelle96@example.org</t>
  </si>
  <si>
    <t xml:space="preserve">Robin Trujillo</t>
  </si>
  <si>
    <t xml:space="preserve">amanda98@example.org</t>
  </si>
  <si>
    <t xml:space="preserve">Donna Adams</t>
  </si>
  <si>
    <t xml:space="preserve">taylorkaren@example.com</t>
  </si>
  <si>
    <t xml:space="preserve">Sharon Martinez DVM</t>
  </si>
  <si>
    <t xml:space="preserve">dustinmorris@example.org</t>
  </si>
  <si>
    <t xml:space="preserve">Katherine Ray</t>
  </si>
  <si>
    <t xml:space="preserve">courtney67@example.org</t>
  </si>
  <si>
    <t xml:space="preserve">Anna Robertson</t>
  </si>
  <si>
    <t xml:space="preserve">heather57@example.com</t>
  </si>
  <si>
    <t xml:space="preserve">Raymond Oconnor</t>
  </si>
  <si>
    <t xml:space="preserve">sreid@example.com</t>
  </si>
  <si>
    <t xml:space="preserve">Jennifer Donaldson</t>
  </si>
  <si>
    <t xml:space="preserve">troymorris@example.com</t>
  </si>
  <si>
    <t xml:space="preserve">Kylie Washington</t>
  </si>
  <si>
    <t xml:space="preserve">patricia00@example.org</t>
  </si>
  <si>
    <t xml:space="preserve">Alexis Noble</t>
  </si>
  <si>
    <t xml:space="preserve">scottsmith@example.com</t>
  </si>
  <si>
    <t xml:space="preserve">Bonnie Santos</t>
  </si>
  <si>
    <t xml:space="preserve">nancymcdowell@example.org</t>
  </si>
  <si>
    <t xml:space="preserve">Jacob Mckee</t>
  </si>
  <si>
    <t xml:space="preserve">brettgarrett@example.net</t>
  </si>
  <si>
    <t xml:space="preserve">Matthew Padilla</t>
  </si>
  <si>
    <t xml:space="preserve">lewischristian@example.net</t>
  </si>
  <si>
    <t xml:space="preserve">Alexandra Dominguez</t>
  </si>
  <si>
    <t xml:space="preserve">mcneilrobert@example.org</t>
  </si>
  <si>
    <t xml:space="preserve">Brandon Shaffer</t>
  </si>
  <si>
    <t xml:space="preserve">edwardsnicole@example.org</t>
  </si>
  <si>
    <t xml:space="preserve">Shelly May</t>
  </si>
  <si>
    <t xml:space="preserve">caseyelliott@example.net</t>
  </si>
  <si>
    <t xml:space="preserve">Nathan Fuller</t>
  </si>
  <si>
    <t xml:space="preserve">samanthajensen@example.com</t>
  </si>
  <si>
    <t xml:space="preserve">Brian Goodwin</t>
  </si>
  <si>
    <t xml:space="preserve">bbell@example.com</t>
  </si>
  <si>
    <t xml:space="preserve">kimberly04@example.org</t>
  </si>
  <si>
    <t xml:space="preserve">Nicole Phillips</t>
  </si>
  <si>
    <t xml:space="preserve">bowerslaura@example.org</t>
  </si>
  <si>
    <t xml:space="preserve">Jonathan Wheeler</t>
  </si>
  <si>
    <t xml:space="preserve">hatfieldsarah@example.org</t>
  </si>
  <si>
    <t xml:space="preserve">Jennifer Payne</t>
  </si>
  <si>
    <t xml:space="preserve">kathrynbest@example.org</t>
  </si>
  <si>
    <t xml:space="preserve">Dennis Williams</t>
  </si>
  <si>
    <t xml:space="preserve">fryraymond@example.com</t>
  </si>
  <si>
    <t xml:space="preserve">Jennifer Miles</t>
  </si>
  <si>
    <t xml:space="preserve">davidsonamanda@example.org</t>
  </si>
  <si>
    <t xml:space="preserve">Jorge Harris</t>
  </si>
  <si>
    <t xml:space="preserve">amandamyers@example.net</t>
  </si>
  <si>
    <t xml:space="preserve">Maria Collins</t>
  </si>
  <si>
    <t xml:space="preserve">pblair@example.org</t>
  </si>
  <si>
    <t xml:space="preserve">Audrey Salazar</t>
  </si>
  <si>
    <t xml:space="preserve">parkerjudith@example.net</t>
  </si>
  <si>
    <t xml:space="preserve">Chad Smith</t>
  </si>
  <si>
    <t xml:space="preserve">hbenton@example.net</t>
  </si>
  <si>
    <t xml:space="preserve">Carol Martinez</t>
  </si>
  <si>
    <t xml:space="preserve">jessica10@example.com</t>
  </si>
  <si>
    <t xml:space="preserve">Austin Joseph</t>
  </si>
  <si>
    <t xml:space="preserve">crawfordwilliam@example.org</t>
  </si>
  <si>
    <t xml:space="preserve">Holly Scott</t>
  </si>
  <si>
    <t xml:space="preserve">shannonemily@example.org</t>
  </si>
  <si>
    <t xml:space="preserve">Amanda Roy</t>
  </si>
  <si>
    <t xml:space="preserve">brandoncox@example.org</t>
  </si>
  <si>
    <t xml:space="preserve">Amanda Pratt</t>
  </si>
  <si>
    <t xml:space="preserve">pwalker@example.com</t>
  </si>
  <si>
    <t xml:space="preserve">Roger Duncan</t>
  </si>
  <si>
    <t xml:space="preserve">shawrachel@example.org</t>
  </si>
  <si>
    <t xml:space="preserve">Amber Morales</t>
  </si>
  <si>
    <t xml:space="preserve">xcline@example.com</t>
  </si>
  <si>
    <t xml:space="preserve">Aimee Gonzalez</t>
  </si>
  <si>
    <t xml:space="preserve">jodi37@example.com</t>
  </si>
  <si>
    <t xml:space="preserve">Raymond Gonzalez DVM</t>
  </si>
  <si>
    <t xml:space="preserve">edwardrandolph@example.org</t>
  </si>
  <si>
    <t xml:space="preserve">Ryan Wiley</t>
  </si>
  <si>
    <t xml:space="preserve">aaron64@example.org</t>
  </si>
  <si>
    <t xml:space="preserve">Mrs. Tonya Kaufman</t>
  </si>
  <si>
    <t xml:space="preserve">jenniferdavis@example.org</t>
  </si>
  <si>
    <t xml:space="preserve">Mercedes Watson</t>
  </si>
  <si>
    <t xml:space="preserve">carpenterwilliam@example.net</t>
  </si>
  <si>
    <t xml:space="preserve">Keith Graham</t>
  </si>
  <si>
    <t xml:space="preserve">joelgreen@example.com</t>
  </si>
  <si>
    <t xml:space="preserve">Ronnie Nguyen</t>
  </si>
  <si>
    <t xml:space="preserve">enelson@example.org</t>
  </si>
  <si>
    <t xml:space="preserve">Ashley Garcia</t>
  </si>
  <si>
    <t xml:space="preserve">aowens@example.org</t>
  </si>
  <si>
    <t xml:space="preserve">Christine Parker</t>
  </si>
  <si>
    <t xml:space="preserve">melissa12@example.net</t>
  </si>
  <si>
    <t xml:space="preserve">Lindsey Lewis</t>
  </si>
  <si>
    <t xml:space="preserve">eddie35@example.com</t>
  </si>
  <si>
    <t xml:space="preserve">Debbie Ewing</t>
  </si>
  <si>
    <t xml:space="preserve">cranemelissa@example.net</t>
  </si>
  <si>
    <t xml:space="preserve">Joel Lara</t>
  </si>
  <si>
    <t xml:space="preserve">davidbrown@example.org</t>
  </si>
  <si>
    <t xml:space="preserve">Jacqueline Mccoy</t>
  </si>
  <si>
    <t xml:space="preserve">aguilarjonathan@example.org</t>
  </si>
  <si>
    <t xml:space="preserve">Steven Ramos</t>
  </si>
  <si>
    <t xml:space="preserve">christopherboone@example.com</t>
  </si>
  <si>
    <t xml:space="preserve">Amber Glass</t>
  </si>
  <si>
    <t xml:space="preserve">zunderwood@example.com</t>
  </si>
  <si>
    <t xml:space="preserve">Carrie Lewis</t>
  </si>
  <si>
    <t xml:space="preserve">joshuagriffin@example.org</t>
  </si>
  <si>
    <t xml:space="preserve">Danielle Phillips</t>
  </si>
  <si>
    <t xml:space="preserve">eandrade@example.org</t>
  </si>
  <si>
    <t xml:space="preserve">Jason Day</t>
  </si>
  <si>
    <t xml:space="preserve">crystalpham@example.org</t>
  </si>
  <si>
    <t xml:space="preserve">Heather Stephens</t>
  </si>
  <si>
    <t xml:space="preserve">kcooper@example.net</t>
  </si>
  <si>
    <t xml:space="preserve">Alexander Harper</t>
  </si>
  <si>
    <t xml:space="preserve">huangkimberly@example.org</t>
  </si>
  <si>
    <t xml:space="preserve">Hunter Silva</t>
  </si>
  <si>
    <t xml:space="preserve">terrigarcia@example.net</t>
  </si>
  <si>
    <t xml:space="preserve">Raven Mclaughlin</t>
  </si>
  <si>
    <t xml:space="preserve">barbaramcgrath@example.com</t>
  </si>
  <si>
    <t xml:space="preserve">Sarah Thompson</t>
  </si>
  <si>
    <t xml:space="preserve">linda59@example.org</t>
  </si>
  <si>
    <t xml:space="preserve">Keith Thomas</t>
  </si>
  <si>
    <t xml:space="preserve">marycochran@example.com</t>
  </si>
  <si>
    <t xml:space="preserve">Andrew Brown</t>
  </si>
  <si>
    <t xml:space="preserve">andrewwoods@example.com</t>
  </si>
  <si>
    <t xml:space="preserve">Carlos Love</t>
  </si>
  <si>
    <t xml:space="preserve">brian29@example.net</t>
  </si>
  <si>
    <t xml:space="preserve">Sarah Valencia</t>
  </si>
  <si>
    <t xml:space="preserve">brookssheri@example.com</t>
  </si>
  <si>
    <t xml:space="preserve">Frank Daugherty</t>
  </si>
  <si>
    <t xml:space="preserve">fconner@example.net</t>
  </si>
  <si>
    <t xml:space="preserve">Kristina Preston</t>
  </si>
  <si>
    <t xml:space="preserve">jeffrey92@example.com</t>
  </si>
  <si>
    <t xml:space="preserve">Bethany Daniel</t>
  </si>
  <si>
    <t xml:space="preserve">xrosales@example.net</t>
  </si>
  <si>
    <t xml:space="preserve">Tammy Ponce</t>
  </si>
  <si>
    <t xml:space="preserve">daniellegarcia@example.com</t>
  </si>
  <si>
    <t xml:space="preserve">Cynthia Haas</t>
  </si>
  <si>
    <t xml:space="preserve">daisymccarty@example.net</t>
  </si>
  <si>
    <t xml:space="preserve">Gabriela Smith</t>
  </si>
  <si>
    <t xml:space="preserve">johnjones@example.com</t>
  </si>
  <si>
    <t xml:space="preserve">Amber Kim</t>
  </si>
  <si>
    <t xml:space="preserve">acosta@example.com</t>
  </si>
  <si>
    <t xml:space="preserve">James Poole</t>
  </si>
  <si>
    <t xml:space="preserve">franciscojones@example.org</t>
  </si>
  <si>
    <t xml:space="preserve">Trevor Jones</t>
  </si>
  <si>
    <t xml:space="preserve">pamelamartin@example.org</t>
  </si>
  <si>
    <t xml:space="preserve">Anna Wheeler</t>
  </si>
  <si>
    <t xml:space="preserve">bbush@example.net</t>
  </si>
  <si>
    <t xml:space="preserve">Brooke Garcia</t>
  </si>
  <si>
    <t xml:space="preserve">terriortiz@example.net</t>
  </si>
  <si>
    <t xml:space="preserve">Deborah Campbell</t>
  </si>
  <si>
    <t xml:space="preserve">codylong@example.net</t>
  </si>
  <si>
    <t xml:space="preserve">Isaac Patterson</t>
  </si>
  <si>
    <t xml:space="preserve">madison97@example.org</t>
  </si>
  <si>
    <t xml:space="preserve">Mark Rowland</t>
  </si>
  <si>
    <t xml:space="preserve">tanthony@example.com</t>
  </si>
  <si>
    <t xml:space="preserve">Deborah May</t>
  </si>
  <si>
    <t xml:space="preserve">ylopez@example.com</t>
  </si>
  <si>
    <t xml:space="preserve">Jeremiah Baker</t>
  </si>
  <si>
    <t xml:space="preserve">anne21@example.org</t>
  </si>
  <si>
    <t xml:space="preserve">Jennifer Avila</t>
  </si>
  <si>
    <t xml:space="preserve">angelarandall@example.net</t>
  </si>
  <si>
    <t xml:space="preserve">Sharon Wells</t>
  </si>
  <si>
    <t xml:space="preserve">thomasmiller@example.net</t>
  </si>
  <si>
    <t xml:space="preserve">Kellie Duncan</t>
  </si>
  <si>
    <t xml:space="preserve">davidtodd@example.org</t>
  </si>
  <si>
    <t xml:space="preserve">Daniel Lee</t>
  </si>
  <si>
    <t xml:space="preserve">hendersonvanessa@example.com</t>
  </si>
  <si>
    <t xml:space="preserve">Brittany Larson</t>
  </si>
  <si>
    <t xml:space="preserve">renee11@example.com</t>
  </si>
  <si>
    <t xml:space="preserve">Shannon Stone</t>
  </si>
  <si>
    <t xml:space="preserve">buchanancindy@example.net</t>
  </si>
  <si>
    <t xml:space="preserve">Chase Knight</t>
  </si>
  <si>
    <t xml:space="preserve">buckleyanna@example.org</t>
  </si>
  <si>
    <t xml:space="preserve">Sheryl Humphrey</t>
  </si>
  <si>
    <t xml:space="preserve">patrick79@example.net</t>
  </si>
  <si>
    <t xml:space="preserve">Jamie Montgomery</t>
  </si>
  <si>
    <t xml:space="preserve">vwilliams@example.net</t>
  </si>
  <si>
    <t xml:space="preserve">Tammie Prince</t>
  </si>
  <si>
    <t xml:space="preserve">morganlaura@example.com</t>
  </si>
  <si>
    <t xml:space="preserve">Michael Garcia PhD</t>
  </si>
  <si>
    <t xml:space="preserve">kevinmanning@example.com</t>
  </si>
  <si>
    <t xml:space="preserve">Matthew Lopez</t>
  </si>
  <si>
    <t xml:space="preserve">robinrussell@example.com</t>
  </si>
  <si>
    <t xml:space="preserve">Samantha Robertson</t>
  </si>
  <si>
    <t xml:space="preserve">cameronmckinney@example.com</t>
  </si>
  <si>
    <t xml:space="preserve">Sherry Johnson</t>
  </si>
  <si>
    <t xml:space="preserve">nancygonzalez@example.org</t>
  </si>
  <si>
    <t xml:space="preserve">Thomas Bush</t>
  </si>
  <si>
    <t xml:space="preserve">micheal78@example.com</t>
  </si>
  <si>
    <t xml:space="preserve">Andre Watson</t>
  </si>
  <si>
    <t xml:space="preserve">ethompson@example.net</t>
  </si>
  <si>
    <t xml:space="preserve">Ryan Green</t>
  </si>
  <si>
    <t xml:space="preserve">mitchellpaul@example.org</t>
  </si>
  <si>
    <t xml:space="preserve">Cindy Walker</t>
  </si>
  <si>
    <t xml:space="preserve">ericaadams@example.com</t>
  </si>
  <si>
    <t xml:space="preserve">Tracy Fleming</t>
  </si>
  <si>
    <t xml:space="preserve">pbuck@example.org</t>
  </si>
  <si>
    <t xml:space="preserve">David Trujillo</t>
  </si>
  <si>
    <t xml:space="preserve">jennifer46@example.com</t>
  </si>
  <si>
    <t xml:space="preserve">Daniel Turner</t>
  </si>
  <si>
    <t xml:space="preserve">asilva@example.net</t>
  </si>
  <si>
    <t xml:space="preserve">Sara Hoffman</t>
  </si>
  <si>
    <t xml:space="preserve">kenneth17@example.org</t>
  </si>
  <si>
    <t xml:space="preserve">Frederick Hill</t>
  </si>
  <si>
    <t xml:space="preserve">jacob83@example.org</t>
  </si>
  <si>
    <t xml:space="preserve">Lindsay Guerrero</t>
  </si>
  <si>
    <t xml:space="preserve">jenniferrios@example.com</t>
  </si>
  <si>
    <t xml:space="preserve">James Johnson</t>
  </si>
  <si>
    <t xml:space="preserve">matthewreeves@example.net</t>
  </si>
  <si>
    <t xml:space="preserve">Susan Powers</t>
  </si>
  <si>
    <t xml:space="preserve">megan82@example.com</t>
  </si>
  <si>
    <t xml:space="preserve">David Stokes</t>
  </si>
  <si>
    <t xml:space="preserve">staceylam@example.net</t>
  </si>
  <si>
    <t xml:space="preserve">Patrick Parker</t>
  </si>
  <si>
    <t xml:space="preserve">nathan94@example.com</t>
  </si>
  <si>
    <t xml:space="preserve">Sean Silva</t>
  </si>
  <si>
    <t xml:space="preserve">kennedyjames@example.org</t>
  </si>
  <si>
    <t xml:space="preserve">Edwin Brown</t>
  </si>
  <si>
    <t xml:space="preserve">derrickgonzalez@example.com</t>
  </si>
  <si>
    <t xml:space="preserve">Victoria Thomas</t>
  </si>
  <si>
    <t xml:space="preserve">kimberlyfreeman@example.net</t>
  </si>
  <si>
    <t xml:space="preserve">Anthony Hayes</t>
  </si>
  <si>
    <t xml:space="preserve">kathleenjackson@example.org</t>
  </si>
  <si>
    <t xml:space="preserve">Anita Mendez</t>
  </si>
  <si>
    <t xml:space="preserve">epowell@example.com</t>
  </si>
  <si>
    <t xml:space="preserve">Monica Dodson</t>
  </si>
  <si>
    <t xml:space="preserve">katherine83@example.org</t>
  </si>
  <si>
    <t xml:space="preserve">Danielle Steele</t>
  </si>
  <si>
    <t xml:space="preserve">larry16@example.net</t>
  </si>
  <si>
    <t xml:space="preserve">Rodney Evans</t>
  </si>
  <si>
    <t xml:space="preserve">stephen89@example.net</t>
  </si>
  <si>
    <t xml:space="preserve">Whitney Cooper</t>
  </si>
  <si>
    <t xml:space="preserve">mhoward@example.org</t>
  </si>
  <si>
    <t xml:space="preserve">Jennifer Perez</t>
  </si>
  <si>
    <t xml:space="preserve">jasonjohnson@example.net</t>
  </si>
  <si>
    <t xml:space="preserve">Matthew Johnson</t>
  </si>
  <si>
    <t xml:space="preserve">kelsey90@example.net</t>
  </si>
  <si>
    <t xml:space="preserve">Martha Smith</t>
  </si>
  <si>
    <t xml:space="preserve">butleromar@example.net</t>
  </si>
  <si>
    <t xml:space="preserve">Christine Jennings</t>
  </si>
  <si>
    <t xml:space="preserve">turnerdorothy@example.net</t>
  </si>
  <si>
    <t xml:space="preserve">Mercedes Barnes</t>
  </si>
  <si>
    <t xml:space="preserve">huntchristine@example.com</t>
  </si>
  <si>
    <t xml:space="preserve">Craig Gonzalez</t>
  </si>
  <si>
    <t xml:space="preserve">marie35@example.net</t>
  </si>
  <si>
    <t xml:space="preserve">Joshua Lozano</t>
  </si>
  <si>
    <t xml:space="preserve">arivera@example.org</t>
  </si>
  <si>
    <t xml:space="preserve">Sara Caldwell</t>
  </si>
  <si>
    <t xml:space="preserve">stacychan@example.org</t>
  </si>
  <si>
    <t xml:space="preserve">David Hall</t>
  </si>
  <si>
    <t xml:space="preserve">joseph01@example.org</t>
  </si>
  <si>
    <t xml:space="preserve">Heather Rhodes</t>
  </si>
  <si>
    <t xml:space="preserve">grodgers@example.org</t>
  </si>
  <si>
    <t xml:space="preserve">Matthew Murphy</t>
  </si>
  <si>
    <t xml:space="preserve">rfriedman@example.net</t>
  </si>
  <si>
    <t xml:space="preserve">Catherine Morales</t>
  </si>
  <si>
    <t xml:space="preserve">ynelson@example.net</t>
  </si>
  <si>
    <t xml:space="preserve">Mariah Robles</t>
  </si>
  <si>
    <t xml:space="preserve">andersonjessica@example.org</t>
  </si>
  <si>
    <t xml:space="preserve">Karen Carroll</t>
  </si>
  <si>
    <t xml:space="preserve">ywhite@example.com</t>
  </si>
  <si>
    <t xml:space="preserve">Sheryl Acosta</t>
  </si>
  <si>
    <t xml:space="preserve">timothyfreeman@example.com</t>
  </si>
  <si>
    <t xml:space="preserve">Matthew Smith</t>
  </si>
  <si>
    <t xml:space="preserve">tiffanysantiago@example.com</t>
  </si>
  <si>
    <t xml:space="preserve">Lisa Reynolds</t>
  </si>
  <si>
    <t xml:space="preserve">timothyalvarado@example.net</t>
  </si>
  <si>
    <t xml:space="preserve">Kristin Huerta</t>
  </si>
  <si>
    <t xml:space="preserve">smithsarah@example.net</t>
  </si>
  <si>
    <t xml:space="preserve">Sheila Jones</t>
  </si>
  <si>
    <t xml:space="preserve">vflores@example.com</t>
  </si>
  <si>
    <t xml:space="preserve">Mason Powell</t>
  </si>
  <si>
    <t xml:space="preserve">christianwallace@example.net</t>
  </si>
  <si>
    <t xml:space="preserve">Jillian Wilson</t>
  </si>
  <si>
    <t xml:space="preserve">bmcgee@example.org</t>
  </si>
  <si>
    <t xml:space="preserve">Joshua Petersen</t>
  </si>
  <si>
    <t xml:space="preserve">pamela83@example.net</t>
  </si>
  <si>
    <t xml:space="preserve">Heidi Brown</t>
  </si>
  <si>
    <t xml:space="preserve">meganrivera@example.net</t>
  </si>
  <si>
    <t xml:space="preserve">Heidi Chavez</t>
  </si>
  <si>
    <t xml:space="preserve">malonejeffrey@example.com</t>
  </si>
  <si>
    <t xml:space="preserve">Rebecca Kelley</t>
  </si>
  <si>
    <t xml:space="preserve">jacqueline02@example.com</t>
  </si>
  <si>
    <t xml:space="preserve">Mikayla Rodriguez</t>
  </si>
  <si>
    <t xml:space="preserve">jacobconrad@example.com</t>
  </si>
  <si>
    <t xml:space="preserve">Cheryl Morgan</t>
  </si>
  <si>
    <t xml:space="preserve">owilliams@example.net</t>
  </si>
  <si>
    <t xml:space="preserve">Joanna Barrett</t>
  </si>
  <si>
    <t xml:space="preserve">tamarasmith@example.net</t>
  </si>
  <si>
    <t xml:space="preserve">Sara Webb</t>
  </si>
  <si>
    <t xml:space="preserve">heatherthompson@example.org</t>
  </si>
  <si>
    <t xml:space="preserve">Lisa Morris</t>
  </si>
  <si>
    <t xml:space="preserve">mbarnes@example.net</t>
  </si>
  <si>
    <t xml:space="preserve">Victor Waller</t>
  </si>
  <si>
    <t xml:space="preserve">iballard@example.com</t>
  </si>
  <si>
    <t xml:space="preserve">Kayla Cameron</t>
  </si>
  <si>
    <t xml:space="preserve">jennifer83@example.org</t>
  </si>
  <si>
    <t xml:space="preserve">Melissa Morse</t>
  </si>
  <si>
    <t xml:space="preserve">tinasantos@example.org</t>
  </si>
  <si>
    <t xml:space="preserve">Erica Wilson</t>
  </si>
  <si>
    <t xml:space="preserve">anna99@example.net</t>
  </si>
  <si>
    <t xml:space="preserve">Stephanie Ferguson</t>
  </si>
  <si>
    <t xml:space="preserve">hstokes@example.org</t>
  </si>
  <si>
    <t xml:space="preserve">Michael Gonzalez</t>
  </si>
  <si>
    <t xml:space="preserve">tonyavega@example.org</t>
  </si>
  <si>
    <t xml:space="preserve">Elizabeth Molina</t>
  </si>
  <si>
    <t xml:space="preserve">howardshaun@example.net</t>
  </si>
  <si>
    <t xml:space="preserve">Sharon Newton</t>
  </si>
  <si>
    <t xml:space="preserve">yyoung@example.net</t>
  </si>
  <si>
    <t xml:space="preserve">Tammy Hughes</t>
  </si>
  <si>
    <t xml:space="preserve">tammy00@example.net</t>
  </si>
  <si>
    <t xml:space="preserve">Priscilla Berg</t>
  </si>
  <si>
    <t xml:space="preserve">rhondabush@example.net</t>
  </si>
  <si>
    <t xml:space="preserve">Nancy Gonzalez</t>
  </si>
  <si>
    <t xml:space="preserve">kellythompson@example.net</t>
  </si>
  <si>
    <t xml:space="preserve">Nancy Wilson</t>
  </si>
  <si>
    <t xml:space="preserve">pattersonangela@example.org</t>
  </si>
  <si>
    <t xml:space="preserve">Abigail Owens</t>
  </si>
  <si>
    <t xml:space="preserve">billmcfarland@example.net</t>
  </si>
  <si>
    <t xml:space="preserve">Lisa Stanley</t>
  </si>
  <si>
    <t xml:space="preserve">jtyler@example.com</t>
  </si>
  <si>
    <t xml:space="preserve">Kelly Krueger</t>
  </si>
  <si>
    <t xml:space="preserve">hartmanerik@example.net</t>
  </si>
  <si>
    <t xml:space="preserve">Daniel Lewis</t>
  </si>
  <si>
    <t xml:space="preserve">mark43@example.net</t>
  </si>
  <si>
    <t xml:space="preserve">Samantha Zavala MD</t>
  </si>
  <si>
    <t xml:space="preserve">sean99@example.org</t>
  </si>
  <si>
    <t xml:space="preserve">Erica Moon</t>
  </si>
  <si>
    <t xml:space="preserve">cruzamber@example.com</t>
  </si>
  <si>
    <t xml:space="preserve">Patricia Robertson</t>
  </si>
  <si>
    <t xml:space="preserve">stucker@example.net</t>
  </si>
  <si>
    <t xml:space="preserve">Tiffany Jackson</t>
  </si>
  <si>
    <t xml:space="preserve">simsjason@example.net</t>
  </si>
  <si>
    <t xml:space="preserve">Jessica Garcia</t>
  </si>
  <si>
    <t xml:space="preserve">elucas@example.net</t>
  </si>
  <si>
    <t xml:space="preserve">Mitchell Johnson</t>
  </si>
  <si>
    <t xml:space="preserve">brownlaura@example.net</t>
  </si>
  <si>
    <t xml:space="preserve">Susan Russell</t>
  </si>
  <si>
    <t xml:space="preserve">bmccoy@example.com</t>
  </si>
  <si>
    <t xml:space="preserve">Kimberly May</t>
  </si>
  <si>
    <t xml:space="preserve">avilabrenda@example.net</t>
  </si>
  <si>
    <t xml:space="preserve">Jonathan Roberts</t>
  </si>
  <si>
    <t xml:space="preserve">catherine47@example.com</t>
  </si>
  <si>
    <t xml:space="preserve">Kara Ferguson</t>
  </si>
  <si>
    <t xml:space="preserve">julierobles@example.net</t>
  </si>
  <si>
    <t xml:space="preserve">Elizabeth Eaton</t>
  </si>
  <si>
    <t xml:space="preserve">susan08@example.net</t>
  </si>
  <si>
    <t xml:space="preserve">Kenneth Long</t>
  </si>
  <si>
    <t xml:space="preserve">torreskaitlin@example.net</t>
  </si>
  <si>
    <t xml:space="preserve">Matthew Hunt</t>
  </si>
  <si>
    <t xml:space="preserve">jackjensen@example.com</t>
  </si>
  <si>
    <t xml:space="preserve">Robert Phelps</t>
  </si>
  <si>
    <t xml:space="preserve">enewman@example.com</t>
  </si>
  <si>
    <t xml:space="preserve">Craig Carpenter</t>
  </si>
  <si>
    <t xml:space="preserve">michael31@example.com</t>
  </si>
  <si>
    <t xml:space="preserve">Emily Hayes</t>
  </si>
  <si>
    <t xml:space="preserve">heather29@example.net</t>
  </si>
  <si>
    <t xml:space="preserve">Jeffrey Smith</t>
  </si>
  <si>
    <t xml:space="preserve">kristenjoseph@example.net</t>
  </si>
  <si>
    <t xml:space="preserve">Brandy Quinn</t>
  </si>
  <si>
    <t xml:space="preserve">wford@example.com</t>
  </si>
  <si>
    <t xml:space="preserve">Matthew Miller</t>
  </si>
  <si>
    <t xml:space="preserve">michele28@example.org</t>
  </si>
  <si>
    <t xml:space="preserve">Angela Jones</t>
  </si>
  <si>
    <t xml:space="preserve">atkinsoncrystal@example.net</t>
  </si>
  <si>
    <t xml:space="preserve">Christy Johnson</t>
  </si>
  <si>
    <t xml:space="preserve">amy87@example.net</t>
  </si>
  <si>
    <t xml:space="preserve">Daniel Barton</t>
  </si>
  <si>
    <t xml:space="preserve">dennis88@example.org</t>
  </si>
  <si>
    <t xml:space="preserve">Mary Charles</t>
  </si>
  <si>
    <t xml:space="preserve">katherinetaylor@example.org</t>
  </si>
  <si>
    <t xml:space="preserve">Mary Faulkner</t>
  </si>
  <si>
    <t xml:space="preserve">ccrosby@example.org</t>
  </si>
  <si>
    <t xml:space="preserve">Dennis Young</t>
  </si>
  <si>
    <t xml:space="preserve">aprilmoody@example.com</t>
  </si>
  <si>
    <t xml:space="preserve">Anthony Hooper</t>
  </si>
  <si>
    <t xml:space="preserve">dakota84@example.net</t>
  </si>
  <si>
    <t xml:space="preserve">Carrie Valdez</t>
  </si>
  <si>
    <t xml:space="preserve">briana18@example.com</t>
  </si>
  <si>
    <t xml:space="preserve">Kelli Gomez</t>
  </si>
  <si>
    <t xml:space="preserve">tommy79@example.org</t>
  </si>
  <si>
    <t xml:space="preserve">Christopher Jones</t>
  </si>
  <si>
    <t xml:space="preserve">jason22@example.com</t>
  </si>
  <si>
    <t xml:space="preserve">Mary Perry</t>
  </si>
  <si>
    <t xml:space="preserve">jennifer77@example.com</t>
  </si>
  <si>
    <t xml:space="preserve">Roy Johnson</t>
  </si>
  <si>
    <t xml:space="preserve">andersonbrittany@example.org</t>
  </si>
  <si>
    <t xml:space="preserve">Kenneth Brown</t>
  </si>
  <si>
    <t xml:space="preserve">sandra86@example.net</t>
  </si>
  <si>
    <t xml:space="preserve">Sherry Luna</t>
  </si>
  <si>
    <t xml:space="preserve">stacey37@example.net</t>
  </si>
  <si>
    <t xml:space="preserve">Carolyn Greer</t>
  </si>
  <si>
    <t xml:space="preserve">laurahoover@example.org</t>
  </si>
  <si>
    <t xml:space="preserve">Carol Jennings</t>
  </si>
  <si>
    <t xml:space="preserve">ecarlson@example.org</t>
  </si>
  <si>
    <t xml:space="preserve">Alan Mills</t>
  </si>
  <si>
    <t xml:space="preserve">mserrano@example.org</t>
  </si>
  <si>
    <t xml:space="preserve">Linda Rich</t>
  </si>
  <si>
    <t xml:space="preserve">davisdonna@example.net</t>
  </si>
  <si>
    <t xml:space="preserve">Todd Gregory</t>
  </si>
  <si>
    <t xml:space="preserve">xboyd@example.org</t>
  </si>
  <si>
    <t xml:space="preserve">Todd Olson</t>
  </si>
  <si>
    <t xml:space="preserve">zbell@example.net</t>
  </si>
  <si>
    <t xml:space="preserve">Laura Coleman</t>
  </si>
  <si>
    <t xml:space="preserve">thomas31@example.com</t>
  </si>
  <si>
    <t xml:space="preserve">Deanna Smith</t>
  </si>
  <si>
    <t xml:space="preserve">lanedavid@example.org</t>
  </si>
  <si>
    <t xml:space="preserve">Robert Ortiz</t>
  </si>
  <si>
    <t xml:space="preserve">mooredenise@example.com</t>
  </si>
  <si>
    <t xml:space="preserve">Krystal Carr</t>
  </si>
  <si>
    <t xml:space="preserve">afischer@example.net</t>
  </si>
  <si>
    <t xml:space="preserve">Mr. Justin King</t>
  </si>
  <si>
    <t xml:space="preserve">becky62@example.net</t>
  </si>
  <si>
    <t xml:space="preserve">Richard Avery</t>
  </si>
  <si>
    <t xml:space="preserve">lewisrichard@example.com</t>
  </si>
  <si>
    <t xml:space="preserve">Melinda Williams</t>
  </si>
  <si>
    <t xml:space="preserve">aoconnell@example.org</t>
  </si>
  <si>
    <t xml:space="preserve">Kyle Davis</t>
  </si>
  <si>
    <t xml:space="preserve">jeffrey19@example.org</t>
  </si>
  <si>
    <t xml:space="preserve">Jennifer Douglas</t>
  </si>
  <si>
    <t xml:space="preserve">jennifer90@example.org</t>
  </si>
  <si>
    <t xml:space="preserve">Dakota Sandoval</t>
  </si>
  <si>
    <t xml:space="preserve">james98@example.net</t>
  </si>
  <si>
    <t xml:space="preserve">Megan Ward</t>
  </si>
  <si>
    <t xml:space="preserve">cantrellchristopher@example.com</t>
  </si>
  <si>
    <t xml:space="preserve">James Willis</t>
  </si>
  <si>
    <t xml:space="preserve">mclaughlincasey@example.org</t>
  </si>
  <si>
    <t xml:space="preserve">Kristin Aguilar</t>
  </si>
  <si>
    <t xml:space="preserve">sylvia43@example.net</t>
  </si>
  <si>
    <t xml:space="preserve">Jared Smith</t>
  </si>
  <si>
    <t xml:space="preserve">richardrodriguez@example.org</t>
  </si>
  <si>
    <t xml:space="preserve">Bruce Palmer</t>
  </si>
  <si>
    <t xml:space="preserve">nancy94@example.net</t>
  </si>
  <si>
    <t xml:space="preserve">John Sanchez</t>
  </si>
  <si>
    <t xml:space="preserve">susan77@example.net</t>
  </si>
  <si>
    <t xml:space="preserve">Mr. James Kramer</t>
  </si>
  <si>
    <t xml:space="preserve">ericahall@example.com</t>
  </si>
  <si>
    <t xml:space="preserve">Joseph Haynes</t>
  </si>
  <si>
    <t xml:space="preserve">john16@example.net</t>
  </si>
  <si>
    <t xml:space="preserve">Justin White</t>
  </si>
  <si>
    <t xml:space="preserve">michael94@example.org</t>
  </si>
  <si>
    <t xml:space="preserve">Susan Porter</t>
  </si>
  <si>
    <t xml:space="preserve">jimmyallen@example.com</t>
  </si>
  <si>
    <t xml:space="preserve">David Montgomery</t>
  </si>
  <si>
    <t xml:space="preserve">kimberlywilson@example.org</t>
  </si>
  <si>
    <t xml:space="preserve">Lisa Duran</t>
  </si>
  <si>
    <t xml:space="preserve">charlesnathan@example.com</t>
  </si>
  <si>
    <t xml:space="preserve">Dr. Sheila Henry</t>
  </si>
  <si>
    <t xml:space="preserve">raymond92@example.org</t>
  </si>
  <si>
    <t xml:space="preserve">Todd Johnson</t>
  </si>
  <si>
    <t xml:space="preserve">phillip27@example.org</t>
  </si>
  <si>
    <t xml:space="preserve">Michael Smith</t>
  </si>
  <si>
    <t xml:space="preserve">nicolasgarcia@example.com</t>
  </si>
  <si>
    <t xml:space="preserve">Joshua Young</t>
  </si>
  <si>
    <t xml:space="preserve">vmullen@example.com</t>
  </si>
  <si>
    <t xml:space="preserve">Jason Goodwin</t>
  </si>
  <si>
    <t xml:space="preserve">melissa47@example.org</t>
  </si>
  <si>
    <t xml:space="preserve">Melissa Olsen</t>
  </si>
  <si>
    <t xml:space="preserve">linda86@example.com</t>
  </si>
  <si>
    <t xml:space="preserve">Nancy Kennedy</t>
  </si>
  <si>
    <t xml:space="preserve">thompsonvictor@example.net</t>
  </si>
  <si>
    <t xml:space="preserve">Rachel Evans</t>
  </si>
  <si>
    <t xml:space="preserve">rosshannah@example.org</t>
  </si>
  <si>
    <t xml:space="preserve">Ryan Davis</t>
  </si>
  <si>
    <t xml:space="preserve">jordan58@example.net</t>
  </si>
  <si>
    <t xml:space="preserve">Alejandro Martinez</t>
  </si>
  <si>
    <t xml:space="preserve">barbarasantos@example.net</t>
  </si>
  <si>
    <t xml:space="preserve">Heather Nunez</t>
  </si>
  <si>
    <t xml:space="preserve">champton@example.org</t>
  </si>
  <si>
    <t xml:space="preserve">Mark Thomas</t>
  </si>
  <si>
    <t xml:space="preserve">daniellemcfarland@example.com</t>
  </si>
  <si>
    <t xml:space="preserve">Sarah Jones</t>
  </si>
  <si>
    <t xml:space="preserve">matthewedwards@example.net</t>
  </si>
  <si>
    <t xml:space="preserve">Matthew Nelson</t>
  </si>
  <si>
    <t xml:space="preserve">xnorman@example.net</t>
  </si>
  <si>
    <t xml:space="preserve">Jennifer White</t>
  </si>
  <si>
    <t xml:space="preserve">martinezjimmy@example.com</t>
  </si>
  <si>
    <t xml:space="preserve">Angela Jackson</t>
  </si>
  <si>
    <t xml:space="preserve">davissharon@example.com</t>
  </si>
  <si>
    <t xml:space="preserve">James Hubbard</t>
  </si>
  <si>
    <t xml:space="preserve">garciachristine@example.org</t>
  </si>
  <si>
    <t xml:space="preserve">Ellen Wright</t>
  </si>
  <si>
    <t xml:space="preserve">scott22@example.net</t>
  </si>
  <si>
    <t xml:space="preserve">Matthew Dalton</t>
  </si>
  <si>
    <t xml:space="preserve">michelle78@example.com</t>
  </si>
  <si>
    <t xml:space="preserve">Travis Ryan</t>
  </si>
  <si>
    <t xml:space="preserve">owelch@example.net</t>
  </si>
  <si>
    <t xml:space="preserve">Kimberly Stout</t>
  </si>
  <si>
    <t xml:space="preserve">zfernandez@example.org</t>
  </si>
  <si>
    <t xml:space="preserve">David Torres</t>
  </si>
  <si>
    <t xml:space="preserve">millskatherine@example.org</t>
  </si>
  <si>
    <t xml:space="preserve">Adam Weeks</t>
  </si>
  <si>
    <t xml:space="preserve">xevans@example.com</t>
  </si>
  <si>
    <t xml:space="preserve">robertcastro@example.com</t>
  </si>
  <si>
    <t xml:space="preserve">Maria Clayton</t>
  </si>
  <si>
    <t xml:space="preserve">josehenderson@example.org</t>
  </si>
  <si>
    <t xml:space="preserve">Lisa Benson</t>
  </si>
  <si>
    <t xml:space="preserve">justin84@example.com</t>
  </si>
  <si>
    <t xml:space="preserve">Chad Rodriguez</t>
  </si>
  <si>
    <t xml:space="preserve">rwilliamson@example.net</t>
  </si>
  <si>
    <t xml:space="preserve">Alec Williams</t>
  </si>
  <si>
    <t xml:space="preserve">lopezcurtis@example.com</t>
  </si>
  <si>
    <t xml:space="preserve">Adam Davis</t>
  </si>
  <si>
    <t xml:space="preserve">snydermatthew@example.com</t>
  </si>
  <si>
    <t xml:space="preserve">Mr. Michael Johnson Jr.</t>
  </si>
  <si>
    <t xml:space="preserve">brianrowe@example.org</t>
  </si>
  <si>
    <t xml:space="preserve">Steven Wright</t>
  </si>
  <si>
    <t xml:space="preserve">hclayton@example.net</t>
  </si>
  <si>
    <t xml:space="preserve">Jessica Rojas</t>
  </si>
  <si>
    <t xml:space="preserve">gonzalezjill@example.org</t>
  </si>
  <si>
    <t xml:space="preserve">Mrs. Melanie Collins</t>
  </si>
  <si>
    <t xml:space="preserve">eric08@example.net</t>
  </si>
  <si>
    <t xml:space="preserve">Mr. Isaac Williams</t>
  </si>
  <si>
    <t xml:space="preserve">teresayoung@example.com</t>
  </si>
  <si>
    <t xml:space="preserve">Donald Wilson</t>
  </si>
  <si>
    <t xml:space="preserve">albertwilliams@example.net</t>
  </si>
  <si>
    <t xml:space="preserve">Jacqueline Davis</t>
  </si>
  <si>
    <t xml:space="preserve">vincentparks@example.com</t>
  </si>
  <si>
    <t xml:space="preserve">Lori Brown DDS</t>
  </si>
  <si>
    <t xml:space="preserve">martinezjesse@example.net</t>
  </si>
  <si>
    <t xml:space="preserve">Renee Gonzales</t>
  </si>
  <si>
    <t xml:space="preserve">andrewgray@example.net</t>
  </si>
  <si>
    <t xml:space="preserve">Karina Kim</t>
  </si>
  <si>
    <t xml:space="preserve">amy73@example.net</t>
  </si>
  <si>
    <t xml:space="preserve">Nicholas Hill</t>
  </si>
  <si>
    <t xml:space="preserve">caseymoore@example.com</t>
  </si>
  <si>
    <t xml:space="preserve">Jordan Parsons</t>
  </si>
  <si>
    <t xml:space="preserve">bgross@example.net</t>
  </si>
  <si>
    <t xml:space="preserve">Cynthia Le</t>
  </si>
  <si>
    <t xml:space="preserve">rlee@example.com</t>
  </si>
  <si>
    <t xml:space="preserve">Douglas Ortiz</t>
  </si>
  <si>
    <t xml:space="preserve">daniel81@example.org</t>
  </si>
  <si>
    <t xml:space="preserve">Shane Harris</t>
  </si>
  <si>
    <t xml:space="preserve">clee@example.net</t>
  </si>
  <si>
    <t xml:space="preserve">John Hanson</t>
  </si>
  <si>
    <t xml:space="preserve">brandon39@example.net</t>
  </si>
  <si>
    <t xml:space="preserve">Christine Henry</t>
  </si>
  <si>
    <t xml:space="preserve">mcdonalddanielle@example.com</t>
  </si>
  <si>
    <t xml:space="preserve">Jennifer Wood</t>
  </si>
  <si>
    <t xml:space="preserve">colonjoseph@example.org</t>
  </si>
  <si>
    <t xml:space="preserve">Angela Lewis</t>
  </si>
  <si>
    <t xml:space="preserve">garciajerry@example.com</t>
  </si>
  <si>
    <t xml:space="preserve">Danielle Garrett</t>
  </si>
  <si>
    <t xml:space="preserve">angelagrant@example.net</t>
  </si>
  <si>
    <t xml:space="preserve">Heather Ellis</t>
  </si>
  <si>
    <t xml:space="preserve">kandrade@example.org</t>
  </si>
  <si>
    <t xml:space="preserve">Mary Ferguson</t>
  </si>
  <si>
    <t xml:space="preserve">umahoney@example.net</t>
  </si>
  <si>
    <t xml:space="preserve">Jacob Duran</t>
  </si>
  <si>
    <t xml:space="preserve">umckenzie@example.net</t>
  </si>
  <si>
    <t xml:space="preserve">Jaime Pierce</t>
  </si>
  <si>
    <t xml:space="preserve">michael77@example.com</t>
  </si>
  <si>
    <t xml:space="preserve">Duane Smith</t>
  </si>
  <si>
    <t xml:space="preserve">victoriaturner@example.com</t>
  </si>
  <si>
    <t xml:space="preserve">Ethan Ingram</t>
  </si>
  <si>
    <t xml:space="preserve">samantha88@example.net</t>
  </si>
  <si>
    <t xml:space="preserve">Andrew Kelly</t>
  </si>
  <si>
    <t xml:space="preserve">josephpreston@example.org</t>
  </si>
  <si>
    <t xml:space="preserve">Anna Ross</t>
  </si>
  <si>
    <t xml:space="preserve">jessicacummings@example.com</t>
  </si>
  <si>
    <t xml:space="preserve">Melissa Johnston</t>
  </si>
  <si>
    <t xml:space="preserve">larsonkevin@example.net</t>
  </si>
  <si>
    <t xml:space="preserve">Richard Weeks</t>
  </si>
  <si>
    <t xml:space="preserve">michael66@example.org</t>
  </si>
  <si>
    <t xml:space="preserve">Matthew Guzman</t>
  </si>
  <si>
    <t xml:space="preserve">walterscrystal@example.org</t>
  </si>
  <si>
    <t xml:space="preserve">Joshua Hernandez</t>
  </si>
  <si>
    <t xml:space="preserve">ericnunez@example.com</t>
  </si>
  <si>
    <t xml:space="preserve">Laura Davis</t>
  </si>
  <si>
    <t xml:space="preserve">zroberts@example.org</t>
  </si>
  <si>
    <t xml:space="preserve">Kenneth Williams</t>
  </si>
  <si>
    <t xml:space="preserve">zbaker@example.net</t>
  </si>
  <si>
    <t xml:space="preserve">Pamela Castillo</t>
  </si>
  <si>
    <t xml:space="preserve">tonypearson@example.org</t>
  </si>
  <si>
    <t xml:space="preserve">Kelly Allen MD</t>
  </si>
  <si>
    <t xml:space="preserve">kmorris@example.org</t>
  </si>
  <si>
    <t xml:space="preserve">Jacob Lee</t>
  </si>
  <si>
    <t xml:space="preserve">brittney04@example.org</t>
  </si>
  <si>
    <t xml:space="preserve">Wanda Ramos</t>
  </si>
  <si>
    <t xml:space="preserve">scottglass@example.org</t>
  </si>
  <si>
    <t xml:space="preserve">Peter Farrell</t>
  </si>
  <si>
    <t xml:space="preserve">singhjohn@example.net</t>
  </si>
  <si>
    <t xml:space="preserve">Samantha Smith</t>
  </si>
  <si>
    <t xml:space="preserve">torresthomas@example.com</t>
  </si>
  <si>
    <t xml:space="preserve">Christina Mills</t>
  </si>
  <si>
    <t xml:space="preserve">ana92@example.net</t>
  </si>
  <si>
    <t xml:space="preserve">Kevin Alvarado</t>
  </si>
  <si>
    <t xml:space="preserve">scottbrian@example.org</t>
  </si>
  <si>
    <t xml:space="preserve">Amy Pena</t>
  </si>
  <si>
    <t xml:space="preserve">jonesdonna@example.net</t>
  </si>
  <si>
    <t xml:space="preserve">Sharon Smith</t>
  </si>
  <si>
    <t xml:space="preserve">yhall@example.net</t>
  </si>
  <si>
    <t xml:space="preserve">Ethan Delacruz</t>
  </si>
  <si>
    <t xml:space="preserve">lopezvincent@example.com</t>
  </si>
  <si>
    <t xml:space="preserve">Amanda Nielsen</t>
  </si>
  <si>
    <t xml:space="preserve">matthew62@example.org</t>
  </si>
  <si>
    <t xml:space="preserve">Mario Young</t>
  </si>
  <si>
    <t xml:space="preserve">lisa46@example.org</t>
  </si>
  <si>
    <t xml:space="preserve">Courtney Peterson</t>
  </si>
  <si>
    <t xml:space="preserve">fsandoval@example.net</t>
  </si>
  <si>
    <t xml:space="preserve">Lisa Garrett</t>
  </si>
  <si>
    <t xml:space="preserve">robertberry@example.com</t>
  </si>
  <si>
    <t xml:space="preserve">Erin Daniels</t>
  </si>
  <si>
    <t xml:space="preserve">denisecarpenter@example.net</t>
  </si>
  <si>
    <t xml:space="preserve">Ellen Thornton</t>
  </si>
  <si>
    <t xml:space="preserve">russellstout@example.org</t>
  </si>
  <si>
    <t xml:space="preserve">Brooke Jones</t>
  </si>
  <si>
    <t xml:space="preserve">whitemary@example.org</t>
  </si>
  <si>
    <t xml:space="preserve">Sheryl Gutierrez</t>
  </si>
  <si>
    <t xml:space="preserve">vturner@example.net</t>
  </si>
  <si>
    <t xml:space="preserve">Richard Rodriguez</t>
  </si>
  <si>
    <t xml:space="preserve">anthonyodom@example.net</t>
  </si>
  <si>
    <t xml:space="preserve">Crystal Hall</t>
  </si>
  <si>
    <t xml:space="preserve">howardhailey@example.com</t>
  </si>
  <si>
    <t xml:space="preserve">Julie Banks</t>
  </si>
  <si>
    <t xml:space="preserve">melissahenry@example.org</t>
  </si>
  <si>
    <t xml:space="preserve">Jason Novak</t>
  </si>
  <si>
    <t xml:space="preserve">stephanie33@example.org</t>
  </si>
  <si>
    <t xml:space="preserve">Victoria Camacho</t>
  </si>
  <si>
    <t xml:space="preserve">dwatts@example.org</t>
  </si>
  <si>
    <t xml:space="preserve">Lisa Holloway</t>
  </si>
  <si>
    <t xml:space="preserve">phillip99@example.net</t>
  </si>
  <si>
    <t xml:space="preserve">Rachel Meyer</t>
  </si>
  <si>
    <t xml:space="preserve">cbryant@example.org</t>
  </si>
  <si>
    <t xml:space="preserve">Nicholas Grant</t>
  </si>
  <si>
    <t xml:space="preserve">leescott@example.com</t>
  </si>
  <si>
    <t xml:space="preserve">Christopher Phillips</t>
  </si>
  <si>
    <t xml:space="preserve">vaughnrebecca@example.com</t>
  </si>
  <si>
    <t xml:space="preserve">Nathan Wilson</t>
  </si>
  <si>
    <t xml:space="preserve">phillipmorris@example.org</t>
  </si>
  <si>
    <t xml:space="preserve">Michelle Harris</t>
  </si>
  <si>
    <t xml:space="preserve">udavis@example.net</t>
  </si>
  <si>
    <t xml:space="preserve">Carly Quinn</t>
  </si>
  <si>
    <t xml:space="preserve">wilsonshannon@example.com</t>
  </si>
  <si>
    <t xml:space="preserve">Monica Hester</t>
  </si>
  <si>
    <t xml:space="preserve">nicholasjames@example.org</t>
  </si>
  <si>
    <t xml:space="preserve">Mary Hernandez</t>
  </si>
  <si>
    <t xml:space="preserve">haroldjoseph@example.com</t>
  </si>
  <si>
    <t xml:space="preserve">Tonya Roberts</t>
  </si>
  <si>
    <t xml:space="preserve">davidanderson@example.org</t>
  </si>
  <si>
    <t xml:space="preserve">Alexandria Jimenez</t>
  </si>
  <si>
    <t xml:space="preserve">astephens@example.net</t>
  </si>
  <si>
    <t xml:space="preserve">Kevin Alvarez</t>
  </si>
  <si>
    <t xml:space="preserve">mramos@example.net</t>
  </si>
  <si>
    <t xml:space="preserve">Diana Fuller</t>
  </si>
  <si>
    <t xml:space="preserve">brandonhernandez@example.net</t>
  </si>
  <si>
    <t xml:space="preserve">Andrew Lane</t>
  </si>
  <si>
    <t xml:space="preserve">mark10@example.org</t>
  </si>
  <si>
    <t xml:space="preserve">Michael Carr</t>
  </si>
  <si>
    <t xml:space="preserve">tammycurry@example.com</t>
  </si>
  <si>
    <t xml:space="preserve">Edwin Richardson</t>
  </si>
  <si>
    <t xml:space="preserve">wwilkins@example.com</t>
  </si>
  <si>
    <t xml:space="preserve">John Martinez</t>
  </si>
  <si>
    <t xml:space="preserve">mark68@example.org</t>
  </si>
  <si>
    <t xml:space="preserve">Ashley Blair</t>
  </si>
  <si>
    <t xml:space="preserve">webbhaley@example.net</t>
  </si>
  <si>
    <t xml:space="preserve">Emily Fox</t>
  </si>
  <si>
    <t xml:space="preserve">sara99@example.com</t>
  </si>
  <si>
    <t xml:space="preserve">Katherine White</t>
  </si>
  <si>
    <t xml:space="preserve">jeanettekrause@example.org</t>
  </si>
  <si>
    <t xml:space="preserve">Robert Mclaughlin</t>
  </si>
  <si>
    <t xml:space="preserve">laurenduarte@example.com</t>
  </si>
  <si>
    <t xml:space="preserve">Robert Lewis</t>
  </si>
  <si>
    <t xml:space="preserve">hannahking@example.org</t>
  </si>
  <si>
    <t xml:space="preserve">Erica Smith</t>
  </si>
  <si>
    <t xml:space="preserve">matthew99@example.org</t>
  </si>
  <si>
    <t xml:space="preserve">Roy Nielsen</t>
  </si>
  <si>
    <t xml:space="preserve">zhendricks@example.org</t>
  </si>
  <si>
    <t xml:space="preserve">Mr. Steven Herrera</t>
  </si>
  <si>
    <t xml:space="preserve">steven60@example.net</t>
  </si>
  <si>
    <t xml:space="preserve">Emily Herrera</t>
  </si>
  <si>
    <t xml:space="preserve">barbararivera@example.com</t>
  </si>
  <si>
    <t xml:space="preserve">Ryan Morgan</t>
  </si>
  <si>
    <t xml:space="preserve">ksims@example.net</t>
  </si>
  <si>
    <t xml:space="preserve">Bruce Patton</t>
  </si>
  <si>
    <t xml:space="preserve">janet50@example.com</t>
  </si>
  <si>
    <t xml:space="preserve">David Hayes DVM</t>
  </si>
  <si>
    <t xml:space="preserve">aliciathompson@example.com</t>
  </si>
  <si>
    <t xml:space="preserve">Susan Wallace</t>
  </si>
  <si>
    <t xml:space="preserve">lloydrebecca@example.org</t>
  </si>
  <si>
    <t xml:space="preserve">Morgan Mills</t>
  </si>
  <si>
    <t xml:space="preserve">douglas18@example.net</t>
  </si>
  <si>
    <t xml:space="preserve">Andrew Hughes</t>
  </si>
  <si>
    <t xml:space="preserve">cookpamela@example.org</t>
  </si>
  <si>
    <t xml:space="preserve">Emily Lane</t>
  </si>
  <si>
    <t xml:space="preserve">danielle35@example.org</t>
  </si>
  <si>
    <t xml:space="preserve">Francis Alexander</t>
  </si>
  <si>
    <t xml:space="preserve">nelsoneric@example.org</t>
  </si>
  <si>
    <t xml:space="preserve">Kayla Clark</t>
  </si>
  <si>
    <t xml:space="preserve">andrea42@example.net</t>
  </si>
  <si>
    <t xml:space="preserve">Carolyn Collins</t>
  </si>
  <si>
    <t xml:space="preserve">amber02@example.org</t>
  </si>
  <si>
    <t xml:space="preserve">Ashley Brown</t>
  </si>
  <si>
    <t xml:space="preserve">tmyers@example.net</t>
  </si>
  <si>
    <t xml:space="preserve">Melissa Griffin</t>
  </si>
  <si>
    <t xml:space="preserve">larry38@example.org</t>
  </si>
  <si>
    <t xml:space="preserve">Julie Anderson</t>
  </si>
  <si>
    <t xml:space="preserve">tdavis@example.net</t>
  </si>
  <si>
    <t xml:space="preserve">Julie Meza</t>
  </si>
  <si>
    <t xml:space="preserve">michellejensen@example.com</t>
  </si>
  <si>
    <t xml:space="preserve">Mary Mccormick</t>
  </si>
  <si>
    <t xml:space="preserve">shawn01@example.com</t>
  </si>
  <si>
    <t xml:space="preserve">Ryan Campbell</t>
  </si>
  <si>
    <t xml:space="preserve">cassandra28@example.org</t>
  </si>
  <si>
    <t xml:space="preserve">Ashley Hawkins</t>
  </si>
  <si>
    <t xml:space="preserve">sparksamanda@example.com</t>
  </si>
  <si>
    <t xml:space="preserve">David Moore</t>
  </si>
  <si>
    <t xml:space="preserve">vreyes@example.org</t>
  </si>
  <si>
    <t xml:space="preserve">Rachel Graham</t>
  </si>
  <si>
    <t xml:space="preserve">amy32@example.net</t>
  </si>
  <si>
    <t xml:space="preserve">Michelle Copeland</t>
  </si>
  <si>
    <t xml:space="preserve">vargassteven@example.net</t>
  </si>
  <si>
    <t xml:space="preserve">Eric Sullivan</t>
  </si>
  <si>
    <t xml:space="preserve">jenningscandace@example.com</t>
  </si>
  <si>
    <t xml:space="preserve">Amy Robinson</t>
  </si>
  <si>
    <t xml:space="preserve">paigeberger@example.net</t>
  </si>
  <si>
    <t xml:space="preserve">Mary Chavez</t>
  </si>
  <si>
    <t xml:space="preserve">peter97@example.org</t>
  </si>
  <si>
    <t xml:space="preserve">Elizabeth Bauer</t>
  </si>
  <si>
    <t xml:space="preserve">samantha65@example.org</t>
  </si>
  <si>
    <t xml:space="preserve">Kayla Abbott</t>
  </si>
  <si>
    <t xml:space="preserve">bryan80@example.org</t>
  </si>
  <si>
    <t xml:space="preserve">Heather Callahan</t>
  </si>
  <si>
    <t xml:space="preserve">youngjacqueline@example.com</t>
  </si>
  <si>
    <t xml:space="preserve">Jennifer Graham</t>
  </si>
  <si>
    <t xml:space="preserve">elainewells@example.org</t>
  </si>
  <si>
    <t xml:space="preserve">Heather Butler</t>
  </si>
  <si>
    <t xml:space="preserve">whitney22@example.org</t>
  </si>
  <si>
    <t xml:space="preserve">Nathan Tucker</t>
  </si>
  <si>
    <t xml:space="preserve">iproctor@example.org</t>
  </si>
  <si>
    <t xml:space="preserve">Shannon English</t>
  </si>
  <si>
    <t xml:space="preserve">dhanson@example.net</t>
  </si>
  <si>
    <t xml:space="preserve">Janice Perez</t>
  </si>
  <si>
    <t xml:space="preserve">kjacobs@example.com</t>
  </si>
  <si>
    <t xml:space="preserve">Jonathan Jenkins</t>
  </si>
  <si>
    <t xml:space="preserve">arthur09@example.com</t>
  </si>
  <si>
    <t xml:space="preserve">John Vaughn</t>
  </si>
  <si>
    <t xml:space="preserve">jessicafox@example.com</t>
  </si>
  <si>
    <t xml:space="preserve">Steve Davis</t>
  </si>
  <si>
    <t xml:space="preserve">qmccoy@example.net</t>
  </si>
  <si>
    <t xml:space="preserve">Rebecca Edwards</t>
  </si>
  <si>
    <t xml:space="preserve">bergeramanda@example.org</t>
  </si>
  <si>
    <t xml:space="preserve">Julie Gross</t>
  </si>
  <si>
    <t xml:space="preserve">zgomez@example.com</t>
  </si>
  <si>
    <t xml:space="preserve">Thomas Curry</t>
  </si>
  <si>
    <t xml:space="preserve">bryan79@example.org</t>
  </si>
  <si>
    <t xml:space="preserve">Dorothy Mclaughlin</t>
  </si>
  <si>
    <t xml:space="preserve">mitchellchristopher@example.net</t>
  </si>
  <si>
    <t xml:space="preserve">Darlene Gilbert</t>
  </si>
  <si>
    <t xml:space="preserve">michaela01@example.net</t>
  </si>
  <si>
    <t xml:space="preserve">Brittany Griffin</t>
  </si>
  <si>
    <t xml:space="preserve">josehaynes@example.com</t>
  </si>
  <si>
    <t xml:space="preserve">Amanda Riggs</t>
  </si>
  <si>
    <t xml:space="preserve">caitlinunderwood@example.com</t>
  </si>
  <si>
    <t xml:space="preserve">James Guerrero</t>
  </si>
  <si>
    <t xml:space="preserve">jasonnavarro@example.com</t>
  </si>
  <si>
    <t xml:space="preserve">Robert Williams</t>
  </si>
  <si>
    <t xml:space="preserve">tross@example.com</t>
  </si>
  <si>
    <t xml:space="preserve">Kim James</t>
  </si>
  <si>
    <t xml:space="preserve">jwells@example.net</t>
  </si>
  <si>
    <t xml:space="preserve">Timothy Cole</t>
  </si>
  <si>
    <t xml:space="preserve">suzanne01@example.net</t>
  </si>
  <si>
    <t xml:space="preserve">Jessica Hull</t>
  </si>
  <si>
    <t xml:space="preserve">matthew41@example.com</t>
  </si>
  <si>
    <t xml:space="preserve">Raymond Curry</t>
  </si>
  <si>
    <t xml:space="preserve">aprilbyrd@example.org</t>
  </si>
  <si>
    <t xml:space="preserve">Adam Jones</t>
  </si>
  <si>
    <t xml:space="preserve">gdavis@example.net</t>
  </si>
  <si>
    <t xml:space="preserve">Douglas Lee</t>
  </si>
  <si>
    <t xml:space="preserve">harveybrian@example.net</t>
  </si>
  <si>
    <t xml:space="preserve">Tiffany Little</t>
  </si>
  <si>
    <t xml:space="preserve">millercassandra@example.com</t>
  </si>
  <si>
    <t xml:space="preserve">Kylie Coffey</t>
  </si>
  <si>
    <t xml:space="preserve">dominguezjon@example.com</t>
  </si>
  <si>
    <t xml:space="preserve">Jesse Carney</t>
  </si>
  <si>
    <t xml:space="preserve">qschwartz@example.com</t>
  </si>
  <si>
    <t xml:space="preserve">Destiny Brown</t>
  </si>
  <si>
    <t xml:space="preserve">dcook@example.com</t>
  </si>
  <si>
    <t xml:space="preserve">Jeremiah Vasquez</t>
  </si>
  <si>
    <t xml:space="preserve">chelseywhite@example.com</t>
  </si>
  <si>
    <t xml:space="preserve">Jessica Mendez</t>
  </si>
  <si>
    <t xml:space="preserve">gainesjennifer@example.org</t>
  </si>
  <si>
    <t xml:space="preserve">Nicholas Waters</t>
  </si>
  <si>
    <t xml:space="preserve">mosleyeduardo@example.net</t>
  </si>
  <si>
    <t xml:space="preserve">James Hernandez</t>
  </si>
  <si>
    <t xml:space="preserve">rebecca90@example.net</t>
  </si>
  <si>
    <t xml:space="preserve">Karen Powell</t>
  </si>
  <si>
    <t xml:space="preserve">fernandezaaron@example.net</t>
  </si>
  <si>
    <t xml:space="preserve">Mr. Timothy Howard</t>
  </si>
  <si>
    <t xml:space="preserve">richard15@example.net</t>
  </si>
  <si>
    <t xml:space="preserve">Ryan Hodges</t>
  </si>
  <si>
    <t xml:space="preserve">deborah28@example.org</t>
  </si>
  <si>
    <t xml:space="preserve">Elizabeth Price</t>
  </si>
  <si>
    <t xml:space="preserve">mccoymichael@example.org</t>
  </si>
  <si>
    <t xml:space="preserve">Collin Johnson</t>
  </si>
  <si>
    <t xml:space="preserve">cortezbrittany@example.com</t>
  </si>
  <si>
    <t xml:space="preserve">Maria Porter</t>
  </si>
  <si>
    <t xml:space="preserve">blevy@example.org</t>
  </si>
  <si>
    <t xml:space="preserve">Nathan Sullivan</t>
  </si>
  <si>
    <t xml:space="preserve">lindsaycontreras@example.com</t>
  </si>
  <si>
    <t xml:space="preserve">Kimberly Figueroa</t>
  </si>
  <si>
    <t xml:space="preserve">sandyjohnson@example.org</t>
  </si>
  <si>
    <t xml:space="preserve">Terry Montgomery</t>
  </si>
  <si>
    <t xml:space="preserve">jacquelineanderson@example.org</t>
  </si>
  <si>
    <t xml:space="preserve">Samantha Davis</t>
  </si>
  <si>
    <t xml:space="preserve">marybrown@example.org</t>
  </si>
  <si>
    <t xml:space="preserve">Lisa Brown</t>
  </si>
  <si>
    <t xml:space="preserve">ronaldcain@example.net</t>
  </si>
  <si>
    <t xml:space="preserve">William Johnston</t>
  </si>
  <si>
    <t xml:space="preserve">marcoconnell@example.org</t>
  </si>
  <si>
    <t xml:space="preserve">Gabriela Martinez</t>
  </si>
  <si>
    <t xml:space="preserve">katherinejackson@example.com</t>
  </si>
  <si>
    <t xml:space="preserve">Timothy Williams</t>
  </si>
  <si>
    <t xml:space="preserve">moodycrystal@example.com</t>
  </si>
  <si>
    <t xml:space="preserve">John Smith</t>
  </si>
  <si>
    <t xml:space="preserve">saramann@example.net</t>
  </si>
  <si>
    <t xml:space="preserve">Robert Barton</t>
  </si>
  <si>
    <t xml:space="preserve">jamiebowman@example.net</t>
  </si>
  <si>
    <t xml:space="preserve">Christopher Holt</t>
  </si>
  <si>
    <t xml:space="preserve">jennifersalazar@example.org</t>
  </si>
  <si>
    <t xml:space="preserve">Hannah Smith</t>
  </si>
  <si>
    <t xml:space="preserve">jamesdowns@example.org</t>
  </si>
  <si>
    <t xml:space="preserve">Victoria Romero</t>
  </si>
  <si>
    <t xml:space="preserve">qtownsend@example.org</t>
  </si>
  <si>
    <t xml:space="preserve">Robert Jennings</t>
  </si>
  <si>
    <t xml:space="preserve">kjimenez@example.net</t>
  </si>
  <si>
    <t xml:space="preserve">Jackson Clark</t>
  </si>
  <si>
    <t xml:space="preserve">matthew70@example.org</t>
  </si>
  <si>
    <t xml:space="preserve">Casey Floyd</t>
  </si>
  <si>
    <t xml:space="preserve">erobertson@example.org</t>
  </si>
  <si>
    <t xml:space="preserve">Erika Gonzalez</t>
  </si>
  <si>
    <t xml:space="preserve">jerry15@example.org</t>
  </si>
  <si>
    <t xml:space="preserve">Sheila Bennett</t>
  </si>
  <si>
    <t xml:space="preserve">charlesrichards@example.org</t>
  </si>
  <si>
    <t xml:space="preserve">Timothy Gibson</t>
  </si>
  <si>
    <t xml:space="preserve">dbrooks@example.net</t>
  </si>
  <si>
    <t xml:space="preserve">Derrick Rogers</t>
  </si>
  <si>
    <t xml:space="preserve">schwartzbrian@example.org</t>
  </si>
  <si>
    <t xml:space="preserve">Jason Wolf</t>
  </si>
  <si>
    <t xml:space="preserve">oliviamunoz@example.net</t>
  </si>
  <si>
    <t xml:space="preserve">Laura Tran</t>
  </si>
  <si>
    <t xml:space="preserve">christophervincent@example.com</t>
  </si>
  <si>
    <t xml:space="preserve">John Ford</t>
  </si>
  <si>
    <t xml:space="preserve">blairjill@example.org</t>
  </si>
  <si>
    <t xml:space="preserve">Daniel Pennington</t>
  </si>
  <si>
    <t xml:space="preserve">robinvillanueva@example.com</t>
  </si>
  <si>
    <t xml:space="preserve">John Mack</t>
  </si>
  <si>
    <t xml:space="preserve">simmonsphillip@example.net</t>
  </si>
  <si>
    <t xml:space="preserve">David Hansen</t>
  </si>
  <si>
    <t xml:space="preserve">steelerichard@example.org</t>
  </si>
  <si>
    <t xml:space="preserve">Matthew Davis</t>
  </si>
  <si>
    <t xml:space="preserve">kcaldwell@example.net</t>
  </si>
  <si>
    <t xml:space="preserve">Lauren Bray</t>
  </si>
  <si>
    <t xml:space="preserve">tingram@example.com</t>
  </si>
  <si>
    <t xml:space="preserve">Lori Padilla</t>
  </si>
  <si>
    <t xml:space="preserve">daltonchad@example.net</t>
  </si>
  <si>
    <t xml:space="preserve">Jeffery Nelson</t>
  </si>
  <si>
    <t xml:space="preserve">kristinmiller@example.com</t>
  </si>
  <si>
    <t xml:space="preserve">Tony Leonard</t>
  </si>
  <si>
    <t xml:space="preserve">rodriguezmichael@example.net</t>
  </si>
  <si>
    <t xml:space="preserve">Matthew Bush</t>
  </si>
  <si>
    <t xml:space="preserve">devonrogers@example.net</t>
  </si>
  <si>
    <t xml:space="preserve">Todd Carpenter</t>
  </si>
  <si>
    <t xml:space="preserve">karenhodges@example.com</t>
  </si>
  <si>
    <t xml:space="preserve">Michael Ramirez</t>
  </si>
  <si>
    <t xml:space="preserve">watsonshaun@example.net</t>
  </si>
  <si>
    <t xml:space="preserve">Michael Gregory</t>
  </si>
  <si>
    <t xml:space="preserve">shannon51@example.org</t>
  </si>
  <si>
    <t xml:space="preserve">Bobby Hurst</t>
  </si>
  <si>
    <t xml:space="preserve">susan11@example.org</t>
  </si>
  <si>
    <t xml:space="preserve">Kathleen Golden</t>
  </si>
  <si>
    <t xml:space="preserve">cartertara@example.net</t>
  </si>
  <si>
    <t xml:space="preserve">Jason Rojas</t>
  </si>
  <si>
    <t xml:space="preserve">carterbryan@example.org</t>
  </si>
  <si>
    <t xml:space="preserve">Gabriella Lane</t>
  </si>
  <si>
    <t xml:space="preserve">todd88@example.com</t>
  </si>
  <si>
    <t xml:space="preserve">Stephanie Parker</t>
  </si>
  <si>
    <t xml:space="preserve">jeremy54@example.org</t>
  </si>
  <si>
    <t xml:space="preserve">Tyler Montgomery</t>
  </si>
  <si>
    <t xml:space="preserve">jennifermitchell@example.org</t>
  </si>
  <si>
    <t xml:space="preserve">darylchaney@example.net</t>
  </si>
  <si>
    <t xml:space="preserve">Cody Hart</t>
  </si>
  <si>
    <t xml:space="preserve">wadetiffany@example.org</t>
  </si>
  <si>
    <t xml:space="preserve">Carla Turner</t>
  </si>
  <si>
    <t xml:space="preserve">sullivanvictor@example.org</t>
  </si>
  <si>
    <t xml:space="preserve">Brittney Cordova</t>
  </si>
  <si>
    <t xml:space="preserve">deborah47@example.com</t>
  </si>
  <si>
    <t xml:space="preserve">Wendy Estrada</t>
  </si>
  <si>
    <t xml:space="preserve">hmorgan@example.net</t>
  </si>
  <si>
    <t xml:space="preserve">Michael Wilson</t>
  </si>
  <si>
    <t xml:space="preserve">moralesmary@example.com</t>
  </si>
  <si>
    <t xml:space="preserve">Lee Lee</t>
  </si>
  <si>
    <t xml:space="preserve">kimberlywang@example.org</t>
  </si>
  <si>
    <t xml:space="preserve">Jill Powers</t>
  </si>
  <si>
    <t xml:space="preserve">daughertypreston@example.com</t>
  </si>
  <si>
    <t xml:space="preserve">Terri Kerr</t>
  </si>
  <si>
    <t xml:space="preserve">raymond65@example.com</t>
  </si>
  <si>
    <t xml:space="preserve">Gregory Madden</t>
  </si>
  <si>
    <t xml:space="preserve">lewispamela@example.net</t>
  </si>
  <si>
    <t xml:space="preserve">Donna Shaffer</t>
  </si>
  <si>
    <t xml:space="preserve">achandler@example.org</t>
  </si>
  <si>
    <t xml:space="preserve">Briana Turner</t>
  </si>
  <si>
    <t xml:space="preserve">carl96@example.org</t>
  </si>
  <si>
    <t xml:space="preserve">Denise Thompson</t>
  </si>
  <si>
    <t xml:space="preserve">wpage@example.org</t>
  </si>
  <si>
    <t xml:space="preserve">Donna Henry</t>
  </si>
  <si>
    <t xml:space="preserve">mary47@example.net</t>
  </si>
  <si>
    <t xml:space="preserve">Rick Moore</t>
  </si>
  <si>
    <t xml:space="preserve">stephanie71@example.net</t>
  </si>
  <si>
    <t xml:space="preserve">Christopher Knox</t>
  </si>
  <si>
    <t xml:space="preserve">anthonyhubbard@example.com</t>
  </si>
  <si>
    <t xml:space="preserve">Patrick Perkins</t>
  </si>
  <si>
    <t xml:space="preserve">ooneill@example.net</t>
  </si>
  <si>
    <t xml:space="preserve">Barbara Hunt</t>
  </si>
  <si>
    <t xml:space="preserve">brucefrancisco@example.org</t>
  </si>
  <si>
    <t xml:space="preserve">Michael Howard</t>
  </si>
  <si>
    <t xml:space="preserve">nelsonrobert@example.com</t>
  </si>
  <si>
    <t xml:space="preserve">Mark Jones</t>
  </si>
  <si>
    <t xml:space="preserve">katiewhite@example.org</t>
  </si>
  <si>
    <t xml:space="preserve">Frank Stewart</t>
  </si>
  <si>
    <t xml:space="preserve">joseph51@example.net</t>
  </si>
  <si>
    <t xml:space="preserve">Alexandria Holmes</t>
  </si>
  <si>
    <t xml:space="preserve">kimberly65@example.org</t>
  </si>
  <si>
    <t xml:space="preserve">Daniel Lopez</t>
  </si>
  <si>
    <t xml:space="preserve">butlersabrina@example.org</t>
  </si>
  <si>
    <t xml:space="preserve">Karen Collins</t>
  </si>
  <si>
    <t xml:space="preserve">don79@example.net</t>
  </si>
  <si>
    <t xml:space="preserve">Michael Johnson</t>
  </si>
  <si>
    <t xml:space="preserve">walkermelissa@example.org</t>
  </si>
  <si>
    <t xml:space="preserve">Daniel Zavala</t>
  </si>
  <si>
    <t xml:space="preserve">yvazquez@example.org</t>
  </si>
  <si>
    <t xml:space="preserve">Nicole Williams</t>
  </si>
  <si>
    <t xml:space="preserve">johnsondonna@example.net</t>
  </si>
  <si>
    <t xml:space="preserve">David Jones</t>
  </si>
  <si>
    <t xml:space="preserve">websterkimberly@example.net</t>
  </si>
  <si>
    <t xml:space="preserve">Cathy Bell</t>
  </si>
  <si>
    <t xml:space="preserve">thomasjulie@example.com</t>
  </si>
  <si>
    <t xml:space="preserve">Christopher Mason</t>
  </si>
  <si>
    <t xml:space="preserve">williamjones@example.net</t>
  </si>
  <si>
    <t xml:space="preserve">Michelle Brandt</t>
  </si>
  <si>
    <t xml:space="preserve">rachelmedina@example.net</t>
  </si>
  <si>
    <t xml:space="preserve">Jonathan Zimmerman</t>
  </si>
  <si>
    <t xml:space="preserve">helen27@example.net</t>
  </si>
  <si>
    <t xml:space="preserve">Henry Gray</t>
  </si>
  <si>
    <t xml:space="preserve">willierussell@example.com</t>
  </si>
  <si>
    <t xml:space="preserve">Chad Farmer</t>
  </si>
  <si>
    <t xml:space="preserve">angela01@example.com</t>
  </si>
  <si>
    <t xml:space="preserve">Jesus Fitzgerald</t>
  </si>
  <si>
    <t xml:space="preserve">aperez@example.com</t>
  </si>
  <si>
    <t xml:space="preserve">Scott Jacobson</t>
  </si>
  <si>
    <t xml:space="preserve">xcrosby@example.org</t>
  </si>
  <si>
    <t xml:space="preserve">Megan Sanders</t>
  </si>
  <si>
    <t xml:space="preserve">wilsonralph@example.net</t>
  </si>
  <si>
    <t xml:space="preserve">Timothy Levine</t>
  </si>
  <si>
    <t xml:space="preserve">coxjames@example.org</t>
  </si>
  <si>
    <t xml:space="preserve">Barbara Massey DDS</t>
  </si>
  <si>
    <t xml:space="preserve">kathy99@example.com</t>
  </si>
  <si>
    <t xml:space="preserve">Terri Kelly</t>
  </si>
  <si>
    <t xml:space="preserve">garcher@example.com</t>
  </si>
  <si>
    <t xml:space="preserve">Bryan Burns</t>
  </si>
  <si>
    <t xml:space="preserve">courtneytaylor@example.org</t>
  </si>
  <si>
    <t xml:space="preserve">Kathleen Johnson</t>
  </si>
  <si>
    <t xml:space="preserve">patrickshelton@example.org</t>
  </si>
  <si>
    <t xml:space="preserve">Paige Guerrero</t>
  </si>
  <si>
    <t xml:space="preserve">msparks@example.com</t>
  </si>
  <si>
    <t xml:space="preserve">Dennis Cooper PhD</t>
  </si>
  <si>
    <t xml:space="preserve">cisnerosanthony@example.com</t>
  </si>
  <si>
    <t xml:space="preserve">Jerry Farrell</t>
  </si>
  <si>
    <t xml:space="preserve">cstevens@example.org</t>
  </si>
  <si>
    <t xml:space="preserve">Elizabeth Mccarthy</t>
  </si>
  <si>
    <t xml:space="preserve">tjordan@example.net</t>
  </si>
  <si>
    <t xml:space="preserve">Laura Henry</t>
  </si>
  <si>
    <t xml:space="preserve">kalvarez@example.net</t>
  </si>
  <si>
    <t xml:space="preserve">Kevin Gray</t>
  </si>
  <si>
    <t xml:space="preserve">katie45@example.org</t>
  </si>
  <si>
    <t xml:space="preserve">Russell Bailey</t>
  </si>
  <si>
    <t xml:space="preserve">hubbardcolleen@example.com</t>
  </si>
  <si>
    <t xml:space="preserve">Hunter Bell</t>
  </si>
  <si>
    <t xml:space="preserve">johnwong@example.net</t>
  </si>
  <si>
    <t xml:space="preserve">Sheila Wilson</t>
  </si>
  <si>
    <t xml:space="preserve">andrewnguyen@example.com</t>
  </si>
  <si>
    <t xml:space="preserve">Jose Fisher</t>
  </si>
  <si>
    <t xml:space="preserve">dominguezbrianna@example.com</t>
  </si>
  <si>
    <t xml:space="preserve">Kenneth Stokes</t>
  </si>
  <si>
    <t xml:space="preserve">vazquezjamie@example.com</t>
  </si>
  <si>
    <t xml:space="preserve">Gina Mendez</t>
  </si>
  <si>
    <t xml:space="preserve">tara37@example.net</t>
  </si>
  <si>
    <t xml:space="preserve">Sara Herrera</t>
  </si>
  <si>
    <t xml:space="preserve">joseph49@example.com</t>
  </si>
  <si>
    <t xml:space="preserve">Tina Robbins</t>
  </si>
  <si>
    <t xml:space="preserve">vargasjoshua@example.net</t>
  </si>
  <si>
    <t xml:space="preserve">Daniel Flynn</t>
  </si>
  <si>
    <t xml:space="preserve">william46@example.net</t>
  </si>
  <si>
    <t xml:space="preserve">James Weber</t>
  </si>
  <si>
    <t xml:space="preserve">jpowers@example.org</t>
  </si>
  <si>
    <t xml:space="preserve">Kelli Lopez</t>
  </si>
  <si>
    <t xml:space="preserve">vlewis@example.com</t>
  </si>
  <si>
    <t xml:space="preserve">Rhonda Farrell</t>
  </si>
  <si>
    <t xml:space="preserve">umichael@example.net</t>
  </si>
  <si>
    <t xml:space="preserve">Joel Allen</t>
  </si>
  <si>
    <t xml:space="preserve">megan65@example.org</t>
  </si>
  <si>
    <t xml:space="preserve">Debra Mitchell</t>
  </si>
  <si>
    <t xml:space="preserve">jonathanburke@example.com</t>
  </si>
  <si>
    <t xml:space="preserve">Alexis Robles</t>
  </si>
  <si>
    <t xml:space="preserve">steven86@example.com</t>
  </si>
  <si>
    <t xml:space="preserve">Christopher Taylor</t>
  </si>
  <si>
    <t xml:space="preserve">kristine48@example.org</t>
  </si>
  <si>
    <t xml:space="preserve">Nathan Casey</t>
  </si>
  <si>
    <t xml:space="preserve">heathchristopher@example.net</t>
  </si>
  <si>
    <t xml:space="preserve">Troy Mosley</t>
  </si>
  <si>
    <t xml:space="preserve">sandersmary@example.org</t>
  </si>
  <si>
    <t xml:space="preserve">Kathryn Martinez</t>
  </si>
  <si>
    <t xml:space="preserve">tyler13@example.net</t>
  </si>
  <si>
    <t xml:space="preserve">Erin Silva</t>
  </si>
  <si>
    <t xml:space="preserve">vshaffer@example.org</t>
  </si>
  <si>
    <t xml:space="preserve">Brian Lewis</t>
  </si>
  <si>
    <t xml:space="preserve">scott49@example.org</t>
  </si>
  <si>
    <t xml:space="preserve">Travis Stewart</t>
  </si>
  <si>
    <t xml:space="preserve">pwells@example.com</t>
  </si>
  <si>
    <t xml:space="preserve">Heidi Baldwin</t>
  </si>
  <si>
    <t xml:space="preserve">andrew90@example.net</t>
  </si>
  <si>
    <t xml:space="preserve">Melissa Mccormick</t>
  </si>
  <si>
    <t xml:space="preserve">johnnycruz@example.net</t>
  </si>
  <si>
    <t xml:space="preserve">Robert Martinez</t>
  </si>
  <si>
    <t xml:space="preserve">miaprice@example.com</t>
  </si>
  <si>
    <t xml:space="preserve">Elizabeth Mayer</t>
  </si>
  <si>
    <t xml:space="preserve">kennethvillarreal@example.org</t>
  </si>
  <si>
    <t xml:space="preserve">Sherry Wang</t>
  </si>
  <si>
    <t xml:space="preserve">rmccormick@example.org</t>
  </si>
  <si>
    <t xml:space="preserve">Kaitlin Gutierrez</t>
  </si>
  <si>
    <t xml:space="preserve">jennifer12@example.net</t>
  </si>
  <si>
    <t xml:space="preserve">Jason Daniel</t>
  </si>
  <si>
    <t xml:space="preserve">shawn00@example.net</t>
  </si>
  <si>
    <t xml:space="preserve">Rachel Taylor</t>
  </si>
  <si>
    <t xml:space="preserve">tgonzalez@example.com</t>
  </si>
  <si>
    <t xml:space="preserve">David Reeves</t>
  </si>
  <si>
    <t xml:space="preserve">melaniejennings@example.com</t>
  </si>
  <si>
    <t xml:space="preserve">Brandi Thompson</t>
  </si>
  <si>
    <t xml:space="preserve">lauren31@example.com</t>
  </si>
  <si>
    <t xml:space="preserve">James Davenport</t>
  </si>
  <si>
    <t xml:space="preserve">andrewjohnson@example.net</t>
  </si>
  <si>
    <t xml:space="preserve">Susan Mccann</t>
  </si>
  <si>
    <t xml:space="preserve">josechristian@example.org</t>
  </si>
  <si>
    <t xml:space="preserve">David Davis</t>
  </si>
  <si>
    <t xml:space="preserve">george91@example.org</t>
  </si>
  <si>
    <t xml:space="preserve">Thomas Chavez</t>
  </si>
  <si>
    <t xml:space="preserve">twilson@example.org</t>
  </si>
  <si>
    <t xml:space="preserve">Rachael Roberts</t>
  </si>
  <si>
    <t xml:space="preserve">breyes@example.org</t>
  </si>
  <si>
    <t xml:space="preserve">Diane Byrd MD</t>
  </si>
  <si>
    <t xml:space="preserve">bsparks@example.com</t>
  </si>
  <si>
    <t xml:space="preserve">Jerry Wright</t>
  </si>
  <si>
    <t xml:space="preserve">emiller@example.org</t>
  </si>
  <si>
    <t xml:space="preserve">Jennifer Lewis</t>
  </si>
  <si>
    <t xml:space="preserve">verickson@example.net</t>
  </si>
  <si>
    <t xml:space="preserve">Anthony Cook</t>
  </si>
  <si>
    <t xml:space="preserve">thomasgomez@example.net</t>
  </si>
  <si>
    <t xml:space="preserve">Linda Goodman</t>
  </si>
  <si>
    <t xml:space="preserve">smithwilliam@example.com</t>
  </si>
  <si>
    <t xml:space="preserve">Jacob Donaldson</t>
  </si>
  <si>
    <t xml:space="preserve">carpenterjorge@example.net</t>
  </si>
  <si>
    <t xml:space="preserve">John Davis</t>
  </si>
  <si>
    <t xml:space="preserve">hthomas@example.com</t>
  </si>
  <si>
    <t xml:space="preserve">Seth Davenport</t>
  </si>
  <si>
    <t xml:space="preserve">sara44@example.net</t>
  </si>
  <si>
    <t xml:space="preserve">Kelly Graham</t>
  </si>
  <si>
    <t xml:space="preserve">leslievang@example.org</t>
  </si>
  <si>
    <t xml:space="preserve">Mallory Gonzales</t>
  </si>
  <si>
    <t xml:space="preserve">edgarhall@example.org</t>
  </si>
  <si>
    <t xml:space="preserve">John Wilson</t>
  </si>
  <si>
    <t xml:space="preserve">wwilliams@example.net</t>
  </si>
  <si>
    <t xml:space="preserve">Brian Cortez</t>
  </si>
  <si>
    <t xml:space="preserve">daviddavis@example.com</t>
  </si>
  <si>
    <t xml:space="preserve">Jordan Nelson</t>
  </si>
  <si>
    <t xml:space="preserve">brandybonilla@example.net</t>
  </si>
  <si>
    <t xml:space="preserve">Thomas Sanchez</t>
  </si>
  <si>
    <t xml:space="preserve">vrhodes@example.org</t>
  </si>
  <si>
    <t xml:space="preserve">Mrs. Jacqueline Hickman</t>
  </si>
  <si>
    <t xml:space="preserve">hooderic@example.org</t>
  </si>
  <si>
    <t xml:space="preserve">Karen Fuller</t>
  </si>
  <si>
    <t xml:space="preserve">brooke05@example.org</t>
  </si>
  <si>
    <t xml:space="preserve">Erika Dennis</t>
  </si>
  <si>
    <t xml:space="preserve">jasonwilliams@example.net</t>
  </si>
  <si>
    <t xml:space="preserve">Natasha Payne</t>
  </si>
  <si>
    <t xml:space="preserve">qdavis@example.org</t>
  </si>
  <si>
    <t xml:space="preserve">Jennifer Smith</t>
  </si>
  <si>
    <t xml:space="preserve">frankchan@example.com</t>
  </si>
  <si>
    <t xml:space="preserve">Brittany Evans</t>
  </si>
  <si>
    <t xml:space="preserve">tfitzgerald@example.net</t>
  </si>
  <si>
    <t xml:space="preserve">Brendan Richardson</t>
  </si>
  <si>
    <t xml:space="preserve">tracymcclure@example.com</t>
  </si>
  <si>
    <t xml:space="preserve">Ann Henderson</t>
  </si>
  <si>
    <t xml:space="preserve">christina66@example.org</t>
  </si>
  <si>
    <t xml:space="preserve">John Walker</t>
  </si>
  <si>
    <t xml:space="preserve">sarahrose@example.net</t>
  </si>
  <si>
    <t xml:space="preserve">Jeffrey Solomon</t>
  </si>
  <si>
    <t xml:space="preserve">ievans@example.net</t>
  </si>
  <si>
    <t xml:space="preserve">Kelly Phillips</t>
  </si>
  <si>
    <t xml:space="preserve">arnoldsamantha@example.net</t>
  </si>
  <si>
    <t xml:space="preserve">Brandon Guerrero</t>
  </si>
  <si>
    <t xml:space="preserve">michael91@example.net</t>
  </si>
  <si>
    <t xml:space="preserve">Julie Hartman</t>
  </si>
  <si>
    <t xml:space="preserve">awilliams@example.net</t>
  </si>
  <si>
    <t xml:space="preserve">Jordan Santiago</t>
  </si>
  <si>
    <t xml:space="preserve">matthew23@example.org</t>
  </si>
  <si>
    <t xml:space="preserve">Mrs. Megan Hamilton</t>
  </si>
  <si>
    <t xml:space="preserve">smithdarryl@example.org</t>
  </si>
  <si>
    <t xml:space="preserve">Jared Sandoval</t>
  </si>
  <si>
    <t xml:space="preserve">nturner@example.com</t>
  </si>
  <si>
    <t xml:space="preserve">Megan Ballard</t>
  </si>
  <si>
    <t xml:space="preserve">martinezalexander@example.org</t>
  </si>
  <si>
    <t xml:space="preserve">Chelsea Johnson</t>
  </si>
  <si>
    <t xml:space="preserve">pwong@example.org</t>
  </si>
  <si>
    <t xml:space="preserve">Rachel Lee</t>
  </si>
  <si>
    <t xml:space="preserve">kayla27@example.com</t>
  </si>
  <si>
    <t xml:space="preserve">Christian Park</t>
  </si>
  <si>
    <t xml:space="preserve">cruiz@example.net</t>
  </si>
  <si>
    <t xml:space="preserve">Ronald Myers</t>
  </si>
  <si>
    <t xml:space="preserve">alan66@example.com</t>
  </si>
  <si>
    <t xml:space="preserve">Kristen Roberts</t>
  </si>
  <si>
    <t xml:space="preserve">gross@example.net</t>
  </si>
  <si>
    <t xml:space="preserve">Susan Dillon</t>
  </si>
  <si>
    <t xml:space="preserve">jenniferrice@example.com</t>
  </si>
  <si>
    <t xml:space="preserve">Debra Wong</t>
  </si>
  <si>
    <t xml:space="preserve">nwilson@example.net</t>
  </si>
  <si>
    <t xml:space="preserve">Alisha Roberts</t>
  </si>
  <si>
    <t xml:space="preserve">taylorkim@example.net</t>
  </si>
  <si>
    <t xml:space="preserve">Gina Guzman</t>
  </si>
  <si>
    <t xml:space="preserve">sanderson@example.net</t>
  </si>
  <si>
    <t xml:space="preserve">Sandra Nunez</t>
  </si>
  <si>
    <t xml:space="preserve">laura29@example.org</t>
  </si>
  <si>
    <t xml:space="preserve">Mary Anderson</t>
  </si>
  <si>
    <t xml:space="preserve">ericvasquez@example.com</t>
  </si>
  <si>
    <t xml:space="preserve">David Hawkins DVM</t>
  </si>
  <si>
    <t xml:space="preserve">nicole52@example.org</t>
  </si>
  <si>
    <t xml:space="preserve">Amanda Brown</t>
  </si>
  <si>
    <t xml:space="preserve">owilson@example.org</t>
  </si>
  <si>
    <t xml:space="preserve">Dr. Richard Hammond</t>
  </si>
  <si>
    <t xml:space="preserve">paula89@example.net</t>
  </si>
  <si>
    <t xml:space="preserve">Tracy Lloyd</t>
  </si>
  <si>
    <t xml:space="preserve">villegaskimberly@example.net</t>
  </si>
  <si>
    <t xml:space="preserve">Samantha Williams</t>
  </si>
  <si>
    <t xml:space="preserve">jacksondavid@example.org</t>
  </si>
  <si>
    <t xml:space="preserve">Edgar Alexander</t>
  </si>
  <si>
    <t xml:space="preserve">goconnor@example.org</t>
  </si>
  <si>
    <t xml:space="preserve">Chad Allison</t>
  </si>
  <si>
    <t xml:space="preserve">xmontes@example.org</t>
  </si>
  <si>
    <t xml:space="preserve">Gloria Wagner</t>
  </si>
  <si>
    <t xml:space="preserve">adamsjennifer@example.com</t>
  </si>
  <si>
    <t xml:space="preserve">Brittany Molina</t>
  </si>
  <si>
    <t xml:space="preserve">icobb@example.com</t>
  </si>
  <si>
    <t xml:space="preserve">Jimmy Phelps</t>
  </si>
  <si>
    <t xml:space="preserve">sherry72@example.org</t>
  </si>
  <si>
    <t xml:space="preserve">Andrea Morgan</t>
  </si>
  <si>
    <t xml:space="preserve">kholden@example.com</t>
  </si>
  <si>
    <t xml:space="preserve">Mary May</t>
  </si>
  <si>
    <t xml:space="preserve">levinetina@example.net</t>
  </si>
  <si>
    <t xml:space="preserve">Jennifer Blackwell</t>
  </si>
  <si>
    <t xml:space="preserve">jennifer55@example.org</t>
  </si>
  <si>
    <t xml:space="preserve">Lisa Thomas</t>
  </si>
  <si>
    <t xml:space="preserve">ngriffin@example.net</t>
  </si>
  <si>
    <t xml:space="preserve">Jessica Reed</t>
  </si>
  <si>
    <t xml:space="preserve">trowe@example.org</t>
  </si>
  <si>
    <t xml:space="preserve">Neil Singh</t>
  </si>
  <si>
    <t xml:space="preserve">abigailfernandez@example.org</t>
  </si>
  <si>
    <t xml:space="preserve">Kelly Sherman</t>
  </si>
  <si>
    <t xml:space="preserve">andrewzamora@example.net</t>
  </si>
  <si>
    <t xml:space="preserve">Raymond Barber</t>
  </si>
  <si>
    <t xml:space="preserve">dennismckenzie@example.com</t>
  </si>
  <si>
    <t xml:space="preserve">Anthony Curtis</t>
  </si>
  <si>
    <t xml:space="preserve">westashley@example.org</t>
  </si>
  <si>
    <t xml:space="preserve">Dr. Virginia Cunningham</t>
  </si>
  <si>
    <t xml:space="preserve">michaelmitchell@example.net</t>
  </si>
  <si>
    <t xml:space="preserve">James Mclaughlin</t>
  </si>
  <si>
    <t xml:space="preserve">murphybrandi@example.com</t>
  </si>
  <si>
    <t xml:space="preserve">Jeffery Jenkins</t>
  </si>
  <si>
    <t xml:space="preserve">brownpamela@example.com</t>
  </si>
  <si>
    <t xml:space="preserve">Michael Powell</t>
  </si>
  <si>
    <t xml:space="preserve">lwiggins@example.com</t>
  </si>
  <si>
    <t xml:space="preserve">Melissa Gould PhD</t>
  </si>
  <si>
    <t xml:space="preserve">jcolon@example.net</t>
  </si>
  <si>
    <t xml:space="preserve">Beverly Bush</t>
  </si>
  <si>
    <t xml:space="preserve">bensonstanley@example.org</t>
  </si>
  <si>
    <t xml:space="preserve">Jaclyn Crane</t>
  </si>
  <si>
    <t xml:space="preserve">xrodriguez@example.net</t>
  </si>
  <si>
    <t xml:space="preserve">Autumn Torres</t>
  </si>
  <si>
    <t xml:space="preserve">kevin70@example.org</t>
  </si>
  <si>
    <t xml:space="preserve">Amber Shannon</t>
  </si>
  <si>
    <t xml:space="preserve">jason70@example.org</t>
  </si>
  <si>
    <t xml:space="preserve">Andrew Olson</t>
  </si>
  <si>
    <t xml:space="preserve">ariel56@example.com</t>
  </si>
  <si>
    <t xml:space="preserve">Brandi Taylor</t>
  </si>
  <si>
    <t xml:space="preserve">qgill@example.com</t>
  </si>
  <si>
    <t xml:space="preserve">Ann Weber</t>
  </si>
  <si>
    <t xml:space="preserve">zhughes@example.com</t>
  </si>
  <si>
    <t xml:space="preserve">Stacy Fitzgerald</t>
  </si>
  <si>
    <t xml:space="preserve">clinejasmine@example.net</t>
  </si>
  <si>
    <t xml:space="preserve">Ellen Brewer</t>
  </si>
  <si>
    <t xml:space="preserve">leechristine@example.net</t>
  </si>
  <si>
    <t xml:space="preserve">Kelly Christensen</t>
  </si>
  <si>
    <t xml:space="preserve">martinezsharon@example.org</t>
  </si>
  <si>
    <t xml:space="preserve">Daniel Gallegos</t>
  </si>
  <si>
    <t xml:space="preserve">imiller@example.net</t>
  </si>
  <si>
    <t xml:space="preserve">Katherine Peck</t>
  </si>
  <si>
    <t xml:space="preserve">samuel60@example.net</t>
  </si>
  <si>
    <t xml:space="preserve">Brian Garcia</t>
  </si>
  <si>
    <t xml:space="preserve">justinwhite@example.org</t>
  </si>
  <si>
    <t xml:space="preserve">Meghan Brown</t>
  </si>
  <si>
    <t xml:space="preserve">howard04@example.com</t>
  </si>
  <si>
    <t xml:space="preserve">Steven Scott</t>
  </si>
  <si>
    <t xml:space="preserve">williamsjohn@example.net</t>
  </si>
  <si>
    <t xml:space="preserve">Paul Cruz Jr.</t>
  </si>
  <si>
    <t xml:space="preserve">floresangela@example.org</t>
  </si>
  <si>
    <t xml:space="preserve">David Mercado</t>
  </si>
  <si>
    <t xml:space="preserve">angela91@example.org</t>
  </si>
  <si>
    <t xml:space="preserve">Beth Carroll</t>
  </si>
  <si>
    <t xml:space="preserve">omiller@example.net</t>
  </si>
  <si>
    <t xml:space="preserve">Jacqueline Galloway</t>
  </si>
  <si>
    <t xml:space="preserve">amandahenderson@example.net</t>
  </si>
  <si>
    <t xml:space="preserve">John Calderon</t>
  </si>
  <si>
    <t xml:space="preserve">denise20@example.org</t>
  </si>
  <si>
    <t xml:space="preserve">Mr. Ryan James</t>
  </si>
  <si>
    <t xml:space="preserve">megan39@example.net</t>
  </si>
  <si>
    <t xml:space="preserve">Joseph Jones</t>
  </si>
  <si>
    <t xml:space="preserve">fosterdavid@example.org</t>
  </si>
  <si>
    <t xml:space="preserve">Dr. Christine Wagner PhD</t>
  </si>
  <si>
    <t xml:space="preserve">cynthia74@example.org</t>
  </si>
  <si>
    <t xml:space="preserve">Daniel Haley</t>
  </si>
  <si>
    <t xml:space="preserve">allen20@example.net</t>
  </si>
  <si>
    <t xml:space="preserve">Megan Gutierrez</t>
  </si>
  <si>
    <t xml:space="preserve">ifarmer@example.org</t>
  </si>
  <si>
    <t xml:space="preserve">Angela Johnson</t>
  </si>
  <si>
    <t xml:space="preserve">wchambers@example.com</t>
  </si>
  <si>
    <t xml:space="preserve">Christopher Tate</t>
  </si>
  <si>
    <t xml:space="preserve">martinezmitchell@example.org</t>
  </si>
  <si>
    <t xml:space="preserve">Alejandro Campbell</t>
  </si>
  <si>
    <t xml:space="preserve">james94@example.net</t>
  </si>
  <si>
    <t xml:space="preserve">Tracy Johnson</t>
  </si>
  <si>
    <t xml:space="preserve">tconway@example.net</t>
  </si>
  <si>
    <t xml:space="preserve">Roberto Foster</t>
  </si>
  <si>
    <t xml:space="preserve">ashley72@example.net</t>
  </si>
  <si>
    <t xml:space="preserve">Megan Morrison</t>
  </si>
  <si>
    <t xml:space="preserve">cameronanderson@example.org</t>
  </si>
  <si>
    <t xml:space="preserve">Savannah Ibarra</t>
  </si>
  <si>
    <t xml:space="preserve">james08@example.net</t>
  </si>
  <si>
    <t xml:space="preserve">Jordan Pace</t>
  </si>
  <si>
    <t xml:space="preserve">nashmarcus@example.com</t>
  </si>
  <si>
    <t xml:space="preserve">Julie Ward</t>
  </si>
  <si>
    <t xml:space="preserve">stephensonjeffrey@example.com</t>
  </si>
  <si>
    <t xml:space="preserve">Emily Myers</t>
  </si>
  <si>
    <t xml:space="preserve">christopher90@example.net</t>
  </si>
  <si>
    <t xml:space="preserve">Tina Stark</t>
  </si>
  <si>
    <t xml:space="preserve">frankcollins@example.net</t>
  </si>
  <si>
    <t xml:space="preserve">Jeffrey Johnson</t>
  </si>
  <si>
    <t xml:space="preserve">mary31@example.com</t>
  </si>
  <si>
    <t xml:space="preserve">sherryparsons@example.net</t>
  </si>
  <si>
    <t xml:space="preserve">Jeremy Martinez</t>
  </si>
  <si>
    <t xml:space="preserve">rangelnicholas@example.net</t>
  </si>
  <si>
    <t xml:space="preserve">Thomas Ramos</t>
  </si>
  <si>
    <t xml:space="preserve">cheryl61@example.org</t>
  </si>
  <si>
    <t xml:space="preserve">Elizabeth James</t>
  </si>
  <si>
    <t xml:space="preserve">williamsonrobert@example.net</t>
  </si>
  <si>
    <t xml:space="preserve">Jody Marshall</t>
  </si>
  <si>
    <t xml:space="preserve">nhobbs@example.org</t>
  </si>
  <si>
    <t xml:space="preserve">Rachel Gibson</t>
  </si>
  <si>
    <t xml:space="preserve">briana11@example.org</t>
  </si>
  <si>
    <t xml:space="preserve">Richard Lee</t>
  </si>
  <si>
    <t xml:space="preserve">danascott@example.com</t>
  </si>
  <si>
    <t xml:space="preserve">Charlene Taylor</t>
  </si>
  <si>
    <t xml:space="preserve">brownlarry@example.com</t>
  </si>
  <si>
    <t xml:space="preserve">Heather Silva</t>
  </si>
  <si>
    <t xml:space="preserve">dylanparker@example.com</t>
  </si>
  <si>
    <t xml:space="preserve">Kelly Sandoval</t>
  </si>
  <si>
    <t xml:space="preserve">brianhunter@example.net</t>
  </si>
  <si>
    <t xml:space="preserve">kristenpeterson@example.net</t>
  </si>
  <si>
    <t xml:space="preserve">Julie Schwartz</t>
  </si>
  <si>
    <t xml:space="preserve">christina65@example.org</t>
  </si>
  <si>
    <t xml:space="preserve">Susan Crawford</t>
  </si>
  <si>
    <t xml:space="preserve">fowlerheather@example.com</t>
  </si>
  <si>
    <t xml:space="preserve">Nicholas Cisneros</t>
  </si>
  <si>
    <t xml:space="preserve">lindsay63@example.com</t>
  </si>
  <si>
    <t xml:space="preserve">Heidi Jones MD</t>
  </si>
  <si>
    <t xml:space="preserve">thomasscott@example.net</t>
  </si>
  <si>
    <t xml:space="preserve">Amanda Johnson</t>
  </si>
  <si>
    <t xml:space="preserve">justinrobinson@example.com</t>
  </si>
  <si>
    <t xml:space="preserve">Julian White</t>
  </si>
  <si>
    <t xml:space="preserve">thompsonjose@example.org</t>
  </si>
  <si>
    <t xml:space="preserve">Jamie Cobb</t>
  </si>
  <si>
    <t xml:space="preserve">morganjason@example.com</t>
  </si>
  <si>
    <t xml:space="preserve">Mary Pugh</t>
  </si>
  <si>
    <t xml:space="preserve">ejohns@example.org</t>
  </si>
  <si>
    <t xml:space="preserve">Rebecca Lee</t>
  </si>
  <si>
    <t xml:space="preserve">ubenson@example.net</t>
  </si>
  <si>
    <t xml:space="preserve">Tammy Hines</t>
  </si>
  <si>
    <t xml:space="preserve">melissaphillips@example.org</t>
  </si>
  <si>
    <t xml:space="preserve">Robert Salas</t>
  </si>
  <si>
    <t xml:space="preserve">fclark@example.com</t>
  </si>
  <si>
    <t xml:space="preserve">order_item_id</t>
  </si>
  <si>
    <t xml:space="preserve">order_id</t>
  </si>
  <si>
    <t xml:space="preserve">quantity</t>
  </si>
  <si>
    <t xml:space="preserve">discount_pct</t>
  </si>
  <si>
    <t xml:space="preserve">order_status</t>
  </si>
  <si>
    <t xml:space="preserve">line_net_revenue</t>
  </si>
  <si>
    <t xml:space="preserve">line_cost</t>
  </si>
  <si>
    <t xml:space="preserve">line_gross_profit</t>
  </si>
  <si>
    <t xml:space="preserve">order_date</t>
  </si>
  <si>
    <t xml:space="preserve">channel</t>
  </si>
  <si>
    <t xml:space="preserve">payment_method</t>
  </si>
  <si>
    <t xml:space="preserve">customer_region</t>
  </si>
  <si>
    <t xml:space="preserve">store_region</t>
  </si>
  <si>
    <t xml:space="preserve">cost</t>
  </si>
  <si>
    <t xml:space="preserve">item_count</t>
  </si>
  <si>
    <t xml:space="preserve">UPI</t>
  </si>
  <si>
    <t xml:space="preserve">Cash on Delivery</t>
  </si>
  <si>
    <t xml:space="preserve">Credit Card</t>
  </si>
  <si>
    <t xml:space="preserve">Debit Card</t>
  </si>
  <si>
    <t xml:space="preserve">Net Banking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</si>
</sst>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#,##0"/>
    <numFmt numFmtId="167" formatCode="0.0%"/>
    <numFmt numFmtId="168" formatCode="\₹#,##0.00"/>
    <numFmt numFmtId="169" formatCode="yyyy\-mm\-dd\ h:mm:ss"/>
    <numFmt numFmtId="170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EF1F8"/>
        <bgColor rgb="FFF9F9F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E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Dashboard!$B$12:$B$35</c:f>
              <c:strCache>
                <c:ptCount val="24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</c:strCache>
            </c:strRef>
          </c:cat>
          <c:val>
            <c:numRef>
              <c:f>Dashboard!$C$12:$C$35</c:f>
              <c:numCache>
                <c:formatCode>\₹#,##0</c:formatCode>
                <c:ptCount val="24"/>
                <c:pt idx="0">
                  <c:v>111981.7</c:v>
                </c:pt>
                <c:pt idx="1">
                  <c:v>194610.9</c:v>
                </c:pt>
                <c:pt idx="2">
                  <c:v>220646</c:v>
                </c:pt>
                <c:pt idx="3">
                  <c:v>228044.1</c:v>
                </c:pt>
                <c:pt idx="4">
                  <c:v>229956.6</c:v>
                </c:pt>
                <c:pt idx="5">
                  <c:v>183298.95</c:v>
                </c:pt>
                <c:pt idx="6">
                  <c:v>328152.05</c:v>
                </c:pt>
                <c:pt idx="7">
                  <c:v>207433.7</c:v>
                </c:pt>
                <c:pt idx="8">
                  <c:v>223238.45</c:v>
                </c:pt>
                <c:pt idx="9">
                  <c:v>618031.55</c:v>
                </c:pt>
                <c:pt idx="10">
                  <c:v>590721</c:v>
                </c:pt>
                <c:pt idx="11">
                  <c:v>596365.7</c:v>
                </c:pt>
                <c:pt idx="12">
                  <c:v>224691.8</c:v>
                </c:pt>
                <c:pt idx="13">
                  <c:v>193985.4</c:v>
                </c:pt>
                <c:pt idx="14">
                  <c:v>349724.1</c:v>
                </c:pt>
                <c:pt idx="15">
                  <c:v>307793.45</c:v>
                </c:pt>
                <c:pt idx="16">
                  <c:v>385380.4</c:v>
                </c:pt>
                <c:pt idx="17">
                  <c:v>300685.75</c:v>
                </c:pt>
                <c:pt idx="18">
                  <c:v>553687.3</c:v>
                </c:pt>
                <c:pt idx="19">
                  <c:v>434891.55</c:v>
                </c:pt>
                <c:pt idx="20">
                  <c:v>472454.15</c:v>
                </c:pt>
                <c:pt idx="21">
                  <c:v>1011194.7</c:v>
                </c:pt>
                <c:pt idx="22">
                  <c:v>1137930.35</c:v>
                </c:pt>
                <c:pt idx="23">
                  <c:v>1138422.75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536200"/>
        <c:axId val="7651880"/>
      </c:lineChart>
      <c:catAx>
        <c:axId val="2553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1880"/>
        <c:crosses val="autoZero"/>
        <c:auto val="1"/>
        <c:lblAlgn val="ctr"/>
        <c:lblOffset val="100"/>
        <c:noMultiLvlLbl val="0"/>
      </c:catAx>
      <c:valAx>
        <c:axId val="7651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36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Dashboard!C39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Dashboard!$B$40:$B$45</c:f>
              <c:strCache>
                <c:ptCount val="6"/>
                <c:pt idx="0">
                  <c:v>Beauty</c:v>
                </c:pt>
                <c:pt idx="1">
                  <c:v>Books &amp; Stationery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Dashboard!$C$40:$C$45</c:f>
              <c:numCache>
                <c:formatCode>\₹#,##0</c:formatCode>
                <c:ptCount val="6"/>
                <c:pt idx="0">
                  <c:v>871589.2</c:v>
                </c:pt>
                <c:pt idx="1">
                  <c:v>449198.65</c:v>
                </c:pt>
                <c:pt idx="2">
                  <c:v>2711143.3</c:v>
                </c:pt>
                <c:pt idx="3">
                  <c:v>1440914.65</c:v>
                </c:pt>
                <c:pt idx="4">
                  <c:v>2474846.65</c:v>
                </c:pt>
                <c:pt idx="5">
                  <c:v>2295629.95</c:v>
                </c:pt>
              </c:numCache>
            </c:numRef>
          </c:val>
        </c:ser>
        <c:gapWidth val="150"/>
        <c:overlap val="0"/>
        <c:axId val="57516324"/>
        <c:axId val="88712433"/>
      </c:barChart>
      <c:catAx>
        <c:axId val="575163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12433"/>
        <c:crosses val="autoZero"/>
        <c:auto val="1"/>
        <c:lblAlgn val="ctr"/>
        <c:lblOffset val="100"/>
        <c:noMultiLvlLbl val="0"/>
      </c:catAx>
      <c:valAx>
        <c:axId val="88712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163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Dashboard!D49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Dashboard!$B$50:$B$54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Online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Dashboard!$D$50:$D$54</c:f>
              <c:numCache>
                <c:formatCode>\₹#,##0</c:formatCode>
                <c:ptCount val="5"/>
                <c:pt idx="0">
                  <c:v>800362.25</c:v>
                </c:pt>
                <c:pt idx="1">
                  <c:v>765117.05</c:v>
                </c:pt>
                <c:pt idx="2">
                  <c:v>7370640.95</c:v>
                </c:pt>
                <c:pt idx="3">
                  <c:v>723083.7</c:v>
                </c:pt>
                <c:pt idx="4">
                  <c:v>584118.45</c:v>
                </c:pt>
              </c:numCache>
            </c:numRef>
          </c:val>
        </c:ser>
        <c:gapWidth val="150"/>
        <c:overlap val="0"/>
        <c:axId val="78940206"/>
        <c:axId val="50142956"/>
      </c:barChart>
      <c:catAx>
        <c:axId val="78940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42956"/>
        <c:crosses val="autoZero"/>
        <c:auto val="1"/>
        <c:lblAlgn val="ctr"/>
        <c:lblOffset val="100"/>
        <c:noMultiLvlLbl val="0"/>
      </c:catAx>
      <c:valAx>
        <c:axId val="50142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40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Share: Online vs In-Store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Dashboard!D58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Dashboard!$B$59:$B$60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Dashboard!$D$59:$D$60</c:f>
              <c:numCache>
                <c:formatCode>\₹#,##0</c:formatCode>
                <c:ptCount val="2"/>
                <c:pt idx="0">
                  <c:v>7370640.95</c:v>
                </c:pt>
                <c:pt idx="1">
                  <c:v>2872681.45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Dashboard!D64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Dashboard!$C$65:$C$74</c:f>
              <c:strCache>
                <c:ptCount val="10"/>
                <c:pt idx="0">
                  <c:v>Gaming Headset - Model 3</c:v>
                </c:pt>
                <c:pt idx="1">
                  <c:v>Storage Organizer - Model 2</c:v>
                </c:pt>
                <c:pt idx="2">
                  <c:v>Smartwatch - Model 1</c:v>
                </c:pt>
                <c:pt idx="3">
                  <c:v>Gaming Headset - Model 2</c:v>
                </c:pt>
                <c:pt idx="4">
                  <c:v>Cushion Cover Set - Model 3</c:v>
                </c:pt>
                <c:pt idx="5">
                  <c:v>Skipping Rope - Model 2</c:v>
                </c:pt>
                <c:pt idx="6">
                  <c:v>USB-C Charger - Model 3</c:v>
                </c:pt>
                <c:pt idx="7">
                  <c:v>Wireless Mouse - Model 2</c:v>
                </c:pt>
                <c:pt idx="8">
                  <c:v>Football - Model 2</c:v>
                </c:pt>
                <c:pt idx="9">
                  <c:v>Tablet Stand - Model 1</c:v>
                </c:pt>
              </c:strCache>
            </c:strRef>
          </c:cat>
          <c:val>
            <c:numRef>
              <c:f>Dashboard!$D$65:$D$74</c:f>
              <c:numCache>
                <c:formatCode>\₹#,##0</c:formatCode>
                <c:ptCount val="10"/>
                <c:pt idx="0">
                  <c:v>193766</c:v>
                </c:pt>
                <c:pt idx="1">
                  <c:v>184075.8</c:v>
                </c:pt>
                <c:pt idx="2">
                  <c:v>171385.65</c:v>
                </c:pt>
                <c:pt idx="3">
                  <c:v>170205.9</c:v>
                </c:pt>
                <c:pt idx="4">
                  <c:v>167654.9</c:v>
                </c:pt>
                <c:pt idx="5">
                  <c:v>164747.55</c:v>
                </c:pt>
                <c:pt idx="6">
                  <c:v>161754.75</c:v>
                </c:pt>
                <c:pt idx="7">
                  <c:v>156847.1</c:v>
                </c:pt>
                <c:pt idx="8">
                  <c:v>148327.3</c:v>
                </c:pt>
                <c:pt idx="9">
                  <c:v>142455.65</c:v>
                </c:pt>
              </c:numCache>
            </c:numRef>
          </c:val>
        </c:ser>
        <c:gapWidth val="150"/>
        <c:overlap val="0"/>
        <c:axId val="89115997"/>
        <c:axId val="85198362"/>
      </c:barChart>
      <c:catAx>
        <c:axId val="891159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98362"/>
        <c:crosses val="autoZero"/>
        <c:auto val="1"/>
        <c:lblAlgn val="ctr"/>
        <c:lblOffset val="100"/>
        <c:noMultiLvlLbl val="0"/>
      </c:catAx>
      <c:valAx>
        <c:axId val="85198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159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Dashboard!C78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Dashboard!$B$79:$B$81</c:f>
              <c:strCache>
                <c:ptCount val="3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</c:strCache>
            </c:strRef>
          </c:cat>
          <c:val>
            <c:numRef>
              <c:f>Dashboard!$C$79:$C$81</c:f>
              <c:numCache>
                <c:formatCode>General</c:formatCode>
                <c:ptCount val="3"/>
                <c:pt idx="0">
                  <c:v>2500</c:v>
                </c:pt>
                <c:pt idx="1">
                  <c:v>527</c:v>
                </c:pt>
                <c:pt idx="2">
                  <c:v>497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Loyalty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Dashboard!D85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Dashboard!$B$86:$B$88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Dashboard!$D$86:$D$88</c:f>
              <c:numCache>
                <c:formatCode>\₹#,##0</c:formatCode>
                <c:ptCount val="3"/>
                <c:pt idx="0">
                  <c:v>2789323.05</c:v>
                </c:pt>
                <c:pt idx="1">
                  <c:v>1668821.2</c:v>
                </c:pt>
                <c:pt idx="2">
                  <c:v>5785178.15</c:v>
                </c:pt>
              </c:numCache>
            </c:numRef>
          </c:val>
        </c:ser>
        <c:gapWidth val="150"/>
        <c:overlap val="0"/>
        <c:axId val="26906429"/>
        <c:axId val="23398293"/>
      </c:barChart>
      <c:catAx>
        <c:axId val="26906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98293"/>
        <c:crosses val="autoZero"/>
        <c:auto val="1"/>
        <c:lblAlgn val="ctr"/>
        <c:lblOffset val="100"/>
        <c:noMultiLvlLbl val="0"/>
      </c:catAx>
      <c:valAx>
        <c:axId val="23398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06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8</xdr:row>
      <xdr:rowOff>131040</xdr:rowOff>
    </xdr:from>
    <xdr:to>
      <xdr:col>11</xdr:col>
      <xdr:colOff>473040</xdr:colOff>
      <xdr:row>23</xdr:row>
      <xdr:rowOff>138600</xdr:rowOff>
    </xdr:to>
    <xdr:graphicFrame>
      <xdr:nvGraphicFramePr>
        <xdr:cNvPr id="0" name="Chart 1"/>
        <xdr:cNvGraphicFramePr/>
      </xdr:nvGraphicFramePr>
      <xdr:xfrm>
        <a:off x="6273000" y="171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115920</xdr:rowOff>
    </xdr:from>
    <xdr:to>
      <xdr:col>11</xdr:col>
      <xdr:colOff>473040</xdr:colOff>
      <xdr:row>40</xdr:row>
      <xdr:rowOff>123480</xdr:rowOff>
    </xdr:to>
    <xdr:graphicFrame>
      <xdr:nvGraphicFramePr>
        <xdr:cNvPr id="1" name="Chart 2"/>
        <xdr:cNvGraphicFramePr/>
      </xdr:nvGraphicFramePr>
      <xdr:xfrm>
        <a:off x="6273000" y="495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42</xdr:row>
      <xdr:rowOff>101520</xdr:rowOff>
    </xdr:from>
    <xdr:to>
      <xdr:col>11</xdr:col>
      <xdr:colOff>473040</xdr:colOff>
      <xdr:row>57</xdr:row>
      <xdr:rowOff>94320</xdr:rowOff>
    </xdr:to>
    <xdr:graphicFrame>
      <xdr:nvGraphicFramePr>
        <xdr:cNvPr id="2" name="Chart 3"/>
        <xdr:cNvGraphicFramePr/>
      </xdr:nvGraphicFramePr>
      <xdr:xfrm>
        <a:off x="6273000" y="8191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59</xdr:row>
      <xdr:rowOff>72360</xdr:rowOff>
    </xdr:from>
    <xdr:to>
      <xdr:col>10</xdr:col>
      <xdr:colOff>90360</xdr:colOff>
      <xdr:row>74</xdr:row>
      <xdr:rowOff>79920</xdr:rowOff>
    </xdr:to>
    <xdr:graphicFrame>
      <xdr:nvGraphicFramePr>
        <xdr:cNvPr id="3" name="Chart 4"/>
        <xdr:cNvGraphicFramePr/>
      </xdr:nvGraphicFramePr>
      <xdr:xfrm>
        <a:off x="6273000" y="11430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76</xdr:row>
      <xdr:rowOff>57960</xdr:rowOff>
    </xdr:from>
    <xdr:to>
      <xdr:col>11</xdr:col>
      <xdr:colOff>473040</xdr:colOff>
      <xdr:row>91</xdr:row>
      <xdr:rowOff>50760</xdr:rowOff>
    </xdr:to>
    <xdr:graphicFrame>
      <xdr:nvGraphicFramePr>
        <xdr:cNvPr id="4" name="Chart 5"/>
        <xdr:cNvGraphicFramePr/>
      </xdr:nvGraphicFramePr>
      <xdr:xfrm>
        <a:off x="6273000" y="1466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93</xdr:row>
      <xdr:rowOff>28800</xdr:rowOff>
    </xdr:from>
    <xdr:to>
      <xdr:col>10</xdr:col>
      <xdr:colOff>90360</xdr:colOff>
      <xdr:row>108</xdr:row>
      <xdr:rowOff>50760</xdr:rowOff>
    </xdr:to>
    <xdr:graphicFrame>
      <xdr:nvGraphicFramePr>
        <xdr:cNvPr id="5" name="Chart 6"/>
        <xdr:cNvGraphicFramePr/>
      </xdr:nvGraphicFramePr>
      <xdr:xfrm>
        <a:off x="6273000" y="17907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0</xdr:colOff>
      <xdr:row>110</xdr:row>
      <xdr:rowOff>28800</xdr:rowOff>
    </xdr:from>
    <xdr:to>
      <xdr:col>11</xdr:col>
      <xdr:colOff>473040</xdr:colOff>
      <xdr:row>125</xdr:row>
      <xdr:rowOff>50760</xdr:rowOff>
    </xdr:to>
    <xdr:graphicFrame>
      <xdr:nvGraphicFramePr>
        <xdr:cNvPr id="6" name="Chart 7"/>
        <xdr:cNvGraphicFramePr/>
      </xdr:nvGraphicFramePr>
      <xdr:xfrm>
        <a:off x="6273000" y="21145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2" customFormat="false" ht="16.15" hidden="false" customHeight="false" outlineLevel="0" collapsed="false">
      <c r="B12" s="2" t="s">
        <v>14</v>
      </c>
    </row>
    <row r="13" customFormat="false" ht="15" hidden="false" customHeight="false" outlineLevel="0" collapsed="false">
      <c r="B13" s="3" t="s">
        <v>15</v>
      </c>
      <c r="C13" s="4" t="s">
        <v>16</v>
      </c>
    </row>
    <row r="14" customFormat="false" ht="15" hidden="false" customHeight="false" outlineLevel="0" collapsed="false">
      <c r="B14" s="3" t="s">
        <v>17</v>
      </c>
      <c r="C14" s="4" t="s">
        <v>18</v>
      </c>
    </row>
    <row r="15" customFormat="false" ht="15" hidden="false" customHeight="false" outlineLevel="0" collapsed="false">
      <c r="B15" s="3" t="s">
        <v>19</v>
      </c>
      <c r="C15" s="4" t="s">
        <v>20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X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25" min="4" style="0" width="15"/>
  </cols>
  <sheetData>
    <row r="2" customFormat="false" ht="19.7" hidden="false" customHeight="false" outlineLevel="0" collapsed="false">
      <c r="B2" s="5" t="s">
        <v>21</v>
      </c>
    </row>
    <row r="3" customFormat="false" ht="15" hidden="false" customHeight="false" outlineLevel="0" collapsed="false">
      <c r="B3" s="6" t="s">
        <v>22</v>
      </c>
    </row>
    <row r="6" customFormat="false" ht="15" hidden="false" customHeight="false" outlineLevel="0" collapsed="false">
      <c r="B6" s="7" t="s">
        <v>23</v>
      </c>
      <c r="C6" s="7"/>
      <c r="D6" s="7"/>
      <c r="F6" s="7" t="s">
        <v>24</v>
      </c>
      <c r="G6" s="7"/>
      <c r="H6" s="7"/>
      <c r="J6" s="7" t="s">
        <v>25</v>
      </c>
      <c r="K6" s="7"/>
      <c r="L6" s="7"/>
      <c r="N6" s="7" t="s">
        <v>26</v>
      </c>
      <c r="O6" s="7"/>
      <c r="P6" s="7"/>
      <c r="R6" s="7" t="s">
        <v>27</v>
      </c>
      <c r="S6" s="7"/>
      <c r="T6" s="7"/>
      <c r="V6" s="7" t="s">
        <v>28</v>
      </c>
      <c r="W6" s="7"/>
      <c r="X6" s="7"/>
    </row>
    <row r="7" customFormat="false" ht="15" hidden="false" customHeight="false" outlineLevel="0" collapsed="false">
      <c r="B7" s="8" t="n">
        <f aca="false">SUMIF(Orders!$G$2:$G$3525,"Delivered",Orders!$K$2:$K$3525)</f>
        <v>10243322.4</v>
      </c>
      <c r="C7" s="8"/>
      <c r="D7" s="8"/>
      <c r="F7" s="9" t="n">
        <f aca="false">COUNTIF(Orders!$G$2:$G$3525,"Delivered")</f>
        <v>2500</v>
      </c>
      <c r="G7" s="9"/>
      <c r="H7" s="9"/>
      <c r="J7" s="8" t="n">
        <f aca="false">B7/F7</f>
        <v>4097.32896</v>
      </c>
      <c r="K7" s="8"/>
      <c r="L7" s="8"/>
      <c r="N7" s="10" t="n">
        <f aca="false">COUNTIF(Customers!$M$2:$M$901,"Repeat")/COUNTIF(Customers!$J$2:$J$901,"&gt;0")</f>
        <v>0.728932584269663</v>
      </c>
      <c r="O7" s="10"/>
      <c r="P7" s="10"/>
      <c r="R7" s="10" t="n">
        <f aca="false">COUNTIF(Orders!$G$2:$G$3525,"Returned")/COUNTA(Orders!$A$2:$A$3525)</f>
        <v>0.149545970488082</v>
      </c>
      <c r="S7" s="10"/>
      <c r="T7" s="10"/>
      <c r="V7" s="10" t="n">
        <f aca="false">(SUMIF(Orders!$G$2:$G$3525,"Delivered",Orders!$M$2:$M$3525))/B7</f>
        <v>0.326265378506489</v>
      </c>
      <c r="W7" s="10"/>
      <c r="X7" s="10"/>
    </row>
    <row r="8" customFormat="false" ht="15" hidden="false" customHeight="false" outlineLevel="0" collapsed="false">
      <c r="B8" s="8"/>
      <c r="C8" s="8"/>
      <c r="D8" s="8"/>
      <c r="F8" s="9"/>
      <c r="G8" s="9"/>
      <c r="H8" s="9"/>
      <c r="J8" s="8"/>
      <c r="K8" s="8"/>
      <c r="L8" s="8"/>
      <c r="N8" s="10"/>
      <c r="O8" s="10"/>
      <c r="P8" s="10"/>
      <c r="R8" s="10"/>
      <c r="S8" s="10"/>
      <c r="T8" s="10"/>
      <c r="V8" s="10"/>
      <c r="W8" s="10"/>
      <c r="X8" s="10"/>
    </row>
    <row r="10" customFormat="false" ht="16.15" hidden="false" customHeight="false" outlineLevel="0" collapsed="false">
      <c r="B10" s="2" t="s">
        <v>29</v>
      </c>
    </row>
    <row r="11" customFormat="false" ht="15" hidden="false" customHeight="false" outlineLevel="0" collapsed="false">
      <c r="B11" s="11" t="s">
        <v>30</v>
      </c>
      <c r="C11" s="11" t="s">
        <v>15</v>
      </c>
    </row>
    <row r="12" customFormat="false" ht="15" hidden="false" customHeight="false" outlineLevel="0" collapsed="false">
      <c r="B12" s="12" t="str">
        <f aca="false">TEXT(DATE(2024,1,1),"mmm yyyy")</f>
        <v>Jan 2024</v>
      </c>
      <c r="C12" s="13" t="n">
        <f aca="false">SUMIFS(Orders!$K$2:$K$3525,Orders!$D$2:$D$3525,"&gt;="&amp;DATE(2024,1,1),Orders!$D$2:$D$3525,"&lt;"&amp;DATE(2024,2,1),Orders!$G$2:$G$3525,"Delivered")</f>
        <v>111981.7</v>
      </c>
    </row>
    <row r="13" customFormat="false" ht="15" hidden="false" customHeight="false" outlineLevel="0" collapsed="false">
      <c r="B13" s="12" t="str">
        <f aca="false">TEXT(DATE(2024,2,1),"mmm yyyy")</f>
        <v>Feb 2024</v>
      </c>
      <c r="C13" s="13" t="n">
        <f aca="false">SUMIFS(Orders!$K$2:$K$3525,Orders!$D$2:$D$3525,"&gt;="&amp;DATE(2024,2,1),Orders!$D$2:$D$3525,"&lt;"&amp;DATE(2024,3,1),Orders!$G$2:$G$3525,"Delivered")</f>
        <v>194610.9</v>
      </c>
    </row>
    <row r="14" customFormat="false" ht="15" hidden="false" customHeight="false" outlineLevel="0" collapsed="false">
      <c r="B14" s="12" t="str">
        <f aca="false">TEXT(DATE(2024,3,1),"mmm yyyy")</f>
        <v>Mar 2024</v>
      </c>
      <c r="C14" s="13" t="n">
        <f aca="false">SUMIFS(Orders!$K$2:$K$3525,Orders!$D$2:$D$3525,"&gt;="&amp;DATE(2024,3,1),Orders!$D$2:$D$3525,"&lt;"&amp;DATE(2024,4,1),Orders!$G$2:$G$3525,"Delivered")</f>
        <v>220646</v>
      </c>
    </row>
    <row r="15" customFormat="false" ht="15" hidden="false" customHeight="false" outlineLevel="0" collapsed="false">
      <c r="B15" s="12" t="str">
        <f aca="false">TEXT(DATE(2024,4,1),"mmm yyyy")</f>
        <v>Apr 2024</v>
      </c>
      <c r="C15" s="13" t="n">
        <f aca="false">SUMIFS(Orders!$K$2:$K$3525,Orders!$D$2:$D$3525,"&gt;="&amp;DATE(2024,4,1),Orders!$D$2:$D$3525,"&lt;"&amp;DATE(2024,5,1),Orders!$G$2:$G$3525,"Delivered")</f>
        <v>228044.1</v>
      </c>
    </row>
    <row r="16" customFormat="false" ht="15" hidden="false" customHeight="false" outlineLevel="0" collapsed="false">
      <c r="B16" s="12" t="str">
        <f aca="false">TEXT(DATE(2024,5,1),"mmm yyyy")</f>
        <v>May 2024</v>
      </c>
      <c r="C16" s="13" t="n">
        <f aca="false">SUMIFS(Orders!$K$2:$K$3525,Orders!$D$2:$D$3525,"&gt;="&amp;DATE(2024,5,1),Orders!$D$2:$D$3525,"&lt;"&amp;DATE(2024,6,1),Orders!$G$2:$G$3525,"Delivered")</f>
        <v>229956.6</v>
      </c>
    </row>
    <row r="17" customFormat="false" ht="15" hidden="false" customHeight="false" outlineLevel="0" collapsed="false">
      <c r="B17" s="12" t="str">
        <f aca="false">TEXT(DATE(2024,6,1),"mmm yyyy")</f>
        <v>Jun 2024</v>
      </c>
      <c r="C17" s="13" t="n">
        <f aca="false">SUMIFS(Orders!$K$2:$K$3525,Orders!$D$2:$D$3525,"&gt;="&amp;DATE(2024,6,1),Orders!$D$2:$D$3525,"&lt;"&amp;DATE(2024,7,1),Orders!$G$2:$G$3525,"Delivered")</f>
        <v>183298.95</v>
      </c>
    </row>
    <row r="18" customFormat="false" ht="15" hidden="false" customHeight="false" outlineLevel="0" collapsed="false">
      <c r="B18" s="12" t="str">
        <f aca="false">TEXT(DATE(2024,7,1),"mmm yyyy")</f>
        <v>Jul 2024</v>
      </c>
      <c r="C18" s="13" t="n">
        <f aca="false">SUMIFS(Orders!$K$2:$K$3525,Orders!$D$2:$D$3525,"&gt;="&amp;DATE(2024,7,1),Orders!$D$2:$D$3525,"&lt;"&amp;DATE(2024,8,1),Orders!$G$2:$G$3525,"Delivered")</f>
        <v>328152.05</v>
      </c>
    </row>
    <row r="19" customFormat="false" ht="15" hidden="false" customHeight="false" outlineLevel="0" collapsed="false">
      <c r="B19" s="12" t="str">
        <f aca="false">TEXT(DATE(2024,8,1),"mmm yyyy")</f>
        <v>Aug 2024</v>
      </c>
      <c r="C19" s="13" t="n">
        <f aca="false">SUMIFS(Orders!$K$2:$K$3525,Orders!$D$2:$D$3525,"&gt;="&amp;DATE(2024,8,1),Orders!$D$2:$D$3525,"&lt;"&amp;DATE(2024,9,1),Orders!$G$2:$G$3525,"Delivered")</f>
        <v>207433.7</v>
      </c>
    </row>
    <row r="20" customFormat="false" ht="15" hidden="false" customHeight="false" outlineLevel="0" collapsed="false">
      <c r="B20" s="12" t="str">
        <f aca="false">TEXT(DATE(2024,9,1),"mmm yyyy")</f>
        <v>Sep 2024</v>
      </c>
      <c r="C20" s="13" t="n">
        <f aca="false">SUMIFS(Orders!$K$2:$K$3525,Orders!$D$2:$D$3525,"&gt;="&amp;DATE(2024,9,1),Orders!$D$2:$D$3525,"&lt;"&amp;DATE(2024,10,1),Orders!$G$2:$G$3525,"Delivered")</f>
        <v>223238.45</v>
      </c>
    </row>
    <row r="21" customFormat="false" ht="15" hidden="false" customHeight="false" outlineLevel="0" collapsed="false">
      <c r="B21" s="12" t="str">
        <f aca="false">TEXT(DATE(2024,10,1),"mmm yyyy")</f>
        <v>Oct 2024</v>
      </c>
      <c r="C21" s="13" t="n">
        <f aca="false">SUMIFS(Orders!$K$2:$K$3525,Orders!$D$2:$D$3525,"&gt;="&amp;DATE(2024,10,1),Orders!$D$2:$D$3525,"&lt;"&amp;DATE(2024,11,1),Orders!$G$2:$G$3525,"Delivered")</f>
        <v>618031.55</v>
      </c>
    </row>
    <row r="22" customFormat="false" ht="15" hidden="false" customHeight="false" outlineLevel="0" collapsed="false">
      <c r="B22" s="12" t="str">
        <f aca="false">TEXT(DATE(2024,11,1),"mmm yyyy")</f>
        <v>Nov 2024</v>
      </c>
      <c r="C22" s="13" t="n">
        <f aca="false">SUMIFS(Orders!$K$2:$K$3525,Orders!$D$2:$D$3525,"&gt;="&amp;DATE(2024,11,1),Orders!$D$2:$D$3525,"&lt;"&amp;DATE(2024,12,1),Orders!$G$2:$G$3525,"Delivered")</f>
        <v>590721</v>
      </c>
    </row>
    <row r="23" customFormat="false" ht="15" hidden="false" customHeight="false" outlineLevel="0" collapsed="false">
      <c r="B23" s="12" t="str">
        <f aca="false">TEXT(DATE(2024,12,1),"mmm yyyy")</f>
        <v>Dec 2024</v>
      </c>
      <c r="C23" s="13" t="n">
        <f aca="false">SUMIFS(Orders!$K$2:$K$3525,Orders!$D$2:$D$3525,"&gt;="&amp;DATE(2024,12,1),Orders!$D$2:$D$3525,"&lt;"&amp;DATE(2025,1,1),Orders!$G$2:$G$3525,"Delivered")</f>
        <v>596365.7</v>
      </c>
    </row>
    <row r="24" customFormat="false" ht="15" hidden="false" customHeight="false" outlineLevel="0" collapsed="false">
      <c r="B24" s="12" t="str">
        <f aca="false">TEXT(DATE(2025,1,1),"mmm yyyy")</f>
        <v>Jan 2025</v>
      </c>
      <c r="C24" s="13" t="n">
        <f aca="false">SUMIFS(Orders!$K$2:$K$3525,Orders!$D$2:$D$3525,"&gt;="&amp;DATE(2025,1,1),Orders!$D$2:$D$3525,"&lt;"&amp;DATE(2025,2,1),Orders!$G$2:$G$3525,"Delivered")</f>
        <v>224691.8</v>
      </c>
    </row>
    <row r="25" customFormat="false" ht="15" hidden="false" customHeight="false" outlineLevel="0" collapsed="false">
      <c r="B25" s="12" t="str">
        <f aca="false">TEXT(DATE(2025,2,1),"mmm yyyy")</f>
        <v>Feb 2025</v>
      </c>
      <c r="C25" s="13" t="n">
        <f aca="false">SUMIFS(Orders!$K$2:$K$3525,Orders!$D$2:$D$3525,"&gt;="&amp;DATE(2025,2,1),Orders!$D$2:$D$3525,"&lt;"&amp;DATE(2025,3,1),Orders!$G$2:$G$3525,"Delivered")</f>
        <v>193985.4</v>
      </c>
    </row>
    <row r="26" customFormat="false" ht="15" hidden="false" customHeight="false" outlineLevel="0" collapsed="false">
      <c r="B26" s="12" t="str">
        <f aca="false">TEXT(DATE(2025,3,1),"mmm yyyy")</f>
        <v>Mar 2025</v>
      </c>
      <c r="C26" s="13" t="n">
        <f aca="false">SUMIFS(Orders!$K$2:$K$3525,Orders!$D$2:$D$3525,"&gt;="&amp;DATE(2025,3,1),Orders!$D$2:$D$3525,"&lt;"&amp;DATE(2025,4,1),Orders!$G$2:$G$3525,"Delivered")</f>
        <v>349724.1</v>
      </c>
    </row>
    <row r="27" customFormat="false" ht="15" hidden="false" customHeight="false" outlineLevel="0" collapsed="false">
      <c r="B27" s="12" t="str">
        <f aca="false">TEXT(DATE(2025,4,1),"mmm yyyy")</f>
        <v>Apr 2025</v>
      </c>
      <c r="C27" s="13" t="n">
        <f aca="false">SUMIFS(Orders!$K$2:$K$3525,Orders!$D$2:$D$3525,"&gt;="&amp;DATE(2025,4,1),Orders!$D$2:$D$3525,"&lt;"&amp;DATE(2025,5,1),Orders!$G$2:$G$3525,"Delivered")</f>
        <v>307793.45</v>
      </c>
    </row>
    <row r="28" customFormat="false" ht="15" hidden="false" customHeight="false" outlineLevel="0" collapsed="false">
      <c r="B28" s="12" t="str">
        <f aca="false">TEXT(DATE(2025,5,1),"mmm yyyy")</f>
        <v>May 2025</v>
      </c>
      <c r="C28" s="13" t="n">
        <f aca="false">SUMIFS(Orders!$K$2:$K$3525,Orders!$D$2:$D$3525,"&gt;="&amp;DATE(2025,5,1),Orders!$D$2:$D$3525,"&lt;"&amp;DATE(2025,6,1),Orders!$G$2:$G$3525,"Delivered")</f>
        <v>385380.4</v>
      </c>
    </row>
    <row r="29" customFormat="false" ht="15" hidden="false" customHeight="false" outlineLevel="0" collapsed="false">
      <c r="B29" s="12" t="str">
        <f aca="false">TEXT(DATE(2025,6,1),"mmm yyyy")</f>
        <v>Jun 2025</v>
      </c>
      <c r="C29" s="13" t="n">
        <f aca="false">SUMIFS(Orders!$K$2:$K$3525,Orders!$D$2:$D$3525,"&gt;="&amp;DATE(2025,6,1),Orders!$D$2:$D$3525,"&lt;"&amp;DATE(2025,7,1),Orders!$G$2:$G$3525,"Delivered")</f>
        <v>300685.75</v>
      </c>
    </row>
    <row r="30" customFormat="false" ht="15" hidden="false" customHeight="false" outlineLevel="0" collapsed="false">
      <c r="B30" s="12" t="str">
        <f aca="false">TEXT(DATE(2025,7,1),"mmm yyyy")</f>
        <v>Jul 2025</v>
      </c>
      <c r="C30" s="13" t="n">
        <f aca="false">SUMIFS(Orders!$K$2:$K$3525,Orders!$D$2:$D$3525,"&gt;="&amp;DATE(2025,7,1),Orders!$D$2:$D$3525,"&lt;"&amp;DATE(2025,8,1),Orders!$G$2:$G$3525,"Delivered")</f>
        <v>553687.3</v>
      </c>
    </row>
    <row r="31" customFormat="false" ht="15" hidden="false" customHeight="false" outlineLevel="0" collapsed="false">
      <c r="B31" s="12" t="str">
        <f aca="false">TEXT(DATE(2025,8,1),"mmm yyyy")</f>
        <v>Aug 2025</v>
      </c>
      <c r="C31" s="13" t="n">
        <f aca="false">SUMIFS(Orders!$K$2:$K$3525,Orders!$D$2:$D$3525,"&gt;="&amp;DATE(2025,8,1),Orders!$D$2:$D$3525,"&lt;"&amp;DATE(2025,9,1),Orders!$G$2:$G$3525,"Delivered")</f>
        <v>434891.55</v>
      </c>
    </row>
    <row r="32" customFormat="false" ht="15" hidden="false" customHeight="false" outlineLevel="0" collapsed="false">
      <c r="B32" s="12" t="str">
        <f aca="false">TEXT(DATE(2025,9,1),"mmm yyyy")</f>
        <v>Sep 2025</v>
      </c>
      <c r="C32" s="13" t="n">
        <f aca="false">SUMIFS(Orders!$K$2:$K$3525,Orders!$D$2:$D$3525,"&gt;="&amp;DATE(2025,9,1),Orders!$D$2:$D$3525,"&lt;"&amp;DATE(2025,10,1),Orders!$G$2:$G$3525,"Delivered")</f>
        <v>472454.15</v>
      </c>
    </row>
    <row r="33" customFormat="false" ht="15" hidden="false" customHeight="false" outlineLevel="0" collapsed="false">
      <c r="B33" s="12" t="str">
        <f aca="false">TEXT(DATE(2025,10,1),"mmm yyyy")</f>
        <v>Oct 2025</v>
      </c>
      <c r="C33" s="13" t="n">
        <f aca="false">SUMIFS(Orders!$K$2:$K$3525,Orders!$D$2:$D$3525,"&gt;="&amp;DATE(2025,10,1),Orders!$D$2:$D$3525,"&lt;"&amp;DATE(2025,11,1),Orders!$G$2:$G$3525,"Delivered")</f>
        <v>1011194.7</v>
      </c>
    </row>
    <row r="34" customFormat="false" ht="15" hidden="false" customHeight="false" outlineLevel="0" collapsed="false">
      <c r="B34" s="12" t="str">
        <f aca="false">TEXT(DATE(2025,11,1),"mmm yyyy")</f>
        <v>Nov 2025</v>
      </c>
      <c r="C34" s="13" t="n">
        <f aca="false">SUMIFS(Orders!$K$2:$K$3525,Orders!$D$2:$D$3525,"&gt;="&amp;DATE(2025,11,1),Orders!$D$2:$D$3525,"&lt;"&amp;DATE(2025,12,1),Orders!$G$2:$G$3525,"Delivered")</f>
        <v>1137930.35</v>
      </c>
    </row>
    <row r="35" customFormat="false" ht="15" hidden="false" customHeight="false" outlineLevel="0" collapsed="false">
      <c r="B35" s="12" t="str">
        <f aca="false">TEXT(DATE(2025,12,1),"mmm yyyy")</f>
        <v>Dec 2025</v>
      </c>
      <c r="C35" s="13" t="n">
        <f aca="false">SUMIFS(Orders!$K$2:$K$3525,Orders!$D$2:$D$3525,"&gt;="&amp;DATE(2025,12,1),Orders!$D$2:$D$3525,"&lt;"&amp;DATE(2026,1,1),Orders!$G$2:$G$3525,"Delivered")</f>
        <v>1138422.75</v>
      </c>
    </row>
    <row r="38" customFormat="false" ht="16.15" hidden="false" customHeight="false" outlineLevel="0" collapsed="false">
      <c r="B38" s="2" t="s">
        <v>31</v>
      </c>
    </row>
    <row r="39" customFormat="false" ht="15" hidden="false" customHeight="false" outlineLevel="0" collapsed="false">
      <c r="B39" s="11" t="s">
        <v>32</v>
      </c>
      <c r="C39" s="11" t="s">
        <v>15</v>
      </c>
      <c r="D39" s="11" t="s">
        <v>17</v>
      </c>
      <c r="E39" s="11" t="s">
        <v>33</v>
      </c>
    </row>
    <row r="40" customFormat="false" ht="15" hidden="false" customHeight="false" outlineLevel="0" collapsed="false">
      <c r="B40" s="12" t="s">
        <v>34</v>
      </c>
      <c r="C40" s="13" t="n">
        <f aca="false">SUMIF(Products!$C$2:$C$181,B40,Products!$H$2:$H$181)</f>
        <v>871589.2</v>
      </c>
      <c r="D40" s="13" t="n">
        <f aca="false">SUMIF(Products!$C$2:$C$181,B40,Products!$I$2:$I$181)</f>
        <v>287329.97</v>
      </c>
      <c r="E40" s="14" t="n">
        <f aca="false">IF(C40=0,0,D40/C40)</f>
        <v>0.329662150471805</v>
      </c>
    </row>
    <row r="41" customFormat="false" ht="15" hidden="false" customHeight="false" outlineLevel="0" collapsed="false">
      <c r="B41" s="12" t="s">
        <v>35</v>
      </c>
      <c r="C41" s="13" t="n">
        <f aca="false">SUMIF(Products!$C$2:$C$181,B41,Products!$H$2:$H$181)</f>
        <v>449198.65</v>
      </c>
      <c r="D41" s="13" t="n">
        <f aca="false">SUMIF(Products!$C$2:$C$181,B41,Products!$I$2:$I$181)</f>
        <v>147763</v>
      </c>
      <c r="E41" s="14" t="n">
        <f aca="false">IF(C41=0,0,D41/C41)</f>
        <v>0.328948005520497</v>
      </c>
    </row>
    <row r="42" customFormat="false" ht="15" hidden="false" customHeight="false" outlineLevel="0" collapsed="false">
      <c r="B42" s="12" t="s">
        <v>36</v>
      </c>
      <c r="C42" s="13" t="n">
        <f aca="false">SUMIF(Products!$C$2:$C$181,B42,Products!$H$2:$H$181)</f>
        <v>2711143.3</v>
      </c>
      <c r="D42" s="13" t="n">
        <f aca="false">SUMIF(Products!$C$2:$C$181,B42,Products!$I$2:$I$181)</f>
        <v>871694.42</v>
      </c>
      <c r="E42" s="14" t="n">
        <f aca="false">IF(C42=0,0,D42/C42)</f>
        <v>0.321522812903324</v>
      </c>
    </row>
    <row r="43" customFormat="false" ht="15" hidden="false" customHeight="false" outlineLevel="0" collapsed="false">
      <c r="B43" s="12" t="s">
        <v>37</v>
      </c>
      <c r="C43" s="13" t="n">
        <f aca="false">SUMIF(Products!$C$2:$C$181,B43,Products!$H$2:$H$181)</f>
        <v>1440914.65</v>
      </c>
      <c r="D43" s="13" t="n">
        <f aca="false">SUMIF(Products!$C$2:$C$181,B43,Products!$I$2:$I$181)</f>
        <v>490341.17</v>
      </c>
      <c r="E43" s="14" t="n">
        <f aca="false">IF(C43=0,0,D43/C43)</f>
        <v>0.340298552728297</v>
      </c>
    </row>
    <row r="44" customFormat="false" ht="15" hidden="false" customHeight="false" outlineLevel="0" collapsed="false">
      <c r="B44" s="12" t="s">
        <v>38</v>
      </c>
      <c r="C44" s="13" t="n">
        <f aca="false">SUMIF(Products!$C$2:$C$181,B44,Products!$H$2:$H$181)</f>
        <v>2474846.65</v>
      </c>
      <c r="D44" s="13" t="n">
        <f aca="false">SUMIF(Products!$C$2:$C$181,B44,Products!$I$2:$I$181)</f>
        <v>822121.92</v>
      </c>
      <c r="E44" s="14" t="n">
        <f aca="false">IF(C44=0,0,D44/C44)</f>
        <v>0.332191055150831</v>
      </c>
    </row>
    <row r="45" customFormat="false" ht="15" hidden="false" customHeight="false" outlineLevel="0" collapsed="false">
      <c r="B45" s="12" t="s">
        <v>39</v>
      </c>
      <c r="C45" s="13" t="n">
        <f aca="false">SUMIF(Products!$C$2:$C$181,B45,Products!$H$2:$H$181)</f>
        <v>2295629.95</v>
      </c>
      <c r="D45" s="13" t="n">
        <f aca="false">SUMIF(Products!$C$2:$C$181,B45,Products!$I$2:$I$181)</f>
        <v>722790.98</v>
      </c>
      <c r="E45" s="14" t="n">
        <f aca="false">IF(C45=0,0,D45/C45)</f>
        <v>0.314855179511837</v>
      </c>
    </row>
    <row r="48" customFormat="false" ht="16.15" hidden="false" customHeight="false" outlineLevel="0" collapsed="false">
      <c r="B48" s="2" t="s">
        <v>40</v>
      </c>
    </row>
    <row r="49" customFormat="false" ht="15" hidden="false" customHeight="false" outlineLevel="0" collapsed="false">
      <c r="B49" s="11" t="s">
        <v>41</v>
      </c>
      <c r="C49" s="11" t="s">
        <v>4</v>
      </c>
      <c r="D49" s="11" t="s">
        <v>15</v>
      </c>
    </row>
    <row r="50" customFormat="false" ht="15" hidden="false" customHeight="false" outlineLevel="0" collapsed="false">
      <c r="B50" s="12" t="s">
        <v>42</v>
      </c>
      <c r="C50" s="12" t="n">
        <f aca="false">SUMIF(Stores!$D$2:$D$18,B50,Stores!$E$2:$E$18)</f>
        <v>176</v>
      </c>
      <c r="D50" s="13" t="n">
        <f aca="false">SUMIF(Stores!$D$2:$D$18,B50,Stores!$F$2:$F$18)</f>
        <v>800362.25</v>
      </c>
    </row>
    <row r="51" customFormat="false" ht="15" hidden="false" customHeight="false" outlineLevel="0" collapsed="false">
      <c r="B51" s="12" t="s">
        <v>43</v>
      </c>
      <c r="C51" s="12" t="n">
        <f aca="false">SUMIF(Stores!$D$2:$D$18,B51,Stores!$E$2:$E$18)</f>
        <v>174</v>
      </c>
      <c r="D51" s="13" t="n">
        <f aca="false">SUMIF(Stores!$D$2:$D$18,B51,Stores!$F$2:$F$18)</f>
        <v>765117.05</v>
      </c>
    </row>
    <row r="52" customFormat="false" ht="15" hidden="false" customHeight="false" outlineLevel="0" collapsed="false">
      <c r="B52" s="12" t="s">
        <v>44</v>
      </c>
      <c r="C52" s="12" t="n">
        <f aca="false">SUMIF(Stores!$D$2:$D$18,B52,Stores!$E$2:$E$18)</f>
        <v>1815</v>
      </c>
      <c r="D52" s="13" t="n">
        <f aca="false">SUMIF(Stores!$D$2:$D$18,B52,Stores!$F$2:$F$18)</f>
        <v>7370640.95</v>
      </c>
    </row>
    <row r="53" customFormat="false" ht="15" hidden="false" customHeight="false" outlineLevel="0" collapsed="false">
      <c r="B53" s="12" t="s">
        <v>45</v>
      </c>
      <c r="C53" s="12" t="n">
        <f aca="false">SUMIF(Stores!$D$2:$D$18,B53,Stores!$E$2:$E$18)</f>
        <v>180</v>
      </c>
      <c r="D53" s="13" t="n">
        <f aca="false">SUMIF(Stores!$D$2:$D$18,B53,Stores!$F$2:$F$18)</f>
        <v>723083.7</v>
      </c>
    </row>
    <row r="54" customFormat="false" ht="15" hidden="false" customHeight="false" outlineLevel="0" collapsed="false">
      <c r="B54" s="12" t="s">
        <v>46</v>
      </c>
      <c r="C54" s="12" t="n">
        <f aca="false">SUMIF(Stores!$D$2:$D$18,B54,Stores!$E$2:$E$18)</f>
        <v>155</v>
      </c>
      <c r="D54" s="13" t="n">
        <f aca="false">SUMIF(Stores!$D$2:$D$18,B54,Stores!$F$2:$F$18)</f>
        <v>584118.45</v>
      </c>
    </row>
    <row r="57" customFormat="false" ht="16.15" hidden="false" customHeight="false" outlineLevel="0" collapsed="false">
      <c r="B57" s="2" t="s">
        <v>47</v>
      </c>
    </row>
    <row r="58" customFormat="false" ht="15" hidden="false" customHeight="false" outlineLevel="0" collapsed="false">
      <c r="B58" s="11" t="s">
        <v>48</v>
      </c>
      <c r="C58" s="11" t="s">
        <v>4</v>
      </c>
      <c r="D58" s="11" t="s">
        <v>15</v>
      </c>
      <c r="E58" s="11" t="s">
        <v>25</v>
      </c>
    </row>
    <row r="59" customFormat="false" ht="15" hidden="false" customHeight="false" outlineLevel="0" collapsed="false">
      <c r="B59" s="12" t="s">
        <v>44</v>
      </c>
      <c r="C59" s="12" t="n">
        <f aca="false">COUNTIFS(Orders!$E$2:$E$3525,B59,Orders!$G$2:$G$3525,"Delivered")</f>
        <v>1815</v>
      </c>
      <c r="D59" s="13" t="n">
        <f aca="false">SUMIFS(Orders!$K$2:$K$3525,Orders!$E$2:$E$3525,B59,Orders!$G$2:$G$3525,"Delivered")</f>
        <v>7370640.95</v>
      </c>
      <c r="E59" s="13" t="n">
        <f aca="false">IF(C59=0,0,D59/C59)</f>
        <v>4060.95920110193</v>
      </c>
    </row>
    <row r="60" customFormat="false" ht="15" hidden="false" customHeight="false" outlineLevel="0" collapsed="false">
      <c r="B60" s="12" t="s">
        <v>49</v>
      </c>
      <c r="C60" s="12" t="n">
        <f aca="false">COUNTIFS(Orders!$E$2:$E$3525,B60,Orders!$G$2:$G$3525,"Delivered")</f>
        <v>685</v>
      </c>
      <c r="D60" s="13" t="n">
        <f aca="false">SUMIFS(Orders!$K$2:$K$3525,Orders!$E$2:$E$3525,B60,Orders!$G$2:$G$3525,"Delivered")</f>
        <v>2872681.45</v>
      </c>
      <c r="E60" s="13" t="n">
        <f aca="false">IF(C60=0,0,D60/C60)</f>
        <v>4193.69554744526</v>
      </c>
    </row>
    <row r="63" customFormat="false" ht="16.15" hidden="false" customHeight="false" outlineLevel="0" collapsed="false">
      <c r="B63" s="2" t="s">
        <v>50</v>
      </c>
    </row>
    <row r="64" customFormat="false" ht="15" hidden="false" customHeight="false" outlineLevel="0" collapsed="false">
      <c r="B64" s="11" t="s">
        <v>51</v>
      </c>
      <c r="C64" s="11" t="s">
        <v>52</v>
      </c>
      <c r="D64" s="11" t="s">
        <v>15</v>
      </c>
    </row>
    <row r="65" customFormat="false" ht="15" hidden="false" customHeight="false" outlineLevel="0" collapsed="false">
      <c r="B65" s="12" t="n">
        <v>1</v>
      </c>
      <c r="C65" s="12" t="str">
        <f aca="false">INDEX(Products!$B$2:$B$181,MATCH(D65,Products!$H$2:$H$181,0))</f>
        <v>Gaming Headset - Model 3</v>
      </c>
      <c r="D65" s="13" t="n">
        <f aca="false">LARGE(Products!$H$2:$H$181,B65)</f>
        <v>193766</v>
      </c>
    </row>
    <row r="66" customFormat="false" ht="15" hidden="false" customHeight="false" outlineLevel="0" collapsed="false">
      <c r="B66" s="12" t="n">
        <v>2</v>
      </c>
      <c r="C66" s="12" t="str">
        <f aca="false">INDEX(Products!$B$2:$B$181,MATCH(D66,Products!$H$2:$H$181,0))</f>
        <v>Storage Organizer - Model 2</v>
      </c>
      <c r="D66" s="13" t="n">
        <f aca="false">LARGE(Products!$H$2:$H$181,B66)</f>
        <v>184075.8</v>
      </c>
    </row>
    <row r="67" customFormat="false" ht="15" hidden="false" customHeight="false" outlineLevel="0" collapsed="false">
      <c r="B67" s="12" t="n">
        <v>3</v>
      </c>
      <c r="C67" s="12" t="str">
        <f aca="false">INDEX(Products!$B$2:$B$181,MATCH(D67,Products!$H$2:$H$181,0))</f>
        <v>Smartwatch - Model 1</v>
      </c>
      <c r="D67" s="13" t="n">
        <f aca="false">LARGE(Products!$H$2:$H$181,B67)</f>
        <v>171385.65</v>
      </c>
    </row>
    <row r="68" customFormat="false" ht="15" hidden="false" customHeight="false" outlineLevel="0" collapsed="false">
      <c r="B68" s="12" t="n">
        <v>4</v>
      </c>
      <c r="C68" s="12" t="str">
        <f aca="false">INDEX(Products!$B$2:$B$181,MATCH(D68,Products!$H$2:$H$181,0))</f>
        <v>Gaming Headset - Model 2</v>
      </c>
      <c r="D68" s="13" t="n">
        <f aca="false">LARGE(Products!$H$2:$H$181,B68)</f>
        <v>170205.9</v>
      </c>
    </row>
    <row r="69" customFormat="false" ht="15" hidden="false" customHeight="false" outlineLevel="0" collapsed="false">
      <c r="B69" s="12" t="n">
        <v>5</v>
      </c>
      <c r="C69" s="12" t="str">
        <f aca="false">INDEX(Products!$B$2:$B$181,MATCH(D69,Products!$H$2:$H$181,0))</f>
        <v>Cushion Cover Set - Model 3</v>
      </c>
      <c r="D69" s="13" t="n">
        <f aca="false">LARGE(Products!$H$2:$H$181,B69)</f>
        <v>167654.9</v>
      </c>
    </row>
    <row r="70" customFormat="false" ht="15" hidden="false" customHeight="false" outlineLevel="0" collapsed="false">
      <c r="B70" s="12" t="n">
        <v>6</v>
      </c>
      <c r="C70" s="12" t="str">
        <f aca="false">INDEX(Products!$B$2:$B$181,MATCH(D70,Products!$H$2:$H$181,0))</f>
        <v>Skipping Rope - Model 2</v>
      </c>
      <c r="D70" s="13" t="n">
        <f aca="false">LARGE(Products!$H$2:$H$181,B70)</f>
        <v>164747.55</v>
      </c>
    </row>
    <row r="71" customFormat="false" ht="15" hidden="false" customHeight="false" outlineLevel="0" collapsed="false">
      <c r="B71" s="12" t="n">
        <v>7</v>
      </c>
      <c r="C71" s="12" t="str">
        <f aca="false">INDEX(Products!$B$2:$B$181,MATCH(D71,Products!$H$2:$H$181,0))</f>
        <v>USB-C Charger - Model 3</v>
      </c>
      <c r="D71" s="13" t="n">
        <f aca="false">LARGE(Products!$H$2:$H$181,B71)</f>
        <v>161754.75</v>
      </c>
    </row>
    <row r="72" customFormat="false" ht="15" hidden="false" customHeight="false" outlineLevel="0" collapsed="false">
      <c r="B72" s="12" t="n">
        <v>8</v>
      </c>
      <c r="C72" s="12" t="str">
        <f aca="false">INDEX(Products!$B$2:$B$181,MATCH(D72,Products!$H$2:$H$181,0))</f>
        <v>Wireless Mouse - Model 2</v>
      </c>
      <c r="D72" s="13" t="n">
        <f aca="false">LARGE(Products!$H$2:$H$181,B72)</f>
        <v>156847.1</v>
      </c>
    </row>
    <row r="73" customFormat="false" ht="15" hidden="false" customHeight="false" outlineLevel="0" collapsed="false">
      <c r="B73" s="12" t="n">
        <v>9</v>
      </c>
      <c r="C73" s="12" t="str">
        <f aca="false">INDEX(Products!$B$2:$B$181,MATCH(D73,Products!$H$2:$H$181,0))</f>
        <v>Football - Model 2</v>
      </c>
      <c r="D73" s="13" t="n">
        <f aca="false">LARGE(Products!$H$2:$H$181,B73)</f>
        <v>148327.3</v>
      </c>
    </row>
    <row r="74" customFormat="false" ht="15" hidden="false" customHeight="false" outlineLevel="0" collapsed="false">
      <c r="B74" s="12" t="n">
        <v>10</v>
      </c>
      <c r="C74" s="12" t="str">
        <f aca="false">INDEX(Products!$B$2:$B$181,MATCH(D74,Products!$H$2:$H$181,0))</f>
        <v>Tablet Stand - Model 1</v>
      </c>
      <c r="D74" s="13" t="n">
        <f aca="false">LARGE(Products!$H$2:$H$181,B74)</f>
        <v>142455.65</v>
      </c>
    </row>
    <row r="77" customFormat="false" ht="16.15" hidden="false" customHeight="false" outlineLevel="0" collapsed="false">
      <c r="B77" s="2" t="s">
        <v>53</v>
      </c>
    </row>
    <row r="78" customFormat="false" ht="15" hidden="false" customHeight="false" outlineLevel="0" collapsed="false">
      <c r="B78" s="11" t="s">
        <v>54</v>
      </c>
      <c r="C78" s="11" t="s">
        <v>4</v>
      </c>
    </row>
    <row r="79" customFormat="false" ht="15" hidden="false" customHeight="false" outlineLevel="0" collapsed="false">
      <c r="B79" s="12" t="s">
        <v>55</v>
      </c>
      <c r="C79" s="12" t="n">
        <f aca="false">COUNTIF(Orders!$G$2:$G$3525,B79)</f>
        <v>2500</v>
      </c>
    </row>
    <row r="80" customFormat="false" ht="15" hidden="false" customHeight="false" outlineLevel="0" collapsed="false">
      <c r="B80" s="12" t="s">
        <v>56</v>
      </c>
      <c r="C80" s="12" t="n">
        <f aca="false">COUNTIF(Orders!$G$2:$G$3525,B80)</f>
        <v>527</v>
      </c>
    </row>
    <row r="81" customFormat="false" ht="15" hidden="false" customHeight="false" outlineLevel="0" collapsed="false">
      <c r="B81" s="12" t="s">
        <v>57</v>
      </c>
      <c r="C81" s="12" t="n">
        <f aca="false">COUNTIF(Orders!$G$2:$G$3525,B81)</f>
        <v>497</v>
      </c>
    </row>
    <row r="84" customFormat="false" ht="16.15" hidden="false" customHeight="false" outlineLevel="0" collapsed="false">
      <c r="B84" s="2" t="s">
        <v>58</v>
      </c>
    </row>
    <row r="85" customFormat="false" ht="15" hidden="false" customHeight="false" outlineLevel="0" collapsed="false">
      <c r="B85" s="11" t="s">
        <v>59</v>
      </c>
      <c r="C85" s="11" t="s">
        <v>8</v>
      </c>
      <c r="D85" s="11" t="s">
        <v>15</v>
      </c>
      <c r="E85" s="11" t="s">
        <v>60</v>
      </c>
    </row>
    <row r="86" customFormat="false" ht="15" hidden="false" customHeight="false" outlineLevel="0" collapsed="false">
      <c r="B86" s="12" t="s">
        <v>61</v>
      </c>
      <c r="C86" s="12" t="n">
        <f aca="false">COUNTIF(Customers!$I$2:$I$901,B86)</f>
        <v>222</v>
      </c>
      <c r="D86" s="13" t="n">
        <f aca="false">SUMIF(Customers!$I$2:$I$901,B86,Customers!$K$2:$K$901)</f>
        <v>2789323.05</v>
      </c>
      <c r="E86" s="13" t="n">
        <f aca="false">IF(C86=0,0,D86/C86)</f>
        <v>12564.5182432432</v>
      </c>
    </row>
    <row r="87" customFormat="false" ht="15" hidden="false" customHeight="false" outlineLevel="0" collapsed="false">
      <c r="B87" s="12" t="s">
        <v>62</v>
      </c>
      <c r="C87" s="12" t="n">
        <f aca="false">COUNTIF(Customers!$I$2:$I$901,B87)</f>
        <v>161</v>
      </c>
      <c r="D87" s="13" t="n">
        <f aca="false">SUMIF(Customers!$I$2:$I$901,B87,Customers!$K$2:$K$901)</f>
        <v>1668821.2</v>
      </c>
      <c r="E87" s="13" t="n">
        <f aca="false">IF(C87=0,0,D87/C87)</f>
        <v>10365.349068323</v>
      </c>
    </row>
    <row r="88" customFormat="false" ht="15" hidden="false" customHeight="false" outlineLevel="0" collapsed="false">
      <c r="B88" s="12" t="s">
        <v>63</v>
      </c>
      <c r="C88" s="12" t="n">
        <f aca="false">COUNTIF(Customers!$I$2:$I$901,B88)</f>
        <v>517</v>
      </c>
      <c r="D88" s="13" t="n">
        <f aca="false">SUMIF(Customers!$I$2:$I$901,B88,Customers!$K$2:$K$901)</f>
        <v>5785178.15</v>
      </c>
      <c r="E88" s="13" t="n">
        <f aca="false">IF(C88=0,0,D88/C88)</f>
        <v>11189.8997098646</v>
      </c>
    </row>
  </sheetData>
  <mergeCells count="12">
    <mergeCell ref="B6:D6"/>
    <mergeCell ref="F6:H6"/>
    <mergeCell ref="J6:L6"/>
    <mergeCell ref="N6:P6"/>
    <mergeCell ref="R6:T6"/>
    <mergeCell ref="V6:X6"/>
    <mergeCell ref="B7:D8"/>
    <mergeCell ref="F7:H8"/>
    <mergeCell ref="J7:L8"/>
    <mergeCell ref="N7:P8"/>
    <mergeCell ref="R7:T8"/>
    <mergeCell ref="V7:X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5" t="s">
        <v>64</v>
      </c>
      <c r="B1" s="15" t="s">
        <v>65</v>
      </c>
      <c r="C1" s="15" t="s">
        <v>66</v>
      </c>
      <c r="D1" s="15" t="s">
        <v>67</v>
      </c>
      <c r="E1" s="15" t="s">
        <v>68</v>
      </c>
      <c r="F1" s="15" t="s">
        <v>69</v>
      </c>
    </row>
    <row r="2" customFormat="false" ht="15" hidden="false" customHeight="false" outlineLevel="0" collapsed="false">
      <c r="A2" s="12" t="n">
        <v>1</v>
      </c>
      <c r="B2" s="12" t="s">
        <v>70</v>
      </c>
      <c r="C2" s="12" t="s">
        <v>71</v>
      </c>
      <c r="D2" s="12" t="s">
        <v>43</v>
      </c>
      <c r="E2" s="12" t="n">
        <f aca="false">COUNTIFS(Orders!$C$2:$C$3525,A2,Orders!$G$2:$G$3525,"Delivered")</f>
        <v>42</v>
      </c>
      <c r="F2" s="16" t="n">
        <f aca="false">SUMIFS(Orders!$K$2:$K$3525,Orders!$C$2:$C$3525,A2,Orders!$G$2:$G$3525,"Delivered")</f>
        <v>178005.5</v>
      </c>
    </row>
    <row r="3" customFormat="false" ht="15" hidden="false" customHeight="false" outlineLevel="0" collapsed="false">
      <c r="A3" s="12" t="n">
        <v>2</v>
      </c>
      <c r="B3" s="12" t="s">
        <v>72</v>
      </c>
      <c r="C3" s="12" t="s">
        <v>73</v>
      </c>
      <c r="D3" s="12" t="s">
        <v>43</v>
      </c>
      <c r="E3" s="12" t="n">
        <f aca="false">COUNTIFS(Orders!$C$2:$C$3525,A3,Orders!$G$2:$G$3525,"Delivered")</f>
        <v>35</v>
      </c>
      <c r="F3" s="16" t="n">
        <f aca="false">SUMIFS(Orders!$K$2:$K$3525,Orders!$C$2:$C$3525,A3,Orders!$G$2:$G$3525,"Delivered")</f>
        <v>145523</v>
      </c>
    </row>
    <row r="4" customFormat="false" ht="15" hidden="false" customHeight="false" outlineLevel="0" collapsed="false">
      <c r="A4" s="12" t="n">
        <v>3</v>
      </c>
      <c r="B4" s="12" t="s">
        <v>74</v>
      </c>
      <c r="C4" s="12" t="s">
        <v>75</v>
      </c>
      <c r="D4" s="12" t="s">
        <v>43</v>
      </c>
      <c r="E4" s="12" t="n">
        <f aca="false">COUNTIFS(Orders!$C$2:$C$3525,A4,Orders!$G$2:$G$3525,"Delivered")</f>
        <v>50</v>
      </c>
      <c r="F4" s="16" t="n">
        <f aca="false">SUMIFS(Orders!$K$2:$K$3525,Orders!$C$2:$C$3525,A4,Orders!$G$2:$G$3525,"Delivered")</f>
        <v>226124.75</v>
      </c>
    </row>
    <row r="5" customFormat="false" ht="15" hidden="false" customHeight="false" outlineLevel="0" collapsed="false">
      <c r="A5" s="12" t="n">
        <v>4</v>
      </c>
      <c r="B5" s="12" t="s">
        <v>76</v>
      </c>
      <c r="C5" s="12" t="s">
        <v>77</v>
      </c>
      <c r="D5" s="12" t="s">
        <v>43</v>
      </c>
      <c r="E5" s="12" t="n">
        <f aca="false">COUNTIFS(Orders!$C$2:$C$3525,A5,Orders!$G$2:$G$3525,"Delivered")</f>
        <v>47</v>
      </c>
      <c r="F5" s="16" t="n">
        <f aca="false">SUMIFS(Orders!$K$2:$K$3525,Orders!$C$2:$C$3525,A5,Orders!$G$2:$G$3525,"Delivered")</f>
        <v>215463.8</v>
      </c>
    </row>
    <row r="6" customFormat="false" ht="15" hidden="false" customHeight="false" outlineLevel="0" collapsed="false">
      <c r="A6" s="12" t="n">
        <v>5</v>
      </c>
      <c r="B6" s="12" t="s">
        <v>78</v>
      </c>
      <c r="C6" s="12" t="s">
        <v>79</v>
      </c>
      <c r="D6" s="12" t="s">
        <v>45</v>
      </c>
      <c r="E6" s="12" t="n">
        <f aca="false">COUNTIFS(Orders!$C$2:$C$3525,A6,Orders!$G$2:$G$3525,"Delivered")</f>
        <v>43</v>
      </c>
      <c r="F6" s="16" t="n">
        <f aca="false">SUMIFS(Orders!$K$2:$K$3525,Orders!$C$2:$C$3525,A6,Orders!$G$2:$G$3525,"Delivered")</f>
        <v>172326.4</v>
      </c>
    </row>
    <row r="7" customFormat="false" ht="15" hidden="false" customHeight="false" outlineLevel="0" collapsed="false">
      <c r="A7" s="12" t="n">
        <v>6</v>
      </c>
      <c r="B7" s="12" t="s">
        <v>80</v>
      </c>
      <c r="C7" s="12" t="s">
        <v>81</v>
      </c>
      <c r="D7" s="12" t="s">
        <v>45</v>
      </c>
      <c r="E7" s="12" t="n">
        <f aca="false">COUNTIFS(Orders!$C$2:$C$3525,A7,Orders!$G$2:$G$3525,"Delivered")</f>
        <v>44</v>
      </c>
      <c r="F7" s="16" t="n">
        <f aca="false">SUMIFS(Orders!$K$2:$K$3525,Orders!$C$2:$C$3525,A7,Orders!$G$2:$G$3525,"Delivered")</f>
        <v>182870.85</v>
      </c>
    </row>
    <row r="8" customFormat="false" ht="15" hidden="false" customHeight="false" outlineLevel="0" collapsed="false">
      <c r="A8" s="12" t="n">
        <v>7</v>
      </c>
      <c r="B8" s="12" t="s">
        <v>82</v>
      </c>
      <c r="C8" s="12" t="s">
        <v>83</v>
      </c>
      <c r="D8" s="12" t="s">
        <v>45</v>
      </c>
      <c r="E8" s="12" t="n">
        <f aca="false">COUNTIFS(Orders!$C$2:$C$3525,A8,Orders!$G$2:$G$3525,"Delivered")</f>
        <v>43</v>
      </c>
      <c r="F8" s="16" t="n">
        <f aca="false">SUMIFS(Orders!$K$2:$K$3525,Orders!$C$2:$C$3525,A8,Orders!$G$2:$G$3525,"Delivered")</f>
        <v>180927.95</v>
      </c>
    </row>
    <row r="9" customFormat="false" ht="15" hidden="false" customHeight="false" outlineLevel="0" collapsed="false">
      <c r="A9" s="12" t="n">
        <v>8</v>
      </c>
      <c r="B9" s="12" t="s">
        <v>84</v>
      </c>
      <c r="C9" s="12" t="s">
        <v>85</v>
      </c>
      <c r="D9" s="12" t="s">
        <v>45</v>
      </c>
      <c r="E9" s="12" t="n">
        <f aca="false">COUNTIFS(Orders!$C$2:$C$3525,A9,Orders!$G$2:$G$3525,"Delivered")</f>
        <v>50</v>
      </c>
      <c r="F9" s="16" t="n">
        <f aca="false">SUMIFS(Orders!$K$2:$K$3525,Orders!$C$2:$C$3525,A9,Orders!$G$2:$G$3525,"Delivered")</f>
        <v>186958.5</v>
      </c>
    </row>
    <row r="10" customFormat="false" ht="15" hidden="false" customHeight="false" outlineLevel="0" collapsed="false">
      <c r="A10" s="12" t="n">
        <v>9</v>
      </c>
      <c r="B10" s="12" t="s">
        <v>86</v>
      </c>
      <c r="C10" s="12" t="s">
        <v>87</v>
      </c>
      <c r="D10" s="12" t="s">
        <v>46</v>
      </c>
      <c r="E10" s="12" t="n">
        <f aca="false">COUNTIFS(Orders!$C$2:$C$3525,A10,Orders!$G$2:$G$3525,"Delivered")</f>
        <v>37</v>
      </c>
      <c r="F10" s="16" t="n">
        <f aca="false">SUMIFS(Orders!$K$2:$K$3525,Orders!$C$2:$C$3525,A10,Orders!$G$2:$G$3525,"Delivered")</f>
        <v>153401.4</v>
      </c>
    </row>
    <row r="11" customFormat="false" ht="15" hidden="false" customHeight="false" outlineLevel="0" collapsed="false">
      <c r="A11" s="12" t="n">
        <v>10</v>
      </c>
      <c r="B11" s="12" t="s">
        <v>88</v>
      </c>
      <c r="C11" s="12" t="s">
        <v>89</v>
      </c>
      <c r="D11" s="12" t="s">
        <v>46</v>
      </c>
      <c r="E11" s="12" t="n">
        <f aca="false">COUNTIFS(Orders!$C$2:$C$3525,A11,Orders!$G$2:$G$3525,"Delivered")</f>
        <v>39</v>
      </c>
      <c r="F11" s="16" t="n">
        <f aca="false">SUMIFS(Orders!$K$2:$K$3525,Orders!$C$2:$C$3525,A11,Orders!$G$2:$G$3525,"Delivered")</f>
        <v>126517.55</v>
      </c>
    </row>
    <row r="12" customFormat="false" ht="15" hidden="false" customHeight="false" outlineLevel="0" collapsed="false">
      <c r="A12" s="12" t="n">
        <v>11</v>
      </c>
      <c r="B12" s="12" t="s">
        <v>90</v>
      </c>
      <c r="C12" s="12" t="s">
        <v>91</v>
      </c>
      <c r="D12" s="12" t="s">
        <v>46</v>
      </c>
      <c r="E12" s="12" t="n">
        <f aca="false">COUNTIFS(Orders!$C$2:$C$3525,A12,Orders!$G$2:$G$3525,"Delivered")</f>
        <v>40</v>
      </c>
      <c r="F12" s="16" t="n">
        <f aca="false">SUMIFS(Orders!$K$2:$K$3525,Orders!$C$2:$C$3525,A12,Orders!$G$2:$G$3525,"Delivered")</f>
        <v>150803.55</v>
      </c>
    </row>
    <row r="13" customFormat="false" ht="15" hidden="false" customHeight="false" outlineLevel="0" collapsed="false">
      <c r="A13" s="12" t="n">
        <v>12</v>
      </c>
      <c r="B13" s="12" t="s">
        <v>92</v>
      </c>
      <c r="C13" s="12" t="s">
        <v>93</v>
      </c>
      <c r="D13" s="12" t="s">
        <v>46</v>
      </c>
      <c r="E13" s="12" t="n">
        <f aca="false">COUNTIFS(Orders!$C$2:$C$3525,A13,Orders!$G$2:$G$3525,"Delivered")</f>
        <v>39</v>
      </c>
      <c r="F13" s="16" t="n">
        <f aca="false">SUMIFS(Orders!$K$2:$K$3525,Orders!$C$2:$C$3525,A13,Orders!$G$2:$G$3525,"Delivered")</f>
        <v>153395.95</v>
      </c>
    </row>
    <row r="14" customFormat="false" ht="15" hidden="false" customHeight="false" outlineLevel="0" collapsed="false">
      <c r="A14" s="12" t="n">
        <v>13</v>
      </c>
      <c r="B14" s="12" t="s">
        <v>94</v>
      </c>
      <c r="C14" s="12" t="s">
        <v>95</v>
      </c>
      <c r="D14" s="12" t="s">
        <v>42</v>
      </c>
      <c r="E14" s="12" t="n">
        <f aca="false">COUNTIFS(Orders!$C$2:$C$3525,A14,Orders!$G$2:$G$3525,"Delivered")</f>
        <v>44</v>
      </c>
      <c r="F14" s="16" t="n">
        <f aca="false">SUMIFS(Orders!$K$2:$K$3525,Orders!$C$2:$C$3525,A14,Orders!$G$2:$G$3525,"Delivered")</f>
        <v>191671.8</v>
      </c>
    </row>
    <row r="15" customFormat="false" ht="15" hidden="false" customHeight="false" outlineLevel="0" collapsed="false">
      <c r="A15" s="12" t="n">
        <v>14</v>
      </c>
      <c r="B15" s="12" t="s">
        <v>96</v>
      </c>
      <c r="C15" s="12" t="s">
        <v>97</v>
      </c>
      <c r="D15" s="12" t="s">
        <v>42</v>
      </c>
      <c r="E15" s="12" t="n">
        <f aca="false">COUNTIFS(Orders!$C$2:$C$3525,A15,Orders!$G$2:$G$3525,"Delivered")</f>
        <v>40</v>
      </c>
      <c r="F15" s="16" t="n">
        <f aca="false">SUMIFS(Orders!$K$2:$K$3525,Orders!$C$2:$C$3525,A15,Orders!$G$2:$G$3525,"Delivered")</f>
        <v>162178.7</v>
      </c>
    </row>
    <row r="16" customFormat="false" ht="15" hidden="false" customHeight="false" outlineLevel="0" collapsed="false">
      <c r="A16" s="12" t="n">
        <v>15</v>
      </c>
      <c r="B16" s="12" t="s">
        <v>98</v>
      </c>
      <c r="C16" s="12" t="s">
        <v>99</v>
      </c>
      <c r="D16" s="12" t="s">
        <v>42</v>
      </c>
      <c r="E16" s="12" t="n">
        <f aca="false">COUNTIFS(Orders!$C$2:$C$3525,A16,Orders!$G$2:$G$3525,"Delivered")</f>
        <v>43</v>
      </c>
      <c r="F16" s="16" t="n">
        <f aca="false">SUMIFS(Orders!$K$2:$K$3525,Orders!$C$2:$C$3525,A16,Orders!$G$2:$G$3525,"Delivered")</f>
        <v>212693.35</v>
      </c>
    </row>
    <row r="17" customFormat="false" ht="15" hidden="false" customHeight="false" outlineLevel="0" collapsed="false">
      <c r="A17" s="12" t="n">
        <v>16</v>
      </c>
      <c r="B17" s="12" t="s">
        <v>100</v>
      </c>
      <c r="C17" s="12" t="s">
        <v>101</v>
      </c>
      <c r="D17" s="12" t="s">
        <v>42</v>
      </c>
      <c r="E17" s="12" t="n">
        <f aca="false">COUNTIFS(Orders!$C$2:$C$3525,A17,Orders!$G$2:$G$3525,"Delivered")</f>
        <v>49</v>
      </c>
      <c r="F17" s="16" t="n">
        <f aca="false">SUMIFS(Orders!$K$2:$K$3525,Orders!$C$2:$C$3525,A17,Orders!$G$2:$G$3525,"Delivered")</f>
        <v>233818.4</v>
      </c>
    </row>
    <row r="18" customFormat="false" ht="15" hidden="false" customHeight="false" outlineLevel="0" collapsed="false">
      <c r="A18" s="12" t="n">
        <v>17</v>
      </c>
      <c r="B18" s="12" t="s">
        <v>102</v>
      </c>
      <c r="C18" s="12" t="s">
        <v>44</v>
      </c>
      <c r="D18" s="12" t="s">
        <v>44</v>
      </c>
      <c r="E18" s="12" t="n">
        <f aca="false">COUNTIFS(Orders!$C$2:$C$3525,A18,Orders!$G$2:$G$3525,"Delivered")</f>
        <v>1815</v>
      </c>
      <c r="F18" s="16" t="n">
        <f aca="false">SUMIFS(Orders!$K$2:$K$3525,Orders!$C$2:$C$3525,A18,Orders!$G$2:$G$3525,"Delivered")</f>
        <v>7370640.95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5" t="s">
        <v>103</v>
      </c>
      <c r="B1" s="15" t="s">
        <v>104</v>
      </c>
      <c r="C1" s="15" t="s">
        <v>105</v>
      </c>
      <c r="D1" s="15" t="s">
        <v>106</v>
      </c>
      <c r="E1" s="15" t="s">
        <v>107</v>
      </c>
      <c r="F1" s="15" t="s">
        <v>108</v>
      </c>
      <c r="G1" s="15" t="s">
        <v>109</v>
      </c>
      <c r="H1" s="15" t="s">
        <v>69</v>
      </c>
      <c r="I1" s="15" t="s">
        <v>110</v>
      </c>
      <c r="J1" s="15" t="s">
        <v>111</v>
      </c>
    </row>
    <row r="2" customFormat="false" ht="15" hidden="false" customHeight="false" outlineLevel="0" collapsed="false">
      <c r="A2" s="12" t="n">
        <v>1</v>
      </c>
      <c r="B2" s="12" t="s">
        <v>112</v>
      </c>
      <c r="C2" s="12" t="s">
        <v>36</v>
      </c>
      <c r="D2" s="16" t="n">
        <v>2759</v>
      </c>
      <c r="E2" s="16" t="n">
        <v>2042.05</v>
      </c>
      <c r="F2" s="12" t="s">
        <v>113</v>
      </c>
      <c r="G2" s="12" t="n">
        <f aca="false">SUMIFS(OrderItems!$D$2:$D$6683,OrderItems!$C$2:$C$6683,A2,OrderItems!$I$2:$I$6683,"Delivered")</f>
        <v>32</v>
      </c>
      <c r="H2" s="16" t="n">
        <f aca="false">SUMIFS(OrderItems!$J$2:$J$6683,OrderItems!$C$2:$C$6683,A2,OrderItems!$I$2:$I$6683,"Delivered")</f>
        <v>85666.95</v>
      </c>
      <c r="I2" s="16" t="n">
        <f aca="false">SUMIFS(OrderItems!$L$2:$L$6683,OrderItems!$C$2:$C$6683,A2,OrderItems!$I$2:$I$6683,"Delivered")</f>
        <v>20321.35</v>
      </c>
      <c r="J2" s="14" t="n">
        <f aca="false">IF(H2=0,0,I2/H2)</f>
        <v>0.237213417776634</v>
      </c>
    </row>
    <row r="3" customFormat="false" ht="15" hidden="false" customHeight="false" outlineLevel="0" collapsed="false">
      <c r="A3" s="12" t="n">
        <v>2</v>
      </c>
      <c r="B3" s="12" t="s">
        <v>114</v>
      </c>
      <c r="C3" s="12" t="s">
        <v>36</v>
      </c>
      <c r="D3" s="16" t="n">
        <v>4619</v>
      </c>
      <c r="E3" s="16" t="n">
        <v>3093.49</v>
      </c>
      <c r="F3" s="12" t="s">
        <v>115</v>
      </c>
      <c r="G3" s="12" t="n">
        <f aca="false">SUMIFS(OrderItems!$D$2:$D$6683,OrderItems!$C$2:$C$6683,A3,OrderItems!$I$2:$I$6683,"Delivered")</f>
        <v>25</v>
      </c>
      <c r="H3" s="16" t="n">
        <f aca="false">SUMIFS(OrderItems!$J$2:$J$6683,OrderItems!$C$2:$C$6683,A3,OrderItems!$I$2:$I$6683,"Delivered")</f>
        <v>114320.25</v>
      </c>
      <c r="I3" s="16" t="n">
        <f aca="false">SUMIFS(OrderItems!$L$2:$L$6683,OrderItems!$C$2:$C$6683,A3,OrderItems!$I$2:$I$6683,"Delivered")</f>
        <v>36983</v>
      </c>
      <c r="J3" s="14" t="n">
        <f aca="false">IF(H3=0,0,I3/H3)</f>
        <v>0.323503491288726</v>
      </c>
    </row>
    <row r="4" customFormat="false" ht="15" hidden="false" customHeight="false" outlineLevel="0" collapsed="false">
      <c r="A4" s="12" t="n">
        <v>3</v>
      </c>
      <c r="B4" s="12" t="s">
        <v>116</v>
      </c>
      <c r="C4" s="12" t="s">
        <v>36</v>
      </c>
      <c r="D4" s="16" t="n">
        <v>1619</v>
      </c>
      <c r="E4" s="16" t="n">
        <v>940.96</v>
      </c>
      <c r="F4" s="12" t="s">
        <v>117</v>
      </c>
      <c r="G4" s="12" t="n">
        <f aca="false">SUMIFS(OrderItems!$D$2:$D$6683,OrderItems!$C$2:$C$6683,A4,OrderItems!$I$2:$I$6683,"Delivered")</f>
        <v>30</v>
      </c>
      <c r="H4" s="16" t="n">
        <f aca="false">SUMIFS(OrderItems!$J$2:$J$6683,OrderItems!$C$2:$C$6683,A4,OrderItems!$I$2:$I$6683,"Delivered")</f>
        <v>47922.4</v>
      </c>
      <c r="I4" s="16" t="n">
        <f aca="false">SUMIFS(OrderItems!$L$2:$L$6683,OrderItems!$C$2:$C$6683,A4,OrderItems!$I$2:$I$6683,"Delivered")</f>
        <v>19693.6</v>
      </c>
      <c r="J4" s="14" t="n">
        <f aca="false">IF(H4=0,0,I4/H4)</f>
        <v>0.410947698779694</v>
      </c>
    </row>
    <row r="5" customFormat="false" ht="15" hidden="false" customHeight="false" outlineLevel="0" collapsed="false">
      <c r="A5" s="12" t="n">
        <v>4</v>
      </c>
      <c r="B5" s="12" t="s">
        <v>118</v>
      </c>
      <c r="C5" s="12" t="s">
        <v>36</v>
      </c>
      <c r="D5" s="16" t="n">
        <v>1109</v>
      </c>
      <c r="E5" s="16" t="n">
        <v>802.07</v>
      </c>
      <c r="F5" s="12" t="s">
        <v>119</v>
      </c>
      <c r="G5" s="12" t="n">
        <f aca="false">SUMIFS(OrderItems!$D$2:$D$6683,OrderItems!$C$2:$C$6683,A5,OrderItems!$I$2:$I$6683,"Delivered")</f>
        <v>21</v>
      </c>
      <c r="H5" s="16" t="n">
        <f aca="false">SUMIFS(OrderItems!$J$2:$J$6683,OrderItems!$C$2:$C$6683,A5,OrderItems!$I$2:$I$6683,"Delivered")</f>
        <v>22679.05</v>
      </c>
      <c r="I5" s="16" t="n">
        <f aca="false">SUMIFS(OrderItems!$L$2:$L$6683,OrderItems!$C$2:$C$6683,A5,OrderItems!$I$2:$I$6683,"Delivered")</f>
        <v>5835.58</v>
      </c>
      <c r="J5" s="14" t="n">
        <f aca="false">IF(H5=0,0,I5/H5)</f>
        <v>0.257311483505702</v>
      </c>
    </row>
    <row r="6" customFormat="false" ht="15" hidden="false" customHeight="false" outlineLevel="0" collapsed="false">
      <c r="A6" s="12" t="n">
        <v>5</v>
      </c>
      <c r="B6" s="12" t="s">
        <v>120</v>
      </c>
      <c r="C6" s="12" t="s">
        <v>36</v>
      </c>
      <c r="D6" s="16" t="n">
        <v>3939</v>
      </c>
      <c r="E6" s="16" t="n">
        <v>2724.27</v>
      </c>
      <c r="F6" s="12" t="s">
        <v>121</v>
      </c>
      <c r="G6" s="12" t="n">
        <f aca="false">SUMIFS(OrderItems!$D$2:$D$6683,OrderItems!$C$2:$C$6683,A6,OrderItems!$I$2:$I$6683,"Delivered")</f>
        <v>30</v>
      </c>
      <c r="H6" s="16" t="n">
        <f aca="false">SUMIFS(OrderItems!$J$2:$J$6683,OrderItems!$C$2:$C$6683,A6,OrderItems!$I$2:$I$6683,"Delivered")</f>
        <v>114231</v>
      </c>
      <c r="I6" s="16" t="n">
        <f aca="false">SUMIFS(OrderItems!$L$2:$L$6683,OrderItems!$C$2:$C$6683,A6,OrderItems!$I$2:$I$6683,"Delivered")</f>
        <v>32502.9</v>
      </c>
      <c r="J6" s="14" t="n">
        <f aca="false">IF(H6=0,0,I6/H6)</f>
        <v>0.284536596895764</v>
      </c>
    </row>
    <row r="7" customFormat="false" ht="15" hidden="false" customHeight="false" outlineLevel="0" collapsed="false">
      <c r="A7" s="12" t="n">
        <v>6</v>
      </c>
      <c r="B7" s="12" t="s">
        <v>122</v>
      </c>
      <c r="C7" s="12" t="s">
        <v>36</v>
      </c>
      <c r="D7" s="16" t="n">
        <v>919</v>
      </c>
      <c r="E7" s="16" t="n">
        <v>683.72</v>
      </c>
      <c r="F7" s="12" t="s">
        <v>123</v>
      </c>
      <c r="G7" s="12" t="n">
        <f aca="false">SUMIFS(OrderItems!$D$2:$D$6683,OrderItems!$C$2:$C$6683,A7,OrderItems!$I$2:$I$6683,"Delivered")</f>
        <v>33</v>
      </c>
      <c r="H7" s="16" t="n">
        <f aca="false">SUMIFS(OrderItems!$J$2:$J$6683,OrderItems!$C$2:$C$6683,A7,OrderItems!$I$2:$I$6683,"Delivered")</f>
        <v>29729.65</v>
      </c>
      <c r="I7" s="16" t="n">
        <f aca="false">SUMIFS(OrderItems!$L$2:$L$6683,OrderItems!$C$2:$C$6683,A7,OrderItems!$I$2:$I$6683,"Delivered")</f>
        <v>7166.89</v>
      </c>
      <c r="J7" s="14" t="n">
        <f aca="false">IF(H7=0,0,I7/H7)</f>
        <v>0.241068764684414</v>
      </c>
    </row>
    <row r="8" customFormat="false" ht="15" hidden="false" customHeight="false" outlineLevel="0" collapsed="false">
      <c r="A8" s="12" t="n">
        <v>7</v>
      </c>
      <c r="B8" s="12" t="s">
        <v>124</v>
      </c>
      <c r="C8" s="12" t="s">
        <v>36</v>
      </c>
      <c r="D8" s="16" t="n">
        <v>5139</v>
      </c>
      <c r="E8" s="16" t="n">
        <v>3044.69</v>
      </c>
      <c r="F8" s="12" t="s">
        <v>125</v>
      </c>
      <c r="G8" s="12" t="n">
        <f aca="false">SUMIFS(OrderItems!$D$2:$D$6683,OrderItems!$C$2:$C$6683,A8,OrderItems!$I$2:$I$6683,"Delivered")</f>
        <v>35</v>
      </c>
      <c r="H8" s="16" t="n">
        <f aca="false">SUMIFS(OrderItems!$J$2:$J$6683,OrderItems!$C$2:$C$6683,A8,OrderItems!$I$2:$I$6683,"Delivered")</f>
        <v>171385.65</v>
      </c>
      <c r="I8" s="16" t="n">
        <f aca="false">SUMIFS(OrderItems!$L$2:$L$6683,OrderItems!$C$2:$C$6683,A8,OrderItems!$I$2:$I$6683,"Delivered")</f>
        <v>64821.5</v>
      </c>
      <c r="J8" s="14" t="n">
        <f aca="false">IF(H8=0,0,I8/H8)</f>
        <v>0.378220113527591</v>
      </c>
    </row>
    <row r="9" customFormat="false" ht="15" hidden="false" customHeight="false" outlineLevel="0" collapsed="false">
      <c r="A9" s="12" t="n">
        <v>8</v>
      </c>
      <c r="B9" s="12" t="s">
        <v>126</v>
      </c>
      <c r="C9" s="12" t="s">
        <v>36</v>
      </c>
      <c r="D9" s="16" t="n">
        <v>1759</v>
      </c>
      <c r="E9" s="16" t="n">
        <v>1031.97</v>
      </c>
      <c r="F9" s="12" t="s">
        <v>127</v>
      </c>
      <c r="G9" s="12" t="n">
        <f aca="false">SUMIFS(OrderItems!$D$2:$D$6683,OrderItems!$C$2:$C$6683,A9,OrderItems!$I$2:$I$6683,"Delivered")</f>
        <v>37</v>
      </c>
      <c r="H9" s="16" t="n">
        <f aca="false">SUMIFS(OrderItems!$J$2:$J$6683,OrderItems!$C$2:$C$6683,A9,OrderItems!$I$2:$I$6683,"Delivered")</f>
        <v>63851.7</v>
      </c>
      <c r="I9" s="16" t="n">
        <f aca="false">SUMIFS(OrderItems!$L$2:$L$6683,OrderItems!$C$2:$C$6683,A9,OrderItems!$I$2:$I$6683,"Delivered")</f>
        <v>25668.81</v>
      </c>
      <c r="J9" s="14" t="n">
        <f aca="false">IF(H9=0,0,I9/H9)</f>
        <v>0.402006681106376</v>
      </c>
    </row>
    <row r="10" customFormat="false" ht="15" hidden="false" customHeight="false" outlineLevel="0" collapsed="false">
      <c r="A10" s="12" t="n">
        <v>9</v>
      </c>
      <c r="B10" s="12" t="s">
        <v>128</v>
      </c>
      <c r="C10" s="12" t="s">
        <v>36</v>
      </c>
      <c r="D10" s="16" t="n">
        <v>2389</v>
      </c>
      <c r="E10" s="16" t="n">
        <v>1564.68</v>
      </c>
      <c r="F10" s="12" t="s">
        <v>129</v>
      </c>
      <c r="G10" s="12" t="n">
        <f aca="false">SUMIFS(OrderItems!$D$2:$D$6683,OrderItems!$C$2:$C$6683,A10,OrderItems!$I$2:$I$6683,"Delivered")</f>
        <v>27</v>
      </c>
      <c r="H10" s="16" t="n">
        <f aca="false">SUMIFS(OrderItems!$J$2:$J$6683,OrderItems!$C$2:$C$6683,A10,OrderItems!$I$2:$I$6683,"Delivered")</f>
        <v>60919.5</v>
      </c>
      <c r="I10" s="16" t="n">
        <f aca="false">SUMIFS(OrderItems!$L$2:$L$6683,OrderItems!$C$2:$C$6683,A10,OrderItems!$I$2:$I$6683,"Delivered")</f>
        <v>18673.14</v>
      </c>
      <c r="J10" s="14" t="n">
        <f aca="false">IF(H10=0,0,I10/H10)</f>
        <v>0.306521557136877</v>
      </c>
    </row>
    <row r="11" customFormat="false" ht="15" hidden="false" customHeight="false" outlineLevel="0" collapsed="false">
      <c r="A11" s="12" t="n">
        <v>10</v>
      </c>
      <c r="B11" s="12" t="s">
        <v>130</v>
      </c>
      <c r="C11" s="12" t="s">
        <v>36</v>
      </c>
      <c r="D11" s="16" t="n">
        <v>3059</v>
      </c>
      <c r="E11" s="16" t="n">
        <v>1860.62</v>
      </c>
      <c r="F11" s="12" t="s">
        <v>131</v>
      </c>
      <c r="G11" s="12" t="n">
        <f aca="false">SUMIFS(OrderItems!$D$2:$D$6683,OrderItems!$C$2:$C$6683,A11,OrderItems!$I$2:$I$6683,"Delivered")</f>
        <v>29</v>
      </c>
      <c r="H11" s="16" t="n">
        <f aca="false">SUMIFS(OrderItems!$J$2:$J$6683,OrderItems!$C$2:$C$6683,A11,OrderItems!$I$2:$I$6683,"Delivered")</f>
        <v>84428.4</v>
      </c>
      <c r="I11" s="16" t="n">
        <f aca="false">SUMIFS(OrderItems!$L$2:$L$6683,OrderItems!$C$2:$C$6683,A11,OrderItems!$I$2:$I$6683,"Delivered")</f>
        <v>30470.42</v>
      </c>
      <c r="J11" s="14" t="n">
        <f aca="false">IF(H11=0,0,I11/H11)</f>
        <v>0.360902492526212</v>
      </c>
    </row>
    <row r="12" customFormat="false" ht="15" hidden="false" customHeight="false" outlineLevel="0" collapsed="false">
      <c r="A12" s="12" t="n">
        <v>11</v>
      </c>
      <c r="B12" s="12" t="s">
        <v>132</v>
      </c>
      <c r="C12" s="12" t="s">
        <v>36</v>
      </c>
      <c r="D12" s="16" t="n">
        <v>3989</v>
      </c>
      <c r="E12" s="16" t="n">
        <v>2305.24</v>
      </c>
      <c r="F12" s="12" t="s">
        <v>133</v>
      </c>
      <c r="G12" s="12" t="n">
        <f aca="false">SUMIFS(OrderItems!$D$2:$D$6683,OrderItems!$C$2:$C$6683,A12,OrderItems!$I$2:$I$6683,"Delivered")</f>
        <v>33</v>
      </c>
      <c r="H12" s="16" t="n">
        <f aca="false">SUMIFS(OrderItems!$J$2:$J$6683,OrderItems!$C$2:$C$6683,A12,OrderItems!$I$2:$I$6683,"Delivered")</f>
        <v>127049.65</v>
      </c>
      <c r="I12" s="16" t="n">
        <f aca="false">SUMIFS(OrderItems!$L$2:$L$6683,OrderItems!$C$2:$C$6683,A12,OrderItems!$I$2:$I$6683,"Delivered")</f>
        <v>50976.73</v>
      </c>
      <c r="J12" s="14" t="n">
        <f aca="false">IF(H12=0,0,I12/H12)</f>
        <v>0.401234714145218</v>
      </c>
    </row>
    <row r="13" customFormat="false" ht="15" hidden="false" customHeight="false" outlineLevel="0" collapsed="false">
      <c r="A13" s="12" t="n">
        <v>12</v>
      </c>
      <c r="B13" s="12" t="s">
        <v>134</v>
      </c>
      <c r="C13" s="12" t="s">
        <v>36</v>
      </c>
      <c r="D13" s="16" t="n">
        <v>2329</v>
      </c>
      <c r="E13" s="16" t="n">
        <v>1451.6</v>
      </c>
      <c r="F13" s="12" t="s">
        <v>135</v>
      </c>
      <c r="G13" s="12" t="n">
        <f aca="false">SUMIFS(OrderItems!$D$2:$D$6683,OrderItems!$C$2:$C$6683,A13,OrderItems!$I$2:$I$6683,"Delivered")</f>
        <v>28</v>
      </c>
      <c r="H13" s="16" t="n">
        <f aca="false">SUMIFS(OrderItems!$J$2:$J$6683,OrderItems!$C$2:$C$6683,A13,OrderItems!$I$2:$I$6683,"Delivered")</f>
        <v>62533.65</v>
      </c>
      <c r="I13" s="16" t="n">
        <f aca="false">SUMIFS(OrderItems!$L$2:$L$6683,OrderItems!$C$2:$C$6683,A13,OrderItems!$I$2:$I$6683,"Delivered")</f>
        <v>21888.85</v>
      </c>
      <c r="J13" s="14" t="n">
        <f aca="false">IF(H13=0,0,I13/H13)</f>
        <v>0.350033142156263</v>
      </c>
    </row>
    <row r="14" customFormat="false" ht="15" hidden="false" customHeight="false" outlineLevel="0" collapsed="false">
      <c r="A14" s="12" t="n">
        <v>13</v>
      </c>
      <c r="B14" s="12" t="s">
        <v>136</v>
      </c>
      <c r="C14" s="12" t="s">
        <v>36</v>
      </c>
      <c r="D14" s="16" t="n">
        <v>3179</v>
      </c>
      <c r="E14" s="16" t="n">
        <v>2247.66</v>
      </c>
      <c r="F14" s="12" t="s">
        <v>137</v>
      </c>
      <c r="G14" s="12" t="n">
        <f aca="false">SUMIFS(OrderItems!$D$2:$D$6683,OrderItems!$C$2:$C$6683,A14,OrderItems!$I$2:$I$6683,"Delivered")</f>
        <v>31</v>
      </c>
      <c r="H14" s="16" t="n">
        <f aca="false">SUMIFS(OrderItems!$J$2:$J$6683,OrderItems!$C$2:$C$6683,A14,OrderItems!$I$2:$I$6683,"Delivered")</f>
        <v>97436.35</v>
      </c>
      <c r="I14" s="16" t="n">
        <f aca="false">SUMIFS(OrderItems!$L$2:$L$6683,OrderItems!$C$2:$C$6683,A14,OrderItems!$I$2:$I$6683,"Delivered")</f>
        <v>27758.89</v>
      </c>
      <c r="J14" s="14" t="n">
        <f aca="false">IF(H14=0,0,I14/H14)</f>
        <v>0.284892547801719</v>
      </c>
    </row>
    <row r="15" customFormat="false" ht="15" hidden="false" customHeight="false" outlineLevel="0" collapsed="false">
      <c r="A15" s="12" t="n">
        <v>14</v>
      </c>
      <c r="B15" s="12" t="s">
        <v>138</v>
      </c>
      <c r="C15" s="12" t="s">
        <v>36</v>
      </c>
      <c r="D15" s="16" t="n">
        <v>1849</v>
      </c>
      <c r="E15" s="16" t="n">
        <v>1207.11</v>
      </c>
      <c r="F15" s="12" t="s">
        <v>139</v>
      </c>
      <c r="G15" s="12" t="n">
        <f aca="false">SUMIFS(OrderItems!$D$2:$D$6683,OrderItems!$C$2:$C$6683,A15,OrderItems!$I$2:$I$6683,"Delivered")</f>
        <v>36</v>
      </c>
      <c r="H15" s="16" t="n">
        <f aca="false">SUMIFS(OrderItems!$J$2:$J$6683,OrderItems!$C$2:$C$6683,A15,OrderItems!$I$2:$I$6683,"Delivered")</f>
        <v>64160.3</v>
      </c>
      <c r="I15" s="16" t="n">
        <f aca="false">SUMIFS(OrderItems!$L$2:$L$6683,OrderItems!$C$2:$C$6683,A15,OrderItems!$I$2:$I$6683,"Delivered")</f>
        <v>20704.34</v>
      </c>
      <c r="J15" s="14" t="n">
        <f aca="false">IF(H15=0,0,I15/H15)</f>
        <v>0.322697057214508</v>
      </c>
    </row>
    <row r="16" customFormat="false" ht="15" hidden="false" customHeight="false" outlineLevel="0" collapsed="false">
      <c r="A16" s="12" t="n">
        <v>15</v>
      </c>
      <c r="B16" s="12" t="s">
        <v>140</v>
      </c>
      <c r="C16" s="12" t="s">
        <v>36</v>
      </c>
      <c r="D16" s="16" t="n">
        <v>3889</v>
      </c>
      <c r="E16" s="16" t="n">
        <v>2175.08</v>
      </c>
      <c r="F16" s="12" t="s">
        <v>141</v>
      </c>
      <c r="G16" s="12" t="n">
        <f aca="false">SUMIFS(OrderItems!$D$2:$D$6683,OrderItems!$C$2:$C$6683,A16,OrderItems!$I$2:$I$6683,"Delivered")</f>
        <v>25</v>
      </c>
      <c r="H16" s="16" t="n">
        <f aca="false">SUMIFS(OrderItems!$J$2:$J$6683,OrderItems!$C$2:$C$6683,A16,OrderItems!$I$2:$I$6683,"Delivered")</f>
        <v>92947.1</v>
      </c>
      <c r="I16" s="16" t="n">
        <f aca="false">SUMIFS(OrderItems!$L$2:$L$6683,OrderItems!$C$2:$C$6683,A16,OrderItems!$I$2:$I$6683,"Delivered")</f>
        <v>38570.1</v>
      </c>
      <c r="J16" s="14" t="n">
        <f aca="false">IF(H16=0,0,I16/H16)</f>
        <v>0.414968299172325</v>
      </c>
    </row>
    <row r="17" customFormat="false" ht="15" hidden="false" customHeight="false" outlineLevel="0" collapsed="false">
      <c r="A17" s="12" t="n">
        <v>16</v>
      </c>
      <c r="B17" s="12" t="s">
        <v>142</v>
      </c>
      <c r="C17" s="12" t="s">
        <v>36</v>
      </c>
      <c r="D17" s="16" t="n">
        <v>3969</v>
      </c>
      <c r="E17" s="16" t="n">
        <v>2318.31</v>
      </c>
      <c r="F17" s="12" t="s">
        <v>143</v>
      </c>
      <c r="G17" s="12" t="n">
        <f aca="false">SUMIFS(OrderItems!$D$2:$D$6683,OrderItems!$C$2:$C$6683,A17,OrderItems!$I$2:$I$6683,"Delivered")</f>
        <v>28</v>
      </c>
      <c r="H17" s="16" t="n">
        <f aca="false">SUMIFS(OrderItems!$J$2:$J$6683,OrderItems!$C$2:$C$6683,A17,OrderItems!$I$2:$I$6683,"Delivered")</f>
        <v>108552.15</v>
      </c>
      <c r="I17" s="16" t="n">
        <f aca="false">SUMIFS(OrderItems!$L$2:$L$6683,OrderItems!$C$2:$C$6683,A17,OrderItems!$I$2:$I$6683,"Delivered")</f>
        <v>43639.47</v>
      </c>
      <c r="J17" s="14" t="n">
        <f aca="false">IF(H17=0,0,I17/H17)</f>
        <v>0.402013870752445</v>
      </c>
    </row>
    <row r="18" customFormat="false" ht="15" hidden="false" customHeight="false" outlineLevel="0" collapsed="false">
      <c r="A18" s="12" t="n">
        <v>17</v>
      </c>
      <c r="B18" s="12" t="s">
        <v>144</v>
      </c>
      <c r="C18" s="12" t="s">
        <v>36</v>
      </c>
      <c r="D18" s="16" t="n">
        <v>1149</v>
      </c>
      <c r="E18" s="16" t="n">
        <v>850</v>
      </c>
      <c r="F18" s="12" t="s">
        <v>145</v>
      </c>
      <c r="G18" s="12" t="n">
        <f aca="false">SUMIFS(OrderItems!$D$2:$D$6683,OrderItems!$C$2:$C$6683,A18,OrderItems!$I$2:$I$6683,"Delivered")</f>
        <v>35</v>
      </c>
      <c r="H18" s="16" t="n">
        <f aca="false">SUMIFS(OrderItems!$J$2:$J$6683,OrderItems!$C$2:$C$6683,A18,OrderItems!$I$2:$I$6683,"Delivered")</f>
        <v>38836.2</v>
      </c>
      <c r="I18" s="16" t="n">
        <f aca="false">SUMIFS(OrderItems!$L$2:$L$6683,OrderItems!$C$2:$C$6683,A18,OrderItems!$I$2:$I$6683,"Delivered")</f>
        <v>9086.2</v>
      </c>
      <c r="J18" s="14" t="n">
        <f aca="false">IF(H18=0,0,I18/H18)</f>
        <v>0.233962128117581</v>
      </c>
    </row>
    <row r="19" customFormat="false" ht="15" hidden="false" customHeight="false" outlineLevel="0" collapsed="false">
      <c r="A19" s="12" t="n">
        <v>18</v>
      </c>
      <c r="B19" s="12" t="s">
        <v>146</v>
      </c>
      <c r="C19" s="12" t="s">
        <v>36</v>
      </c>
      <c r="D19" s="16" t="n">
        <v>5829</v>
      </c>
      <c r="E19" s="16" t="n">
        <v>4148.38</v>
      </c>
      <c r="F19" s="12" t="s">
        <v>147</v>
      </c>
      <c r="G19" s="12" t="n">
        <f aca="false">SUMIFS(OrderItems!$D$2:$D$6683,OrderItems!$C$2:$C$6683,A19,OrderItems!$I$2:$I$6683,"Delivered")</f>
        <v>29</v>
      </c>
      <c r="H19" s="16" t="n">
        <f aca="false">SUMIFS(OrderItems!$J$2:$J$6683,OrderItems!$C$2:$C$6683,A19,OrderItems!$I$2:$I$6683,"Delivered")</f>
        <v>161754.75</v>
      </c>
      <c r="I19" s="16" t="n">
        <f aca="false">SUMIFS(OrderItems!$L$2:$L$6683,OrderItems!$C$2:$C$6683,A19,OrderItems!$I$2:$I$6683,"Delivered")</f>
        <v>41451.73</v>
      </c>
      <c r="J19" s="14" t="n">
        <f aca="false">IF(H19=0,0,I19/H19)</f>
        <v>0.256262829994173</v>
      </c>
    </row>
    <row r="20" customFormat="false" ht="15" hidden="false" customHeight="false" outlineLevel="0" collapsed="false">
      <c r="A20" s="12" t="n">
        <v>19</v>
      </c>
      <c r="B20" s="12" t="s">
        <v>148</v>
      </c>
      <c r="C20" s="12" t="s">
        <v>36</v>
      </c>
      <c r="D20" s="16" t="n">
        <v>2389</v>
      </c>
      <c r="E20" s="16" t="n">
        <v>1360.62</v>
      </c>
      <c r="F20" s="12" t="s">
        <v>149</v>
      </c>
      <c r="G20" s="12" t="n">
        <f aca="false">SUMIFS(OrderItems!$D$2:$D$6683,OrderItems!$C$2:$C$6683,A20,OrderItems!$I$2:$I$6683,"Delivered")</f>
        <v>36</v>
      </c>
      <c r="H20" s="16" t="n">
        <f aca="false">SUMIFS(OrderItems!$J$2:$J$6683,OrderItems!$C$2:$C$6683,A20,OrderItems!$I$2:$I$6683,"Delivered")</f>
        <v>80628.75</v>
      </c>
      <c r="I20" s="16" t="n">
        <f aca="false">SUMIFS(OrderItems!$L$2:$L$6683,OrderItems!$C$2:$C$6683,A20,OrderItems!$I$2:$I$6683,"Delivered")</f>
        <v>31646.43</v>
      </c>
      <c r="J20" s="14" t="n">
        <f aca="false">IF(H20=0,0,I20/H20)</f>
        <v>0.392495604855588</v>
      </c>
    </row>
    <row r="21" customFormat="false" ht="15" hidden="false" customHeight="false" outlineLevel="0" collapsed="false">
      <c r="A21" s="12" t="n">
        <v>20</v>
      </c>
      <c r="B21" s="12" t="s">
        <v>150</v>
      </c>
      <c r="C21" s="12" t="s">
        <v>36</v>
      </c>
      <c r="D21" s="16" t="n">
        <v>4369</v>
      </c>
      <c r="E21" s="16" t="n">
        <v>2787.56</v>
      </c>
      <c r="F21" s="12" t="s">
        <v>151</v>
      </c>
      <c r="G21" s="12" t="n">
        <f aca="false">SUMIFS(OrderItems!$D$2:$D$6683,OrderItems!$C$2:$C$6683,A21,OrderItems!$I$2:$I$6683,"Delivered")</f>
        <v>37</v>
      </c>
      <c r="H21" s="16" t="n">
        <f aca="false">SUMIFS(OrderItems!$J$2:$J$6683,OrderItems!$C$2:$C$6683,A21,OrderItems!$I$2:$I$6683,"Delivered")</f>
        <v>156847.1</v>
      </c>
      <c r="I21" s="16" t="n">
        <f aca="false">SUMIFS(OrderItems!$L$2:$L$6683,OrderItems!$C$2:$C$6683,A21,OrderItems!$I$2:$I$6683,"Delivered")</f>
        <v>53707.38</v>
      </c>
      <c r="J21" s="14" t="n">
        <f aca="false">IF(H21=0,0,I21/H21)</f>
        <v>0.34241869948504</v>
      </c>
    </row>
    <row r="22" customFormat="false" ht="15" hidden="false" customHeight="false" outlineLevel="0" collapsed="false">
      <c r="A22" s="12" t="n">
        <v>21</v>
      </c>
      <c r="B22" s="12" t="s">
        <v>152</v>
      </c>
      <c r="C22" s="12" t="s">
        <v>36</v>
      </c>
      <c r="D22" s="16" t="n">
        <v>1439</v>
      </c>
      <c r="E22" s="16" t="n">
        <v>933.96</v>
      </c>
      <c r="F22" s="12" t="s">
        <v>153</v>
      </c>
      <c r="G22" s="12" t="n">
        <f aca="false">SUMIFS(OrderItems!$D$2:$D$6683,OrderItems!$C$2:$C$6683,A22,OrderItems!$I$2:$I$6683,"Delivered")</f>
        <v>31</v>
      </c>
      <c r="H22" s="16" t="n">
        <f aca="false">SUMIFS(OrderItems!$J$2:$J$6683,OrderItems!$C$2:$C$6683,A22,OrderItems!$I$2:$I$6683,"Delivered")</f>
        <v>43098.05</v>
      </c>
      <c r="I22" s="16" t="n">
        <f aca="false">SUMIFS(OrderItems!$L$2:$L$6683,OrderItems!$C$2:$C$6683,A22,OrderItems!$I$2:$I$6683,"Delivered")</f>
        <v>14145.29</v>
      </c>
      <c r="J22" s="14" t="n">
        <f aca="false">IF(H22=0,0,I22/H22)</f>
        <v>0.328211833249996</v>
      </c>
    </row>
    <row r="23" customFormat="false" ht="15" hidden="false" customHeight="false" outlineLevel="0" collapsed="false">
      <c r="A23" s="12" t="n">
        <v>22</v>
      </c>
      <c r="B23" s="12" t="s">
        <v>154</v>
      </c>
      <c r="C23" s="12" t="s">
        <v>36</v>
      </c>
      <c r="D23" s="16" t="n">
        <v>989</v>
      </c>
      <c r="E23" s="16" t="n">
        <v>723.81</v>
      </c>
      <c r="F23" s="12" t="s">
        <v>155</v>
      </c>
      <c r="G23" s="12" t="n">
        <f aca="false">SUMIFS(OrderItems!$D$2:$D$6683,OrderItems!$C$2:$C$6683,A23,OrderItems!$I$2:$I$6683,"Delivered")</f>
        <v>28</v>
      </c>
      <c r="H23" s="16" t="n">
        <f aca="false">SUMIFS(OrderItems!$J$2:$J$6683,OrderItems!$C$2:$C$6683,A23,OrderItems!$I$2:$I$6683,"Delivered")</f>
        <v>26900.8</v>
      </c>
      <c r="I23" s="16" t="n">
        <f aca="false">SUMIFS(OrderItems!$L$2:$L$6683,OrderItems!$C$2:$C$6683,A23,OrderItems!$I$2:$I$6683,"Delivered")</f>
        <v>6634.12</v>
      </c>
      <c r="J23" s="14" t="n">
        <f aca="false">IF(H23=0,0,I23/H23)</f>
        <v>0.246614227086183</v>
      </c>
    </row>
    <row r="24" customFormat="false" ht="15" hidden="false" customHeight="false" outlineLevel="0" collapsed="false">
      <c r="A24" s="12" t="n">
        <v>23</v>
      </c>
      <c r="B24" s="12" t="s">
        <v>156</v>
      </c>
      <c r="C24" s="12" t="s">
        <v>36</v>
      </c>
      <c r="D24" s="16" t="n">
        <v>2159</v>
      </c>
      <c r="E24" s="16" t="n">
        <v>1473.53</v>
      </c>
      <c r="F24" s="12" t="s">
        <v>157</v>
      </c>
      <c r="G24" s="12" t="n">
        <f aca="false">SUMIFS(OrderItems!$D$2:$D$6683,OrderItems!$C$2:$C$6683,A24,OrderItems!$I$2:$I$6683,"Delivered")</f>
        <v>30</v>
      </c>
      <c r="H24" s="16" t="n">
        <f aca="false">SUMIFS(OrderItems!$J$2:$J$6683,OrderItems!$C$2:$C$6683,A24,OrderItems!$I$2:$I$6683,"Delivered")</f>
        <v>62071.25</v>
      </c>
      <c r="I24" s="16" t="n">
        <f aca="false">SUMIFS(OrderItems!$L$2:$L$6683,OrderItems!$C$2:$C$6683,A24,OrderItems!$I$2:$I$6683,"Delivered")</f>
        <v>17865.35</v>
      </c>
      <c r="J24" s="14" t="n">
        <f aca="false">IF(H24=0,0,I24/H24)</f>
        <v>0.287820045512214</v>
      </c>
    </row>
    <row r="25" customFormat="false" ht="15" hidden="false" customHeight="false" outlineLevel="0" collapsed="false">
      <c r="A25" s="12" t="n">
        <v>24</v>
      </c>
      <c r="B25" s="12" t="s">
        <v>158</v>
      </c>
      <c r="C25" s="12" t="s">
        <v>36</v>
      </c>
      <c r="D25" s="16" t="n">
        <v>2429</v>
      </c>
      <c r="E25" s="16" t="n">
        <v>1588.6</v>
      </c>
      <c r="F25" s="12" t="s">
        <v>159</v>
      </c>
      <c r="G25" s="12" t="n">
        <f aca="false">SUMIFS(OrderItems!$D$2:$D$6683,OrderItems!$C$2:$C$6683,A25,OrderItems!$I$2:$I$6683,"Delivered")</f>
        <v>44</v>
      </c>
      <c r="H25" s="16" t="n">
        <f aca="false">SUMIFS(OrderItems!$J$2:$J$6683,OrderItems!$C$2:$C$6683,A25,OrderItems!$I$2:$I$6683,"Delivered")</f>
        <v>104204.1</v>
      </c>
      <c r="I25" s="16" t="n">
        <f aca="false">SUMIFS(OrderItems!$L$2:$L$6683,OrderItems!$C$2:$C$6683,A25,OrderItems!$I$2:$I$6683,"Delivered")</f>
        <v>34305.7</v>
      </c>
      <c r="J25" s="14" t="n">
        <f aca="false">IF(H25=0,0,I25/H25)</f>
        <v>0.3292164127899</v>
      </c>
    </row>
    <row r="26" customFormat="false" ht="15" hidden="false" customHeight="false" outlineLevel="0" collapsed="false">
      <c r="A26" s="12" t="n">
        <v>25</v>
      </c>
      <c r="B26" s="12" t="s">
        <v>160</v>
      </c>
      <c r="C26" s="12" t="s">
        <v>36</v>
      </c>
      <c r="D26" s="16" t="n">
        <v>3649</v>
      </c>
      <c r="E26" s="16" t="n">
        <v>2141.86</v>
      </c>
      <c r="F26" s="12" t="s">
        <v>161</v>
      </c>
      <c r="G26" s="12" t="n">
        <f aca="false">SUMIFS(OrderItems!$D$2:$D$6683,OrderItems!$C$2:$C$6683,A26,OrderItems!$I$2:$I$6683,"Delivered")</f>
        <v>32</v>
      </c>
      <c r="H26" s="16" t="n">
        <f aca="false">SUMIFS(OrderItems!$J$2:$J$6683,OrderItems!$C$2:$C$6683,A26,OrderItems!$I$2:$I$6683,"Delivered")</f>
        <v>112389.2</v>
      </c>
      <c r="I26" s="16" t="n">
        <f aca="false">SUMIFS(OrderItems!$L$2:$L$6683,OrderItems!$C$2:$C$6683,A26,OrderItems!$I$2:$I$6683,"Delivered")</f>
        <v>43849.68</v>
      </c>
      <c r="J26" s="14" t="n">
        <f aca="false">IF(H26=0,0,I26/H26)</f>
        <v>0.390159196791151</v>
      </c>
    </row>
    <row r="27" customFormat="false" ht="15" hidden="false" customHeight="false" outlineLevel="0" collapsed="false">
      <c r="A27" s="12" t="n">
        <v>26</v>
      </c>
      <c r="B27" s="12" t="s">
        <v>162</v>
      </c>
      <c r="C27" s="12" t="s">
        <v>36</v>
      </c>
      <c r="D27" s="16" t="n">
        <v>5849</v>
      </c>
      <c r="E27" s="16" t="n">
        <v>4123.7</v>
      </c>
      <c r="F27" s="12" t="s">
        <v>163</v>
      </c>
      <c r="G27" s="12" t="n">
        <f aca="false">SUMIFS(OrderItems!$D$2:$D$6683,OrderItems!$C$2:$C$6683,A27,OrderItems!$I$2:$I$6683,"Delivered")</f>
        <v>30</v>
      </c>
      <c r="H27" s="16" t="n">
        <f aca="false">SUMIFS(OrderItems!$J$2:$J$6683,OrderItems!$C$2:$C$6683,A27,OrderItems!$I$2:$I$6683,"Delivered")</f>
        <v>170205.9</v>
      </c>
      <c r="I27" s="16" t="n">
        <f aca="false">SUMIFS(OrderItems!$L$2:$L$6683,OrderItems!$C$2:$C$6683,A27,OrderItems!$I$2:$I$6683,"Delivered")</f>
        <v>46494.9</v>
      </c>
      <c r="J27" s="14" t="n">
        <f aca="false">IF(H27=0,0,I27/H27)</f>
        <v>0.273168556436645</v>
      </c>
    </row>
    <row r="28" customFormat="false" ht="15" hidden="false" customHeight="false" outlineLevel="0" collapsed="false">
      <c r="A28" s="12" t="n">
        <v>27</v>
      </c>
      <c r="B28" s="12" t="s">
        <v>164</v>
      </c>
      <c r="C28" s="12" t="s">
        <v>36</v>
      </c>
      <c r="D28" s="16" t="n">
        <v>5699</v>
      </c>
      <c r="E28" s="16" t="n">
        <v>4154.37</v>
      </c>
      <c r="F28" s="12" t="s">
        <v>165</v>
      </c>
      <c r="G28" s="12" t="n">
        <f aca="false">SUMIFS(OrderItems!$D$2:$D$6683,OrderItems!$C$2:$C$6683,A28,OrderItems!$I$2:$I$6683,"Delivered")</f>
        <v>36</v>
      </c>
      <c r="H28" s="16" t="n">
        <f aca="false">SUMIFS(OrderItems!$J$2:$J$6683,OrderItems!$C$2:$C$6683,A28,OrderItems!$I$2:$I$6683,"Delivered")</f>
        <v>193766</v>
      </c>
      <c r="I28" s="16" t="n">
        <f aca="false">SUMIFS(OrderItems!$L$2:$L$6683,OrderItems!$C$2:$C$6683,A28,OrderItems!$I$2:$I$6683,"Delivered")</f>
        <v>44208.68</v>
      </c>
      <c r="J28" s="14" t="n">
        <f aca="false">IF(H28=0,0,I28/H28)</f>
        <v>0.228154991071705</v>
      </c>
    </row>
    <row r="29" customFormat="false" ht="15" hidden="false" customHeight="false" outlineLevel="0" collapsed="false">
      <c r="A29" s="12" t="n">
        <v>28</v>
      </c>
      <c r="B29" s="12" t="s">
        <v>166</v>
      </c>
      <c r="C29" s="12" t="s">
        <v>36</v>
      </c>
      <c r="D29" s="16" t="n">
        <v>3919</v>
      </c>
      <c r="E29" s="16" t="n">
        <v>2878.02</v>
      </c>
      <c r="F29" s="12" t="s">
        <v>167</v>
      </c>
      <c r="G29" s="12" t="n">
        <f aca="false">SUMIFS(OrderItems!$D$2:$D$6683,OrderItems!$C$2:$C$6683,A29,OrderItems!$I$2:$I$6683,"Delivered")</f>
        <v>37</v>
      </c>
      <c r="H29" s="16" t="n">
        <f aca="false">SUMIFS(OrderItems!$J$2:$J$6683,OrderItems!$C$2:$C$6683,A29,OrderItems!$I$2:$I$6683,"Delivered")</f>
        <v>142455.65</v>
      </c>
      <c r="I29" s="16" t="n">
        <f aca="false">SUMIFS(OrderItems!$L$2:$L$6683,OrderItems!$C$2:$C$6683,A29,OrderItems!$I$2:$I$6683,"Delivered")</f>
        <v>35968.91</v>
      </c>
      <c r="J29" s="14" t="n">
        <f aca="false">IF(H29=0,0,I29/H29)</f>
        <v>0.252491986102341</v>
      </c>
    </row>
    <row r="30" customFormat="false" ht="15" hidden="false" customHeight="false" outlineLevel="0" collapsed="false">
      <c r="A30" s="12" t="n">
        <v>29</v>
      </c>
      <c r="B30" s="12" t="s">
        <v>168</v>
      </c>
      <c r="C30" s="12" t="s">
        <v>36</v>
      </c>
      <c r="D30" s="16" t="n">
        <v>1269</v>
      </c>
      <c r="E30" s="16" t="n">
        <v>747.69</v>
      </c>
      <c r="F30" s="12" t="s">
        <v>169</v>
      </c>
      <c r="G30" s="12" t="n">
        <f aca="false">SUMIFS(OrderItems!$D$2:$D$6683,OrderItems!$C$2:$C$6683,A30,OrderItems!$I$2:$I$6683,"Delivered")</f>
        <v>28</v>
      </c>
      <c r="H30" s="16" t="n">
        <f aca="false">SUMIFS(OrderItems!$J$2:$J$6683,OrderItems!$C$2:$C$6683,A30,OrderItems!$I$2:$I$6683,"Delivered")</f>
        <v>34453.35</v>
      </c>
      <c r="I30" s="16" t="n">
        <f aca="false">SUMIFS(OrderItems!$L$2:$L$6683,OrderItems!$C$2:$C$6683,A30,OrderItems!$I$2:$I$6683,"Delivered")</f>
        <v>13518.03</v>
      </c>
      <c r="J30" s="14" t="n">
        <f aca="false">IF(H30=0,0,I30/H30)</f>
        <v>0.392357492087127</v>
      </c>
    </row>
    <row r="31" customFormat="false" ht="15" hidden="false" customHeight="false" outlineLevel="0" collapsed="false">
      <c r="A31" s="12" t="n">
        <v>30</v>
      </c>
      <c r="B31" s="12" t="s">
        <v>170</v>
      </c>
      <c r="C31" s="12" t="s">
        <v>36</v>
      </c>
      <c r="D31" s="16" t="n">
        <v>1049</v>
      </c>
      <c r="E31" s="16" t="n">
        <v>645.2</v>
      </c>
      <c r="F31" s="12" t="s">
        <v>171</v>
      </c>
      <c r="G31" s="12" t="n">
        <f aca="false">SUMIFS(OrderItems!$D$2:$D$6683,OrderItems!$C$2:$C$6683,A31,OrderItems!$I$2:$I$6683,"Delivered")</f>
        <v>35</v>
      </c>
      <c r="H31" s="16" t="n">
        <f aca="false">SUMIFS(OrderItems!$J$2:$J$6683,OrderItems!$C$2:$C$6683,A31,OrderItems!$I$2:$I$6683,"Delivered")</f>
        <v>35718.45</v>
      </c>
      <c r="I31" s="16" t="n">
        <f aca="false">SUMIFS(OrderItems!$L$2:$L$6683,OrderItems!$C$2:$C$6683,A31,OrderItems!$I$2:$I$6683,"Delivered")</f>
        <v>13136.45</v>
      </c>
      <c r="J31" s="14" t="n">
        <f aca="false">IF(H31=0,0,I31/H31)</f>
        <v>0.367777717118184</v>
      </c>
    </row>
    <row r="32" customFormat="false" ht="15" hidden="false" customHeight="false" outlineLevel="0" collapsed="false">
      <c r="A32" s="12" t="n">
        <v>31</v>
      </c>
      <c r="B32" s="12" t="s">
        <v>172</v>
      </c>
      <c r="C32" s="12" t="s">
        <v>38</v>
      </c>
      <c r="D32" s="16" t="n">
        <v>2199</v>
      </c>
      <c r="E32" s="16" t="n">
        <v>1328.79</v>
      </c>
      <c r="F32" s="12" t="s">
        <v>173</v>
      </c>
      <c r="G32" s="12" t="n">
        <f aca="false">SUMIFS(OrderItems!$D$2:$D$6683,OrderItems!$C$2:$C$6683,A32,OrderItems!$I$2:$I$6683,"Delivered")</f>
        <v>33</v>
      </c>
      <c r="H32" s="16" t="n">
        <f aca="false">SUMIFS(OrderItems!$J$2:$J$6683,OrderItems!$C$2:$C$6683,A32,OrderItems!$I$2:$I$6683,"Delivered")</f>
        <v>69378.45</v>
      </c>
      <c r="I32" s="16" t="n">
        <f aca="false">SUMIFS(OrderItems!$L$2:$L$6683,OrderItems!$C$2:$C$6683,A32,OrderItems!$I$2:$I$6683,"Delivered")</f>
        <v>25528.38</v>
      </c>
      <c r="J32" s="14" t="n">
        <f aca="false">IF(H32=0,0,I32/H32)</f>
        <v>0.367958350179343</v>
      </c>
    </row>
    <row r="33" customFormat="false" ht="15" hidden="false" customHeight="false" outlineLevel="0" collapsed="false">
      <c r="A33" s="12" t="n">
        <v>32</v>
      </c>
      <c r="B33" s="12" t="s">
        <v>174</v>
      </c>
      <c r="C33" s="12" t="s">
        <v>38</v>
      </c>
      <c r="D33" s="16" t="n">
        <v>4219</v>
      </c>
      <c r="E33" s="16" t="n">
        <v>2621.48</v>
      </c>
      <c r="F33" s="12" t="s">
        <v>175</v>
      </c>
      <c r="G33" s="12" t="n">
        <f aca="false">SUMIFS(OrderItems!$D$2:$D$6683,OrderItems!$C$2:$C$6683,A33,OrderItems!$I$2:$I$6683,"Delivered")</f>
        <v>33</v>
      </c>
      <c r="H33" s="16" t="n">
        <f aca="false">SUMIFS(OrderItems!$J$2:$J$6683,OrderItems!$C$2:$C$6683,A33,OrderItems!$I$2:$I$6683,"Delivered")</f>
        <v>135008</v>
      </c>
      <c r="I33" s="16" t="n">
        <f aca="false">SUMIFS(OrderItems!$L$2:$L$6683,OrderItems!$C$2:$C$6683,A33,OrderItems!$I$2:$I$6683,"Delivered")</f>
        <v>48499.16</v>
      </c>
      <c r="J33" s="14" t="n">
        <f aca="false">IF(H33=0,0,I33/H33)</f>
        <v>0.359231749229675</v>
      </c>
    </row>
    <row r="34" customFormat="false" ht="15" hidden="false" customHeight="false" outlineLevel="0" collapsed="false">
      <c r="A34" s="12" t="n">
        <v>33</v>
      </c>
      <c r="B34" s="12" t="s">
        <v>176</v>
      </c>
      <c r="C34" s="12" t="s">
        <v>38</v>
      </c>
      <c r="D34" s="16" t="n">
        <v>1699</v>
      </c>
      <c r="E34" s="16" t="n">
        <v>1118.86</v>
      </c>
      <c r="F34" s="12" t="s">
        <v>177</v>
      </c>
      <c r="G34" s="12" t="n">
        <f aca="false">SUMIFS(OrderItems!$D$2:$D$6683,OrderItems!$C$2:$C$6683,A34,OrderItems!$I$2:$I$6683,"Delivered")</f>
        <v>31</v>
      </c>
      <c r="H34" s="16" t="n">
        <f aca="false">SUMIFS(OrderItems!$J$2:$J$6683,OrderItems!$C$2:$C$6683,A34,OrderItems!$I$2:$I$6683,"Delivered")</f>
        <v>51139.9</v>
      </c>
      <c r="I34" s="16" t="n">
        <f aca="false">SUMIFS(OrderItems!$L$2:$L$6683,OrderItems!$C$2:$C$6683,A34,OrderItems!$I$2:$I$6683,"Delivered")</f>
        <v>16455.24</v>
      </c>
      <c r="J34" s="14" t="n">
        <f aca="false">IF(H34=0,0,I34/H34)</f>
        <v>0.321769107878584</v>
      </c>
    </row>
    <row r="35" customFormat="false" ht="15" hidden="false" customHeight="false" outlineLevel="0" collapsed="false">
      <c r="A35" s="12" t="n">
        <v>34</v>
      </c>
      <c r="B35" s="12" t="s">
        <v>178</v>
      </c>
      <c r="C35" s="12" t="s">
        <v>38</v>
      </c>
      <c r="D35" s="16" t="n">
        <v>1059</v>
      </c>
      <c r="E35" s="16" t="n">
        <v>752.36</v>
      </c>
      <c r="F35" s="12" t="s">
        <v>179</v>
      </c>
      <c r="G35" s="12" t="n">
        <f aca="false">SUMIFS(OrderItems!$D$2:$D$6683,OrderItems!$C$2:$C$6683,A35,OrderItems!$I$2:$I$6683,"Delivered")</f>
        <v>35</v>
      </c>
      <c r="H35" s="16" t="n">
        <f aca="false">SUMIFS(OrderItems!$J$2:$J$6683,OrderItems!$C$2:$C$6683,A35,OrderItems!$I$2:$I$6683,"Delivered")</f>
        <v>36164.85</v>
      </c>
      <c r="I35" s="16" t="n">
        <f aca="false">SUMIFS(OrderItems!$L$2:$L$6683,OrderItems!$C$2:$C$6683,A35,OrderItems!$I$2:$I$6683,"Delivered")</f>
        <v>9832.25</v>
      </c>
      <c r="J35" s="14" t="n">
        <f aca="false">IF(H35=0,0,I35/H35)</f>
        <v>0.271873103303346</v>
      </c>
    </row>
    <row r="36" customFormat="false" ht="15" hidden="false" customHeight="false" outlineLevel="0" collapsed="false">
      <c r="A36" s="12" t="n">
        <v>35</v>
      </c>
      <c r="B36" s="12" t="s">
        <v>180</v>
      </c>
      <c r="C36" s="12" t="s">
        <v>38</v>
      </c>
      <c r="D36" s="16" t="n">
        <v>749</v>
      </c>
      <c r="E36" s="16" t="n">
        <v>559.79</v>
      </c>
      <c r="F36" s="12" t="s">
        <v>181</v>
      </c>
      <c r="G36" s="12" t="n">
        <f aca="false">SUMIFS(OrderItems!$D$2:$D$6683,OrderItems!$C$2:$C$6683,A36,OrderItems!$I$2:$I$6683,"Delivered")</f>
        <v>35</v>
      </c>
      <c r="H36" s="16" t="n">
        <f aca="false">SUMIFS(OrderItems!$J$2:$J$6683,OrderItems!$C$2:$C$6683,A36,OrderItems!$I$2:$I$6683,"Delivered")</f>
        <v>25391.1</v>
      </c>
      <c r="I36" s="16" t="n">
        <f aca="false">SUMIFS(OrderItems!$L$2:$L$6683,OrderItems!$C$2:$C$6683,A36,OrderItems!$I$2:$I$6683,"Delivered")</f>
        <v>5798.45</v>
      </c>
      <c r="J36" s="14" t="n">
        <f aca="false">IF(H36=0,0,I36/H36)</f>
        <v>0.228365450886334</v>
      </c>
    </row>
    <row r="37" customFormat="false" ht="15" hidden="false" customHeight="false" outlineLevel="0" collapsed="false">
      <c r="A37" s="12" t="n">
        <v>36</v>
      </c>
      <c r="B37" s="12" t="s">
        <v>182</v>
      </c>
      <c r="C37" s="12" t="s">
        <v>38</v>
      </c>
      <c r="D37" s="16" t="n">
        <v>3959</v>
      </c>
      <c r="E37" s="16" t="n">
        <v>2334.79</v>
      </c>
      <c r="F37" s="12" t="s">
        <v>183</v>
      </c>
      <c r="G37" s="12" t="n">
        <f aca="false">SUMIFS(OrderItems!$D$2:$D$6683,OrderItems!$C$2:$C$6683,A37,OrderItems!$I$2:$I$6683,"Delivered")</f>
        <v>35</v>
      </c>
      <c r="H37" s="16" t="n">
        <f aca="false">SUMIFS(OrderItems!$J$2:$J$6683,OrderItems!$C$2:$C$6683,A37,OrderItems!$I$2:$I$6683,"Delivered")</f>
        <v>131042.9</v>
      </c>
      <c r="I37" s="16" t="n">
        <f aca="false">SUMIFS(OrderItems!$L$2:$L$6683,OrderItems!$C$2:$C$6683,A37,OrderItems!$I$2:$I$6683,"Delivered")</f>
        <v>49325.25</v>
      </c>
      <c r="J37" s="14" t="n">
        <f aca="false">IF(H37=0,0,I37/H37)</f>
        <v>0.376405360381982</v>
      </c>
    </row>
    <row r="38" customFormat="false" ht="15" hidden="false" customHeight="false" outlineLevel="0" collapsed="false">
      <c r="A38" s="12" t="n">
        <v>37</v>
      </c>
      <c r="B38" s="12" t="s">
        <v>184</v>
      </c>
      <c r="C38" s="12" t="s">
        <v>38</v>
      </c>
      <c r="D38" s="16" t="n">
        <v>439</v>
      </c>
      <c r="E38" s="16" t="n">
        <v>313.05</v>
      </c>
      <c r="F38" s="12" t="s">
        <v>185</v>
      </c>
      <c r="G38" s="12" t="n">
        <f aca="false">SUMIFS(OrderItems!$D$2:$D$6683,OrderItems!$C$2:$C$6683,A38,OrderItems!$I$2:$I$6683,"Delivered")</f>
        <v>26</v>
      </c>
      <c r="H38" s="16" t="n">
        <f aca="false">SUMIFS(OrderItems!$J$2:$J$6683,OrderItems!$C$2:$C$6683,A38,OrderItems!$I$2:$I$6683,"Delivered")</f>
        <v>10799.4</v>
      </c>
      <c r="I38" s="16" t="n">
        <f aca="false">SUMIFS(OrderItems!$L$2:$L$6683,OrderItems!$C$2:$C$6683,A38,OrderItems!$I$2:$I$6683,"Delivered")</f>
        <v>2660.1</v>
      </c>
      <c r="J38" s="14" t="n">
        <f aca="false">IF(H38=0,0,I38/H38)</f>
        <v>0.246319239957775</v>
      </c>
    </row>
    <row r="39" customFormat="false" ht="15" hidden="false" customHeight="false" outlineLevel="0" collapsed="false">
      <c r="A39" s="12" t="n">
        <v>38</v>
      </c>
      <c r="B39" s="12" t="s">
        <v>186</v>
      </c>
      <c r="C39" s="12" t="s">
        <v>38</v>
      </c>
      <c r="D39" s="16" t="n">
        <v>3659</v>
      </c>
      <c r="E39" s="16" t="n">
        <v>2545.94</v>
      </c>
      <c r="F39" s="12" t="s">
        <v>187</v>
      </c>
      <c r="G39" s="12" t="n">
        <f aca="false">SUMIFS(OrderItems!$D$2:$D$6683,OrderItems!$C$2:$C$6683,A39,OrderItems!$I$2:$I$6683,"Delivered")</f>
        <v>35</v>
      </c>
      <c r="H39" s="16" t="n">
        <f aca="false">SUMIFS(OrderItems!$J$2:$J$6683,OrderItems!$C$2:$C$6683,A39,OrderItems!$I$2:$I$6683,"Delivered")</f>
        <v>124954.85</v>
      </c>
      <c r="I39" s="16" t="n">
        <f aca="false">SUMIFS(OrderItems!$L$2:$L$6683,OrderItems!$C$2:$C$6683,A39,OrderItems!$I$2:$I$6683,"Delivered")</f>
        <v>35846.95</v>
      </c>
      <c r="J39" s="14" t="n">
        <f aca="false">IF(H39=0,0,I39/H39)</f>
        <v>0.286879220774544</v>
      </c>
    </row>
    <row r="40" customFormat="false" ht="15" hidden="false" customHeight="false" outlineLevel="0" collapsed="false">
      <c r="A40" s="12" t="n">
        <v>39</v>
      </c>
      <c r="B40" s="12" t="s">
        <v>188</v>
      </c>
      <c r="C40" s="12" t="s">
        <v>38</v>
      </c>
      <c r="D40" s="16" t="n">
        <v>3959</v>
      </c>
      <c r="E40" s="16" t="n">
        <v>2236.08</v>
      </c>
      <c r="F40" s="12" t="s">
        <v>189</v>
      </c>
      <c r="G40" s="12" t="n">
        <f aca="false">SUMIFS(OrderItems!$D$2:$D$6683,OrderItems!$C$2:$C$6683,A40,OrderItems!$I$2:$I$6683,"Delivered")</f>
        <v>26</v>
      </c>
      <c r="H40" s="16" t="n">
        <f aca="false">SUMIFS(OrderItems!$J$2:$J$6683,OrderItems!$C$2:$C$6683,A40,OrderItems!$I$2:$I$6683,"Delivered")</f>
        <v>97985.25</v>
      </c>
      <c r="I40" s="16" t="n">
        <f aca="false">SUMIFS(OrderItems!$L$2:$L$6683,OrderItems!$C$2:$C$6683,A40,OrderItems!$I$2:$I$6683,"Delivered")</f>
        <v>39847.17</v>
      </c>
      <c r="J40" s="14" t="n">
        <f aca="false">IF(H40=0,0,I40/H40)</f>
        <v>0.406664982739749</v>
      </c>
    </row>
    <row r="41" customFormat="false" ht="15" hidden="false" customHeight="false" outlineLevel="0" collapsed="false">
      <c r="A41" s="12" t="n">
        <v>40</v>
      </c>
      <c r="B41" s="12" t="s">
        <v>190</v>
      </c>
      <c r="C41" s="12" t="s">
        <v>38</v>
      </c>
      <c r="D41" s="16" t="n">
        <v>2059</v>
      </c>
      <c r="E41" s="16" t="n">
        <v>1180.16</v>
      </c>
      <c r="F41" s="12" t="s">
        <v>191</v>
      </c>
      <c r="G41" s="12" t="n">
        <f aca="false">SUMIFS(OrderItems!$D$2:$D$6683,OrderItems!$C$2:$C$6683,A41,OrderItems!$I$2:$I$6683,"Delivered")</f>
        <v>18</v>
      </c>
      <c r="H41" s="16" t="n">
        <f aca="false">SUMIFS(OrderItems!$J$2:$J$6683,OrderItems!$C$2:$C$6683,A41,OrderItems!$I$2:$I$6683,"Delivered")</f>
        <v>36547.25</v>
      </c>
      <c r="I41" s="16" t="n">
        <f aca="false">SUMIFS(OrderItems!$L$2:$L$6683,OrderItems!$C$2:$C$6683,A41,OrderItems!$I$2:$I$6683,"Delivered")</f>
        <v>15304.37</v>
      </c>
      <c r="J41" s="14" t="n">
        <f aca="false">IF(H41=0,0,I41/H41)</f>
        <v>0.418755720334635</v>
      </c>
    </row>
    <row r="42" customFormat="false" ht="15" hidden="false" customHeight="false" outlineLevel="0" collapsed="false">
      <c r="A42" s="12" t="n">
        <v>41</v>
      </c>
      <c r="B42" s="12" t="s">
        <v>192</v>
      </c>
      <c r="C42" s="12" t="s">
        <v>38</v>
      </c>
      <c r="D42" s="16" t="n">
        <v>4379</v>
      </c>
      <c r="E42" s="16" t="n">
        <v>2954.33</v>
      </c>
      <c r="F42" s="12" t="s">
        <v>193</v>
      </c>
      <c r="G42" s="12" t="n">
        <f aca="false">SUMIFS(OrderItems!$D$2:$D$6683,OrderItems!$C$2:$C$6683,A42,OrderItems!$I$2:$I$6683,"Delivered")</f>
        <v>31</v>
      </c>
      <c r="H42" s="16" t="n">
        <f aca="false">SUMIFS(OrderItems!$J$2:$J$6683,OrderItems!$C$2:$C$6683,A42,OrderItems!$I$2:$I$6683,"Delivered")</f>
        <v>126553.1</v>
      </c>
      <c r="I42" s="16" t="n">
        <f aca="false">SUMIFS(OrderItems!$L$2:$L$6683,OrderItems!$C$2:$C$6683,A42,OrderItems!$I$2:$I$6683,"Delivered")</f>
        <v>34968.87</v>
      </c>
      <c r="J42" s="14" t="n">
        <f aca="false">IF(H42=0,0,I42/H42)</f>
        <v>0.276317767008473</v>
      </c>
    </row>
    <row r="43" customFormat="false" ht="15" hidden="false" customHeight="false" outlineLevel="0" collapsed="false">
      <c r="A43" s="12" t="n">
        <v>42</v>
      </c>
      <c r="B43" s="12" t="s">
        <v>194</v>
      </c>
      <c r="C43" s="12" t="s">
        <v>38</v>
      </c>
      <c r="D43" s="16" t="n">
        <v>1929</v>
      </c>
      <c r="E43" s="16" t="n">
        <v>1085.47</v>
      </c>
      <c r="F43" s="12" t="s">
        <v>195</v>
      </c>
      <c r="G43" s="12" t="n">
        <f aca="false">SUMIFS(OrderItems!$D$2:$D$6683,OrderItems!$C$2:$C$6683,A43,OrderItems!$I$2:$I$6683,"Delivered")</f>
        <v>31</v>
      </c>
      <c r="H43" s="16" t="n">
        <f aca="false">SUMIFS(OrderItems!$J$2:$J$6683,OrderItems!$C$2:$C$6683,A43,OrderItems!$I$2:$I$6683,"Delivered")</f>
        <v>57870</v>
      </c>
      <c r="I43" s="16" t="n">
        <f aca="false">SUMIFS(OrderItems!$L$2:$L$6683,OrderItems!$C$2:$C$6683,A43,OrderItems!$I$2:$I$6683,"Delivered")</f>
        <v>24220.43</v>
      </c>
      <c r="J43" s="14" t="n">
        <f aca="false">IF(H43=0,0,I43/H43)</f>
        <v>0.418531709002938</v>
      </c>
    </row>
    <row r="44" customFormat="false" ht="15" hidden="false" customHeight="false" outlineLevel="0" collapsed="false">
      <c r="A44" s="12" t="n">
        <v>43</v>
      </c>
      <c r="B44" s="12" t="s">
        <v>196</v>
      </c>
      <c r="C44" s="12" t="s">
        <v>38</v>
      </c>
      <c r="D44" s="16" t="n">
        <v>1839</v>
      </c>
      <c r="E44" s="16" t="n">
        <v>1131.05</v>
      </c>
      <c r="F44" s="12" t="s">
        <v>197</v>
      </c>
      <c r="G44" s="12" t="n">
        <f aca="false">SUMIFS(OrderItems!$D$2:$D$6683,OrderItems!$C$2:$C$6683,A44,OrderItems!$I$2:$I$6683,"Delivered")</f>
        <v>35</v>
      </c>
      <c r="H44" s="16" t="n">
        <f aca="false">SUMIFS(OrderItems!$J$2:$J$6683,OrderItems!$C$2:$C$6683,A44,OrderItems!$I$2:$I$6683,"Delivered")</f>
        <v>62526</v>
      </c>
      <c r="I44" s="16" t="n">
        <f aca="false">SUMIFS(OrderItems!$L$2:$L$6683,OrderItems!$C$2:$C$6683,A44,OrderItems!$I$2:$I$6683,"Delivered")</f>
        <v>22939.25</v>
      </c>
      <c r="J44" s="14" t="n">
        <f aca="false">IF(H44=0,0,I44/H44)</f>
        <v>0.366875379841986</v>
      </c>
    </row>
    <row r="45" customFormat="false" ht="15" hidden="false" customHeight="false" outlineLevel="0" collapsed="false">
      <c r="A45" s="12" t="n">
        <v>44</v>
      </c>
      <c r="B45" s="12" t="s">
        <v>198</v>
      </c>
      <c r="C45" s="12" t="s">
        <v>38</v>
      </c>
      <c r="D45" s="16" t="n">
        <v>3769</v>
      </c>
      <c r="E45" s="16" t="n">
        <v>2553.54</v>
      </c>
      <c r="F45" s="12" t="s">
        <v>199</v>
      </c>
      <c r="G45" s="12" t="n">
        <f aca="false">SUMIFS(OrderItems!$D$2:$D$6683,OrderItems!$C$2:$C$6683,A45,OrderItems!$I$2:$I$6683,"Delivered")</f>
        <v>30</v>
      </c>
      <c r="H45" s="16" t="n">
        <f aca="false">SUMIFS(OrderItems!$J$2:$J$6683,OrderItems!$C$2:$C$6683,A45,OrderItems!$I$2:$I$6683,"Delivered")</f>
        <v>110431.7</v>
      </c>
      <c r="I45" s="16" t="n">
        <f aca="false">SUMIFS(OrderItems!$L$2:$L$6683,OrderItems!$C$2:$C$6683,A45,OrderItems!$I$2:$I$6683,"Delivered")</f>
        <v>33825.5</v>
      </c>
      <c r="J45" s="14" t="n">
        <f aca="false">IF(H45=0,0,I45/H45)</f>
        <v>0.306302447576194</v>
      </c>
    </row>
    <row r="46" customFormat="false" ht="15" hidden="false" customHeight="false" outlineLevel="0" collapsed="false">
      <c r="A46" s="12" t="n">
        <v>45</v>
      </c>
      <c r="B46" s="12" t="s">
        <v>200</v>
      </c>
      <c r="C46" s="12" t="s">
        <v>38</v>
      </c>
      <c r="D46" s="16" t="n">
        <v>4489</v>
      </c>
      <c r="E46" s="16" t="n">
        <v>2892.9</v>
      </c>
      <c r="F46" s="12" t="s">
        <v>201</v>
      </c>
      <c r="G46" s="12" t="n">
        <f aca="false">SUMIFS(OrderItems!$D$2:$D$6683,OrderItems!$C$2:$C$6683,A46,OrderItems!$I$2:$I$6683,"Delivered")</f>
        <v>25</v>
      </c>
      <c r="H46" s="16" t="n">
        <f aca="false">SUMIFS(OrderItems!$J$2:$J$6683,OrderItems!$C$2:$C$6683,A46,OrderItems!$I$2:$I$6683,"Delivered")</f>
        <v>109307.15</v>
      </c>
      <c r="I46" s="16" t="n">
        <f aca="false">SUMIFS(OrderItems!$L$2:$L$6683,OrderItems!$C$2:$C$6683,A46,OrderItems!$I$2:$I$6683,"Delivered")</f>
        <v>36984.65</v>
      </c>
      <c r="J46" s="14" t="n">
        <f aca="false">IF(H46=0,0,I46/H46)</f>
        <v>0.338355267702067</v>
      </c>
    </row>
    <row r="47" customFormat="false" ht="15" hidden="false" customHeight="false" outlineLevel="0" collapsed="false">
      <c r="A47" s="12" t="n">
        <v>46</v>
      </c>
      <c r="B47" s="12" t="s">
        <v>202</v>
      </c>
      <c r="C47" s="12" t="s">
        <v>38</v>
      </c>
      <c r="D47" s="16" t="n">
        <v>959</v>
      </c>
      <c r="E47" s="16" t="n">
        <v>664.25</v>
      </c>
      <c r="F47" s="12" t="s">
        <v>203</v>
      </c>
      <c r="G47" s="12" t="n">
        <f aca="false">SUMIFS(OrderItems!$D$2:$D$6683,OrderItems!$C$2:$C$6683,A47,OrderItems!$I$2:$I$6683,"Delivered")</f>
        <v>35</v>
      </c>
      <c r="H47" s="16" t="n">
        <f aca="false">SUMIFS(OrderItems!$J$2:$J$6683,OrderItems!$C$2:$C$6683,A47,OrderItems!$I$2:$I$6683,"Delivered")</f>
        <v>32749.85</v>
      </c>
      <c r="I47" s="16" t="n">
        <f aca="false">SUMIFS(OrderItems!$L$2:$L$6683,OrderItems!$C$2:$C$6683,A47,OrderItems!$I$2:$I$6683,"Delivered")</f>
        <v>9501.1</v>
      </c>
      <c r="J47" s="14" t="n">
        <f aca="false">IF(H47=0,0,I47/H47)</f>
        <v>0.29011125241795</v>
      </c>
    </row>
    <row r="48" customFormat="false" ht="15" hidden="false" customHeight="false" outlineLevel="0" collapsed="false">
      <c r="A48" s="12" t="n">
        <v>47</v>
      </c>
      <c r="B48" s="12" t="s">
        <v>204</v>
      </c>
      <c r="C48" s="12" t="s">
        <v>38</v>
      </c>
      <c r="D48" s="16" t="n">
        <v>3909</v>
      </c>
      <c r="E48" s="16" t="n">
        <v>2588.76</v>
      </c>
      <c r="F48" s="12" t="s">
        <v>205</v>
      </c>
      <c r="G48" s="12" t="n">
        <f aca="false">SUMIFS(OrderItems!$D$2:$D$6683,OrderItems!$C$2:$C$6683,A48,OrderItems!$I$2:$I$6683,"Delivered")</f>
        <v>27</v>
      </c>
      <c r="H48" s="16" t="n">
        <f aca="false">SUMIFS(OrderItems!$J$2:$J$6683,OrderItems!$C$2:$C$6683,A48,OrderItems!$I$2:$I$6683,"Delivered")</f>
        <v>101243.1</v>
      </c>
      <c r="I48" s="16" t="n">
        <f aca="false">SUMIFS(OrderItems!$L$2:$L$6683,OrderItems!$C$2:$C$6683,A48,OrderItems!$I$2:$I$6683,"Delivered")</f>
        <v>31346.58</v>
      </c>
      <c r="J48" s="14" t="n">
        <f aca="false">IF(H48=0,0,I48/H48)</f>
        <v>0.309616951673744</v>
      </c>
    </row>
    <row r="49" customFormat="false" ht="15" hidden="false" customHeight="false" outlineLevel="0" collapsed="false">
      <c r="A49" s="12" t="n">
        <v>48</v>
      </c>
      <c r="B49" s="12" t="s">
        <v>206</v>
      </c>
      <c r="C49" s="12" t="s">
        <v>38</v>
      </c>
      <c r="D49" s="16" t="n">
        <v>3959</v>
      </c>
      <c r="E49" s="16" t="n">
        <v>2568.44</v>
      </c>
      <c r="F49" s="12" t="s">
        <v>207</v>
      </c>
      <c r="G49" s="12" t="n">
        <f aca="false">SUMIFS(OrderItems!$D$2:$D$6683,OrderItems!$C$2:$C$6683,A49,OrderItems!$I$2:$I$6683,"Delivered")</f>
        <v>22</v>
      </c>
      <c r="H49" s="16" t="n">
        <f aca="false">SUMIFS(OrderItems!$J$2:$J$6683,OrderItems!$C$2:$C$6683,A49,OrderItems!$I$2:$I$6683,"Delivered")</f>
        <v>85316.45</v>
      </c>
      <c r="I49" s="16" t="n">
        <f aca="false">SUMIFS(OrderItems!$L$2:$L$6683,OrderItems!$C$2:$C$6683,A49,OrderItems!$I$2:$I$6683,"Delivered")</f>
        <v>28810.77</v>
      </c>
      <c r="J49" s="14" t="n">
        <f aca="false">IF(H49=0,0,I49/H49)</f>
        <v>0.33769302402995</v>
      </c>
    </row>
    <row r="50" customFormat="false" ht="15" hidden="false" customHeight="false" outlineLevel="0" collapsed="false">
      <c r="A50" s="12" t="n">
        <v>49</v>
      </c>
      <c r="B50" s="12" t="s">
        <v>208</v>
      </c>
      <c r="C50" s="12" t="s">
        <v>38</v>
      </c>
      <c r="D50" s="16" t="n">
        <v>2809</v>
      </c>
      <c r="E50" s="16" t="n">
        <v>1785.14</v>
      </c>
      <c r="F50" s="12" t="s">
        <v>209</v>
      </c>
      <c r="G50" s="12" t="n">
        <f aca="false">SUMIFS(OrderItems!$D$2:$D$6683,OrderItems!$C$2:$C$6683,A50,OrderItems!$I$2:$I$6683,"Delivered")</f>
        <v>31</v>
      </c>
      <c r="H50" s="16" t="n">
        <f aca="false">SUMIFS(OrderItems!$J$2:$J$6683,OrderItems!$C$2:$C$6683,A50,OrderItems!$I$2:$I$6683,"Delivered")</f>
        <v>83005.95</v>
      </c>
      <c r="I50" s="16" t="n">
        <f aca="false">SUMIFS(OrderItems!$L$2:$L$6683,OrderItems!$C$2:$C$6683,A50,OrderItems!$I$2:$I$6683,"Delivered")</f>
        <v>27666.61</v>
      </c>
      <c r="J50" s="14" t="n">
        <f aca="false">IF(H50=0,0,I50/H50)</f>
        <v>0.333308756781893</v>
      </c>
    </row>
    <row r="51" customFormat="false" ht="15" hidden="false" customHeight="false" outlineLevel="0" collapsed="false">
      <c r="A51" s="12" t="n">
        <v>50</v>
      </c>
      <c r="B51" s="12" t="s">
        <v>210</v>
      </c>
      <c r="C51" s="12" t="s">
        <v>38</v>
      </c>
      <c r="D51" s="16" t="n">
        <v>529</v>
      </c>
      <c r="E51" s="16" t="n">
        <v>302.36</v>
      </c>
      <c r="F51" s="12" t="s">
        <v>211</v>
      </c>
      <c r="G51" s="12" t="n">
        <f aca="false">SUMIFS(OrderItems!$D$2:$D$6683,OrderItems!$C$2:$C$6683,A51,OrderItems!$I$2:$I$6683,"Delivered")</f>
        <v>24</v>
      </c>
      <c r="H51" s="16" t="n">
        <f aca="false">SUMIFS(OrderItems!$J$2:$J$6683,OrderItems!$C$2:$C$6683,A51,OrderItems!$I$2:$I$6683,"Delivered")</f>
        <v>12246.35</v>
      </c>
      <c r="I51" s="16" t="n">
        <f aca="false">SUMIFS(OrderItems!$L$2:$L$6683,OrderItems!$C$2:$C$6683,A51,OrderItems!$I$2:$I$6683,"Delivered")</f>
        <v>4989.71</v>
      </c>
      <c r="J51" s="14" t="n">
        <f aca="false">IF(H51=0,0,I51/H51)</f>
        <v>0.407444667186549</v>
      </c>
    </row>
    <row r="52" customFormat="false" ht="15" hidden="false" customHeight="false" outlineLevel="0" collapsed="false">
      <c r="A52" s="12" t="n">
        <v>51</v>
      </c>
      <c r="B52" s="12" t="s">
        <v>212</v>
      </c>
      <c r="C52" s="12" t="s">
        <v>38</v>
      </c>
      <c r="D52" s="16" t="n">
        <v>549</v>
      </c>
      <c r="E52" s="16" t="n">
        <v>371.83</v>
      </c>
      <c r="F52" s="12" t="s">
        <v>213</v>
      </c>
      <c r="G52" s="12" t="n">
        <f aca="false">SUMIFS(OrderItems!$D$2:$D$6683,OrderItems!$C$2:$C$6683,A52,OrderItems!$I$2:$I$6683,"Delivered")</f>
        <v>24</v>
      </c>
      <c r="H52" s="16" t="n">
        <f aca="false">SUMIFS(OrderItems!$J$2:$J$6683,OrderItems!$C$2:$C$6683,A52,OrderItems!$I$2:$I$6683,"Delivered")</f>
        <v>12681.9</v>
      </c>
      <c r="I52" s="16" t="n">
        <f aca="false">SUMIFS(OrderItems!$L$2:$L$6683,OrderItems!$C$2:$C$6683,A52,OrderItems!$I$2:$I$6683,"Delivered")</f>
        <v>3757.98</v>
      </c>
      <c r="J52" s="14" t="n">
        <f aca="false">IF(H52=0,0,I52/H52)</f>
        <v>0.296326260260687</v>
      </c>
    </row>
    <row r="53" customFormat="false" ht="15" hidden="false" customHeight="false" outlineLevel="0" collapsed="false">
      <c r="A53" s="12" t="n">
        <v>52</v>
      </c>
      <c r="B53" s="12" t="s">
        <v>214</v>
      </c>
      <c r="C53" s="12" t="s">
        <v>38</v>
      </c>
      <c r="D53" s="16" t="n">
        <v>1859</v>
      </c>
      <c r="E53" s="16" t="n">
        <v>1211.54</v>
      </c>
      <c r="F53" s="12" t="s">
        <v>215</v>
      </c>
      <c r="G53" s="12" t="n">
        <f aca="false">SUMIFS(OrderItems!$D$2:$D$6683,OrderItems!$C$2:$C$6683,A53,OrderItems!$I$2:$I$6683,"Delivered")</f>
        <v>37</v>
      </c>
      <c r="H53" s="16" t="n">
        <f aca="false">SUMIFS(OrderItems!$J$2:$J$6683,OrderItems!$C$2:$C$6683,A53,OrderItems!$I$2:$I$6683,"Delivered")</f>
        <v>65157.95</v>
      </c>
      <c r="I53" s="16" t="n">
        <f aca="false">SUMIFS(OrderItems!$L$2:$L$6683,OrderItems!$C$2:$C$6683,A53,OrderItems!$I$2:$I$6683,"Delivered")</f>
        <v>20330.97</v>
      </c>
      <c r="J53" s="14" t="n">
        <f aca="false">IF(H53=0,0,I53/H53)</f>
        <v>0.312025930834227</v>
      </c>
    </row>
    <row r="54" customFormat="false" ht="15" hidden="false" customHeight="false" outlineLevel="0" collapsed="false">
      <c r="A54" s="12" t="n">
        <v>53</v>
      </c>
      <c r="B54" s="12" t="s">
        <v>216</v>
      </c>
      <c r="C54" s="12" t="s">
        <v>38</v>
      </c>
      <c r="D54" s="16" t="n">
        <v>4579</v>
      </c>
      <c r="E54" s="16" t="n">
        <v>2746.75</v>
      </c>
      <c r="F54" s="12" t="s">
        <v>217</v>
      </c>
      <c r="G54" s="12" t="n">
        <f aca="false">SUMIFS(OrderItems!$D$2:$D$6683,OrderItems!$C$2:$C$6683,A54,OrderItems!$I$2:$I$6683,"Delivered")</f>
        <v>41</v>
      </c>
      <c r="H54" s="16" t="n">
        <f aca="false">SUMIFS(OrderItems!$J$2:$J$6683,OrderItems!$C$2:$C$6683,A54,OrderItems!$I$2:$I$6683,"Delivered")</f>
        <v>184075.8</v>
      </c>
      <c r="I54" s="16" t="n">
        <f aca="false">SUMIFS(OrderItems!$L$2:$L$6683,OrderItems!$C$2:$C$6683,A54,OrderItems!$I$2:$I$6683,"Delivered")</f>
        <v>71459.05</v>
      </c>
      <c r="J54" s="14" t="n">
        <f aca="false">IF(H54=0,0,I54/H54)</f>
        <v>0.3882044788071</v>
      </c>
    </row>
    <row r="55" customFormat="false" ht="15" hidden="false" customHeight="false" outlineLevel="0" collapsed="false">
      <c r="A55" s="12" t="n">
        <v>54</v>
      </c>
      <c r="B55" s="12" t="s">
        <v>218</v>
      </c>
      <c r="C55" s="12" t="s">
        <v>38</v>
      </c>
      <c r="D55" s="16" t="n">
        <v>2299</v>
      </c>
      <c r="E55" s="16" t="n">
        <v>1611.85</v>
      </c>
      <c r="F55" s="12" t="s">
        <v>219</v>
      </c>
      <c r="G55" s="12" t="n">
        <f aca="false">SUMIFS(OrderItems!$D$2:$D$6683,OrderItems!$C$2:$C$6683,A55,OrderItems!$I$2:$I$6683,"Delivered")</f>
        <v>30</v>
      </c>
      <c r="H55" s="16" t="n">
        <f aca="false">SUMIFS(OrderItems!$J$2:$J$6683,OrderItems!$C$2:$C$6683,A55,OrderItems!$I$2:$I$6683,"Delivered")</f>
        <v>66211.2</v>
      </c>
      <c r="I55" s="16" t="n">
        <f aca="false">SUMIFS(OrderItems!$L$2:$L$6683,OrderItems!$C$2:$C$6683,A55,OrderItems!$I$2:$I$6683,"Delivered")</f>
        <v>17855.7</v>
      </c>
      <c r="J55" s="14" t="n">
        <f aca="false">IF(H55=0,0,I55/H55)</f>
        <v>0.269677939683921</v>
      </c>
    </row>
    <row r="56" customFormat="false" ht="15" hidden="false" customHeight="false" outlineLevel="0" collapsed="false">
      <c r="A56" s="12" t="n">
        <v>55</v>
      </c>
      <c r="B56" s="12" t="s">
        <v>220</v>
      </c>
      <c r="C56" s="12" t="s">
        <v>38</v>
      </c>
      <c r="D56" s="16" t="n">
        <v>1459</v>
      </c>
      <c r="E56" s="16" t="n">
        <v>824.91</v>
      </c>
      <c r="F56" s="12" t="s">
        <v>221</v>
      </c>
      <c r="G56" s="12" t="n">
        <f aca="false">SUMIFS(OrderItems!$D$2:$D$6683,OrderItems!$C$2:$C$6683,A56,OrderItems!$I$2:$I$6683,"Delivered")</f>
        <v>29</v>
      </c>
      <c r="H56" s="16" t="n">
        <f aca="false">SUMIFS(OrderItems!$J$2:$J$6683,OrderItems!$C$2:$C$6683,A56,OrderItems!$I$2:$I$6683,"Delivered")</f>
        <v>40706.1</v>
      </c>
      <c r="I56" s="16" t="n">
        <f aca="false">SUMIFS(OrderItems!$L$2:$L$6683,OrderItems!$C$2:$C$6683,A56,OrderItems!$I$2:$I$6683,"Delivered")</f>
        <v>16783.71</v>
      </c>
      <c r="J56" s="14" t="n">
        <f aca="false">IF(H56=0,0,I56/H56)</f>
        <v>0.412314370573452</v>
      </c>
    </row>
    <row r="57" customFormat="false" ht="15" hidden="false" customHeight="false" outlineLevel="0" collapsed="false">
      <c r="A57" s="12" t="n">
        <v>56</v>
      </c>
      <c r="B57" s="12" t="s">
        <v>222</v>
      </c>
      <c r="C57" s="12" t="s">
        <v>38</v>
      </c>
      <c r="D57" s="16" t="n">
        <v>1739</v>
      </c>
      <c r="E57" s="16" t="n">
        <v>1012.52</v>
      </c>
      <c r="F57" s="12" t="s">
        <v>223</v>
      </c>
      <c r="G57" s="12" t="n">
        <f aca="false">SUMIFS(OrderItems!$D$2:$D$6683,OrderItems!$C$2:$C$6683,A57,OrderItems!$I$2:$I$6683,"Delivered")</f>
        <v>31</v>
      </c>
      <c r="H57" s="16" t="n">
        <f aca="false">SUMIFS(OrderItems!$J$2:$J$6683,OrderItems!$C$2:$C$6683,A57,OrderItems!$I$2:$I$6683,"Delivered")</f>
        <v>52256.95</v>
      </c>
      <c r="I57" s="16" t="n">
        <f aca="false">SUMIFS(OrderItems!$L$2:$L$6683,OrderItems!$C$2:$C$6683,A57,OrderItems!$I$2:$I$6683,"Delivered")</f>
        <v>20868.83</v>
      </c>
      <c r="J57" s="14" t="n">
        <f aca="false">IF(H57=0,0,I57/H57)</f>
        <v>0.399350325650464</v>
      </c>
    </row>
    <row r="58" customFormat="false" ht="15" hidden="false" customHeight="false" outlineLevel="0" collapsed="false">
      <c r="A58" s="12" t="n">
        <v>57</v>
      </c>
      <c r="B58" s="12" t="s">
        <v>224</v>
      </c>
      <c r="C58" s="12" t="s">
        <v>38</v>
      </c>
      <c r="D58" s="16" t="n">
        <v>4689</v>
      </c>
      <c r="E58" s="16" t="n">
        <v>3336.81</v>
      </c>
      <c r="F58" s="12" t="s">
        <v>225</v>
      </c>
      <c r="G58" s="12" t="n">
        <f aca="false">SUMIFS(OrderItems!$D$2:$D$6683,OrderItems!$C$2:$C$6683,A58,OrderItems!$I$2:$I$6683,"Delivered")</f>
        <v>31</v>
      </c>
      <c r="H58" s="16" t="n">
        <f aca="false">SUMIFS(OrderItems!$J$2:$J$6683,OrderItems!$C$2:$C$6683,A58,OrderItems!$I$2:$I$6683,"Delivered")</f>
        <v>139497.75</v>
      </c>
      <c r="I58" s="16" t="n">
        <f aca="false">SUMIFS(OrderItems!$L$2:$L$6683,OrderItems!$C$2:$C$6683,A58,OrderItems!$I$2:$I$6683,"Delivered")</f>
        <v>36056.64</v>
      </c>
      <c r="J58" s="14" t="n">
        <f aca="false">IF(H58=0,0,I58/H58)</f>
        <v>0.258474706581289</v>
      </c>
    </row>
    <row r="59" customFormat="false" ht="15" hidden="false" customHeight="false" outlineLevel="0" collapsed="false">
      <c r="A59" s="12" t="n">
        <v>58</v>
      </c>
      <c r="B59" s="12" t="s">
        <v>226</v>
      </c>
      <c r="C59" s="12" t="s">
        <v>38</v>
      </c>
      <c r="D59" s="16" t="n">
        <v>3319</v>
      </c>
      <c r="E59" s="16" t="n">
        <v>2403.93</v>
      </c>
      <c r="F59" s="12" t="s">
        <v>227</v>
      </c>
      <c r="G59" s="12" t="n">
        <f aca="false">SUMIFS(OrderItems!$D$2:$D$6683,OrderItems!$C$2:$C$6683,A59,OrderItems!$I$2:$I$6683,"Delivered")</f>
        <v>40</v>
      </c>
      <c r="H59" s="16" t="n">
        <f aca="false">SUMIFS(OrderItems!$J$2:$J$6683,OrderItems!$C$2:$C$6683,A59,OrderItems!$I$2:$I$6683,"Delivered")</f>
        <v>127781.5</v>
      </c>
      <c r="I59" s="16" t="n">
        <f aca="false">SUMIFS(OrderItems!$L$2:$L$6683,OrderItems!$C$2:$C$6683,A59,OrderItems!$I$2:$I$6683,"Delivered")</f>
        <v>31624.3</v>
      </c>
      <c r="J59" s="14" t="n">
        <f aca="false">IF(H59=0,0,I59/H59)</f>
        <v>0.247487312326119</v>
      </c>
    </row>
    <row r="60" customFormat="false" ht="15" hidden="false" customHeight="false" outlineLevel="0" collapsed="false">
      <c r="A60" s="12" t="n">
        <v>59</v>
      </c>
      <c r="B60" s="12" t="s">
        <v>228</v>
      </c>
      <c r="C60" s="12" t="s">
        <v>38</v>
      </c>
      <c r="D60" s="16" t="n">
        <v>4109</v>
      </c>
      <c r="E60" s="16" t="n">
        <v>2413.27</v>
      </c>
      <c r="F60" s="12" t="s">
        <v>229</v>
      </c>
      <c r="G60" s="12" t="n">
        <f aca="false">SUMIFS(OrderItems!$D$2:$D$6683,OrderItems!$C$2:$C$6683,A60,OrderItems!$I$2:$I$6683,"Delivered")</f>
        <v>31</v>
      </c>
      <c r="H60" s="16" t="n">
        <f aca="false">SUMIFS(OrderItems!$J$2:$J$6683,OrderItems!$C$2:$C$6683,A60,OrderItems!$I$2:$I$6683,"Delivered")</f>
        <v>119161</v>
      </c>
      <c r="I60" s="16" t="n">
        <f aca="false">SUMIFS(OrderItems!$L$2:$L$6683,OrderItems!$C$2:$C$6683,A60,OrderItems!$I$2:$I$6683,"Delivered")</f>
        <v>44349.63</v>
      </c>
      <c r="J60" s="14" t="n">
        <f aca="false">IF(H60=0,0,I60/H60)</f>
        <v>0.372182425457994</v>
      </c>
    </row>
    <row r="61" customFormat="false" ht="15" hidden="false" customHeight="false" outlineLevel="0" collapsed="false">
      <c r="A61" s="12" t="n">
        <v>60</v>
      </c>
      <c r="B61" s="12" t="s">
        <v>230</v>
      </c>
      <c r="C61" s="12" t="s">
        <v>38</v>
      </c>
      <c r="D61" s="16" t="n">
        <v>4519</v>
      </c>
      <c r="E61" s="16" t="n">
        <v>2972.91</v>
      </c>
      <c r="F61" s="12" t="s">
        <v>231</v>
      </c>
      <c r="G61" s="12" t="n">
        <f aca="false">SUMIFS(OrderItems!$D$2:$D$6683,OrderItems!$C$2:$C$6683,A61,OrderItems!$I$2:$I$6683,"Delivered")</f>
        <v>38</v>
      </c>
      <c r="H61" s="16" t="n">
        <f aca="false">SUMIFS(OrderItems!$J$2:$J$6683,OrderItems!$C$2:$C$6683,A61,OrderItems!$I$2:$I$6683,"Delivered")</f>
        <v>167654.9</v>
      </c>
      <c r="I61" s="16" t="n">
        <f aca="false">SUMIFS(OrderItems!$L$2:$L$6683,OrderItems!$C$2:$C$6683,A61,OrderItems!$I$2:$I$6683,"Delivered")</f>
        <v>54684.32</v>
      </c>
      <c r="J61" s="14" t="n">
        <f aca="false">IF(H61=0,0,I61/H61)</f>
        <v>0.326171916239848</v>
      </c>
    </row>
    <row r="62" customFormat="false" ht="15" hidden="false" customHeight="false" outlineLevel="0" collapsed="false">
      <c r="A62" s="12" t="n">
        <v>61</v>
      </c>
      <c r="B62" s="12" t="s">
        <v>232</v>
      </c>
      <c r="C62" s="12" t="s">
        <v>37</v>
      </c>
      <c r="D62" s="16" t="n">
        <v>2489</v>
      </c>
      <c r="E62" s="16" t="n">
        <v>1815.02</v>
      </c>
      <c r="F62" s="12" t="s">
        <v>233</v>
      </c>
      <c r="G62" s="12" t="n">
        <f aca="false">SUMIFS(OrderItems!$D$2:$D$6683,OrderItems!$C$2:$C$6683,A62,OrderItems!$I$2:$I$6683,"Delivered")</f>
        <v>33</v>
      </c>
      <c r="H62" s="16" t="n">
        <f aca="false">SUMIFS(OrderItems!$J$2:$J$6683,OrderItems!$C$2:$C$6683,A62,OrderItems!$I$2:$I$6683,"Delivered")</f>
        <v>80270.25</v>
      </c>
      <c r="I62" s="16" t="n">
        <f aca="false">SUMIFS(OrderItems!$L$2:$L$6683,OrderItems!$C$2:$C$6683,A62,OrderItems!$I$2:$I$6683,"Delivered")</f>
        <v>20374.59</v>
      </c>
      <c r="J62" s="14" t="n">
        <f aca="false">IF(H62=0,0,I62/H62)</f>
        <v>0.253824922683061</v>
      </c>
    </row>
    <row r="63" customFormat="false" ht="15" hidden="false" customHeight="false" outlineLevel="0" collapsed="false">
      <c r="A63" s="12" t="n">
        <v>62</v>
      </c>
      <c r="B63" s="12" t="s">
        <v>234</v>
      </c>
      <c r="C63" s="12" t="s">
        <v>37</v>
      </c>
      <c r="D63" s="16" t="n">
        <v>1169</v>
      </c>
      <c r="E63" s="16" t="n">
        <v>668.68</v>
      </c>
      <c r="F63" s="12" t="s">
        <v>235</v>
      </c>
      <c r="G63" s="12" t="n">
        <f aca="false">SUMIFS(OrderItems!$D$2:$D$6683,OrderItems!$C$2:$C$6683,A63,OrderItems!$I$2:$I$6683,"Delivered")</f>
        <v>23</v>
      </c>
      <c r="H63" s="16" t="n">
        <f aca="false">SUMIFS(OrderItems!$J$2:$J$6683,OrderItems!$C$2:$C$6683,A63,OrderItems!$I$2:$I$6683,"Delivered")</f>
        <v>26127.15</v>
      </c>
      <c r="I63" s="16" t="n">
        <f aca="false">SUMIFS(OrderItems!$L$2:$L$6683,OrderItems!$C$2:$C$6683,A63,OrderItems!$I$2:$I$6683,"Delivered")</f>
        <v>10747.51</v>
      </c>
      <c r="J63" s="14" t="n">
        <f aca="false">IF(H63=0,0,I63/H63)</f>
        <v>0.411354089519906</v>
      </c>
    </row>
    <row r="64" customFormat="false" ht="15" hidden="false" customHeight="false" outlineLevel="0" collapsed="false">
      <c r="A64" s="12" t="n">
        <v>63</v>
      </c>
      <c r="B64" s="12" t="s">
        <v>236</v>
      </c>
      <c r="C64" s="12" t="s">
        <v>37</v>
      </c>
      <c r="D64" s="16" t="n">
        <v>929</v>
      </c>
      <c r="E64" s="16" t="n">
        <v>590.31</v>
      </c>
      <c r="F64" s="12" t="s">
        <v>237</v>
      </c>
      <c r="G64" s="12" t="n">
        <f aca="false">SUMIFS(OrderItems!$D$2:$D$6683,OrderItems!$C$2:$C$6683,A64,OrderItems!$I$2:$I$6683,"Delivered")</f>
        <v>36</v>
      </c>
      <c r="H64" s="16" t="n">
        <f aca="false">SUMIFS(OrderItems!$J$2:$J$6683,OrderItems!$C$2:$C$6683,A64,OrderItems!$I$2:$I$6683,"Delivered")</f>
        <v>32096.95</v>
      </c>
      <c r="I64" s="16" t="n">
        <f aca="false">SUMIFS(OrderItems!$L$2:$L$6683,OrderItems!$C$2:$C$6683,A64,OrderItems!$I$2:$I$6683,"Delivered")</f>
        <v>10845.79</v>
      </c>
      <c r="J64" s="14" t="n">
        <f aca="false">IF(H64=0,0,I64/H64)</f>
        <v>0.337907184327483</v>
      </c>
    </row>
    <row r="65" customFormat="false" ht="15" hidden="false" customHeight="false" outlineLevel="0" collapsed="false">
      <c r="A65" s="12" t="n">
        <v>64</v>
      </c>
      <c r="B65" s="12" t="s">
        <v>238</v>
      </c>
      <c r="C65" s="12" t="s">
        <v>37</v>
      </c>
      <c r="D65" s="16" t="n">
        <v>2519</v>
      </c>
      <c r="E65" s="16" t="n">
        <v>1819.09</v>
      </c>
      <c r="F65" s="12" t="s">
        <v>239</v>
      </c>
      <c r="G65" s="12" t="n">
        <f aca="false">SUMIFS(OrderItems!$D$2:$D$6683,OrderItems!$C$2:$C$6683,A65,OrderItems!$I$2:$I$6683,"Delivered")</f>
        <v>36</v>
      </c>
      <c r="H65" s="16" t="n">
        <f aca="false">SUMIFS(OrderItems!$J$2:$J$6683,OrderItems!$C$2:$C$6683,A65,OrderItems!$I$2:$I$6683,"Delivered")</f>
        <v>86275.75</v>
      </c>
      <c r="I65" s="16" t="n">
        <f aca="false">SUMIFS(OrderItems!$L$2:$L$6683,OrderItems!$C$2:$C$6683,A65,OrderItems!$I$2:$I$6683,"Delivered")</f>
        <v>20788.51</v>
      </c>
      <c r="J65" s="14" t="n">
        <f aca="false">IF(H65=0,0,I65/H65)</f>
        <v>0.240954265827883</v>
      </c>
    </row>
    <row r="66" customFormat="false" ht="15" hidden="false" customHeight="false" outlineLevel="0" collapsed="false">
      <c r="A66" s="12" t="n">
        <v>65</v>
      </c>
      <c r="B66" s="12" t="s">
        <v>240</v>
      </c>
      <c r="C66" s="12" t="s">
        <v>37</v>
      </c>
      <c r="D66" s="16" t="n">
        <v>329</v>
      </c>
      <c r="E66" s="16" t="n">
        <v>214.56</v>
      </c>
      <c r="F66" s="12" t="s">
        <v>241</v>
      </c>
      <c r="G66" s="12" t="n">
        <f aca="false">SUMIFS(OrderItems!$D$2:$D$6683,OrderItems!$C$2:$C$6683,A66,OrderItems!$I$2:$I$6683,"Delivered")</f>
        <v>32</v>
      </c>
      <c r="H66" s="16" t="n">
        <f aca="false">SUMIFS(OrderItems!$J$2:$J$6683,OrderItems!$C$2:$C$6683,A66,OrderItems!$I$2:$I$6683,"Delivered")</f>
        <v>9985.15</v>
      </c>
      <c r="I66" s="16" t="n">
        <f aca="false">SUMIFS(OrderItems!$L$2:$L$6683,OrderItems!$C$2:$C$6683,A66,OrderItems!$I$2:$I$6683,"Delivered")</f>
        <v>3119.23</v>
      </c>
      <c r="J66" s="14" t="n">
        <f aca="false">IF(H66=0,0,I66/H66)</f>
        <v>0.31238689453839</v>
      </c>
    </row>
    <row r="67" customFormat="false" ht="15" hidden="false" customHeight="false" outlineLevel="0" collapsed="false">
      <c r="A67" s="12" t="n">
        <v>66</v>
      </c>
      <c r="B67" s="12" t="s">
        <v>242</v>
      </c>
      <c r="C67" s="12" t="s">
        <v>37</v>
      </c>
      <c r="D67" s="16" t="n">
        <v>1439</v>
      </c>
      <c r="E67" s="16" t="n">
        <v>855.37</v>
      </c>
      <c r="F67" s="12" t="s">
        <v>243</v>
      </c>
      <c r="G67" s="12" t="n">
        <f aca="false">SUMIFS(OrderItems!$D$2:$D$6683,OrderItems!$C$2:$C$6683,A67,OrderItems!$I$2:$I$6683,"Delivered")</f>
        <v>28</v>
      </c>
      <c r="H67" s="16" t="n">
        <f aca="false">SUMIFS(OrderItems!$J$2:$J$6683,OrderItems!$C$2:$C$6683,A67,OrderItems!$I$2:$I$6683,"Delivered")</f>
        <v>38493.25</v>
      </c>
      <c r="I67" s="16" t="n">
        <f aca="false">SUMIFS(OrderItems!$L$2:$L$6683,OrderItems!$C$2:$C$6683,A67,OrderItems!$I$2:$I$6683,"Delivered")</f>
        <v>14542.89</v>
      </c>
      <c r="J67" s="14" t="n">
        <f aca="false">IF(H67=0,0,I67/H67)</f>
        <v>0.37780364089808</v>
      </c>
    </row>
    <row r="68" customFormat="false" ht="15" hidden="false" customHeight="false" outlineLevel="0" collapsed="false">
      <c r="A68" s="12" t="n">
        <v>67</v>
      </c>
      <c r="B68" s="12" t="s">
        <v>244</v>
      </c>
      <c r="C68" s="12" t="s">
        <v>37</v>
      </c>
      <c r="D68" s="16" t="n">
        <v>629</v>
      </c>
      <c r="E68" s="16" t="n">
        <v>388.42</v>
      </c>
      <c r="F68" s="12" t="s">
        <v>245</v>
      </c>
      <c r="G68" s="12" t="n">
        <f aca="false">SUMIFS(OrderItems!$D$2:$D$6683,OrderItems!$C$2:$C$6683,A68,OrderItems!$I$2:$I$6683,"Delivered")</f>
        <v>29</v>
      </c>
      <c r="H68" s="16" t="n">
        <f aca="false">SUMIFS(OrderItems!$J$2:$J$6683,OrderItems!$C$2:$C$6683,A68,OrderItems!$I$2:$I$6683,"Delivered")</f>
        <v>17266.05</v>
      </c>
      <c r="I68" s="16" t="n">
        <f aca="false">SUMIFS(OrderItems!$L$2:$L$6683,OrderItems!$C$2:$C$6683,A68,OrderItems!$I$2:$I$6683,"Delivered")</f>
        <v>6001.87</v>
      </c>
      <c r="J68" s="14" t="n">
        <f aca="false">IF(H68=0,0,I68/H68)</f>
        <v>0.347611063329482</v>
      </c>
    </row>
    <row r="69" customFormat="false" ht="15" hidden="false" customHeight="false" outlineLevel="0" collapsed="false">
      <c r="A69" s="12" t="n">
        <v>68</v>
      </c>
      <c r="B69" s="12" t="s">
        <v>246</v>
      </c>
      <c r="C69" s="12" t="s">
        <v>37</v>
      </c>
      <c r="D69" s="16" t="n">
        <v>2859</v>
      </c>
      <c r="E69" s="16" t="n">
        <v>1757.26</v>
      </c>
      <c r="F69" s="12" t="s">
        <v>247</v>
      </c>
      <c r="G69" s="12" t="n">
        <f aca="false">SUMIFS(OrderItems!$D$2:$D$6683,OrderItems!$C$2:$C$6683,A69,OrderItems!$I$2:$I$6683,"Delivered")</f>
        <v>27</v>
      </c>
      <c r="H69" s="16" t="n">
        <f aca="false">SUMIFS(OrderItems!$J$2:$J$6683,OrderItems!$C$2:$C$6683,A69,OrderItems!$I$2:$I$6683,"Delivered")</f>
        <v>76335.3</v>
      </c>
      <c r="I69" s="16" t="n">
        <f aca="false">SUMIFS(OrderItems!$L$2:$L$6683,OrderItems!$C$2:$C$6683,A69,OrderItems!$I$2:$I$6683,"Delivered")</f>
        <v>28889.28</v>
      </c>
      <c r="J69" s="14" t="n">
        <f aca="false">IF(H69=0,0,I69/H69)</f>
        <v>0.378452432884917</v>
      </c>
    </row>
    <row r="70" customFormat="false" ht="15" hidden="false" customHeight="false" outlineLevel="0" collapsed="false">
      <c r="A70" s="12" t="n">
        <v>69</v>
      </c>
      <c r="B70" s="12" t="s">
        <v>248</v>
      </c>
      <c r="C70" s="12" t="s">
        <v>37</v>
      </c>
      <c r="D70" s="16" t="n">
        <v>1709</v>
      </c>
      <c r="E70" s="16" t="n">
        <v>1180.24</v>
      </c>
      <c r="F70" s="12" t="s">
        <v>249</v>
      </c>
      <c r="G70" s="12" t="n">
        <f aca="false">SUMIFS(OrderItems!$D$2:$D$6683,OrderItems!$C$2:$C$6683,A70,OrderItems!$I$2:$I$6683,"Delivered")</f>
        <v>27</v>
      </c>
      <c r="H70" s="16" t="n">
        <f aca="false">SUMIFS(OrderItems!$J$2:$J$6683,OrderItems!$C$2:$C$6683,A70,OrderItems!$I$2:$I$6683,"Delivered")</f>
        <v>44690.35</v>
      </c>
      <c r="I70" s="16" t="n">
        <f aca="false">SUMIFS(OrderItems!$L$2:$L$6683,OrderItems!$C$2:$C$6683,A70,OrderItems!$I$2:$I$6683,"Delivered")</f>
        <v>12823.87</v>
      </c>
      <c r="J70" s="14" t="n">
        <f aca="false">IF(H70=0,0,I70/H70)</f>
        <v>0.286949419729315</v>
      </c>
    </row>
    <row r="71" customFormat="false" ht="15" hidden="false" customHeight="false" outlineLevel="0" collapsed="false">
      <c r="A71" s="12" t="n">
        <v>70</v>
      </c>
      <c r="B71" s="12" t="s">
        <v>250</v>
      </c>
      <c r="C71" s="12" t="s">
        <v>37</v>
      </c>
      <c r="D71" s="16" t="n">
        <v>1289</v>
      </c>
      <c r="E71" s="16" t="n">
        <v>959.48</v>
      </c>
      <c r="F71" s="12" t="s">
        <v>251</v>
      </c>
      <c r="G71" s="12" t="n">
        <f aca="false">SUMIFS(OrderItems!$D$2:$D$6683,OrderItems!$C$2:$C$6683,A71,OrderItems!$I$2:$I$6683,"Delivered")</f>
        <v>37</v>
      </c>
      <c r="H71" s="16" t="n">
        <f aca="false">SUMIFS(OrderItems!$J$2:$J$6683,OrderItems!$C$2:$C$6683,A71,OrderItems!$I$2:$I$6683,"Delivered")</f>
        <v>45823.95</v>
      </c>
      <c r="I71" s="16" t="n">
        <f aca="false">SUMIFS(OrderItems!$L$2:$L$6683,OrderItems!$C$2:$C$6683,A71,OrderItems!$I$2:$I$6683,"Delivered")</f>
        <v>10323.19</v>
      </c>
      <c r="J71" s="14" t="n">
        <f aca="false">IF(H71=0,0,I71/H71)</f>
        <v>0.225279357192036</v>
      </c>
    </row>
    <row r="72" customFormat="false" ht="15" hidden="false" customHeight="false" outlineLevel="0" collapsed="false">
      <c r="A72" s="12" t="n">
        <v>71</v>
      </c>
      <c r="B72" s="12" t="s">
        <v>252</v>
      </c>
      <c r="C72" s="12" t="s">
        <v>37</v>
      </c>
      <c r="D72" s="16" t="n">
        <v>2909</v>
      </c>
      <c r="E72" s="16" t="n">
        <v>1746.44</v>
      </c>
      <c r="F72" s="12" t="s">
        <v>253</v>
      </c>
      <c r="G72" s="12" t="n">
        <f aca="false">SUMIFS(OrderItems!$D$2:$D$6683,OrderItems!$C$2:$C$6683,A72,OrderItems!$I$2:$I$6683,"Delivered")</f>
        <v>21</v>
      </c>
      <c r="H72" s="16" t="n">
        <f aca="false">SUMIFS(OrderItems!$J$2:$J$6683,OrderItems!$C$2:$C$6683,A72,OrderItems!$I$2:$I$6683,"Delivered")</f>
        <v>57889.1</v>
      </c>
      <c r="I72" s="16" t="n">
        <f aca="false">SUMIFS(OrderItems!$L$2:$L$6683,OrderItems!$C$2:$C$6683,A72,OrderItems!$I$2:$I$6683,"Delivered")</f>
        <v>21213.86</v>
      </c>
      <c r="J72" s="14" t="n">
        <f aca="false">IF(H72=0,0,I72/H72)</f>
        <v>0.366456897757954</v>
      </c>
    </row>
    <row r="73" customFormat="false" ht="15" hidden="false" customHeight="false" outlineLevel="0" collapsed="false">
      <c r="A73" s="12" t="n">
        <v>72</v>
      </c>
      <c r="B73" s="12" t="s">
        <v>254</v>
      </c>
      <c r="C73" s="12" t="s">
        <v>37</v>
      </c>
      <c r="D73" s="16" t="n">
        <v>1649</v>
      </c>
      <c r="E73" s="16" t="n">
        <v>1006.18</v>
      </c>
      <c r="F73" s="12" t="s">
        <v>255</v>
      </c>
      <c r="G73" s="12" t="n">
        <f aca="false">SUMIFS(OrderItems!$D$2:$D$6683,OrderItems!$C$2:$C$6683,A73,OrderItems!$I$2:$I$6683,"Delivered")</f>
        <v>27</v>
      </c>
      <c r="H73" s="16" t="n">
        <f aca="false">SUMIFS(OrderItems!$J$2:$J$6683,OrderItems!$C$2:$C$6683,A73,OrderItems!$I$2:$I$6683,"Delivered")</f>
        <v>42874</v>
      </c>
      <c r="I73" s="16" t="n">
        <f aca="false">SUMIFS(OrderItems!$L$2:$L$6683,OrderItems!$C$2:$C$6683,A73,OrderItems!$I$2:$I$6683,"Delivered")</f>
        <v>15707.14</v>
      </c>
      <c r="J73" s="14" t="n">
        <f aca="false">IF(H73=0,0,I73/H73)</f>
        <v>0.366355833372207</v>
      </c>
    </row>
    <row r="74" customFormat="false" ht="15" hidden="false" customHeight="false" outlineLevel="0" collapsed="false">
      <c r="A74" s="12" t="n">
        <v>73</v>
      </c>
      <c r="B74" s="12" t="s">
        <v>256</v>
      </c>
      <c r="C74" s="12" t="s">
        <v>37</v>
      </c>
      <c r="D74" s="16" t="n">
        <v>1079</v>
      </c>
      <c r="E74" s="16" t="n">
        <v>601.41</v>
      </c>
      <c r="F74" s="12" t="s">
        <v>257</v>
      </c>
      <c r="G74" s="12" t="n">
        <f aca="false">SUMIFS(OrderItems!$D$2:$D$6683,OrderItems!$C$2:$C$6683,A74,OrderItems!$I$2:$I$6683,"Delivered")</f>
        <v>31</v>
      </c>
      <c r="H74" s="16" t="n">
        <f aca="false">SUMIFS(OrderItems!$J$2:$J$6683,OrderItems!$C$2:$C$6683,A74,OrderItems!$I$2:$I$6683,"Delivered")</f>
        <v>31938.4</v>
      </c>
      <c r="I74" s="16" t="n">
        <f aca="false">SUMIFS(OrderItems!$L$2:$L$6683,OrderItems!$C$2:$C$6683,A74,OrderItems!$I$2:$I$6683,"Delivered")</f>
        <v>13294.69</v>
      </c>
      <c r="J74" s="14" t="n">
        <f aca="false">IF(H74=0,0,I74/H74)</f>
        <v>0.416260363700123</v>
      </c>
    </row>
    <row r="75" customFormat="false" ht="15" hidden="false" customHeight="false" outlineLevel="0" collapsed="false">
      <c r="A75" s="12" t="n">
        <v>74</v>
      </c>
      <c r="B75" s="12" t="s">
        <v>258</v>
      </c>
      <c r="C75" s="12" t="s">
        <v>37</v>
      </c>
      <c r="D75" s="16" t="n">
        <v>1959</v>
      </c>
      <c r="E75" s="16" t="n">
        <v>1274.4</v>
      </c>
      <c r="F75" s="12" t="s">
        <v>259</v>
      </c>
      <c r="G75" s="12" t="n">
        <f aca="false">SUMIFS(OrderItems!$D$2:$D$6683,OrderItems!$C$2:$C$6683,A75,OrderItems!$I$2:$I$6683,"Delivered")</f>
        <v>27</v>
      </c>
      <c r="H75" s="16" t="n">
        <f aca="false">SUMIFS(OrderItems!$J$2:$J$6683,OrderItems!$C$2:$C$6683,A75,OrderItems!$I$2:$I$6683,"Delivered")</f>
        <v>51227.85</v>
      </c>
      <c r="I75" s="16" t="n">
        <f aca="false">SUMIFS(OrderItems!$L$2:$L$6683,OrderItems!$C$2:$C$6683,A75,OrderItems!$I$2:$I$6683,"Delivered")</f>
        <v>16819.05</v>
      </c>
      <c r="J75" s="14" t="n">
        <f aca="false">IF(H75=0,0,I75/H75)</f>
        <v>0.328318483012658</v>
      </c>
    </row>
    <row r="76" customFormat="false" ht="15" hidden="false" customHeight="false" outlineLevel="0" collapsed="false">
      <c r="A76" s="12" t="n">
        <v>75</v>
      </c>
      <c r="B76" s="12" t="s">
        <v>260</v>
      </c>
      <c r="C76" s="12" t="s">
        <v>37</v>
      </c>
      <c r="D76" s="16" t="n">
        <v>449</v>
      </c>
      <c r="E76" s="16" t="n">
        <v>271.97</v>
      </c>
      <c r="F76" s="12" t="s">
        <v>261</v>
      </c>
      <c r="G76" s="12" t="n">
        <f aca="false">SUMIFS(OrderItems!$D$2:$D$6683,OrderItems!$C$2:$C$6683,A76,OrderItems!$I$2:$I$6683,"Delivered")</f>
        <v>22</v>
      </c>
      <c r="H76" s="16" t="n">
        <f aca="false">SUMIFS(OrderItems!$J$2:$J$6683,OrderItems!$C$2:$C$6683,A76,OrderItems!$I$2:$I$6683,"Delivered")</f>
        <v>9653.5</v>
      </c>
      <c r="I76" s="16" t="n">
        <f aca="false">SUMIFS(OrderItems!$L$2:$L$6683,OrderItems!$C$2:$C$6683,A76,OrderItems!$I$2:$I$6683,"Delivered")</f>
        <v>3670.16</v>
      </c>
      <c r="J76" s="14" t="n">
        <f aca="false">IF(H76=0,0,I76/H76)</f>
        <v>0.380189568550267</v>
      </c>
    </row>
    <row r="77" customFormat="false" ht="15" hidden="false" customHeight="false" outlineLevel="0" collapsed="false">
      <c r="A77" s="12" t="n">
        <v>76</v>
      </c>
      <c r="B77" s="12" t="s">
        <v>262</v>
      </c>
      <c r="C77" s="12" t="s">
        <v>37</v>
      </c>
      <c r="D77" s="16" t="n">
        <v>2759</v>
      </c>
      <c r="E77" s="16" t="n">
        <v>1649.64</v>
      </c>
      <c r="F77" s="12" t="s">
        <v>263</v>
      </c>
      <c r="G77" s="12" t="n">
        <f aca="false">SUMIFS(OrderItems!$D$2:$D$6683,OrderItems!$C$2:$C$6683,A77,OrderItems!$I$2:$I$6683,"Delivered")</f>
        <v>29</v>
      </c>
      <c r="H77" s="16" t="n">
        <f aca="false">SUMIFS(OrderItems!$J$2:$J$6683,OrderItems!$C$2:$C$6683,A77,OrderItems!$I$2:$I$6683,"Delivered")</f>
        <v>76562.25</v>
      </c>
      <c r="I77" s="16" t="n">
        <f aca="false">SUMIFS(OrderItems!$L$2:$L$6683,OrderItems!$C$2:$C$6683,A77,OrderItems!$I$2:$I$6683,"Delivered")</f>
        <v>28722.69</v>
      </c>
      <c r="J77" s="14" t="n">
        <f aca="false">IF(H77=0,0,I77/H77)</f>
        <v>0.375154727035843</v>
      </c>
    </row>
    <row r="78" customFormat="false" ht="15" hidden="false" customHeight="false" outlineLevel="0" collapsed="false">
      <c r="A78" s="12" t="n">
        <v>77</v>
      </c>
      <c r="B78" s="12" t="s">
        <v>264</v>
      </c>
      <c r="C78" s="12" t="s">
        <v>37</v>
      </c>
      <c r="D78" s="16" t="n">
        <v>699</v>
      </c>
      <c r="E78" s="16" t="n">
        <v>452.88</v>
      </c>
      <c r="F78" s="12" t="s">
        <v>265</v>
      </c>
      <c r="G78" s="12" t="n">
        <f aca="false">SUMIFS(OrderItems!$D$2:$D$6683,OrderItems!$C$2:$C$6683,A78,OrderItems!$I$2:$I$6683,"Delivered")</f>
        <v>35</v>
      </c>
      <c r="H78" s="16" t="n">
        <f aca="false">SUMIFS(OrderItems!$J$2:$J$6683,OrderItems!$C$2:$C$6683,A78,OrderItems!$I$2:$I$6683,"Delivered")</f>
        <v>23940.75</v>
      </c>
      <c r="I78" s="16" t="n">
        <f aca="false">SUMIFS(OrderItems!$L$2:$L$6683,OrderItems!$C$2:$C$6683,A78,OrderItems!$I$2:$I$6683,"Delivered")</f>
        <v>8089.95</v>
      </c>
      <c r="J78" s="14" t="n">
        <f aca="false">IF(H78=0,0,I78/H78)</f>
        <v>0.337915478838382</v>
      </c>
    </row>
    <row r="79" customFormat="false" ht="15" hidden="false" customHeight="false" outlineLevel="0" collapsed="false">
      <c r="A79" s="12" t="n">
        <v>78</v>
      </c>
      <c r="B79" s="12" t="s">
        <v>266</v>
      </c>
      <c r="C79" s="12" t="s">
        <v>37</v>
      </c>
      <c r="D79" s="16" t="n">
        <v>2969</v>
      </c>
      <c r="E79" s="16" t="n">
        <v>1776.68</v>
      </c>
      <c r="F79" s="12" t="s">
        <v>267</v>
      </c>
      <c r="G79" s="12" t="n">
        <f aca="false">SUMIFS(OrderItems!$D$2:$D$6683,OrderItems!$C$2:$C$6683,A79,OrderItems!$I$2:$I$6683,"Delivered")</f>
        <v>32</v>
      </c>
      <c r="H79" s="16" t="n">
        <f aca="false">SUMIFS(OrderItems!$J$2:$J$6683,OrderItems!$C$2:$C$6683,A79,OrderItems!$I$2:$I$6683,"Delivered")</f>
        <v>91890.55</v>
      </c>
      <c r="I79" s="16" t="n">
        <f aca="false">SUMIFS(OrderItems!$L$2:$L$6683,OrderItems!$C$2:$C$6683,A79,OrderItems!$I$2:$I$6683,"Delivered")</f>
        <v>35036.79</v>
      </c>
      <c r="J79" s="14" t="n">
        <f aca="false">IF(H79=0,0,I79/H79)</f>
        <v>0.381288282636245</v>
      </c>
    </row>
    <row r="80" customFormat="false" ht="15" hidden="false" customHeight="false" outlineLevel="0" collapsed="false">
      <c r="A80" s="12" t="n">
        <v>79</v>
      </c>
      <c r="B80" s="12" t="s">
        <v>268</v>
      </c>
      <c r="C80" s="12" t="s">
        <v>37</v>
      </c>
      <c r="D80" s="16" t="n">
        <v>2119</v>
      </c>
      <c r="E80" s="16" t="n">
        <v>1488.22</v>
      </c>
      <c r="F80" s="12" t="s">
        <v>221</v>
      </c>
      <c r="G80" s="12" t="n">
        <f aca="false">SUMIFS(OrderItems!$D$2:$D$6683,OrderItems!$C$2:$C$6683,A80,OrderItems!$I$2:$I$6683,"Delivered")</f>
        <v>35</v>
      </c>
      <c r="H80" s="16" t="n">
        <f aca="false">SUMIFS(OrderItems!$J$2:$J$6683,OrderItems!$C$2:$C$6683,A80,OrderItems!$I$2:$I$6683,"Delivered")</f>
        <v>70138.9</v>
      </c>
      <c r="I80" s="16" t="n">
        <f aca="false">SUMIFS(OrderItems!$L$2:$L$6683,OrderItems!$C$2:$C$6683,A80,OrderItems!$I$2:$I$6683,"Delivered")</f>
        <v>18051.2</v>
      </c>
      <c r="J80" s="14" t="n">
        <f aca="false">IF(H80=0,0,I80/H80)</f>
        <v>0.257363602793885</v>
      </c>
    </row>
    <row r="81" customFormat="false" ht="15" hidden="false" customHeight="false" outlineLevel="0" collapsed="false">
      <c r="A81" s="12" t="n">
        <v>80</v>
      </c>
      <c r="B81" s="12" t="s">
        <v>269</v>
      </c>
      <c r="C81" s="12" t="s">
        <v>37</v>
      </c>
      <c r="D81" s="16" t="n">
        <v>949</v>
      </c>
      <c r="E81" s="16" t="n">
        <v>660.17</v>
      </c>
      <c r="F81" s="12" t="s">
        <v>270</v>
      </c>
      <c r="G81" s="12" t="n">
        <f aca="false">SUMIFS(OrderItems!$D$2:$D$6683,OrderItems!$C$2:$C$6683,A81,OrderItems!$I$2:$I$6683,"Delivered")</f>
        <v>29</v>
      </c>
      <c r="H81" s="16" t="n">
        <f aca="false">SUMIFS(OrderItems!$J$2:$J$6683,OrderItems!$C$2:$C$6683,A81,OrderItems!$I$2:$I$6683,"Delivered")</f>
        <v>26192.4</v>
      </c>
      <c r="I81" s="16" t="n">
        <f aca="false">SUMIFS(OrderItems!$L$2:$L$6683,OrderItems!$C$2:$C$6683,A81,OrderItems!$I$2:$I$6683,"Delivered")</f>
        <v>7047.47</v>
      </c>
      <c r="J81" s="14" t="n">
        <f aca="false">IF(H81=0,0,I81/H81)</f>
        <v>0.26906545410119</v>
      </c>
    </row>
    <row r="82" customFormat="false" ht="15" hidden="false" customHeight="false" outlineLevel="0" collapsed="false">
      <c r="A82" s="12" t="n">
        <v>81</v>
      </c>
      <c r="B82" s="12" t="s">
        <v>271</v>
      </c>
      <c r="C82" s="12" t="s">
        <v>37</v>
      </c>
      <c r="D82" s="16" t="n">
        <v>1299</v>
      </c>
      <c r="E82" s="16" t="n">
        <v>878.72</v>
      </c>
      <c r="F82" s="12" t="s">
        <v>272</v>
      </c>
      <c r="G82" s="12" t="n">
        <f aca="false">SUMIFS(OrderItems!$D$2:$D$6683,OrderItems!$C$2:$C$6683,A82,OrderItems!$I$2:$I$6683,"Delivered")</f>
        <v>37</v>
      </c>
      <c r="H82" s="16" t="n">
        <f aca="false">SUMIFS(OrderItems!$J$2:$J$6683,OrderItems!$C$2:$C$6683,A82,OrderItems!$I$2:$I$6683,"Delivered")</f>
        <v>45529.95</v>
      </c>
      <c r="I82" s="16" t="n">
        <f aca="false">SUMIFS(OrderItems!$L$2:$L$6683,OrderItems!$C$2:$C$6683,A82,OrderItems!$I$2:$I$6683,"Delivered")</f>
        <v>13017.31</v>
      </c>
      <c r="J82" s="14" t="n">
        <f aca="false">IF(H82=0,0,I82/H82)</f>
        <v>0.28590652965795</v>
      </c>
    </row>
    <row r="83" customFormat="false" ht="15" hidden="false" customHeight="false" outlineLevel="0" collapsed="false">
      <c r="A83" s="12" t="n">
        <v>82</v>
      </c>
      <c r="B83" s="12" t="s">
        <v>273</v>
      </c>
      <c r="C83" s="12" t="s">
        <v>37</v>
      </c>
      <c r="D83" s="16" t="n">
        <v>2019</v>
      </c>
      <c r="E83" s="16" t="n">
        <v>1326.8</v>
      </c>
      <c r="F83" s="12" t="s">
        <v>274</v>
      </c>
      <c r="G83" s="12" t="n">
        <f aca="false">SUMIFS(OrderItems!$D$2:$D$6683,OrderItems!$C$2:$C$6683,A83,OrderItems!$I$2:$I$6683,"Delivered")</f>
        <v>29</v>
      </c>
      <c r="H83" s="16" t="n">
        <f aca="false">SUMIFS(OrderItems!$J$2:$J$6683,OrderItems!$C$2:$C$6683,A83,OrderItems!$I$2:$I$6683,"Delivered")</f>
        <v>56128.2</v>
      </c>
      <c r="I83" s="16" t="n">
        <f aca="false">SUMIFS(OrderItems!$L$2:$L$6683,OrderItems!$C$2:$C$6683,A83,OrderItems!$I$2:$I$6683,"Delivered")</f>
        <v>17651</v>
      </c>
      <c r="J83" s="14" t="n">
        <f aca="false">IF(H83=0,0,I83/H83)</f>
        <v>0.314476502007903</v>
      </c>
    </row>
    <row r="84" customFormat="false" ht="15" hidden="false" customHeight="false" outlineLevel="0" collapsed="false">
      <c r="A84" s="12" t="n">
        <v>83</v>
      </c>
      <c r="B84" s="12" t="s">
        <v>275</v>
      </c>
      <c r="C84" s="12" t="s">
        <v>37</v>
      </c>
      <c r="D84" s="16" t="n">
        <v>549</v>
      </c>
      <c r="E84" s="16" t="n">
        <v>393.67</v>
      </c>
      <c r="F84" s="12" t="s">
        <v>276</v>
      </c>
      <c r="G84" s="12" t="n">
        <f aca="false">SUMIFS(OrderItems!$D$2:$D$6683,OrderItems!$C$2:$C$6683,A84,OrderItems!$I$2:$I$6683,"Delivered")</f>
        <v>33</v>
      </c>
      <c r="H84" s="16" t="n">
        <f aca="false">SUMIFS(OrderItems!$J$2:$J$6683,OrderItems!$C$2:$C$6683,A84,OrderItems!$I$2:$I$6683,"Delivered")</f>
        <v>17430.75</v>
      </c>
      <c r="I84" s="16" t="n">
        <f aca="false">SUMIFS(OrderItems!$L$2:$L$6683,OrderItems!$C$2:$C$6683,A84,OrderItems!$I$2:$I$6683,"Delivered")</f>
        <v>4439.64</v>
      </c>
      <c r="J84" s="14" t="n">
        <f aca="false">IF(H84=0,0,I84/H84)</f>
        <v>0.254701604922336</v>
      </c>
    </row>
    <row r="85" customFormat="false" ht="15" hidden="false" customHeight="false" outlineLevel="0" collapsed="false">
      <c r="A85" s="12" t="n">
        <v>84</v>
      </c>
      <c r="B85" s="12" t="s">
        <v>277</v>
      </c>
      <c r="C85" s="12" t="s">
        <v>37</v>
      </c>
      <c r="D85" s="16" t="n">
        <v>1179</v>
      </c>
      <c r="E85" s="16" t="n">
        <v>692.43</v>
      </c>
      <c r="F85" s="12" t="s">
        <v>278</v>
      </c>
      <c r="G85" s="12" t="n">
        <f aca="false">SUMIFS(OrderItems!$D$2:$D$6683,OrderItems!$C$2:$C$6683,A85,OrderItems!$I$2:$I$6683,"Delivered")</f>
        <v>27</v>
      </c>
      <c r="H85" s="16" t="n">
        <f aca="false">SUMIFS(OrderItems!$J$2:$J$6683,OrderItems!$C$2:$C$6683,A85,OrderItems!$I$2:$I$6683,"Delivered")</f>
        <v>29651.85</v>
      </c>
      <c r="I85" s="16" t="n">
        <f aca="false">SUMIFS(OrderItems!$L$2:$L$6683,OrderItems!$C$2:$C$6683,A85,OrderItems!$I$2:$I$6683,"Delivered")</f>
        <v>10956.24</v>
      </c>
      <c r="J85" s="14" t="n">
        <f aca="false">IF(H85=0,0,I85/H85)</f>
        <v>0.369496001092681</v>
      </c>
    </row>
    <row r="86" customFormat="false" ht="15" hidden="false" customHeight="false" outlineLevel="0" collapsed="false">
      <c r="A86" s="12" t="n">
        <v>85</v>
      </c>
      <c r="B86" s="12" t="s">
        <v>279</v>
      </c>
      <c r="C86" s="12" t="s">
        <v>37</v>
      </c>
      <c r="D86" s="16" t="n">
        <v>419</v>
      </c>
      <c r="E86" s="16" t="n">
        <v>279.97</v>
      </c>
      <c r="F86" s="12" t="s">
        <v>280</v>
      </c>
      <c r="G86" s="12" t="n">
        <f aca="false">SUMIFS(OrderItems!$D$2:$D$6683,OrderItems!$C$2:$C$6683,A86,OrderItems!$I$2:$I$6683,"Delivered")</f>
        <v>21</v>
      </c>
      <c r="H86" s="16" t="n">
        <f aca="false">SUMIFS(OrderItems!$J$2:$J$6683,OrderItems!$C$2:$C$6683,A86,OrderItems!$I$2:$I$6683,"Delivered")</f>
        <v>8505.7</v>
      </c>
      <c r="I86" s="16" t="n">
        <f aca="false">SUMIFS(OrderItems!$L$2:$L$6683,OrderItems!$C$2:$C$6683,A86,OrderItems!$I$2:$I$6683,"Delivered")</f>
        <v>2626.33</v>
      </c>
      <c r="J86" s="14" t="n">
        <f aca="false">IF(H86=0,0,I86/H86)</f>
        <v>0.308772940498724</v>
      </c>
    </row>
    <row r="87" customFormat="false" ht="15" hidden="false" customHeight="false" outlineLevel="0" collapsed="false">
      <c r="A87" s="12" t="n">
        <v>86</v>
      </c>
      <c r="B87" s="12" t="s">
        <v>281</v>
      </c>
      <c r="C87" s="12" t="s">
        <v>37</v>
      </c>
      <c r="D87" s="16" t="n">
        <v>2139</v>
      </c>
      <c r="E87" s="16" t="n">
        <v>1183.55</v>
      </c>
      <c r="F87" s="12" t="s">
        <v>282</v>
      </c>
      <c r="G87" s="12" t="n">
        <f aca="false">SUMIFS(OrderItems!$D$2:$D$6683,OrderItems!$C$2:$C$6683,A87,OrderItems!$I$2:$I$6683,"Delivered")</f>
        <v>28</v>
      </c>
      <c r="H87" s="16" t="n">
        <f aca="false">SUMIFS(OrderItems!$J$2:$J$6683,OrderItems!$C$2:$C$6683,A87,OrderItems!$I$2:$I$6683,"Delivered")</f>
        <v>58287.75</v>
      </c>
      <c r="I87" s="16" t="n">
        <f aca="false">SUMIFS(OrderItems!$L$2:$L$6683,OrderItems!$C$2:$C$6683,A87,OrderItems!$I$2:$I$6683,"Delivered")</f>
        <v>25148.35</v>
      </c>
      <c r="J87" s="14" t="n">
        <f aca="false">IF(H87=0,0,I87/H87)</f>
        <v>0.431451720129873</v>
      </c>
    </row>
    <row r="88" customFormat="false" ht="15" hidden="false" customHeight="false" outlineLevel="0" collapsed="false">
      <c r="A88" s="12" t="n">
        <v>87</v>
      </c>
      <c r="B88" s="12" t="s">
        <v>283</v>
      </c>
      <c r="C88" s="12" t="s">
        <v>37</v>
      </c>
      <c r="D88" s="16" t="n">
        <v>1689</v>
      </c>
      <c r="E88" s="16" t="n">
        <v>1005.46</v>
      </c>
      <c r="F88" s="12" t="s">
        <v>284</v>
      </c>
      <c r="G88" s="12" t="n">
        <f aca="false">SUMIFS(OrderItems!$D$2:$D$6683,OrderItems!$C$2:$C$6683,A88,OrderItems!$I$2:$I$6683,"Delivered")</f>
        <v>30</v>
      </c>
      <c r="H88" s="16" t="n">
        <f aca="false">SUMIFS(OrderItems!$J$2:$J$6683,OrderItems!$C$2:$C$6683,A88,OrderItems!$I$2:$I$6683,"Delivered")</f>
        <v>49149.9</v>
      </c>
      <c r="I88" s="16" t="n">
        <f aca="false">SUMIFS(OrderItems!$L$2:$L$6683,OrderItems!$C$2:$C$6683,A88,OrderItems!$I$2:$I$6683,"Delivered")</f>
        <v>18986.1</v>
      </c>
      <c r="J88" s="14" t="n">
        <f aca="false">IF(H88=0,0,I88/H88)</f>
        <v>0.386289697435804</v>
      </c>
    </row>
    <row r="89" customFormat="false" ht="15" hidden="false" customHeight="false" outlineLevel="0" collapsed="false">
      <c r="A89" s="12" t="n">
        <v>88</v>
      </c>
      <c r="B89" s="12" t="s">
        <v>285</v>
      </c>
      <c r="C89" s="12" t="s">
        <v>37</v>
      </c>
      <c r="D89" s="16" t="n">
        <v>2049</v>
      </c>
      <c r="E89" s="16" t="n">
        <v>1198.41</v>
      </c>
      <c r="F89" s="12" t="s">
        <v>286</v>
      </c>
      <c r="G89" s="12" t="n">
        <f aca="false">SUMIFS(OrderItems!$D$2:$D$6683,OrderItems!$C$2:$C$6683,A89,OrderItems!$I$2:$I$6683,"Delivered")</f>
        <v>34</v>
      </c>
      <c r="H89" s="16" t="n">
        <f aca="false">SUMIFS(OrderItems!$J$2:$J$6683,OrderItems!$C$2:$C$6683,A89,OrderItems!$I$2:$I$6683,"Delivered")</f>
        <v>68334.15</v>
      </c>
      <c r="I89" s="16" t="n">
        <f aca="false">SUMIFS(OrderItems!$L$2:$L$6683,OrderItems!$C$2:$C$6683,A89,OrderItems!$I$2:$I$6683,"Delivered")</f>
        <v>27588.21</v>
      </c>
      <c r="J89" s="14" t="n">
        <f aca="false">IF(H89=0,0,I89/H89)</f>
        <v>0.403725077432001</v>
      </c>
    </row>
    <row r="90" customFormat="false" ht="15" hidden="false" customHeight="false" outlineLevel="0" collapsed="false">
      <c r="A90" s="12" t="n">
        <v>89</v>
      </c>
      <c r="B90" s="12" t="s">
        <v>287</v>
      </c>
      <c r="C90" s="12" t="s">
        <v>37</v>
      </c>
      <c r="D90" s="16" t="n">
        <v>2179</v>
      </c>
      <c r="E90" s="16" t="n">
        <v>1366.99</v>
      </c>
      <c r="F90" s="12" t="s">
        <v>288</v>
      </c>
      <c r="G90" s="12" t="n">
        <f aca="false">SUMIFS(OrderItems!$D$2:$D$6683,OrderItems!$C$2:$C$6683,A90,OrderItems!$I$2:$I$6683,"Delivered")</f>
        <v>32</v>
      </c>
      <c r="H90" s="16" t="n">
        <f aca="false">SUMIFS(OrderItems!$J$2:$J$6683,OrderItems!$C$2:$C$6683,A90,OrderItems!$I$2:$I$6683,"Delivered")</f>
        <v>67440.05</v>
      </c>
      <c r="I90" s="16" t="n">
        <f aca="false">SUMIFS(OrderItems!$L$2:$L$6683,OrderItems!$C$2:$C$6683,A90,OrderItems!$I$2:$I$6683,"Delivered")</f>
        <v>23696.37</v>
      </c>
      <c r="J90" s="14" t="n">
        <f aca="false">IF(H90=0,0,I90/H90)</f>
        <v>0.351369401416517</v>
      </c>
    </row>
    <row r="91" customFormat="false" ht="15" hidden="false" customHeight="false" outlineLevel="0" collapsed="false">
      <c r="A91" s="12" t="n">
        <v>90</v>
      </c>
      <c r="B91" s="12" t="s">
        <v>289</v>
      </c>
      <c r="C91" s="12" t="s">
        <v>37</v>
      </c>
      <c r="D91" s="16" t="n">
        <v>2839</v>
      </c>
      <c r="E91" s="16" t="n">
        <v>1639.53</v>
      </c>
      <c r="F91" s="12" t="s">
        <v>290</v>
      </c>
      <c r="G91" s="12" t="n">
        <f aca="false">SUMIFS(OrderItems!$D$2:$D$6683,OrderItems!$C$2:$C$6683,A91,OrderItems!$I$2:$I$6683,"Delivered")</f>
        <v>37</v>
      </c>
      <c r="H91" s="16" t="n">
        <f aca="false">SUMIFS(OrderItems!$J$2:$J$6683,OrderItems!$C$2:$C$6683,A91,OrderItems!$I$2:$I$6683,"Delivered")</f>
        <v>100784.5</v>
      </c>
      <c r="I91" s="16" t="n">
        <f aca="false">SUMIFS(OrderItems!$L$2:$L$6683,OrderItems!$C$2:$C$6683,A91,OrderItems!$I$2:$I$6683,"Delivered")</f>
        <v>40121.89</v>
      </c>
      <c r="J91" s="14" t="n">
        <f aca="false">IF(H91=0,0,I91/H91)</f>
        <v>0.398095838149716</v>
      </c>
    </row>
    <row r="92" customFormat="false" ht="15" hidden="false" customHeight="false" outlineLevel="0" collapsed="false">
      <c r="A92" s="12" t="n">
        <v>91</v>
      </c>
      <c r="B92" s="12" t="s">
        <v>291</v>
      </c>
      <c r="C92" s="12" t="s">
        <v>34</v>
      </c>
      <c r="D92" s="16" t="n">
        <v>719</v>
      </c>
      <c r="E92" s="16" t="n">
        <v>411.77</v>
      </c>
      <c r="F92" s="12" t="s">
        <v>292</v>
      </c>
      <c r="G92" s="12" t="n">
        <f aca="false">SUMIFS(OrderItems!$D$2:$D$6683,OrderItems!$C$2:$C$6683,A92,OrderItems!$I$2:$I$6683,"Delivered")</f>
        <v>22</v>
      </c>
      <c r="H92" s="16" t="n">
        <f aca="false">SUMIFS(OrderItems!$J$2:$J$6683,OrderItems!$C$2:$C$6683,A92,OrderItems!$I$2:$I$6683,"Delivered")</f>
        <v>15350.65</v>
      </c>
      <c r="I92" s="16" t="n">
        <f aca="false">SUMIFS(OrderItems!$L$2:$L$6683,OrderItems!$C$2:$C$6683,A92,OrderItems!$I$2:$I$6683,"Delivered")</f>
        <v>6291.71</v>
      </c>
      <c r="J92" s="14" t="n">
        <f aca="false">IF(H92=0,0,I92/H92)</f>
        <v>0.409866031731555</v>
      </c>
    </row>
    <row r="93" customFormat="false" ht="15" hidden="false" customHeight="false" outlineLevel="0" collapsed="false">
      <c r="A93" s="12" t="n">
        <v>92</v>
      </c>
      <c r="B93" s="12" t="s">
        <v>293</v>
      </c>
      <c r="C93" s="12" t="s">
        <v>34</v>
      </c>
      <c r="D93" s="16" t="n">
        <v>1689</v>
      </c>
      <c r="E93" s="16" t="n">
        <v>1225.32</v>
      </c>
      <c r="F93" s="12" t="s">
        <v>294</v>
      </c>
      <c r="G93" s="12" t="n">
        <f aca="false">SUMIFS(OrderItems!$D$2:$D$6683,OrderItems!$C$2:$C$6683,A93,OrderItems!$I$2:$I$6683,"Delivered")</f>
        <v>31</v>
      </c>
      <c r="H93" s="16" t="n">
        <f aca="false">SUMIFS(OrderItems!$J$2:$J$6683,OrderItems!$C$2:$C$6683,A93,OrderItems!$I$2:$I$6683,"Delivered")</f>
        <v>50838.9</v>
      </c>
      <c r="I93" s="16" t="n">
        <f aca="false">SUMIFS(OrderItems!$L$2:$L$6683,OrderItems!$C$2:$C$6683,A93,OrderItems!$I$2:$I$6683,"Delivered")</f>
        <v>12853.98</v>
      </c>
      <c r="J93" s="14" t="n">
        <f aca="false">IF(H93=0,0,I93/H93)</f>
        <v>0.252837492549996</v>
      </c>
    </row>
    <row r="94" customFormat="false" ht="15" hidden="false" customHeight="false" outlineLevel="0" collapsed="false">
      <c r="A94" s="12" t="n">
        <v>93</v>
      </c>
      <c r="B94" s="12" t="s">
        <v>295</v>
      </c>
      <c r="C94" s="12" t="s">
        <v>34</v>
      </c>
      <c r="D94" s="16" t="n">
        <v>589</v>
      </c>
      <c r="E94" s="16" t="n">
        <v>401.7</v>
      </c>
      <c r="F94" s="12" t="s">
        <v>296</v>
      </c>
      <c r="G94" s="12" t="n">
        <f aca="false">SUMIFS(OrderItems!$D$2:$D$6683,OrderItems!$C$2:$C$6683,A94,OrderItems!$I$2:$I$6683,"Delivered")</f>
        <v>21</v>
      </c>
      <c r="H94" s="16" t="n">
        <f aca="false">SUMIFS(OrderItems!$J$2:$J$6683,OrderItems!$C$2:$C$6683,A94,OrderItems!$I$2:$I$6683,"Delivered")</f>
        <v>11603.3</v>
      </c>
      <c r="I94" s="16" t="n">
        <f aca="false">SUMIFS(OrderItems!$L$2:$L$6683,OrderItems!$C$2:$C$6683,A94,OrderItems!$I$2:$I$6683,"Delivered")</f>
        <v>3167.6</v>
      </c>
      <c r="J94" s="14" t="n">
        <f aca="false">IF(H94=0,0,I94/H94)</f>
        <v>0.272991304197944</v>
      </c>
    </row>
    <row r="95" customFormat="false" ht="15" hidden="false" customHeight="false" outlineLevel="0" collapsed="false">
      <c r="A95" s="12" t="n">
        <v>94</v>
      </c>
      <c r="B95" s="12" t="s">
        <v>297</v>
      </c>
      <c r="C95" s="12" t="s">
        <v>34</v>
      </c>
      <c r="D95" s="16" t="n">
        <v>1509</v>
      </c>
      <c r="E95" s="16" t="n">
        <v>997.51</v>
      </c>
      <c r="F95" s="12" t="s">
        <v>298</v>
      </c>
      <c r="G95" s="12" t="n">
        <f aca="false">SUMIFS(OrderItems!$D$2:$D$6683,OrderItems!$C$2:$C$6683,A95,OrderItems!$I$2:$I$6683,"Delivered")</f>
        <v>28</v>
      </c>
      <c r="H95" s="16" t="n">
        <f aca="false">SUMIFS(OrderItems!$J$2:$J$6683,OrderItems!$C$2:$C$6683,A95,OrderItems!$I$2:$I$6683,"Delivered")</f>
        <v>41195.7</v>
      </c>
      <c r="I95" s="16" t="n">
        <f aca="false">SUMIFS(OrderItems!$L$2:$L$6683,OrderItems!$C$2:$C$6683,A95,OrderItems!$I$2:$I$6683,"Delivered")</f>
        <v>13265.42</v>
      </c>
      <c r="J95" s="14" t="n">
        <f aca="false">IF(H95=0,0,I95/H95)</f>
        <v>0.3220098214134</v>
      </c>
    </row>
    <row r="96" customFormat="false" ht="15" hidden="false" customHeight="false" outlineLevel="0" collapsed="false">
      <c r="A96" s="12" t="n">
        <v>95</v>
      </c>
      <c r="B96" s="12" t="s">
        <v>299</v>
      </c>
      <c r="C96" s="12" t="s">
        <v>34</v>
      </c>
      <c r="D96" s="16" t="n">
        <v>1029</v>
      </c>
      <c r="E96" s="16" t="n">
        <v>615.72</v>
      </c>
      <c r="F96" s="12" t="s">
        <v>300</v>
      </c>
      <c r="G96" s="12" t="n">
        <f aca="false">SUMIFS(OrderItems!$D$2:$D$6683,OrderItems!$C$2:$C$6683,A96,OrderItems!$I$2:$I$6683,"Delivered")</f>
        <v>25</v>
      </c>
      <c r="H96" s="16" t="n">
        <f aca="false">SUMIFS(OrderItems!$J$2:$J$6683,OrderItems!$C$2:$C$6683,A96,OrderItems!$I$2:$I$6683,"Delivered")</f>
        <v>24387.3</v>
      </c>
      <c r="I96" s="16" t="n">
        <f aca="false">SUMIFS(OrderItems!$L$2:$L$6683,OrderItems!$C$2:$C$6683,A96,OrderItems!$I$2:$I$6683,"Delivered")</f>
        <v>8994.3</v>
      </c>
      <c r="J96" s="14" t="n">
        <f aca="false">IF(H96=0,0,I96/H96)</f>
        <v>0.368810815465427</v>
      </c>
    </row>
    <row r="97" customFormat="false" ht="15" hidden="false" customHeight="false" outlineLevel="0" collapsed="false">
      <c r="A97" s="12" t="n">
        <v>96</v>
      </c>
      <c r="B97" s="12" t="s">
        <v>301</v>
      </c>
      <c r="C97" s="12" t="s">
        <v>34</v>
      </c>
      <c r="D97" s="16" t="n">
        <v>309</v>
      </c>
      <c r="E97" s="16" t="n">
        <v>225.4</v>
      </c>
      <c r="F97" s="12" t="s">
        <v>302</v>
      </c>
      <c r="G97" s="12" t="n">
        <f aca="false">SUMIFS(OrderItems!$D$2:$D$6683,OrderItems!$C$2:$C$6683,A97,OrderItems!$I$2:$I$6683,"Delivered")</f>
        <v>28</v>
      </c>
      <c r="H97" s="16" t="n">
        <f aca="false">SUMIFS(OrderItems!$J$2:$J$6683,OrderItems!$C$2:$C$6683,A97,OrderItems!$I$2:$I$6683,"Delivered")</f>
        <v>8451.15</v>
      </c>
      <c r="I97" s="16" t="n">
        <f aca="false">SUMIFS(OrderItems!$L$2:$L$6683,OrderItems!$C$2:$C$6683,A97,OrderItems!$I$2:$I$6683,"Delivered")</f>
        <v>2139.95</v>
      </c>
      <c r="J97" s="14" t="n">
        <f aca="false">IF(H97=0,0,I97/H97)</f>
        <v>0.253214059625021</v>
      </c>
    </row>
    <row r="98" customFormat="false" ht="15" hidden="false" customHeight="false" outlineLevel="0" collapsed="false">
      <c r="A98" s="12" t="n">
        <v>97</v>
      </c>
      <c r="B98" s="12" t="s">
        <v>303</v>
      </c>
      <c r="C98" s="12" t="s">
        <v>34</v>
      </c>
      <c r="D98" s="16" t="n">
        <v>1649</v>
      </c>
      <c r="E98" s="16" t="n">
        <v>1115.75</v>
      </c>
      <c r="F98" s="12" t="s">
        <v>304</v>
      </c>
      <c r="G98" s="12" t="n">
        <f aca="false">SUMIFS(OrderItems!$D$2:$D$6683,OrderItems!$C$2:$C$6683,A98,OrderItems!$I$2:$I$6683,"Delivered")</f>
        <v>31</v>
      </c>
      <c r="H98" s="16" t="n">
        <f aca="false">SUMIFS(OrderItems!$J$2:$J$6683,OrderItems!$C$2:$C$6683,A98,OrderItems!$I$2:$I$6683,"Delivered")</f>
        <v>50294.5</v>
      </c>
      <c r="I98" s="16" t="n">
        <f aca="false">SUMIFS(OrderItems!$L$2:$L$6683,OrderItems!$C$2:$C$6683,A98,OrderItems!$I$2:$I$6683,"Delivered")</f>
        <v>15706.25</v>
      </c>
      <c r="J98" s="14" t="n">
        <f aca="false">IF(H98=0,0,I98/H98)</f>
        <v>0.312285637594568</v>
      </c>
    </row>
    <row r="99" customFormat="false" ht="15" hidden="false" customHeight="false" outlineLevel="0" collapsed="false">
      <c r="A99" s="12" t="n">
        <v>98</v>
      </c>
      <c r="B99" s="12" t="s">
        <v>305</v>
      </c>
      <c r="C99" s="12" t="s">
        <v>34</v>
      </c>
      <c r="D99" s="16" t="n">
        <v>719</v>
      </c>
      <c r="E99" s="16" t="n">
        <v>445.67</v>
      </c>
      <c r="F99" s="12" t="s">
        <v>306</v>
      </c>
      <c r="G99" s="12" t="n">
        <f aca="false">SUMIFS(OrderItems!$D$2:$D$6683,OrderItems!$C$2:$C$6683,A99,OrderItems!$I$2:$I$6683,"Delivered")</f>
        <v>47</v>
      </c>
      <c r="H99" s="16" t="n">
        <f aca="false">SUMIFS(OrderItems!$J$2:$J$6683,OrderItems!$C$2:$C$6683,A99,OrderItems!$I$2:$I$6683,"Delivered")</f>
        <v>32678.55</v>
      </c>
      <c r="I99" s="16" t="n">
        <f aca="false">SUMIFS(OrderItems!$L$2:$L$6683,OrderItems!$C$2:$C$6683,A99,OrderItems!$I$2:$I$6683,"Delivered")</f>
        <v>11732.06</v>
      </c>
      <c r="J99" s="14" t="n">
        <f aca="false">IF(H99=0,0,I99/H99)</f>
        <v>0.359014093342575</v>
      </c>
    </row>
    <row r="100" customFormat="false" ht="15" hidden="false" customHeight="false" outlineLevel="0" collapsed="false">
      <c r="A100" s="12" t="n">
        <v>99</v>
      </c>
      <c r="B100" s="12" t="s">
        <v>307</v>
      </c>
      <c r="C100" s="12" t="s">
        <v>34</v>
      </c>
      <c r="D100" s="16" t="n">
        <v>1359</v>
      </c>
      <c r="E100" s="16" t="n">
        <v>991.28</v>
      </c>
      <c r="F100" s="12" t="s">
        <v>308</v>
      </c>
      <c r="G100" s="12" t="n">
        <f aca="false">SUMIFS(OrderItems!$D$2:$D$6683,OrderItems!$C$2:$C$6683,A100,OrderItems!$I$2:$I$6683,"Delivered")</f>
        <v>30</v>
      </c>
      <c r="H100" s="16" t="n">
        <f aca="false">SUMIFS(OrderItems!$J$2:$J$6683,OrderItems!$C$2:$C$6683,A100,OrderItems!$I$2:$I$6683,"Delivered")</f>
        <v>40294.35</v>
      </c>
      <c r="I100" s="16" t="n">
        <f aca="false">SUMIFS(OrderItems!$L$2:$L$6683,OrderItems!$C$2:$C$6683,A100,OrderItems!$I$2:$I$6683,"Delivered")</f>
        <v>10555.95</v>
      </c>
      <c r="J100" s="14" t="n">
        <f aca="false">IF(H100=0,0,I100/H100)</f>
        <v>0.261970971116298</v>
      </c>
    </row>
    <row r="101" customFormat="false" ht="15" hidden="false" customHeight="false" outlineLevel="0" collapsed="false">
      <c r="A101" s="12" t="n">
        <v>100</v>
      </c>
      <c r="B101" s="12" t="s">
        <v>309</v>
      </c>
      <c r="C101" s="12" t="s">
        <v>34</v>
      </c>
      <c r="D101" s="16" t="n">
        <v>1619</v>
      </c>
      <c r="E101" s="16" t="n">
        <v>1142.97</v>
      </c>
      <c r="F101" s="12" t="s">
        <v>310</v>
      </c>
      <c r="G101" s="12" t="n">
        <f aca="false">SUMIFS(OrderItems!$D$2:$D$6683,OrderItems!$C$2:$C$6683,A101,OrderItems!$I$2:$I$6683,"Delivered")</f>
        <v>20</v>
      </c>
      <c r="H101" s="16" t="n">
        <f aca="false">SUMIFS(OrderItems!$J$2:$J$6683,OrderItems!$C$2:$C$6683,A101,OrderItems!$I$2:$I$6683,"Delivered")</f>
        <v>31813.35</v>
      </c>
      <c r="I101" s="16" t="n">
        <f aca="false">SUMIFS(OrderItems!$L$2:$L$6683,OrderItems!$C$2:$C$6683,A101,OrderItems!$I$2:$I$6683,"Delivered")</f>
        <v>8953.95</v>
      </c>
      <c r="J101" s="14" t="n">
        <f aca="false">IF(H101=0,0,I101/H101)</f>
        <v>0.281452597730198</v>
      </c>
    </row>
    <row r="102" customFormat="false" ht="15" hidden="false" customHeight="false" outlineLevel="0" collapsed="false">
      <c r="A102" s="12" t="n">
        <v>101</v>
      </c>
      <c r="B102" s="12" t="s">
        <v>311</v>
      </c>
      <c r="C102" s="12" t="s">
        <v>34</v>
      </c>
      <c r="D102" s="16" t="n">
        <v>1219</v>
      </c>
      <c r="E102" s="16" t="n">
        <v>690.96</v>
      </c>
      <c r="F102" s="12" t="s">
        <v>312</v>
      </c>
      <c r="G102" s="12" t="n">
        <f aca="false">SUMIFS(OrderItems!$D$2:$D$6683,OrderItems!$C$2:$C$6683,A102,OrderItems!$I$2:$I$6683,"Delivered")</f>
        <v>36</v>
      </c>
      <c r="H102" s="16" t="n">
        <f aca="false">SUMIFS(OrderItems!$J$2:$J$6683,OrderItems!$C$2:$C$6683,A102,OrderItems!$I$2:$I$6683,"Delivered")</f>
        <v>42786.9</v>
      </c>
      <c r="I102" s="16" t="n">
        <f aca="false">SUMIFS(OrderItems!$L$2:$L$6683,OrderItems!$C$2:$C$6683,A102,OrderItems!$I$2:$I$6683,"Delivered")</f>
        <v>17912.34</v>
      </c>
      <c r="J102" s="14" t="n">
        <f aca="false">IF(H102=0,0,I102/H102)</f>
        <v>0.418640752192844</v>
      </c>
    </row>
    <row r="103" customFormat="false" ht="15" hidden="false" customHeight="false" outlineLevel="0" collapsed="false">
      <c r="A103" s="12" t="n">
        <v>102</v>
      </c>
      <c r="B103" s="12" t="s">
        <v>313</v>
      </c>
      <c r="C103" s="12" t="s">
        <v>34</v>
      </c>
      <c r="D103" s="16" t="n">
        <v>429</v>
      </c>
      <c r="E103" s="16" t="n">
        <v>313.05</v>
      </c>
      <c r="F103" s="12" t="s">
        <v>314</v>
      </c>
      <c r="G103" s="12" t="n">
        <f aca="false">SUMIFS(OrderItems!$D$2:$D$6683,OrderItems!$C$2:$C$6683,A103,OrderItems!$I$2:$I$6683,"Delivered")</f>
        <v>23</v>
      </c>
      <c r="H103" s="16" t="n">
        <f aca="false">SUMIFS(OrderItems!$J$2:$J$6683,OrderItems!$C$2:$C$6683,A103,OrderItems!$I$2:$I$6683,"Delivered")</f>
        <v>9480.9</v>
      </c>
      <c r="I103" s="16" t="n">
        <f aca="false">SUMIFS(OrderItems!$L$2:$L$6683,OrderItems!$C$2:$C$6683,A103,OrderItems!$I$2:$I$6683,"Delivered")</f>
        <v>2280.75</v>
      </c>
      <c r="J103" s="14" t="n">
        <f aca="false">IF(H103=0,0,I103/H103)</f>
        <v>0.240562604815998</v>
      </c>
    </row>
    <row r="104" customFormat="false" ht="15" hidden="false" customHeight="false" outlineLevel="0" collapsed="false">
      <c r="A104" s="12" t="n">
        <v>103</v>
      </c>
      <c r="B104" s="12" t="s">
        <v>315</v>
      </c>
      <c r="C104" s="12" t="s">
        <v>34</v>
      </c>
      <c r="D104" s="16" t="n">
        <v>1159</v>
      </c>
      <c r="E104" s="16" t="n">
        <v>639.58</v>
      </c>
      <c r="F104" s="12" t="s">
        <v>316</v>
      </c>
      <c r="G104" s="12" t="n">
        <f aca="false">SUMIFS(OrderItems!$D$2:$D$6683,OrderItems!$C$2:$C$6683,A104,OrderItems!$I$2:$I$6683,"Delivered")</f>
        <v>28</v>
      </c>
      <c r="H104" s="16" t="n">
        <f aca="false">SUMIFS(OrderItems!$J$2:$J$6683,OrderItems!$C$2:$C$6683,A104,OrderItems!$I$2:$I$6683,"Delivered")</f>
        <v>31466.85</v>
      </c>
      <c r="I104" s="16" t="n">
        <f aca="false">SUMIFS(OrderItems!$L$2:$L$6683,OrderItems!$C$2:$C$6683,A104,OrderItems!$I$2:$I$6683,"Delivered")</f>
        <v>13558.61</v>
      </c>
      <c r="J104" s="14" t="n">
        <f aca="false">IF(H104=0,0,I104/H104)</f>
        <v>0.430885519205132</v>
      </c>
    </row>
    <row r="105" customFormat="false" ht="15" hidden="false" customHeight="false" outlineLevel="0" collapsed="false">
      <c r="A105" s="12" t="n">
        <v>104</v>
      </c>
      <c r="B105" s="12" t="s">
        <v>317</v>
      </c>
      <c r="C105" s="12" t="s">
        <v>34</v>
      </c>
      <c r="D105" s="16" t="n">
        <v>329</v>
      </c>
      <c r="E105" s="16" t="n">
        <v>224.61</v>
      </c>
      <c r="F105" s="12" t="s">
        <v>318</v>
      </c>
      <c r="G105" s="12" t="n">
        <f aca="false">SUMIFS(OrderItems!$D$2:$D$6683,OrderItems!$C$2:$C$6683,A105,OrderItems!$I$2:$I$6683,"Delivered")</f>
        <v>33</v>
      </c>
      <c r="H105" s="16" t="n">
        <f aca="false">SUMIFS(OrderItems!$J$2:$J$6683,OrderItems!$C$2:$C$6683,A105,OrderItems!$I$2:$I$6683,"Delivered")</f>
        <v>10166.1</v>
      </c>
      <c r="I105" s="16" t="n">
        <f aca="false">SUMIFS(OrderItems!$L$2:$L$6683,OrderItems!$C$2:$C$6683,A105,OrderItems!$I$2:$I$6683,"Delivered")</f>
        <v>2753.97</v>
      </c>
      <c r="J105" s="14" t="n">
        <f aca="false">IF(H105=0,0,I105/H105)</f>
        <v>0.270897394280993</v>
      </c>
    </row>
    <row r="106" customFormat="false" ht="15" hidden="false" customHeight="false" outlineLevel="0" collapsed="false">
      <c r="A106" s="12" t="n">
        <v>105</v>
      </c>
      <c r="B106" s="12" t="s">
        <v>319</v>
      </c>
      <c r="C106" s="12" t="s">
        <v>34</v>
      </c>
      <c r="D106" s="16" t="n">
        <v>169</v>
      </c>
      <c r="E106" s="16" t="n">
        <v>98.39</v>
      </c>
      <c r="F106" s="12" t="s">
        <v>320</v>
      </c>
      <c r="G106" s="12" t="n">
        <f aca="false">SUMIFS(OrderItems!$D$2:$D$6683,OrderItems!$C$2:$C$6683,A106,OrderItems!$I$2:$I$6683,"Delivered")</f>
        <v>30</v>
      </c>
      <c r="H106" s="16" t="n">
        <f aca="false">SUMIFS(OrderItems!$J$2:$J$6683,OrderItems!$C$2:$C$6683,A106,OrderItems!$I$2:$I$6683,"Delivered")</f>
        <v>4951.7</v>
      </c>
      <c r="I106" s="16" t="n">
        <f aca="false">SUMIFS(OrderItems!$L$2:$L$6683,OrderItems!$C$2:$C$6683,A106,OrderItems!$I$2:$I$6683,"Delivered")</f>
        <v>2000</v>
      </c>
      <c r="J106" s="14" t="n">
        <f aca="false">IF(H106=0,0,I106/H106)</f>
        <v>0.403901690328574</v>
      </c>
    </row>
    <row r="107" customFormat="false" ht="15" hidden="false" customHeight="false" outlineLevel="0" collapsed="false">
      <c r="A107" s="12" t="n">
        <v>106</v>
      </c>
      <c r="B107" s="12" t="s">
        <v>321</v>
      </c>
      <c r="C107" s="12" t="s">
        <v>34</v>
      </c>
      <c r="D107" s="16" t="n">
        <v>1069</v>
      </c>
      <c r="E107" s="16" t="n">
        <v>735.88</v>
      </c>
      <c r="F107" s="12" t="s">
        <v>322</v>
      </c>
      <c r="G107" s="12" t="n">
        <f aca="false">SUMIFS(OrderItems!$D$2:$D$6683,OrderItems!$C$2:$C$6683,A107,OrderItems!$I$2:$I$6683,"Delivered")</f>
        <v>30</v>
      </c>
      <c r="H107" s="16" t="n">
        <f aca="false">SUMIFS(OrderItems!$J$2:$J$6683,OrderItems!$C$2:$C$6683,A107,OrderItems!$I$2:$I$6683,"Delivered")</f>
        <v>30733.75</v>
      </c>
      <c r="I107" s="16" t="n">
        <f aca="false">SUMIFS(OrderItems!$L$2:$L$6683,OrderItems!$C$2:$C$6683,A107,OrderItems!$I$2:$I$6683,"Delivered")</f>
        <v>8657.35</v>
      </c>
      <c r="J107" s="14" t="n">
        <f aca="false">IF(H107=0,0,I107/H107)</f>
        <v>0.28168869727905</v>
      </c>
    </row>
    <row r="108" customFormat="false" ht="15" hidden="false" customHeight="false" outlineLevel="0" collapsed="false">
      <c r="A108" s="12" t="n">
        <v>107</v>
      </c>
      <c r="B108" s="12" t="s">
        <v>323</v>
      </c>
      <c r="C108" s="12" t="s">
        <v>34</v>
      </c>
      <c r="D108" s="16" t="n">
        <v>1239</v>
      </c>
      <c r="E108" s="16" t="n">
        <v>737.02</v>
      </c>
      <c r="F108" s="12" t="s">
        <v>324</v>
      </c>
      <c r="G108" s="12" t="n">
        <f aca="false">SUMIFS(OrderItems!$D$2:$D$6683,OrderItems!$C$2:$C$6683,A108,OrderItems!$I$2:$I$6683,"Delivered")</f>
        <v>33</v>
      </c>
      <c r="H108" s="16" t="n">
        <f aca="false">SUMIFS(OrderItems!$J$2:$J$6683,OrderItems!$C$2:$C$6683,A108,OrderItems!$I$2:$I$6683,"Delivered")</f>
        <v>39648</v>
      </c>
      <c r="I108" s="16" t="n">
        <f aca="false">SUMIFS(OrderItems!$L$2:$L$6683,OrderItems!$C$2:$C$6683,A108,OrderItems!$I$2:$I$6683,"Delivered")</f>
        <v>15326.34</v>
      </c>
      <c r="J108" s="14" t="n">
        <f aca="false">IF(H108=0,0,I108/H108)</f>
        <v>0.386560230024213</v>
      </c>
    </row>
    <row r="109" customFormat="false" ht="15" hidden="false" customHeight="false" outlineLevel="0" collapsed="false">
      <c r="A109" s="12" t="n">
        <v>108</v>
      </c>
      <c r="B109" s="12" t="s">
        <v>325</v>
      </c>
      <c r="C109" s="12" t="s">
        <v>34</v>
      </c>
      <c r="D109" s="16" t="n">
        <v>1339</v>
      </c>
      <c r="E109" s="16" t="n">
        <v>799.99</v>
      </c>
      <c r="F109" s="12" t="s">
        <v>326</v>
      </c>
      <c r="G109" s="12" t="n">
        <f aca="false">SUMIFS(OrderItems!$D$2:$D$6683,OrderItems!$C$2:$C$6683,A109,OrderItems!$I$2:$I$6683,"Delivered")</f>
        <v>24</v>
      </c>
      <c r="H109" s="16" t="n">
        <f aca="false">SUMIFS(OrderItems!$J$2:$J$6683,OrderItems!$C$2:$C$6683,A109,OrderItems!$I$2:$I$6683,"Delivered")</f>
        <v>29792.75</v>
      </c>
      <c r="I109" s="16" t="n">
        <f aca="false">SUMIFS(OrderItems!$L$2:$L$6683,OrderItems!$C$2:$C$6683,A109,OrderItems!$I$2:$I$6683,"Delivered")</f>
        <v>10592.99</v>
      </c>
      <c r="J109" s="14" t="n">
        <f aca="false">IF(H109=0,0,I109/H109)</f>
        <v>0.355555965797048</v>
      </c>
    </row>
    <row r="110" customFormat="false" ht="15" hidden="false" customHeight="false" outlineLevel="0" collapsed="false">
      <c r="A110" s="12" t="n">
        <v>109</v>
      </c>
      <c r="B110" s="12" t="s">
        <v>327</v>
      </c>
      <c r="C110" s="12" t="s">
        <v>34</v>
      </c>
      <c r="D110" s="16" t="n">
        <v>699</v>
      </c>
      <c r="E110" s="16" t="n">
        <v>488.81</v>
      </c>
      <c r="F110" s="12" t="s">
        <v>328</v>
      </c>
      <c r="G110" s="12" t="n">
        <f aca="false">SUMIFS(OrderItems!$D$2:$D$6683,OrderItems!$C$2:$C$6683,A110,OrderItems!$I$2:$I$6683,"Delivered")</f>
        <v>45</v>
      </c>
      <c r="H110" s="16" t="n">
        <f aca="false">SUMIFS(OrderItems!$J$2:$J$6683,OrderItems!$C$2:$C$6683,A110,OrderItems!$I$2:$I$6683,"Delivered")</f>
        <v>30651.15</v>
      </c>
      <c r="I110" s="16" t="n">
        <f aca="false">SUMIFS(OrderItems!$L$2:$L$6683,OrderItems!$C$2:$C$6683,A110,OrderItems!$I$2:$I$6683,"Delivered")</f>
        <v>8654.7</v>
      </c>
      <c r="J110" s="14" t="n">
        <f aca="false">IF(H110=0,0,I110/H110)</f>
        <v>0.282361346964143</v>
      </c>
    </row>
    <row r="111" customFormat="false" ht="15" hidden="false" customHeight="false" outlineLevel="0" collapsed="false">
      <c r="A111" s="12" t="n">
        <v>110</v>
      </c>
      <c r="B111" s="12" t="s">
        <v>329</v>
      </c>
      <c r="C111" s="12" t="s">
        <v>34</v>
      </c>
      <c r="D111" s="16" t="n">
        <v>1229</v>
      </c>
      <c r="E111" s="16" t="n">
        <v>884.69</v>
      </c>
      <c r="F111" s="12" t="s">
        <v>330</v>
      </c>
      <c r="G111" s="12" t="n">
        <f aca="false">SUMIFS(OrderItems!$D$2:$D$6683,OrderItems!$C$2:$C$6683,A111,OrderItems!$I$2:$I$6683,"Delivered")</f>
        <v>19</v>
      </c>
      <c r="H111" s="16" t="n">
        <f aca="false">SUMIFS(OrderItems!$J$2:$J$6683,OrderItems!$C$2:$C$6683,A111,OrderItems!$I$2:$I$6683,"Delivered")</f>
        <v>22613.6</v>
      </c>
      <c r="I111" s="16" t="n">
        <f aca="false">SUMIFS(OrderItems!$L$2:$L$6683,OrderItems!$C$2:$C$6683,A111,OrderItems!$I$2:$I$6683,"Delivered")</f>
        <v>5804.49</v>
      </c>
      <c r="J111" s="14" t="n">
        <f aca="false">IF(H111=0,0,I111/H111)</f>
        <v>0.256681377578095</v>
      </c>
    </row>
    <row r="112" customFormat="false" ht="15" hidden="false" customHeight="false" outlineLevel="0" collapsed="false">
      <c r="A112" s="12" t="n">
        <v>111</v>
      </c>
      <c r="B112" s="12" t="s">
        <v>331</v>
      </c>
      <c r="C112" s="12" t="s">
        <v>34</v>
      </c>
      <c r="D112" s="16" t="n">
        <v>1249</v>
      </c>
      <c r="E112" s="16" t="n">
        <v>828.91</v>
      </c>
      <c r="F112" s="12" t="s">
        <v>332</v>
      </c>
      <c r="G112" s="12" t="n">
        <f aca="false">SUMIFS(OrderItems!$D$2:$D$6683,OrderItems!$C$2:$C$6683,A112,OrderItems!$I$2:$I$6683,"Delivered")</f>
        <v>32</v>
      </c>
      <c r="H112" s="16" t="n">
        <f aca="false">SUMIFS(OrderItems!$J$2:$J$6683,OrderItems!$C$2:$C$6683,A112,OrderItems!$I$2:$I$6683,"Delivered")</f>
        <v>38781.45</v>
      </c>
      <c r="I112" s="16" t="n">
        <f aca="false">SUMIFS(OrderItems!$L$2:$L$6683,OrderItems!$C$2:$C$6683,A112,OrderItems!$I$2:$I$6683,"Delivered")</f>
        <v>12256.33</v>
      </c>
      <c r="J112" s="14" t="n">
        <f aca="false">IF(H112=0,0,I112/H112)</f>
        <v>0.316035888291954</v>
      </c>
    </row>
    <row r="113" customFormat="false" ht="15" hidden="false" customHeight="false" outlineLevel="0" collapsed="false">
      <c r="A113" s="12" t="n">
        <v>112</v>
      </c>
      <c r="B113" s="12" t="s">
        <v>333</v>
      </c>
      <c r="C113" s="12" t="s">
        <v>34</v>
      </c>
      <c r="D113" s="16" t="n">
        <v>309</v>
      </c>
      <c r="E113" s="16" t="n">
        <v>192.67</v>
      </c>
      <c r="F113" s="12" t="s">
        <v>334</v>
      </c>
      <c r="G113" s="12" t="n">
        <f aca="false">SUMIFS(OrderItems!$D$2:$D$6683,OrderItems!$C$2:$C$6683,A113,OrderItems!$I$2:$I$6683,"Delivered")</f>
        <v>30</v>
      </c>
      <c r="H113" s="16" t="n">
        <f aca="false">SUMIFS(OrderItems!$J$2:$J$6683,OrderItems!$C$2:$C$6683,A113,OrderItems!$I$2:$I$6683,"Delivered")</f>
        <v>8868.3</v>
      </c>
      <c r="I113" s="16" t="n">
        <f aca="false">SUMIFS(OrderItems!$L$2:$L$6683,OrderItems!$C$2:$C$6683,A113,OrderItems!$I$2:$I$6683,"Delivered")</f>
        <v>3088.2</v>
      </c>
      <c r="J113" s="14" t="n">
        <f aca="false">IF(H113=0,0,I113/H113)</f>
        <v>0.348229085619566</v>
      </c>
    </row>
    <row r="114" customFormat="false" ht="15" hidden="false" customHeight="false" outlineLevel="0" collapsed="false">
      <c r="A114" s="12" t="n">
        <v>113</v>
      </c>
      <c r="B114" s="12" t="s">
        <v>335</v>
      </c>
      <c r="C114" s="12" t="s">
        <v>34</v>
      </c>
      <c r="D114" s="16" t="n">
        <v>599</v>
      </c>
      <c r="E114" s="16" t="n">
        <v>358.68</v>
      </c>
      <c r="F114" s="12" t="s">
        <v>336</v>
      </c>
      <c r="G114" s="12" t="n">
        <f aca="false">SUMIFS(OrderItems!$D$2:$D$6683,OrderItems!$C$2:$C$6683,A114,OrderItems!$I$2:$I$6683,"Delivered")</f>
        <v>24</v>
      </c>
      <c r="H114" s="16" t="n">
        <f aca="false">SUMIFS(OrderItems!$J$2:$J$6683,OrderItems!$C$2:$C$6683,A114,OrderItems!$I$2:$I$6683,"Delivered")</f>
        <v>13777</v>
      </c>
      <c r="I114" s="16" t="n">
        <f aca="false">SUMIFS(OrderItems!$L$2:$L$6683,OrderItems!$C$2:$C$6683,A114,OrderItems!$I$2:$I$6683,"Delivered")</f>
        <v>5168.68</v>
      </c>
      <c r="J114" s="14" t="n">
        <f aca="false">IF(H114=0,0,I114/H114)</f>
        <v>0.375167307831894</v>
      </c>
    </row>
    <row r="115" customFormat="false" ht="15" hidden="false" customHeight="false" outlineLevel="0" collapsed="false">
      <c r="A115" s="12" t="n">
        <v>114</v>
      </c>
      <c r="B115" s="12" t="s">
        <v>337</v>
      </c>
      <c r="C115" s="12" t="s">
        <v>34</v>
      </c>
      <c r="D115" s="16" t="n">
        <v>1769</v>
      </c>
      <c r="E115" s="16" t="n">
        <v>1112.03</v>
      </c>
      <c r="F115" s="12" t="s">
        <v>338</v>
      </c>
      <c r="G115" s="12" t="n">
        <f aca="false">SUMIFS(OrderItems!$D$2:$D$6683,OrderItems!$C$2:$C$6683,A115,OrderItems!$I$2:$I$6683,"Delivered")</f>
        <v>34</v>
      </c>
      <c r="H115" s="16" t="n">
        <f aca="false">SUMIFS(OrderItems!$J$2:$J$6683,OrderItems!$C$2:$C$6683,A115,OrderItems!$I$2:$I$6683,"Delivered")</f>
        <v>58377</v>
      </c>
      <c r="I115" s="16" t="n">
        <f aca="false">SUMIFS(OrderItems!$L$2:$L$6683,OrderItems!$C$2:$C$6683,A115,OrderItems!$I$2:$I$6683,"Delivered")</f>
        <v>20567.98</v>
      </c>
      <c r="J115" s="14" t="n">
        <f aca="false">IF(H115=0,0,I115/H115)</f>
        <v>0.352330198537095</v>
      </c>
    </row>
    <row r="116" customFormat="false" ht="15" hidden="false" customHeight="false" outlineLevel="0" collapsed="false">
      <c r="A116" s="12" t="n">
        <v>115</v>
      </c>
      <c r="B116" s="12" t="s">
        <v>339</v>
      </c>
      <c r="C116" s="12" t="s">
        <v>34</v>
      </c>
      <c r="D116" s="16" t="n">
        <v>1629</v>
      </c>
      <c r="E116" s="16" t="n">
        <v>1101.57</v>
      </c>
      <c r="F116" s="12" t="s">
        <v>340</v>
      </c>
      <c r="G116" s="12" t="n">
        <f aca="false">SUMIFS(OrderItems!$D$2:$D$6683,OrderItems!$C$2:$C$6683,A116,OrderItems!$I$2:$I$6683,"Delivered")</f>
        <v>38</v>
      </c>
      <c r="H116" s="16" t="n">
        <f aca="false">SUMIFS(OrderItems!$J$2:$J$6683,OrderItems!$C$2:$C$6683,A116,OrderItems!$I$2:$I$6683,"Delivered")</f>
        <v>60435.9</v>
      </c>
      <c r="I116" s="16" t="n">
        <f aca="false">SUMIFS(OrderItems!$L$2:$L$6683,OrderItems!$C$2:$C$6683,A116,OrderItems!$I$2:$I$6683,"Delivered")</f>
        <v>18576.24</v>
      </c>
      <c r="J116" s="14" t="n">
        <f aca="false">IF(H116=0,0,I116/H116)</f>
        <v>0.307370950047902</v>
      </c>
    </row>
    <row r="117" customFormat="false" ht="15" hidden="false" customHeight="false" outlineLevel="0" collapsed="false">
      <c r="A117" s="12" t="n">
        <v>116</v>
      </c>
      <c r="B117" s="12" t="s">
        <v>341</v>
      </c>
      <c r="C117" s="12" t="s">
        <v>34</v>
      </c>
      <c r="D117" s="16" t="n">
        <v>1469</v>
      </c>
      <c r="E117" s="16" t="n">
        <v>955.62</v>
      </c>
      <c r="F117" s="12" t="s">
        <v>342</v>
      </c>
      <c r="G117" s="12" t="n">
        <f aca="false">SUMIFS(OrderItems!$D$2:$D$6683,OrderItems!$C$2:$C$6683,A117,OrderItems!$I$2:$I$6683,"Delivered")</f>
        <v>35</v>
      </c>
      <c r="H117" s="16" t="n">
        <f aca="false">SUMIFS(OrderItems!$J$2:$J$6683,OrderItems!$C$2:$C$6683,A117,OrderItems!$I$2:$I$6683,"Delivered")</f>
        <v>50092.9</v>
      </c>
      <c r="I117" s="16" t="n">
        <f aca="false">SUMIFS(OrderItems!$L$2:$L$6683,OrderItems!$C$2:$C$6683,A117,OrderItems!$I$2:$I$6683,"Delivered")</f>
        <v>16646.2</v>
      </c>
      <c r="J117" s="14" t="n">
        <f aca="false">IF(H117=0,0,I117/H117)</f>
        <v>0.332306574384793</v>
      </c>
    </row>
    <row r="118" customFormat="false" ht="15" hidden="false" customHeight="false" outlineLevel="0" collapsed="false">
      <c r="A118" s="12" t="n">
        <v>117</v>
      </c>
      <c r="B118" s="12" t="s">
        <v>343</v>
      </c>
      <c r="C118" s="12" t="s">
        <v>34</v>
      </c>
      <c r="D118" s="16" t="n">
        <v>1109</v>
      </c>
      <c r="E118" s="16" t="n">
        <v>719.19</v>
      </c>
      <c r="F118" s="12" t="s">
        <v>344</v>
      </c>
      <c r="G118" s="12" t="n">
        <f aca="false">SUMIFS(OrderItems!$D$2:$D$6683,OrderItems!$C$2:$C$6683,A118,OrderItems!$I$2:$I$6683,"Delivered")</f>
        <v>25</v>
      </c>
      <c r="H118" s="16" t="n">
        <f aca="false">SUMIFS(OrderItems!$J$2:$J$6683,OrderItems!$C$2:$C$6683,A118,OrderItems!$I$2:$I$6683,"Delivered")</f>
        <v>27558.65</v>
      </c>
      <c r="I118" s="16" t="n">
        <f aca="false">SUMIFS(OrderItems!$L$2:$L$6683,OrderItems!$C$2:$C$6683,A118,OrderItems!$I$2:$I$6683,"Delivered")</f>
        <v>9578.9</v>
      </c>
      <c r="J118" s="14" t="n">
        <f aca="false">IF(H118=0,0,I118/H118)</f>
        <v>0.347582338031798</v>
      </c>
    </row>
    <row r="119" customFormat="false" ht="15" hidden="false" customHeight="false" outlineLevel="0" collapsed="false">
      <c r="A119" s="12" t="n">
        <v>118</v>
      </c>
      <c r="B119" s="12" t="s">
        <v>345</v>
      </c>
      <c r="C119" s="12" t="s">
        <v>34</v>
      </c>
      <c r="D119" s="16" t="n">
        <v>479</v>
      </c>
      <c r="E119" s="16" t="n">
        <v>332.66</v>
      </c>
      <c r="F119" s="12" t="s">
        <v>346</v>
      </c>
      <c r="G119" s="12" t="n">
        <f aca="false">SUMIFS(OrderItems!$D$2:$D$6683,OrderItems!$C$2:$C$6683,A119,OrderItems!$I$2:$I$6683,"Delivered")</f>
        <v>31</v>
      </c>
      <c r="H119" s="16" t="n">
        <f aca="false">SUMIFS(OrderItems!$J$2:$J$6683,OrderItems!$C$2:$C$6683,A119,OrderItems!$I$2:$I$6683,"Delivered")</f>
        <v>14417.9</v>
      </c>
      <c r="I119" s="16" t="n">
        <f aca="false">SUMIFS(OrderItems!$L$2:$L$6683,OrderItems!$C$2:$C$6683,A119,OrderItems!$I$2:$I$6683,"Delivered")</f>
        <v>4105.44</v>
      </c>
      <c r="J119" s="14" t="n">
        <f aca="false">IF(H119=0,0,I119/H119)</f>
        <v>0.28474604484703</v>
      </c>
    </row>
    <row r="120" customFormat="false" ht="15" hidden="false" customHeight="false" outlineLevel="0" collapsed="false">
      <c r="A120" s="12" t="n">
        <v>119</v>
      </c>
      <c r="B120" s="12" t="s">
        <v>347</v>
      </c>
      <c r="C120" s="12" t="s">
        <v>34</v>
      </c>
      <c r="D120" s="16" t="n">
        <v>619</v>
      </c>
      <c r="E120" s="16" t="n">
        <v>343.46</v>
      </c>
      <c r="F120" s="12" t="s">
        <v>348</v>
      </c>
      <c r="G120" s="12" t="n">
        <f aca="false">SUMIFS(OrderItems!$D$2:$D$6683,OrderItems!$C$2:$C$6683,A120,OrderItems!$I$2:$I$6683,"Delivered")</f>
        <v>32</v>
      </c>
      <c r="H120" s="16" t="n">
        <f aca="false">SUMIFS(OrderItems!$J$2:$J$6683,OrderItems!$C$2:$C$6683,A120,OrderItems!$I$2:$I$6683,"Delivered")</f>
        <v>19003.3</v>
      </c>
      <c r="I120" s="16" t="n">
        <f aca="false">SUMIFS(OrderItems!$L$2:$L$6683,OrderItems!$C$2:$C$6683,A120,OrderItems!$I$2:$I$6683,"Delivered")</f>
        <v>8012.58</v>
      </c>
      <c r="J120" s="14" t="n">
        <f aca="false">IF(H120=0,0,I120/H120)</f>
        <v>0.421641504370294</v>
      </c>
    </row>
    <row r="121" customFormat="false" ht="15" hidden="false" customHeight="false" outlineLevel="0" collapsed="false">
      <c r="A121" s="12" t="n">
        <v>120</v>
      </c>
      <c r="B121" s="12" t="s">
        <v>349</v>
      </c>
      <c r="C121" s="12" t="s">
        <v>34</v>
      </c>
      <c r="D121" s="16" t="n">
        <v>1229</v>
      </c>
      <c r="E121" s="16" t="n">
        <v>719.48</v>
      </c>
      <c r="F121" s="12" t="s">
        <v>350</v>
      </c>
      <c r="G121" s="12" t="n">
        <f aca="false">SUMIFS(OrderItems!$D$2:$D$6683,OrderItems!$C$2:$C$6683,A121,OrderItems!$I$2:$I$6683,"Delivered")</f>
        <v>18</v>
      </c>
      <c r="H121" s="16" t="n">
        <f aca="false">SUMIFS(OrderItems!$J$2:$J$6683,OrderItems!$C$2:$C$6683,A121,OrderItems!$I$2:$I$6683,"Delivered")</f>
        <v>21077.35</v>
      </c>
      <c r="I121" s="16" t="n">
        <f aca="false">SUMIFS(OrderItems!$L$2:$L$6683,OrderItems!$C$2:$C$6683,A121,OrderItems!$I$2:$I$6683,"Delivered")</f>
        <v>8126.71</v>
      </c>
      <c r="J121" s="14" t="n">
        <f aca="false">IF(H121=0,0,I121/H121)</f>
        <v>0.385566022294074</v>
      </c>
    </row>
    <row r="122" customFormat="false" ht="15" hidden="false" customHeight="false" outlineLevel="0" collapsed="false">
      <c r="A122" s="12" t="n">
        <v>121</v>
      </c>
      <c r="B122" s="12" t="s">
        <v>351</v>
      </c>
      <c r="C122" s="12" t="s">
        <v>39</v>
      </c>
      <c r="D122" s="16" t="n">
        <v>3789</v>
      </c>
      <c r="E122" s="16" t="n">
        <v>2806.84</v>
      </c>
      <c r="F122" s="12" t="s">
        <v>352</v>
      </c>
      <c r="G122" s="12" t="n">
        <f aca="false">SUMIFS(OrderItems!$D$2:$D$6683,OrderItems!$C$2:$C$6683,A122,OrderItems!$I$2:$I$6683,"Delivered")</f>
        <v>31</v>
      </c>
      <c r="H122" s="16" t="n">
        <f aca="false">SUMIFS(OrderItems!$J$2:$J$6683,OrderItems!$C$2:$C$6683,A122,OrderItems!$I$2:$I$6683,"Delivered")</f>
        <v>113291.1</v>
      </c>
      <c r="I122" s="16" t="n">
        <f aca="false">SUMIFS(OrderItems!$L$2:$L$6683,OrderItems!$C$2:$C$6683,A122,OrderItems!$I$2:$I$6683,"Delivered")</f>
        <v>26279.06</v>
      </c>
      <c r="J122" s="14" t="n">
        <f aca="false">IF(H122=0,0,I122/H122)</f>
        <v>0.231960498220955</v>
      </c>
    </row>
    <row r="123" customFormat="false" ht="15" hidden="false" customHeight="false" outlineLevel="0" collapsed="false">
      <c r="A123" s="12" t="n">
        <v>122</v>
      </c>
      <c r="B123" s="12" t="s">
        <v>353</v>
      </c>
      <c r="C123" s="12" t="s">
        <v>39</v>
      </c>
      <c r="D123" s="16" t="n">
        <v>3689</v>
      </c>
      <c r="E123" s="16" t="n">
        <v>2302.05</v>
      </c>
      <c r="F123" s="12" t="s">
        <v>354</v>
      </c>
      <c r="G123" s="12" t="n">
        <f aca="false">SUMIFS(OrderItems!$D$2:$D$6683,OrderItems!$C$2:$C$6683,A123,OrderItems!$I$2:$I$6683,"Delivered")</f>
        <v>31</v>
      </c>
      <c r="H123" s="16" t="n">
        <f aca="false">SUMIFS(OrderItems!$J$2:$J$6683,OrderItems!$C$2:$C$6683,A123,OrderItems!$I$2:$I$6683,"Delivered")</f>
        <v>111776.7</v>
      </c>
      <c r="I123" s="16" t="n">
        <f aca="false">SUMIFS(OrderItems!$L$2:$L$6683,OrderItems!$C$2:$C$6683,A123,OrderItems!$I$2:$I$6683,"Delivered")</f>
        <v>40413.15</v>
      </c>
      <c r="J123" s="14" t="n">
        <f aca="false">IF(H123=0,0,I123/H123)</f>
        <v>0.361552541808803</v>
      </c>
    </row>
    <row r="124" customFormat="false" ht="15" hidden="false" customHeight="false" outlineLevel="0" collapsed="false">
      <c r="A124" s="12" t="n">
        <v>123</v>
      </c>
      <c r="B124" s="12" t="s">
        <v>355</v>
      </c>
      <c r="C124" s="12" t="s">
        <v>39</v>
      </c>
      <c r="D124" s="16" t="n">
        <v>319</v>
      </c>
      <c r="E124" s="16" t="n">
        <v>234.68</v>
      </c>
      <c r="F124" s="12" t="s">
        <v>356</v>
      </c>
      <c r="G124" s="12" t="n">
        <f aca="false">SUMIFS(OrderItems!$D$2:$D$6683,OrderItems!$C$2:$C$6683,A124,OrderItems!$I$2:$I$6683,"Delivered")</f>
        <v>40</v>
      </c>
      <c r="H124" s="16" t="n">
        <f aca="false">SUMIFS(OrderItems!$J$2:$J$6683,OrderItems!$C$2:$C$6683,A124,OrderItems!$I$2:$I$6683,"Delivered")</f>
        <v>12520.75</v>
      </c>
      <c r="I124" s="16" t="n">
        <f aca="false">SUMIFS(OrderItems!$L$2:$L$6683,OrderItems!$C$2:$C$6683,A124,OrderItems!$I$2:$I$6683,"Delivered")</f>
        <v>3133.55</v>
      </c>
      <c r="J124" s="14" t="n">
        <f aca="false">IF(H124=0,0,I124/H124)</f>
        <v>0.250268554200028</v>
      </c>
    </row>
    <row r="125" customFormat="false" ht="15" hidden="false" customHeight="false" outlineLevel="0" collapsed="false">
      <c r="A125" s="12" t="n">
        <v>124</v>
      </c>
      <c r="B125" s="12" t="s">
        <v>357</v>
      </c>
      <c r="C125" s="12" t="s">
        <v>39</v>
      </c>
      <c r="D125" s="16" t="n">
        <v>1869</v>
      </c>
      <c r="E125" s="16" t="n">
        <v>1389.29</v>
      </c>
      <c r="F125" s="12" t="s">
        <v>358</v>
      </c>
      <c r="G125" s="12" t="n">
        <f aca="false">SUMIFS(OrderItems!$D$2:$D$6683,OrderItems!$C$2:$C$6683,A125,OrderItems!$I$2:$I$6683,"Delivered")</f>
        <v>33</v>
      </c>
      <c r="H125" s="16" t="n">
        <f aca="false">SUMIFS(OrderItems!$J$2:$J$6683,OrderItems!$C$2:$C$6683,A125,OrderItems!$I$2:$I$6683,"Delivered")</f>
        <v>59153.85</v>
      </c>
      <c r="I125" s="16" t="n">
        <f aca="false">SUMIFS(OrderItems!$L$2:$L$6683,OrderItems!$C$2:$C$6683,A125,OrderItems!$I$2:$I$6683,"Delivered")</f>
        <v>13307.28</v>
      </c>
      <c r="J125" s="14" t="n">
        <f aca="false">IF(H125=0,0,I125/H125)</f>
        <v>0.224960505529226</v>
      </c>
    </row>
    <row r="126" customFormat="false" ht="15" hidden="false" customHeight="false" outlineLevel="0" collapsed="false">
      <c r="A126" s="12" t="n">
        <v>125</v>
      </c>
      <c r="B126" s="12" t="s">
        <v>359</v>
      </c>
      <c r="C126" s="12" t="s">
        <v>39</v>
      </c>
      <c r="D126" s="16" t="n">
        <v>3869</v>
      </c>
      <c r="E126" s="16" t="n">
        <v>2788.01</v>
      </c>
      <c r="F126" s="12" t="s">
        <v>360</v>
      </c>
      <c r="G126" s="12" t="n">
        <f aca="false">SUMIFS(OrderItems!$D$2:$D$6683,OrderItems!$C$2:$C$6683,A126,OrderItems!$I$2:$I$6683,"Delivered")</f>
        <v>15</v>
      </c>
      <c r="H126" s="16" t="n">
        <f aca="false">SUMIFS(OrderItems!$J$2:$J$6683,OrderItems!$C$2:$C$6683,A126,OrderItems!$I$2:$I$6683,"Delivered")</f>
        <v>55907.05</v>
      </c>
      <c r="I126" s="16" t="n">
        <f aca="false">SUMIFS(OrderItems!$L$2:$L$6683,OrderItems!$C$2:$C$6683,A126,OrderItems!$I$2:$I$6683,"Delivered")</f>
        <v>14086.9</v>
      </c>
      <c r="J126" s="14" t="n">
        <f aca="false">IF(H126=0,0,I126/H126)</f>
        <v>0.251970010937798</v>
      </c>
    </row>
    <row r="127" customFormat="false" ht="15" hidden="false" customHeight="false" outlineLevel="0" collapsed="false">
      <c r="A127" s="12" t="n">
        <v>126</v>
      </c>
      <c r="B127" s="12" t="s">
        <v>361</v>
      </c>
      <c r="C127" s="12" t="s">
        <v>39</v>
      </c>
      <c r="D127" s="16" t="n">
        <v>1359</v>
      </c>
      <c r="E127" s="16" t="n">
        <v>852.12</v>
      </c>
      <c r="F127" s="12" t="s">
        <v>362</v>
      </c>
      <c r="G127" s="12" t="n">
        <f aca="false">SUMIFS(OrderItems!$D$2:$D$6683,OrderItems!$C$2:$C$6683,A127,OrderItems!$I$2:$I$6683,"Delivered")</f>
        <v>27</v>
      </c>
      <c r="H127" s="16" t="n">
        <f aca="false">SUMIFS(OrderItems!$J$2:$J$6683,OrderItems!$C$2:$C$6683,A127,OrderItems!$I$2:$I$6683,"Delivered")</f>
        <v>35673.75</v>
      </c>
      <c r="I127" s="16" t="n">
        <f aca="false">SUMIFS(OrderItems!$L$2:$L$6683,OrderItems!$C$2:$C$6683,A127,OrderItems!$I$2:$I$6683,"Delivered")</f>
        <v>12666.51</v>
      </c>
      <c r="J127" s="14" t="n">
        <f aca="false">IF(H127=0,0,I127/H127)</f>
        <v>0.355065279091769</v>
      </c>
    </row>
    <row r="128" customFormat="false" ht="15" hidden="false" customHeight="false" outlineLevel="0" collapsed="false">
      <c r="A128" s="12" t="n">
        <v>127</v>
      </c>
      <c r="B128" s="12" t="s">
        <v>363</v>
      </c>
      <c r="C128" s="12" t="s">
        <v>39</v>
      </c>
      <c r="D128" s="16" t="n">
        <v>3449</v>
      </c>
      <c r="E128" s="16" t="n">
        <v>2115.56</v>
      </c>
      <c r="F128" s="12" t="s">
        <v>364</v>
      </c>
      <c r="G128" s="12" t="n">
        <f aca="false">SUMIFS(OrderItems!$D$2:$D$6683,OrderItems!$C$2:$C$6683,A128,OrderItems!$I$2:$I$6683,"Delivered")</f>
        <v>39</v>
      </c>
      <c r="H128" s="16" t="n">
        <f aca="false">SUMIFS(OrderItems!$J$2:$J$6683,OrderItems!$C$2:$C$6683,A128,OrderItems!$I$2:$I$6683,"Delivered")</f>
        <v>130199.75</v>
      </c>
      <c r="I128" s="16" t="n">
        <f aca="false">SUMIFS(OrderItems!$L$2:$L$6683,OrderItems!$C$2:$C$6683,A128,OrderItems!$I$2:$I$6683,"Delivered")</f>
        <v>47692.91</v>
      </c>
      <c r="J128" s="14" t="n">
        <f aca="false">IF(H128=0,0,I128/H128)</f>
        <v>0.366305695671459</v>
      </c>
    </row>
    <row r="129" customFormat="false" ht="15" hidden="false" customHeight="false" outlineLevel="0" collapsed="false">
      <c r="A129" s="12" t="n">
        <v>128</v>
      </c>
      <c r="B129" s="12" t="s">
        <v>365</v>
      </c>
      <c r="C129" s="12" t="s">
        <v>39</v>
      </c>
      <c r="D129" s="16" t="n">
        <v>899</v>
      </c>
      <c r="E129" s="16" t="n">
        <v>594.56</v>
      </c>
      <c r="F129" s="12" t="s">
        <v>366</v>
      </c>
      <c r="G129" s="12" t="n">
        <f aca="false">SUMIFS(OrderItems!$D$2:$D$6683,OrderItems!$C$2:$C$6683,A129,OrderItems!$I$2:$I$6683,"Delivered")</f>
        <v>33</v>
      </c>
      <c r="H129" s="16" t="n">
        <f aca="false">SUMIFS(OrderItems!$J$2:$J$6683,OrderItems!$C$2:$C$6683,A129,OrderItems!$I$2:$I$6683,"Delivered")</f>
        <v>28003.85</v>
      </c>
      <c r="I129" s="16" t="n">
        <f aca="false">SUMIFS(OrderItems!$L$2:$L$6683,OrderItems!$C$2:$C$6683,A129,OrderItems!$I$2:$I$6683,"Delivered")</f>
        <v>8383.37</v>
      </c>
      <c r="J129" s="14" t="n">
        <f aca="false">IF(H129=0,0,I129/H129)</f>
        <v>0.299364908753618</v>
      </c>
    </row>
    <row r="130" customFormat="false" ht="15" hidden="false" customHeight="false" outlineLevel="0" collapsed="false">
      <c r="A130" s="12" t="n">
        <v>129</v>
      </c>
      <c r="B130" s="12" t="s">
        <v>367</v>
      </c>
      <c r="C130" s="12" t="s">
        <v>39</v>
      </c>
      <c r="D130" s="16" t="n">
        <v>3769</v>
      </c>
      <c r="E130" s="16" t="n">
        <v>2597.62</v>
      </c>
      <c r="F130" s="12" t="s">
        <v>368</v>
      </c>
      <c r="G130" s="12" t="n">
        <f aca="false">SUMIFS(OrderItems!$D$2:$D$6683,OrderItems!$C$2:$C$6683,A130,OrderItems!$I$2:$I$6683,"Delivered")</f>
        <v>37</v>
      </c>
      <c r="H130" s="16" t="n">
        <f aca="false">SUMIFS(OrderItems!$J$2:$J$6683,OrderItems!$C$2:$C$6683,A130,OrderItems!$I$2:$I$6683,"Delivered")</f>
        <v>134176.4</v>
      </c>
      <c r="I130" s="16" t="n">
        <f aca="false">SUMIFS(OrderItems!$L$2:$L$6683,OrderItems!$C$2:$C$6683,A130,OrderItems!$I$2:$I$6683,"Delivered")</f>
        <v>38064.46</v>
      </c>
      <c r="J130" s="14" t="n">
        <f aca="false">IF(H130=0,0,I130/H130)</f>
        <v>0.283689680152396</v>
      </c>
    </row>
    <row r="131" customFormat="false" ht="15" hidden="false" customHeight="false" outlineLevel="0" collapsed="false">
      <c r="A131" s="12" t="n">
        <v>130</v>
      </c>
      <c r="B131" s="12" t="s">
        <v>369</v>
      </c>
      <c r="C131" s="12" t="s">
        <v>39</v>
      </c>
      <c r="D131" s="16" t="n">
        <v>2399</v>
      </c>
      <c r="E131" s="16" t="n">
        <v>1366.08</v>
      </c>
      <c r="F131" s="12" t="s">
        <v>370</v>
      </c>
      <c r="G131" s="12" t="n">
        <f aca="false">SUMIFS(OrderItems!$D$2:$D$6683,OrderItems!$C$2:$C$6683,A131,OrderItems!$I$2:$I$6683,"Delivered")</f>
        <v>30</v>
      </c>
      <c r="H131" s="16" t="n">
        <f aca="false">SUMIFS(OrderItems!$J$2:$J$6683,OrderItems!$C$2:$C$6683,A131,OrderItems!$I$2:$I$6683,"Delivered")</f>
        <v>68851.3</v>
      </c>
      <c r="I131" s="16" t="n">
        <f aca="false">SUMIFS(OrderItems!$L$2:$L$6683,OrderItems!$C$2:$C$6683,A131,OrderItems!$I$2:$I$6683,"Delivered")</f>
        <v>27868.9</v>
      </c>
      <c r="J131" s="14" t="n">
        <f aca="false">IF(H131=0,0,I131/H131)</f>
        <v>0.404769408856478</v>
      </c>
    </row>
    <row r="132" customFormat="false" ht="15" hidden="false" customHeight="false" outlineLevel="0" collapsed="false">
      <c r="A132" s="12" t="n">
        <v>131</v>
      </c>
      <c r="B132" s="12" t="s">
        <v>371</v>
      </c>
      <c r="C132" s="12" t="s">
        <v>39</v>
      </c>
      <c r="D132" s="16" t="n">
        <v>2569</v>
      </c>
      <c r="E132" s="16" t="n">
        <v>1921.64</v>
      </c>
      <c r="F132" s="12" t="s">
        <v>372</v>
      </c>
      <c r="G132" s="12" t="n">
        <f aca="false">SUMIFS(OrderItems!$D$2:$D$6683,OrderItems!$C$2:$C$6683,A132,OrderItems!$I$2:$I$6683,"Delivered")</f>
        <v>25</v>
      </c>
      <c r="H132" s="16" t="n">
        <f aca="false">SUMIFS(OrderItems!$J$2:$J$6683,OrderItems!$C$2:$C$6683,A132,OrderItems!$I$2:$I$6683,"Delivered")</f>
        <v>62683.6</v>
      </c>
      <c r="I132" s="16" t="n">
        <f aca="false">SUMIFS(OrderItems!$L$2:$L$6683,OrderItems!$C$2:$C$6683,A132,OrderItems!$I$2:$I$6683,"Delivered")</f>
        <v>14642.6</v>
      </c>
      <c r="J132" s="14" t="n">
        <f aca="false">IF(H132=0,0,I132/H132)</f>
        <v>0.233595390181802</v>
      </c>
    </row>
    <row r="133" customFormat="false" ht="15" hidden="false" customHeight="false" outlineLevel="0" collapsed="false">
      <c r="A133" s="12" t="n">
        <v>132</v>
      </c>
      <c r="B133" s="12" t="s">
        <v>373</v>
      </c>
      <c r="C133" s="12" t="s">
        <v>39</v>
      </c>
      <c r="D133" s="16" t="n">
        <v>789</v>
      </c>
      <c r="E133" s="16" t="n">
        <v>515.74</v>
      </c>
      <c r="F133" s="12" t="s">
        <v>374</v>
      </c>
      <c r="G133" s="12" t="n">
        <f aca="false">SUMIFS(OrderItems!$D$2:$D$6683,OrderItems!$C$2:$C$6683,A133,OrderItems!$I$2:$I$6683,"Delivered")</f>
        <v>29</v>
      </c>
      <c r="H133" s="16" t="n">
        <f aca="false">SUMIFS(OrderItems!$J$2:$J$6683,OrderItems!$C$2:$C$6683,A133,OrderItems!$I$2:$I$6683,"Delivered")</f>
        <v>21697.5</v>
      </c>
      <c r="I133" s="16" t="n">
        <f aca="false">SUMIFS(OrderItems!$L$2:$L$6683,OrderItems!$C$2:$C$6683,A133,OrderItems!$I$2:$I$6683,"Delivered")</f>
        <v>6741.04</v>
      </c>
      <c r="J133" s="14" t="n">
        <f aca="false">IF(H133=0,0,I133/H133)</f>
        <v>0.310682797557322</v>
      </c>
    </row>
    <row r="134" customFormat="false" ht="15" hidden="false" customHeight="false" outlineLevel="0" collapsed="false">
      <c r="A134" s="12" t="n">
        <v>133</v>
      </c>
      <c r="B134" s="12" t="s">
        <v>375</v>
      </c>
      <c r="C134" s="12" t="s">
        <v>39</v>
      </c>
      <c r="D134" s="16" t="n">
        <v>3549</v>
      </c>
      <c r="E134" s="16" t="n">
        <v>2477.75</v>
      </c>
      <c r="F134" s="12" t="s">
        <v>376</v>
      </c>
      <c r="G134" s="12" t="n">
        <f aca="false">SUMIFS(OrderItems!$D$2:$D$6683,OrderItems!$C$2:$C$6683,A134,OrderItems!$I$2:$I$6683,"Delivered")</f>
        <v>36</v>
      </c>
      <c r="H134" s="16" t="n">
        <f aca="false">SUMIFS(OrderItems!$J$2:$J$6683,OrderItems!$C$2:$C$6683,A134,OrderItems!$I$2:$I$6683,"Delivered")</f>
        <v>123682.65</v>
      </c>
      <c r="I134" s="16" t="n">
        <f aca="false">SUMIFS(OrderItems!$L$2:$L$6683,OrderItems!$C$2:$C$6683,A134,OrderItems!$I$2:$I$6683,"Delivered")</f>
        <v>34483.65</v>
      </c>
      <c r="J134" s="14" t="n">
        <f aca="false">IF(H134=0,0,I134/H134)</f>
        <v>0.278807496443519</v>
      </c>
    </row>
    <row r="135" customFormat="false" ht="15" hidden="false" customHeight="false" outlineLevel="0" collapsed="false">
      <c r="A135" s="12" t="n">
        <v>134</v>
      </c>
      <c r="B135" s="12" t="s">
        <v>377</v>
      </c>
      <c r="C135" s="12" t="s">
        <v>39</v>
      </c>
      <c r="D135" s="16" t="n">
        <v>2869</v>
      </c>
      <c r="E135" s="16" t="n">
        <v>1981.04</v>
      </c>
      <c r="F135" s="12" t="s">
        <v>378</v>
      </c>
      <c r="G135" s="12" t="n">
        <f aca="false">SUMIFS(OrderItems!$D$2:$D$6683,OrderItems!$C$2:$C$6683,A135,OrderItems!$I$2:$I$6683,"Delivered")</f>
        <v>53</v>
      </c>
      <c r="H135" s="16" t="n">
        <f aca="false">SUMIFS(OrderItems!$J$2:$J$6683,OrderItems!$C$2:$C$6683,A135,OrderItems!$I$2:$I$6683,"Delivered")</f>
        <v>148327.3</v>
      </c>
      <c r="I135" s="16" t="n">
        <f aca="false">SUMIFS(OrderItems!$L$2:$L$6683,OrderItems!$C$2:$C$6683,A135,OrderItems!$I$2:$I$6683,"Delivered")</f>
        <v>43332.18</v>
      </c>
      <c r="J135" s="14" t="n">
        <f aca="false">IF(H135=0,0,I135/H135)</f>
        <v>0.292138938684922</v>
      </c>
    </row>
    <row r="136" customFormat="false" ht="15" hidden="false" customHeight="false" outlineLevel="0" collapsed="false">
      <c r="A136" s="12" t="n">
        <v>135</v>
      </c>
      <c r="B136" s="12" t="s">
        <v>379</v>
      </c>
      <c r="C136" s="12" t="s">
        <v>39</v>
      </c>
      <c r="D136" s="16" t="n">
        <v>1609</v>
      </c>
      <c r="E136" s="16" t="n">
        <v>979.43</v>
      </c>
      <c r="F136" s="12" t="s">
        <v>380</v>
      </c>
      <c r="G136" s="12" t="n">
        <f aca="false">SUMIFS(OrderItems!$D$2:$D$6683,OrderItems!$C$2:$C$6683,A136,OrderItems!$I$2:$I$6683,"Delivered")</f>
        <v>35</v>
      </c>
      <c r="H136" s="16" t="n">
        <f aca="false">SUMIFS(OrderItems!$J$2:$J$6683,OrderItems!$C$2:$C$6683,A136,OrderItems!$I$2:$I$6683,"Delivered")</f>
        <v>54223.3</v>
      </c>
      <c r="I136" s="16" t="n">
        <f aca="false">SUMIFS(OrderItems!$L$2:$L$6683,OrderItems!$C$2:$C$6683,A136,OrderItems!$I$2:$I$6683,"Delivered")</f>
        <v>19943.25</v>
      </c>
      <c r="J136" s="14" t="n">
        <f aca="false">IF(H136=0,0,I136/H136)</f>
        <v>0.367798529414477</v>
      </c>
    </row>
    <row r="137" customFormat="false" ht="15" hidden="false" customHeight="false" outlineLevel="0" collapsed="false">
      <c r="A137" s="12" t="n">
        <v>136</v>
      </c>
      <c r="B137" s="12" t="s">
        <v>381</v>
      </c>
      <c r="C137" s="12" t="s">
        <v>39</v>
      </c>
      <c r="D137" s="16" t="n">
        <v>3299</v>
      </c>
      <c r="E137" s="16" t="n">
        <v>2348.96</v>
      </c>
      <c r="F137" s="12" t="s">
        <v>382</v>
      </c>
      <c r="G137" s="12" t="n">
        <f aca="false">SUMIFS(OrderItems!$D$2:$D$6683,OrderItems!$C$2:$C$6683,A137,OrderItems!$I$2:$I$6683,"Delivered")</f>
        <v>30</v>
      </c>
      <c r="H137" s="16" t="n">
        <f aca="false">SUMIFS(OrderItems!$J$2:$J$6683,OrderItems!$C$2:$C$6683,A137,OrderItems!$I$2:$I$6683,"Delivered")</f>
        <v>94186.45</v>
      </c>
      <c r="I137" s="16" t="n">
        <f aca="false">SUMIFS(OrderItems!$L$2:$L$6683,OrderItems!$C$2:$C$6683,A137,OrderItems!$I$2:$I$6683,"Delivered")</f>
        <v>23717.65</v>
      </c>
      <c r="J137" s="14" t="n">
        <f aca="false">IF(H137=0,0,I137/H137)</f>
        <v>0.251815945924281</v>
      </c>
    </row>
    <row r="138" customFormat="false" ht="15" hidden="false" customHeight="false" outlineLevel="0" collapsed="false">
      <c r="A138" s="12" t="n">
        <v>137</v>
      </c>
      <c r="B138" s="12" t="s">
        <v>383</v>
      </c>
      <c r="C138" s="12" t="s">
        <v>39</v>
      </c>
      <c r="D138" s="16" t="n">
        <v>3509</v>
      </c>
      <c r="E138" s="16" t="n">
        <v>2570.86</v>
      </c>
      <c r="F138" s="12" t="s">
        <v>384</v>
      </c>
      <c r="G138" s="12" t="n">
        <f aca="false">SUMIFS(OrderItems!$D$2:$D$6683,OrderItems!$C$2:$C$6683,A138,OrderItems!$I$2:$I$6683,"Delivered")</f>
        <v>48</v>
      </c>
      <c r="H138" s="16" t="n">
        <f aca="false">SUMIFS(OrderItems!$J$2:$J$6683,OrderItems!$C$2:$C$6683,A138,OrderItems!$I$2:$I$6683,"Delivered")</f>
        <v>164747.55</v>
      </c>
      <c r="I138" s="16" t="n">
        <f aca="false">SUMIFS(OrderItems!$L$2:$L$6683,OrderItems!$C$2:$C$6683,A138,OrderItems!$I$2:$I$6683,"Delivered")</f>
        <v>41346.27</v>
      </c>
      <c r="J138" s="14" t="n">
        <f aca="false">IF(H138=0,0,I138/H138)</f>
        <v>0.250967434720577</v>
      </c>
    </row>
    <row r="139" customFormat="false" ht="15" hidden="false" customHeight="false" outlineLevel="0" collapsed="false">
      <c r="A139" s="12" t="n">
        <v>138</v>
      </c>
      <c r="B139" s="12" t="s">
        <v>385</v>
      </c>
      <c r="C139" s="12" t="s">
        <v>39</v>
      </c>
      <c r="D139" s="16" t="n">
        <v>2179</v>
      </c>
      <c r="E139" s="16" t="n">
        <v>1417.01</v>
      </c>
      <c r="F139" s="12" t="s">
        <v>386</v>
      </c>
      <c r="G139" s="12" t="n">
        <f aca="false">SUMIFS(OrderItems!$D$2:$D$6683,OrderItems!$C$2:$C$6683,A139,OrderItems!$I$2:$I$6683,"Delivered")</f>
        <v>20</v>
      </c>
      <c r="H139" s="16" t="n">
        <f aca="false">SUMIFS(OrderItems!$J$2:$J$6683,OrderItems!$C$2:$C$6683,A139,OrderItems!$I$2:$I$6683,"Delivered")</f>
        <v>42926.3</v>
      </c>
      <c r="I139" s="16" t="n">
        <f aca="false">SUMIFS(OrderItems!$L$2:$L$6683,OrderItems!$C$2:$C$6683,A139,OrderItems!$I$2:$I$6683,"Delivered")</f>
        <v>14586.1</v>
      </c>
      <c r="J139" s="14" t="n">
        <f aca="false">IF(H139=0,0,I139/H139)</f>
        <v>0.339794019051258</v>
      </c>
    </row>
    <row r="140" customFormat="false" ht="15" hidden="false" customHeight="false" outlineLevel="0" collapsed="false">
      <c r="A140" s="12" t="n">
        <v>139</v>
      </c>
      <c r="B140" s="12" t="s">
        <v>387</v>
      </c>
      <c r="C140" s="12" t="s">
        <v>39</v>
      </c>
      <c r="D140" s="16" t="n">
        <v>3249</v>
      </c>
      <c r="E140" s="16" t="n">
        <v>2209.3</v>
      </c>
      <c r="F140" s="12" t="s">
        <v>388</v>
      </c>
      <c r="G140" s="12" t="n">
        <f aca="false">SUMIFS(OrderItems!$D$2:$D$6683,OrderItems!$C$2:$C$6683,A140,OrderItems!$I$2:$I$6683,"Delivered")</f>
        <v>27</v>
      </c>
      <c r="H140" s="16" t="n">
        <f aca="false">SUMIFS(OrderItems!$J$2:$J$6683,OrderItems!$C$2:$C$6683,A140,OrderItems!$I$2:$I$6683,"Delivered")</f>
        <v>83011.95</v>
      </c>
      <c r="I140" s="16" t="n">
        <f aca="false">SUMIFS(OrderItems!$L$2:$L$6683,OrderItems!$C$2:$C$6683,A140,OrderItems!$I$2:$I$6683,"Delivered")</f>
        <v>23360.85</v>
      </c>
      <c r="J140" s="14" t="n">
        <f aca="false">IF(H140=0,0,I140/H140)</f>
        <v>0.281415507044468</v>
      </c>
    </row>
    <row r="141" customFormat="false" ht="15" hidden="false" customHeight="false" outlineLevel="0" collapsed="false">
      <c r="A141" s="12" t="n">
        <v>140</v>
      </c>
      <c r="B141" s="12" t="s">
        <v>389</v>
      </c>
      <c r="C141" s="12" t="s">
        <v>39</v>
      </c>
      <c r="D141" s="16" t="n">
        <v>2889</v>
      </c>
      <c r="E141" s="16" t="n">
        <v>2048.76</v>
      </c>
      <c r="F141" s="12" t="s">
        <v>390</v>
      </c>
      <c r="G141" s="12" t="n">
        <f aca="false">SUMIFS(OrderItems!$D$2:$D$6683,OrderItems!$C$2:$C$6683,A141,OrderItems!$I$2:$I$6683,"Delivered")</f>
        <v>32</v>
      </c>
      <c r="H141" s="16" t="n">
        <f aca="false">SUMIFS(OrderItems!$J$2:$J$6683,OrderItems!$C$2:$C$6683,A141,OrderItems!$I$2:$I$6683,"Delivered")</f>
        <v>89847.9</v>
      </c>
      <c r="I141" s="16" t="n">
        <f aca="false">SUMIFS(OrderItems!$L$2:$L$6683,OrderItems!$C$2:$C$6683,A141,OrderItems!$I$2:$I$6683,"Delivered")</f>
        <v>24287.58</v>
      </c>
      <c r="J141" s="14" t="n">
        <f aca="false">IF(H141=0,0,I141/H141)</f>
        <v>0.270318838837636</v>
      </c>
    </row>
    <row r="142" customFormat="false" ht="15" hidden="false" customHeight="false" outlineLevel="0" collapsed="false">
      <c r="A142" s="12" t="n">
        <v>141</v>
      </c>
      <c r="B142" s="12" t="s">
        <v>391</v>
      </c>
      <c r="C142" s="12" t="s">
        <v>39</v>
      </c>
      <c r="D142" s="16" t="n">
        <v>3599</v>
      </c>
      <c r="E142" s="16" t="n">
        <v>2222.74</v>
      </c>
      <c r="F142" s="12" t="s">
        <v>392</v>
      </c>
      <c r="G142" s="12" t="n">
        <f aca="false">SUMIFS(OrderItems!$D$2:$D$6683,OrderItems!$C$2:$C$6683,A142,OrderItems!$I$2:$I$6683,"Delivered")</f>
        <v>32</v>
      </c>
      <c r="H142" s="16" t="n">
        <f aca="false">SUMIFS(OrderItems!$J$2:$J$6683,OrderItems!$C$2:$C$6683,A142,OrderItems!$I$2:$I$6683,"Delivered")</f>
        <v>109229.65</v>
      </c>
      <c r="I142" s="16" t="n">
        <f aca="false">SUMIFS(OrderItems!$L$2:$L$6683,OrderItems!$C$2:$C$6683,A142,OrderItems!$I$2:$I$6683,"Delivered")</f>
        <v>38101.97</v>
      </c>
      <c r="J142" s="14" t="n">
        <f aca="false">IF(H142=0,0,I142/H142)</f>
        <v>0.348824426334791</v>
      </c>
    </row>
    <row r="143" customFormat="false" ht="15" hidden="false" customHeight="false" outlineLevel="0" collapsed="false">
      <c r="A143" s="12" t="n">
        <v>142</v>
      </c>
      <c r="B143" s="12" t="s">
        <v>393</v>
      </c>
      <c r="C143" s="12" t="s">
        <v>39</v>
      </c>
      <c r="D143" s="16" t="n">
        <v>1669</v>
      </c>
      <c r="E143" s="16" t="n">
        <v>949.32</v>
      </c>
      <c r="F143" s="12" t="s">
        <v>394</v>
      </c>
      <c r="G143" s="12" t="n">
        <f aca="false">SUMIFS(OrderItems!$D$2:$D$6683,OrderItems!$C$2:$C$6683,A143,OrderItems!$I$2:$I$6683,"Delivered")</f>
        <v>34</v>
      </c>
      <c r="H143" s="16" t="n">
        <f aca="false">SUMIFS(OrderItems!$J$2:$J$6683,OrderItems!$C$2:$C$6683,A143,OrderItems!$I$2:$I$6683,"Delivered")</f>
        <v>54576.3</v>
      </c>
      <c r="I143" s="16" t="n">
        <f aca="false">SUMIFS(OrderItems!$L$2:$L$6683,OrderItems!$C$2:$C$6683,A143,OrderItems!$I$2:$I$6683,"Delivered")</f>
        <v>22299.42</v>
      </c>
      <c r="J143" s="14" t="n">
        <f aca="false">IF(H143=0,0,I143/H143)</f>
        <v>0.408591641426773</v>
      </c>
    </row>
    <row r="144" customFormat="false" ht="15" hidden="false" customHeight="false" outlineLevel="0" collapsed="false">
      <c r="A144" s="12" t="n">
        <v>143</v>
      </c>
      <c r="B144" s="12" t="s">
        <v>395</v>
      </c>
      <c r="C144" s="12" t="s">
        <v>39</v>
      </c>
      <c r="D144" s="16" t="n">
        <v>2429</v>
      </c>
      <c r="E144" s="16" t="n">
        <v>1353.41</v>
      </c>
      <c r="F144" s="12" t="s">
        <v>396</v>
      </c>
      <c r="G144" s="12" t="n">
        <f aca="false">SUMIFS(OrderItems!$D$2:$D$6683,OrderItems!$C$2:$C$6683,A144,OrderItems!$I$2:$I$6683,"Delivered")</f>
        <v>25</v>
      </c>
      <c r="H144" s="16" t="n">
        <f aca="false">SUMIFS(OrderItems!$J$2:$J$6683,OrderItems!$C$2:$C$6683,A144,OrderItems!$I$2:$I$6683,"Delivered")</f>
        <v>58903.25</v>
      </c>
      <c r="I144" s="16" t="n">
        <f aca="false">SUMIFS(OrderItems!$L$2:$L$6683,OrderItems!$C$2:$C$6683,A144,OrderItems!$I$2:$I$6683,"Delivered")</f>
        <v>25068</v>
      </c>
      <c r="J144" s="14" t="n">
        <f aca="false">IF(H144=0,0,I144/H144)</f>
        <v>0.425579233743469</v>
      </c>
    </row>
    <row r="145" customFormat="false" ht="15" hidden="false" customHeight="false" outlineLevel="0" collapsed="false">
      <c r="A145" s="12" t="n">
        <v>144</v>
      </c>
      <c r="B145" s="12" t="s">
        <v>397</v>
      </c>
      <c r="C145" s="12" t="s">
        <v>39</v>
      </c>
      <c r="D145" s="16" t="n">
        <v>2009</v>
      </c>
      <c r="E145" s="16" t="n">
        <v>1322.98</v>
      </c>
      <c r="F145" s="12" t="s">
        <v>398</v>
      </c>
      <c r="G145" s="12" t="n">
        <f aca="false">SUMIFS(OrderItems!$D$2:$D$6683,OrderItems!$C$2:$C$6683,A145,OrderItems!$I$2:$I$6683,"Delivered")</f>
        <v>37</v>
      </c>
      <c r="H145" s="16" t="n">
        <f aca="false">SUMIFS(OrderItems!$J$2:$J$6683,OrderItems!$C$2:$C$6683,A145,OrderItems!$I$2:$I$6683,"Delivered")</f>
        <v>70817.25</v>
      </c>
      <c r="I145" s="16" t="n">
        <f aca="false">SUMIFS(OrderItems!$L$2:$L$6683,OrderItems!$C$2:$C$6683,A145,OrderItems!$I$2:$I$6683,"Delivered")</f>
        <v>21866.99</v>
      </c>
      <c r="J145" s="14" t="n">
        <f aca="false">IF(H145=0,0,I145/H145)</f>
        <v>0.308780558409145</v>
      </c>
    </row>
    <row r="146" customFormat="false" ht="15" hidden="false" customHeight="false" outlineLevel="0" collapsed="false">
      <c r="A146" s="12" t="n">
        <v>145</v>
      </c>
      <c r="B146" s="12" t="s">
        <v>399</v>
      </c>
      <c r="C146" s="12" t="s">
        <v>39</v>
      </c>
      <c r="D146" s="16" t="n">
        <v>1329</v>
      </c>
      <c r="E146" s="16" t="n">
        <v>887.99</v>
      </c>
      <c r="F146" s="12" t="s">
        <v>400</v>
      </c>
      <c r="G146" s="12" t="n">
        <f aca="false">SUMIFS(OrderItems!$D$2:$D$6683,OrderItems!$C$2:$C$6683,A146,OrderItems!$I$2:$I$6683,"Delivered")</f>
        <v>27</v>
      </c>
      <c r="H146" s="16" t="n">
        <f aca="false">SUMIFS(OrderItems!$J$2:$J$6683,OrderItems!$C$2:$C$6683,A146,OrderItems!$I$2:$I$6683,"Delivered")</f>
        <v>33690.15</v>
      </c>
      <c r="I146" s="16" t="n">
        <f aca="false">SUMIFS(OrderItems!$L$2:$L$6683,OrderItems!$C$2:$C$6683,A146,OrderItems!$I$2:$I$6683,"Delivered")</f>
        <v>9714.42</v>
      </c>
      <c r="J146" s="14" t="n">
        <f aca="false">IF(H146=0,0,I146/H146)</f>
        <v>0.288346000240426</v>
      </c>
    </row>
    <row r="147" customFormat="false" ht="15" hidden="false" customHeight="false" outlineLevel="0" collapsed="false">
      <c r="A147" s="12" t="n">
        <v>146</v>
      </c>
      <c r="B147" s="12" t="s">
        <v>401</v>
      </c>
      <c r="C147" s="12" t="s">
        <v>39</v>
      </c>
      <c r="D147" s="16" t="n">
        <v>369</v>
      </c>
      <c r="E147" s="16" t="n">
        <v>205.71</v>
      </c>
      <c r="F147" s="12" t="s">
        <v>402</v>
      </c>
      <c r="G147" s="12" t="n">
        <f aca="false">SUMIFS(OrderItems!$D$2:$D$6683,OrderItems!$C$2:$C$6683,A147,OrderItems!$I$2:$I$6683,"Delivered")</f>
        <v>31</v>
      </c>
      <c r="H147" s="16" t="n">
        <f aca="false">SUMIFS(OrderItems!$J$2:$J$6683,OrderItems!$C$2:$C$6683,A147,OrderItems!$I$2:$I$6683,"Delivered")</f>
        <v>11070</v>
      </c>
      <c r="I147" s="16" t="n">
        <f aca="false">SUMIFS(OrderItems!$L$2:$L$6683,OrderItems!$C$2:$C$6683,A147,OrderItems!$I$2:$I$6683,"Delivered")</f>
        <v>4692.99</v>
      </c>
      <c r="J147" s="14" t="n">
        <f aca="false">IF(H147=0,0,I147/H147)</f>
        <v>0.423937669376694</v>
      </c>
    </row>
    <row r="148" customFormat="false" ht="15" hidden="false" customHeight="false" outlineLevel="0" collapsed="false">
      <c r="A148" s="12" t="n">
        <v>147</v>
      </c>
      <c r="B148" s="12" t="s">
        <v>403</v>
      </c>
      <c r="C148" s="12" t="s">
        <v>39</v>
      </c>
      <c r="D148" s="16" t="n">
        <v>3339</v>
      </c>
      <c r="E148" s="16" t="n">
        <v>2076.99</v>
      </c>
      <c r="F148" s="12" t="s">
        <v>404</v>
      </c>
      <c r="G148" s="12" t="n">
        <f aca="false">SUMIFS(OrderItems!$D$2:$D$6683,OrderItems!$C$2:$C$6683,A148,OrderItems!$I$2:$I$6683,"Delivered")</f>
        <v>30</v>
      </c>
      <c r="H148" s="16" t="n">
        <f aca="false">SUMIFS(OrderItems!$J$2:$J$6683,OrderItems!$C$2:$C$6683,A148,OrderItems!$I$2:$I$6683,"Delivered")</f>
        <v>96997.95</v>
      </c>
      <c r="I148" s="16" t="n">
        <f aca="false">SUMIFS(OrderItems!$L$2:$L$6683,OrderItems!$C$2:$C$6683,A148,OrderItems!$I$2:$I$6683,"Delivered")</f>
        <v>34688.25</v>
      </c>
      <c r="J148" s="14" t="n">
        <f aca="false">IF(H148=0,0,I148/H148)</f>
        <v>0.357618382656541</v>
      </c>
    </row>
    <row r="149" customFormat="false" ht="15" hidden="false" customHeight="false" outlineLevel="0" collapsed="false">
      <c r="A149" s="12" t="n">
        <v>148</v>
      </c>
      <c r="B149" s="12" t="s">
        <v>405</v>
      </c>
      <c r="C149" s="12" t="s">
        <v>39</v>
      </c>
      <c r="D149" s="16" t="n">
        <v>739</v>
      </c>
      <c r="E149" s="16" t="n">
        <v>483.64</v>
      </c>
      <c r="F149" s="12" t="s">
        <v>406</v>
      </c>
      <c r="G149" s="12" t="n">
        <f aca="false">SUMIFS(OrderItems!$D$2:$D$6683,OrderItems!$C$2:$C$6683,A149,OrderItems!$I$2:$I$6683,"Delivered")</f>
        <v>22</v>
      </c>
      <c r="H149" s="16" t="n">
        <f aca="false">SUMIFS(OrderItems!$J$2:$J$6683,OrderItems!$C$2:$C$6683,A149,OrderItems!$I$2:$I$6683,"Delivered")</f>
        <v>15592.9</v>
      </c>
      <c r="I149" s="16" t="n">
        <f aca="false">SUMIFS(OrderItems!$L$2:$L$6683,OrderItems!$C$2:$C$6683,A149,OrderItems!$I$2:$I$6683,"Delivered")</f>
        <v>4952.82</v>
      </c>
      <c r="J149" s="14" t="n">
        <f aca="false">IF(H149=0,0,I149/H149)</f>
        <v>0.31763302528715</v>
      </c>
    </row>
    <row r="150" customFormat="false" ht="15" hidden="false" customHeight="false" outlineLevel="0" collapsed="false">
      <c r="A150" s="12" t="n">
        <v>149</v>
      </c>
      <c r="B150" s="12" t="s">
        <v>407</v>
      </c>
      <c r="C150" s="12" t="s">
        <v>39</v>
      </c>
      <c r="D150" s="16" t="n">
        <v>3149</v>
      </c>
      <c r="E150" s="16" t="n">
        <v>1867.87</v>
      </c>
      <c r="F150" s="12" t="s">
        <v>408</v>
      </c>
      <c r="G150" s="12" t="n">
        <f aca="false">SUMIFS(OrderItems!$D$2:$D$6683,OrderItems!$C$2:$C$6683,A150,OrderItems!$I$2:$I$6683,"Delivered")</f>
        <v>45</v>
      </c>
      <c r="H150" s="16" t="n">
        <f aca="false">SUMIFS(OrderItems!$J$2:$J$6683,OrderItems!$C$2:$C$6683,A150,OrderItems!$I$2:$I$6683,"Delivered")</f>
        <v>137611.3</v>
      </c>
      <c r="I150" s="16" t="n">
        <f aca="false">SUMIFS(OrderItems!$L$2:$L$6683,OrderItems!$C$2:$C$6683,A150,OrderItems!$I$2:$I$6683,"Delivered")</f>
        <v>53557.15</v>
      </c>
      <c r="J150" s="14" t="n">
        <f aca="false">IF(H150=0,0,I150/H150)</f>
        <v>0.389191512615606</v>
      </c>
    </row>
    <row r="151" customFormat="false" ht="15" hidden="false" customHeight="false" outlineLevel="0" collapsed="false">
      <c r="A151" s="12" t="n">
        <v>150</v>
      </c>
      <c r="B151" s="12" t="s">
        <v>409</v>
      </c>
      <c r="C151" s="12" t="s">
        <v>39</v>
      </c>
      <c r="D151" s="16" t="n">
        <v>2599</v>
      </c>
      <c r="E151" s="16" t="n">
        <v>1473.81</v>
      </c>
      <c r="F151" s="12" t="s">
        <v>410</v>
      </c>
      <c r="G151" s="12" t="n">
        <f aca="false">SUMIFS(OrderItems!$D$2:$D$6683,OrderItems!$C$2:$C$6683,A151,OrderItems!$I$2:$I$6683,"Delivered")</f>
        <v>29</v>
      </c>
      <c r="H151" s="16" t="n">
        <f aca="false">SUMIFS(OrderItems!$J$2:$J$6683,OrderItems!$C$2:$C$6683,A151,OrderItems!$I$2:$I$6683,"Delivered")</f>
        <v>72252.2</v>
      </c>
      <c r="I151" s="16" t="n">
        <f aca="false">SUMIFS(OrderItems!$L$2:$L$6683,OrderItems!$C$2:$C$6683,A151,OrderItems!$I$2:$I$6683,"Delivered")</f>
        <v>29511.71</v>
      </c>
      <c r="J151" s="14" t="n">
        <f aca="false">IF(H151=0,0,I151/H151)</f>
        <v>0.408454137036658</v>
      </c>
    </row>
    <row r="152" customFormat="false" ht="15" hidden="false" customHeight="false" outlineLevel="0" collapsed="false">
      <c r="A152" s="12" t="n">
        <v>151</v>
      </c>
      <c r="B152" s="12" t="s">
        <v>411</v>
      </c>
      <c r="C152" s="12" t="s">
        <v>35</v>
      </c>
      <c r="D152" s="16" t="n">
        <v>149</v>
      </c>
      <c r="E152" s="16" t="n">
        <v>97.78</v>
      </c>
      <c r="F152" s="12" t="s">
        <v>412</v>
      </c>
      <c r="G152" s="12" t="n">
        <f aca="false">SUMIFS(OrderItems!$D$2:$D$6683,OrderItems!$C$2:$C$6683,A152,OrderItems!$I$2:$I$6683,"Delivered")</f>
        <v>40</v>
      </c>
      <c r="H152" s="16" t="n">
        <f aca="false">SUMIFS(OrderItems!$J$2:$J$6683,OrderItems!$C$2:$C$6683,A152,OrderItems!$I$2:$I$6683,"Delivered")</f>
        <v>5699.25</v>
      </c>
      <c r="I152" s="16" t="n">
        <f aca="false">SUMIFS(OrderItems!$L$2:$L$6683,OrderItems!$C$2:$C$6683,A152,OrderItems!$I$2:$I$6683,"Delivered")</f>
        <v>1788.05</v>
      </c>
      <c r="J152" s="14" t="n">
        <f aca="false">IF(H152=0,0,I152/H152)</f>
        <v>0.313734263280256</v>
      </c>
    </row>
    <row r="153" customFormat="false" ht="15" hidden="false" customHeight="false" outlineLevel="0" collapsed="false">
      <c r="A153" s="12" t="n">
        <v>152</v>
      </c>
      <c r="B153" s="12" t="s">
        <v>413</v>
      </c>
      <c r="C153" s="12" t="s">
        <v>35</v>
      </c>
      <c r="D153" s="16" t="n">
        <v>539</v>
      </c>
      <c r="E153" s="16" t="n">
        <v>365.16</v>
      </c>
      <c r="F153" s="12" t="s">
        <v>414</v>
      </c>
      <c r="G153" s="12" t="n">
        <f aca="false">SUMIFS(OrderItems!$D$2:$D$6683,OrderItems!$C$2:$C$6683,A153,OrderItems!$I$2:$I$6683,"Delivered")</f>
        <v>33</v>
      </c>
      <c r="H153" s="16" t="n">
        <f aca="false">SUMIFS(OrderItems!$J$2:$J$6683,OrderItems!$C$2:$C$6683,A153,OrderItems!$I$2:$I$6683,"Delivered")</f>
        <v>17167.15</v>
      </c>
      <c r="I153" s="16" t="n">
        <f aca="false">SUMIFS(OrderItems!$L$2:$L$6683,OrderItems!$C$2:$C$6683,A153,OrderItems!$I$2:$I$6683,"Delivered")</f>
        <v>5116.87</v>
      </c>
      <c r="J153" s="14" t="n">
        <f aca="false">IF(H153=0,0,I153/H153)</f>
        <v>0.29806170505879</v>
      </c>
    </row>
    <row r="154" customFormat="false" ht="15" hidden="false" customHeight="false" outlineLevel="0" collapsed="false">
      <c r="A154" s="12" t="n">
        <v>153</v>
      </c>
      <c r="B154" s="12" t="s">
        <v>415</v>
      </c>
      <c r="C154" s="12" t="s">
        <v>35</v>
      </c>
      <c r="D154" s="16" t="n">
        <v>689</v>
      </c>
      <c r="E154" s="16" t="n">
        <v>513.42</v>
      </c>
      <c r="F154" s="12" t="s">
        <v>416</v>
      </c>
      <c r="G154" s="12" t="n">
        <f aca="false">SUMIFS(OrderItems!$D$2:$D$6683,OrderItems!$C$2:$C$6683,A154,OrderItems!$I$2:$I$6683,"Delivered")</f>
        <v>25</v>
      </c>
      <c r="H154" s="16" t="n">
        <f aca="false">SUMIFS(OrderItems!$J$2:$J$6683,OrderItems!$C$2:$C$6683,A154,OrderItems!$I$2:$I$6683,"Delivered")</f>
        <v>17018.3</v>
      </c>
      <c r="I154" s="16" t="n">
        <f aca="false">SUMIFS(OrderItems!$L$2:$L$6683,OrderItems!$C$2:$C$6683,A154,OrderItems!$I$2:$I$6683,"Delivered")</f>
        <v>4182.8</v>
      </c>
      <c r="J154" s="14" t="n">
        <f aca="false">IF(H154=0,0,I154/H154)</f>
        <v>0.245782481211402</v>
      </c>
    </row>
    <row r="155" customFormat="false" ht="15" hidden="false" customHeight="false" outlineLevel="0" collapsed="false">
      <c r="A155" s="12" t="n">
        <v>154</v>
      </c>
      <c r="B155" s="12" t="s">
        <v>417</v>
      </c>
      <c r="C155" s="12" t="s">
        <v>35</v>
      </c>
      <c r="D155" s="16" t="n">
        <v>519</v>
      </c>
      <c r="E155" s="16" t="n">
        <v>318.97</v>
      </c>
      <c r="F155" s="12" t="s">
        <v>418</v>
      </c>
      <c r="G155" s="12" t="n">
        <f aca="false">SUMIFS(OrderItems!$D$2:$D$6683,OrderItems!$C$2:$C$6683,A155,OrderItems!$I$2:$I$6683,"Delivered")</f>
        <v>36</v>
      </c>
      <c r="H155" s="16" t="n">
        <f aca="false">SUMIFS(OrderItems!$J$2:$J$6683,OrderItems!$C$2:$C$6683,A155,OrderItems!$I$2:$I$6683,"Delivered")</f>
        <v>17905.5</v>
      </c>
      <c r="I155" s="16" t="n">
        <f aca="false">SUMIFS(OrderItems!$L$2:$L$6683,OrderItems!$C$2:$C$6683,A155,OrderItems!$I$2:$I$6683,"Delivered")</f>
        <v>6422.58</v>
      </c>
      <c r="J155" s="14" t="n">
        <f aca="false">IF(H155=0,0,I155/H155)</f>
        <v>0.358693138979643</v>
      </c>
    </row>
    <row r="156" customFormat="false" ht="15" hidden="false" customHeight="false" outlineLevel="0" collapsed="false">
      <c r="A156" s="12" t="n">
        <v>155</v>
      </c>
      <c r="B156" s="12" t="s">
        <v>419</v>
      </c>
      <c r="C156" s="12" t="s">
        <v>35</v>
      </c>
      <c r="D156" s="16" t="n">
        <v>749</v>
      </c>
      <c r="E156" s="16" t="n">
        <v>452.52</v>
      </c>
      <c r="F156" s="12" t="s">
        <v>420</v>
      </c>
      <c r="G156" s="12" t="n">
        <f aca="false">SUMIFS(OrderItems!$D$2:$D$6683,OrderItems!$C$2:$C$6683,A156,OrderItems!$I$2:$I$6683,"Delivered")</f>
        <v>28</v>
      </c>
      <c r="H156" s="16" t="n">
        <f aca="false">SUMIFS(OrderItems!$J$2:$J$6683,OrderItems!$C$2:$C$6683,A156,OrderItems!$I$2:$I$6683,"Delivered")</f>
        <v>20073.2</v>
      </c>
      <c r="I156" s="16" t="n">
        <f aca="false">SUMIFS(OrderItems!$L$2:$L$6683,OrderItems!$C$2:$C$6683,A156,OrderItems!$I$2:$I$6683,"Delivered")</f>
        <v>7402.64</v>
      </c>
      <c r="J156" s="14" t="n">
        <f aca="false">IF(H156=0,0,I156/H156)</f>
        <v>0.368782256939601</v>
      </c>
    </row>
    <row r="157" customFormat="false" ht="15" hidden="false" customHeight="false" outlineLevel="0" collapsed="false">
      <c r="A157" s="12" t="n">
        <v>156</v>
      </c>
      <c r="B157" s="12" t="s">
        <v>421</v>
      </c>
      <c r="C157" s="12" t="s">
        <v>35</v>
      </c>
      <c r="D157" s="16" t="n">
        <v>459</v>
      </c>
      <c r="E157" s="16" t="n">
        <v>259.65</v>
      </c>
      <c r="F157" s="12" t="s">
        <v>422</v>
      </c>
      <c r="G157" s="12" t="n">
        <f aca="false">SUMIFS(OrderItems!$D$2:$D$6683,OrderItems!$C$2:$C$6683,A157,OrderItems!$I$2:$I$6683,"Delivered")</f>
        <v>27</v>
      </c>
      <c r="H157" s="16" t="n">
        <f aca="false">SUMIFS(OrderItems!$J$2:$J$6683,OrderItems!$C$2:$C$6683,A157,OrderItems!$I$2:$I$6683,"Delivered")</f>
        <v>11956.95</v>
      </c>
      <c r="I157" s="16" t="n">
        <f aca="false">SUMIFS(OrderItems!$L$2:$L$6683,OrderItems!$C$2:$C$6683,A157,OrderItems!$I$2:$I$6683,"Delivered")</f>
        <v>4946.4</v>
      </c>
      <c r="J157" s="14" t="n">
        <f aca="false">IF(H157=0,0,I157/H157)</f>
        <v>0.413684091678898</v>
      </c>
    </row>
    <row r="158" customFormat="false" ht="15" hidden="false" customHeight="false" outlineLevel="0" collapsed="false">
      <c r="A158" s="12" t="n">
        <v>157</v>
      </c>
      <c r="B158" s="12" t="s">
        <v>423</v>
      </c>
      <c r="C158" s="12" t="s">
        <v>35</v>
      </c>
      <c r="D158" s="16" t="n">
        <v>129</v>
      </c>
      <c r="E158" s="16" t="n">
        <v>95.79</v>
      </c>
      <c r="F158" s="12" t="s">
        <v>424</v>
      </c>
      <c r="G158" s="12" t="n">
        <f aca="false">SUMIFS(OrderItems!$D$2:$D$6683,OrderItems!$C$2:$C$6683,A158,OrderItems!$I$2:$I$6683,"Delivered")</f>
        <v>29</v>
      </c>
      <c r="H158" s="16" t="n">
        <f aca="false">SUMIFS(OrderItems!$J$2:$J$6683,OrderItems!$C$2:$C$6683,A158,OrderItems!$I$2:$I$6683,"Delivered")</f>
        <v>3592.65</v>
      </c>
      <c r="I158" s="16" t="n">
        <f aca="false">SUMIFS(OrderItems!$L$2:$L$6683,OrderItems!$C$2:$C$6683,A158,OrderItems!$I$2:$I$6683,"Delivered")</f>
        <v>814.74</v>
      </c>
      <c r="J158" s="14" t="n">
        <f aca="false">IF(H158=0,0,I158/H158)</f>
        <v>0.226779675170139</v>
      </c>
    </row>
    <row r="159" customFormat="false" ht="15" hidden="false" customHeight="false" outlineLevel="0" collapsed="false">
      <c r="A159" s="12" t="n">
        <v>158</v>
      </c>
      <c r="B159" s="12" t="s">
        <v>425</v>
      </c>
      <c r="C159" s="12" t="s">
        <v>35</v>
      </c>
      <c r="D159" s="16" t="n">
        <v>779</v>
      </c>
      <c r="E159" s="16" t="n">
        <v>536.88</v>
      </c>
      <c r="F159" s="12" t="s">
        <v>426</v>
      </c>
      <c r="G159" s="12" t="n">
        <f aca="false">SUMIFS(OrderItems!$D$2:$D$6683,OrderItems!$C$2:$C$6683,A159,OrderItems!$I$2:$I$6683,"Delivered")</f>
        <v>23</v>
      </c>
      <c r="H159" s="16" t="n">
        <f aca="false">SUMIFS(OrderItems!$J$2:$J$6683,OrderItems!$C$2:$C$6683,A159,OrderItems!$I$2:$I$6683,"Delivered")</f>
        <v>17605.4</v>
      </c>
      <c r="I159" s="16" t="n">
        <f aca="false">SUMIFS(OrderItems!$L$2:$L$6683,OrderItems!$C$2:$C$6683,A159,OrderItems!$I$2:$I$6683,"Delivered")</f>
        <v>5257.16</v>
      </c>
      <c r="J159" s="14" t="n">
        <f aca="false">IF(H159=0,0,I159/H159)</f>
        <v>0.298610653549479</v>
      </c>
    </row>
    <row r="160" customFormat="false" ht="15" hidden="false" customHeight="false" outlineLevel="0" collapsed="false">
      <c r="A160" s="12" t="n">
        <v>159</v>
      </c>
      <c r="B160" s="12" t="s">
        <v>427</v>
      </c>
      <c r="C160" s="12" t="s">
        <v>35</v>
      </c>
      <c r="D160" s="16" t="n">
        <v>439</v>
      </c>
      <c r="E160" s="16" t="n">
        <v>256.67</v>
      </c>
      <c r="F160" s="12" t="s">
        <v>428</v>
      </c>
      <c r="G160" s="12" t="n">
        <f aca="false">SUMIFS(OrderItems!$D$2:$D$6683,OrderItems!$C$2:$C$6683,A160,OrderItems!$I$2:$I$6683,"Delivered")</f>
        <v>35</v>
      </c>
      <c r="H160" s="16" t="n">
        <f aca="false">SUMIFS(OrderItems!$J$2:$J$6683,OrderItems!$C$2:$C$6683,A160,OrderItems!$I$2:$I$6683,"Delivered")</f>
        <v>14991.85</v>
      </c>
      <c r="I160" s="16" t="n">
        <f aca="false">SUMIFS(OrderItems!$L$2:$L$6683,OrderItems!$C$2:$C$6683,A160,OrderItems!$I$2:$I$6683,"Delivered")</f>
        <v>6008.4</v>
      </c>
      <c r="J160" s="14" t="n">
        <f aca="false">IF(H160=0,0,I160/H160)</f>
        <v>0.400777755914047</v>
      </c>
    </row>
    <row r="161" customFormat="false" ht="15" hidden="false" customHeight="false" outlineLevel="0" collapsed="false">
      <c r="A161" s="12" t="n">
        <v>160</v>
      </c>
      <c r="B161" s="12" t="s">
        <v>429</v>
      </c>
      <c r="C161" s="12" t="s">
        <v>35</v>
      </c>
      <c r="D161" s="16" t="n">
        <v>229</v>
      </c>
      <c r="E161" s="16" t="n">
        <v>137.41</v>
      </c>
      <c r="F161" s="12" t="s">
        <v>430</v>
      </c>
      <c r="G161" s="12" t="n">
        <f aca="false">SUMIFS(OrderItems!$D$2:$D$6683,OrderItems!$C$2:$C$6683,A161,OrderItems!$I$2:$I$6683,"Delivered")</f>
        <v>40</v>
      </c>
      <c r="H161" s="16" t="n">
        <f aca="false">SUMIFS(OrderItems!$J$2:$J$6683,OrderItems!$C$2:$C$6683,A161,OrderItems!$I$2:$I$6683,"Delivered")</f>
        <v>8942.45</v>
      </c>
      <c r="I161" s="16" t="n">
        <f aca="false">SUMIFS(OrderItems!$L$2:$L$6683,OrderItems!$C$2:$C$6683,A161,OrderItems!$I$2:$I$6683,"Delivered")</f>
        <v>3446.05</v>
      </c>
      <c r="J161" s="14" t="n">
        <f aca="false">IF(H161=0,0,I161/H161)</f>
        <v>0.385358598594345</v>
      </c>
    </row>
    <row r="162" customFormat="false" ht="15" hidden="false" customHeight="false" outlineLevel="0" collapsed="false">
      <c r="A162" s="12" t="n">
        <v>161</v>
      </c>
      <c r="B162" s="12" t="s">
        <v>431</v>
      </c>
      <c r="C162" s="12" t="s">
        <v>35</v>
      </c>
      <c r="D162" s="16" t="n">
        <v>549</v>
      </c>
      <c r="E162" s="16" t="n">
        <v>380.41</v>
      </c>
      <c r="F162" s="12" t="s">
        <v>432</v>
      </c>
      <c r="G162" s="12" t="n">
        <f aca="false">SUMIFS(OrderItems!$D$2:$D$6683,OrderItems!$C$2:$C$6683,A162,OrderItems!$I$2:$I$6683,"Delivered")</f>
        <v>33</v>
      </c>
      <c r="H162" s="16" t="n">
        <f aca="false">SUMIFS(OrderItems!$J$2:$J$6683,OrderItems!$C$2:$C$6683,A162,OrderItems!$I$2:$I$6683,"Delivered")</f>
        <v>17677.8</v>
      </c>
      <c r="I162" s="16" t="n">
        <f aca="false">SUMIFS(OrderItems!$L$2:$L$6683,OrderItems!$C$2:$C$6683,A162,OrderItems!$I$2:$I$6683,"Delivered")</f>
        <v>5124.27</v>
      </c>
      <c r="J162" s="14" t="n">
        <f aca="false">IF(H162=0,0,I162/H162)</f>
        <v>0.289870345857516</v>
      </c>
    </row>
    <row r="163" customFormat="false" ht="15" hidden="false" customHeight="false" outlineLevel="0" collapsed="false">
      <c r="A163" s="12" t="n">
        <v>162</v>
      </c>
      <c r="B163" s="12" t="s">
        <v>433</v>
      </c>
      <c r="C163" s="12" t="s">
        <v>35</v>
      </c>
      <c r="D163" s="16" t="n">
        <v>639</v>
      </c>
      <c r="E163" s="16" t="n">
        <v>387.23</v>
      </c>
      <c r="F163" s="12" t="s">
        <v>434</v>
      </c>
      <c r="G163" s="12" t="n">
        <f aca="false">SUMIFS(OrderItems!$D$2:$D$6683,OrderItems!$C$2:$C$6683,A163,OrderItems!$I$2:$I$6683,"Delivered")</f>
        <v>48</v>
      </c>
      <c r="H163" s="16" t="n">
        <f aca="false">SUMIFS(OrderItems!$J$2:$J$6683,OrderItems!$C$2:$C$6683,A163,OrderItems!$I$2:$I$6683,"Delivered")</f>
        <v>30256.65</v>
      </c>
      <c r="I163" s="16" t="n">
        <f aca="false">SUMIFS(OrderItems!$L$2:$L$6683,OrderItems!$C$2:$C$6683,A163,OrderItems!$I$2:$I$6683,"Delivered")</f>
        <v>11669.61</v>
      </c>
      <c r="J163" s="14" t="n">
        <f aca="false">IF(H163=0,0,I163/H163)</f>
        <v>0.385687443917288</v>
      </c>
    </row>
    <row r="164" customFormat="false" ht="15" hidden="false" customHeight="false" outlineLevel="0" collapsed="false">
      <c r="A164" s="12" t="n">
        <v>163</v>
      </c>
      <c r="B164" s="12" t="s">
        <v>435</v>
      </c>
      <c r="C164" s="12" t="s">
        <v>35</v>
      </c>
      <c r="D164" s="16" t="n">
        <v>869</v>
      </c>
      <c r="E164" s="16" t="n">
        <v>606.2</v>
      </c>
      <c r="F164" s="12" t="s">
        <v>436</v>
      </c>
      <c r="G164" s="12" t="n">
        <f aca="false">SUMIFS(OrderItems!$D$2:$D$6683,OrderItems!$C$2:$C$6683,A164,OrderItems!$I$2:$I$6683,"Delivered")</f>
        <v>28</v>
      </c>
      <c r="H164" s="16" t="n">
        <f aca="false">SUMIFS(OrderItems!$J$2:$J$6683,OrderItems!$C$2:$C$6683,A164,OrderItems!$I$2:$I$6683,"Delivered")</f>
        <v>23289.2</v>
      </c>
      <c r="I164" s="16" t="n">
        <f aca="false">SUMIFS(OrderItems!$L$2:$L$6683,OrderItems!$C$2:$C$6683,A164,OrderItems!$I$2:$I$6683,"Delivered")</f>
        <v>6315.6</v>
      </c>
      <c r="J164" s="14" t="n">
        <f aca="false">IF(H164=0,0,I164/H164)</f>
        <v>0.2711814918503</v>
      </c>
    </row>
    <row r="165" customFormat="false" ht="15" hidden="false" customHeight="false" outlineLevel="0" collapsed="false">
      <c r="A165" s="12" t="n">
        <v>164</v>
      </c>
      <c r="B165" s="12" t="s">
        <v>437</v>
      </c>
      <c r="C165" s="12" t="s">
        <v>35</v>
      </c>
      <c r="D165" s="16" t="n">
        <v>549</v>
      </c>
      <c r="E165" s="16" t="n">
        <v>369.12</v>
      </c>
      <c r="F165" s="12" t="s">
        <v>438</v>
      </c>
      <c r="G165" s="12" t="n">
        <f aca="false">SUMIFS(OrderItems!$D$2:$D$6683,OrderItems!$C$2:$C$6683,A165,OrderItems!$I$2:$I$6683,"Delivered")</f>
        <v>27</v>
      </c>
      <c r="H165" s="16" t="n">
        <f aca="false">SUMIFS(OrderItems!$J$2:$J$6683,OrderItems!$C$2:$C$6683,A165,OrderItems!$I$2:$I$6683,"Delivered")</f>
        <v>14411.25</v>
      </c>
      <c r="I165" s="16" t="n">
        <f aca="false">SUMIFS(OrderItems!$L$2:$L$6683,OrderItems!$C$2:$C$6683,A165,OrderItems!$I$2:$I$6683,"Delivered")</f>
        <v>4445.01</v>
      </c>
      <c r="J165" s="14" t="n">
        <f aca="false">IF(H165=0,0,I165/H165)</f>
        <v>0.308440281030445</v>
      </c>
    </row>
    <row r="166" customFormat="false" ht="15" hidden="false" customHeight="false" outlineLevel="0" collapsed="false">
      <c r="A166" s="12" t="n">
        <v>165</v>
      </c>
      <c r="B166" s="12" t="s">
        <v>439</v>
      </c>
      <c r="C166" s="12" t="s">
        <v>35</v>
      </c>
      <c r="D166" s="16" t="n">
        <v>449</v>
      </c>
      <c r="E166" s="16" t="n">
        <v>269.2</v>
      </c>
      <c r="F166" s="12" t="s">
        <v>440</v>
      </c>
      <c r="G166" s="12" t="n">
        <f aca="false">SUMIFS(OrderItems!$D$2:$D$6683,OrderItems!$C$2:$C$6683,A166,OrderItems!$I$2:$I$6683,"Delivered")</f>
        <v>22</v>
      </c>
      <c r="H166" s="16" t="n">
        <f aca="false">SUMIFS(OrderItems!$J$2:$J$6683,OrderItems!$C$2:$C$6683,A166,OrderItems!$I$2:$I$6683,"Delivered")</f>
        <v>9271.85</v>
      </c>
      <c r="I166" s="16" t="n">
        <f aca="false">SUMIFS(OrderItems!$L$2:$L$6683,OrderItems!$C$2:$C$6683,A166,OrderItems!$I$2:$I$6683,"Delivered")</f>
        <v>3349.45</v>
      </c>
      <c r="J166" s="14" t="n">
        <f aca="false">IF(H166=0,0,I166/H166)</f>
        <v>0.361249373102455</v>
      </c>
    </row>
    <row r="167" customFormat="false" ht="15" hidden="false" customHeight="false" outlineLevel="0" collapsed="false">
      <c r="A167" s="12" t="n">
        <v>166</v>
      </c>
      <c r="B167" s="12" t="s">
        <v>441</v>
      </c>
      <c r="C167" s="12" t="s">
        <v>35</v>
      </c>
      <c r="D167" s="16" t="n">
        <v>389</v>
      </c>
      <c r="E167" s="16" t="n">
        <v>272.91</v>
      </c>
      <c r="F167" s="12" t="s">
        <v>442</v>
      </c>
      <c r="G167" s="12" t="n">
        <f aca="false">SUMIFS(OrderItems!$D$2:$D$6683,OrderItems!$C$2:$C$6683,A167,OrderItems!$I$2:$I$6683,"Delivered")</f>
        <v>33</v>
      </c>
      <c r="H167" s="16" t="n">
        <f aca="false">SUMIFS(OrderItems!$J$2:$J$6683,OrderItems!$C$2:$C$6683,A167,OrderItems!$I$2:$I$6683,"Delivered")</f>
        <v>12389.65</v>
      </c>
      <c r="I167" s="16" t="n">
        <f aca="false">SUMIFS(OrderItems!$L$2:$L$6683,OrderItems!$C$2:$C$6683,A167,OrderItems!$I$2:$I$6683,"Delivered")</f>
        <v>3383.62</v>
      </c>
      <c r="J167" s="14" t="n">
        <f aca="false">IF(H167=0,0,I167/H167)</f>
        <v>0.273100531492011</v>
      </c>
    </row>
    <row r="168" customFormat="false" ht="15" hidden="false" customHeight="false" outlineLevel="0" collapsed="false">
      <c r="A168" s="12" t="n">
        <v>167</v>
      </c>
      <c r="B168" s="12" t="s">
        <v>443</v>
      </c>
      <c r="C168" s="12" t="s">
        <v>35</v>
      </c>
      <c r="D168" s="16" t="n">
        <v>119</v>
      </c>
      <c r="E168" s="16" t="n">
        <v>68.21</v>
      </c>
      <c r="F168" s="12" t="s">
        <v>444</v>
      </c>
      <c r="G168" s="12" t="n">
        <f aca="false">SUMIFS(OrderItems!$D$2:$D$6683,OrderItems!$C$2:$C$6683,A168,OrderItems!$I$2:$I$6683,"Delivered")</f>
        <v>36</v>
      </c>
      <c r="H168" s="16" t="n">
        <f aca="false">SUMIFS(OrderItems!$J$2:$J$6683,OrderItems!$C$2:$C$6683,A168,OrderItems!$I$2:$I$6683,"Delivered")</f>
        <v>4111.45</v>
      </c>
      <c r="I168" s="16" t="n">
        <f aca="false">SUMIFS(OrderItems!$L$2:$L$6683,OrderItems!$C$2:$C$6683,A168,OrderItems!$I$2:$I$6683,"Delivered")</f>
        <v>1655.89</v>
      </c>
      <c r="J168" s="14" t="n">
        <f aca="false">IF(H168=0,0,I168/H168)</f>
        <v>0.402750854321468</v>
      </c>
    </row>
    <row r="169" customFormat="false" ht="15" hidden="false" customHeight="false" outlineLevel="0" collapsed="false">
      <c r="A169" s="12" t="n">
        <v>168</v>
      </c>
      <c r="B169" s="12" t="s">
        <v>445</v>
      </c>
      <c r="C169" s="12" t="s">
        <v>35</v>
      </c>
      <c r="D169" s="16" t="n">
        <v>149</v>
      </c>
      <c r="E169" s="16" t="n">
        <v>83.16</v>
      </c>
      <c r="F169" s="12" t="s">
        <v>446</v>
      </c>
      <c r="G169" s="12" t="n">
        <f aca="false">SUMIFS(OrderItems!$D$2:$D$6683,OrderItems!$C$2:$C$6683,A169,OrderItems!$I$2:$I$6683,"Delivered")</f>
        <v>35</v>
      </c>
      <c r="H169" s="16" t="n">
        <f aca="false">SUMIFS(OrderItems!$J$2:$J$6683,OrderItems!$C$2:$C$6683,A169,OrderItems!$I$2:$I$6683,"Delivered")</f>
        <v>4991.5</v>
      </c>
      <c r="I169" s="16" t="n">
        <f aca="false">SUMIFS(OrderItems!$L$2:$L$6683,OrderItems!$C$2:$C$6683,A169,OrderItems!$I$2:$I$6683,"Delivered")</f>
        <v>2080.9</v>
      </c>
      <c r="J169" s="14" t="n">
        <f aca="false">IF(H169=0,0,I169/H169)</f>
        <v>0.416888710808374</v>
      </c>
    </row>
    <row r="170" customFormat="false" ht="15" hidden="false" customHeight="false" outlineLevel="0" collapsed="false">
      <c r="A170" s="12" t="n">
        <v>169</v>
      </c>
      <c r="B170" s="12" t="s">
        <v>447</v>
      </c>
      <c r="C170" s="12" t="s">
        <v>35</v>
      </c>
      <c r="D170" s="16" t="n">
        <v>789</v>
      </c>
      <c r="E170" s="16" t="n">
        <v>544.99</v>
      </c>
      <c r="F170" s="12" t="s">
        <v>448</v>
      </c>
      <c r="G170" s="12" t="n">
        <f aca="false">SUMIFS(OrderItems!$D$2:$D$6683,OrderItems!$C$2:$C$6683,A170,OrderItems!$I$2:$I$6683,"Delivered")</f>
        <v>48</v>
      </c>
      <c r="H170" s="16" t="n">
        <f aca="false">SUMIFS(OrderItems!$J$2:$J$6683,OrderItems!$C$2:$C$6683,A170,OrderItems!$I$2:$I$6683,"Delivered")</f>
        <v>35899.5</v>
      </c>
      <c r="I170" s="16" t="n">
        <f aca="false">SUMIFS(OrderItems!$L$2:$L$6683,OrderItems!$C$2:$C$6683,A170,OrderItems!$I$2:$I$6683,"Delivered")</f>
        <v>9739.98</v>
      </c>
      <c r="J170" s="14" t="n">
        <f aca="false">IF(H170=0,0,I170/H170)</f>
        <v>0.27131241382192</v>
      </c>
    </row>
    <row r="171" customFormat="false" ht="15" hidden="false" customHeight="false" outlineLevel="0" collapsed="false">
      <c r="A171" s="12" t="n">
        <v>170</v>
      </c>
      <c r="B171" s="12" t="s">
        <v>449</v>
      </c>
      <c r="C171" s="12" t="s">
        <v>35</v>
      </c>
      <c r="D171" s="16" t="n">
        <v>489</v>
      </c>
      <c r="E171" s="16" t="n">
        <v>278.52</v>
      </c>
      <c r="F171" s="12" t="s">
        <v>450</v>
      </c>
      <c r="G171" s="12" t="n">
        <f aca="false">SUMIFS(OrderItems!$D$2:$D$6683,OrderItems!$C$2:$C$6683,A171,OrderItems!$I$2:$I$6683,"Delivered")</f>
        <v>28</v>
      </c>
      <c r="H171" s="16" t="n">
        <f aca="false">SUMIFS(OrderItems!$J$2:$J$6683,OrderItems!$C$2:$C$6683,A171,OrderItems!$I$2:$I$6683,"Delivered")</f>
        <v>13105.2</v>
      </c>
      <c r="I171" s="16" t="n">
        <f aca="false">SUMIFS(OrderItems!$L$2:$L$6683,OrderItems!$C$2:$C$6683,A171,OrderItems!$I$2:$I$6683,"Delivered")</f>
        <v>5306.64</v>
      </c>
      <c r="J171" s="14" t="n">
        <f aca="false">IF(H171=0,0,I171/H171)</f>
        <v>0.404926288801392</v>
      </c>
    </row>
    <row r="172" customFormat="false" ht="15" hidden="false" customHeight="false" outlineLevel="0" collapsed="false">
      <c r="A172" s="12" t="n">
        <v>171</v>
      </c>
      <c r="B172" s="12" t="s">
        <v>451</v>
      </c>
      <c r="C172" s="12" t="s">
        <v>35</v>
      </c>
      <c r="D172" s="16" t="n">
        <v>499</v>
      </c>
      <c r="E172" s="16" t="n">
        <v>321.7</v>
      </c>
      <c r="F172" s="12" t="s">
        <v>452</v>
      </c>
      <c r="G172" s="12" t="n">
        <f aca="false">SUMIFS(OrderItems!$D$2:$D$6683,OrderItems!$C$2:$C$6683,A172,OrderItems!$I$2:$I$6683,"Delivered")</f>
        <v>33</v>
      </c>
      <c r="H172" s="16" t="n">
        <f aca="false">SUMIFS(OrderItems!$J$2:$J$6683,OrderItems!$C$2:$C$6683,A172,OrderItems!$I$2:$I$6683,"Delivered")</f>
        <v>16017.9</v>
      </c>
      <c r="I172" s="16" t="n">
        <f aca="false">SUMIFS(OrderItems!$L$2:$L$6683,OrderItems!$C$2:$C$6683,A172,OrderItems!$I$2:$I$6683,"Delivered")</f>
        <v>5401.8</v>
      </c>
      <c r="J172" s="14" t="n">
        <f aca="false">IF(H172=0,0,I172/H172)</f>
        <v>0.337235218099751</v>
      </c>
    </row>
    <row r="173" customFormat="false" ht="15" hidden="false" customHeight="false" outlineLevel="0" collapsed="false">
      <c r="A173" s="12" t="n">
        <v>172</v>
      </c>
      <c r="B173" s="12" t="s">
        <v>453</v>
      </c>
      <c r="C173" s="12" t="s">
        <v>35</v>
      </c>
      <c r="D173" s="16" t="n">
        <v>249</v>
      </c>
      <c r="E173" s="16" t="n">
        <v>158.56</v>
      </c>
      <c r="F173" s="12" t="s">
        <v>454</v>
      </c>
      <c r="G173" s="12" t="n">
        <f aca="false">SUMIFS(OrderItems!$D$2:$D$6683,OrderItems!$C$2:$C$6683,A173,OrderItems!$I$2:$I$6683,"Delivered")</f>
        <v>31</v>
      </c>
      <c r="H173" s="16" t="n">
        <f aca="false">SUMIFS(OrderItems!$J$2:$J$6683,OrderItems!$C$2:$C$6683,A173,OrderItems!$I$2:$I$6683,"Delivered")</f>
        <v>7295.7</v>
      </c>
      <c r="I173" s="16" t="n">
        <f aca="false">SUMIFS(OrderItems!$L$2:$L$6683,OrderItems!$C$2:$C$6683,A173,OrderItems!$I$2:$I$6683,"Delivered")</f>
        <v>2380.34</v>
      </c>
      <c r="J173" s="14" t="n">
        <f aca="false">IF(H173=0,0,I173/H173)</f>
        <v>0.32626615677728</v>
      </c>
    </row>
    <row r="174" customFormat="false" ht="15" hidden="false" customHeight="false" outlineLevel="0" collapsed="false">
      <c r="A174" s="12" t="n">
        <v>173</v>
      </c>
      <c r="B174" s="12" t="s">
        <v>455</v>
      </c>
      <c r="C174" s="12" t="s">
        <v>35</v>
      </c>
      <c r="D174" s="16" t="n">
        <v>429</v>
      </c>
      <c r="E174" s="16" t="n">
        <v>288.79</v>
      </c>
      <c r="F174" s="12" t="s">
        <v>456</v>
      </c>
      <c r="G174" s="12" t="n">
        <f aca="false">SUMIFS(OrderItems!$D$2:$D$6683,OrderItems!$C$2:$C$6683,A174,OrderItems!$I$2:$I$6683,"Delivered")</f>
        <v>37</v>
      </c>
      <c r="H174" s="16" t="n">
        <f aca="false">SUMIFS(OrderItems!$J$2:$J$6683,OrderItems!$C$2:$C$6683,A174,OrderItems!$I$2:$I$6683,"Delivered")</f>
        <v>15444</v>
      </c>
      <c r="I174" s="16" t="n">
        <f aca="false">SUMIFS(OrderItems!$L$2:$L$6683,OrderItems!$C$2:$C$6683,A174,OrderItems!$I$2:$I$6683,"Delivered")</f>
        <v>4758.77</v>
      </c>
      <c r="J174" s="14" t="n">
        <f aca="false">IF(H174=0,0,I174/H174)</f>
        <v>0.308130665630666</v>
      </c>
    </row>
    <row r="175" customFormat="false" ht="15" hidden="false" customHeight="false" outlineLevel="0" collapsed="false">
      <c r="A175" s="12" t="n">
        <v>174</v>
      </c>
      <c r="B175" s="12" t="s">
        <v>457</v>
      </c>
      <c r="C175" s="12" t="s">
        <v>35</v>
      </c>
      <c r="D175" s="16" t="n">
        <v>619</v>
      </c>
      <c r="E175" s="16" t="n">
        <v>346.06</v>
      </c>
      <c r="F175" s="12" t="s">
        <v>458</v>
      </c>
      <c r="G175" s="12" t="n">
        <f aca="false">SUMIFS(OrderItems!$D$2:$D$6683,OrderItems!$C$2:$C$6683,A175,OrderItems!$I$2:$I$6683,"Delivered")</f>
        <v>42</v>
      </c>
      <c r="H175" s="16" t="n">
        <f aca="false">SUMIFS(OrderItems!$J$2:$J$6683,OrderItems!$C$2:$C$6683,A175,OrderItems!$I$2:$I$6683,"Delivered")</f>
        <v>24852.85</v>
      </c>
      <c r="I175" s="16" t="n">
        <f aca="false">SUMIFS(OrderItems!$L$2:$L$6683,OrderItems!$C$2:$C$6683,A175,OrderItems!$I$2:$I$6683,"Delivered")</f>
        <v>10318.33</v>
      </c>
      <c r="J175" s="14" t="n">
        <f aca="false">IF(H175=0,0,I175/H175)</f>
        <v>0.415176931418328</v>
      </c>
    </row>
    <row r="176" customFormat="false" ht="15" hidden="false" customHeight="false" outlineLevel="0" collapsed="false">
      <c r="A176" s="12" t="n">
        <v>175</v>
      </c>
      <c r="B176" s="12" t="s">
        <v>459</v>
      </c>
      <c r="C176" s="12" t="s">
        <v>35</v>
      </c>
      <c r="D176" s="16" t="n">
        <v>409</v>
      </c>
      <c r="E176" s="16" t="n">
        <v>276.15</v>
      </c>
      <c r="F176" s="12" t="s">
        <v>460</v>
      </c>
      <c r="G176" s="12" t="n">
        <f aca="false">SUMIFS(OrderItems!$D$2:$D$6683,OrderItems!$C$2:$C$6683,A176,OrderItems!$I$2:$I$6683,"Delivered")</f>
        <v>27</v>
      </c>
      <c r="H176" s="16" t="n">
        <f aca="false">SUMIFS(OrderItems!$J$2:$J$6683,OrderItems!$C$2:$C$6683,A176,OrderItems!$I$2:$I$6683,"Delivered")</f>
        <v>10695.35</v>
      </c>
      <c r="I176" s="16" t="n">
        <f aca="false">SUMIFS(OrderItems!$L$2:$L$6683,OrderItems!$C$2:$C$6683,A176,OrderItems!$I$2:$I$6683,"Delivered")</f>
        <v>3239.3</v>
      </c>
      <c r="J176" s="14" t="n">
        <f aca="false">IF(H176=0,0,I176/H176)</f>
        <v>0.302869938805182</v>
      </c>
    </row>
    <row r="177" customFormat="false" ht="15" hidden="false" customHeight="false" outlineLevel="0" collapsed="false">
      <c r="A177" s="12" t="n">
        <v>176</v>
      </c>
      <c r="B177" s="12" t="s">
        <v>461</v>
      </c>
      <c r="C177" s="12" t="s">
        <v>35</v>
      </c>
      <c r="D177" s="16" t="n">
        <v>509</v>
      </c>
      <c r="E177" s="16" t="n">
        <v>367.14</v>
      </c>
      <c r="F177" s="12" t="s">
        <v>462</v>
      </c>
      <c r="G177" s="12" t="n">
        <f aca="false">SUMIFS(OrderItems!$D$2:$D$6683,OrderItems!$C$2:$C$6683,A177,OrderItems!$I$2:$I$6683,"Delivered")</f>
        <v>41</v>
      </c>
      <c r="H177" s="16" t="n">
        <f aca="false">SUMIFS(OrderItems!$J$2:$J$6683,OrderItems!$C$2:$C$6683,A177,OrderItems!$I$2:$I$6683,"Delivered")</f>
        <v>19978.25</v>
      </c>
      <c r="I177" s="16" t="n">
        <f aca="false">SUMIFS(OrderItems!$L$2:$L$6683,OrderItems!$C$2:$C$6683,A177,OrderItems!$I$2:$I$6683,"Delivered")</f>
        <v>4925.51</v>
      </c>
      <c r="J177" s="14" t="n">
        <f aca="false">IF(H177=0,0,I177/H177)</f>
        <v>0.246543616182599</v>
      </c>
    </row>
    <row r="178" customFormat="false" ht="15" hidden="false" customHeight="false" outlineLevel="0" collapsed="false">
      <c r="A178" s="12" t="n">
        <v>177</v>
      </c>
      <c r="B178" s="12" t="s">
        <v>463</v>
      </c>
      <c r="C178" s="12" t="s">
        <v>35</v>
      </c>
      <c r="D178" s="16" t="n">
        <v>639</v>
      </c>
      <c r="E178" s="16" t="n">
        <v>372.27</v>
      </c>
      <c r="F178" s="12" t="s">
        <v>464</v>
      </c>
      <c r="G178" s="12" t="n">
        <f aca="false">SUMIFS(OrderItems!$D$2:$D$6683,OrderItems!$C$2:$C$6683,A178,OrderItems!$I$2:$I$6683,"Delivered")</f>
        <v>34</v>
      </c>
      <c r="H178" s="16" t="n">
        <f aca="false">SUMIFS(OrderItems!$J$2:$J$6683,OrderItems!$C$2:$C$6683,A178,OrderItems!$I$2:$I$6683,"Delivered")</f>
        <v>20991.15</v>
      </c>
      <c r="I178" s="16" t="n">
        <f aca="false">SUMIFS(OrderItems!$L$2:$L$6683,OrderItems!$C$2:$C$6683,A178,OrderItems!$I$2:$I$6683,"Delivered")</f>
        <v>8333.97</v>
      </c>
      <c r="J178" s="14" t="n">
        <f aca="false">IF(H178=0,0,I178/H178)</f>
        <v>0.39702303113455</v>
      </c>
    </row>
    <row r="179" customFormat="false" ht="15" hidden="false" customHeight="false" outlineLevel="0" collapsed="false">
      <c r="A179" s="12" t="n">
        <v>178</v>
      </c>
      <c r="B179" s="12" t="s">
        <v>465</v>
      </c>
      <c r="C179" s="12" t="s">
        <v>35</v>
      </c>
      <c r="D179" s="16" t="n">
        <v>169</v>
      </c>
      <c r="E179" s="16" t="n">
        <v>114.66</v>
      </c>
      <c r="F179" s="12" t="s">
        <v>466</v>
      </c>
      <c r="G179" s="12" t="n">
        <f aca="false">SUMIFS(OrderItems!$D$2:$D$6683,OrderItems!$C$2:$C$6683,A179,OrderItems!$I$2:$I$6683,"Delivered")</f>
        <v>23</v>
      </c>
      <c r="H179" s="16" t="n">
        <f aca="false">SUMIFS(OrderItems!$J$2:$J$6683,OrderItems!$C$2:$C$6683,A179,OrderItems!$I$2:$I$6683,"Delivered")</f>
        <v>3751.8</v>
      </c>
      <c r="I179" s="16" t="n">
        <f aca="false">SUMIFS(OrderItems!$L$2:$L$6683,OrderItems!$C$2:$C$6683,A179,OrderItems!$I$2:$I$6683,"Delivered")</f>
        <v>1114.62</v>
      </c>
      <c r="J179" s="14" t="n">
        <f aca="false">IF(H179=0,0,I179/H179)</f>
        <v>0.297089397089397</v>
      </c>
    </row>
    <row r="180" customFormat="false" ht="15" hidden="false" customHeight="false" outlineLevel="0" collapsed="false">
      <c r="A180" s="12" t="n">
        <v>179</v>
      </c>
      <c r="B180" s="12" t="s">
        <v>467</v>
      </c>
      <c r="C180" s="12" t="s">
        <v>35</v>
      </c>
      <c r="D180" s="16" t="n">
        <v>129</v>
      </c>
      <c r="E180" s="16" t="n">
        <v>86.06</v>
      </c>
      <c r="F180" s="12" t="s">
        <v>468</v>
      </c>
      <c r="G180" s="12" t="n">
        <f aca="false">SUMIFS(OrderItems!$D$2:$D$6683,OrderItems!$C$2:$C$6683,A180,OrderItems!$I$2:$I$6683,"Delivered")</f>
        <v>38</v>
      </c>
      <c r="H180" s="16" t="n">
        <f aca="false">SUMIFS(OrderItems!$J$2:$J$6683,OrderItems!$C$2:$C$6683,A180,OrderItems!$I$2:$I$6683,"Delivered")</f>
        <v>4689.15</v>
      </c>
      <c r="I180" s="16" t="n">
        <f aca="false">SUMIFS(OrderItems!$L$2:$L$6683,OrderItems!$C$2:$C$6683,A180,OrderItems!$I$2:$I$6683,"Delivered")</f>
        <v>1418.87</v>
      </c>
      <c r="J180" s="14" t="n">
        <f aca="false">IF(H180=0,0,I180/H180)</f>
        <v>0.302585756480386</v>
      </c>
    </row>
    <row r="181" customFormat="false" ht="15" hidden="false" customHeight="false" outlineLevel="0" collapsed="false">
      <c r="A181" s="12" t="n">
        <v>180</v>
      </c>
      <c r="B181" s="12" t="s">
        <v>469</v>
      </c>
      <c r="C181" s="12" t="s">
        <v>35</v>
      </c>
      <c r="D181" s="16" t="n">
        <v>859</v>
      </c>
      <c r="E181" s="16" t="n">
        <v>571.32</v>
      </c>
      <c r="F181" s="12" t="s">
        <v>470</v>
      </c>
      <c r="G181" s="12" t="n">
        <f aca="false">SUMIFS(OrderItems!$D$2:$D$6683,OrderItems!$C$2:$C$6683,A181,OrderItems!$I$2:$I$6683,"Delivered")</f>
        <v>31</v>
      </c>
      <c r="H181" s="16" t="n">
        <f aca="false">SUMIFS(OrderItems!$J$2:$J$6683,OrderItems!$C$2:$C$6683,A181,OrderItems!$I$2:$I$6683,"Delivered")</f>
        <v>25125.75</v>
      </c>
      <c r="I181" s="16" t="n">
        <f aca="false">SUMIFS(OrderItems!$L$2:$L$6683,OrderItems!$C$2:$C$6683,A181,OrderItems!$I$2:$I$6683,"Delivered")</f>
        <v>7414.83</v>
      </c>
      <c r="J181" s="14" t="n">
        <f aca="false">IF(H181=0,0,I181/H181)</f>
        <v>0.295108802722307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15" t="s">
        <v>471</v>
      </c>
      <c r="B1" s="15" t="s">
        <v>472</v>
      </c>
      <c r="C1" s="15" t="s">
        <v>473</v>
      </c>
      <c r="D1" s="15" t="s">
        <v>474</v>
      </c>
      <c r="E1" s="15" t="s">
        <v>475</v>
      </c>
      <c r="F1" s="15" t="s">
        <v>66</v>
      </c>
      <c r="G1" s="15" t="s">
        <v>67</v>
      </c>
      <c r="H1" s="15" t="s">
        <v>476</v>
      </c>
      <c r="I1" s="15" t="s">
        <v>477</v>
      </c>
      <c r="J1" s="15" t="s">
        <v>68</v>
      </c>
      <c r="K1" s="15" t="s">
        <v>478</v>
      </c>
      <c r="L1" s="15" t="s">
        <v>479</v>
      </c>
      <c r="M1" s="15" t="s">
        <v>480</v>
      </c>
    </row>
    <row r="2" customFormat="false" ht="15" hidden="false" customHeight="false" outlineLevel="0" collapsed="false">
      <c r="A2" s="12" t="n">
        <v>1</v>
      </c>
      <c r="B2" s="12" t="s">
        <v>481</v>
      </c>
      <c r="C2" s="12" t="s">
        <v>482</v>
      </c>
      <c r="D2" s="12" t="s">
        <v>483</v>
      </c>
      <c r="E2" s="12" t="n">
        <v>65</v>
      </c>
      <c r="F2" s="12" t="s">
        <v>77</v>
      </c>
      <c r="G2" s="12" t="s">
        <v>43</v>
      </c>
      <c r="H2" s="17" t="n">
        <v>44866</v>
      </c>
      <c r="I2" s="12" t="s">
        <v>63</v>
      </c>
      <c r="J2" s="12" t="n">
        <f aca="false">COUNTIFS(Orders!$B$2:$B$3525,A2,Orders!$G$2:$G$3525,"Delivered")</f>
        <v>0</v>
      </c>
      <c r="K2" s="16" t="n">
        <f aca="false">SUMIFS(Orders!$K$2:$K$3525,Orders!$B$2:$B$3525,A2,Orders!$G$2:$G$3525,"Delivered")</f>
        <v>0</v>
      </c>
      <c r="L2" s="16" t="n">
        <f aca="false">IF(J2=0,0,K2/J2)</f>
        <v>0</v>
      </c>
      <c r="M2" s="12" t="str">
        <f aca="false">IF(J2&gt;1,"Repeat","One-time")</f>
        <v>One-time</v>
      </c>
    </row>
    <row r="3" customFormat="false" ht="15" hidden="false" customHeight="false" outlineLevel="0" collapsed="false">
      <c r="A3" s="12" t="n">
        <v>2</v>
      </c>
      <c r="B3" s="12" t="s">
        <v>484</v>
      </c>
      <c r="C3" s="12" t="s">
        <v>485</v>
      </c>
      <c r="D3" s="12" t="s">
        <v>483</v>
      </c>
      <c r="E3" s="12" t="n">
        <v>65</v>
      </c>
      <c r="F3" s="12" t="s">
        <v>85</v>
      </c>
      <c r="G3" s="12" t="s">
        <v>45</v>
      </c>
      <c r="H3" s="17" t="n">
        <v>45886</v>
      </c>
      <c r="I3" s="12" t="s">
        <v>63</v>
      </c>
      <c r="J3" s="12" t="n">
        <f aca="false">COUNTIFS(Orders!$B$2:$B$3525,A3,Orders!$G$2:$G$3525,"Delivered")</f>
        <v>5</v>
      </c>
      <c r="K3" s="16" t="n">
        <f aca="false">SUMIFS(Orders!$K$2:$K$3525,Orders!$B$2:$B$3525,A3,Orders!$G$2:$G$3525,"Delivered")</f>
        <v>27284.8</v>
      </c>
      <c r="L3" s="16" t="n">
        <f aca="false">IF(J3=0,0,K3/J3)</f>
        <v>5456.96</v>
      </c>
      <c r="M3" s="12" t="str">
        <f aca="false">IF(J3&gt;1,"Repeat","One-time")</f>
        <v>Repeat</v>
      </c>
    </row>
    <row r="4" customFormat="false" ht="15" hidden="false" customHeight="false" outlineLevel="0" collapsed="false">
      <c r="A4" s="12" t="n">
        <v>3</v>
      </c>
      <c r="B4" s="12" t="s">
        <v>486</v>
      </c>
      <c r="C4" s="12" t="s">
        <v>487</v>
      </c>
      <c r="D4" s="12" t="s">
        <v>488</v>
      </c>
      <c r="E4" s="12" t="n">
        <v>20</v>
      </c>
      <c r="F4" s="12" t="s">
        <v>75</v>
      </c>
      <c r="G4" s="12" t="s">
        <v>43</v>
      </c>
      <c r="H4" s="17" t="n">
        <v>45538</v>
      </c>
      <c r="I4" s="12" t="s">
        <v>63</v>
      </c>
      <c r="J4" s="12" t="n">
        <f aca="false">COUNTIFS(Orders!$B$2:$B$3525,A4,Orders!$G$2:$G$3525,"Delivered")</f>
        <v>5</v>
      </c>
      <c r="K4" s="16" t="n">
        <f aca="false">SUMIFS(Orders!$K$2:$K$3525,Orders!$B$2:$B$3525,A4,Orders!$G$2:$G$3525,"Delivered")</f>
        <v>13671.25</v>
      </c>
      <c r="L4" s="16" t="n">
        <f aca="false">IF(J4=0,0,K4/J4)</f>
        <v>2734.25</v>
      </c>
      <c r="M4" s="12" t="str">
        <f aca="false">IF(J4&gt;1,"Repeat","One-time")</f>
        <v>Repeat</v>
      </c>
    </row>
    <row r="5" customFormat="false" ht="15" hidden="false" customHeight="false" outlineLevel="0" collapsed="false">
      <c r="A5" s="12" t="n">
        <v>4</v>
      </c>
      <c r="B5" s="12" t="s">
        <v>489</v>
      </c>
      <c r="C5" s="12" t="s">
        <v>490</v>
      </c>
      <c r="D5" s="12" t="s">
        <v>483</v>
      </c>
      <c r="E5" s="12" t="n">
        <v>50</v>
      </c>
      <c r="F5" s="12" t="s">
        <v>83</v>
      </c>
      <c r="G5" s="12" t="s">
        <v>45</v>
      </c>
      <c r="H5" s="17" t="n">
        <v>44837</v>
      </c>
      <c r="I5" s="12" t="s">
        <v>62</v>
      </c>
      <c r="J5" s="12" t="n">
        <f aca="false">COUNTIFS(Orders!$B$2:$B$3525,A5,Orders!$G$2:$G$3525,"Delivered")</f>
        <v>2</v>
      </c>
      <c r="K5" s="16" t="n">
        <f aca="false">SUMIFS(Orders!$K$2:$K$3525,Orders!$B$2:$B$3525,A5,Orders!$G$2:$G$3525,"Delivered")</f>
        <v>11770.55</v>
      </c>
      <c r="L5" s="16" t="n">
        <f aca="false">IF(J5=0,0,K5/J5)</f>
        <v>5885.275</v>
      </c>
      <c r="M5" s="12" t="str">
        <f aca="false">IF(J5&gt;1,"Repeat","One-time")</f>
        <v>Repeat</v>
      </c>
    </row>
    <row r="6" customFormat="false" ht="15" hidden="false" customHeight="false" outlineLevel="0" collapsed="false">
      <c r="A6" s="12" t="n">
        <v>5</v>
      </c>
      <c r="B6" s="12" t="s">
        <v>491</v>
      </c>
      <c r="C6" s="12" t="s">
        <v>492</v>
      </c>
      <c r="D6" s="12" t="s">
        <v>488</v>
      </c>
      <c r="E6" s="12" t="n">
        <v>32</v>
      </c>
      <c r="F6" s="12" t="s">
        <v>83</v>
      </c>
      <c r="G6" s="12" t="s">
        <v>45</v>
      </c>
      <c r="H6" s="17" t="n">
        <v>45135</v>
      </c>
      <c r="I6" s="12" t="s">
        <v>63</v>
      </c>
      <c r="J6" s="12" t="n">
        <f aca="false">COUNTIFS(Orders!$B$2:$B$3525,A6,Orders!$G$2:$G$3525,"Delivered")</f>
        <v>1</v>
      </c>
      <c r="K6" s="16" t="n">
        <f aca="false">SUMIFS(Orders!$K$2:$K$3525,Orders!$B$2:$B$3525,A6,Orders!$G$2:$G$3525,"Delivered")</f>
        <v>2597.05</v>
      </c>
      <c r="L6" s="16" t="n">
        <f aca="false">IF(J6=0,0,K6/J6)</f>
        <v>2597.05</v>
      </c>
      <c r="M6" s="12" t="str">
        <f aca="false">IF(J6&gt;1,"Repeat","One-time")</f>
        <v>One-time</v>
      </c>
    </row>
    <row r="7" customFormat="false" ht="15" hidden="false" customHeight="false" outlineLevel="0" collapsed="false">
      <c r="A7" s="12" t="n">
        <v>6</v>
      </c>
      <c r="B7" s="12" t="s">
        <v>493</v>
      </c>
      <c r="C7" s="12" t="s">
        <v>494</v>
      </c>
      <c r="D7" s="12" t="s">
        <v>483</v>
      </c>
      <c r="E7" s="12" t="n">
        <v>28</v>
      </c>
      <c r="F7" s="12" t="s">
        <v>87</v>
      </c>
      <c r="G7" s="12" t="s">
        <v>46</v>
      </c>
      <c r="H7" s="17" t="n">
        <v>45241</v>
      </c>
      <c r="I7" s="12" t="s">
        <v>62</v>
      </c>
      <c r="J7" s="12" t="n">
        <f aca="false">COUNTIFS(Orders!$B$2:$B$3525,A7,Orders!$G$2:$G$3525,"Delivered")</f>
        <v>1</v>
      </c>
      <c r="K7" s="16" t="n">
        <f aca="false">SUMIFS(Orders!$K$2:$K$3525,Orders!$B$2:$B$3525,A7,Orders!$G$2:$G$3525,"Delivered")</f>
        <v>3448</v>
      </c>
      <c r="L7" s="16" t="n">
        <f aca="false">IF(J7=0,0,K7/J7)</f>
        <v>3448</v>
      </c>
      <c r="M7" s="12" t="str">
        <f aca="false">IF(J7&gt;1,"Repeat","One-time")</f>
        <v>One-time</v>
      </c>
    </row>
    <row r="8" customFormat="false" ht="15" hidden="false" customHeight="false" outlineLevel="0" collapsed="false">
      <c r="A8" s="12" t="n">
        <v>7</v>
      </c>
      <c r="B8" s="12" t="s">
        <v>495</v>
      </c>
      <c r="C8" s="12" t="s">
        <v>496</v>
      </c>
      <c r="D8" s="12" t="s">
        <v>488</v>
      </c>
      <c r="E8" s="12" t="n">
        <v>27</v>
      </c>
      <c r="F8" s="12" t="s">
        <v>91</v>
      </c>
      <c r="G8" s="12" t="s">
        <v>46</v>
      </c>
      <c r="H8" s="17" t="n">
        <v>45041</v>
      </c>
      <c r="I8" s="12" t="s">
        <v>63</v>
      </c>
      <c r="J8" s="12" t="n">
        <f aca="false">COUNTIFS(Orders!$B$2:$B$3525,A8,Orders!$G$2:$G$3525,"Delivered")</f>
        <v>0</v>
      </c>
      <c r="K8" s="16" t="n">
        <f aca="false">SUMIFS(Orders!$K$2:$K$3525,Orders!$B$2:$B$3525,A8,Orders!$G$2:$G$3525,"Delivered")</f>
        <v>0</v>
      </c>
      <c r="L8" s="16" t="n">
        <f aca="false">IF(J8=0,0,K8/J8)</f>
        <v>0</v>
      </c>
      <c r="M8" s="12" t="str">
        <f aca="false">IF(J8&gt;1,"Repeat","One-time")</f>
        <v>One-time</v>
      </c>
    </row>
    <row r="9" customFormat="false" ht="15" hidden="false" customHeight="false" outlineLevel="0" collapsed="false">
      <c r="A9" s="12" t="n">
        <v>8</v>
      </c>
      <c r="B9" s="12" t="s">
        <v>497</v>
      </c>
      <c r="C9" s="12" t="s">
        <v>498</v>
      </c>
      <c r="D9" s="12" t="s">
        <v>483</v>
      </c>
      <c r="E9" s="12" t="n">
        <v>23</v>
      </c>
      <c r="F9" s="12" t="s">
        <v>91</v>
      </c>
      <c r="G9" s="12" t="s">
        <v>46</v>
      </c>
      <c r="H9" s="17" t="n">
        <v>45105</v>
      </c>
      <c r="I9" s="12" t="s">
        <v>63</v>
      </c>
      <c r="J9" s="12" t="n">
        <f aca="false">COUNTIFS(Orders!$B$2:$B$3525,A9,Orders!$G$2:$G$3525,"Delivered")</f>
        <v>6</v>
      </c>
      <c r="K9" s="16" t="n">
        <f aca="false">SUMIFS(Orders!$K$2:$K$3525,Orders!$B$2:$B$3525,A9,Orders!$G$2:$G$3525,"Delivered")</f>
        <v>15016.9</v>
      </c>
      <c r="L9" s="16" t="n">
        <f aca="false">IF(J9=0,0,K9/J9)</f>
        <v>2502.81666666667</v>
      </c>
      <c r="M9" s="12" t="str">
        <f aca="false">IF(J9&gt;1,"Repeat","One-time")</f>
        <v>Repeat</v>
      </c>
    </row>
    <row r="10" customFormat="false" ht="15" hidden="false" customHeight="false" outlineLevel="0" collapsed="false">
      <c r="A10" s="12" t="n">
        <v>9</v>
      </c>
      <c r="B10" s="12" t="s">
        <v>499</v>
      </c>
      <c r="C10" s="12" t="s">
        <v>500</v>
      </c>
      <c r="D10" s="12" t="s">
        <v>488</v>
      </c>
      <c r="E10" s="12" t="n">
        <v>56</v>
      </c>
      <c r="F10" s="12" t="s">
        <v>93</v>
      </c>
      <c r="G10" s="12" t="s">
        <v>46</v>
      </c>
      <c r="H10" s="17" t="n">
        <v>45456</v>
      </c>
      <c r="I10" s="12" t="s">
        <v>63</v>
      </c>
      <c r="J10" s="12" t="n">
        <f aca="false">COUNTIFS(Orders!$B$2:$B$3525,A10,Orders!$G$2:$G$3525,"Delivered")</f>
        <v>8</v>
      </c>
      <c r="K10" s="16" t="n">
        <f aca="false">SUMIFS(Orders!$K$2:$K$3525,Orders!$B$2:$B$3525,A10,Orders!$G$2:$G$3525,"Delivered")</f>
        <v>35314.25</v>
      </c>
      <c r="L10" s="16" t="n">
        <f aca="false">IF(J10=0,0,K10/J10)</f>
        <v>4414.28125</v>
      </c>
      <c r="M10" s="12" t="str">
        <f aca="false">IF(J10&gt;1,"Repeat","One-time")</f>
        <v>Repeat</v>
      </c>
    </row>
    <row r="11" customFormat="false" ht="15" hidden="false" customHeight="false" outlineLevel="0" collapsed="false">
      <c r="A11" s="12" t="n">
        <v>10</v>
      </c>
      <c r="B11" s="12" t="s">
        <v>501</v>
      </c>
      <c r="C11" s="12" t="s">
        <v>502</v>
      </c>
      <c r="D11" s="12" t="s">
        <v>488</v>
      </c>
      <c r="E11" s="12" t="n">
        <v>52</v>
      </c>
      <c r="F11" s="12" t="s">
        <v>73</v>
      </c>
      <c r="G11" s="12" t="s">
        <v>43</v>
      </c>
      <c r="H11" s="17" t="n">
        <v>45127</v>
      </c>
      <c r="I11" s="12" t="s">
        <v>63</v>
      </c>
      <c r="J11" s="12" t="n">
        <f aca="false">COUNTIFS(Orders!$B$2:$B$3525,A11,Orders!$G$2:$G$3525,"Delivered")</f>
        <v>7</v>
      </c>
      <c r="K11" s="16" t="n">
        <f aca="false">SUMIFS(Orders!$K$2:$K$3525,Orders!$B$2:$B$3525,A11,Orders!$G$2:$G$3525,"Delivered")</f>
        <v>38625.4</v>
      </c>
      <c r="L11" s="16" t="n">
        <f aca="false">IF(J11=0,0,K11/J11)</f>
        <v>5517.91428571429</v>
      </c>
      <c r="M11" s="12" t="str">
        <f aca="false">IF(J11&gt;1,"Repeat","One-time")</f>
        <v>Repeat</v>
      </c>
    </row>
    <row r="12" customFormat="false" ht="15" hidden="false" customHeight="false" outlineLevel="0" collapsed="false">
      <c r="A12" s="12" t="n">
        <v>11</v>
      </c>
      <c r="B12" s="12" t="s">
        <v>503</v>
      </c>
      <c r="C12" s="12" t="s">
        <v>504</v>
      </c>
      <c r="D12" s="12" t="s">
        <v>483</v>
      </c>
      <c r="E12" s="12" t="n">
        <v>53</v>
      </c>
      <c r="F12" s="12" t="s">
        <v>95</v>
      </c>
      <c r="G12" s="12" t="s">
        <v>42</v>
      </c>
      <c r="H12" s="17" t="n">
        <v>45590</v>
      </c>
      <c r="I12" s="12" t="s">
        <v>63</v>
      </c>
      <c r="J12" s="12" t="n">
        <f aca="false">COUNTIFS(Orders!$B$2:$B$3525,A12,Orders!$G$2:$G$3525,"Delivered")</f>
        <v>0</v>
      </c>
      <c r="K12" s="16" t="n">
        <f aca="false">SUMIFS(Orders!$K$2:$K$3525,Orders!$B$2:$B$3525,A12,Orders!$G$2:$G$3525,"Delivered")</f>
        <v>0</v>
      </c>
      <c r="L12" s="16" t="n">
        <f aca="false">IF(J12=0,0,K12/J12)</f>
        <v>0</v>
      </c>
      <c r="M12" s="12" t="str">
        <f aca="false">IF(J12&gt;1,"Repeat","One-time")</f>
        <v>One-time</v>
      </c>
    </row>
    <row r="13" customFormat="false" ht="15" hidden="false" customHeight="false" outlineLevel="0" collapsed="false">
      <c r="A13" s="12" t="n">
        <v>12</v>
      </c>
      <c r="B13" s="12" t="s">
        <v>505</v>
      </c>
      <c r="C13" s="12" t="s">
        <v>506</v>
      </c>
      <c r="D13" s="12" t="s">
        <v>483</v>
      </c>
      <c r="E13" s="12" t="n">
        <v>63</v>
      </c>
      <c r="F13" s="12" t="s">
        <v>93</v>
      </c>
      <c r="G13" s="12" t="s">
        <v>46</v>
      </c>
      <c r="H13" s="17" t="n">
        <v>45071</v>
      </c>
      <c r="I13" s="12" t="s">
        <v>63</v>
      </c>
      <c r="J13" s="12" t="n">
        <f aca="false">COUNTIFS(Orders!$B$2:$B$3525,A13,Orders!$G$2:$G$3525,"Delivered")</f>
        <v>5</v>
      </c>
      <c r="K13" s="16" t="n">
        <f aca="false">SUMIFS(Orders!$K$2:$K$3525,Orders!$B$2:$B$3525,A13,Orders!$G$2:$G$3525,"Delivered")</f>
        <v>16113.25</v>
      </c>
      <c r="L13" s="16" t="n">
        <f aca="false">IF(J13=0,0,K13/J13)</f>
        <v>3222.65</v>
      </c>
      <c r="M13" s="12" t="str">
        <f aca="false">IF(J13&gt;1,"Repeat","One-time")</f>
        <v>Repeat</v>
      </c>
    </row>
    <row r="14" customFormat="false" ht="15" hidden="false" customHeight="false" outlineLevel="0" collapsed="false">
      <c r="A14" s="12" t="n">
        <v>13</v>
      </c>
      <c r="B14" s="12" t="s">
        <v>507</v>
      </c>
      <c r="C14" s="12" t="s">
        <v>508</v>
      </c>
      <c r="D14" s="12" t="s">
        <v>488</v>
      </c>
      <c r="E14" s="12" t="n">
        <v>23</v>
      </c>
      <c r="F14" s="12" t="s">
        <v>85</v>
      </c>
      <c r="G14" s="12" t="s">
        <v>45</v>
      </c>
      <c r="H14" s="17" t="n">
        <v>45926</v>
      </c>
      <c r="I14" s="12" t="s">
        <v>61</v>
      </c>
      <c r="J14" s="12" t="n">
        <f aca="false">COUNTIFS(Orders!$B$2:$B$3525,A14,Orders!$G$2:$G$3525,"Delivered")</f>
        <v>6</v>
      </c>
      <c r="K14" s="16" t="n">
        <f aca="false">SUMIFS(Orders!$K$2:$K$3525,Orders!$B$2:$B$3525,A14,Orders!$G$2:$G$3525,"Delivered")</f>
        <v>29820.25</v>
      </c>
      <c r="L14" s="16" t="n">
        <f aca="false">IF(J14=0,0,K14/J14)</f>
        <v>4970.04166666667</v>
      </c>
      <c r="M14" s="12" t="str">
        <f aca="false">IF(J14&gt;1,"Repeat","One-time")</f>
        <v>Repeat</v>
      </c>
    </row>
    <row r="15" customFormat="false" ht="15" hidden="false" customHeight="false" outlineLevel="0" collapsed="false">
      <c r="A15" s="12" t="n">
        <v>14</v>
      </c>
      <c r="B15" s="12" t="s">
        <v>509</v>
      </c>
      <c r="C15" s="12" t="s">
        <v>510</v>
      </c>
      <c r="D15" s="12" t="s">
        <v>488</v>
      </c>
      <c r="E15" s="12" t="n">
        <v>35</v>
      </c>
      <c r="F15" s="12" t="s">
        <v>77</v>
      </c>
      <c r="G15" s="12" t="s">
        <v>43</v>
      </c>
      <c r="H15" s="17" t="n">
        <v>44858</v>
      </c>
      <c r="I15" s="12" t="s">
        <v>63</v>
      </c>
      <c r="J15" s="12" t="n">
        <f aca="false">COUNTIFS(Orders!$B$2:$B$3525,A15,Orders!$G$2:$G$3525,"Delivered")</f>
        <v>3</v>
      </c>
      <c r="K15" s="16" t="n">
        <f aca="false">SUMIFS(Orders!$K$2:$K$3525,Orders!$B$2:$B$3525,A15,Orders!$G$2:$G$3525,"Delivered")</f>
        <v>12631.55</v>
      </c>
      <c r="L15" s="16" t="n">
        <f aca="false">IF(J15=0,0,K15/J15)</f>
        <v>4210.51666666667</v>
      </c>
      <c r="M15" s="12" t="str">
        <f aca="false">IF(J15&gt;1,"Repeat","One-time")</f>
        <v>Repeat</v>
      </c>
    </row>
    <row r="16" customFormat="false" ht="15" hidden="false" customHeight="false" outlineLevel="0" collapsed="false">
      <c r="A16" s="12" t="n">
        <v>15</v>
      </c>
      <c r="B16" s="12" t="s">
        <v>511</v>
      </c>
      <c r="C16" s="12" t="s">
        <v>512</v>
      </c>
      <c r="D16" s="12" t="s">
        <v>483</v>
      </c>
      <c r="E16" s="12" t="n">
        <v>41</v>
      </c>
      <c r="F16" s="12" t="s">
        <v>93</v>
      </c>
      <c r="G16" s="12" t="s">
        <v>46</v>
      </c>
      <c r="H16" s="17" t="n">
        <v>45902</v>
      </c>
      <c r="I16" s="12" t="s">
        <v>63</v>
      </c>
      <c r="J16" s="12" t="n">
        <f aca="false">COUNTIFS(Orders!$B$2:$B$3525,A16,Orders!$G$2:$G$3525,"Delivered")</f>
        <v>1</v>
      </c>
      <c r="K16" s="16" t="n">
        <f aca="false">SUMIFS(Orders!$K$2:$K$3525,Orders!$B$2:$B$3525,A16,Orders!$G$2:$G$3525,"Delivered")</f>
        <v>2438</v>
      </c>
      <c r="L16" s="16" t="n">
        <f aca="false">IF(J16=0,0,K16/J16)</f>
        <v>2438</v>
      </c>
      <c r="M16" s="12" t="str">
        <f aca="false">IF(J16&gt;1,"Repeat","One-time")</f>
        <v>One-time</v>
      </c>
    </row>
    <row r="17" customFormat="false" ht="15" hidden="false" customHeight="false" outlineLevel="0" collapsed="false">
      <c r="A17" s="12" t="n">
        <v>16</v>
      </c>
      <c r="B17" s="12" t="s">
        <v>513</v>
      </c>
      <c r="C17" s="12" t="s">
        <v>514</v>
      </c>
      <c r="D17" s="12" t="s">
        <v>483</v>
      </c>
      <c r="E17" s="12" t="n">
        <v>56</v>
      </c>
      <c r="F17" s="12" t="s">
        <v>87</v>
      </c>
      <c r="G17" s="12" t="s">
        <v>46</v>
      </c>
      <c r="H17" s="17" t="n">
        <v>44730</v>
      </c>
      <c r="I17" s="12" t="s">
        <v>62</v>
      </c>
      <c r="J17" s="12" t="n">
        <f aca="false">COUNTIFS(Orders!$B$2:$B$3525,A17,Orders!$G$2:$G$3525,"Delivered")</f>
        <v>0</v>
      </c>
      <c r="K17" s="16" t="n">
        <f aca="false">SUMIFS(Orders!$K$2:$K$3525,Orders!$B$2:$B$3525,A17,Orders!$G$2:$G$3525,"Delivered")</f>
        <v>0</v>
      </c>
      <c r="L17" s="16" t="n">
        <f aca="false">IF(J17=0,0,K17/J17)</f>
        <v>0</v>
      </c>
      <c r="M17" s="12" t="str">
        <f aca="false">IF(J17&gt;1,"Repeat","One-time")</f>
        <v>One-time</v>
      </c>
    </row>
    <row r="18" customFormat="false" ht="15" hidden="false" customHeight="false" outlineLevel="0" collapsed="false">
      <c r="A18" s="12" t="n">
        <v>17</v>
      </c>
      <c r="B18" s="12" t="s">
        <v>515</v>
      </c>
      <c r="C18" s="12" t="s">
        <v>516</v>
      </c>
      <c r="D18" s="12" t="s">
        <v>483</v>
      </c>
      <c r="E18" s="12" t="n">
        <v>47</v>
      </c>
      <c r="F18" s="12" t="s">
        <v>85</v>
      </c>
      <c r="G18" s="12" t="s">
        <v>45</v>
      </c>
      <c r="H18" s="17" t="n">
        <v>45775</v>
      </c>
      <c r="I18" s="12" t="s">
        <v>63</v>
      </c>
      <c r="J18" s="12" t="n">
        <f aca="false">COUNTIFS(Orders!$B$2:$B$3525,A18,Orders!$G$2:$G$3525,"Delivered")</f>
        <v>1</v>
      </c>
      <c r="K18" s="16" t="n">
        <f aca="false">SUMIFS(Orders!$K$2:$K$3525,Orders!$B$2:$B$3525,A18,Orders!$G$2:$G$3525,"Delivered")</f>
        <v>389</v>
      </c>
      <c r="L18" s="16" t="n">
        <f aca="false">IF(J18=0,0,K18/J18)</f>
        <v>389</v>
      </c>
      <c r="M18" s="12" t="str">
        <f aca="false">IF(J18&gt;1,"Repeat","One-time")</f>
        <v>One-time</v>
      </c>
    </row>
    <row r="19" customFormat="false" ht="15" hidden="false" customHeight="false" outlineLevel="0" collapsed="false">
      <c r="A19" s="12" t="n">
        <v>18</v>
      </c>
      <c r="B19" s="12" t="s">
        <v>517</v>
      </c>
      <c r="C19" s="12" t="s">
        <v>518</v>
      </c>
      <c r="D19" s="12" t="s">
        <v>488</v>
      </c>
      <c r="E19" s="12" t="n">
        <v>21</v>
      </c>
      <c r="F19" s="12" t="s">
        <v>85</v>
      </c>
      <c r="G19" s="12" t="s">
        <v>45</v>
      </c>
      <c r="H19" s="17" t="n">
        <v>44851</v>
      </c>
      <c r="I19" s="12" t="s">
        <v>63</v>
      </c>
      <c r="J19" s="12" t="n">
        <f aca="false">COUNTIFS(Orders!$B$2:$B$3525,A19,Orders!$G$2:$G$3525,"Delivered")</f>
        <v>1</v>
      </c>
      <c r="K19" s="16" t="n">
        <f aca="false">SUMIFS(Orders!$K$2:$K$3525,Orders!$B$2:$B$3525,A19,Orders!$G$2:$G$3525,"Delivered")</f>
        <v>1859</v>
      </c>
      <c r="L19" s="16" t="n">
        <f aca="false">IF(J19=0,0,K19/J19)</f>
        <v>1859</v>
      </c>
      <c r="M19" s="12" t="str">
        <f aca="false">IF(J19&gt;1,"Repeat","One-time")</f>
        <v>One-time</v>
      </c>
    </row>
    <row r="20" customFormat="false" ht="15" hidden="false" customHeight="false" outlineLevel="0" collapsed="false">
      <c r="A20" s="12" t="n">
        <v>19</v>
      </c>
      <c r="B20" s="12" t="s">
        <v>519</v>
      </c>
      <c r="C20" s="12" t="s">
        <v>520</v>
      </c>
      <c r="D20" s="12" t="s">
        <v>488</v>
      </c>
      <c r="E20" s="12" t="n">
        <v>43</v>
      </c>
      <c r="F20" s="12" t="s">
        <v>73</v>
      </c>
      <c r="G20" s="12" t="s">
        <v>43</v>
      </c>
      <c r="H20" s="17" t="n">
        <v>44816</v>
      </c>
      <c r="I20" s="12" t="s">
        <v>63</v>
      </c>
      <c r="J20" s="12" t="n">
        <f aca="false">COUNTIFS(Orders!$B$2:$B$3525,A20,Orders!$G$2:$G$3525,"Delivered")</f>
        <v>1</v>
      </c>
      <c r="K20" s="16" t="n">
        <f aca="false">SUMIFS(Orders!$K$2:$K$3525,Orders!$B$2:$B$3525,A20,Orders!$G$2:$G$3525,"Delivered")</f>
        <v>169</v>
      </c>
      <c r="L20" s="16" t="n">
        <f aca="false">IF(J20=0,0,K20/J20)</f>
        <v>169</v>
      </c>
      <c r="M20" s="12" t="str">
        <f aca="false">IF(J20&gt;1,"Repeat","One-time")</f>
        <v>One-time</v>
      </c>
    </row>
    <row r="21" customFormat="false" ht="15" hidden="false" customHeight="false" outlineLevel="0" collapsed="false">
      <c r="A21" s="12" t="n">
        <v>20</v>
      </c>
      <c r="B21" s="12" t="s">
        <v>521</v>
      </c>
      <c r="C21" s="12" t="s">
        <v>522</v>
      </c>
      <c r="D21" s="12" t="s">
        <v>488</v>
      </c>
      <c r="E21" s="12" t="n">
        <v>31</v>
      </c>
      <c r="F21" s="12" t="s">
        <v>83</v>
      </c>
      <c r="G21" s="12" t="s">
        <v>45</v>
      </c>
      <c r="H21" s="17" t="n">
        <v>45075</v>
      </c>
      <c r="I21" s="12" t="s">
        <v>62</v>
      </c>
      <c r="J21" s="12" t="n">
        <f aca="false">COUNTIFS(Orders!$B$2:$B$3525,A21,Orders!$G$2:$G$3525,"Delivered")</f>
        <v>0</v>
      </c>
      <c r="K21" s="16" t="n">
        <f aca="false">SUMIFS(Orders!$K$2:$K$3525,Orders!$B$2:$B$3525,A21,Orders!$G$2:$G$3525,"Delivered")</f>
        <v>0</v>
      </c>
      <c r="L21" s="16" t="n">
        <f aca="false">IF(J21=0,0,K21/J21)</f>
        <v>0</v>
      </c>
      <c r="M21" s="12" t="str">
        <f aca="false">IF(J21&gt;1,"Repeat","One-time")</f>
        <v>One-time</v>
      </c>
    </row>
    <row r="22" customFormat="false" ht="15" hidden="false" customHeight="false" outlineLevel="0" collapsed="false">
      <c r="A22" s="12" t="n">
        <v>21</v>
      </c>
      <c r="B22" s="12" t="s">
        <v>523</v>
      </c>
      <c r="C22" s="12" t="s">
        <v>524</v>
      </c>
      <c r="D22" s="12" t="s">
        <v>488</v>
      </c>
      <c r="E22" s="12" t="n">
        <v>27</v>
      </c>
      <c r="F22" s="12" t="s">
        <v>95</v>
      </c>
      <c r="G22" s="12" t="s">
        <v>42</v>
      </c>
      <c r="H22" s="17" t="n">
        <v>45474</v>
      </c>
      <c r="I22" s="12" t="s">
        <v>63</v>
      </c>
      <c r="J22" s="12" t="n">
        <f aca="false">COUNTIFS(Orders!$B$2:$B$3525,A22,Orders!$G$2:$G$3525,"Delivered")</f>
        <v>6</v>
      </c>
      <c r="K22" s="16" t="n">
        <f aca="false">SUMIFS(Orders!$K$2:$K$3525,Orders!$B$2:$B$3525,A22,Orders!$G$2:$G$3525,"Delivered")</f>
        <v>26776.9</v>
      </c>
      <c r="L22" s="16" t="n">
        <f aca="false">IF(J22=0,0,K22/J22)</f>
        <v>4462.81666666667</v>
      </c>
      <c r="M22" s="12" t="str">
        <f aca="false">IF(J22&gt;1,"Repeat","One-time")</f>
        <v>Repeat</v>
      </c>
    </row>
    <row r="23" customFormat="false" ht="15" hidden="false" customHeight="false" outlineLevel="0" collapsed="false">
      <c r="A23" s="12" t="n">
        <v>22</v>
      </c>
      <c r="B23" s="12" t="s">
        <v>525</v>
      </c>
      <c r="C23" s="12" t="s">
        <v>526</v>
      </c>
      <c r="D23" s="12" t="s">
        <v>488</v>
      </c>
      <c r="E23" s="12" t="n">
        <v>65</v>
      </c>
      <c r="F23" s="12" t="s">
        <v>85</v>
      </c>
      <c r="G23" s="12" t="s">
        <v>45</v>
      </c>
      <c r="H23" s="17" t="n">
        <v>45436</v>
      </c>
      <c r="I23" s="12" t="s">
        <v>62</v>
      </c>
      <c r="J23" s="12" t="n">
        <f aca="false">COUNTIFS(Orders!$B$2:$B$3525,A23,Orders!$G$2:$G$3525,"Delivered")</f>
        <v>0</v>
      </c>
      <c r="K23" s="16" t="n">
        <f aca="false">SUMIFS(Orders!$K$2:$K$3525,Orders!$B$2:$B$3525,A23,Orders!$G$2:$G$3525,"Delivered")</f>
        <v>0</v>
      </c>
      <c r="L23" s="16" t="n">
        <f aca="false">IF(J23=0,0,K23/J23)</f>
        <v>0</v>
      </c>
      <c r="M23" s="12" t="str">
        <f aca="false">IF(J23&gt;1,"Repeat","One-time")</f>
        <v>One-time</v>
      </c>
    </row>
    <row r="24" customFormat="false" ht="15" hidden="false" customHeight="false" outlineLevel="0" collapsed="false">
      <c r="A24" s="12" t="n">
        <v>23</v>
      </c>
      <c r="B24" s="12" t="s">
        <v>527</v>
      </c>
      <c r="C24" s="12" t="s">
        <v>528</v>
      </c>
      <c r="D24" s="12" t="s">
        <v>488</v>
      </c>
      <c r="E24" s="12" t="n">
        <v>32</v>
      </c>
      <c r="F24" s="12" t="s">
        <v>95</v>
      </c>
      <c r="G24" s="12" t="s">
        <v>42</v>
      </c>
      <c r="H24" s="17" t="n">
        <v>45672</v>
      </c>
      <c r="I24" s="12" t="s">
        <v>61</v>
      </c>
      <c r="J24" s="12" t="n">
        <f aca="false">COUNTIFS(Orders!$B$2:$B$3525,A24,Orders!$G$2:$G$3525,"Delivered")</f>
        <v>1</v>
      </c>
      <c r="K24" s="16" t="n">
        <f aca="false">SUMIFS(Orders!$K$2:$K$3525,Orders!$B$2:$B$3525,A24,Orders!$G$2:$G$3525,"Delivered")</f>
        <v>13074.4</v>
      </c>
      <c r="L24" s="16" t="n">
        <f aca="false">IF(J24=0,0,K24/J24)</f>
        <v>13074.4</v>
      </c>
      <c r="M24" s="12" t="str">
        <f aca="false">IF(J24&gt;1,"Repeat","One-time")</f>
        <v>One-time</v>
      </c>
    </row>
    <row r="25" customFormat="false" ht="15" hidden="false" customHeight="false" outlineLevel="0" collapsed="false">
      <c r="A25" s="12" t="n">
        <v>24</v>
      </c>
      <c r="B25" s="12" t="s">
        <v>529</v>
      </c>
      <c r="C25" s="12" t="s">
        <v>530</v>
      </c>
      <c r="D25" s="12" t="s">
        <v>488</v>
      </c>
      <c r="E25" s="12" t="n">
        <v>23</v>
      </c>
      <c r="F25" s="12" t="s">
        <v>79</v>
      </c>
      <c r="G25" s="12" t="s">
        <v>45</v>
      </c>
      <c r="H25" s="17" t="n">
        <v>44894</v>
      </c>
      <c r="I25" s="12" t="s">
        <v>61</v>
      </c>
      <c r="J25" s="12" t="n">
        <f aca="false">COUNTIFS(Orders!$B$2:$B$3525,A25,Orders!$G$2:$G$3525,"Delivered")</f>
        <v>1</v>
      </c>
      <c r="K25" s="16" t="n">
        <f aca="false">SUMIFS(Orders!$K$2:$K$3525,Orders!$B$2:$B$3525,A25,Orders!$G$2:$G$3525,"Delivered")</f>
        <v>1798</v>
      </c>
      <c r="L25" s="16" t="n">
        <f aca="false">IF(J25=0,0,K25/J25)</f>
        <v>1798</v>
      </c>
      <c r="M25" s="12" t="str">
        <f aca="false">IF(J25&gt;1,"Repeat","One-time")</f>
        <v>One-time</v>
      </c>
    </row>
    <row r="26" customFormat="false" ht="15" hidden="false" customHeight="false" outlineLevel="0" collapsed="false">
      <c r="A26" s="12" t="n">
        <v>25</v>
      </c>
      <c r="B26" s="12" t="s">
        <v>531</v>
      </c>
      <c r="C26" s="12" t="s">
        <v>532</v>
      </c>
      <c r="D26" s="12" t="s">
        <v>483</v>
      </c>
      <c r="E26" s="12" t="n">
        <v>58</v>
      </c>
      <c r="F26" s="12" t="s">
        <v>77</v>
      </c>
      <c r="G26" s="12" t="s">
        <v>43</v>
      </c>
      <c r="H26" s="17" t="n">
        <v>44864</v>
      </c>
      <c r="I26" s="12" t="s">
        <v>63</v>
      </c>
      <c r="J26" s="12" t="n">
        <f aca="false">COUNTIFS(Orders!$B$2:$B$3525,A26,Orders!$G$2:$G$3525,"Delivered")</f>
        <v>1</v>
      </c>
      <c r="K26" s="16" t="n">
        <f aca="false">SUMIFS(Orders!$K$2:$K$3525,Orders!$B$2:$B$3525,A26,Orders!$G$2:$G$3525,"Delivered")</f>
        <v>780.3</v>
      </c>
      <c r="L26" s="16" t="n">
        <f aca="false">IF(J26=0,0,K26/J26)</f>
        <v>780.3</v>
      </c>
      <c r="M26" s="12" t="str">
        <f aca="false">IF(J26&gt;1,"Repeat","One-time")</f>
        <v>One-time</v>
      </c>
    </row>
    <row r="27" customFormat="false" ht="15" hidden="false" customHeight="false" outlineLevel="0" collapsed="false">
      <c r="A27" s="12" t="n">
        <v>26</v>
      </c>
      <c r="B27" s="12" t="s">
        <v>533</v>
      </c>
      <c r="C27" s="12" t="s">
        <v>534</v>
      </c>
      <c r="D27" s="12" t="s">
        <v>483</v>
      </c>
      <c r="E27" s="12" t="n">
        <v>42</v>
      </c>
      <c r="F27" s="12" t="s">
        <v>97</v>
      </c>
      <c r="G27" s="12" t="s">
        <v>42</v>
      </c>
      <c r="H27" s="17" t="n">
        <v>45796</v>
      </c>
      <c r="I27" s="12" t="s">
        <v>63</v>
      </c>
      <c r="J27" s="12" t="n">
        <f aca="false">COUNTIFS(Orders!$B$2:$B$3525,A27,Orders!$G$2:$G$3525,"Delivered")</f>
        <v>4</v>
      </c>
      <c r="K27" s="16" t="n">
        <f aca="false">SUMIFS(Orders!$K$2:$K$3525,Orders!$B$2:$B$3525,A27,Orders!$G$2:$G$3525,"Delivered")</f>
        <v>14434</v>
      </c>
      <c r="L27" s="16" t="n">
        <f aca="false">IF(J27=0,0,K27/J27)</f>
        <v>3608.5</v>
      </c>
      <c r="M27" s="12" t="str">
        <f aca="false">IF(J27&gt;1,"Repeat","One-time")</f>
        <v>Repeat</v>
      </c>
    </row>
    <row r="28" customFormat="false" ht="15" hidden="false" customHeight="false" outlineLevel="0" collapsed="false">
      <c r="A28" s="12" t="n">
        <v>27</v>
      </c>
      <c r="B28" s="12" t="s">
        <v>535</v>
      </c>
      <c r="C28" s="12" t="s">
        <v>536</v>
      </c>
      <c r="D28" s="12" t="s">
        <v>488</v>
      </c>
      <c r="E28" s="12" t="n">
        <v>53</v>
      </c>
      <c r="F28" s="12" t="s">
        <v>99</v>
      </c>
      <c r="G28" s="12" t="s">
        <v>42</v>
      </c>
      <c r="H28" s="17" t="n">
        <v>45428</v>
      </c>
      <c r="I28" s="12" t="s">
        <v>61</v>
      </c>
      <c r="J28" s="12" t="n">
        <f aca="false">COUNTIFS(Orders!$B$2:$B$3525,A28,Orders!$G$2:$G$3525,"Delivered")</f>
        <v>1</v>
      </c>
      <c r="K28" s="16" t="n">
        <f aca="false">SUMIFS(Orders!$K$2:$K$3525,Orders!$B$2:$B$3525,A28,Orders!$G$2:$G$3525,"Delivered")</f>
        <v>1722.2</v>
      </c>
      <c r="L28" s="16" t="n">
        <f aca="false">IF(J28=0,0,K28/J28)</f>
        <v>1722.2</v>
      </c>
      <c r="M28" s="12" t="str">
        <f aca="false">IF(J28&gt;1,"Repeat","One-time")</f>
        <v>One-time</v>
      </c>
    </row>
    <row r="29" customFormat="false" ht="15" hidden="false" customHeight="false" outlineLevel="0" collapsed="false">
      <c r="A29" s="12" t="n">
        <v>28</v>
      </c>
      <c r="B29" s="12" t="s">
        <v>537</v>
      </c>
      <c r="C29" s="12" t="s">
        <v>538</v>
      </c>
      <c r="D29" s="12" t="s">
        <v>483</v>
      </c>
      <c r="E29" s="12" t="n">
        <v>61</v>
      </c>
      <c r="F29" s="12" t="s">
        <v>71</v>
      </c>
      <c r="G29" s="12" t="s">
        <v>43</v>
      </c>
      <c r="H29" s="17" t="n">
        <v>45506</v>
      </c>
      <c r="I29" s="12" t="s">
        <v>61</v>
      </c>
      <c r="J29" s="12" t="n">
        <f aca="false">COUNTIFS(Orders!$B$2:$B$3525,A29,Orders!$G$2:$G$3525,"Delivered")</f>
        <v>0</v>
      </c>
      <c r="K29" s="16" t="n">
        <f aca="false">SUMIFS(Orders!$K$2:$K$3525,Orders!$B$2:$B$3525,A29,Orders!$G$2:$G$3525,"Delivered")</f>
        <v>0</v>
      </c>
      <c r="L29" s="16" t="n">
        <f aca="false">IF(J29=0,0,K29/J29)</f>
        <v>0</v>
      </c>
      <c r="M29" s="12" t="str">
        <f aca="false">IF(J29&gt;1,"Repeat","One-time")</f>
        <v>One-time</v>
      </c>
    </row>
    <row r="30" customFormat="false" ht="15" hidden="false" customHeight="false" outlineLevel="0" collapsed="false">
      <c r="A30" s="12" t="n">
        <v>29</v>
      </c>
      <c r="B30" s="12" t="s">
        <v>539</v>
      </c>
      <c r="C30" s="12" t="s">
        <v>540</v>
      </c>
      <c r="D30" s="12" t="s">
        <v>488</v>
      </c>
      <c r="E30" s="12" t="n">
        <v>25</v>
      </c>
      <c r="F30" s="12" t="s">
        <v>87</v>
      </c>
      <c r="G30" s="12" t="s">
        <v>46</v>
      </c>
      <c r="H30" s="17" t="n">
        <v>45210</v>
      </c>
      <c r="I30" s="12" t="s">
        <v>63</v>
      </c>
      <c r="J30" s="12" t="n">
        <f aca="false">COUNTIFS(Orders!$B$2:$B$3525,A30,Orders!$G$2:$G$3525,"Delivered")</f>
        <v>0</v>
      </c>
      <c r="K30" s="16" t="n">
        <f aca="false">SUMIFS(Orders!$K$2:$K$3525,Orders!$B$2:$B$3525,A30,Orders!$G$2:$G$3525,"Delivered")</f>
        <v>0</v>
      </c>
      <c r="L30" s="16" t="n">
        <f aca="false">IF(J30=0,0,K30/J30)</f>
        <v>0</v>
      </c>
      <c r="M30" s="12" t="str">
        <f aca="false">IF(J30&gt;1,"Repeat","One-time")</f>
        <v>One-time</v>
      </c>
    </row>
    <row r="31" customFormat="false" ht="15" hidden="false" customHeight="false" outlineLevel="0" collapsed="false">
      <c r="A31" s="12" t="n">
        <v>30</v>
      </c>
      <c r="B31" s="12" t="s">
        <v>541</v>
      </c>
      <c r="C31" s="12" t="s">
        <v>542</v>
      </c>
      <c r="D31" s="12" t="s">
        <v>488</v>
      </c>
      <c r="E31" s="12" t="n">
        <v>18</v>
      </c>
      <c r="F31" s="12" t="s">
        <v>81</v>
      </c>
      <c r="G31" s="12" t="s">
        <v>45</v>
      </c>
      <c r="H31" s="17" t="n">
        <v>45864</v>
      </c>
      <c r="I31" s="12" t="s">
        <v>61</v>
      </c>
      <c r="J31" s="12" t="n">
        <f aca="false">COUNTIFS(Orders!$B$2:$B$3525,A31,Orders!$G$2:$G$3525,"Delivered")</f>
        <v>1</v>
      </c>
      <c r="K31" s="16" t="n">
        <f aca="false">SUMIFS(Orders!$K$2:$K$3525,Orders!$B$2:$B$3525,A31,Orders!$G$2:$G$3525,"Delivered")</f>
        <v>7245.65</v>
      </c>
      <c r="L31" s="16" t="n">
        <f aca="false">IF(J31=0,0,K31/J31)</f>
        <v>7245.65</v>
      </c>
      <c r="M31" s="12" t="str">
        <f aca="false">IF(J31&gt;1,"Repeat","One-time")</f>
        <v>One-time</v>
      </c>
    </row>
    <row r="32" customFormat="false" ht="15" hidden="false" customHeight="false" outlineLevel="0" collapsed="false">
      <c r="A32" s="12" t="n">
        <v>31</v>
      </c>
      <c r="B32" s="12" t="s">
        <v>543</v>
      </c>
      <c r="C32" s="12" t="s">
        <v>544</v>
      </c>
      <c r="D32" s="12" t="s">
        <v>483</v>
      </c>
      <c r="E32" s="12" t="n">
        <v>50</v>
      </c>
      <c r="F32" s="12" t="s">
        <v>87</v>
      </c>
      <c r="G32" s="12" t="s">
        <v>46</v>
      </c>
      <c r="H32" s="17" t="n">
        <v>45717</v>
      </c>
      <c r="I32" s="12" t="s">
        <v>61</v>
      </c>
      <c r="J32" s="12" t="n">
        <f aca="false">COUNTIFS(Orders!$B$2:$B$3525,A32,Orders!$G$2:$G$3525,"Delivered")</f>
        <v>2</v>
      </c>
      <c r="K32" s="16" t="n">
        <f aca="false">SUMIFS(Orders!$K$2:$K$3525,Orders!$B$2:$B$3525,A32,Orders!$G$2:$G$3525,"Delivered")</f>
        <v>8258.1</v>
      </c>
      <c r="L32" s="16" t="n">
        <f aca="false">IF(J32=0,0,K32/J32)</f>
        <v>4129.05</v>
      </c>
      <c r="M32" s="12" t="str">
        <f aca="false">IF(J32&gt;1,"Repeat","One-time")</f>
        <v>Repeat</v>
      </c>
    </row>
    <row r="33" customFormat="false" ht="15" hidden="false" customHeight="false" outlineLevel="0" collapsed="false">
      <c r="A33" s="12" t="n">
        <v>32</v>
      </c>
      <c r="B33" s="12" t="s">
        <v>545</v>
      </c>
      <c r="C33" s="12" t="s">
        <v>546</v>
      </c>
      <c r="D33" s="12" t="s">
        <v>483</v>
      </c>
      <c r="E33" s="12" t="n">
        <v>27</v>
      </c>
      <c r="F33" s="12" t="s">
        <v>89</v>
      </c>
      <c r="G33" s="12" t="s">
        <v>46</v>
      </c>
      <c r="H33" s="17" t="n">
        <v>45474</v>
      </c>
      <c r="I33" s="12" t="s">
        <v>63</v>
      </c>
      <c r="J33" s="12" t="n">
        <f aca="false">COUNTIFS(Orders!$B$2:$B$3525,A33,Orders!$G$2:$G$3525,"Delivered")</f>
        <v>0</v>
      </c>
      <c r="K33" s="16" t="n">
        <f aca="false">SUMIFS(Orders!$K$2:$K$3525,Orders!$B$2:$B$3525,A33,Orders!$G$2:$G$3525,"Delivered")</f>
        <v>0</v>
      </c>
      <c r="L33" s="16" t="n">
        <f aca="false">IF(J33=0,0,K33/J33)</f>
        <v>0</v>
      </c>
      <c r="M33" s="12" t="str">
        <f aca="false">IF(J33&gt;1,"Repeat","One-time")</f>
        <v>One-time</v>
      </c>
    </row>
    <row r="34" customFormat="false" ht="15" hidden="false" customHeight="false" outlineLevel="0" collapsed="false">
      <c r="A34" s="12" t="n">
        <v>33</v>
      </c>
      <c r="B34" s="12" t="s">
        <v>547</v>
      </c>
      <c r="C34" s="12" t="s">
        <v>548</v>
      </c>
      <c r="D34" s="12" t="s">
        <v>483</v>
      </c>
      <c r="E34" s="12" t="n">
        <v>56</v>
      </c>
      <c r="F34" s="12" t="s">
        <v>81</v>
      </c>
      <c r="G34" s="12" t="s">
        <v>45</v>
      </c>
      <c r="H34" s="17" t="n">
        <v>45898</v>
      </c>
      <c r="I34" s="12" t="s">
        <v>63</v>
      </c>
      <c r="J34" s="12" t="n">
        <f aca="false">COUNTIFS(Orders!$B$2:$B$3525,A34,Orders!$G$2:$G$3525,"Delivered")</f>
        <v>2</v>
      </c>
      <c r="K34" s="16" t="n">
        <f aca="false">SUMIFS(Orders!$K$2:$K$3525,Orders!$B$2:$B$3525,A34,Orders!$G$2:$G$3525,"Delivered")</f>
        <v>5826.6</v>
      </c>
      <c r="L34" s="16" t="n">
        <f aca="false">IF(J34=0,0,K34/J34)</f>
        <v>2913.3</v>
      </c>
      <c r="M34" s="12" t="str">
        <f aca="false">IF(J34&gt;1,"Repeat","One-time")</f>
        <v>Repeat</v>
      </c>
    </row>
    <row r="35" customFormat="false" ht="15" hidden="false" customHeight="false" outlineLevel="0" collapsed="false">
      <c r="A35" s="12" t="n">
        <v>34</v>
      </c>
      <c r="B35" s="12" t="s">
        <v>549</v>
      </c>
      <c r="C35" s="12" t="s">
        <v>550</v>
      </c>
      <c r="D35" s="12" t="s">
        <v>483</v>
      </c>
      <c r="E35" s="12" t="n">
        <v>41</v>
      </c>
      <c r="F35" s="12" t="s">
        <v>71</v>
      </c>
      <c r="G35" s="12" t="s">
        <v>43</v>
      </c>
      <c r="H35" s="17" t="n">
        <v>45275</v>
      </c>
      <c r="I35" s="12" t="s">
        <v>61</v>
      </c>
      <c r="J35" s="12" t="n">
        <f aca="false">COUNTIFS(Orders!$B$2:$B$3525,A35,Orders!$G$2:$G$3525,"Delivered")</f>
        <v>8</v>
      </c>
      <c r="K35" s="16" t="n">
        <f aca="false">SUMIFS(Orders!$K$2:$K$3525,Orders!$B$2:$B$3525,A35,Orders!$G$2:$G$3525,"Delivered")</f>
        <v>29728.6</v>
      </c>
      <c r="L35" s="16" t="n">
        <f aca="false">IF(J35=0,0,K35/J35)</f>
        <v>3716.075</v>
      </c>
      <c r="M35" s="12" t="str">
        <f aca="false">IF(J35&gt;1,"Repeat","One-time")</f>
        <v>Repeat</v>
      </c>
    </row>
    <row r="36" customFormat="false" ht="15" hidden="false" customHeight="false" outlineLevel="0" collapsed="false">
      <c r="A36" s="12" t="n">
        <v>35</v>
      </c>
      <c r="B36" s="12" t="s">
        <v>551</v>
      </c>
      <c r="C36" s="12" t="s">
        <v>552</v>
      </c>
      <c r="D36" s="12" t="s">
        <v>483</v>
      </c>
      <c r="E36" s="12" t="n">
        <v>21</v>
      </c>
      <c r="F36" s="12" t="s">
        <v>89</v>
      </c>
      <c r="G36" s="12" t="s">
        <v>46</v>
      </c>
      <c r="H36" s="17" t="n">
        <v>45906</v>
      </c>
      <c r="I36" s="12" t="s">
        <v>63</v>
      </c>
      <c r="J36" s="12" t="n">
        <f aca="false">COUNTIFS(Orders!$B$2:$B$3525,A36,Orders!$G$2:$G$3525,"Delivered")</f>
        <v>8</v>
      </c>
      <c r="K36" s="16" t="n">
        <f aca="false">SUMIFS(Orders!$K$2:$K$3525,Orders!$B$2:$B$3525,A36,Orders!$G$2:$G$3525,"Delivered")</f>
        <v>53283.25</v>
      </c>
      <c r="L36" s="16" t="n">
        <f aca="false">IF(J36=0,0,K36/J36)</f>
        <v>6660.40625</v>
      </c>
      <c r="M36" s="12" t="str">
        <f aca="false">IF(J36&gt;1,"Repeat","One-time")</f>
        <v>Repeat</v>
      </c>
    </row>
    <row r="37" customFormat="false" ht="15" hidden="false" customHeight="false" outlineLevel="0" collapsed="false">
      <c r="A37" s="12" t="n">
        <v>36</v>
      </c>
      <c r="B37" s="12" t="s">
        <v>553</v>
      </c>
      <c r="C37" s="12" t="s">
        <v>554</v>
      </c>
      <c r="D37" s="12" t="s">
        <v>483</v>
      </c>
      <c r="E37" s="12" t="n">
        <v>64</v>
      </c>
      <c r="F37" s="12" t="s">
        <v>75</v>
      </c>
      <c r="G37" s="12" t="s">
        <v>43</v>
      </c>
      <c r="H37" s="17" t="n">
        <v>45126</v>
      </c>
      <c r="I37" s="12" t="s">
        <v>63</v>
      </c>
      <c r="J37" s="12" t="n">
        <f aca="false">COUNTIFS(Orders!$B$2:$B$3525,A37,Orders!$G$2:$G$3525,"Delivered")</f>
        <v>2</v>
      </c>
      <c r="K37" s="16" t="n">
        <f aca="false">SUMIFS(Orders!$K$2:$K$3525,Orders!$B$2:$B$3525,A37,Orders!$G$2:$G$3525,"Delivered")</f>
        <v>10856.2</v>
      </c>
      <c r="L37" s="16" t="n">
        <f aca="false">IF(J37=0,0,K37/J37)</f>
        <v>5428.1</v>
      </c>
      <c r="M37" s="12" t="str">
        <f aca="false">IF(J37&gt;1,"Repeat","One-time")</f>
        <v>Repeat</v>
      </c>
    </row>
    <row r="38" customFormat="false" ht="15" hidden="false" customHeight="false" outlineLevel="0" collapsed="false">
      <c r="A38" s="12" t="n">
        <v>37</v>
      </c>
      <c r="B38" s="12" t="s">
        <v>555</v>
      </c>
      <c r="C38" s="12" t="s">
        <v>556</v>
      </c>
      <c r="D38" s="12" t="s">
        <v>483</v>
      </c>
      <c r="E38" s="12" t="n">
        <v>26</v>
      </c>
      <c r="F38" s="12" t="s">
        <v>75</v>
      </c>
      <c r="G38" s="12" t="s">
        <v>43</v>
      </c>
      <c r="H38" s="17" t="n">
        <v>45256</v>
      </c>
      <c r="I38" s="12" t="s">
        <v>62</v>
      </c>
      <c r="J38" s="12" t="n">
        <f aca="false">COUNTIFS(Orders!$B$2:$B$3525,A38,Orders!$G$2:$G$3525,"Delivered")</f>
        <v>2</v>
      </c>
      <c r="K38" s="16" t="n">
        <f aca="false">SUMIFS(Orders!$K$2:$K$3525,Orders!$B$2:$B$3525,A38,Orders!$G$2:$G$3525,"Delivered")</f>
        <v>3828.15</v>
      </c>
      <c r="L38" s="16" t="n">
        <f aca="false">IF(J38=0,0,K38/J38)</f>
        <v>1914.075</v>
      </c>
      <c r="M38" s="12" t="str">
        <f aca="false">IF(J38&gt;1,"Repeat","One-time")</f>
        <v>Repeat</v>
      </c>
    </row>
    <row r="39" customFormat="false" ht="15" hidden="false" customHeight="false" outlineLevel="0" collapsed="false">
      <c r="A39" s="12" t="n">
        <v>38</v>
      </c>
      <c r="B39" s="12" t="s">
        <v>557</v>
      </c>
      <c r="C39" s="12" t="s">
        <v>558</v>
      </c>
      <c r="D39" s="12" t="s">
        <v>488</v>
      </c>
      <c r="E39" s="12" t="n">
        <v>51</v>
      </c>
      <c r="F39" s="12" t="s">
        <v>81</v>
      </c>
      <c r="G39" s="12" t="s">
        <v>45</v>
      </c>
      <c r="H39" s="17" t="n">
        <v>44997</v>
      </c>
      <c r="I39" s="12" t="s">
        <v>61</v>
      </c>
      <c r="J39" s="12" t="n">
        <f aca="false">COUNTIFS(Orders!$B$2:$B$3525,A39,Orders!$G$2:$G$3525,"Delivered")</f>
        <v>0</v>
      </c>
      <c r="K39" s="16" t="n">
        <f aca="false">SUMIFS(Orders!$K$2:$K$3525,Orders!$B$2:$B$3525,A39,Orders!$G$2:$G$3525,"Delivered")</f>
        <v>0</v>
      </c>
      <c r="L39" s="16" t="n">
        <f aca="false">IF(J39=0,0,K39/J39)</f>
        <v>0</v>
      </c>
      <c r="M39" s="12" t="str">
        <f aca="false">IF(J39&gt;1,"Repeat","One-time")</f>
        <v>One-time</v>
      </c>
    </row>
    <row r="40" customFormat="false" ht="15" hidden="false" customHeight="false" outlineLevel="0" collapsed="false">
      <c r="A40" s="12" t="n">
        <v>39</v>
      </c>
      <c r="B40" s="12" t="s">
        <v>559</v>
      </c>
      <c r="C40" s="12" t="s">
        <v>560</v>
      </c>
      <c r="D40" s="12" t="s">
        <v>483</v>
      </c>
      <c r="E40" s="12" t="n">
        <v>52</v>
      </c>
      <c r="F40" s="12" t="s">
        <v>97</v>
      </c>
      <c r="G40" s="12" t="s">
        <v>42</v>
      </c>
      <c r="H40" s="17" t="n">
        <v>45907</v>
      </c>
      <c r="I40" s="12" t="s">
        <v>61</v>
      </c>
      <c r="J40" s="12" t="n">
        <f aca="false">COUNTIFS(Orders!$B$2:$B$3525,A40,Orders!$G$2:$G$3525,"Delivered")</f>
        <v>3</v>
      </c>
      <c r="K40" s="16" t="n">
        <f aca="false">SUMIFS(Orders!$K$2:$K$3525,Orders!$B$2:$B$3525,A40,Orders!$G$2:$G$3525,"Delivered")</f>
        <v>18807.4</v>
      </c>
      <c r="L40" s="16" t="n">
        <f aca="false">IF(J40=0,0,K40/J40)</f>
        <v>6269.13333333333</v>
      </c>
      <c r="M40" s="12" t="str">
        <f aca="false">IF(J40&gt;1,"Repeat","One-time")</f>
        <v>Repeat</v>
      </c>
    </row>
    <row r="41" customFormat="false" ht="15" hidden="false" customHeight="false" outlineLevel="0" collapsed="false">
      <c r="A41" s="12" t="n">
        <v>40</v>
      </c>
      <c r="B41" s="12" t="s">
        <v>561</v>
      </c>
      <c r="C41" s="12" t="s">
        <v>562</v>
      </c>
      <c r="D41" s="12" t="s">
        <v>488</v>
      </c>
      <c r="E41" s="12" t="n">
        <v>43</v>
      </c>
      <c r="F41" s="12" t="s">
        <v>83</v>
      </c>
      <c r="G41" s="12" t="s">
        <v>45</v>
      </c>
      <c r="H41" s="17" t="n">
        <v>45821</v>
      </c>
      <c r="I41" s="12" t="s">
        <v>61</v>
      </c>
      <c r="J41" s="12" t="n">
        <f aca="false">COUNTIFS(Orders!$B$2:$B$3525,A41,Orders!$G$2:$G$3525,"Delivered")</f>
        <v>1</v>
      </c>
      <c r="K41" s="16" t="n">
        <f aca="false">SUMIFS(Orders!$K$2:$K$3525,Orders!$B$2:$B$3525,A41,Orders!$G$2:$G$3525,"Delivered")</f>
        <v>1858</v>
      </c>
      <c r="L41" s="16" t="n">
        <f aca="false">IF(J41=0,0,K41/J41)</f>
        <v>1858</v>
      </c>
      <c r="M41" s="12" t="str">
        <f aca="false">IF(J41&gt;1,"Repeat","One-time")</f>
        <v>One-time</v>
      </c>
    </row>
    <row r="42" customFormat="false" ht="15" hidden="false" customHeight="false" outlineLevel="0" collapsed="false">
      <c r="A42" s="12" t="n">
        <v>41</v>
      </c>
      <c r="B42" s="12" t="s">
        <v>563</v>
      </c>
      <c r="C42" s="12" t="s">
        <v>564</v>
      </c>
      <c r="D42" s="12" t="s">
        <v>488</v>
      </c>
      <c r="E42" s="12" t="n">
        <v>51</v>
      </c>
      <c r="F42" s="12" t="s">
        <v>93</v>
      </c>
      <c r="G42" s="12" t="s">
        <v>46</v>
      </c>
      <c r="H42" s="17" t="n">
        <v>45125</v>
      </c>
      <c r="I42" s="12" t="s">
        <v>63</v>
      </c>
      <c r="J42" s="12" t="n">
        <f aca="false">COUNTIFS(Orders!$B$2:$B$3525,A42,Orders!$G$2:$G$3525,"Delivered")</f>
        <v>2</v>
      </c>
      <c r="K42" s="16" t="n">
        <f aca="false">SUMIFS(Orders!$K$2:$K$3525,Orders!$B$2:$B$3525,A42,Orders!$G$2:$G$3525,"Delivered")</f>
        <v>8049.15</v>
      </c>
      <c r="L42" s="16" t="n">
        <f aca="false">IF(J42=0,0,K42/J42)</f>
        <v>4024.575</v>
      </c>
      <c r="M42" s="12" t="str">
        <f aca="false">IF(J42&gt;1,"Repeat","One-time")</f>
        <v>Repeat</v>
      </c>
    </row>
    <row r="43" customFormat="false" ht="15" hidden="false" customHeight="false" outlineLevel="0" collapsed="false">
      <c r="A43" s="12" t="n">
        <v>42</v>
      </c>
      <c r="B43" s="12" t="s">
        <v>565</v>
      </c>
      <c r="C43" s="12" t="s">
        <v>566</v>
      </c>
      <c r="D43" s="12" t="s">
        <v>483</v>
      </c>
      <c r="E43" s="12" t="n">
        <v>22</v>
      </c>
      <c r="F43" s="12" t="s">
        <v>85</v>
      </c>
      <c r="G43" s="12" t="s">
        <v>45</v>
      </c>
      <c r="H43" s="17" t="n">
        <v>45793</v>
      </c>
      <c r="I43" s="12" t="s">
        <v>63</v>
      </c>
      <c r="J43" s="12" t="n">
        <f aca="false">COUNTIFS(Orders!$B$2:$B$3525,A43,Orders!$G$2:$G$3525,"Delivered")</f>
        <v>1</v>
      </c>
      <c r="K43" s="16" t="n">
        <f aca="false">SUMIFS(Orders!$K$2:$K$3525,Orders!$B$2:$B$3525,A43,Orders!$G$2:$G$3525,"Delivered")</f>
        <v>6298</v>
      </c>
      <c r="L43" s="16" t="n">
        <f aca="false">IF(J43=0,0,K43/J43)</f>
        <v>6298</v>
      </c>
      <c r="M43" s="12" t="str">
        <f aca="false">IF(J43&gt;1,"Repeat","One-time")</f>
        <v>One-time</v>
      </c>
    </row>
    <row r="44" customFormat="false" ht="15" hidden="false" customHeight="false" outlineLevel="0" collapsed="false">
      <c r="A44" s="12" t="n">
        <v>43</v>
      </c>
      <c r="B44" s="12" t="s">
        <v>567</v>
      </c>
      <c r="C44" s="12" t="s">
        <v>568</v>
      </c>
      <c r="D44" s="12" t="s">
        <v>483</v>
      </c>
      <c r="E44" s="12" t="n">
        <v>18</v>
      </c>
      <c r="F44" s="12" t="s">
        <v>85</v>
      </c>
      <c r="G44" s="12" t="s">
        <v>45</v>
      </c>
      <c r="H44" s="17" t="n">
        <v>45639</v>
      </c>
      <c r="I44" s="12" t="s">
        <v>63</v>
      </c>
      <c r="J44" s="12" t="n">
        <f aca="false">COUNTIFS(Orders!$B$2:$B$3525,A44,Orders!$G$2:$G$3525,"Delivered")</f>
        <v>0</v>
      </c>
      <c r="K44" s="16" t="n">
        <f aca="false">SUMIFS(Orders!$K$2:$K$3525,Orders!$B$2:$B$3525,A44,Orders!$G$2:$G$3525,"Delivered")</f>
        <v>0</v>
      </c>
      <c r="L44" s="16" t="n">
        <f aca="false">IF(J44=0,0,K44/J44)</f>
        <v>0</v>
      </c>
      <c r="M44" s="12" t="str">
        <f aca="false">IF(J44&gt;1,"Repeat","One-time")</f>
        <v>One-time</v>
      </c>
    </row>
    <row r="45" customFormat="false" ht="15" hidden="false" customHeight="false" outlineLevel="0" collapsed="false">
      <c r="A45" s="12" t="n">
        <v>44</v>
      </c>
      <c r="B45" s="12" t="s">
        <v>569</v>
      </c>
      <c r="C45" s="12" t="s">
        <v>570</v>
      </c>
      <c r="D45" s="12" t="s">
        <v>483</v>
      </c>
      <c r="E45" s="12" t="n">
        <v>22</v>
      </c>
      <c r="F45" s="12" t="s">
        <v>73</v>
      </c>
      <c r="G45" s="12" t="s">
        <v>43</v>
      </c>
      <c r="H45" s="17" t="n">
        <v>45070</v>
      </c>
      <c r="I45" s="12" t="s">
        <v>61</v>
      </c>
      <c r="J45" s="12" t="n">
        <f aca="false">COUNTIFS(Orders!$B$2:$B$3525,A45,Orders!$G$2:$G$3525,"Delivered")</f>
        <v>8</v>
      </c>
      <c r="K45" s="16" t="n">
        <f aca="false">SUMIFS(Orders!$K$2:$K$3525,Orders!$B$2:$B$3525,A45,Orders!$G$2:$G$3525,"Delivered")</f>
        <v>34563.4</v>
      </c>
      <c r="L45" s="16" t="n">
        <f aca="false">IF(J45=0,0,K45/J45)</f>
        <v>4320.425</v>
      </c>
      <c r="M45" s="12" t="str">
        <f aca="false">IF(J45&gt;1,"Repeat","One-time")</f>
        <v>Repeat</v>
      </c>
    </row>
    <row r="46" customFormat="false" ht="15" hidden="false" customHeight="false" outlineLevel="0" collapsed="false">
      <c r="A46" s="12" t="n">
        <v>45</v>
      </c>
      <c r="B46" s="12" t="s">
        <v>571</v>
      </c>
      <c r="C46" s="12" t="s">
        <v>572</v>
      </c>
      <c r="D46" s="12" t="s">
        <v>483</v>
      </c>
      <c r="E46" s="12" t="n">
        <v>50</v>
      </c>
      <c r="F46" s="12" t="s">
        <v>91</v>
      </c>
      <c r="G46" s="12" t="s">
        <v>46</v>
      </c>
      <c r="H46" s="17" t="n">
        <v>45467</v>
      </c>
      <c r="I46" s="12" t="s">
        <v>63</v>
      </c>
      <c r="J46" s="12" t="n">
        <f aca="false">COUNTIFS(Orders!$B$2:$B$3525,A46,Orders!$G$2:$G$3525,"Delivered")</f>
        <v>0</v>
      </c>
      <c r="K46" s="16" t="n">
        <f aca="false">SUMIFS(Orders!$K$2:$K$3525,Orders!$B$2:$B$3525,A46,Orders!$G$2:$G$3525,"Delivered")</f>
        <v>0</v>
      </c>
      <c r="L46" s="16" t="n">
        <f aca="false">IF(J46=0,0,K46/J46)</f>
        <v>0</v>
      </c>
      <c r="M46" s="12" t="str">
        <f aca="false">IF(J46&gt;1,"Repeat","One-time")</f>
        <v>One-time</v>
      </c>
    </row>
    <row r="47" customFormat="false" ht="15" hidden="false" customHeight="false" outlineLevel="0" collapsed="false">
      <c r="A47" s="12" t="n">
        <v>46</v>
      </c>
      <c r="B47" s="12" t="s">
        <v>573</v>
      </c>
      <c r="C47" s="12" t="s">
        <v>574</v>
      </c>
      <c r="D47" s="12" t="s">
        <v>483</v>
      </c>
      <c r="E47" s="12" t="n">
        <v>52</v>
      </c>
      <c r="F47" s="12" t="s">
        <v>101</v>
      </c>
      <c r="G47" s="12" t="s">
        <v>42</v>
      </c>
      <c r="H47" s="17" t="n">
        <v>45525</v>
      </c>
      <c r="I47" s="12" t="s">
        <v>63</v>
      </c>
      <c r="J47" s="12" t="n">
        <f aca="false">COUNTIFS(Orders!$B$2:$B$3525,A47,Orders!$G$2:$G$3525,"Delivered")</f>
        <v>2</v>
      </c>
      <c r="K47" s="16" t="n">
        <f aca="false">SUMIFS(Orders!$K$2:$K$3525,Orders!$B$2:$B$3525,A47,Orders!$G$2:$G$3525,"Delivered")</f>
        <v>4466.3</v>
      </c>
      <c r="L47" s="16" t="n">
        <f aca="false">IF(J47=0,0,K47/J47)</f>
        <v>2233.15</v>
      </c>
      <c r="M47" s="12" t="str">
        <f aca="false">IF(J47&gt;1,"Repeat","One-time")</f>
        <v>Repeat</v>
      </c>
    </row>
    <row r="48" customFormat="false" ht="15" hidden="false" customHeight="false" outlineLevel="0" collapsed="false">
      <c r="A48" s="12" t="n">
        <v>47</v>
      </c>
      <c r="B48" s="12" t="s">
        <v>575</v>
      </c>
      <c r="C48" s="12" t="s">
        <v>576</v>
      </c>
      <c r="D48" s="12" t="s">
        <v>483</v>
      </c>
      <c r="E48" s="12" t="n">
        <v>48</v>
      </c>
      <c r="F48" s="12" t="s">
        <v>101</v>
      </c>
      <c r="G48" s="12" t="s">
        <v>42</v>
      </c>
      <c r="H48" s="17" t="n">
        <v>45077</v>
      </c>
      <c r="I48" s="12" t="s">
        <v>61</v>
      </c>
      <c r="J48" s="12" t="n">
        <f aca="false">COUNTIFS(Orders!$B$2:$B$3525,A48,Orders!$G$2:$G$3525,"Delivered")</f>
        <v>2</v>
      </c>
      <c r="K48" s="16" t="n">
        <f aca="false">SUMIFS(Orders!$K$2:$K$3525,Orders!$B$2:$B$3525,A48,Orders!$G$2:$G$3525,"Delivered")</f>
        <v>26286.55</v>
      </c>
      <c r="L48" s="16" t="n">
        <f aca="false">IF(J48=0,0,K48/J48)</f>
        <v>13143.275</v>
      </c>
      <c r="M48" s="12" t="str">
        <f aca="false">IF(J48&gt;1,"Repeat","One-time")</f>
        <v>Repeat</v>
      </c>
    </row>
    <row r="49" customFormat="false" ht="15" hidden="false" customHeight="false" outlineLevel="0" collapsed="false">
      <c r="A49" s="12" t="n">
        <v>48</v>
      </c>
      <c r="B49" s="12" t="s">
        <v>577</v>
      </c>
      <c r="C49" s="12" t="s">
        <v>578</v>
      </c>
      <c r="D49" s="12" t="s">
        <v>483</v>
      </c>
      <c r="E49" s="12" t="n">
        <v>24</v>
      </c>
      <c r="F49" s="12" t="s">
        <v>83</v>
      </c>
      <c r="G49" s="12" t="s">
        <v>45</v>
      </c>
      <c r="H49" s="17" t="n">
        <v>45001</v>
      </c>
      <c r="I49" s="12" t="s">
        <v>62</v>
      </c>
      <c r="J49" s="12" t="n">
        <f aca="false">COUNTIFS(Orders!$B$2:$B$3525,A49,Orders!$G$2:$G$3525,"Delivered")</f>
        <v>2</v>
      </c>
      <c r="K49" s="16" t="n">
        <f aca="false">SUMIFS(Orders!$K$2:$K$3525,Orders!$B$2:$B$3525,A49,Orders!$G$2:$G$3525,"Delivered")</f>
        <v>18738.15</v>
      </c>
      <c r="L49" s="16" t="n">
        <f aca="false">IF(J49=0,0,K49/J49)</f>
        <v>9369.075</v>
      </c>
      <c r="M49" s="12" t="str">
        <f aca="false">IF(J49&gt;1,"Repeat","One-time")</f>
        <v>Repeat</v>
      </c>
    </row>
    <row r="50" customFormat="false" ht="15" hidden="false" customHeight="false" outlineLevel="0" collapsed="false">
      <c r="A50" s="12" t="n">
        <v>49</v>
      </c>
      <c r="B50" s="12" t="s">
        <v>579</v>
      </c>
      <c r="C50" s="12" t="s">
        <v>580</v>
      </c>
      <c r="D50" s="12" t="s">
        <v>488</v>
      </c>
      <c r="E50" s="12" t="n">
        <v>44</v>
      </c>
      <c r="F50" s="12" t="s">
        <v>93</v>
      </c>
      <c r="G50" s="12" t="s">
        <v>46</v>
      </c>
      <c r="H50" s="17" t="n">
        <v>45402</v>
      </c>
      <c r="I50" s="12" t="s">
        <v>63</v>
      </c>
      <c r="J50" s="12" t="n">
        <f aca="false">COUNTIFS(Orders!$B$2:$B$3525,A50,Orders!$G$2:$G$3525,"Delivered")</f>
        <v>1</v>
      </c>
      <c r="K50" s="16" t="n">
        <f aca="false">SUMIFS(Orders!$K$2:$K$3525,Orders!$B$2:$B$3525,A50,Orders!$G$2:$G$3525,"Delivered")</f>
        <v>3323.3</v>
      </c>
      <c r="L50" s="16" t="n">
        <f aca="false">IF(J50=0,0,K50/J50)</f>
        <v>3323.3</v>
      </c>
      <c r="M50" s="12" t="str">
        <f aca="false">IF(J50&gt;1,"Repeat","One-time")</f>
        <v>One-time</v>
      </c>
    </row>
    <row r="51" customFormat="false" ht="15" hidden="false" customHeight="false" outlineLevel="0" collapsed="false">
      <c r="A51" s="12" t="n">
        <v>50</v>
      </c>
      <c r="B51" s="12" t="s">
        <v>581</v>
      </c>
      <c r="C51" s="12" t="s">
        <v>582</v>
      </c>
      <c r="D51" s="12" t="s">
        <v>483</v>
      </c>
      <c r="E51" s="12" t="n">
        <v>21</v>
      </c>
      <c r="F51" s="12" t="s">
        <v>73</v>
      </c>
      <c r="G51" s="12" t="s">
        <v>43</v>
      </c>
      <c r="H51" s="17" t="n">
        <v>45452</v>
      </c>
      <c r="I51" s="12" t="s">
        <v>63</v>
      </c>
      <c r="J51" s="12" t="n">
        <f aca="false">COUNTIFS(Orders!$B$2:$B$3525,A51,Orders!$G$2:$G$3525,"Delivered")</f>
        <v>0</v>
      </c>
      <c r="K51" s="16" t="n">
        <f aca="false">SUMIFS(Orders!$K$2:$K$3525,Orders!$B$2:$B$3525,A51,Orders!$G$2:$G$3525,"Delivered")</f>
        <v>0</v>
      </c>
      <c r="L51" s="16" t="n">
        <f aca="false">IF(J51=0,0,K51/J51)</f>
        <v>0</v>
      </c>
      <c r="M51" s="12" t="str">
        <f aca="false">IF(J51&gt;1,"Repeat","One-time")</f>
        <v>One-time</v>
      </c>
    </row>
    <row r="52" customFormat="false" ht="15" hidden="false" customHeight="false" outlineLevel="0" collapsed="false">
      <c r="A52" s="12" t="n">
        <v>51</v>
      </c>
      <c r="B52" s="12" t="s">
        <v>583</v>
      </c>
      <c r="C52" s="12" t="s">
        <v>584</v>
      </c>
      <c r="D52" s="12" t="s">
        <v>483</v>
      </c>
      <c r="E52" s="12" t="n">
        <v>33</v>
      </c>
      <c r="F52" s="12" t="s">
        <v>91</v>
      </c>
      <c r="G52" s="12" t="s">
        <v>46</v>
      </c>
      <c r="H52" s="17" t="n">
        <v>44761</v>
      </c>
      <c r="I52" s="12" t="s">
        <v>63</v>
      </c>
      <c r="J52" s="12" t="n">
        <f aca="false">COUNTIFS(Orders!$B$2:$B$3525,A52,Orders!$G$2:$G$3525,"Delivered")</f>
        <v>8</v>
      </c>
      <c r="K52" s="16" t="n">
        <f aca="false">SUMIFS(Orders!$K$2:$K$3525,Orders!$B$2:$B$3525,A52,Orders!$G$2:$G$3525,"Delivered")</f>
        <v>45409.45</v>
      </c>
      <c r="L52" s="16" t="n">
        <f aca="false">IF(J52=0,0,K52/J52)</f>
        <v>5676.18125</v>
      </c>
      <c r="M52" s="12" t="str">
        <f aca="false">IF(J52&gt;1,"Repeat","One-time")</f>
        <v>Repeat</v>
      </c>
    </row>
    <row r="53" customFormat="false" ht="15" hidden="false" customHeight="false" outlineLevel="0" collapsed="false">
      <c r="A53" s="12" t="n">
        <v>52</v>
      </c>
      <c r="B53" s="12" t="s">
        <v>585</v>
      </c>
      <c r="C53" s="12" t="s">
        <v>586</v>
      </c>
      <c r="D53" s="12" t="s">
        <v>483</v>
      </c>
      <c r="E53" s="12" t="n">
        <v>45</v>
      </c>
      <c r="F53" s="12" t="s">
        <v>99</v>
      </c>
      <c r="G53" s="12" t="s">
        <v>42</v>
      </c>
      <c r="H53" s="17" t="n">
        <v>45219</v>
      </c>
      <c r="I53" s="12" t="s">
        <v>63</v>
      </c>
      <c r="J53" s="12" t="n">
        <f aca="false">COUNTIFS(Orders!$B$2:$B$3525,A53,Orders!$G$2:$G$3525,"Delivered")</f>
        <v>8</v>
      </c>
      <c r="K53" s="16" t="n">
        <f aca="false">SUMIFS(Orders!$K$2:$K$3525,Orders!$B$2:$B$3525,A53,Orders!$G$2:$G$3525,"Delivered")</f>
        <v>52517.8</v>
      </c>
      <c r="L53" s="16" t="n">
        <f aca="false">IF(J53=0,0,K53/J53)</f>
        <v>6564.725</v>
      </c>
      <c r="M53" s="12" t="str">
        <f aca="false">IF(J53&gt;1,"Repeat","One-time")</f>
        <v>Repeat</v>
      </c>
    </row>
    <row r="54" customFormat="false" ht="15" hidden="false" customHeight="false" outlineLevel="0" collapsed="false">
      <c r="A54" s="12" t="n">
        <v>53</v>
      </c>
      <c r="B54" s="12" t="s">
        <v>587</v>
      </c>
      <c r="C54" s="12" t="s">
        <v>588</v>
      </c>
      <c r="D54" s="12" t="s">
        <v>483</v>
      </c>
      <c r="E54" s="12" t="n">
        <v>22</v>
      </c>
      <c r="F54" s="12" t="s">
        <v>99</v>
      </c>
      <c r="G54" s="12" t="s">
        <v>42</v>
      </c>
      <c r="H54" s="17" t="n">
        <v>45826</v>
      </c>
      <c r="I54" s="12" t="s">
        <v>63</v>
      </c>
      <c r="J54" s="12" t="n">
        <f aca="false">COUNTIFS(Orders!$B$2:$B$3525,A54,Orders!$G$2:$G$3525,"Delivered")</f>
        <v>6</v>
      </c>
      <c r="K54" s="16" t="n">
        <f aca="false">SUMIFS(Orders!$K$2:$K$3525,Orders!$B$2:$B$3525,A54,Orders!$G$2:$G$3525,"Delivered")</f>
        <v>22476.85</v>
      </c>
      <c r="L54" s="16" t="n">
        <f aca="false">IF(J54=0,0,K54/J54)</f>
        <v>3746.14166666667</v>
      </c>
      <c r="M54" s="12" t="str">
        <f aca="false">IF(J54&gt;1,"Repeat","One-time")</f>
        <v>Repeat</v>
      </c>
    </row>
    <row r="55" customFormat="false" ht="15" hidden="false" customHeight="false" outlineLevel="0" collapsed="false">
      <c r="A55" s="12" t="n">
        <v>54</v>
      </c>
      <c r="B55" s="12" t="s">
        <v>589</v>
      </c>
      <c r="C55" s="12" t="s">
        <v>590</v>
      </c>
      <c r="D55" s="12" t="s">
        <v>483</v>
      </c>
      <c r="E55" s="12" t="n">
        <v>59</v>
      </c>
      <c r="F55" s="12" t="s">
        <v>77</v>
      </c>
      <c r="G55" s="12" t="s">
        <v>43</v>
      </c>
      <c r="H55" s="17" t="n">
        <v>45631</v>
      </c>
      <c r="I55" s="12" t="s">
        <v>61</v>
      </c>
      <c r="J55" s="12" t="n">
        <f aca="false">COUNTIFS(Orders!$B$2:$B$3525,A55,Orders!$G$2:$G$3525,"Delivered")</f>
        <v>4</v>
      </c>
      <c r="K55" s="16" t="n">
        <f aca="false">SUMIFS(Orders!$K$2:$K$3525,Orders!$B$2:$B$3525,A55,Orders!$G$2:$G$3525,"Delivered")</f>
        <v>16928.75</v>
      </c>
      <c r="L55" s="16" t="n">
        <f aca="false">IF(J55=0,0,K55/J55)</f>
        <v>4232.1875</v>
      </c>
      <c r="M55" s="12" t="str">
        <f aca="false">IF(J55&gt;1,"Repeat","One-time")</f>
        <v>Repeat</v>
      </c>
    </row>
    <row r="56" customFormat="false" ht="15" hidden="false" customHeight="false" outlineLevel="0" collapsed="false">
      <c r="A56" s="12" t="n">
        <v>55</v>
      </c>
      <c r="B56" s="12" t="s">
        <v>591</v>
      </c>
      <c r="C56" s="12" t="s">
        <v>592</v>
      </c>
      <c r="D56" s="12" t="s">
        <v>483</v>
      </c>
      <c r="E56" s="12" t="n">
        <v>33</v>
      </c>
      <c r="F56" s="12" t="s">
        <v>71</v>
      </c>
      <c r="G56" s="12" t="s">
        <v>43</v>
      </c>
      <c r="H56" s="17" t="n">
        <v>45158</v>
      </c>
      <c r="I56" s="12" t="s">
        <v>63</v>
      </c>
      <c r="J56" s="12" t="n">
        <f aca="false">COUNTIFS(Orders!$B$2:$B$3525,A56,Orders!$G$2:$G$3525,"Delivered")</f>
        <v>0</v>
      </c>
      <c r="K56" s="16" t="n">
        <f aca="false">SUMIFS(Orders!$K$2:$K$3525,Orders!$B$2:$B$3525,A56,Orders!$G$2:$G$3525,"Delivered")</f>
        <v>0</v>
      </c>
      <c r="L56" s="16" t="n">
        <f aca="false">IF(J56=0,0,K56/J56)</f>
        <v>0</v>
      </c>
      <c r="M56" s="12" t="str">
        <f aca="false">IF(J56&gt;1,"Repeat","One-time")</f>
        <v>One-time</v>
      </c>
    </row>
    <row r="57" customFormat="false" ht="15" hidden="false" customHeight="false" outlineLevel="0" collapsed="false">
      <c r="A57" s="12" t="n">
        <v>56</v>
      </c>
      <c r="B57" s="12" t="s">
        <v>593</v>
      </c>
      <c r="C57" s="12" t="s">
        <v>594</v>
      </c>
      <c r="D57" s="12" t="s">
        <v>488</v>
      </c>
      <c r="E57" s="12" t="n">
        <v>31</v>
      </c>
      <c r="F57" s="12" t="s">
        <v>101</v>
      </c>
      <c r="G57" s="12" t="s">
        <v>42</v>
      </c>
      <c r="H57" s="17" t="n">
        <v>45032</v>
      </c>
      <c r="I57" s="12" t="s">
        <v>61</v>
      </c>
      <c r="J57" s="12" t="n">
        <f aca="false">COUNTIFS(Orders!$B$2:$B$3525,A57,Orders!$G$2:$G$3525,"Delivered")</f>
        <v>9</v>
      </c>
      <c r="K57" s="16" t="n">
        <f aca="false">SUMIFS(Orders!$K$2:$K$3525,Orders!$B$2:$B$3525,A57,Orders!$G$2:$G$3525,"Delivered")</f>
        <v>36101.25</v>
      </c>
      <c r="L57" s="16" t="n">
        <f aca="false">IF(J57=0,0,K57/J57)</f>
        <v>4011.25</v>
      </c>
      <c r="M57" s="12" t="str">
        <f aca="false">IF(J57&gt;1,"Repeat","One-time")</f>
        <v>Repeat</v>
      </c>
    </row>
    <row r="58" customFormat="false" ht="15" hidden="false" customHeight="false" outlineLevel="0" collapsed="false">
      <c r="A58" s="12" t="n">
        <v>57</v>
      </c>
      <c r="B58" s="12" t="s">
        <v>595</v>
      </c>
      <c r="C58" s="12" t="s">
        <v>596</v>
      </c>
      <c r="D58" s="12" t="s">
        <v>483</v>
      </c>
      <c r="E58" s="12" t="n">
        <v>42</v>
      </c>
      <c r="F58" s="12" t="s">
        <v>73</v>
      </c>
      <c r="G58" s="12" t="s">
        <v>43</v>
      </c>
      <c r="H58" s="17" t="n">
        <v>45112</v>
      </c>
      <c r="I58" s="12" t="s">
        <v>63</v>
      </c>
      <c r="J58" s="12" t="n">
        <f aca="false">COUNTIFS(Orders!$B$2:$B$3525,A58,Orders!$G$2:$G$3525,"Delivered")</f>
        <v>3</v>
      </c>
      <c r="K58" s="16" t="n">
        <f aca="false">SUMIFS(Orders!$K$2:$K$3525,Orders!$B$2:$B$3525,A58,Orders!$G$2:$G$3525,"Delivered")</f>
        <v>12665.3</v>
      </c>
      <c r="L58" s="16" t="n">
        <f aca="false">IF(J58=0,0,K58/J58)</f>
        <v>4221.76666666667</v>
      </c>
      <c r="M58" s="12" t="str">
        <f aca="false">IF(J58&gt;1,"Repeat","One-time")</f>
        <v>Repeat</v>
      </c>
    </row>
    <row r="59" customFormat="false" ht="15" hidden="false" customHeight="false" outlineLevel="0" collapsed="false">
      <c r="A59" s="12" t="n">
        <v>58</v>
      </c>
      <c r="B59" s="12" t="s">
        <v>597</v>
      </c>
      <c r="C59" s="12" t="s">
        <v>598</v>
      </c>
      <c r="D59" s="12" t="s">
        <v>488</v>
      </c>
      <c r="E59" s="12" t="n">
        <v>47</v>
      </c>
      <c r="F59" s="12" t="s">
        <v>95</v>
      </c>
      <c r="G59" s="12" t="s">
        <v>42</v>
      </c>
      <c r="H59" s="17" t="n">
        <v>45210</v>
      </c>
      <c r="I59" s="12" t="s">
        <v>63</v>
      </c>
      <c r="J59" s="12" t="n">
        <f aca="false">COUNTIFS(Orders!$B$2:$B$3525,A59,Orders!$G$2:$G$3525,"Delivered")</f>
        <v>2</v>
      </c>
      <c r="K59" s="16" t="n">
        <f aca="false">SUMIFS(Orders!$K$2:$K$3525,Orders!$B$2:$B$3525,A59,Orders!$G$2:$G$3525,"Delivered")</f>
        <v>3346</v>
      </c>
      <c r="L59" s="16" t="n">
        <f aca="false">IF(J59=0,0,K59/J59)</f>
        <v>1673</v>
      </c>
      <c r="M59" s="12" t="str">
        <f aca="false">IF(J59&gt;1,"Repeat","One-time")</f>
        <v>Repeat</v>
      </c>
    </row>
    <row r="60" customFormat="false" ht="15" hidden="false" customHeight="false" outlineLevel="0" collapsed="false">
      <c r="A60" s="12" t="n">
        <v>59</v>
      </c>
      <c r="B60" s="12" t="s">
        <v>599</v>
      </c>
      <c r="C60" s="12" t="s">
        <v>600</v>
      </c>
      <c r="D60" s="12" t="s">
        <v>483</v>
      </c>
      <c r="E60" s="12" t="n">
        <v>30</v>
      </c>
      <c r="F60" s="12" t="s">
        <v>101</v>
      </c>
      <c r="G60" s="12" t="s">
        <v>42</v>
      </c>
      <c r="H60" s="17" t="n">
        <v>44878</v>
      </c>
      <c r="I60" s="12" t="s">
        <v>63</v>
      </c>
      <c r="J60" s="12" t="n">
        <f aca="false">COUNTIFS(Orders!$B$2:$B$3525,A60,Orders!$G$2:$G$3525,"Delivered")</f>
        <v>2</v>
      </c>
      <c r="K60" s="16" t="n">
        <f aca="false">SUMIFS(Orders!$K$2:$K$3525,Orders!$B$2:$B$3525,A60,Orders!$G$2:$G$3525,"Delivered")</f>
        <v>7025</v>
      </c>
      <c r="L60" s="16" t="n">
        <f aca="false">IF(J60=0,0,K60/J60)</f>
        <v>3512.5</v>
      </c>
      <c r="M60" s="12" t="str">
        <f aca="false">IF(J60&gt;1,"Repeat","One-time")</f>
        <v>Repeat</v>
      </c>
    </row>
    <row r="61" customFormat="false" ht="15" hidden="false" customHeight="false" outlineLevel="0" collapsed="false">
      <c r="A61" s="12" t="n">
        <v>60</v>
      </c>
      <c r="B61" s="12" t="s">
        <v>601</v>
      </c>
      <c r="C61" s="12" t="s">
        <v>602</v>
      </c>
      <c r="D61" s="12" t="s">
        <v>483</v>
      </c>
      <c r="E61" s="12" t="n">
        <v>65</v>
      </c>
      <c r="F61" s="12" t="s">
        <v>73</v>
      </c>
      <c r="G61" s="12" t="s">
        <v>43</v>
      </c>
      <c r="H61" s="17" t="n">
        <v>45791</v>
      </c>
      <c r="I61" s="12" t="s">
        <v>63</v>
      </c>
      <c r="J61" s="12" t="n">
        <f aca="false">COUNTIFS(Orders!$B$2:$B$3525,A61,Orders!$G$2:$G$3525,"Delivered")</f>
        <v>0</v>
      </c>
      <c r="K61" s="16" t="n">
        <f aca="false">SUMIFS(Orders!$K$2:$K$3525,Orders!$B$2:$B$3525,A61,Orders!$G$2:$G$3525,"Delivered")</f>
        <v>0</v>
      </c>
      <c r="L61" s="16" t="n">
        <f aca="false">IF(J61=0,0,K61/J61)</f>
        <v>0</v>
      </c>
      <c r="M61" s="12" t="str">
        <f aca="false">IF(J61&gt;1,"Repeat","One-time")</f>
        <v>One-time</v>
      </c>
    </row>
    <row r="62" customFormat="false" ht="15" hidden="false" customHeight="false" outlineLevel="0" collapsed="false">
      <c r="A62" s="12" t="n">
        <v>61</v>
      </c>
      <c r="B62" s="12" t="s">
        <v>603</v>
      </c>
      <c r="C62" s="12" t="s">
        <v>604</v>
      </c>
      <c r="D62" s="12" t="s">
        <v>488</v>
      </c>
      <c r="E62" s="12" t="n">
        <v>50</v>
      </c>
      <c r="F62" s="12" t="s">
        <v>73</v>
      </c>
      <c r="G62" s="12" t="s">
        <v>43</v>
      </c>
      <c r="H62" s="17" t="n">
        <v>45254</v>
      </c>
      <c r="I62" s="12" t="s">
        <v>61</v>
      </c>
      <c r="J62" s="12" t="n">
        <f aca="false">COUNTIFS(Orders!$B$2:$B$3525,A62,Orders!$G$2:$G$3525,"Delivered")</f>
        <v>0</v>
      </c>
      <c r="K62" s="16" t="n">
        <f aca="false">SUMIFS(Orders!$K$2:$K$3525,Orders!$B$2:$B$3525,A62,Orders!$G$2:$G$3525,"Delivered")</f>
        <v>0</v>
      </c>
      <c r="L62" s="16" t="n">
        <f aca="false">IF(J62=0,0,K62/J62)</f>
        <v>0</v>
      </c>
      <c r="M62" s="12" t="str">
        <f aca="false">IF(J62&gt;1,"Repeat","One-time")</f>
        <v>One-time</v>
      </c>
    </row>
    <row r="63" customFormat="false" ht="15" hidden="false" customHeight="false" outlineLevel="0" collapsed="false">
      <c r="A63" s="12" t="n">
        <v>62</v>
      </c>
      <c r="B63" s="12" t="s">
        <v>605</v>
      </c>
      <c r="C63" s="12" t="s">
        <v>606</v>
      </c>
      <c r="D63" s="12" t="s">
        <v>483</v>
      </c>
      <c r="E63" s="12" t="n">
        <v>50</v>
      </c>
      <c r="F63" s="12" t="s">
        <v>81</v>
      </c>
      <c r="G63" s="12" t="s">
        <v>45</v>
      </c>
      <c r="H63" s="17" t="n">
        <v>45049</v>
      </c>
      <c r="I63" s="12" t="s">
        <v>63</v>
      </c>
      <c r="J63" s="12" t="n">
        <f aca="false">COUNTIFS(Orders!$B$2:$B$3525,A63,Orders!$G$2:$G$3525,"Delivered")</f>
        <v>2</v>
      </c>
      <c r="K63" s="16" t="n">
        <f aca="false">SUMIFS(Orders!$K$2:$K$3525,Orders!$B$2:$B$3525,A63,Orders!$G$2:$G$3525,"Delivered")</f>
        <v>6208</v>
      </c>
      <c r="L63" s="16" t="n">
        <f aca="false">IF(J63=0,0,K63/J63)</f>
        <v>3104</v>
      </c>
      <c r="M63" s="12" t="str">
        <f aca="false">IF(J63&gt;1,"Repeat","One-time")</f>
        <v>Repeat</v>
      </c>
    </row>
    <row r="64" customFormat="false" ht="15" hidden="false" customHeight="false" outlineLevel="0" collapsed="false">
      <c r="A64" s="12" t="n">
        <v>63</v>
      </c>
      <c r="B64" s="12" t="s">
        <v>607</v>
      </c>
      <c r="C64" s="12" t="s">
        <v>608</v>
      </c>
      <c r="D64" s="12" t="s">
        <v>483</v>
      </c>
      <c r="E64" s="12" t="n">
        <v>56</v>
      </c>
      <c r="F64" s="12" t="s">
        <v>81</v>
      </c>
      <c r="G64" s="12" t="s">
        <v>45</v>
      </c>
      <c r="H64" s="17" t="n">
        <v>45895</v>
      </c>
      <c r="I64" s="12" t="s">
        <v>63</v>
      </c>
      <c r="J64" s="12" t="n">
        <f aca="false">COUNTIFS(Orders!$B$2:$B$3525,A64,Orders!$G$2:$G$3525,"Delivered")</f>
        <v>5</v>
      </c>
      <c r="K64" s="16" t="n">
        <f aca="false">SUMIFS(Orders!$K$2:$K$3525,Orders!$B$2:$B$3525,A64,Orders!$G$2:$G$3525,"Delivered")</f>
        <v>12512.15</v>
      </c>
      <c r="L64" s="16" t="n">
        <f aca="false">IF(J64=0,0,K64/J64)</f>
        <v>2502.43</v>
      </c>
      <c r="M64" s="12" t="str">
        <f aca="false">IF(J64&gt;1,"Repeat","One-time")</f>
        <v>Repeat</v>
      </c>
    </row>
    <row r="65" customFormat="false" ht="15" hidden="false" customHeight="false" outlineLevel="0" collapsed="false">
      <c r="A65" s="12" t="n">
        <v>64</v>
      </c>
      <c r="B65" s="12" t="s">
        <v>609</v>
      </c>
      <c r="C65" s="12" t="s">
        <v>610</v>
      </c>
      <c r="D65" s="12" t="s">
        <v>488</v>
      </c>
      <c r="E65" s="12" t="n">
        <v>25</v>
      </c>
      <c r="F65" s="12" t="s">
        <v>85</v>
      </c>
      <c r="G65" s="12" t="s">
        <v>45</v>
      </c>
      <c r="H65" s="17" t="n">
        <v>45427</v>
      </c>
      <c r="I65" s="12" t="s">
        <v>61</v>
      </c>
      <c r="J65" s="12" t="n">
        <f aca="false">COUNTIFS(Orders!$B$2:$B$3525,A65,Orders!$G$2:$G$3525,"Delivered")</f>
        <v>2</v>
      </c>
      <c r="K65" s="16" t="n">
        <f aca="false">SUMIFS(Orders!$K$2:$K$3525,Orders!$B$2:$B$3525,A65,Orders!$G$2:$G$3525,"Delivered")</f>
        <v>4176</v>
      </c>
      <c r="L65" s="16" t="n">
        <f aca="false">IF(J65=0,0,K65/J65)</f>
        <v>2088</v>
      </c>
      <c r="M65" s="12" t="str">
        <f aca="false">IF(J65&gt;1,"Repeat","One-time")</f>
        <v>Repeat</v>
      </c>
    </row>
    <row r="66" customFormat="false" ht="15" hidden="false" customHeight="false" outlineLevel="0" collapsed="false">
      <c r="A66" s="12" t="n">
        <v>65</v>
      </c>
      <c r="B66" s="12" t="s">
        <v>611</v>
      </c>
      <c r="C66" s="12" t="s">
        <v>612</v>
      </c>
      <c r="D66" s="12" t="s">
        <v>483</v>
      </c>
      <c r="E66" s="12" t="n">
        <v>57</v>
      </c>
      <c r="F66" s="12" t="s">
        <v>85</v>
      </c>
      <c r="G66" s="12" t="s">
        <v>45</v>
      </c>
      <c r="H66" s="17" t="n">
        <v>45370</v>
      </c>
      <c r="I66" s="12" t="s">
        <v>63</v>
      </c>
      <c r="J66" s="12" t="n">
        <f aca="false">COUNTIFS(Orders!$B$2:$B$3525,A66,Orders!$G$2:$G$3525,"Delivered")</f>
        <v>2</v>
      </c>
      <c r="K66" s="16" t="n">
        <f aca="false">SUMIFS(Orders!$K$2:$K$3525,Orders!$B$2:$B$3525,A66,Orders!$G$2:$G$3525,"Delivered")</f>
        <v>9407.2</v>
      </c>
      <c r="L66" s="16" t="n">
        <f aca="false">IF(J66=0,0,K66/J66)</f>
        <v>4703.6</v>
      </c>
      <c r="M66" s="12" t="str">
        <f aca="false">IF(J66&gt;1,"Repeat","One-time")</f>
        <v>Repeat</v>
      </c>
    </row>
    <row r="67" customFormat="false" ht="15" hidden="false" customHeight="false" outlineLevel="0" collapsed="false">
      <c r="A67" s="12" t="n">
        <v>66</v>
      </c>
      <c r="B67" s="12" t="s">
        <v>613</v>
      </c>
      <c r="C67" s="12" t="s">
        <v>614</v>
      </c>
      <c r="D67" s="12" t="s">
        <v>488</v>
      </c>
      <c r="E67" s="12" t="n">
        <v>31</v>
      </c>
      <c r="F67" s="12" t="s">
        <v>91</v>
      </c>
      <c r="G67" s="12" t="s">
        <v>46</v>
      </c>
      <c r="H67" s="17" t="n">
        <v>45430</v>
      </c>
      <c r="I67" s="12" t="s">
        <v>62</v>
      </c>
      <c r="J67" s="12" t="n">
        <f aca="false">COUNTIFS(Orders!$B$2:$B$3525,A67,Orders!$G$2:$G$3525,"Delivered")</f>
        <v>2</v>
      </c>
      <c r="K67" s="16" t="n">
        <f aca="false">SUMIFS(Orders!$K$2:$K$3525,Orders!$B$2:$B$3525,A67,Orders!$G$2:$G$3525,"Delivered")</f>
        <v>8315.05</v>
      </c>
      <c r="L67" s="16" t="n">
        <f aca="false">IF(J67=0,0,K67/J67)</f>
        <v>4157.525</v>
      </c>
      <c r="M67" s="12" t="str">
        <f aca="false">IF(J67&gt;1,"Repeat","One-time")</f>
        <v>Repeat</v>
      </c>
    </row>
    <row r="68" customFormat="false" ht="15" hidden="false" customHeight="false" outlineLevel="0" collapsed="false">
      <c r="A68" s="12" t="n">
        <v>67</v>
      </c>
      <c r="B68" s="12" t="s">
        <v>615</v>
      </c>
      <c r="C68" s="12" t="s">
        <v>616</v>
      </c>
      <c r="D68" s="12" t="s">
        <v>483</v>
      </c>
      <c r="E68" s="12" t="n">
        <v>34</v>
      </c>
      <c r="F68" s="12" t="s">
        <v>91</v>
      </c>
      <c r="G68" s="12" t="s">
        <v>46</v>
      </c>
      <c r="H68" s="17" t="n">
        <v>45293</v>
      </c>
      <c r="I68" s="12" t="s">
        <v>63</v>
      </c>
      <c r="J68" s="12" t="n">
        <f aca="false">COUNTIFS(Orders!$B$2:$B$3525,A68,Orders!$G$2:$G$3525,"Delivered")</f>
        <v>1</v>
      </c>
      <c r="K68" s="16" t="n">
        <f aca="false">SUMIFS(Orders!$K$2:$K$3525,Orders!$B$2:$B$3525,A68,Orders!$G$2:$G$3525,"Delivered")</f>
        <v>4454.75</v>
      </c>
      <c r="L68" s="16" t="n">
        <f aca="false">IF(J68=0,0,K68/J68)</f>
        <v>4454.75</v>
      </c>
      <c r="M68" s="12" t="str">
        <f aca="false">IF(J68&gt;1,"Repeat","One-time")</f>
        <v>One-time</v>
      </c>
    </row>
    <row r="69" customFormat="false" ht="15" hidden="false" customHeight="false" outlineLevel="0" collapsed="false">
      <c r="A69" s="12" t="n">
        <v>68</v>
      </c>
      <c r="B69" s="12" t="s">
        <v>617</v>
      </c>
      <c r="C69" s="12" t="s">
        <v>618</v>
      </c>
      <c r="D69" s="12" t="s">
        <v>488</v>
      </c>
      <c r="E69" s="12" t="n">
        <v>38</v>
      </c>
      <c r="F69" s="12" t="s">
        <v>89</v>
      </c>
      <c r="G69" s="12" t="s">
        <v>46</v>
      </c>
      <c r="H69" s="17" t="n">
        <v>45348</v>
      </c>
      <c r="I69" s="12" t="s">
        <v>61</v>
      </c>
      <c r="J69" s="12" t="n">
        <f aca="false">COUNTIFS(Orders!$B$2:$B$3525,A69,Orders!$G$2:$G$3525,"Delivered")</f>
        <v>5</v>
      </c>
      <c r="K69" s="16" t="n">
        <f aca="false">SUMIFS(Orders!$K$2:$K$3525,Orders!$B$2:$B$3525,A69,Orders!$G$2:$G$3525,"Delivered")</f>
        <v>12077.1</v>
      </c>
      <c r="L69" s="16" t="n">
        <f aca="false">IF(J69=0,0,K69/J69)</f>
        <v>2415.42</v>
      </c>
      <c r="M69" s="12" t="str">
        <f aca="false">IF(J69&gt;1,"Repeat","One-time")</f>
        <v>Repeat</v>
      </c>
    </row>
    <row r="70" customFormat="false" ht="15" hidden="false" customHeight="false" outlineLevel="0" collapsed="false">
      <c r="A70" s="12" t="n">
        <v>69</v>
      </c>
      <c r="B70" s="12" t="s">
        <v>619</v>
      </c>
      <c r="C70" s="12" t="s">
        <v>620</v>
      </c>
      <c r="D70" s="12" t="s">
        <v>483</v>
      </c>
      <c r="E70" s="12" t="n">
        <v>47</v>
      </c>
      <c r="F70" s="12" t="s">
        <v>75</v>
      </c>
      <c r="G70" s="12" t="s">
        <v>43</v>
      </c>
      <c r="H70" s="17" t="n">
        <v>44844</v>
      </c>
      <c r="I70" s="12" t="s">
        <v>62</v>
      </c>
      <c r="J70" s="12" t="n">
        <f aca="false">COUNTIFS(Orders!$B$2:$B$3525,A70,Orders!$G$2:$G$3525,"Delivered")</f>
        <v>0</v>
      </c>
      <c r="K70" s="16" t="n">
        <f aca="false">SUMIFS(Orders!$K$2:$K$3525,Orders!$B$2:$B$3525,A70,Orders!$G$2:$G$3525,"Delivered")</f>
        <v>0</v>
      </c>
      <c r="L70" s="16" t="n">
        <f aca="false">IF(J70=0,0,K70/J70)</f>
        <v>0</v>
      </c>
      <c r="M70" s="12" t="str">
        <f aca="false">IF(J70&gt;1,"Repeat","One-time")</f>
        <v>One-time</v>
      </c>
    </row>
    <row r="71" customFormat="false" ht="15" hidden="false" customHeight="false" outlineLevel="0" collapsed="false">
      <c r="A71" s="12" t="n">
        <v>70</v>
      </c>
      <c r="B71" s="12" t="s">
        <v>621</v>
      </c>
      <c r="C71" s="12" t="s">
        <v>622</v>
      </c>
      <c r="D71" s="12" t="s">
        <v>483</v>
      </c>
      <c r="E71" s="12" t="n">
        <v>52</v>
      </c>
      <c r="F71" s="12" t="s">
        <v>77</v>
      </c>
      <c r="G71" s="12" t="s">
        <v>43</v>
      </c>
      <c r="H71" s="17" t="n">
        <v>45473</v>
      </c>
      <c r="I71" s="12" t="s">
        <v>63</v>
      </c>
      <c r="J71" s="12" t="n">
        <f aca="false">COUNTIFS(Orders!$B$2:$B$3525,A71,Orders!$G$2:$G$3525,"Delivered")</f>
        <v>15</v>
      </c>
      <c r="K71" s="16" t="n">
        <f aca="false">SUMIFS(Orders!$K$2:$K$3525,Orders!$B$2:$B$3525,A71,Orders!$G$2:$G$3525,"Delivered")</f>
        <v>40491.75</v>
      </c>
      <c r="L71" s="16" t="n">
        <f aca="false">IF(J71=0,0,K71/J71)</f>
        <v>2699.45</v>
      </c>
      <c r="M71" s="12" t="str">
        <f aca="false">IF(J71&gt;1,"Repeat","One-time")</f>
        <v>Repeat</v>
      </c>
    </row>
    <row r="72" customFormat="false" ht="15" hidden="false" customHeight="false" outlineLevel="0" collapsed="false">
      <c r="A72" s="12" t="n">
        <v>71</v>
      </c>
      <c r="B72" s="12" t="s">
        <v>623</v>
      </c>
      <c r="C72" s="12" t="s">
        <v>624</v>
      </c>
      <c r="D72" s="12" t="s">
        <v>483</v>
      </c>
      <c r="E72" s="12" t="n">
        <v>40</v>
      </c>
      <c r="F72" s="12" t="s">
        <v>87</v>
      </c>
      <c r="G72" s="12" t="s">
        <v>46</v>
      </c>
      <c r="H72" s="17" t="n">
        <v>45678</v>
      </c>
      <c r="I72" s="12" t="s">
        <v>61</v>
      </c>
      <c r="J72" s="12" t="n">
        <f aca="false">COUNTIFS(Orders!$B$2:$B$3525,A72,Orders!$G$2:$G$3525,"Delivered")</f>
        <v>4</v>
      </c>
      <c r="K72" s="16" t="n">
        <f aca="false">SUMIFS(Orders!$K$2:$K$3525,Orders!$B$2:$B$3525,A72,Orders!$G$2:$G$3525,"Delivered")</f>
        <v>14179.45</v>
      </c>
      <c r="L72" s="16" t="n">
        <f aca="false">IF(J72=0,0,K72/J72)</f>
        <v>3544.8625</v>
      </c>
      <c r="M72" s="12" t="str">
        <f aca="false">IF(J72&gt;1,"Repeat","One-time")</f>
        <v>Repeat</v>
      </c>
    </row>
    <row r="73" customFormat="false" ht="15" hidden="false" customHeight="false" outlineLevel="0" collapsed="false">
      <c r="A73" s="12" t="n">
        <v>72</v>
      </c>
      <c r="B73" s="12" t="s">
        <v>625</v>
      </c>
      <c r="C73" s="12" t="s">
        <v>626</v>
      </c>
      <c r="D73" s="12" t="s">
        <v>488</v>
      </c>
      <c r="E73" s="12" t="n">
        <v>36</v>
      </c>
      <c r="F73" s="12" t="s">
        <v>85</v>
      </c>
      <c r="G73" s="12" t="s">
        <v>45</v>
      </c>
      <c r="H73" s="17" t="n">
        <v>45125</v>
      </c>
      <c r="I73" s="12" t="s">
        <v>63</v>
      </c>
      <c r="J73" s="12" t="n">
        <f aca="false">COUNTIFS(Orders!$B$2:$B$3525,A73,Orders!$G$2:$G$3525,"Delivered")</f>
        <v>3</v>
      </c>
      <c r="K73" s="16" t="n">
        <f aca="false">SUMIFS(Orders!$K$2:$K$3525,Orders!$B$2:$B$3525,A73,Orders!$G$2:$G$3525,"Delivered")</f>
        <v>9755.15</v>
      </c>
      <c r="L73" s="16" t="n">
        <f aca="false">IF(J73=0,0,K73/J73)</f>
        <v>3251.71666666667</v>
      </c>
      <c r="M73" s="12" t="str">
        <f aca="false">IF(J73&gt;1,"Repeat","One-time")</f>
        <v>Repeat</v>
      </c>
    </row>
    <row r="74" customFormat="false" ht="15" hidden="false" customHeight="false" outlineLevel="0" collapsed="false">
      <c r="A74" s="12" t="n">
        <v>73</v>
      </c>
      <c r="B74" s="12" t="s">
        <v>627</v>
      </c>
      <c r="C74" s="12" t="s">
        <v>628</v>
      </c>
      <c r="D74" s="12" t="s">
        <v>483</v>
      </c>
      <c r="E74" s="12" t="n">
        <v>60</v>
      </c>
      <c r="F74" s="12" t="s">
        <v>89</v>
      </c>
      <c r="G74" s="12" t="s">
        <v>46</v>
      </c>
      <c r="H74" s="17" t="n">
        <v>45874</v>
      </c>
      <c r="I74" s="12" t="s">
        <v>61</v>
      </c>
      <c r="J74" s="12" t="n">
        <f aca="false">COUNTIFS(Orders!$B$2:$B$3525,A74,Orders!$G$2:$G$3525,"Delivered")</f>
        <v>0</v>
      </c>
      <c r="K74" s="16" t="n">
        <f aca="false">SUMIFS(Orders!$K$2:$K$3525,Orders!$B$2:$B$3525,A74,Orders!$G$2:$G$3525,"Delivered")</f>
        <v>0</v>
      </c>
      <c r="L74" s="16" t="n">
        <f aca="false">IF(J74=0,0,K74/J74)</f>
        <v>0</v>
      </c>
      <c r="M74" s="12" t="str">
        <f aca="false">IF(J74&gt;1,"Repeat","One-time")</f>
        <v>One-time</v>
      </c>
    </row>
    <row r="75" customFormat="false" ht="15" hidden="false" customHeight="false" outlineLevel="0" collapsed="false">
      <c r="A75" s="12" t="n">
        <v>74</v>
      </c>
      <c r="B75" s="12" t="s">
        <v>629</v>
      </c>
      <c r="C75" s="12" t="s">
        <v>630</v>
      </c>
      <c r="D75" s="12" t="s">
        <v>483</v>
      </c>
      <c r="E75" s="12" t="n">
        <v>26</v>
      </c>
      <c r="F75" s="12" t="s">
        <v>89</v>
      </c>
      <c r="G75" s="12" t="s">
        <v>46</v>
      </c>
      <c r="H75" s="17" t="n">
        <v>45166</v>
      </c>
      <c r="I75" s="12" t="s">
        <v>63</v>
      </c>
      <c r="J75" s="12" t="n">
        <f aca="false">COUNTIFS(Orders!$B$2:$B$3525,A75,Orders!$G$2:$G$3525,"Delivered")</f>
        <v>3</v>
      </c>
      <c r="K75" s="16" t="n">
        <f aca="false">SUMIFS(Orders!$K$2:$K$3525,Orders!$B$2:$B$3525,A75,Orders!$G$2:$G$3525,"Delivered")</f>
        <v>5756</v>
      </c>
      <c r="L75" s="16" t="n">
        <f aca="false">IF(J75=0,0,K75/J75)</f>
        <v>1918.66666666667</v>
      </c>
      <c r="M75" s="12" t="str">
        <f aca="false">IF(J75&gt;1,"Repeat","One-time")</f>
        <v>Repeat</v>
      </c>
    </row>
    <row r="76" customFormat="false" ht="15" hidden="false" customHeight="false" outlineLevel="0" collapsed="false">
      <c r="A76" s="12" t="n">
        <v>75</v>
      </c>
      <c r="B76" s="12" t="s">
        <v>631</v>
      </c>
      <c r="C76" s="12" t="s">
        <v>632</v>
      </c>
      <c r="D76" s="12" t="s">
        <v>483</v>
      </c>
      <c r="E76" s="12" t="n">
        <v>35</v>
      </c>
      <c r="F76" s="12" t="s">
        <v>77</v>
      </c>
      <c r="G76" s="12" t="s">
        <v>43</v>
      </c>
      <c r="H76" s="17" t="n">
        <v>45859</v>
      </c>
      <c r="I76" s="12" t="s">
        <v>63</v>
      </c>
      <c r="J76" s="12" t="n">
        <f aca="false">COUNTIFS(Orders!$B$2:$B$3525,A76,Orders!$G$2:$G$3525,"Delivered")</f>
        <v>4</v>
      </c>
      <c r="K76" s="16" t="n">
        <f aca="false">SUMIFS(Orders!$K$2:$K$3525,Orders!$B$2:$B$3525,A76,Orders!$G$2:$G$3525,"Delivered")</f>
        <v>23352.6</v>
      </c>
      <c r="L76" s="16" t="n">
        <f aca="false">IF(J76=0,0,K76/J76)</f>
        <v>5838.15</v>
      </c>
      <c r="M76" s="12" t="str">
        <f aca="false">IF(J76&gt;1,"Repeat","One-time")</f>
        <v>Repeat</v>
      </c>
    </row>
    <row r="77" customFormat="false" ht="15" hidden="false" customHeight="false" outlineLevel="0" collapsed="false">
      <c r="A77" s="12" t="n">
        <v>76</v>
      </c>
      <c r="B77" s="12" t="s">
        <v>633</v>
      </c>
      <c r="C77" s="12" t="s">
        <v>634</v>
      </c>
      <c r="D77" s="12" t="s">
        <v>488</v>
      </c>
      <c r="E77" s="12" t="n">
        <v>31</v>
      </c>
      <c r="F77" s="12" t="s">
        <v>83</v>
      </c>
      <c r="G77" s="12" t="s">
        <v>45</v>
      </c>
      <c r="H77" s="17" t="n">
        <v>45331</v>
      </c>
      <c r="I77" s="12" t="s">
        <v>62</v>
      </c>
      <c r="J77" s="12" t="n">
        <f aca="false">COUNTIFS(Orders!$B$2:$B$3525,A77,Orders!$G$2:$G$3525,"Delivered")</f>
        <v>3</v>
      </c>
      <c r="K77" s="16" t="n">
        <f aca="false">SUMIFS(Orders!$K$2:$K$3525,Orders!$B$2:$B$3525,A77,Orders!$G$2:$G$3525,"Delivered")</f>
        <v>7215.2</v>
      </c>
      <c r="L77" s="16" t="n">
        <f aca="false">IF(J77=0,0,K77/J77)</f>
        <v>2405.06666666667</v>
      </c>
      <c r="M77" s="12" t="str">
        <f aca="false">IF(J77&gt;1,"Repeat","One-time")</f>
        <v>Repeat</v>
      </c>
    </row>
    <row r="78" customFormat="false" ht="15" hidden="false" customHeight="false" outlineLevel="0" collapsed="false">
      <c r="A78" s="12" t="n">
        <v>77</v>
      </c>
      <c r="B78" s="12" t="s">
        <v>635</v>
      </c>
      <c r="C78" s="12" t="s">
        <v>636</v>
      </c>
      <c r="D78" s="12" t="s">
        <v>488</v>
      </c>
      <c r="E78" s="12" t="n">
        <v>34</v>
      </c>
      <c r="F78" s="12" t="s">
        <v>87</v>
      </c>
      <c r="G78" s="12" t="s">
        <v>46</v>
      </c>
      <c r="H78" s="17" t="n">
        <v>45412</v>
      </c>
      <c r="I78" s="12" t="s">
        <v>61</v>
      </c>
      <c r="J78" s="12" t="n">
        <f aca="false">COUNTIFS(Orders!$B$2:$B$3525,A78,Orders!$G$2:$G$3525,"Delivered")</f>
        <v>2</v>
      </c>
      <c r="K78" s="16" t="n">
        <f aca="false">SUMIFS(Orders!$K$2:$K$3525,Orders!$B$2:$B$3525,A78,Orders!$G$2:$G$3525,"Delivered")</f>
        <v>4712.1</v>
      </c>
      <c r="L78" s="16" t="n">
        <f aca="false">IF(J78=0,0,K78/J78)</f>
        <v>2356.05</v>
      </c>
      <c r="M78" s="12" t="str">
        <f aca="false">IF(J78&gt;1,"Repeat","One-time")</f>
        <v>Repeat</v>
      </c>
    </row>
    <row r="79" customFormat="false" ht="15" hidden="false" customHeight="false" outlineLevel="0" collapsed="false">
      <c r="A79" s="12" t="n">
        <v>78</v>
      </c>
      <c r="B79" s="12" t="s">
        <v>637</v>
      </c>
      <c r="C79" s="12" t="s">
        <v>638</v>
      </c>
      <c r="D79" s="12" t="s">
        <v>483</v>
      </c>
      <c r="E79" s="12" t="n">
        <v>58</v>
      </c>
      <c r="F79" s="12" t="s">
        <v>73</v>
      </c>
      <c r="G79" s="12" t="s">
        <v>43</v>
      </c>
      <c r="H79" s="17" t="n">
        <v>45038</v>
      </c>
      <c r="I79" s="12" t="s">
        <v>63</v>
      </c>
      <c r="J79" s="12" t="n">
        <f aca="false">COUNTIFS(Orders!$B$2:$B$3525,A79,Orders!$G$2:$G$3525,"Delivered")</f>
        <v>3</v>
      </c>
      <c r="K79" s="16" t="n">
        <f aca="false">SUMIFS(Orders!$K$2:$K$3525,Orders!$B$2:$B$3525,A79,Orders!$G$2:$G$3525,"Delivered")</f>
        <v>35253.6</v>
      </c>
      <c r="L79" s="16" t="n">
        <f aca="false">IF(J79=0,0,K79/J79)</f>
        <v>11751.2</v>
      </c>
      <c r="M79" s="12" t="str">
        <f aca="false">IF(J79&gt;1,"Repeat","One-time")</f>
        <v>Repeat</v>
      </c>
    </row>
    <row r="80" customFormat="false" ht="15" hidden="false" customHeight="false" outlineLevel="0" collapsed="false">
      <c r="A80" s="12" t="n">
        <v>79</v>
      </c>
      <c r="B80" s="12" t="s">
        <v>639</v>
      </c>
      <c r="C80" s="12" t="s">
        <v>640</v>
      </c>
      <c r="D80" s="12" t="s">
        <v>483</v>
      </c>
      <c r="E80" s="12" t="n">
        <v>18</v>
      </c>
      <c r="F80" s="12" t="s">
        <v>87</v>
      </c>
      <c r="G80" s="12" t="s">
        <v>46</v>
      </c>
      <c r="H80" s="17" t="n">
        <v>45513</v>
      </c>
      <c r="I80" s="12" t="s">
        <v>63</v>
      </c>
      <c r="J80" s="12" t="n">
        <f aca="false">COUNTIFS(Orders!$B$2:$B$3525,A80,Orders!$G$2:$G$3525,"Delivered")</f>
        <v>0</v>
      </c>
      <c r="K80" s="16" t="n">
        <f aca="false">SUMIFS(Orders!$K$2:$K$3525,Orders!$B$2:$B$3525,A80,Orders!$G$2:$G$3525,"Delivered")</f>
        <v>0</v>
      </c>
      <c r="L80" s="16" t="n">
        <f aca="false">IF(J80=0,0,K80/J80)</f>
        <v>0</v>
      </c>
      <c r="M80" s="12" t="str">
        <f aca="false">IF(J80&gt;1,"Repeat","One-time")</f>
        <v>One-time</v>
      </c>
    </row>
    <row r="81" customFormat="false" ht="15" hidden="false" customHeight="false" outlineLevel="0" collapsed="false">
      <c r="A81" s="12" t="n">
        <v>80</v>
      </c>
      <c r="B81" s="12" t="s">
        <v>641</v>
      </c>
      <c r="C81" s="12" t="s">
        <v>642</v>
      </c>
      <c r="D81" s="12" t="s">
        <v>488</v>
      </c>
      <c r="E81" s="12" t="n">
        <v>28</v>
      </c>
      <c r="F81" s="12" t="s">
        <v>79</v>
      </c>
      <c r="G81" s="12" t="s">
        <v>45</v>
      </c>
      <c r="H81" s="17" t="n">
        <v>45265</v>
      </c>
      <c r="I81" s="12" t="s">
        <v>62</v>
      </c>
      <c r="J81" s="12" t="n">
        <f aca="false">COUNTIFS(Orders!$B$2:$B$3525,A81,Orders!$G$2:$G$3525,"Delivered")</f>
        <v>2</v>
      </c>
      <c r="K81" s="16" t="n">
        <f aca="false">SUMIFS(Orders!$K$2:$K$3525,Orders!$B$2:$B$3525,A81,Orders!$G$2:$G$3525,"Delivered")</f>
        <v>5666</v>
      </c>
      <c r="L81" s="16" t="n">
        <f aca="false">IF(J81=0,0,K81/J81)</f>
        <v>2833</v>
      </c>
      <c r="M81" s="12" t="str">
        <f aca="false">IF(J81&gt;1,"Repeat","One-time")</f>
        <v>Repeat</v>
      </c>
    </row>
    <row r="82" customFormat="false" ht="15" hidden="false" customHeight="false" outlineLevel="0" collapsed="false">
      <c r="A82" s="12" t="n">
        <v>81</v>
      </c>
      <c r="B82" s="12" t="s">
        <v>643</v>
      </c>
      <c r="C82" s="12" t="s">
        <v>644</v>
      </c>
      <c r="D82" s="12" t="s">
        <v>483</v>
      </c>
      <c r="E82" s="12" t="n">
        <v>25</v>
      </c>
      <c r="F82" s="12" t="s">
        <v>97</v>
      </c>
      <c r="G82" s="12" t="s">
        <v>42</v>
      </c>
      <c r="H82" s="17" t="n">
        <v>44773</v>
      </c>
      <c r="I82" s="12" t="s">
        <v>63</v>
      </c>
      <c r="J82" s="12" t="n">
        <f aca="false">COUNTIFS(Orders!$B$2:$B$3525,A82,Orders!$G$2:$G$3525,"Delivered")</f>
        <v>6</v>
      </c>
      <c r="K82" s="16" t="n">
        <f aca="false">SUMIFS(Orders!$K$2:$K$3525,Orders!$B$2:$B$3525,A82,Orders!$G$2:$G$3525,"Delivered")</f>
        <v>21705.2</v>
      </c>
      <c r="L82" s="16" t="n">
        <f aca="false">IF(J82=0,0,K82/J82)</f>
        <v>3617.53333333333</v>
      </c>
      <c r="M82" s="12" t="str">
        <f aca="false">IF(J82&gt;1,"Repeat","One-time")</f>
        <v>Repeat</v>
      </c>
    </row>
    <row r="83" customFormat="false" ht="15" hidden="false" customHeight="false" outlineLevel="0" collapsed="false">
      <c r="A83" s="12" t="n">
        <v>82</v>
      </c>
      <c r="B83" s="12" t="s">
        <v>645</v>
      </c>
      <c r="C83" s="12" t="s">
        <v>646</v>
      </c>
      <c r="D83" s="12" t="s">
        <v>483</v>
      </c>
      <c r="E83" s="12" t="n">
        <v>41</v>
      </c>
      <c r="F83" s="12" t="s">
        <v>79</v>
      </c>
      <c r="G83" s="12" t="s">
        <v>45</v>
      </c>
      <c r="H83" s="17" t="n">
        <v>44851</v>
      </c>
      <c r="I83" s="12" t="s">
        <v>62</v>
      </c>
      <c r="J83" s="12" t="n">
        <f aca="false">COUNTIFS(Orders!$B$2:$B$3525,A83,Orders!$G$2:$G$3525,"Delivered")</f>
        <v>6</v>
      </c>
      <c r="K83" s="16" t="n">
        <f aca="false">SUMIFS(Orders!$K$2:$K$3525,Orders!$B$2:$B$3525,A83,Orders!$G$2:$G$3525,"Delivered")</f>
        <v>28942.7</v>
      </c>
      <c r="L83" s="16" t="n">
        <f aca="false">IF(J83=0,0,K83/J83)</f>
        <v>4823.78333333333</v>
      </c>
      <c r="M83" s="12" t="str">
        <f aca="false">IF(J83&gt;1,"Repeat","One-time")</f>
        <v>Repeat</v>
      </c>
    </row>
    <row r="84" customFormat="false" ht="15" hidden="false" customHeight="false" outlineLevel="0" collapsed="false">
      <c r="A84" s="12" t="n">
        <v>83</v>
      </c>
      <c r="B84" s="12" t="s">
        <v>647</v>
      </c>
      <c r="C84" s="12" t="s">
        <v>648</v>
      </c>
      <c r="D84" s="12" t="s">
        <v>488</v>
      </c>
      <c r="E84" s="12" t="n">
        <v>26</v>
      </c>
      <c r="F84" s="12" t="s">
        <v>79</v>
      </c>
      <c r="G84" s="12" t="s">
        <v>45</v>
      </c>
      <c r="H84" s="17" t="n">
        <v>44981</v>
      </c>
      <c r="I84" s="12" t="s">
        <v>63</v>
      </c>
      <c r="J84" s="12" t="n">
        <f aca="false">COUNTIFS(Orders!$B$2:$B$3525,A84,Orders!$G$2:$G$3525,"Delivered")</f>
        <v>1</v>
      </c>
      <c r="K84" s="16" t="n">
        <f aca="false">SUMIFS(Orders!$K$2:$K$3525,Orders!$B$2:$B$3525,A84,Orders!$G$2:$G$3525,"Delivered")</f>
        <v>6138</v>
      </c>
      <c r="L84" s="16" t="n">
        <f aca="false">IF(J84=0,0,K84/J84)</f>
        <v>6138</v>
      </c>
      <c r="M84" s="12" t="str">
        <f aca="false">IF(J84&gt;1,"Repeat","One-time")</f>
        <v>One-time</v>
      </c>
    </row>
    <row r="85" customFormat="false" ht="15" hidden="false" customHeight="false" outlineLevel="0" collapsed="false">
      <c r="A85" s="12" t="n">
        <v>84</v>
      </c>
      <c r="B85" s="12" t="s">
        <v>649</v>
      </c>
      <c r="C85" s="12" t="s">
        <v>650</v>
      </c>
      <c r="D85" s="12" t="s">
        <v>483</v>
      </c>
      <c r="E85" s="12" t="n">
        <v>40</v>
      </c>
      <c r="F85" s="12" t="s">
        <v>93</v>
      </c>
      <c r="G85" s="12" t="s">
        <v>46</v>
      </c>
      <c r="H85" s="17" t="n">
        <v>44722</v>
      </c>
      <c r="I85" s="12" t="s">
        <v>63</v>
      </c>
      <c r="J85" s="12" t="n">
        <f aca="false">COUNTIFS(Orders!$B$2:$B$3525,A85,Orders!$G$2:$G$3525,"Delivered")</f>
        <v>1</v>
      </c>
      <c r="K85" s="16" t="n">
        <f aca="false">SUMIFS(Orders!$K$2:$K$3525,Orders!$B$2:$B$3525,A85,Orders!$G$2:$G$3525,"Delivered")</f>
        <v>7048</v>
      </c>
      <c r="L85" s="16" t="n">
        <f aca="false">IF(J85=0,0,K85/J85)</f>
        <v>7048</v>
      </c>
      <c r="M85" s="12" t="str">
        <f aca="false">IF(J85&gt;1,"Repeat","One-time")</f>
        <v>One-time</v>
      </c>
    </row>
    <row r="86" customFormat="false" ht="15" hidden="false" customHeight="false" outlineLevel="0" collapsed="false">
      <c r="A86" s="12" t="n">
        <v>85</v>
      </c>
      <c r="B86" s="12" t="s">
        <v>651</v>
      </c>
      <c r="C86" s="12" t="s">
        <v>652</v>
      </c>
      <c r="D86" s="12" t="s">
        <v>483</v>
      </c>
      <c r="E86" s="12" t="n">
        <v>40</v>
      </c>
      <c r="F86" s="12" t="s">
        <v>85</v>
      </c>
      <c r="G86" s="12" t="s">
        <v>45</v>
      </c>
      <c r="H86" s="17" t="n">
        <v>44800</v>
      </c>
      <c r="I86" s="12" t="s">
        <v>61</v>
      </c>
      <c r="J86" s="12" t="n">
        <f aca="false">COUNTIFS(Orders!$B$2:$B$3525,A86,Orders!$G$2:$G$3525,"Delivered")</f>
        <v>3</v>
      </c>
      <c r="K86" s="16" t="n">
        <f aca="false">SUMIFS(Orders!$K$2:$K$3525,Orders!$B$2:$B$3525,A86,Orders!$G$2:$G$3525,"Delivered")</f>
        <v>17139.65</v>
      </c>
      <c r="L86" s="16" t="n">
        <f aca="false">IF(J86=0,0,K86/J86)</f>
        <v>5713.21666666667</v>
      </c>
      <c r="M86" s="12" t="str">
        <f aca="false">IF(J86&gt;1,"Repeat","One-time")</f>
        <v>Repeat</v>
      </c>
    </row>
    <row r="87" customFormat="false" ht="15" hidden="false" customHeight="false" outlineLevel="0" collapsed="false">
      <c r="A87" s="12" t="n">
        <v>86</v>
      </c>
      <c r="B87" s="12" t="s">
        <v>653</v>
      </c>
      <c r="C87" s="12" t="s">
        <v>654</v>
      </c>
      <c r="D87" s="12" t="s">
        <v>483</v>
      </c>
      <c r="E87" s="12" t="n">
        <v>33</v>
      </c>
      <c r="F87" s="12" t="s">
        <v>97</v>
      </c>
      <c r="G87" s="12" t="s">
        <v>42</v>
      </c>
      <c r="H87" s="17" t="n">
        <v>45205</v>
      </c>
      <c r="I87" s="12" t="s">
        <v>61</v>
      </c>
      <c r="J87" s="12" t="n">
        <f aca="false">COUNTIFS(Orders!$B$2:$B$3525,A87,Orders!$G$2:$G$3525,"Delivered")</f>
        <v>2</v>
      </c>
      <c r="K87" s="16" t="n">
        <f aca="false">SUMIFS(Orders!$K$2:$K$3525,Orders!$B$2:$B$3525,A87,Orders!$G$2:$G$3525,"Delivered")</f>
        <v>9666</v>
      </c>
      <c r="L87" s="16" t="n">
        <f aca="false">IF(J87=0,0,K87/J87)</f>
        <v>4833</v>
      </c>
      <c r="M87" s="12" t="str">
        <f aca="false">IF(J87&gt;1,"Repeat","One-time")</f>
        <v>Repeat</v>
      </c>
    </row>
    <row r="88" customFormat="false" ht="15" hidden="false" customHeight="false" outlineLevel="0" collapsed="false">
      <c r="A88" s="12" t="n">
        <v>87</v>
      </c>
      <c r="B88" s="12" t="s">
        <v>655</v>
      </c>
      <c r="C88" s="12" t="s">
        <v>656</v>
      </c>
      <c r="D88" s="12" t="s">
        <v>488</v>
      </c>
      <c r="E88" s="12" t="n">
        <v>19</v>
      </c>
      <c r="F88" s="12" t="s">
        <v>81</v>
      </c>
      <c r="G88" s="12" t="s">
        <v>45</v>
      </c>
      <c r="H88" s="17" t="n">
        <v>45833</v>
      </c>
      <c r="I88" s="12" t="s">
        <v>63</v>
      </c>
      <c r="J88" s="12" t="n">
        <f aca="false">COUNTIFS(Orders!$B$2:$B$3525,A88,Orders!$G$2:$G$3525,"Delivered")</f>
        <v>5</v>
      </c>
      <c r="K88" s="16" t="n">
        <f aca="false">SUMIFS(Orders!$K$2:$K$3525,Orders!$B$2:$B$3525,A88,Orders!$G$2:$G$3525,"Delivered")</f>
        <v>14276.9</v>
      </c>
      <c r="L88" s="16" t="n">
        <f aca="false">IF(J88=0,0,K88/J88)</f>
        <v>2855.38</v>
      </c>
      <c r="M88" s="12" t="str">
        <f aca="false">IF(J88&gt;1,"Repeat","One-time")</f>
        <v>Repeat</v>
      </c>
    </row>
    <row r="89" customFormat="false" ht="15" hidden="false" customHeight="false" outlineLevel="0" collapsed="false">
      <c r="A89" s="12" t="n">
        <v>88</v>
      </c>
      <c r="B89" s="12" t="s">
        <v>657</v>
      </c>
      <c r="C89" s="12" t="s">
        <v>658</v>
      </c>
      <c r="D89" s="12" t="s">
        <v>488</v>
      </c>
      <c r="E89" s="12" t="n">
        <v>60</v>
      </c>
      <c r="F89" s="12" t="s">
        <v>91</v>
      </c>
      <c r="G89" s="12" t="s">
        <v>46</v>
      </c>
      <c r="H89" s="17" t="n">
        <v>45621</v>
      </c>
      <c r="I89" s="12" t="s">
        <v>61</v>
      </c>
      <c r="J89" s="12" t="n">
        <f aca="false">COUNTIFS(Orders!$B$2:$B$3525,A89,Orders!$G$2:$G$3525,"Delivered")</f>
        <v>2</v>
      </c>
      <c r="K89" s="16" t="n">
        <f aca="false">SUMIFS(Orders!$K$2:$K$3525,Orders!$B$2:$B$3525,A89,Orders!$G$2:$G$3525,"Delivered")</f>
        <v>8387</v>
      </c>
      <c r="L89" s="16" t="n">
        <f aca="false">IF(J89=0,0,K89/J89)</f>
        <v>4193.5</v>
      </c>
      <c r="M89" s="12" t="str">
        <f aca="false">IF(J89&gt;1,"Repeat","One-time")</f>
        <v>Repeat</v>
      </c>
    </row>
    <row r="90" customFormat="false" ht="15" hidden="false" customHeight="false" outlineLevel="0" collapsed="false">
      <c r="A90" s="12" t="n">
        <v>89</v>
      </c>
      <c r="B90" s="12" t="s">
        <v>659</v>
      </c>
      <c r="C90" s="12" t="s">
        <v>660</v>
      </c>
      <c r="D90" s="12" t="s">
        <v>488</v>
      </c>
      <c r="E90" s="12" t="n">
        <v>28</v>
      </c>
      <c r="F90" s="12" t="s">
        <v>85</v>
      </c>
      <c r="G90" s="12" t="s">
        <v>45</v>
      </c>
      <c r="H90" s="17" t="n">
        <v>45140</v>
      </c>
      <c r="I90" s="12" t="s">
        <v>61</v>
      </c>
      <c r="J90" s="12" t="n">
        <f aca="false">COUNTIFS(Orders!$B$2:$B$3525,A90,Orders!$G$2:$G$3525,"Delivered")</f>
        <v>1</v>
      </c>
      <c r="K90" s="16" t="n">
        <f aca="false">SUMIFS(Orders!$K$2:$K$3525,Orders!$B$2:$B$3525,A90,Orders!$G$2:$G$3525,"Delivered")</f>
        <v>6911.2</v>
      </c>
      <c r="L90" s="16" t="n">
        <f aca="false">IF(J90=0,0,K90/J90)</f>
        <v>6911.2</v>
      </c>
      <c r="M90" s="12" t="str">
        <f aca="false">IF(J90&gt;1,"Repeat","One-time")</f>
        <v>One-time</v>
      </c>
    </row>
    <row r="91" customFormat="false" ht="15" hidden="false" customHeight="false" outlineLevel="0" collapsed="false">
      <c r="A91" s="12" t="n">
        <v>90</v>
      </c>
      <c r="B91" s="12" t="s">
        <v>661</v>
      </c>
      <c r="C91" s="12" t="s">
        <v>662</v>
      </c>
      <c r="D91" s="12" t="s">
        <v>488</v>
      </c>
      <c r="E91" s="12" t="n">
        <v>20</v>
      </c>
      <c r="F91" s="12" t="s">
        <v>77</v>
      </c>
      <c r="G91" s="12" t="s">
        <v>43</v>
      </c>
      <c r="H91" s="17" t="n">
        <v>44899</v>
      </c>
      <c r="I91" s="12" t="s">
        <v>61</v>
      </c>
      <c r="J91" s="12" t="n">
        <f aca="false">COUNTIFS(Orders!$B$2:$B$3525,A91,Orders!$G$2:$G$3525,"Delivered")</f>
        <v>0</v>
      </c>
      <c r="K91" s="16" t="n">
        <f aca="false">SUMIFS(Orders!$K$2:$K$3525,Orders!$B$2:$B$3525,A91,Orders!$G$2:$G$3525,"Delivered")</f>
        <v>0</v>
      </c>
      <c r="L91" s="16" t="n">
        <f aca="false">IF(J91=0,0,K91/J91)</f>
        <v>0</v>
      </c>
      <c r="M91" s="12" t="str">
        <f aca="false">IF(J91&gt;1,"Repeat","One-time")</f>
        <v>One-time</v>
      </c>
    </row>
    <row r="92" customFormat="false" ht="15" hidden="false" customHeight="false" outlineLevel="0" collapsed="false">
      <c r="A92" s="12" t="n">
        <v>91</v>
      </c>
      <c r="B92" s="12" t="s">
        <v>663</v>
      </c>
      <c r="C92" s="12" t="s">
        <v>664</v>
      </c>
      <c r="D92" s="12" t="s">
        <v>483</v>
      </c>
      <c r="E92" s="12" t="n">
        <v>47</v>
      </c>
      <c r="F92" s="12" t="s">
        <v>85</v>
      </c>
      <c r="G92" s="12" t="s">
        <v>45</v>
      </c>
      <c r="H92" s="17" t="n">
        <v>45259</v>
      </c>
      <c r="I92" s="12" t="s">
        <v>63</v>
      </c>
      <c r="J92" s="12" t="n">
        <f aca="false">COUNTIFS(Orders!$B$2:$B$3525,A92,Orders!$G$2:$G$3525,"Delivered")</f>
        <v>1</v>
      </c>
      <c r="K92" s="16" t="n">
        <f aca="false">SUMIFS(Orders!$K$2:$K$3525,Orders!$B$2:$B$3525,A92,Orders!$G$2:$G$3525,"Delivered")</f>
        <v>8168.1</v>
      </c>
      <c r="L92" s="16" t="n">
        <f aca="false">IF(J92=0,0,K92/J92)</f>
        <v>8168.1</v>
      </c>
      <c r="M92" s="12" t="str">
        <f aca="false">IF(J92&gt;1,"Repeat","One-time")</f>
        <v>One-time</v>
      </c>
    </row>
    <row r="93" customFormat="false" ht="15" hidden="false" customHeight="false" outlineLevel="0" collapsed="false">
      <c r="A93" s="12" t="n">
        <v>92</v>
      </c>
      <c r="B93" s="12" t="s">
        <v>665</v>
      </c>
      <c r="C93" s="12" t="s">
        <v>666</v>
      </c>
      <c r="D93" s="12" t="s">
        <v>483</v>
      </c>
      <c r="E93" s="12" t="n">
        <v>19</v>
      </c>
      <c r="F93" s="12" t="s">
        <v>85</v>
      </c>
      <c r="G93" s="12" t="s">
        <v>45</v>
      </c>
      <c r="H93" s="17" t="n">
        <v>44796</v>
      </c>
      <c r="I93" s="12" t="s">
        <v>62</v>
      </c>
      <c r="J93" s="12" t="n">
        <f aca="false">COUNTIFS(Orders!$B$2:$B$3525,A93,Orders!$G$2:$G$3525,"Delivered")</f>
        <v>4</v>
      </c>
      <c r="K93" s="16" t="n">
        <f aca="false">SUMIFS(Orders!$K$2:$K$3525,Orders!$B$2:$B$3525,A93,Orders!$G$2:$G$3525,"Delivered")</f>
        <v>25044.05</v>
      </c>
      <c r="L93" s="16" t="n">
        <f aca="false">IF(J93=0,0,K93/J93)</f>
        <v>6261.0125</v>
      </c>
      <c r="M93" s="12" t="str">
        <f aca="false">IF(J93&gt;1,"Repeat","One-time")</f>
        <v>Repeat</v>
      </c>
    </row>
    <row r="94" customFormat="false" ht="15" hidden="false" customHeight="false" outlineLevel="0" collapsed="false">
      <c r="A94" s="12" t="n">
        <v>93</v>
      </c>
      <c r="B94" s="12" t="s">
        <v>667</v>
      </c>
      <c r="C94" s="12" t="s">
        <v>668</v>
      </c>
      <c r="D94" s="12" t="s">
        <v>488</v>
      </c>
      <c r="E94" s="12" t="n">
        <v>35</v>
      </c>
      <c r="F94" s="12" t="s">
        <v>95</v>
      </c>
      <c r="G94" s="12" t="s">
        <v>42</v>
      </c>
      <c r="H94" s="17" t="n">
        <v>45263</v>
      </c>
      <c r="I94" s="12" t="s">
        <v>61</v>
      </c>
      <c r="J94" s="12" t="n">
        <f aca="false">COUNTIFS(Orders!$B$2:$B$3525,A94,Orders!$G$2:$G$3525,"Delivered")</f>
        <v>4</v>
      </c>
      <c r="K94" s="16" t="n">
        <f aca="false">SUMIFS(Orders!$K$2:$K$3525,Orders!$B$2:$B$3525,A94,Orders!$G$2:$G$3525,"Delivered")</f>
        <v>12537.65</v>
      </c>
      <c r="L94" s="16" t="n">
        <f aca="false">IF(J94=0,0,K94/J94)</f>
        <v>3134.4125</v>
      </c>
      <c r="M94" s="12" t="str">
        <f aca="false">IF(J94&gt;1,"Repeat","One-time")</f>
        <v>Repeat</v>
      </c>
    </row>
    <row r="95" customFormat="false" ht="15" hidden="false" customHeight="false" outlineLevel="0" collapsed="false">
      <c r="A95" s="12" t="n">
        <v>94</v>
      </c>
      <c r="B95" s="12" t="s">
        <v>669</v>
      </c>
      <c r="C95" s="12" t="s">
        <v>670</v>
      </c>
      <c r="D95" s="12" t="s">
        <v>488</v>
      </c>
      <c r="E95" s="12" t="n">
        <v>59</v>
      </c>
      <c r="F95" s="12" t="s">
        <v>87</v>
      </c>
      <c r="G95" s="12" t="s">
        <v>46</v>
      </c>
      <c r="H95" s="17" t="n">
        <v>45419</v>
      </c>
      <c r="I95" s="12" t="s">
        <v>63</v>
      </c>
      <c r="J95" s="12" t="n">
        <f aca="false">COUNTIFS(Orders!$B$2:$B$3525,A95,Orders!$G$2:$G$3525,"Delivered")</f>
        <v>0</v>
      </c>
      <c r="K95" s="16" t="n">
        <f aca="false">SUMIFS(Orders!$K$2:$K$3525,Orders!$B$2:$B$3525,A95,Orders!$G$2:$G$3525,"Delivered")</f>
        <v>0</v>
      </c>
      <c r="L95" s="16" t="n">
        <f aca="false">IF(J95=0,0,K95/J95)</f>
        <v>0</v>
      </c>
      <c r="M95" s="12" t="str">
        <f aca="false">IF(J95&gt;1,"Repeat","One-time")</f>
        <v>One-time</v>
      </c>
    </row>
    <row r="96" customFormat="false" ht="15" hidden="false" customHeight="false" outlineLevel="0" collapsed="false">
      <c r="A96" s="12" t="n">
        <v>95</v>
      </c>
      <c r="B96" s="12" t="s">
        <v>671</v>
      </c>
      <c r="C96" s="12" t="s">
        <v>672</v>
      </c>
      <c r="D96" s="12" t="s">
        <v>483</v>
      </c>
      <c r="E96" s="12" t="n">
        <v>25</v>
      </c>
      <c r="F96" s="12" t="s">
        <v>91</v>
      </c>
      <c r="G96" s="12" t="s">
        <v>46</v>
      </c>
      <c r="H96" s="17" t="n">
        <v>45879</v>
      </c>
      <c r="I96" s="12" t="s">
        <v>61</v>
      </c>
      <c r="J96" s="12" t="n">
        <f aca="false">COUNTIFS(Orders!$B$2:$B$3525,A96,Orders!$G$2:$G$3525,"Delivered")</f>
        <v>6</v>
      </c>
      <c r="K96" s="16" t="n">
        <f aca="false">SUMIFS(Orders!$K$2:$K$3525,Orders!$B$2:$B$3525,A96,Orders!$G$2:$G$3525,"Delivered")</f>
        <v>16353.55</v>
      </c>
      <c r="L96" s="16" t="n">
        <f aca="false">IF(J96=0,0,K96/J96)</f>
        <v>2725.59166666667</v>
      </c>
      <c r="M96" s="12" t="str">
        <f aca="false">IF(J96&gt;1,"Repeat","One-time")</f>
        <v>Repeat</v>
      </c>
    </row>
    <row r="97" customFormat="false" ht="15" hidden="false" customHeight="false" outlineLevel="0" collapsed="false">
      <c r="A97" s="12" t="n">
        <v>96</v>
      </c>
      <c r="B97" s="12" t="s">
        <v>673</v>
      </c>
      <c r="C97" s="12" t="s">
        <v>674</v>
      </c>
      <c r="D97" s="12" t="s">
        <v>483</v>
      </c>
      <c r="E97" s="12" t="n">
        <v>55</v>
      </c>
      <c r="F97" s="12" t="s">
        <v>87</v>
      </c>
      <c r="G97" s="12" t="s">
        <v>46</v>
      </c>
      <c r="H97" s="17" t="n">
        <v>45574</v>
      </c>
      <c r="I97" s="12" t="s">
        <v>61</v>
      </c>
      <c r="J97" s="12" t="n">
        <f aca="false">COUNTIFS(Orders!$B$2:$B$3525,A97,Orders!$G$2:$G$3525,"Delivered")</f>
        <v>0</v>
      </c>
      <c r="K97" s="16" t="n">
        <f aca="false">SUMIFS(Orders!$K$2:$K$3525,Orders!$B$2:$B$3525,A97,Orders!$G$2:$G$3525,"Delivered")</f>
        <v>0</v>
      </c>
      <c r="L97" s="16" t="n">
        <f aca="false">IF(J97=0,0,K97/J97)</f>
        <v>0</v>
      </c>
      <c r="M97" s="12" t="str">
        <f aca="false">IF(J97&gt;1,"Repeat","One-time")</f>
        <v>One-time</v>
      </c>
    </row>
    <row r="98" customFormat="false" ht="15" hidden="false" customHeight="false" outlineLevel="0" collapsed="false">
      <c r="A98" s="12" t="n">
        <v>97</v>
      </c>
      <c r="B98" s="12" t="s">
        <v>675</v>
      </c>
      <c r="C98" s="12" t="s">
        <v>676</v>
      </c>
      <c r="D98" s="12" t="s">
        <v>483</v>
      </c>
      <c r="E98" s="12" t="n">
        <v>24</v>
      </c>
      <c r="F98" s="12" t="s">
        <v>87</v>
      </c>
      <c r="G98" s="12" t="s">
        <v>46</v>
      </c>
      <c r="H98" s="17" t="n">
        <v>45674</v>
      </c>
      <c r="I98" s="12" t="s">
        <v>62</v>
      </c>
      <c r="J98" s="12" t="n">
        <f aca="false">COUNTIFS(Orders!$B$2:$B$3525,A98,Orders!$G$2:$G$3525,"Delivered")</f>
        <v>1</v>
      </c>
      <c r="K98" s="16" t="n">
        <f aca="false">SUMIFS(Orders!$K$2:$K$3525,Orders!$B$2:$B$3525,A98,Orders!$G$2:$G$3525,"Delivered")</f>
        <v>2784.25</v>
      </c>
      <c r="L98" s="16" t="n">
        <f aca="false">IF(J98=0,0,K98/J98)</f>
        <v>2784.25</v>
      </c>
      <c r="M98" s="12" t="str">
        <f aca="false">IF(J98&gt;1,"Repeat","One-time")</f>
        <v>One-time</v>
      </c>
    </row>
    <row r="99" customFormat="false" ht="15" hidden="false" customHeight="false" outlineLevel="0" collapsed="false">
      <c r="A99" s="12" t="n">
        <v>98</v>
      </c>
      <c r="B99" s="12" t="s">
        <v>677</v>
      </c>
      <c r="C99" s="12" t="s">
        <v>678</v>
      </c>
      <c r="D99" s="12" t="s">
        <v>488</v>
      </c>
      <c r="E99" s="12" t="n">
        <v>45</v>
      </c>
      <c r="F99" s="12" t="s">
        <v>93</v>
      </c>
      <c r="G99" s="12" t="s">
        <v>46</v>
      </c>
      <c r="H99" s="17" t="n">
        <v>45887</v>
      </c>
      <c r="I99" s="12" t="s">
        <v>62</v>
      </c>
      <c r="J99" s="12" t="n">
        <f aca="false">COUNTIFS(Orders!$B$2:$B$3525,A99,Orders!$G$2:$G$3525,"Delivered")</f>
        <v>0</v>
      </c>
      <c r="K99" s="16" t="n">
        <f aca="false">SUMIFS(Orders!$K$2:$K$3525,Orders!$B$2:$B$3525,A99,Orders!$G$2:$G$3525,"Delivered")</f>
        <v>0</v>
      </c>
      <c r="L99" s="16" t="n">
        <f aca="false">IF(J99=0,0,K99/J99)</f>
        <v>0</v>
      </c>
      <c r="M99" s="12" t="str">
        <f aca="false">IF(J99&gt;1,"Repeat","One-time")</f>
        <v>One-time</v>
      </c>
    </row>
    <row r="100" customFormat="false" ht="15" hidden="false" customHeight="false" outlineLevel="0" collapsed="false">
      <c r="A100" s="12" t="n">
        <v>99</v>
      </c>
      <c r="B100" s="12" t="s">
        <v>679</v>
      </c>
      <c r="C100" s="12" t="s">
        <v>680</v>
      </c>
      <c r="D100" s="12" t="s">
        <v>488</v>
      </c>
      <c r="E100" s="12" t="n">
        <v>54</v>
      </c>
      <c r="F100" s="12" t="s">
        <v>77</v>
      </c>
      <c r="G100" s="12" t="s">
        <v>43</v>
      </c>
      <c r="H100" s="17" t="n">
        <v>45563</v>
      </c>
      <c r="I100" s="12" t="s">
        <v>63</v>
      </c>
      <c r="J100" s="12" t="n">
        <f aca="false">COUNTIFS(Orders!$B$2:$B$3525,A100,Orders!$G$2:$G$3525,"Delivered")</f>
        <v>2</v>
      </c>
      <c r="K100" s="16" t="n">
        <f aca="false">SUMIFS(Orders!$K$2:$K$3525,Orders!$B$2:$B$3525,A100,Orders!$G$2:$G$3525,"Delivered")</f>
        <v>10524.85</v>
      </c>
      <c r="L100" s="16" t="n">
        <f aca="false">IF(J100=0,0,K100/J100)</f>
        <v>5262.425</v>
      </c>
      <c r="M100" s="12" t="str">
        <f aca="false">IF(J100&gt;1,"Repeat","One-time")</f>
        <v>Repeat</v>
      </c>
    </row>
    <row r="101" customFormat="false" ht="15" hidden="false" customHeight="false" outlineLevel="0" collapsed="false">
      <c r="A101" s="12" t="n">
        <v>100</v>
      </c>
      <c r="B101" s="12" t="s">
        <v>681</v>
      </c>
      <c r="C101" s="12" t="s">
        <v>682</v>
      </c>
      <c r="D101" s="12" t="s">
        <v>488</v>
      </c>
      <c r="E101" s="12" t="n">
        <v>18</v>
      </c>
      <c r="F101" s="12" t="s">
        <v>73</v>
      </c>
      <c r="G101" s="12" t="s">
        <v>43</v>
      </c>
      <c r="H101" s="17" t="n">
        <v>45569</v>
      </c>
      <c r="I101" s="12" t="s">
        <v>63</v>
      </c>
      <c r="J101" s="12" t="n">
        <f aca="false">COUNTIFS(Orders!$B$2:$B$3525,A101,Orders!$G$2:$G$3525,"Delivered")</f>
        <v>0</v>
      </c>
      <c r="K101" s="16" t="n">
        <f aca="false">SUMIFS(Orders!$K$2:$K$3525,Orders!$B$2:$B$3525,A101,Orders!$G$2:$G$3525,"Delivered")</f>
        <v>0</v>
      </c>
      <c r="L101" s="16" t="n">
        <f aca="false">IF(J101=0,0,K101/J101)</f>
        <v>0</v>
      </c>
      <c r="M101" s="12" t="str">
        <f aca="false">IF(J101&gt;1,"Repeat","One-time")</f>
        <v>One-time</v>
      </c>
    </row>
    <row r="102" customFormat="false" ht="15" hidden="false" customHeight="false" outlineLevel="0" collapsed="false">
      <c r="A102" s="12" t="n">
        <v>101</v>
      </c>
      <c r="B102" s="12" t="s">
        <v>683</v>
      </c>
      <c r="C102" s="12" t="s">
        <v>684</v>
      </c>
      <c r="D102" s="12" t="s">
        <v>488</v>
      </c>
      <c r="E102" s="12" t="n">
        <v>45</v>
      </c>
      <c r="F102" s="12" t="s">
        <v>83</v>
      </c>
      <c r="G102" s="12" t="s">
        <v>45</v>
      </c>
      <c r="H102" s="17" t="n">
        <v>44735</v>
      </c>
      <c r="I102" s="12" t="s">
        <v>63</v>
      </c>
      <c r="J102" s="12" t="n">
        <f aca="false">COUNTIFS(Orders!$B$2:$B$3525,A102,Orders!$G$2:$G$3525,"Delivered")</f>
        <v>0</v>
      </c>
      <c r="K102" s="16" t="n">
        <f aca="false">SUMIFS(Orders!$K$2:$K$3525,Orders!$B$2:$B$3525,A102,Orders!$G$2:$G$3525,"Delivered")</f>
        <v>0</v>
      </c>
      <c r="L102" s="16" t="n">
        <f aca="false">IF(J102=0,0,K102/J102)</f>
        <v>0</v>
      </c>
      <c r="M102" s="12" t="str">
        <f aca="false">IF(J102&gt;1,"Repeat","One-time")</f>
        <v>One-time</v>
      </c>
    </row>
    <row r="103" customFormat="false" ht="15" hidden="false" customHeight="false" outlineLevel="0" collapsed="false">
      <c r="A103" s="12" t="n">
        <v>102</v>
      </c>
      <c r="B103" s="12" t="s">
        <v>685</v>
      </c>
      <c r="C103" s="12" t="s">
        <v>686</v>
      </c>
      <c r="D103" s="12" t="s">
        <v>488</v>
      </c>
      <c r="E103" s="12" t="n">
        <v>60</v>
      </c>
      <c r="F103" s="12" t="s">
        <v>91</v>
      </c>
      <c r="G103" s="12" t="s">
        <v>46</v>
      </c>
      <c r="H103" s="17" t="n">
        <v>44806</v>
      </c>
      <c r="I103" s="12" t="s">
        <v>61</v>
      </c>
      <c r="J103" s="12" t="n">
        <f aca="false">COUNTIFS(Orders!$B$2:$B$3525,A103,Orders!$G$2:$G$3525,"Delivered")</f>
        <v>6</v>
      </c>
      <c r="K103" s="16" t="n">
        <f aca="false">SUMIFS(Orders!$K$2:$K$3525,Orders!$B$2:$B$3525,A103,Orders!$G$2:$G$3525,"Delivered")</f>
        <v>23057.3</v>
      </c>
      <c r="L103" s="16" t="n">
        <f aca="false">IF(J103=0,0,K103/J103)</f>
        <v>3842.88333333333</v>
      </c>
      <c r="M103" s="12" t="str">
        <f aca="false">IF(J103&gt;1,"Repeat","One-time")</f>
        <v>Repeat</v>
      </c>
    </row>
    <row r="104" customFormat="false" ht="15" hidden="false" customHeight="false" outlineLevel="0" collapsed="false">
      <c r="A104" s="12" t="n">
        <v>103</v>
      </c>
      <c r="B104" s="12" t="s">
        <v>687</v>
      </c>
      <c r="C104" s="12" t="s">
        <v>688</v>
      </c>
      <c r="D104" s="12" t="s">
        <v>488</v>
      </c>
      <c r="E104" s="12" t="n">
        <v>60</v>
      </c>
      <c r="F104" s="12" t="s">
        <v>89</v>
      </c>
      <c r="G104" s="12" t="s">
        <v>46</v>
      </c>
      <c r="H104" s="17" t="n">
        <v>44872</v>
      </c>
      <c r="I104" s="12" t="s">
        <v>63</v>
      </c>
      <c r="J104" s="12" t="n">
        <f aca="false">COUNTIFS(Orders!$B$2:$B$3525,A104,Orders!$G$2:$G$3525,"Delivered")</f>
        <v>2</v>
      </c>
      <c r="K104" s="16" t="n">
        <f aca="false">SUMIFS(Orders!$K$2:$K$3525,Orders!$B$2:$B$3525,A104,Orders!$G$2:$G$3525,"Delivered")</f>
        <v>5994.1</v>
      </c>
      <c r="L104" s="16" t="n">
        <f aca="false">IF(J104=0,0,K104/J104)</f>
        <v>2997.05</v>
      </c>
      <c r="M104" s="12" t="str">
        <f aca="false">IF(J104&gt;1,"Repeat","One-time")</f>
        <v>Repeat</v>
      </c>
    </row>
    <row r="105" customFormat="false" ht="15" hidden="false" customHeight="false" outlineLevel="0" collapsed="false">
      <c r="A105" s="12" t="n">
        <v>104</v>
      </c>
      <c r="B105" s="12" t="s">
        <v>689</v>
      </c>
      <c r="C105" s="12" t="s">
        <v>690</v>
      </c>
      <c r="D105" s="12" t="s">
        <v>488</v>
      </c>
      <c r="E105" s="12" t="n">
        <v>53</v>
      </c>
      <c r="F105" s="12" t="s">
        <v>95</v>
      </c>
      <c r="G105" s="12" t="s">
        <v>42</v>
      </c>
      <c r="H105" s="17" t="n">
        <v>45536</v>
      </c>
      <c r="I105" s="12" t="s">
        <v>63</v>
      </c>
      <c r="J105" s="12" t="n">
        <f aca="false">COUNTIFS(Orders!$B$2:$B$3525,A105,Orders!$G$2:$G$3525,"Delivered")</f>
        <v>2</v>
      </c>
      <c r="K105" s="16" t="n">
        <f aca="false">SUMIFS(Orders!$K$2:$K$3525,Orders!$B$2:$B$3525,A105,Orders!$G$2:$G$3525,"Delivered")</f>
        <v>4218</v>
      </c>
      <c r="L105" s="16" t="n">
        <f aca="false">IF(J105=0,0,K105/J105)</f>
        <v>2109</v>
      </c>
      <c r="M105" s="12" t="str">
        <f aca="false">IF(J105&gt;1,"Repeat","One-time")</f>
        <v>Repeat</v>
      </c>
    </row>
    <row r="106" customFormat="false" ht="15" hidden="false" customHeight="false" outlineLevel="0" collapsed="false">
      <c r="A106" s="12" t="n">
        <v>105</v>
      </c>
      <c r="B106" s="12" t="s">
        <v>691</v>
      </c>
      <c r="C106" s="12" t="s">
        <v>692</v>
      </c>
      <c r="D106" s="12" t="s">
        <v>488</v>
      </c>
      <c r="E106" s="12" t="n">
        <v>61</v>
      </c>
      <c r="F106" s="12" t="s">
        <v>97</v>
      </c>
      <c r="G106" s="12" t="s">
        <v>42</v>
      </c>
      <c r="H106" s="17" t="n">
        <v>45889</v>
      </c>
      <c r="I106" s="12" t="s">
        <v>62</v>
      </c>
      <c r="J106" s="12" t="n">
        <f aca="false">COUNTIFS(Orders!$B$2:$B$3525,A106,Orders!$G$2:$G$3525,"Delivered")</f>
        <v>10</v>
      </c>
      <c r="K106" s="16" t="n">
        <f aca="false">SUMIFS(Orders!$K$2:$K$3525,Orders!$B$2:$B$3525,A106,Orders!$G$2:$G$3525,"Delivered")</f>
        <v>29698.7</v>
      </c>
      <c r="L106" s="16" t="n">
        <f aca="false">IF(J106=0,0,K106/J106)</f>
        <v>2969.87</v>
      </c>
      <c r="M106" s="12" t="str">
        <f aca="false">IF(J106&gt;1,"Repeat","One-time")</f>
        <v>Repeat</v>
      </c>
    </row>
    <row r="107" customFormat="false" ht="15" hidden="false" customHeight="false" outlineLevel="0" collapsed="false">
      <c r="A107" s="12" t="n">
        <v>106</v>
      </c>
      <c r="B107" s="12" t="s">
        <v>693</v>
      </c>
      <c r="C107" s="12" t="s">
        <v>694</v>
      </c>
      <c r="D107" s="12" t="s">
        <v>488</v>
      </c>
      <c r="E107" s="12" t="n">
        <v>43</v>
      </c>
      <c r="F107" s="12" t="s">
        <v>81</v>
      </c>
      <c r="G107" s="12" t="s">
        <v>45</v>
      </c>
      <c r="H107" s="17" t="n">
        <v>45325</v>
      </c>
      <c r="I107" s="12" t="s">
        <v>63</v>
      </c>
      <c r="J107" s="12" t="n">
        <f aca="false">COUNTIFS(Orders!$B$2:$B$3525,A107,Orders!$G$2:$G$3525,"Delivered")</f>
        <v>1</v>
      </c>
      <c r="K107" s="16" t="n">
        <f aca="false">SUMIFS(Orders!$K$2:$K$3525,Orders!$B$2:$B$3525,A107,Orders!$G$2:$G$3525,"Delivered")</f>
        <v>818</v>
      </c>
      <c r="L107" s="16" t="n">
        <f aca="false">IF(J107=0,0,K107/J107)</f>
        <v>818</v>
      </c>
      <c r="M107" s="12" t="str">
        <f aca="false">IF(J107&gt;1,"Repeat","One-time")</f>
        <v>One-time</v>
      </c>
    </row>
    <row r="108" customFormat="false" ht="15" hidden="false" customHeight="false" outlineLevel="0" collapsed="false">
      <c r="A108" s="12" t="n">
        <v>107</v>
      </c>
      <c r="B108" s="12" t="s">
        <v>695</v>
      </c>
      <c r="C108" s="12" t="s">
        <v>696</v>
      </c>
      <c r="D108" s="12" t="s">
        <v>488</v>
      </c>
      <c r="E108" s="12" t="n">
        <v>36</v>
      </c>
      <c r="F108" s="12" t="s">
        <v>71</v>
      </c>
      <c r="G108" s="12" t="s">
        <v>43</v>
      </c>
      <c r="H108" s="17" t="n">
        <v>45777</v>
      </c>
      <c r="I108" s="12" t="s">
        <v>63</v>
      </c>
      <c r="J108" s="12" t="n">
        <f aca="false">COUNTIFS(Orders!$B$2:$B$3525,A108,Orders!$G$2:$G$3525,"Delivered")</f>
        <v>0</v>
      </c>
      <c r="K108" s="16" t="n">
        <f aca="false">SUMIFS(Orders!$K$2:$K$3525,Orders!$B$2:$B$3525,A108,Orders!$G$2:$G$3525,"Delivered")</f>
        <v>0</v>
      </c>
      <c r="L108" s="16" t="n">
        <f aca="false">IF(J108=0,0,K108/J108)</f>
        <v>0</v>
      </c>
      <c r="M108" s="12" t="str">
        <f aca="false">IF(J108&gt;1,"Repeat","One-time")</f>
        <v>One-time</v>
      </c>
    </row>
    <row r="109" customFormat="false" ht="15" hidden="false" customHeight="false" outlineLevel="0" collapsed="false">
      <c r="A109" s="12" t="n">
        <v>108</v>
      </c>
      <c r="B109" s="12" t="s">
        <v>697</v>
      </c>
      <c r="C109" s="12" t="s">
        <v>698</v>
      </c>
      <c r="D109" s="12" t="s">
        <v>488</v>
      </c>
      <c r="E109" s="12" t="n">
        <v>46</v>
      </c>
      <c r="F109" s="12" t="s">
        <v>91</v>
      </c>
      <c r="G109" s="12" t="s">
        <v>46</v>
      </c>
      <c r="H109" s="17" t="n">
        <v>45260</v>
      </c>
      <c r="I109" s="12" t="s">
        <v>63</v>
      </c>
      <c r="J109" s="12" t="n">
        <f aca="false">COUNTIFS(Orders!$B$2:$B$3525,A109,Orders!$G$2:$G$3525,"Delivered")</f>
        <v>6</v>
      </c>
      <c r="K109" s="16" t="n">
        <f aca="false">SUMIFS(Orders!$K$2:$K$3525,Orders!$B$2:$B$3525,A109,Orders!$G$2:$G$3525,"Delivered")</f>
        <v>20221.45</v>
      </c>
      <c r="L109" s="16" t="n">
        <f aca="false">IF(J109=0,0,K109/J109)</f>
        <v>3370.24166666667</v>
      </c>
      <c r="M109" s="12" t="str">
        <f aca="false">IF(J109&gt;1,"Repeat","One-time")</f>
        <v>Repeat</v>
      </c>
    </row>
    <row r="110" customFormat="false" ht="15" hidden="false" customHeight="false" outlineLevel="0" collapsed="false">
      <c r="A110" s="12" t="n">
        <v>109</v>
      </c>
      <c r="B110" s="12" t="s">
        <v>699</v>
      </c>
      <c r="C110" s="12" t="s">
        <v>700</v>
      </c>
      <c r="D110" s="12" t="s">
        <v>488</v>
      </c>
      <c r="E110" s="12" t="n">
        <v>65</v>
      </c>
      <c r="F110" s="12" t="s">
        <v>83</v>
      </c>
      <c r="G110" s="12" t="s">
        <v>45</v>
      </c>
      <c r="H110" s="17" t="n">
        <v>45218</v>
      </c>
      <c r="I110" s="12" t="s">
        <v>63</v>
      </c>
      <c r="J110" s="12" t="n">
        <f aca="false">COUNTIFS(Orders!$B$2:$B$3525,A110,Orders!$G$2:$G$3525,"Delivered")</f>
        <v>0</v>
      </c>
      <c r="K110" s="16" t="n">
        <f aca="false">SUMIFS(Orders!$K$2:$K$3525,Orders!$B$2:$B$3525,A110,Orders!$G$2:$G$3525,"Delivered")</f>
        <v>0</v>
      </c>
      <c r="L110" s="16" t="n">
        <f aca="false">IF(J110=0,0,K110/J110)</f>
        <v>0</v>
      </c>
      <c r="M110" s="12" t="str">
        <f aca="false">IF(J110&gt;1,"Repeat","One-time")</f>
        <v>One-time</v>
      </c>
    </row>
    <row r="111" customFormat="false" ht="15" hidden="false" customHeight="false" outlineLevel="0" collapsed="false">
      <c r="A111" s="12" t="n">
        <v>110</v>
      </c>
      <c r="B111" s="12" t="s">
        <v>701</v>
      </c>
      <c r="C111" s="12" t="s">
        <v>702</v>
      </c>
      <c r="D111" s="12" t="s">
        <v>488</v>
      </c>
      <c r="E111" s="12" t="n">
        <v>50</v>
      </c>
      <c r="F111" s="12" t="s">
        <v>75</v>
      </c>
      <c r="G111" s="12" t="s">
        <v>43</v>
      </c>
      <c r="H111" s="17" t="n">
        <v>45735</v>
      </c>
      <c r="I111" s="12" t="s">
        <v>62</v>
      </c>
      <c r="J111" s="12" t="n">
        <f aca="false">COUNTIFS(Orders!$B$2:$B$3525,A111,Orders!$G$2:$G$3525,"Delivered")</f>
        <v>0</v>
      </c>
      <c r="K111" s="16" t="n">
        <f aca="false">SUMIFS(Orders!$K$2:$K$3525,Orders!$B$2:$B$3525,A111,Orders!$G$2:$G$3525,"Delivered")</f>
        <v>0</v>
      </c>
      <c r="L111" s="16" t="n">
        <f aca="false">IF(J111=0,0,K111/J111)</f>
        <v>0</v>
      </c>
      <c r="M111" s="12" t="str">
        <f aca="false">IF(J111&gt;1,"Repeat","One-time")</f>
        <v>One-time</v>
      </c>
    </row>
    <row r="112" customFormat="false" ht="15" hidden="false" customHeight="false" outlineLevel="0" collapsed="false">
      <c r="A112" s="12" t="n">
        <v>111</v>
      </c>
      <c r="B112" s="12" t="s">
        <v>703</v>
      </c>
      <c r="C112" s="12" t="s">
        <v>704</v>
      </c>
      <c r="D112" s="12" t="s">
        <v>483</v>
      </c>
      <c r="E112" s="12" t="n">
        <v>33</v>
      </c>
      <c r="F112" s="12" t="s">
        <v>91</v>
      </c>
      <c r="G112" s="12" t="s">
        <v>46</v>
      </c>
      <c r="H112" s="17" t="n">
        <v>45284</v>
      </c>
      <c r="I112" s="12" t="s">
        <v>62</v>
      </c>
      <c r="J112" s="12" t="n">
        <f aca="false">COUNTIFS(Orders!$B$2:$B$3525,A112,Orders!$G$2:$G$3525,"Delivered")</f>
        <v>1</v>
      </c>
      <c r="K112" s="16" t="n">
        <f aca="false">SUMIFS(Orders!$K$2:$K$3525,Orders!$B$2:$B$3525,A112,Orders!$G$2:$G$3525,"Delivered")</f>
        <v>1619</v>
      </c>
      <c r="L112" s="16" t="n">
        <f aca="false">IF(J112=0,0,K112/J112)</f>
        <v>1619</v>
      </c>
      <c r="M112" s="12" t="str">
        <f aca="false">IF(J112&gt;1,"Repeat","One-time")</f>
        <v>One-time</v>
      </c>
    </row>
    <row r="113" customFormat="false" ht="15" hidden="false" customHeight="false" outlineLevel="0" collapsed="false">
      <c r="A113" s="12" t="n">
        <v>112</v>
      </c>
      <c r="B113" s="12" t="s">
        <v>705</v>
      </c>
      <c r="C113" s="12" t="s">
        <v>706</v>
      </c>
      <c r="D113" s="12" t="s">
        <v>483</v>
      </c>
      <c r="E113" s="12" t="n">
        <v>27</v>
      </c>
      <c r="F113" s="12" t="s">
        <v>85</v>
      </c>
      <c r="G113" s="12" t="s">
        <v>45</v>
      </c>
      <c r="H113" s="17" t="n">
        <v>45454</v>
      </c>
      <c r="I113" s="12" t="s">
        <v>63</v>
      </c>
      <c r="J113" s="12" t="n">
        <f aca="false">COUNTIFS(Orders!$B$2:$B$3525,A113,Orders!$G$2:$G$3525,"Delivered")</f>
        <v>0</v>
      </c>
      <c r="K113" s="16" t="n">
        <f aca="false">SUMIFS(Orders!$K$2:$K$3525,Orders!$B$2:$B$3525,A113,Orders!$G$2:$G$3525,"Delivered")</f>
        <v>0</v>
      </c>
      <c r="L113" s="16" t="n">
        <f aca="false">IF(J113=0,0,K113/J113)</f>
        <v>0</v>
      </c>
      <c r="M113" s="12" t="str">
        <f aca="false">IF(J113&gt;1,"Repeat","One-time")</f>
        <v>One-time</v>
      </c>
    </row>
    <row r="114" customFormat="false" ht="15" hidden="false" customHeight="false" outlineLevel="0" collapsed="false">
      <c r="A114" s="12" t="n">
        <v>113</v>
      </c>
      <c r="B114" s="12" t="s">
        <v>707</v>
      </c>
      <c r="C114" s="12" t="s">
        <v>708</v>
      </c>
      <c r="D114" s="12" t="s">
        <v>488</v>
      </c>
      <c r="E114" s="12" t="n">
        <v>57</v>
      </c>
      <c r="F114" s="12" t="s">
        <v>85</v>
      </c>
      <c r="G114" s="12" t="s">
        <v>45</v>
      </c>
      <c r="H114" s="17" t="n">
        <v>45269</v>
      </c>
      <c r="I114" s="12" t="s">
        <v>61</v>
      </c>
      <c r="J114" s="12" t="n">
        <f aca="false">COUNTIFS(Orders!$B$2:$B$3525,A114,Orders!$G$2:$G$3525,"Delivered")</f>
        <v>12</v>
      </c>
      <c r="K114" s="16" t="n">
        <f aca="false">SUMIFS(Orders!$K$2:$K$3525,Orders!$B$2:$B$3525,A114,Orders!$G$2:$G$3525,"Delivered")</f>
        <v>73887.8</v>
      </c>
      <c r="L114" s="16" t="n">
        <f aca="false">IF(J114=0,0,K114/J114)</f>
        <v>6157.31666666667</v>
      </c>
      <c r="M114" s="12" t="str">
        <f aca="false">IF(J114&gt;1,"Repeat","One-time")</f>
        <v>Repeat</v>
      </c>
    </row>
    <row r="115" customFormat="false" ht="15" hidden="false" customHeight="false" outlineLevel="0" collapsed="false">
      <c r="A115" s="12" t="n">
        <v>114</v>
      </c>
      <c r="B115" s="12" t="s">
        <v>709</v>
      </c>
      <c r="C115" s="12" t="s">
        <v>710</v>
      </c>
      <c r="D115" s="12" t="s">
        <v>488</v>
      </c>
      <c r="E115" s="12" t="n">
        <v>44</v>
      </c>
      <c r="F115" s="12" t="s">
        <v>75</v>
      </c>
      <c r="G115" s="12" t="s">
        <v>43</v>
      </c>
      <c r="H115" s="17" t="n">
        <v>44887</v>
      </c>
      <c r="I115" s="12" t="s">
        <v>61</v>
      </c>
      <c r="J115" s="12" t="n">
        <f aca="false">COUNTIFS(Orders!$B$2:$B$3525,A115,Orders!$G$2:$G$3525,"Delivered")</f>
        <v>8</v>
      </c>
      <c r="K115" s="16" t="n">
        <f aca="false">SUMIFS(Orders!$K$2:$K$3525,Orders!$B$2:$B$3525,A115,Orders!$G$2:$G$3525,"Delivered")</f>
        <v>29854.85</v>
      </c>
      <c r="L115" s="16" t="n">
        <f aca="false">IF(J115=0,0,K115/J115)</f>
        <v>3731.85625</v>
      </c>
      <c r="M115" s="12" t="str">
        <f aca="false">IF(J115&gt;1,"Repeat","One-time")</f>
        <v>Repeat</v>
      </c>
    </row>
    <row r="116" customFormat="false" ht="15" hidden="false" customHeight="false" outlineLevel="0" collapsed="false">
      <c r="A116" s="12" t="n">
        <v>115</v>
      </c>
      <c r="B116" s="12" t="s">
        <v>711</v>
      </c>
      <c r="C116" s="12" t="s">
        <v>712</v>
      </c>
      <c r="D116" s="12" t="s">
        <v>488</v>
      </c>
      <c r="E116" s="12" t="n">
        <v>49</v>
      </c>
      <c r="F116" s="12" t="s">
        <v>83</v>
      </c>
      <c r="G116" s="12" t="s">
        <v>45</v>
      </c>
      <c r="H116" s="17" t="n">
        <v>45350</v>
      </c>
      <c r="I116" s="12" t="s">
        <v>63</v>
      </c>
      <c r="J116" s="12" t="n">
        <f aca="false">COUNTIFS(Orders!$B$2:$B$3525,A116,Orders!$G$2:$G$3525,"Delivered")</f>
        <v>4</v>
      </c>
      <c r="K116" s="16" t="n">
        <f aca="false">SUMIFS(Orders!$K$2:$K$3525,Orders!$B$2:$B$3525,A116,Orders!$G$2:$G$3525,"Delivered")</f>
        <v>12443.3</v>
      </c>
      <c r="L116" s="16" t="n">
        <f aca="false">IF(J116=0,0,K116/J116)</f>
        <v>3110.825</v>
      </c>
      <c r="M116" s="12" t="str">
        <f aca="false">IF(J116&gt;1,"Repeat","One-time")</f>
        <v>Repeat</v>
      </c>
    </row>
    <row r="117" customFormat="false" ht="15" hidden="false" customHeight="false" outlineLevel="0" collapsed="false">
      <c r="A117" s="12" t="n">
        <v>116</v>
      </c>
      <c r="B117" s="12" t="s">
        <v>713</v>
      </c>
      <c r="C117" s="12" t="s">
        <v>714</v>
      </c>
      <c r="D117" s="12" t="s">
        <v>483</v>
      </c>
      <c r="E117" s="12" t="n">
        <v>24</v>
      </c>
      <c r="F117" s="12" t="s">
        <v>79</v>
      </c>
      <c r="G117" s="12" t="s">
        <v>45</v>
      </c>
      <c r="H117" s="17" t="n">
        <v>45184</v>
      </c>
      <c r="I117" s="12" t="s">
        <v>61</v>
      </c>
      <c r="J117" s="12" t="n">
        <f aca="false">COUNTIFS(Orders!$B$2:$B$3525,A117,Orders!$G$2:$G$3525,"Delivered")</f>
        <v>6</v>
      </c>
      <c r="K117" s="16" t="n">
        <f aca="false">SUMIFS(Orders!$K$2:$K$3525,Orders!$B$2:$B$3525,A117,Orders!$G$2:$G$3525,"Delivered")</f>
        <v>7159.3</v>
      </c>
      <c r="L117" s="16" t="n">
        <f aca="false">IF(J117=0,0,K117/J117)</f>
        <v>1193.21666666667</v>
      </c>
      <c r="M117" s="12" t="str">
        <f aca="false">IF(J117&gt;1,"Repeat","One-time")</f>
        <v>Repeat</v>
      </c>
    </row>
    <row r="118" customFormat="false" ht="15" hidden="false" customHeight="false" outlineLevel="0" collapsed="false">
      <c r="A118" s="12" t="n">
        <v>117</v>
      </c>
      <c r="B118" s="12" t="s">
        <v>715</v>
      </c>
      <c r="C118" s="12" t="s">
        <v>716</v>
      </c>
      <c r="D118" s="12" t="s">
        <v>483</v>
      </c>
      <c r="E118" s="12" t="n">
        <v>62</v>
      </c>
      <c r="F118" s="12" t="s">
        <v>85</v>
      </c>
      <c r="G118" s="12" t="s">
        <v>45</v>
      </c>
      <c r="H118" s="17" t="n">
        <v>44839</v>
      </c>
      <c r="I118" s="12" t="s">
        <v>63</v>
      </c>
      <c r="J118" s="12" t="n">
        <f aca="false">COUNTIFS(Orders!$B$2:$B$3525,A118,Orders!$G$2:$G$3525,"Delivered")</f>
        <v>1</v>
      </c>
      <c r="K118" s="16" t="n">
        <f aca="false">SUMIFS(Orders!$K$2:$K$3525,Orders!$B$2:$B$3525,A118,Orders!$G$2:$G$3525,"Delivered")</f>
        <v>6427</v>
      </c>
      <c r="L118" s="16" t="n">
        <f aca="false">IF(J118=0,0,K118/J118)</f>
        <v>6427</v>
      </c>
      <c r="M118" s="12" t="str">
        <f aca="false">IF(J118&gt;1,"Repeat","One-time")</f>
        <v>One-time</v>
      </c>
    </row>
    <row r="119" customFormat="false" ht="15" hidden="false" customHeight="false" outlineLevel="0" collapsed="false">
      <c r="A119" s="12" t="n">
        <v>118</v>
      </c>
      <c r="B119" s="12" t="s">
        <v>717</v>
      </c>
      <c r="C119" s="12" t="s">
        <v>718</v>
      </c>
      <c r="D119" s="12" t="s">
        <v>483</v>
      </c>
      <c r="E119" s="12" t="n">
        <v>25</v>
      </c>
      <c r="F119" s="12" t="s">
        <v>73</v>
      </c>
      <c r="G119" s="12" t="s">
        <v>43</v>
      </c>
      <c r="H119" s="17" t="n">
        <v>45295</v>
      </c>
      <c r="I119" s="12" t="s">
        <v>63</v>
      </c>
      <c r="J119" s="12" t="n">
        <f aca="false">COUNTIFS(Orders!$B$2:$B$3525,A119,Orders!$G$2:$G$3525,"Delivered")</f>
        <v>1</v>
      </c>
      <c r="K119" s="16" t="n">
        <f aca="false">SUMIFS(Orders!$K$2:$K$3525,Orders!$B$2:$B$3525,A119,Orders!$G$2:$G$3525,"Delivered")</f>
        <v>229</v>
      </c>
      <c r="L119" s="16" t="n">
        <f aca="false">IF(J119=0,0,K119/J119)</f>
        <v>229</v>
      </c>
      <c r="M119" s="12" t="str">
        <f aca="false">IF(J119&gt;1,"Repeat","One-time")</f>
        <v>One-time</v>
      </c>
    </row>
    <row r="120" customFormat="false" ht="15" hidden="false" customHeight="false" outlineLevel="0" collapsed="false">
      <c r="A120" s="12" t="n">
        <v>119</v>
      </c>
      <c r="B120" s="12" t="s">
        <v>719</v>
      </c>
      <c r="C120" s="12" t="s">
        <v>720</v>
      </c>
      <c r="D120" s="12" t="s">
        <v>488</v>
      </c>
      <c r="E120" s="12" t="n">
        <v>46</v>
      </c>
      <c r="F120" s="12" t="s">
        <v>99</v>
      </c>
      <c r="G120" s="12" t="s">
        <v>42</v>
      </c>
      <c r="H120" s="17" t="n">
        <v>45676</v>
      </c>
      <c r="I120" s="12" t="s">
        <v>62</v>
      </c>
      <c r="J120" s="12" t="n">
        <f aca="false">COUNTIFS(Orders!$B$2:$B$3525,A120,Orders!$G$2:$G$3525,"Delivered")</f>
        <v>4</v>
      </c>
      <c r="K120" s="16" t="n">
        <f aca="false">SUMIFS(Orders!$K$2:$K$3525,Orders!$B$2:$B$3525,A120,Orders!$G$2:$G$3525,"Delivered")</f>
        <v>12420.3</v>
      </c>
      <c r="L120" s="16" t="n">
        <f aca="false">IF(J120=0,0,K120/J120)</f>
        <v>3105.075</v>
      </c>
      <c r="M120" s="12" t="str">
        <f aca="false">IF(J120&gt;1,"Repeat","One-time")</f>
        <v>Repeat</v>
      </c>
    </row>
    <row r="121" customFormat="false" ht="15" hidden="false" customHeight="false" outlineLevel="0" collapsed="false">
      <c r="A121" s="12" t="n">
        <v>120</v>
      </c>
      <c r="B121" s="12" t="s">
        <v>721</v>
      </c>
      <c r="C121" s="12" t="s">
        <v>722</v>
      </c>
      <c r="D121" s="12" t="s">
        <v>488</v>
      </c>
      <c r="E121" s="12" t="n">
        <v>28</v>
      </c>
      <c r="F121" s="12" t="s">
        <v>97</v>
      </c>
      <c r="G121" s="12" t="s">
        <v>42</v>
      </c>
      <c r="H121" s="17" t="n">
        <v>45021</v>
      </c>
      <c r="I121" s="12" t="s">
        <v>62</v>
      </c>
      <c r="J121" s="12" t="n">
        <f aca="false">COUNTIFS(Orders!$B$2:$B$3525,A121,Orders!$G$2:$G$3525,"Delivered")</f>
        <v>0</v>
      </c>
      <c r="K121" s="16" t="n">
        <f aca="false">SUMIFS(Orders!$K$2:$K$3525,Orders!$B$2:$B$3525,A121,Orders!$G$2:$G$3525,"Delivered")</f>
        <v>0</v>
      </c>
      <c r="L121" s="16" t="n">
        <f aca="false">IF(J121=0,0,K121/J121)</f>
        <v>0</v>
      </c>
      <c r="M121" s="12" t="str">
        <f aca="false">IF(J121&gt;1,"Repeat","One-time")</f>
        <v>One-time</v>
      </c>
    </row>
    <row r="122" customFormat="false" ht="15" hidden="false" customHeight="false" outlineLevel="0" collapsed="false">
      <c r="A122" s="12" t="n">
        <v>121</v>
      </c>
      <c r="B122" s="12" t="s">
        <v>723</v>
      </c>
      <c r="C122" s="12" t="s">
        <v>724</v>
      </c>
      <c r="D122" s="12" t="s">
        <v>488</v>
      </c>
      <c r="E122" s="12" t="n">
        <v>34</v>
      </c>
      <c r="F122" s="12" t="s">
        <v>101</v>
      </c>
      <c r="G122" s="12" t="s">
        <v>42</v>
      </c>
      <c r="H122" s="17" t="n">
        <v>45686</v>
      </c>
      <c r="I122" s="12" t="s">
        <v>61</v>
      </c>
      <c r="J122" s="12" t="n">
        <f aca="false">COUNTIFS(Orders!$B$2:$B$3525,A122,Orders!$G$2:$G$3525,"Delivered")</f>
        <v>3</v>
      </c>
      <c r="K122" s="16" t="n">
        <f aca="false">SUMIFS(Orders!$K$2:$K$3525,Orders!$B$2:$B$3525,A122,Orders!$G$2:$G$3525,"Delivered")</f>
        <v>11043</v>
      </c>
      <c r="L122" s="16" t="n">
        <f aca="false">IF(J122=0,0,K122/J122)</f>
        <v>3681</v>
      </c>
      <c r="M122" s="12" t="str">
        <f aca="false">IF(J122&gt;1,"Repeat","One-time")</f>
        <v>Repeat</v>
      </c>
    </row>
    <row r="123" customFormat="false" ht="15" hidden="false" customHeight="false" outlineLevel="0" collapsed="false">
      <c r="A123" s="12" t="n">
        <v>122</v>
      </c>
      <c r="B123" s="12" t="s">
        <v>725</v>
      </c>
      <c r="C123" s="12" t="s">
        <v>726</v>
      </c>
      <c r="D123" s="12" t="s">
        <v>488</v>
      </c>
      <c r="E123" s="12" t="n">
        <v>58</v>
      </c>
      <c r="F123" s="12" t="s">
        <v>87</v>
      </c>
      <c r="G123" s="12" t="s">
        <v>46</v>
      </c>
      <c r="H123" s="17" t="n">
        <v>45555</v>
      </c>
      <c r="I123" s="12" t="s">
        <v>63</v>
      </c>
      <c r="J123" s="12" t="n">
        <f aca="false">COUNTIFS(Orders!$B$2:$B$3525,A123,Orders!$G$2:$G$3525,"Delivered")</f>
        <v>6</v>
      </c>
      <c r="K123" s="16" t="n">
        <f aca="false">SUMIFS(Orders!$K$2:$K$3525,Orders!$B$2:$B$3525,A123,Orders!$G$2:$G$3525,"Delivered")</f>
        <v>30351.25</v>
      </c>
      <c r="L123" s="16" t="n">
        <f aca="false">IF(J123=0,0,K123/J123)</f>
        <v>5058.54166666667</v>
      </c>
      <c r="M123" s="12" t="str">
        <f aca="false">IF(J123&gt;1,"Repeat","One-time")</f>
        <v>Repeat</v>
      </c>
    </row>
    <row r="124" customFormat="false" ht="15" hidden="false" customHeight="false" outlineLevel="0" collapsed="false">
      <c r="A124" s="12" t="n">
        <v>123</v>
      </c>
      <c r="B124" s="12" t="s">
        <v>727</v>
      </c>
      <c r="C124" s="12" t="s">
        <v>728</v>
      </c>
      <c r="D124" s="12" t="s">
        <v>483</v>
      </c>
      <c r="E124" s="12" t="n">
        <v>63</v>
      </c>
      <c r="F124" s="12" t="s">
        <v>99</v>
      </c>
      <c r="G124" s="12" t="s">
        <v>42</v>
      </c>
      <c r="H124" s="17" t="n">
        <v>45925</v>
      </c>
      <c r="I124" s="12" t="s">
        <v>63</v>
      </c>
      <c r="J124" s="12" t="n">
        <f aca="false">COUNTIFS(Orders!$B$2:$B$3525,A124,Orders!$G$2:$G$3525,"Delivered")</f>
        <v>0</v>
      </c>
      <c r="K124" s="16" t="n">
        <f aca="false">SUMIFS(Orders!$K$2:$K$3525,Orders!$B$2:$B$3525,A124,Orders!$G$2:$G$3525,"Delivered")</f>
        <v>0</v>
      </c>
      <c r="L124" s="16" t="n">
        <f aca="false">IF(J124=0,0,K124/J124)</f>
        <v>0</v>
      </c>
      <c r="M124" s="12" t="str">
        <f aca="false">IF(J124&gt;1,"Repeat","One-time")</f>
        <v>One-time</v>
      </c>
    </row>
    <row r="125" customFormat="false" ht="15" hidden="false" customHeight="false" outlineLevel="0" collapsed="false">
      <c r="A125" s="12" t="n">
        <v>124</v>
      </c>
      <c r="B125" s="12" t="s">
        <v>729</v>
      </c>
      <c r="C125" s="12" t="s">
        <v>730</v>
      </c>
      <c r="D125" s="12" t="s">
        <v>488</v>
      </c>
      <c r="E125" s="12" t="n">
        <v>38</v>
      </c>
      <c r="F125" s="12" t="s">
        <v>87</v>
      </c>
      <c r="G125" s="12" t="s">
        <v>46</v>
      </c>
      <c r="H125" s="17" t="n">
        <v>45587</v>
      </c>
      <c r="I125" s="12" t="s">
        <v>61</v>
      </c>
      <c r="J125" s="12" t="n">
        <f aca="false">COUNTIFS(Orders!$B$2:$B$3525,A125,Orders!$G$2:$G$3525,"Delivered")</f>
        <v>1</v>
      </c>
      <c r="K125" s="16" t="n">
        <f aca="false">SUMIFS(Orders!$K$2:$K$3525,Orders!$B$2:$B$3525,A125,Orders!$G$2:$G$3525,"Delivered")</f>
        <v>3512.55</v>
      </c>
      <c r="L125" s="16" t="n">
        <f aca="false">IF(J125=0,0,K125/J125)</f>
        <v>3512.55</v>
      </c>
      <c r="M125" s="12" t="str">
        <f aca="false">IF(J125&gt;1,"Repeat","One-time")</f>
        <v>One-time</v>
      </c>
    </row>
    <row r="126" customFormat="false" ht="15" hidden="false" customHeight="false" outlineLevel="0" collapsed="false">
      <c r="A126" s="12" t="n">
        <v>125</v>
      </c>
      <c r="B126" s="12" t="s">
        <v>731</v>
      </c>
      <c r="C126" s="12" t="s">
        <v>732</v>
      </c>
      <c r="D126" s="12" t="s">
        <v>483</v>
      </c>
      <c r="E126" s="12" t="n">
        <v>27</v>
      </c>
      <c r="F126" s="12" t="s">
        <v>75</v>
      </c>
      <c r="G126" s="12" t="s">
        <v>43</v>
      </c>
      <c r="H126" s="17" t="n">
        <v>45906</v>
      </c>
      <c r="I126" s="12" t="s">
        <v>63</v>
      </c>
      <c r="J126" s="12" t="n">
        <f aca="false">COUNTIFS(Orders!$B$2:$B$3525,A126,Orders!$G$2:$G$3525,"Delivered")</f>
        <v>0</v>
      </c>
      <c r="K126" s="16" t="n">
        <f aca="false">SUMIFS(Orders!$K$2:$K$3525,Orders!$B$2:$B$3525,A126,Orders!$G$2:$G$3525,"Delivered")</f>
        <v>0</v>
      </c>
      <c r="L126" s="16" t="n">
        <f aca="false">IF(J126=0,0,K126/J126)</f>
        <v>0</v>
      </c>
      <c r="M126" s="12" t="str">
        <f aca="false">IF(J126&gt;1,"Repeat","One-time")</f>
        <v>One-time</v>
      </c>
    </row>
    <row r="127" customFormat="false" ht="15" hidden="false" customHeight="false" outlineLevel="0" collapsed="false">
      <c r="A127" s="12" t="n">
        <v>126</v>
      </c>
      <c r="B127" s="12" t="s">
        <v>733</v>
      </c>
      <c r="C127" s="12" t="s">
        <v>734</v>
      </c>
      <c r="D127" s="12" t="s">
        <v>483</v>
      </c>
      <c r="E127" s="12" t="n">
        <v>22</v>
      </c>
      <c r="F127" s="12" t="s">
        <v>79</v>
      </c>
      <c r="G127" s="12" t="s">
        <v>45</v>
      </c>
      <c r="H127" s="17" t="n">
        <v>45746</v>
      </c>
      <c r="I127" s="12" t="s">
        <v>63</v>
      </c>
      <c r="J127" s="12" t="n">
        <f aca="false">COUNTIFS(Orders!$B$2:$B$3525,A127,Orders!$G$2:$G$3525,"Delivered")</f>
        <v>1</v>
      </c>
      <c r="K127" s="16" t="n">
        <f aca="false">SUMIFS(Orders!$K$2:$K$3525,Orders!$B$2:$B$3525,A127,Orders!$G$2:$G$3525,"Delivered")</f>
        <v>2269.55</v>
      </c>
      <c r="L127" s="16" t="n">
        <f aca="false">IF(J127=0,0,K127/J127)</f>
        <v>2269.55</v>
      </c>
      <c r="M127" s="12" t="str">
        <f aca="false">IF(J127&gt;1,"Repeat","One-time")</f>
        <v>One-time</v>
      </c>
    </row>
    <row r="128" customFormat="false" ht="15" hidden="false" customHeight="false" outlineLevel="0" collapsed="false">
      <c r="A128" s="12" t="n">
        <v>127</v>
      </c>
      <c r="B128" s="12" t="s">
        <v>735</v>
      </c>
      <c r="C128" s="12" t="s">
        <v>736</v>
      </c>
      <c r="D128" s="12" t="s">
        <v>488</v>
      </c>
      <c r="E128" s="12" t="n">
        <v>44</v>
      </c>
      <c r="F128" s="12" t="s">
        <v>91</v>
      </c>
      <c r="G128" s="12" t="s">
        <v>46</v>
      </c>
      <c r="H128" s="17" t="n">
        <v>45869</v>
      </c>
      <c r="I128" s="12" t="s">
        <v>63</v>
      </c>
      <c r="J128" s="12" t="n">
        <f aca="false">COUNTIFS(Orders!$B$2:$B$3525,A128,Orders!$G$2:$G$3525,"Delivered")</f>
        <v>3</v>
      </c>
      <c r="K128" s="16" t="n">
        <f aca="false">SUMIFS(Orders!$K$2:$K$3525,Orders!$B$2:$B$3525,A128,Orders!$G$2:$G$3525,"Delivered")</f>
        <v>21413.05</v>
      </c>
      <c r="L128" s="16" t="n">
        <f aca="false">IF(J128=0,0,K128/J128)</f>
        <v>7137.68333333333</v>
      </c>
      <c r="M128" s="12" t="str">
        <f aca="false">IF(J128&gt;1,"Repeat","One-time")</f>
        <v>Repeat</v>
      </c>
    </row>
    <row r="129" customFormat="false" ht="15" hidden="false" customHeight="false" outlineLevel="0" collapsed="false">
      <c r="A129" s="12" t="n">
        <v>128</v>
      </c>
      <c r="B129" s="12" t="s">
        <v>737</v>
      </c>
      <c r="C129" s="12" t="s">
        <v>738</v>
      </c>
      <c r="D129" s="12" t="s">
        <v>488</v>
      </c>
      <c r="E129" s="12" t="n">
        <v>55</v>
      </c>
      <c r="F129" s="12" t="s">
        <v>97</v>
      </c>
      <c r="G129" s="12" t="s">
        <v>42</v>
      </c>
      <c r="H129" s="17" t="n">
        <v>45357</v>
      </c>
      <c r="I129" s="12" t="s">
        <v>61</v>
      </c>
      <c r="J129" s="12" t="n">
        <f aca="false">COUNTIFS(Orders!$B$2:$B$3525,A129,Orders!$G$2:$G$3525,"Delivered")</f>
        <v>2</v>
      </c>
      <c r="K129" s="16" t="n">
        <f aca="false">SUMIFS(Orders!$K$2:$K$3525,Orders!$B$2:$B$3525,A129,Orders!$G$2:$G$3525,"Delivered")</f>
        <v>10083</v>
      </c>
      <c r="L129" s="16" t="n">
        <f aca="false">IF(J129=0,0,K129/J129)</f>
        <v>5041.5</v>
      </c>
      <c r="M129" s="12" t="str">
        <f aca="false">IF(J129&gt;1,"Repeat","One-time")</f>
        <v>Repeat</v>
      </c>
    </row>
    <row r="130" customFormat="false" ht="15" hidden="false" customHeight="false" outlineLevel="0" collapsed="false">
      <c r="A130" s="12" t="n">
        <v>129</v>
      </c>
      <c r="B130" s="12" t="s">
        <v>739</v>
      </c>
      <c r="C130" s="12" t="s">
        <v>740</v>
      </c>
      <c r="D130" s="12" t="s">
        <v>488</v>
      </c>
      <c r="E130" s="12" t="n">
        <v>48</v>
      </c>
      <c r="F130" s="12" t="s">
        <v>71</v>
      </c>
      <c r="G130" s="12" t="s">
        <v>43</v>
      </c>
      <c r="H130" s="17" t="n">
        <v>45184</v>
      </c>
      <c r="I130" s="12" t="s">
        <v>63</v>
      </c>
      <c r="J130" s="12" t="n">
        <f aca="false">COUNTIFS(Orders!$B$2:$B$3525,A130,Orders!$G$2:$G$3525,"Delivered")</f>
        <v>2</v>
      </c>
      <c r="K130" s="16" t="n">
        <f aca="false">SUMIFS(Orders!$K$2:$K$3525,Orders!$B$2:$B$3525,A130,Orders!$G$2:$G$3525,"Delivered")</f>
        <v>12208.1</v>
      </c>
      <c r="L130" s="16" t="n">
        <f aca="false">IF(J130=0,0,K130/J130)</f>
        <v>6104.05</v>
      </c>
      <c r="M130" s="12" t="str">
        <f aca="false">IF(J130&gt;1,"Repeat","One-time")</f>
        <v>Repeat</v>
      </c>
    </row>
    <row r="131" customFormat="false" ht="15" hidden="false" customHeight="false" outlineLevel="0" collapsed="false">
      <c r="A131" s="12" t="n">
        <v>130</v>
      </c>
      <c r="B131" s="12" t="s">
        <v>741</v>
      </c>
      <c r="C131" s="12" t="s">
        <v>742</v>
      </c>
      <c r="D131" s="12" t="s">
        <v>488</v>
      </c>
      <c r="E131" s="12" t="n">
        <v>42</v>
      </c>
      <c r="F131" s="12" t="s">
        <v>93</v>
      </c>
      <c r="G131" s="12" t="s">
        <v>46</v>
      </c>
      <c r="H131" s="17" t="n">
        <v>45558</v>
      </c>
      <c r="I131" s="12" t="s">
        <v>61</v>
      </c>
      <c r="J131" s="12" t="n">
        <f aca="false">COUNTIFS(Orders!$B$2:$B$3525,A131,Orders!$G$2:$G$3525,"Delivered")</f>
        <v>2</v>
      </c>
      <c r="K131" s="16" t="n">
        <f aca="false">SUMIFS(Orders!$K$2:$K$3525,Orders!$B$2:$B$3525,A131,Orders!$G$2:$G$3525,"Delivered")</f>
        <v>5776.1</v>
      </c>
      <c r="L131" s="16" t="n">
        <f aca="false">IF(J131=0,0,K131/J131)</f>
        <v>2888.05</v>
      </c>
      <c r="M131" s="12" t="str">
        <f aca="false">IF(J131&gt;1,"Repeat","One-time")</f>
        <v>Repeat</v>
      </c>
    </row>
    <row r="132" customFormat="false" ht="15" hidden="false" customHeight="false" outlineLevel="0" collapsed="false">
      <c r="A132" s="12" t="n">
        <v>131</v>
      </c>
      <c r="B132" s="12" t="s">
        <v>743</v>
      </c>
      <c r="C132" s="12" t="s">
        <v>744</v>
      </c>
      <c r="D132" s="12" t="s">
        <v>483</v>
      </c>
      <c r="E132" s="12" t="n">
        <v>49</v>
      </c>
      <c r="F132" s="12" t="s">
        <v>97</v>
      </c>
      <c r="G132" s="12" t="s">
        <v>42</v>
      </c>
      <c r="H132" s="17" t="n">
        <v>45891</v>
      </c>
      <c r="I132" s="12" t="s">
        <v>63</v>
      </c>
      <c r="J132" s="12" t="n">
        <f aca="false">COUNTIFS(Orders!$B$2:$B$3525,A132,Orders!$G$2:$G$3525,"Delivered")</f>
        <v>0</v>
      </c>
      <c r="K132" s="16" t="n">
        <f aca="false">SUMIFS(Orders!$K$2:$K$3525,Orders!$B$2:$B$3525,A132,Orders!$G$2:$G$3525,"Delivered")</f>
        <v>0</v>
      </c>
      <c r="L132" s="16" t="n">
        <f aca="false">IF(J132=0,0,K132/J132)</f>
        <v>0</v>
      </c>
      <c r="M132" s="12" t="str">
        <f aca="false">IF(J132&gt;1,"Repeat","One-time")</f>
        <v>One-time</v>
      </c>
    </row>
    <row r="133" customFormat="false" ht="15" hidden="false" customHeight="false" outlineLevel="0" collapsed="false">
      <c r="A133" s="12" t="n">
        <v>132</v>
      </c>
      <c r="B133" s="12" t="s">
        <v>745</v>
      </c>
      <c r="C133" s="12" t="s">
        <v>746</v>
      </c>
      <c r="D133" s="12" t="s">
        <v>488</v>
      </c>
      <c r="E133" s="12" t="n">
        <v>19</v>
      </c>
      <c r="F133" s="12" t="s">
        <v>97</v>
      </c>
      <c r="G133" s="12" t="s">
        <v>42</v>
      </c>
      <c r="H133" s="17" t="n">
        <v>45332</v>
      </c>
      <c r="I133" s="12" t="s">
        <v>63</v>
      </c>
      <c r="J133" s="12" t="n">
        <f aca="false">COUNTIFS(Orders!$B$2:$B$3525,A133,Orders!$G$2:$G$3525,"Delivered")</f>
        <v>1</v>
      </c>
      <c r="K133" s="16" t="n">
        <f aca="false">SUMIFS(Orders!$K$2:$K$3525,Orders!$B$2:$B$3525,A133,Orders!$G$2:$G$3525,"Delivered")</f>
        <v>3038</v>
      </c>
      <c r="L133" s="16" t="n">
        <f aca="false">IF(J133=0,0,K133/J133)</f>
        <v>3038</v>
      </c>
      <c r="M133" s="12" t="str">
        <f aca="false">IF(J133&gt;1,"Repeat","One-time")</f>
        <v>One-time</v>
      </c>
    </row>
    <row r="134" customFormat="false" ht="15" hidden="false" customHeight="false" outlineLevel="0" collapsed="false">
      <c r="A134" s="12" t="n">
        <v>133</v>
      </c>
      <c r="B134" s="12" t="s">
        <v>747</v>
      </c>
      <c r="C134" s="12" t="s">
        <v>748</v>
      </c>
      <c r="D134" s="12" t="s">
        <v>483</v>
      </c>
      <c r="E134" s="12" t="n">
        <v>47</v>
      </c>
      <c r="F134" s="12" t="s">
        <v>95</v>
      </c>
      <c r="G134" s="12" t="s">
        <v>42</v>
      </c>
      <c r="H134" s="17" t="n">
        <v>45162</v>
      </c>
      <c r="I134" s="12" t="s">
        <v>61</v>
      </c>
      <c r="J134" s="12" t="n">
        <f aca="false">COUNTIFS(Orders!$B$2:$B$3525,A134,Orders!$G$2:$G$3525,"Delivered")</f>
        <v>0</v>
      </c>
      <c r="K134" s="16" t="n">
        <f aca="false">SUMIFS(Orders!$K$2:$K$3525,Orders!$B$2:$B$3525,A134,Orders!$G$2:$G$3525,"Delivered")</f>
        <v>0</v>
      </c>
      <c r="L134" s="16" t="n">
        <f aca="false">IF(J134=0,0,K134/J134)</f>
        <v>0</v>
      </c>
      <c r="M134" s="12" t="str">
        <f aca="false">IF(J134&gt;1,"Repeat","One-time")</f>
        <v>One-time</v>
      </c>
    </row>
    <row r="135" customFormat="false" ht="15" hidden="false" customHeight="false" outlineLevel="0" collapsed="false">
      <c r="A135" s="12" t="n">
        <v>134</v>
      </c>
      <c r="B135" s="12" t="s">
        <v>749</v>
      </c>
      <c r="C135" s="12" t="s">
        <v>750</v>
      </c>
      <c r="D135" s="12" t="s">
        <v>488</v>
      </c>
      <c r="E135" s="12" t="n">
        <v>55</v>
      </c>
      <c r="F135" s="12" t="s">
        <v>71</v>
      </c>
      <c r="G135" s="12" t="s">
        <v>43</v>
      </c>
      <c r="H135" s="17" t="n">
        <v>45588</v>
      </c>
      <c r="I135" s="12" t="s">
        <v>62</v>
      </c>
      <c r="J135" s="12" t="n">
        <f aca="false">COUNTIFS(Orders!$B$2:$B$3525,A135,Orders!$G$2:$G$3525,"Delivered")</f>
        <v>1</v>
      </c>
      <c r="K135" s="16" t="n">
        <f aca="false">SUMIFS(Orders!$K$2:$K$3525,Orders!$B$2:$B$3525,A135,Orders!$G$2:$G$3525,"Delivered")</f>
        <v>236.55</v>
      </c>
      <c r="L135" s="16" t="n">
        <f aca="false">IF(J135=0,0,K135/J135)</f>
        <v>236.55</v>
      </c>
      <c r="M135" s="12" t="str">
        <f aca="false">IF(J135&gt;1,"Repeat","One-time")</f>
        <v>One-time</v>
      </c>
    </row>
    <row r="136" customFormat="false" ht="15" hidden="false" customHeight="false" outlineLevel="0" collapsed="false">
      <c r="A136" s="12" t="n">
        <v>135</v>
      </c>
      <c r="B136" s="12" t="s">
        <v>751</v>
      </c>
      <c r="C136" s="12" t="s">
        <v>752</v>
      </c>
      <c r="D136" s="12" t="s">
        <v>483</v>
      </c>
      <c r="E136" s="12" t="n">
        <v>59</v>
      </c>
      <c r="F136" s="12" t="s">
        <v>71</v>
      </c>
      <c r="G136" s="12" t="s">
        <v>43</v>
      </c>
      <c r="H136" s="17" t="n">
        <v>45261</v>
      </c>
      <c r="I136" s="12" t="s">
        <v>63</v>
      </c>
      <c r="J136" s="12" t="n">
        <f aca="false">COUNTIFS(Orders!$B$2:$B$3525,A136,Orders!$G$2:$G$3525,"Delivered")</f>
        <v>6</v>
      </c>
      <c r="K136" s="16" t="n">
        <f aca="false">SUMIFS(Orders!$K$2:$K$3525,Orders!$B$2:$B$3525,A136,Orders!$G$2:$G$3525,"Delivered")</f>
        <v>21970</v>
      </c>
      <c r="L136" s="16" t="n">
        <f aca="false">IF(J136=0,0,K136/J136)</f>
        <v>3661.66666666667</v>
      </c>
      <c r="M136" s="12" t="str">
        <f aca="false">IF(J136&gt;1,"Repeat","One-time")</f>
        <v>Repeat</v>
      </c>
    </row>
    <row r="137" customFormat="false" ht="15" hidden="false" customHeight="false" outlineLevel="0" collapsed="false">
      <c r="A137" s="12" t="n">
        <v>136</v>
      </c>
      <c r="B137" s="12" t="s">
        <v>753</v>
      </c>
      <c r="C137" s="12" t="s">
        <v>754</v>
      </c>
      <c r="D137" s="12" t="s">
        <v>483</v>
      </c>
      <c r="E137" s="12" t="n">
        <v>21</v>
      </c>
      <c r="F137" s="12" t="s">
        <v>99</v>
      </c>
      <c r="G137" s="12" t="s">
        <v>42</v>
      </c>
      <c r="H137" s="17" t="n">
        <v>45822</v>
      </c>
      <c r="I137" s="12" t="s">
        <v>63</v>
      </c>
      <c r="J137" s="12" t="n">
        <f aca="false">COUNTIFS(Orders!$B$2:$B$3525,A137,Orders!$G$2:$G$3525,"Delivered")</f>
        <v>2</v>
      </c>
      <c r="K137" s="16" t="n">
        <f aca="false">SUMIFS(Orders!$K$2:$K$3525,Orders!$B$2:$B$3525,A137,Orders!$G$2:$G$3525,"Delivered")</f>
        <v>8603</v>
      </c>
      <c r="L137" s="16" t="n">
        <f aca="false">IF(J137=0,0,K137/J137)</f>
        <v>4301.5</v>
      </c>
      <c r="M137" s="12" t="str">
        <f aca="false">IF(J137&gt;1,"Repeat","One-time")</f>
        <v>Repeat</v>
      </c>
    </row>
    <row r="138" customFormat="false" ht="15" hidden="false" customHeight="false" outlineLevel="0" collapsed="false">
      <c r="A138" s="12" t="n">
        <v>137</v>
      </c>
      <c r="B138" s="12" t="s">
        <v>755</v>
      </c>
      <c r="C138" s="12" t="s">
        <v>756</v>
      </c>
      <c r="D138" s="12" t="s">
        <v>483</v>
      </c>
      <c r="E138" s="12" t="n">
        <v>47</v>
      </c>
      <c r="F138" s="12" t="s">
        <v>91</v>
      </c>
      <c r="G138" s="12" t="s">
        <v>46</v>
      </c>
      <c r="H138" s="17" t="n">
        <v>45134</v>
      </c>
      <c r="I138" s="12" t="s">
        <v>63</v>
      </c>
      <c r="J138" s="12" t="n">
        <f aca="false">COUNTIFS(Orders!$B$2:$B$3525,A138,Orders!$G$2:$G$3525,"Delivered")</f>
        <v>2</v>
      </c>
      <c r="K138" s="16" t="n">
        <f aca="false">SUMIFS(Orders!$K$2:$K$3525,Orders!$B$2:$B$3525,A138,Orders!$G$2:$G$3525,"Delivered")</f>
        <v>6055.3</v>
      </c>
      <c r="L138" s="16" t="n">
        <f aca="false">IF(J138=0,0,K138/J138)</f>
        <v>3027.65</v>
      </c>
      <c r="M138" s="12" t="str">
        <f aca="false">IF(J138&gt;1,"Repeat","One-time")</f>
        <v>Repeat</v>
      </c>
    </row>
    <row r="139" customFormat="false" ht="15" hidden="false" customHeight="false" outlineLevel="0" collapsed="false">
      <c r="A139" s="12" t="n">
        <v>138</v>
      </c>
      <c r="B139" s="12" t="s">
        <v>757</v>
      </c>
      <c r="C139" s="12" t="s">
        <v>758</v>
      </c>
      <c r="D139" s="12" t="s">
        <v>488</v>
      </c>
      <c r="E139" s="12" t="n">
        <v>44</v>
      </c>
      <c r="F139" s="12" t="s">
        <v>95</v>
      </c>
      <c r="G139" s="12" t="s">
        <v>42</v>
      </c>
      <c r="H139" s="17" t="n">
        <v>45474</v>
      </c>
      <c r="I139" s="12" t="s">
        <v>63</v>
      </c>
      <c r="J139" s="12" t="n">
        <f aca="false">COUNTIFS(Orders!$B$2:$B$3525,A139,Orders!$G$2:$G$3525,"Delivered")</f>
        <v>2</v>
      </c>
      <c r="K139" s="16" t="n">
        <f aca="false">SUMIFS(Orders!$K$2:$K$3525,Orders!$B$2:$B$3525,A139,Orders!$G$2:$G$3525,"Delivered")</f>
        <v>19109.75</v>
      </c>
      <c r="L139" s="16" t="n">
        <f aca="false">IF(J139=0,0,K139/J139)</f>
        <v>9554.875</v>
      </c>
      <c r="M139" s="12" t="str">
        <f aca="false">IF(J139&gt;1,"Repeat","One-time")</f>
        <v>Repeat</v>
      </c>
    </row>
    <row r="140" customFormat="false" ht="15" hidden="false" customHeight="false" outlineLevel="0" collapsed="false">
      <c r="A140" s="12" t="n">
        <v>139</v>
      </c>
      <c r="B140" s="12" t="s">
        <v>759</v>
      </c>
      <c r="C140" s="12" t="s">
        <v>760</v>
      </c>
      <c r="D140" s="12" t="s">
        <v>488</v>
      </c>
      <c r="E140" s="12" t="n">
        <v>19</v>
      </c>
      <c r="F140" s="12" t="s">
        <v>75</v>
      </c>
      <c r="G140" s="12" t="s">
        <v>43</v>
      </c>
      <c r="H140" s="17" t="n">
        <v>45124</v>
      </c>
      <c r="I140" s="12" t="s">
        <v>62</v>
      </c>
      <c r="J140" s="12" t="n">
        <f aca="false">COUNTIFS(Orders!$B$2:$B$3525,A140,Orders!$G$2:$G$3525,"Delivered")</f>
        <v>1</v>
      </c>
      <c r="K140" s="16" t="n">
        <f aca="false">SUMIFS(Orders!$K$2:$K$3525,Orders!$B$2:$B$3525,A140,Orders!$G$2:$G$3525,"Delivered")</f>
        <v>1188</v>
      </c>
      <c r="L140" s="16" t="n">
        <f aca="false">IF(J140=0,0,K140/J140)</f>
        <v>1188</v>
      </c>
      <c r="M140" s="12" t="str">
        <f aca="false">IF(J140&gt;1,"Repeat","One-time")</f>
        <v>One-time</v>
      </c>
    </row>
    <row r="141" customFormat="false" ht="15" hidden="false" customHeight="false" outlineLevel="0" collapsed="false">
      <c r="A141" s="12" t="n">
        <v>140</v>
      </c>
      <c r="B141" s="12" t="s">
        <v>761</v>
      </c>
      <c r="C141" s="12" t="s">
        <v>762</v>
      </c>
      <c r="D141" s="12" t="s">
        <v>488</v>
      </c>
      <c r="E141" s="12" t="n">
        <v>32</v>
      </c>
      <c r="F141" s="12" t="s">
        <v>73</v>
      </c>
      <c r="G141" s="12" t="s">
        <v>43</v>
      </c>
      <c r="H141" s="17" t="n">
        <v>45035</v>
      </c>
      <c r="I141" s="12" t="s">
        <v>62</v>
      </c>
      <c r="J141" s="12" t="n">
        <f aca="false">COUNTIFS(Orders!$B$2:$B$3525,A141,Orders!$G$2:$G$3525,"Delivered")</f>
        <v>7</v>
      </c>
      <c r="K141" s="16" t="n">
        <f aca="false">SUMIFS(Orders!$K$2:$K$3525,Orders!$B$2:$B$3525,A141,Orders!$G$2:$G$3525,"Delivered")</f>
        <v>20985.6</v>
      </c>
      <c r="L141" s="16" t="n">
        <f aca="false">IF(J141=0,0,K141/J141)</f>
        <v>2997.94285714286</v>
      </c>
      <c r="M141" s="12" t="str">
        <f aca="false">IF(J141&gt;1,"Repeat","One-time")</f>
        <v>Repeat</v>
      </c>
    </row>
    <row r="142" customFormat="false" ht="15" hidden="false" customHeight="false" outlineLevel="0" collapsed="false">
      <c r="A142" s="12" t="n">
        <v>141</v>
      </c>
      <c r="B142" s="12" t="s">
        <v>763</v>
      </c>
      <c r="C142" s="12" t="s">
        <v>764</v>
      </c>
      <c r="D142" s="12" t="s">
        <v>483</v>
      </c>
      <c r="E142" s="12" t="n">
        <v>33</v>
      </c>
      <c r="F142" s="12" t="s">
        <v>73</v>
      </c>
      <c r="G142" s="12" t="s">
        <v>43</v>
      </c>
      <c r="H142" s="17" t="n">
        <v>45494</v>
      </c>
      <c r="I142" s="12" t="s">
        <v>63</v>
      </c>
      <c r="J142" s="12" t="n">
        <f aca="false">COUNTIFS(Orders!$B$2:$B$3525,A142,Orders!$G$2:$G$3525,"Delivered")</f>
        <v>12</v>
      </c>
      <c r="K142" s="16" t="n">
        <f aca="false">SUMIFS(Orders!$K$2:$K$3525,Orders!$B$2:$B$3525,A142,Orders!$G$2:$G$3525,"Delivered")</f>
        <v>75011.7</v>
      </c>
      <c r="L142" s="16" t="n">
        <f aca="false">IF(J142=0,0,K142/J142)</f>
        <v>6250.975</v>
      </c>
      <c r="M142" s="12" t="str">
        <f aca="false">IF(J142&gt;1,"Repeat","One-time")</f>
        <v>Repeat</v>
      </c>
    </row>
    <row r="143" customFormat="false" ht="15" hidden="false" customHeight="false" outlineLevel="0" collapsed="false">
      <c r="A143" s="12" t="n">
        <v>142</v>
      </c>
      <c r="B143" s="12" t="s">
        <v>765</v>
      </c>
      <c r="C143" s="12" t="s">
        <v>766</v>
      </c>
      <c r="D143" s="12" t="s">
        <v>483</v>
      </c>
      <c r="E143" s="12" t="n">
        <v>33</v>
      </c>
      <c r="F143" s="12" t="s">
        <v>71</v>
      </c>
      <c r="G143" s="12" t="s">
        <v>43</v>
      </c>
      <c r="H143" s="17" t="n">
        <v>44785</v>
      </c>
      <c r="I143" s="12" t="s">
        <v>63</v>
      </c>
      <c r="J143" s="12" t="n">
        <f aca="false">COUNTIFS(Orders!$B$2:$B$3525,A143,Orders!$G$2:$G$3525,"Delivered")</f>
        <v>3</v>
      </c>
      <c r="K143" s="16" t="n">
        <f aca="false">SUMIFS(Orders!$K$2:$K$3525,Orders!$B$2:$B$3525,A143,Orders!$G$2:$G$3525,"Delivered")</f>
        <v>4790.3</v>
      </c>
      <c r="L143" s="16" t="n">
        <f aca="false">IF(J143=0,0,K143/J143)</f>
        <v>1596.76666666667</v>
      </c>
      <c r="M143" s="12" t="str">
        <f aca="false">IF(J143&gt;1,"Repeat","One-time")</f>
        <v>Repeat</v>
      </c>
    </row>
    <row r="144" customFormat="false" ht="15" hidden="false" customHeight="false" outlineLevel="0" collapsed="false">
      <c r="A144" s="12" t="n">
        <v>143</v>
      </c>
      <c r="B144" s="12" t="s">
        <v>767</v>
      </c>
      <c r="C144" s="12" t="s">
        <v>768</v>
      </c>
      <c r="D144" s="12" t="s">
        <v>483</v>
      </c>
      <c r="E144" s="12" t="n">
        <v>47</v>
      </c>
      <c r="F144" s="12" t="s">
        <v>77</v>
      </c>
      <c r="G144" s="12" t="s">
        <v>43</v>
      </c>
      <c r="H144" s="17" t="n">
        <v>45916</v>
      </c>
      <c r="I144" s="12" t="s">
        <v>62</v>
      </c>
      <c r="J144" s="12" t="n">
        <f aca="false">COUNTIFS(Orders!$B$2:$B$3525,A144,Orders!$G$2:$G$3525,"Delivered")</f>
        <v>1</v>
      </c>
      <c r="K144" s="16" t="n">
        <f aca="false">SUMIFS(Orders!$K$2:$K$3525,Orders!$B$2:$B$3525,A144,Orders!$G$2:$G$3525,"Delivered")</f>
        <v>5738</v>
      </c>
      <c r="L144" s="16" t="n">
        <f aca="false">IF(J144=0,0,K144/J144)</f>
        <v>5738</v>
      </c>
      <c r="M144" s="12" t="str">
        <f aca="false">IF(J144&gt;1,"Repeat","One-time")</f>
        <v>One-time</v>
      </c>
    </row>
    <row r="145" customFormat="false" ht="15" hidden="false" customHeight="false" outlineLevel="0" collapsed="false">
      <c r="A145" s="12" t="n">
        <v>144</v>
      </c>
      <c r="B145" s="12" t="s">
        <v>769</v>
      </c>
      <c r="C145" s="12" t="s">
        <v>770</v>
      </c>
      <c r="D145" s="12" t="s">
        <v>483</v>
      </c>
      <c r="E145" s="12" t="n">
        <v>56</v>
      </c>
      <c r="F145" s="12" t="s">
        <v>93</v>
      </c>
      <c r="G145" s="12" t="s">
        <v>46</v>
      </c>
      <c r="H145" s="17" t="n">
        <v>45260</v>
      </c>
      <c r="I145" s="12" t="s">
        <v>62</v>
      </c>
      <c r="J145" s="12" t="n">
        <f aca="false">COUNTIFS(Orders!$B$2:$B$3525,A145,Orders!$G$2:$G$3525,"Delivered")</f>
        <v>0</v>
      </c>
      <c r="K145" s="16" t="n">
        <f aca="false">SUMIFS(Orders!$K$2:$K$3525,Orders!$B$2:$B$3525,A145,Orders!$G$2:$G$3525,"Delivered")</f>
        <v>0</v>
      </c>
      <c r="L145" s="16" t="n">
        <f aca="false">IF(J145=0,0,K145/J145)</f>
        <v>0</v>
      </c>
      <c r="M145" s="12" t="str">
        <f aca="false">IF(J145&gt;1,"Repeat","One-time")</f>
        <v>One-time</v>
      </c>
    </row>
    <row r="146" customFormat="false" ht="15" hidden="false" customHeight="false" outlineLevel="0" collapsed="false">
      <c r="A146" s="12" t="n">
        <v>145</v>
      </c>
      <c r="B146" s="12" t="s">
        <v>771</v>
      </c>
      <c r="C146" s="12" t="s">
        <v>772</v>
      </c>
      <c r="D146" s="12" t="s">
        <v>483</v>
      </c>
      <c r="E146" s="12" t="n">
        <v>37</v>
      </c>
      <c r="F146" s="12" t="s">
        <v>77</v>
      </c>
      <c r="G146" s="12" t="s">
        <v>43</v>
      </c>
      <c r="H146" s="17" t="n">
        <v>45850</v>
      </c>
      <c r="I146" s="12" t="s">
        <v>63</v>
      </c>
      <c r="J146" s="12" t="n">
        <f aca="false">COUNTIFS(Orders!$B$2:$B$3525,A146,Orders!$G$2:$G$3525,"Delivered")</f>
        <v>1</v>
      </c>
      <c r="K146" s="16" t="n">
        <f aca="false">SUMIFS(Orders!$K$2:$K$3525,Orders!$B$2:$B$3525,A146,Orders!$G$2:$G$3525,"Delivered")</f>
        <v>10415.2</v>
      </c>
      <c r="L146" s="16" t="n">
        <f aca="false">IF(J146=0,0,K146/J146)</f>
        <v>10415.2</v>
      </c>
      <c r="M146" s="12" t="str">
        <f aca="false">IF(J146&gt;1,"Repeat","One-time")</f>
        <v>One-time</v>
      </c>
    </row>
    <row r="147" customFormat="false" ht="15" hidden="false" customHeight="false" outlineLevel="0" collapsed="false">
      <c r="A147" s="12" t="n">
        <v>146</v>
      </c>
      <c r="B147" s="12" t="s">
        <v>773</v>
      </c>
      <c r="C147" s="12" t="s">
        <v>774</v>
      </c>
      <c r="D147" s="12" t="s">
        <v>488</v>
      </c>
      <c r="E147" s="12" t="n">
        <v>54</v>
      </c>
      <c r="F147" s="12" t="s">
        <v>71</v>
      </c>
      <c r="G147" s="12" t="s">
        <v>43</v>
      </c>
      <c r="H147" s="17" t="n">
        <v>44741</v>
      </c>
      <c r="I147" s="12" t="s">
        <v>62</v>
      </c>
      <c r="J147" s="12" t="n">
        <f aca="false">COUNTIFS(Orders!$B$2:$B$3525,A147,Orders!$G$2:$G$3525,"Delivered")</f>
        <v>1</v>
      </c>
      <c r="K147" s="16" t="n">
        <f aca="false">SUMIFS(Orders!$K$2:$K$3525,Orders!$B$2:$B$3525,A147,Orders!$G$2:$G$3525,"Delivered")</f>
        <v>2918.05</v>
      </c>
      <c r="L147" s="16" t="n">
        <f aca="false">IF(J147=0,0,K147/J147)</f>
        <v>2918.05</v>
      </c>
      <c r="M147" s="12" t="str">
        <f aca="false">IF(J147&gt;1,"Repeat","One-time")</f>
        <v>One-time</v>
      </c>
    </row>
    <row r="148" customFormat="false" ht="15" hidden="false" customHeight="false" outlineLevel="0" collapsed="false">
      <c r="A148" s="12" t="n">
        <v>147</v>
      </c>
      <c r="B148" s="12" t="s">
        <v>775</v>
      </c>
      <c r="C148" s="12" t="s">
        <v>776</v>
      </c>
      <c r="D148" s="12" t="s">
        <v>488</v>
      </c>
      <c r="E148" s="12" t="n">
        <v>63</v>
      </c>
      <c r="F148" s="12" t="s">
        <v>95</v>
      </c>
      <c r="G148" s="12" t="s">
        <v>42</v>
      </c>
      <c r="H148" s="17" t="n">
        <v>45315</v>
      </c>
      <c r="I148" s="12" t="s">
        <v>63</v>
      </c>
      <c r="J148" s="12" t="n">
        <f aca="false">COUNTIFS(Orders!$B$2:$B$3525,A148,Orders!$G$2:$G$3525,"Delivered")</f>
        <v>4</v>
      </c>
      <c r="K148" s="16" t="n">
        <f aca="false">SUMIFS(Orders!$K$2:$K$3525,Orders!$B$2:$B$3525,A148,Orders!$G$2:$G$3525,"Delivered")</f>
        <v>9058.55</v>
      </c>
      <c r="L148" s="16" t="n">
        <f aca="false">IF(J148=0,0,K148/J148)</f>
        <v>2264.6375</v>
      </c>
      <c r="M148" s="12" t="str">
        <f aca="false">IF(J148&gt;1,"Repeat","One-time")</f>
        <v>Repeat</v>
      </c>
    </row>
    <row r="149" customFormat="false" ht="15" hidden="false" customHeight="false" outlineLevel="0" collapsed="false">
      <c r="A149" s="12" t="n">
        <v>148</v>
      </c>
      <c r="B149" s="12" t="s">
        <v>777</v>
      </c>
      <c r="C149" s="12" t="s">
        <v>778</v>
      </c>
      <c r="D149" s="12" t="s">
        <v>483</v>
      </c>
      <c r="E149" s="12" t="n">
        <v>62</v>
      </c>
      <c r="F149" s="12" t="s">
        <v>85</v>
      </c>
      <c r="G149" s="12" t="s">
        <v>45</v>
      </c>
      <c r="H149" s="17" t="n">
        <v>45599</v>
      </c>
      <c r="I149" s="12" t="s">
        <v>61</v>
      </c>
      <c r="J149" s="12" t="n">
        <f aca="false">COUNTIFS(Orders!$B$2:$B$3525,A149,Orders!$G$2:$G$3525,"Delivered")</f>
        <v>0</v>
      </c>
      <c r="K149" s="16" t="n">
        <f aca="false">SUMIFS(Orders!$K$2:$K$3525,Orders!$B$2:$B$3525,A149,Orders!$G$2:$G$3525,"Delivered")</f>
        <v>0</v>
      </c>
      <c r="L149" s="16" t="n">
        <f aca="false">IF(J149=0,0,K149/J149)</f>
        <v>0</v>
      </c>
      <c r="M149" s="12" t="str">
        <f aca="false">IF(J149&gt;1,"Repeat","One-time")</f>
        <v>One-time</v>
      </c>
    </row>
    <row r="150" customFormat="false" ht="15" hidden="false" customHeight="false" outlineLevel="0" collapsed="false">
      <c r="A150" s="12" t="n">
        <v>149</v>
      </c>
      <c r="B150" s="12" t="s">
        <v>779</v>
      </c>
      <c r="C150" s="12" t="s">
        <v>780</v>
      </c>
      <c r="D150" s="12" t="s">
        <v>483</v>
      </c>
      <c r="E150" s="12" t="n">
        <v>40</v>
      </c>
      <c r="F150" s="12" t="s">
        <v>77</v>
      </c>
      <c r="G150" s="12" t="s">
        <v>43</v>
      </c>
      <c r="H150" s="17" t="n">
        <v>45327</v>
      </c>
      <c r="I150" s="12" t="s">
        <v>63</v>
      </c>
      <c r="J150" s="12" t="n">
        <f aca="false">COUNTIFS(Orders!$B$2:$B$3525,A150,Orders!$G$2:$G$3525,"Delivered")</f>
        <v>2</v>
      </c>
      <c r="K150" s="16" t="n">
        <f aca="false">SUMIFS(Orders!$K$2:$K$3525,Orders!$B$2:$B$3525,A150,Orders!$G$2:$G$3525,"Delivered")</f>
        <v>5479.2</v>
      </c>
      <c r="L150" s="16" t="n">
        <f aca="false">IF(J150=0,0,K150/J150)</f>
        <v>2739.6</v>
      </c>
      <c r="M150" s="12" t="str">
        <f aca="false">IF(J150&gt;1,"Repeat","One-time")</f>
        <v>Repeat</v>
      </c>
    </row>
    <row r="151" customFormat="false" ht="15" hidden="false" customHeight="false" outlineLevel="0" collapsed="false">
      <c r="A151" s="12" t="n">
        <v>150</v>
      </c>
      <c r="B151" s="12" t="s">
        <v>781</v>
      </c>
      <c r="C151" s="12" t="s">
        <v>782</v>
      </c>
      <c r="D151" s="12" t="s">
        <v>483</v>
      </c>
      <c r="E151" s="12" t="n">
        <v>50</v>
      </c>
      <c r="F151" s="12" t="s">
        <v>93</v>
      </c>
      <c r="G151" s="12" t="s">
        <v>46</v>
      </c>
      <c r="H151" s="17" t="n">
        <v>45681</v>
      </c>
      <c r="I151" s="12" t="s">
        <v>62</v>
      </c>
      <c r="J151" s="12" t="n">
        <f aca="false">COUNTIFS(Orders!$B$2:$B$3525,A151,Orders!$G$2:$G$3525,"Delivered")</f>
        <v>1</v>
      </c>
      <c r="K151" s="16" t="n">
        <f aca="false">SUMIFS(Orders!$K$2:$K$3525,Orders!$B$2:$B$3525,A151,Orders!$G$2:$G$3525,"Delivered")</f>
        <v>3547.65</v>
      </c>
      <c r="L151" s="16" t="n">
        <f aca="false">IF(J151=0,0,K151/J151)</f>
        <v>3547.65</v>
      </c>
      <c r="M151" s="12" t="str">
        <f aca="false">IF(J151&gt;1,"Repeat","One-time")</f>
        <v>One-time</v>
      </c>
    </row>
    <row r="152" customFormat="false" ht="15" hidden="false" customHeight="false" outlineLevel="0" collapsed="false">
      <c r="A152" s="12" t="n">
        <v>151</v>
      </c>
      <c r="B152" s="12" t="s">
        <v>783</v>
      </c>
      <c r="C152" s="12" t="s">
        <v>784</v>
      </c>
      <c r="D152" s="12" t="s">
        <v>488</v>
      </c>
      <c r="E152" s="12" t="n">
        <v>49</v>
      </c>
      <c r="F152" s="12" t="s">
        <v>71</v>
      </c>
      <c r="G152" s="12" t="s">
        <v>43</v>
      </c>
      <c r="H152" s="17" t="n">
        <v>44768</v>
      </c>
      <c r="I152" s="12" t="s">
        <v>63</v>
      </c>
      <c r="J152" s="12" t="n">
        <f aca="false">COUNTIFS(Orders!$B$2:$B$3525,A152,Orders!$G$2:$G$3525,"Delivered")</f>
        <v>5</v>
      </c>
      <c r="K152" s="16" t="n">
        <f aca="false">SUMIFS(Orders!$K$2:$K$3525,Orders!$B$2:$B$3525,A152,Orders!$G$2:$G$3525,"Delivered")</f>
        <v>12888.8</v>
      </c>
      <c r="L152" s="16" t="n">
        <f aca="false">IF(J152=0,0,K152/J152)</f>
        <v>2577.76</v>
      </c>
      <c r="M152" s="12" t="str">
        <f aca="false">IF(J152&gt;1,"Repeat","One-time")</f>
        <v>Repeat</v>
      </c>
    </row>
    <row r="153" customFormat="false" ht="15" hidden="false" customHeight="false" outlineLevel="0" collapsed="false">
      <c r="A153" s="12" t="n">
        <v>152</v>
      </c>
      <c r="B153" s="12" t="s">
        <v>785</v>
      </c>
      <c r="C153" s="12" t="s">
        <v>786</v>
      </c>
      <c r="D153" s="12" t="s">
        <v>488</v>
      </c>
      <c r="E153" s="12" t="n">
        <v>63</v>
      </c>
      <c r="F153" s="12" t="s">
        <v>93</v>
      </c>
      <c r="G153" s="12" t="s">
        <v>46</v>
      </c>
      <c r="H153" s="17" t="n">
        <v>45112</v>
      </c>
      <c r="I153" s="12" t="s">
        <v>63</v>
      </c>
      <c r="J153" s="12" t="n">
        <f aca="false">COUNTIFS(Orders!$B$2:$B$3525,A153,Orders!$G$2:$G$3525,"Delivered")</f>
        <v>1</v>
      </c>
      <c r="K153" s="16" t="n">
        <f aca="false">SUMIFS(Orders!$K$2:$K$3525,Orders!$B$2:$B$3525,A153,Orders!$G$2:$G$3525,"Delivered")</f>
        <v>4866.1</v>
      </c>
      <c r="L153" s="16" t="n">
        <f aca="false">IF(J153=0,0,K153/J153)</f>
        <v>4866.1</v>
      </c>
      <c r="M153" s="12" t="str">
        <f aca="false">IF(J153&gt;1,"Repeat","One-time")</f>
        <v>One-time</v>
      </c>
    </row>
    <row r="154" customFormat="false" ht="15" hidden="false" customHeight="false" outlineLevel="0" collapsed="false">
      <c r="A154" s="12" t="n">
        <v>153</v>
      </c>
      <c r="B154" s="12" t="s">
        <v>787</v>
      </c>
      <c r="C154" s="12" t="s">
        <v>788</v>
      </c>
      <c r="D154" s="12" t="s">
        <v>488</v>
      </c>
      <c r="E154" s="12" t="n">
        <v>57</v>
      </c>
      <c r="F154" s="12" t="s">
        <v>81</v>
      </c>
      <c r="G154" s="12" t="s">
        <v>45</v>
      </c>
      <c r="H154" s="17" t="n">
        <v>45309</v>
      </c>
      <c r="I154" s="12" t="s">
        <v>61</v>
      </c>
      <c r="J154" s="12" t="n">
        <f aca="false">COUNTIFS(Orders!$B$2:$B$3525,A154,Orders!$G$2:$G$3525,"Delivered")</f>
        <v>2</v>
      </c>
      <c r="K154" s="16" t="n">
        <f aca="false">SUMIFS(Orders!$K$2:$K$3525,Orders!$B$2:$B$3525,A154,Orders!$G$2:$G$3525,"Delivered")</f>
        <v>11070.65</v>
      </c>
      <c r="L154" s="16" t="n">
        <f aca="false">IF(J154=0,0,K154/J154)</f>
        <v>5535.325</v>
      </c>
      <c r="M154" s="12" t="str">
        <f aca="false">IF(J154&gt;1,"Repeat","One-time")</f>
        <v>Repeat</v>
      </c>
    </row>
    <row r="155" customFormat="false" ht="15" hidden="false" customHeight="false" outlineLevel="0" collapsed="false">
      <c r="A155" s="12" t="n">
        <v>154</v>
      </c>
      <c r="B155" s="12" t="s">
        <v>789</v>
      </c>
      <c r="C155" s="12" t="s">
        <v>790</v>
      </c>
      <c r="D155" s="12" t="s">
        <v>488</v>
      </c>
      <c r="E155" s="12" t="n">
        <v>45</v>
      </c>
      <c r="F155" s="12" t="s">
        <v>101</v>
      </c>
      <c r="G155" s="12" t="s">
        <v>42</v>
      </c>
      <c r="H155" s="17" t="n">
        <v>45683</v>
      </c>
      <c r="I155" s="12" t="s">
        <v>61</v>
      </c>
      <c r="J155" s="12" t="n">
        <f aca="false">COUNTIFS(Orders!$B$2:$B$3525,A155,Orders!$G$2:$G$3525,"Delivered")</f>
        <v>2</v>
      </c>
      <c r="K155" s="16" t="n">
        <f aca="false">SUMIFS(Orders!$K$2:$K$3525,Orders!$B$2:$B$3525,A155,Orders!$G$2:$G$3525,"Delivered")</f>
        <v>9903.65</v>
      </c>
      <c r="L155" s="16" t="n">
        <f aca="false">IF(J155=0,0,K155/J155)</f>
        <v>4951.825</v>
      </c>
      <c r="M155" s="12" t="str">
        <f aca="false">IF(J155&gt;1,"Repeat","One-time")</f>
        <v>Repeat</v>
      </c>
    </row>
    <row r="156" customFormat="false" ht="15" hidden="false" customHeight="false" outlineLevel="0" collapsed="false">
      <c r="A156" s="12" t="n">
        <v>155</v>
      </c>
      <c r="B156" s="12" t="s">
        <v>791</v>
      </c>
      <c r="C156" s="12" t="s">
        <v>792</v>
      </c>
      <c r="D156" s="12" t="s">
        <v>488</v>
      </c>
      <c r="E156" s="12" t="n">
        <v>33</v>
      </c>
      <c r="F156" s="12" t="s">
        <v>87</v>
      </c>
      <c r="G156" s="12" t="s">
        <v>46</v>
      </c>
      <c r="H156" s="17" t="n">
        <v>45416</v>
      </c>
      <c r="I156" s="12" t="s">
        <v>61</v>
      </c>
      <c r="J156" s="12" t="n">
        <f aca="false">COUNTIFS(Orders!$B$2:$B$3525,A156,Orders!$G$2:$G$3525,"Delivered")</f>
        <v>14</v>
      </c>
      <c r="K156" s="16" t="n">
        <f aca="false">SUMIFS(Orders!$K$2:$K$3525,Orders!$B$2:$B$3525,A156,Orders!$G$2:$G$3525,"Delivered")</f>
        <v>57732.9</v>
      </c>
      <c r="L156" s="16" t="n">
        <f aca="false">IF(J156=0,0,K156/J156)</f>
        <v>4123.77857142857</v>
      </c>
      <c r="M156" s="12" t="str">
        <f aca="false">IF(J156&gt;1,"Repeat","One-time")</f>
        <v>Repeat</v>
      </c>
    </row>
    <row r="157" customFormat="false" ht="15" hidden="false" customHeight="false" outlineLevel="0" collapsed="false">
      <c r="A157" s="12" t="n">
        <v>156</v>
      </c>
      <c r="B157" s="12" t="s">
        <v>793</v>
      </c>
      <c r="C157" s="12" t="s">
        <v>794</v>
      </c>
      <c r="D157" s="12" t="s">
        <v>488</v>
      </c>
      <c r="E157" s="12" t="n">
        <v>46</v>
      </c>
      <c r="F157" s="12" t="s">
        <v>75</v>
      </c>
      <c r="G157" s="12" t="s">
        <v>43</v>
      </c>
      <c r="H157" s="17" t="n">
        <v>44751</v>
      </c>
      <c r="I157" s="12" t="s">
        <v>63</v>
      </c>
      <c r="J157" s="12" t="n">
        <f aca="false">COUNTIFS(Orders!$B$2:$B$3525,A157,Orders!$G$2:$G$3525,"Delivered")</f>
        <v>2</v>
      </c>
      <c r="K157" s="16" t="n">
        <f aca="false">SUMIFS(Orders!$K$2:$K$3525,Orders!$B$2:$B$3525,A157,Orders!$G$2:$G$3525,"Delivered")</f>
        <v>4983.55</v>
      </c>
      <c r="L157" s="16" t="n">
        <f aca="false">IF(J157=0,0,K157/J157)</f>
        <v>2491.775</v>
      </c>
      <c r="M157" s="12" t="str">
        <f aca="false">IF(J157&gt;1,"Repeat","One-time")</f>
        <v>Repeat</v>
      </c>
    </row>
    <row r="158" customFormat="false" ht="15" hidden="false" customHeight="false" outlineLevel="0" collapsed="false">
      <c r="A158" s="12" t="n">
        <v>157</v>
      </c>
      <c r="B158" s="12" t="s">
        <v>795</v>
      </c>
      <c r="C158" s="12" t="s">
        <v>796</v>
      </c>
      <c r="D158" s="12" t="s">
        <v>488</v>
      </c>
      <c r="E158" s="12" t="n">
        <v>39</v>
      </c>
      <c r="F158" s="12" t="s">
        <v>99</v>
      </c>
      <c r="G158" s="12" t="s">
        <v>42</v>
      </c>
      <c r="H158" s="17" t="n">
        <v>45324</v>
      </c>
      <c r="I158" s="12" t="s">
        <v>63</v>
      </c>
      <c r="J158" s="12" t="n">
        <f aca="false">COUNTIFS(Orders!$B$2:$B$3525,A158,Orders!$G$2:$G$3525,"Delivered")</f>
        <v>5</v>
      </c>
      <c r="K158" s="16" t="n">
        <f aca="false">SUMIFS(Orders!$K$2:$K$3525,Orders!$B$2:$B$3525,A158,Orders!$G$2:$G$3525,"Delivered")</f>
        <v>21051.75</v>
      </c>
      <c r="L158" s="16" t="n">
        <f aca="false">IF(J158=0,0,K158/J158)</f>
        <v>4210.35</v>
      </c>
      <c r="M158" s="12" t="str">
        <f aca="false">IF(J158&gt;1,"Repeat","One-time")</f>
        <v>Repeat</v>
      </c>
    </row>
    <row r="159" customFormat="false" ht="15" hidden="false" customHeight="false" outlineLevel="0" collapsed="false">
      <c r="A159" s="12" t="n">
        <v>158</v>
      </c>
      <c r="B159" s="12" t="s">
        <v>797</v>
      </c>
      <c r="C159" s="12" t="s">
        <v>798</v>
      </c>
      <c r="D159" s="12" t="s">
        <v>483</v>
      </c>
      <c r="E159" s="12" t="n">
        <v>49</v>
      </c>
      <c r="F159" s="12" t="s">
        <v>91</v>
      </c>
      <c r="G159" s="12" t="s">
        <v>46</v>
      </c>
      <c r="H159" s="17" t="n">
        <v>45108</v>
      </c>
      <c r="I159" s="12" t="s">
        <v>63</v>
      </c>
      <c r="J159" s="12" t="n">
        <f aca="false">COUNTIFS(Orders!$B$2:$B$3525,A159,Orders!$G$2:$G$3525,"Delivered")</f>
        <v>3</v>
      </c>
      <c r="K159" s="16" t="n">
        <f aca="false">SUMIFS(Orders!$K$2:$K$3525,Orders!$B$2:$B$3525,A159,Orders!$G$2:$G$3525,"Delivered")</f>
        <v>11090.15</v>
      </c>
      <c r="L159" s="16" t="n">
        <f aca="false">IF(J159=0,0,K159/J159)</f>
        <v>3696.71666666667</v>
      </c>
      <c r="M159" s="12" t="str">
        <f aca="false">IF(J159&gt;1,"Repeat","One-time")</f>
        <v>Repeat</v>
      </c>
    </row>
    <row r="160" customFormat="false" ht="15" hidden="false" customHeight="false" outlineLevel="0" collapsed="false">
      <c r="A160" s="12" t="n">
        <v>159</v>
      </c>
      <c r="B160" s="12" t="s">
        <v>799</v>
      </c>
      <c r="C160" s="12" t="s">
        <v>800</v>
      </c>
      <c r="D160" s="12" t="s">
        <v>488</v>
      </c>
      <c r="E160" s="12" t="n">
        <v>35</v>
      </c>
      <c r="F160" s="12" t="s">
        <v>87</v>
      </c>
      <c r="G160" s="12" t="s">
        <v>46</v>
      </c>
      <c r="H160" s="17" t="n">
        <v>45144</v>
      </c>
      <c r="I160" s="12" t="s">
        <v>61</v>
      </c>
      <c r="J160" s="12" t="n">
        <f aca="false">COUNTIFS(Orders!$B$2:$B$3525,A160,Orders!$G$2:$G$3525,"Delivered")</f>
        <v>1</v>
      </c>
      <c r="K160" s="16" t="n">
        <f aca="false">SUMIFS(Orders!$K$2:$K$3525,Orders!$B$2:$B$3525,A160,Orders!$G$2:$G$3525,"Delivered")</f>
        <v>7646</v>
      </c>
      <c r="L160" s="16" t="n">
        <f aca="false">IF(J160=0,0,K160/J160)</f>
        <v>7646</v>
      </c>
      <c r="M160" s="12" t="str">
        <f aca="false">IF(J160&gt;1,"Repeat","One-time")</f>
        <v>One-time</v>
      </c>
    </row>
    <row r="161" customFormat="false" ht="15" hidden="false" customHeight="false" outlineLevel="0" collapsed="false">
      <c r="A161" s="12" t="n">
        <v>160</v>
      </c>
      <c r="B161" s="12" t="s">
        <v>801</v>
      </c>
      <c r="C161" s="12" t="s">
        <v>802</v>
      </c>
      <c r="D161" s="12" t="s">
        <v>483</v>
      </c>
      <c r="E161" s="12" t="n">
        <v>51</v>
      </c>
      <c r="F161" s="12" t="s">
        <v>87</v>
      </c>
      <c r="G161" s="12" t="s">
        <v>46</v>
      </c>
      <c r="H161" s="17" t="n">
        <v>45392</v>
      </c>
      <c r="I161" s="12" t="s">
        <v>61</v>
      </c>
      <c r="J161" s="12" t="n">
        <f aca="false">COUNTIFS(Orders!$B$2:$B$3525,A161,Orders!$G$2:$G$3525,"Delivered")</f>
        <v>5</v>
      </c>
      <c r="K161" s="16" t="n">
        <f aca="false">SUMIFS(Orders!$K$2:$K$3525,Orders!$B$2:$B$3525,A161,Orders!$G$2:$G$3525,"Delivered")</f>
        <v>15916.15</v>
      </c>
      <c r="L161" s="16" t="n">
        <f aca="false">IF(J161=0,0,K161/J161)</f>
        <v>3183.23</v>
      </c>
      <c r="M161" s="12" t="str">
        <f aca="false">IF(J161&gt;1,"Repeat","One-time")</f>
        <v>Repeat</v>
      </c>
    </row>
    <row r="162" customFormat="false" ht="15" hidden="false" customHeight="false" outlineLevel="0" collapsed="false">
      <c r="A162" s="12" t="n">
        <v>161</v>
      </c>
      <c r="B162" s="12" t="s">
        <v>803</v>
      </c>
      <c r="C162" s="12" t="s">
        <v>804</v>
      </c>
      <c r="D162" s="12" t="s">
        <v>483</v>
      </c>
      <c r="E162" s="12" t="n">
        <v>64</v>
      </c>
      <c r="F162" s="12" t="s">
        <v>75</v>
      </c>
      <c r="G162" s="12" t="s">
        <v>43</v>
      </c>
      <c r="H162" s="17" t="n">
        <v>45137</v>
      </c>
      <c r="I162" s="12" t="s">
        <v>63</v>
      </c>
      <c r="J162" s="12" t="n">
        <f aca="false">COUNTIFS(Orders!$B$2:$B$3525,A162,Orders!$G$2:$G$3525,"Delivered")</f>
        <v>1</v>
      </c>
      <c r="K162" s="16" t="n">
        <f aca="false">SUMIFS(Orders!$K$2:$K$3525,Orders!$B$2:$B$3525,A162,Orders!$G$2:$G$3525,"Delivered")</f>
        <v>2299</v>
      </c>
      <c r="L162" s="16" t="n">
        <f aca="false">IF(J162=0,0,K162/J162)</f>
        <v>2299</v>
      </c>
      <c r="M162" s="12" t="str">
        <f aca="false">IF(J162&gt;1,"Repeat","One-time")</f>
        <v>One-time</v>
      </c>
    </row>
    <row r="163" customFormat="false" ht="15" hidden="false" customHeight="false" outlineLevel="0" collapsed="false">
      <c r="A163" s="12" t="n">
        <v>162</v>
      </c>
      <c r="B163" s="12" t="s">
        <v>805</v>
      </c>
      <c r="C163" s="12" t="s">
        <v>806</v>
      </c>
      <c r="D163" s="12" t="s">
        <v>488</v>
      </c>
      <c r="E163" s="12" t="n">
        <v>59</v>
      </c>
      <c r="F163" s="12" t="s">
        <v>85</v>
      </c>
      <c r="G163" s="12" t="s">
        <v>45</v>
      </c>
      <c r="H163" s="17" t="n">
        <v>45709</v>
      </c>
      <c r="I163" s="12" t="s">
        <v>62</v>
      </c>
      <c r="J163" s="12" t="n">
        <f aca="false">COUNTIFS(Orders!$B$2:$B$3525,A163,Orders!$G$2:$G$3525,"Delivered")</f>
        <v>5</v>
      </c>
      <c r="K163" s="16" t="n">
        <f aca="false">SUMIFS(Orders!$K$2:$K$3525,Orders!$B$2:$B$3525,A163,Orders!$G$2:$G$3525,"Delivered")</f>
        <v>29139.9</v>
      </c>
      <c r="L163" s="16" t="n">
        <f aca="false">IF(J163=0,0,K163/J163)</f>
        <v>5827.98</v>
      </c>
      <c r="M163" s="12" t="str">
        <f aca="false">IF(J163&gt;1,"Repeat","One-time")</f>
        <v>Repeat</v>
      </c>
    </row>
    <row r="164" customFormat="false" ht="15" hidden="false" customHeight="false" outlineLevel="0" collapsed="false">
      <c r="A164" s="12" t="n">
        <v>163</v>
      </c>
      <c r="B164" s="12" t="s">
        <v>807</v>
      </c>
      <c r="C164" s="12" t="s">
        <v>808</v>
      </c>
      <c r="D164" s="12" t="s">
        <v>483</v>
      </c>
      <c r="E164" s="12" t="n">
        <v>23</v>
      </c>
      <c r="F164" s="12" t="s">
        <v>99</v>
      </c>
      <c r="G164" s="12" t="s">
        <v>42</v>
      </c>
      <c r="H164" s="17" t="n">
        <v>45511</v>
      </c>
      <c r="I164" s="12" t="s">
        <v>63</v>
      </c>
      <c r="J164" s="12" t="n">
        <f aca="false">COUNTIFS(Orders!$B$2:$B$3525,A164,Orders!$G$2:$G$3525,"Delivered")</f>
        <v>4</v>
      </c>
      <c r="K164" s="16" t="n">
        <f aca="false">SUMIFS(Orders!$K$2:$K$3525,Orders!$B$2:$B$3525,A164,Orders!$G$2:$G$3525,"Delivered")</f>
        <v>11976.4</v>
      </c>
      <c r="L164" s="16" t="n">
        <f aca="false">IF(J164=0,0,K164/J164)</f>
        <v>2994.1</v>
      </c>
      <c r="M164" s="12" t="str">
        <f aca="false">IF(J164&gt;1,"Repeat","One-time")</f>
        <v>Repeat</v>
      </c>
    </row>
    <row r="165" customFormat="false" ht="15" hidden="false" customHeight="false" outlineLevel="0" collapsed="false">
      <c r="A165" s="12" t="n">
        <v>164</v>
      </c>
      <c r="B165" s="12" t="s">
        <v>809</v>
      </c>
      <c r="C165" s="12" t="s">
        <v>810</v>
      </c>
      <c r="D165" s="12" t="s">
        <v>483</v>
      </c>
      <c r="E165" s="12" t="n">
        <v>37</v>
      </c>
      <c r="F165" s="12" t="s">
        <v>95</v>
      </c>
      <c r="G165" s="12" t="s">
        <v>42</v>
      </c>
      <c r="H165" s="17" t="n">
        <v>45462</v>
      </c>
      <c r="I165" s="12" t="s">
        <v>62</v>
      </c>
      <c r="J165" s="12" t="n">
        <f aca="false">COUNTIFS(Orders!$B$2:$B$3525,A165,Orders!$G$2:$G$3525,"Delivered")</f>
        <v>0</v>
      </c>
      <c r="K165" s="16" t="n">
        <f aca="false">SUMIFS(Orders!$K$2:$K$3525,Orders!$B$2:$B$3525,A165,Orders!$G$2:$G$3525,"Delivered")</f>
        <v>0</v>
      </c>
      <c r="L165" s="16" t="n">
        <f aca="false">IF(J165=0,0,K165/J165)</f>
        <v>0</v>
      </c>
      <c r="M165" s="12" t="str">
        <f aca="false">IF(J165&gt;1,"Repeat","One-time")</f>
        <v>One-time</v>
      </c>
    </row>
    <row r="166" customFormat="false" ht="15" hidden="false" customHeight="false" outlineLevel="0" collapsed="false">
      <c r="A166" s="12" t="n">
        <v>165</v>
      </c>
      <c r="B166" s="12" t="s">
        <v>811</v>
      </c>
      <c r="C166" s="12" t="s">
        <v>812</v>
      </c>
      <c r="D166" s="12" t="s">
        <v>488</v>
      </c>
      <c r="E166" s="12" t="n">
        <v>53</v>
      </c>
      <c r="F166" s="12" t="s">
        <v>93</v>
      </c>
      <c r="G166" s="12" t="s">
        <v>46</v>
      </c>
      <c r="H166" s="17" t="n">
        <v>45115</v>
      </c>
      <c r="I166" s="12" t="s">
        <v>63</v>
      </c>
      <c r="J166" s="12" t="n">
        <f aca="false">COUNTIFS(Orders!$B$2:$B$3525,A166,Orders!$G$2:$G$3525,"Delivered")</f>
        <v>1</v>
      </c>
      <c r="K166" s="16" t="n">
        <f aca="false">SUMIFS(Orders!$K$2:$K$3525,Orders!$B$2:$B$3525,A166,Orders!$G$2:$G$3525,"Delivered")</f>
        <v>11035</v>
      </c>
      <c r="L166" s="16" t="n">
        <f aca="false">IF(J166=0,0,K166/J166)</f>
        <v>11035</v>
      </c>
      <c r="M166" s="12" t="str">
        <f aca="false">IF(J166&gt;1,"Repeat","One-time")</f>
        <v>One-time</v>
      </c>
    </row>
    <row r="167" customFormat="false" ht="15" hidden="false" customHeight="false" outlineLevel="0" collapsed="false">
      <c r="A167" s="12" t="n">
        <v>166</v>
      </c>
      <c r="B167" s="12" t="s">
        <v>813</v>
      </c>
      <c r="C167" s="12" t="s">
        <v>814</v>
      </c>
      <c r="D167" s="12" t="s">
        <v>488</v>
      </c>
      <c r="E167" s="12" t="n">
        <v>40</v>
      </c>
      <c r="F167" s="12" t="s">
        <v>97</v>
      </c>
      <c r="G167" s="12" t="s">
        <v>42</v>
      </c>
      <c r="H167" s="17" t="n">
        <v>45294</v>
      </c>
      <c r="I167" s="12" t="s">
        <v>62</v>
      </c>
      <c r="J167" s="12" t="n">
        <f aca="false">COUNTIFS(Orders!$B$2:$B$3525,A167,Orders!$G$2:$G$3525,"Delivered")</f>
        <v>4</v>
      </c>
      <c r="K167" s="16" t="n">
        <f aca="false">SUMIFS(Orders!$K$2:$K$3525,Orders!$B$2:$B$3525,A167,Orders!$G$2:$G$3525,"Delivered")</f>
        <v>14719.8</v>
      </c>
      <c r="L167" s="16" t="n">
        <f aca="false">IF(J167=0,0,K167/J167)</f>
        <v>3679.95</v>
      </c>
      <c r="M167" s="12" t="str">
        <f aca="false">IF(J167&gt;1,"Repeat","One-time")</f>
        <v>Repeat</v>
      </c>
    </row>
    <row r="168" customFormat="false" ht="15" hidden="false" customHeight="false" outlineLevel="0" collapsed="false">
      <c r="A168" s="12" t="n">
        <v>167</v>
      </c>
      <c r="B168" s="12" t="s">
        <v>815</v>
      </c>
      <c r="C168" s="12" t="s">
        <v>816</v>
      </c>
      <c r="D168" s="12" t="s">
        <v>488</v>
      </c>
      <c r="E168" s="12" t="n">
        <v>34</v>
      </c>
      <c r="F168" s="12" t="s">
        <v>87</v>
      </c>
      <c r="G168" s="12" t="s">
        <v>46</v>
      </c>
      <c r="H168" s="17" t="n">
        <v>44995</v>
      </c>
      <c r="I168" s="12" t="s">
        <v>63</v>
      </c>
      <c r="J168" s="12" t="n">
        <f aca="false">COUNTIFS(Orders!$B$2:$B$3525,A168,Orders!$G$2:$G$3525,"Delivered")</f>
        <v>0</v>
      </c>
      <c r="K168" s="16" t="n">
        <f aca="false">SUMIFS(Orders!$K$2:$K$3525,Orders!$B$2:$B$3525,A168,Orders!$G$2:$G$3525,"Delivered")</f>
        <v>0</v>
      </c>
      <c r="L168" s="16" t="n">
        <f aca="false">IF(J168=0,0,K168/J168)</f>
        <v>0</v>
      </c>
      <c r="M168" s="12" t="str">
        <f aca="false">IF(J168&gt;1,"Repeat","One-time")</f>
        <v>One-time</v>
      </c>
    </row>
    <row r="169" customFormat="false" ht="15" hidden="false" customHeight="false" outlineLevel="0" collapsed="false">
      <c r="A169" s="12" t="n">
        <v>168</v>
      </c>
      <c r="B169" s="12" t="s">
        <v>817</v>
      </c>
      <c r="C169" s="12" t="s">
        <v>818</v>
      </c>
      <c r="D169" s="12" t="s">
        <v>488</v>
      </c>
      <c r="E169" s="12" t="n">
        <v>25</v>
      </c>
      <c r="F169" s="12" t="s">
        <v>83</v>
      </c>
      <c r="G169" s="12" t="s">
        <v>45</v>
      </c>
      <c r="H169" s="17" t="n">
        <v>45927</v>
      </c>
      <c r="I169" s="12" t="s">
        <v>62</v>
      </c>
      <c r="J169" s="12" t="n">
        <f aca="false">COUNTIFS(Orders!$B$2:$B$3525,A169,Orders!$G$2:$G$3525,"Delivered")</f>
        <v>0</v>
      </c>
      <c r="K169" s="16" t="n">
        <f aca="false">SUMIFS(Orders!$K$2:$K$3525,Orders!$B$2:$B$3525,A169,Orders!$G$2:$G$3525,"Delivered")</f>
        <v>0</v>
      </c>
      <c r="L169" s="16" t="n">
        <f aca="false">IF(J169=0,0,K169/J169)</f>
        <v>0</v>
      </c>
      <c r="M169" s="12" t="str">
        <f aca="false">IF(J169&gt;1,"Repeat","One-time")</f>
        <v>One-time</v>
      </c>
    </row>
    <row r="170" customFormat="false" ht="15" hidden="false" customHeight="false" outlineLevel="0" collapsed="false">
      <c r="A170" s="12" t="n">
        <v>169</v>
      </c>
      <c r="B170" s="12" t="s">
        <v>819</v>
      </c>
      <c r="C170" s="12" t="s">
        <v>820</v>
      </c>
      <c r="D170" s="12" t="s">
        <v>483</v>
      </c>
      <c r="E170" s="12" t="n">
        <v>31</v>
      </c>
      <c r="F170" s="12" t="s">
        <v>81</v>
      </c>
      <c r="G170" s="12" t="s">
        <v>45</v>
      </c>
      <c r="H170" s="17" t="n">
        <v>45447</v>
      </c>
      <c r="I170" s="12" t="s">
        <v>62</v>
      </c>
      <c r="J170" s="12" t="n">
        <f aca="false">COUNTIFS(Orders!$B$2:$B$3525,A170,Orders!$G$2:$G$3525,"Delivered")</f>
        <v>0</v>
      </c>
      <c r="K170" s="16" t="n">
        <f aca="false">SUMIFS(Orders!$K$2:$K$3525,Orders!$B$2:$B$3525,A170,Orders!$G$2:$G$3525,"Delivered")</f>
        <v>0</v>
      </c>
      <c r="L170" s="16" t="n">
        <f aca="false">IF(J170=0,0,K170/J170)</f>
        <v>0</v>
      </c>
      <c r="M170" s="12" t="str">
        <f aca="false">IF(J170&gt;1,"Repeat","One-time")</f>
        <v>One-time</v>
      </c>
    </row>
    <row r="171" customFormat="false" ht="15" hidden="false" customHeight="false" outlineLevel="0" collapsed="false">
      <c r="A171" s="12" t="n">
        <v>170</v>
      </c>
      <c r="B171" s="12" t="s">
        <v>539</v>
      </c>
      <c r="C171" s="12" t="s">
        <v>821</v>
      </c>
      <c r="D171" s="12" t="s">
        <v>488</v>
      </c>
      <c r="E171" s="12" t="n">
        <v>24</v>
      </c>
      <c r="F171" s="12" t="s">
        <v>87</v>
      </c>
      <c r="G171" s="12" t="s">
        <v>46</v>
      </c>
      <c r="H171" s="17" t="n">
        <v>45283</v>
      </c>
      <c r="I171" s="12" t="s">
        <v>61</v>
      </c>
      <c r="J171" s="12" t="n">
        <f aca="false">COUNTIFS(Orders!$B$2:$B$3525,A171,Orders!$G$2:$G$3525,"Delivered")</f>
        <v>2</v>
      </c>
      <c r="K171" s="16" t="n">
        <f aca="false">SUMIFS(Orders!$K$2:$K$3525,Orders!$B$2:$B$3525,A171,Orders!$G$2:$G$3525,"Delivered")</f>
        <v>10537</v>
      </c>
      <c r="L171" s="16" t="n">
        <f aca="false">IF(J171=0,0,K171/J171)</f>
        <v>5268.5</v>
      </c>
      <c r="M171" s="12" t="str">
        <f aca="false">IF(J171&gt;1,"Repeat","One-time")</f>
        <v>Repeat</v>
      </c>
    </row>
    <row r="172" customFormat="false" ht="15" hidden="false" customHeight="false" outlineLevel="0" collapsed="false">
      <c r="A172" s="12" t="n">
        <v>171</v>
      </c>
      <c r="B172" s="12" t="s">
        <v>822</v>
      </c>
      <c r="C172" s="12" t="s">
        <v>823</v>
      </c>
      <c r="D172" s="12" t="s">
        <v>483</v>
      </c>
      <c r="E172" s="12" t="n">
        <v>41</v>
      </c>
      <c r="F172" s="12" t="s">
        <v>89</v>
      </c>
      <c r="G172" s="12" t="s">
        <v>46</v>
      </c>
      <c r="H172" s="17" t="n">
        <v>44730</v>
      </c>
      <c r="I172" s="12" t="s">
        <v>63</v>
      </c>
      <c r="J172" s="12" t="n">
        <f aca="false">COUNTIFS(Orders!$B$2:$B$3525,A172,Orders!$G$2:$G$3525,"Delivered")</f>
        <v>5</v>
      </c>
      <c r="K172" s="16" t="n">
        <f aca="false">SUMIFS(Orders!$K$2:$K$3525,Orders!$B$2:$B$3525,A172,Orders!$G$2:$G$3525,"Delivered")</f>
        <v>28457.25</v>
      </c>
      <c r="L172" s="16" t="n">
        <f aca="false">IF(J172=0,0,K172/J172)</f>
        <v>5691.45</v>
      </c>
      <c r="M172" s="12" t="str">
        <f aca="false">IF(J172&gt;1,"Repeat","One-time")</f>
        <v>Repeat</v>
      </c>
    </row>
    <row r="173" customFormat="false" ht="15" hidden="false" customHeight="false" outlineLevel="0" collapsed="false">
      <c r="A173" s="12" t="n">
        <v>172</v>
      </c>
      <c r="B173" s="12" t="s">
        <v>824</v>
      </c>
      <c r="C173" s="12" t="s">
        <v>825</v>
      </c>
      <c r="D173" s="12" t="s">
        <v>483</v>
      </c>
      <c r="E173" s="12" t="n">
        <v>35</v>
      </c>
      <c r="F173" s="12" t="s">
        <v>71</v>
      </c>
      <c r="G173" s="12" t="s">
        <v>43</v>
      </c>
      <c r="H173" s="17" t="n">
        <v>45720</v>
      </c>
      <c r="I173" s="12" t="s">
        <v>63</v>
      </c>
      <c r="J173" s="12" t="n">
        <f aca="false">COUNTIFS(Orders!$B$2:$B$3525,A173,Orders!$G$2:$G$3525,"Delivered")</f>
        <v>0</v>
      </c>
      <c r="K173" s="16" t="n">
        <f aca="false">SUMIFS(Orders!$K$2:$K$3525,Orders!$B$2:$B$3525,A173,Orders!$G$2:$G$3525,"Delivered")</f>
        <v>0</v>
      </c>
      <c r="L173" s="16" t="n">
        <f aca="false">IF(J173=0,0,K173/J173)</f>
        <v>0</v>
      </c>
      <c r="M173" s="12" t="str">
        <f aca="false">IF(J173&gt;1,"Repeat","One-time")</f>
        <v>One-time</v>
      </c>
    </row>
    <row r="174" customFormat="false" ht="15" hidden="false" customHeight="false" outlineLevel="0" collapsed="false">
      <c r="A174" s="12" t="n">
        <v>173</v>
      </c>
      <c r="B174" s="12" t="s">
        <v>826</v>
      </c>
      <c r="C174" s="12" t="s">
        <v>827</v>
      </c>
      <c r="D174" s="12" t="s">
        <v>488</v>
      </c>
      <c r="E174" s="12" t="n">
        <v>62</v>
      </c>
      <c r="F174" s="12" t="s">
        <v>73</v>
      </c>
      <c r="G174" s="12" t="s">
        <v>43</v>
      </c>
      <c r="H174" s="17" t="n">
        <v>44721</v>
      </c>
      <c r="I174" s="12" t="s">
        <v>61</v>
      </c>
      <c r="J174" s="12" t="n">
        <f aca="false">COUNTIFS(Orders!$B$2:$B$3525,A174,Orders!$G$2:$G$3525,"Delivered")</f>
        <v>1</v>
      </c>
      <c r="K174" s="16" t="n">
        <f aca="false">SUMIFS(Orders!$K$2:$K$3525,Orders!$B$2:$B$3525,A174,Orders!$G$2:$G$3525,"Delivered")</f>
        <v>647.1</v>
      </c>
      <c r="L174" s="16" t="n">
        <f aca="false">IF(J174=0,0,K174/J174)</f>
        <v>647.1</v>
      </c>
      <c r="M174" s="12" t="str">
        <f aca="false">IF(J174&gt;1,"Repeat","One-time")</f>
        <v>One-time</v>
      </c>
    </row>
    <row r="175" customFormat="false" ht="15" hidden="false" customHeight="false" outlineLevel="0" collapsed="false">
      <c r="A175" s="12" t="n">
        <v>174</v>
      </c>
      <c r="B175" s="12" t="s">
        <v>828</v>
      </c>
      <c r="C175" s="12" t="s">
        <v>829</v>
      </c>
      <c r="D175" s="12" t="s">
        <v>483</v>
      </c>
      <c r="E175" s="12" t="n">
        <v>18</v>
      </c>
      <c r="F175" s="12" t="s">
        <v>101</v>
      </c>
      <c r="G175" s="12" t="s">
        <v>42</v>
      </c>
      <c r="H175" s="17" t="n">
        <v>45509</v>
      </c>
      <c r="I175" s="12" t="s">
        <v>62</v>
      </c>
      <c r="J175" s="12" t="n">
        <f aca="false">COUNTIFS(Orders!$B$2:$B$3525,A175,Orders!$G$2:$G$3525,"Delivered")</f>
        <v>0</v>
      </c>
      <c r="K175" s="16" t="n">
        <f aca="false">SUMIFS(Orders!$K$2:$K$3525,Orders!$B$2:$B$3525,A175,Orders!$G$2:$G$3525,"Delivered")</f>
        <v>0</v>
      </c>
      <c r="L175" s="16" t="n">
        <f aca="false">IF(J175=0,0,K175/J175)</f>
        <v>0</v>
      </c>
      <c r="M175" s="12" t="str">
        <f aca="false">IF(J175&gt;1,"Repeat","One-time")</f>
        <v>One-time</v>
      </c>
    </row>
    <row r="176" customFormat="false" ht="15" hidden="false" customHeight="false" outlineLevel="0" collapsed="false">
      <c r="A176" s="12" t="n">
        <v>175</v>
      </c>
      <c r="B176" s="12" t="s">
        <v>830</v>
      </c>
      <c r="C176" s="12" t="s">
        <v>831</v>
      </c>
      <c r="D176" s="12" t="s">
        <v>488</v>
      </c>
      <c r="E176" s="12" t="n">
        <v>46</v>
      </c>
      <c r="F176" s="12" t="s">
        <v>101</v>
      </c>
      <c r="G176" s="12" t="s">
        <v>42</v>
      </c>
      <c r="H176" s="17" t="n">
        <v>44856</v>
      </c>
      <c r="I176" s="12" t="s">
        <v>63</v>
      </c>
      <c r="J176" s="12" t="n">
        <f aca="false">COUNTIFS(Orders!$B$2:$B$3525,A176,Orders!$G$2:$G$3525,"Delivered")</f>
        <v>5</v>
      </c>
      <c r="K176" s="16" t="n">
        <f aca="false">SUMIFS(Orders!$K$2:$K$3525,Orders!$B$2:$B$3525,A176,Orders!$G$2:$G$3525,"Delivered")</f>
        <v>21985.5</v>
      </c>
      <c r="L176" s="16" t="n">
        <f aca="false">IF(J176=0,0,K176/J176)</f>
        <v>4397.1</v>
      </c>
      <c r="M176" s="12" t="str">
        <f aca="false">IF(J176&gt;1,"Repeat","One-time")</f>
        <v>Repeat</v>
      </c>
    </row>
    <row r="177" customFormat="false" ht="15" hidden="false" customHeight="false" outlineLevel="0" collapsed="false">
      <c r="A177" s="12" t="n">
        <v>176</v>
      </c>
      <c r="B177" s="12" t="s">
        <v>832</v>
      </c>
      <c r="C177" s="12" t="s">
        <v>833</v>
      </c>
      <c r="D177" s="12" t="s">
        <v>488</v>
      </c>
      <c r="E177" s="12" t="n">
        <v>48</v>
      </c>
      <c r="F177" s="12" t="s">
        <v>73</v>
      </c>
      <c r="G177" s="12" t="s">
        <v>43</v>
      </c>
      <c r="H177" s="17" t="n">
        <v>45623</v>
      </c>
      <c r="I177" s="12" t="s">
        <v>63</v>
      </c>
      <c r="J177" s="12" t="n">
        <f aca="false">COUNTIFS(Orders!$B$2:$B$3525,A177,Orders!$G$2:$G$3525,"Delivered")</f>
        <v>1</v>
      </c>
      <c r="K177" s="16" t="n">
        <f aca="false">SUMIFS(Orders!$K$2:$K$3525,Orders!$B$2:$B$3525,A177,Orders!$G$2:$G$3525,"Delivered")</f>
        <v>1109</v>
      </c>
      <c r="L177" s="16" t="n">
        <f aca="false">IF(J177=0,0,K177/J177)</f>
        <v>1109</v>
      </c>
      <c r="M177" s="12" t="str">
        <f aca="false">IF(J177&gt;1,"Repeat","One-time")</f>
        <v>One-time</v>
      </c>
    </row>
    <row r="178" customFormat="false" ht="15" hidden="false" customHeight="false" outlineLevel="0" collapsed="false">
      <c r="A178" s="12" t="n">
        <v>177</v>
      </c>
      <c r="B178" s="12" t="s">
        <v>834</v>
      </c>
      <c r="C178" s="12" t="s">
        <v>835</v>
      </c>
      <c r="D178" s="12" t="s">
        <v>488</v>
      </c>
      <c r="E178" s="12" t="n">
        <v>49</v>
      </c>
      <c r="F178" s="12" t="s">
        <v>75</v>
      </c>
      <c r="G178" s="12" t="s">
        <v>43</v>
      </c>
      <c r="H178" s="17" t="n">
        <v>45718</v>
      </c>
      <c r="I178" s="12" t="s">
        <v>63</v>
      </c>
      <c r="J178" s="12" t="n">
        <f aca="false">COUNTIFS(Orders!$B$2:$B$3525,A178,Orders!$G$2:$G$3525,"Delivered")</f>
        <v>2</v>
      </c>
      <c r="K178" s="16" t="n">
        <f aca="false">SUMIFS(Orders!$K$2:$K$3525,Orders!$B$2:$B$3525,A178,Orders!$G$2:$G$3525,"Delivered")</f>
        <v>1966</v>
      </c>
      <c r="L178" s="16" t="n">
        <f aca="false">IF(J178=0,0,K178/J178)</f>
        <v>983</v>
      </c>
      <c r="M178" s="12" t="str">
        <f aca="false">IF(J178&gt;1,"Repeat","One-time")</f>
        <v>Repeat</v>
      </c>
    </row>
    <row r="179" customFormat="false" ht="15" hidden="false" customHeight="false" outlineLevel="0" collapsed="false">
      <c r="A179" s="12" t="n">
        <v>178</v>
      </c>
      <c r="B179" s="12" t="s">
        <v>836</v>
      </c>
      <c r="C179" s="12" t="s">
        <v>837</v>
      </c>
      <c r="D179" s="12" t="s">
        <v>483</v>
      </c>
      <c r="E179" s="12" t="n">
        <v>27</v>
      </c>
      <c r="F179" s="12" t="s">
        <v>73</v>
      </c>
      <c r="G179" s="12" t="s">
        <v>43</v>
      </c>
      <c r="H179" s="17" t="n">
        <v>44808</v>
      </c>
      <c r="I179" s="12" t="s">
        <v>61</v>
      </c>
      <c r="J179" s="12" t="n">
        <f aca="false">COUNTIFS(Orders!$B$2:$B$3525,A179,Orders!$G$2:$G$3525,"Delivered")</f>
        <v>3</v>
      </c>
      <c r="K179" s="16" t="n">
        <f aca="false">SUMIFS(Orders!$K$2:$K$3525,Orders!$B$2:$B$3525,A179,Orders!$G$2:$G$3525,"Delivered")</f>
        <v>11043</v>
      </c>
      <c r="L179" s="16" t="n">
        <f aca="false">IF(J179=0,0,K179/J179)</f>
        <v>3681</v>
      </c>
      <c r="M179" s="12" t="str">
        <f aca="false">IF(J179&gt;1,"Repeat","One-time")</f>
        <v>Repeat</v>
      </c>
    </row>
    <row r="180" customFormat="false" ht="15" hidden="false" customHeight="false" outlineLevel="0" collapsed="false">
      <c r="A180" s="12" t="n">
        <v>179</v>
      </c>
      <c r="B180" s="12" t="s">
        <v>838</v>
      </c>
      <c r="C180" s="12" t="s">
        <v>839</v>
      </c>
      <c r="D180" s="12" t="s">
        <v>483</v>
      </c>
      <c r="E180" s="12" t="n">
        <v>33</v>
      </c>
      <c r="F180" s="12" t="s">
        <v>89</v>
      </c>
      <c r="G180" s="12" t="s">
        <v>46</v>
      </c>
      <c r="H180" s="17" t="n">
        <v>45753</v>
      </c>
      <c r="I180" s="12" t="s">
        <v>63</v>
      </c>
      <c r="J180" s="12" t="n">
        <f aca="false">COUNTIFS(Orders!$B$2:$B$3525,A180,Orders!$G$2:$G$3525,"Delivered")</f>
        <v>11</v>
      </c>
      <c r="K180" s="16" t="n">
        <f aca="false">SUMIFS(Orders!$K$2:$K$3525,Orders!$B$2:$B$3525,A180,Orders!$G$2:$G$3525,"Delivered")</f>
        <v>64471.55</v>
      </c>
      <c r="L180" s="16" t="n">
        <f aca="false">IF(J180=0,0,K180/J180)</f>
        <v>5861.05</v>
      </c>
      <c r="M180" s="12" t="str">
        <f aca="false">IF(J180&gt;1,"Repeat","One-time")</f>
        <v>Repeat</v>
      </c>
    </row>
    <row r="181" customFormat="false" ht="15" hidden="false" customHeight="false" outlineLevel="0" collapsed="false">
      <c r="A181" s="12" t="n">
        <v>180</v>
      </c>
      <c r="B181" s="12" t="s">
        <v>840</v>
      </c>
      <c r="C181" s="12" t="s">
        <v>841</v>
      </c>
      <c r="D181" s="12" t="s">
        <v>483</v>
      </c>
      <c r="E181" s="12" t="n">
        <v>51</v>
      </c>
      <c r="F181" s="12" t="s">
        <v>97</v>
      </c>
      <c r="G181" s="12" t="s">
        <v>42</v>
      </c>
      <c r="H181" s="17" t="n">
        <v>45697</v>
      </c>
      <c r="I181" s="12" t="s">
        <v>63</v>
      </c>
      <c r="J181" s="12" t="n">
        <f aca="false">COUNTIFS(Orders!$B$2:$B$3525,A181,Orders!$G$2:$G$3525,"Delivered")</f>
        <v>0</v>
      </c>
      <c r="K181" s="16" t="n">
        <f aca="false">SUMIFS(Orders!$K$2:$K$3525,Orders!$B$2:$B$3525,A181,Orders!$G$2:$G$3525,"Delivered")</f>
        <v>0</v>
      </c>
      <c r="L181" s="16" t="n">
        <f aca="false">IF(J181=0,0,K181/J181)</f>
        <v>0</v>
      </c>
      <c r="M181" s="12" t="str">
        <f aca="false">IF(J181&gt;1,"Repeat","One-time")</f>
        <v>One-time</v>
      </c>
    </row>
    <row r="182" customFormat="false" ht="15" hidden="false" customHeight="false" outlineLevel="0" collapsed="false">
      <c r="A182" s="12" t="n">
        <v>181</v>
      </c>
      <c r="B182" s="12" t="s">
        <v>842</v>
      </c>
      <c r="C182" s="12" t="s">
        <v>843</v>
      </c>
      <c r="D182" s="12" t="s">
        <v>488</v>
      </c>
      <c r="E182" s="12" t="n">
        <v>55</v>
      </c>
      <c r="F182" s="12" t="s">
        <v>99</v>
      </c>
      <c r="G182" s="12" t="s">
        <v>42</v>
      </c>
      <c r="H182" s="17" t="n">
        <v>45593</v>
      </c>
      <c r="I182" s="12" t="s">
        <v>61</v>
      </c>
      <c r="J182" s="12" t="n">
        <f aca="false">COUNTIFS(Orders!$B$2:$B$3525,A182,Orders!$G$2:$G$3525,"Delivered")</f>
        <v>1</v>
      </c>
      <c r="K182" s="16" t="n">
        <f aca="false">SUMIFS(Orders!$K$2:$K$3525,Orders!$B$2:$B$3525,A182,Orders!$G$2:$G$3525,"Delivered")</f>
        <v>103.2</v>
      </c>
      <c r="L182" s="16" t="n">
        <f aca="false">IF(J182=0,0,K182/J182)</f>
        <v>103.2</v>
      </c>
      <c r="M182" s="12" t="str">
        <f aca="false">IF(J182&gt;1,"Repeat","One-time")</f>
        <v>One-time</v>
      </c>
    </row>
    <row r="183" customFormat="false" ht="15" hidden="false" customHeight="false" outlineLevel="0" collapsed="false">
      <c r="A183" s="12" t="n">
        <v>182</v>
      </c>
      <c r="B183" s="12" t="s">
        <v>844</v>
      </c>
      <c r="C183" s="12" t="s">
        <v>845</v>
      </c>
      <c r="D183" s="12" t="s">
        <v>483</v>
      </c>
      <c r="E183" s="12" t="n">
        <v>57</v>
      </c>
      <c r="F183" s="12" t="s">
        <v>89</v>
      </c>
      <c r="G183" s="12" t="s">
        <v>46</v>
      </c>
      <c r="H183" s="17" t="n">
        <v>45372</v>
      </c>
      <c r="I183" s="12" t="s">
        <v>61</v>
      </c>
      <c r="J183" s="12" t="n">
        <f aca="false">COUNTIFS(Orders!$B$2:$B$3525,A183,Orders!$G$2:$G$3525,"Delivered")</f>
        <v>1</v>
      </c>
      <c r="K183" s="16" t="n">
        <f aca="false">SUMIFS(Orders!$K$2:$K$3525,Orders!$B$2:$B$3525,A183,Orders!$G$2:$G$3525,"Delivered")</f>
        <v>683.05</v>
      </c>
      <c r="L183" s="16" t="n">
        <f aca="false">IF(J183=0,0,K183/J183)</f>
        <v>683.05</v>
      </c>
      <c r="M183" s="12" t="str">
        <f aca="false">IF(J183&gt;1,"Repeat","One-time")</f>
        <v>One-time</v>
      </c>
    </row>
    <row r="184" customFormat="false" ht="15" hidden="false" customHeight="false" outlineLevel="0" collapsed="false">
      <c r="A184" s="12" t="n">
        <v>183</v>
      </c>
      <c r="B184" s="12" t="s">
        <v>846</v>
      </c>
      <c r="C184" s="12" t="s">
        <v>847</v>
      </c>
      <c r="D184" s="12" t="s">
        <v>483</v>
      </c>
      <c r="E184" s="12" t="n">
        <v>58</v>
      </c>
      <c r="F184" s="12" t="s">
        <v>77</v>
      </c>
      <c r="G184" s="12" t="s">
        <v>43</v>
      </c>
      <c r="H184" s="17" t="n">
        <v>45649</v>
      </c>
      <c r="I184" s="12" t="s">
        <v>63</v>
      </c>
      <c r="J184" s="12" t="n">
        <f aca="false">COUNTIFS(Orders!$B$2:$B$3525,A184,Orders!$G$2:$G$3525,"Delivered")</f>
        <v>13</v>
      </c>
      <c r="K184" s="16" t="n">
        <f aca="false">SUMIFS(Orders!$K$2:$K$3525,Orders!$B$2:$B$3525,A184,Orders!$G$2:$G$3525,"Delivered")</f>
        <v>50395.05</v>
      </c>
      <c r="L184" s="16" t="n">
        <f aca="false">IF(J184=0,0,K184/J184)</f>
        <v>3876.54230769231</v>
      </c>
      <c r="M184" s="12" t="str">
        <f aca="false">IF(J184&gt;1,"Repeat","One-time")</f>
        <v>Repeat</v>
      </c>
    </row>
    <row r="185" customFormat="false" ht="15" hidden="false" customHeight="false" outlineLevel="0" collapsed="false">
      <c r="A185" s="12" t="n">
        <v>184</v>
      </c>
      <c r="B185" s="12" t="s">
        <v>848</v>
      </c>
      <c r="C185" s="12" t="s">
        <v>849</v>
      </c>
      <c r="D185" s="12" t="s">
        <v>483</v>
      </c>
      <c r="E185" s="12" t="n">
        <v>33</v>
      </c>
      <c r="F185" s="12" t="s">
        <v>75</v>
      </c>
      <c r="G185" s="12" t="s">
        <v>43</v>
      </c>
      <c r="H185" s="17" t="n">
        <v>45772</v>
      </c>
      <c r="I185" s="12" t="s">
        <v>63</v>
      </c>
      <c r="J185" s="12" t="n">
        <f aca="false">COUNTIFS(Orders!$B$2:$B$3525,A185,Orders!$G$2:$G$3525,"Delivered")</f>
        <v>6</v>
      </c>
      <c r="K185" s="16" t="n">
        <f aca="false">SUMIFS(Orders!$K$2:$K$3525,Orders!$B$2:$B$3525,A185,Orders!$G$2:$G$3525,"Delivered")</f>
        <v>34762.45</v>
      </c>
      <c r="L185" s="16" t="n">
        <f aca="false">IF(J185=0,0,K185/J185)</f>
        <v>5793.74166666667</v>
      </c>
      <c r="M185" s="12" t="str">
        <f aca="false">IF(J185&gt;1,"Repeat","One-time")</f>
        <v>Repeat</v>
      </c>
    </row>
    <row r="186" customFormat="false" ht="15" hidden="false" customHeight="false" outlineLevel="0" collapsed="false">
      <c r="A186" s="12" t="n">
        <v>185</v>
      </c>
      <c r="B186" s="12" t="s">
        <v>850</v>
      </c>
      <c r="C186" s="12" t="s">
        <v>851</v>
      </c>
      <c r="D186" s="12" t="s">
        <v>483</v>
      </c>
      <c r="E186" s="12" t="n">
        <v>18</v>
      </c>
      <c r="F186" s="12" t="s">
        <v>75</v>
      </c>
      <c r="G186" s="12" t="s">
        <v>43</v>
      </c>
      <c r="H186" s="17" t="n">
        <v>45922</v>
      </c>
      <c r="I186" s="12" t="s">
        <v>63</v>
      </c>
      <c r="J186" s="12" t="n">
        <f aca="false">COUNTIFS(Orders!$B$2:$B$3525,A186,Orders!$G$2:$G$3525,"Delivered")</f>
        <v>2</v>
      </c>
      <c r="K186" s="16" t="n">
        <f aca="false">SUMIFS(Orders!$K$2:$K$3525,Orders!$B$2:$B$3525,A186,Orders!$G$2:$G$3525,"Delivered")</f>
        <v>7338</v>
      </c>
      <c r="L186" s="16" t="n">
        <f aca="false">IF(J186=0,0,K186/J186)</f>
        <v>3669</v>
      </c>
      <c r="M186" s="12" t="str">
        <f aca="false">IF(J186&gt;1,"Repeat","One-time")</f>
        <v>Repeat</v>
      </c>
    </row>
    <row r="187" customFormat="false" ht="15" hidden="false" customHeight="false" outlineLevel="0" collapsed="false">
      <c r="A187" s="12" t="n">
        <v>186</v>
      </c>
      <c r="B187" s="12" t="s">
        <v>852</v>
      </c>
      <c r="C187" s="12" t="s">
        <v>853</v>
      </c>
      <c r="D187" s="12" t="s">
        <v>488</v>
      </c>
      <c r="E187" s="12" t="n">
        <v>20</v>
      </c>
      <c r="F187" s="12" t="s">
        <v>101</v>
      </c>
      <c r="G187" s="12" t="s">
        <v>42</v>
      </c>
      <c r="H187" s="17" t="n">
        <v>45533</v>
      </c>
      <c r="I187" s="12" t="s">
        <v>63</v>
      </c>
      <c r="J187" s="12" t="n">
        <f aca="false">COUNTIFS(Orders!$B$2:$B$3525,A187,Orders!$G$2:$G$3525,"Delivered")</f>
        <v>4</v>
      </c>
      <c r="K187" s="16" t="n">
        <f aca="false">SUMIFS(Orders!$K$2:$K$3525,Orders!$B$2:$B$3525,A187,Orders!$G$2:$G$3525,"Delivered")</f>
        <v>10962.4</v>
      </c>
      <c r="L187" s="16" t="n">
        <f aca="false">IF(J187=0,0,K187/J187)</f>
        <v>2740.6</v>
      </c>
      <c r="M187" s="12" t="str">
        <f aca="false">IF(J187&gt;1,"Repeat","One-time")</f>
        <v>Repeat</v>
      </c>
    </row>
    <row r="188" customFormat="false" ht="15" hidden="false" customHeight="false" outlineLevel="0" collapsed="false">
      <c r="A188" s="12" t="n">
        <v>187</v>
      </c>
      <c r="B188" s="12" t="s">
        <v>854</v>
      </c>
      <c r="C188" s="12" t="s">
        <v>855</v>
      </c>
      <c r="D188" s="12" t="s">
        <v>488</v>
      </c>
      <c r="E188" s="12" t="n">
        <v>22</v>
      </c>
      <c r="F188" s="12" t="s">
        <v>89</v>
      </c>
      <c r="G188" s="12" t="s">
        <v>46</v>
      </c>
      <c r="H188" s="17" t="n">
        <v>45854</v>
      </c>
      <c r="I188" s="12" t="s">
        <v>62</v>
      </c>
      <c r="J188" s="12" t="n">
        <f aca="false">COUNTIFS(Orders!$B$2:$B$3525,A188,Orders!$G$2:$G$3525,"Delivered")</f>
        <v>5</v>
      </c>
      <c r="K188" s="16" t="n">
        <f aca="false">SUMIFS(Orders!$K$2:$K$3525,Orders!$B$2:$B$3525,A188,Orders!$G$2:$G$3525,"Delivered")</f>
        <v>18033.05</v>
      </c>
      <c r="L188" s="16" t="n">
        <f aca="false">IF(J188=0,0,K188/J188)</f>
        <v>3606.61</v>
      </c>
      <c r="M188" s="12" t="str">
        <f aca="false">IF(J188&gt;1,"Repeat","One-time")</f>
        <v>Repeat</v>
      </c>
    </row>
    <row r="189" customFormat="false" ht="15" hidden="false" customHeight="false" outlineLevel="0" collapsed="false">
      <c r="A189" s="12" t="n">
        <v>188</v>
      </c>
      <c r="B189" s="12" t="s">
        <v>856</v>
      </c>
      <c r="C189" s="12" t="s">
        <v>857</v>
      </c>
      <c r="D189" s="12" t="s">
        <v>483</v>
      </c>
      <c r="E189" s="12" t="n">
        <v>45</v>
      </c>
      <c r="F189" s="12" t="s">
        <v>87</v>
      </c>
      <c r="G189" s="12" t="s">
        <v>46</v>
      </c>
      <c r="H189" s="17" t="n">
        <v>44964</v>
      </c>
      <c r="I189" s="12" t="s">
        <v>63</v>
      </c>
      <c r="J189" s="12" t="n">
        <f aca="false">COUNTIFS(Orders!$B$2:$B$3525,A189,Orders!$G$2:$G$3525,"Delivered")</f>
        <v>1</v>
      </c>
      <c r="K189" s="16" t="n">
        <f aca="false">SUMIFS(Orders!$K$2:$K$3525,Orders!$B$2:$B$3525,A189,Orders!$G$2:$G$3525,"Delivered")</f>
        <v>2429</v>
      </c>
      <c r="L189" s="16" t="n">
        <f aca="false">IF(J189=0,0,K189/J189)</f>
        <v>2429</v>
      </c>
      <c r="M189" s="12" t="str">
        <f aca="false">IF(J189&gt;1,"Repeat","One-time")</f>
        <v>One-time</v>
      </c>
    </row>
    <row r="190" customFormat="false" ht="15" hidden="false" customHeight="false" outlineLevel="0" collapsed="false">
      <c r="A190" s="12" t="n">
        <v>189</v>
      </c>
      <c r="B190" s="12" t="s">
        <v>858</v>
      </c>
      <c r="C190" s="12" t="s">
        <v>859</v>
      </c>
      <c r="D190" s="12" t="s">
        <v>483</v>
      </c>
      <c r="E190" s="12" t="n">
        <v>35</v>
      </c>
      <c r="F190" s="12" t="s">
        <v>85</v>
      </c>
      <c r="G190" s="12" t="s">
        <v>45</v>
      </c>
      <c r="H190" s="17" t="n">
        <v>44998</v>
      </c>
      <c r="I190" s="12" t="s">
        <v>61</v>
      </c>
      <c r="J190" s="12" t="n">
        <f aca="false">COUNTIFS(Orders!$B$2:$B$3525,A190,Orders!$G$2:$G$3525,"Delivered")</f>
        <v>1</v>
      </c>
      <c r="K190" s="16" t="n">
        <f aca="false">SUMIFS(Orders!$K$2:$K$3525,Orders!$B$2:$B$3525,A190,Orders!$G$2:$G$3525,"Delivered")</f>
        <v>1762.15</v>
      </c>
      <c r="L190" s="16" t="n">
        <f aca="false">IF(J190=0,0,K190/J190)</f>
        <v>1762.15</v>
      </c>
      <c r="M190" s="12" t="str">
        <f aca="false">IF(J190&gt;1,"Repeat","One-time")</f>
        <v>One-time</v>
      </c>
    </row>
    <row r="191" customFormat="false" ht="15" hidden="false" customHeight="false" outlineLevel="0" collapsed="false">
      <c r="A191" s="12" t="n">
        <v>190</v>
      </c>
      <c r="B191" s="12" t="s">
        <v>860</v>
      </c>
      <c r="C191" s="12" t="s">
        <v>861</v>
      </c>
      <c r="D191" s="12" t="s">
        <v>483</v>
      </c>
      <c r="E191" s="12" t="n">
        <v>28</v>
      </c>
      <c r="F191" s="12" t="s">
        <v>75</v>
      </c>
      <c r="G191" s="12" t="s">
        <v>43</v>
      </c>
      <c r="H191" s="17" t="n">
        <v>45441</v>
      </c>
      <c r="I191" s="12" t="s">
        <v>61</v>
      </c>
      <c r="J191" s="12" t="n">
        <f aca="false">COUNTIFS(Orders!$B$2:$B$3525,A191,Orders!$G$2:$G$3525,"Delivered")</f>
        <v>1</v>
      </c>
      <c r="K191" s="16" t="n">
        <f aca="false">SUMIFS(Orders!$K$2:$K$3525,Orders!$B$2:$B$3525,A191,Orders!$G$2:$G$3525,"Delivered")</f>
        <v>3319</v>
      </c>
      <c r="L191" s="16" t="n">
        <f aca="false">IF(J191=0,0,K191/J191)</f>
        <v>3319</v>
      </c>
      <c r="M191" s="12" t="str">
        <f aca="false">IF(J191&gt;1,"Repeat","One-time")</f>
        <v>One-time</v>
      </c>
    </row>
    <row r="192" customFormat="false" ht="15" hidden="false" customHeight="false" outlineLevel="0" collapsed="false">
      <c r="A192" s="12" t="n">
        <v>191</v>
      </c>
      <c r="B192" s="12" t="s">
        <v>862</v>
      </c>
      <c r="C192" s="12" t="s">
        <v>863</v>
      </c>
      <c r="D192" s="12" t="s">
        <v>488</v>
      </c>
      <c r="E192" s="12" t="n">
        <v>25</v>
      </c>
      <c r="F192" s="12" t="s">
        <v>89</v>
      </c>
      <c r="G192" s="12" t="s">
        <v>46</v>
      </c>
      <c r="H192" s="17" t="n">
        <v>45079</v>
      </c>
      <c r="I192" s="12" t="s">
        <v>63</v>
      </c>
      <c r="J192" s="12" t="n">
        <f aca="false">COUNTIFS(Orders!$B$2:$B$3525,A192,Orders!$G$2:$G$3525,"Delivered")</f>
        <v>1</v>
      </c>
      <c r="K192" s="16" t="n">
        <f aca="false">SUMIFS(Orders!$K$2:$K$3525,Orders!$B$2:$B$3525,A192,Orders!$G$2:$G$3525,"Delivered")</f>
        <v>1159</v>
      </c>
      <c r="L192" s="16" t="n">
        <f aca="false">IF(J192=0,0,K192/J192)</f>
        <v>1159</v>
      </c>
      <c r="M192" s="12" t="str">
        <f aca="false">IF(J192&gt;1,"Repeat","One-time")</f>
        <v>One-time</v>
      </c>
    </row>
    <row r="193" customFormat="false" ht="15" hidden="false" customHeight="false" outlineLevel="0" collapsed="false">
      <c r="A193" s="12" t="n">
        <v>192</v>
      </c>
      <c r="B193" s="12" t="s">
        <v>864</v>
      </c>
      <c r="C193" s="12" t="s">
        <v>865</v>
      </c>
      <c r="D193" s="12" t="s">
        <v>488</v>
      </c>
      <c r="E193" s="12" t="n">
        <v>35</v>
      </c>
      <c r="F193" s="12" t="s">
        <v>89</v>
      </c>
      <c r="G193" s="12" t="s">
        <v>46</v>
      </c>
      <c r="H193" s="17" t="n">
        <v>44770</v>
      </c>
      <c r="I193" s="12" t="s">
        <v>63</v>
      </c>
      <c r="J193" s="12" t="n">
        <f aca="false">COUNTIFS(Orders!$B$2:$B$3525,A193,Orders!$G$2:$G$3525,"Delivered")</f>
        <v>3</v>
      </c>
      <c r="K193" s="16" t="n">
        <f aca="false">SUMIFS(Orders!$K$2:$K$3525,Orders!$B$2:$B$3525,A193,Orders!$G$2:$G$3525,"Delivered")</f>
        <v>11358.75</v>
      </c>
      <c r="L193" s="16" t="n">
        <f aca="false">IF(J193=0,0,K193/J193)</f>
        <v>3786.25</v>
      </c>
      <c r="M193" s="12" t="str">
        <f aca="false">IF(J193&gt;1,"Repeat","One-time")</f>
        <v>Repeat</v>
      </c>
    </row>
    <row r="194" customFormat="false" ht="15" hidden="false" customHeight="false" outlineLevel="0" collapsed="false">
      <c r="A194" s="12" t="n">
        <v>193</v>
      </c>
      <c r="B194" s="12" t="s">
        <v>866</v>
      </c>
      <c r="C194" s="12" t="s">
        <v>867</v>
      </c>
      <c r="D194" s="12" t="s">
        <v>488</v>
      </c>
      <c r="E194" s="12" t="n">
        <v>23</v>
      </c>
      <c r="F194" s="12" t="s">
        <v>101</v>
      </c>
      <c r="G194" s="12" t="s">
        <v>42</v>
      </c>
      <c r="H194" s="17" t="n">
        <v>45171</v>
      </c>
      <c r="I194" s="12" t="s">
        <v>62</v>
      </c>
      <c r="J194" s="12" t="n">
        <f aca="false">COUNTIFS(Orders!$B$2:$B$3525,A194,Orders!$G$2:$G$3525,"Delivered")</f>
        <v>13</v>
      </c>
      <c r="K194" s="16" t="n">
        <f aca="false">SUMIFS(Orders!$K$2:$K$3525,Orders!$B$2:$B$3525,A194,Orders!$G$2:$G$3525,"Delivered")</f>
        <v>50693.8</v>
      </c>
      <c r="L194" s="16" t="n">
        <f aca="false">IF(J194=0,0,K194/J194)</f>
        <v>3899.52307692308</v>
      </c>
      <c r="M194" s="12" t="str">
        <f aca="false">IF(J194&gt;1,"Repeat","One-time")</f>
        <v>Repeat</v>
      </c>
    </row>
    <row r="195" customFormat="false" ht="15" hidden="false" customHeight="false" outlineLevel="0" collapsed="false">
      <c r="A195" s="12" t="n">
        <v>194</v>
      </c>
      <c r="B195" s="12" t="s">
        <v>868</v>
      </c>
      <c r="C195" s="12" t="s">
        <v>869</v>
      </c>
      <c r="D195" s="12" t="s">
        <v>488</v>
      </c>
      <c r="E195" s="12" t="n">
        <v>56</v>
      </c>
      <c r="F195" s="12" t="s">
        <v>97</v>
      </c>
      <c r="G195" s="12" t="s">
        <v>42</v>
      </c>
      <c r="H195" s="17" t="n">
        <v>45397</v>
      </c>
      <c r="I195" s="12" t="s">
        <v>63</v>
      </c>
      <c r="J195" s="12" t="n">
        <f aca="false">COUNTIFS(Orders!$B$2:$B$3525,A195,Orders!$G$2:$G$3525,"Delivered")</f>
        <v>5</v>
      </c>
      <c r="K195" s="16" t="n">
        <f aca="false">SUMIFS(Orders!$K$2:$K$3525,Orders!$B$2:$B$3525,A195,Orders!$G$2:$G$3525,"Delivered")</f>
        <v>12537.85</v>
      </c>
      <c r="L195" s="16" t="n">
        <f aca="false">IF(J195=0,0,K195/J195)</f>
        <v>2507.57</v>
      </c>
      <c r="M195" s="12" t="str">
        <f aca="false">IF(J195&gt;1,"Repeat","One-time")</f>
        <v>Repeat</v>
      </c>
    </row>
    <row r="196" customFormat="false" ht="15" hidden="false" customHeight="false" outlineLevel="0" collapsed="false">
      <c r="A196" s="12" t="n">
        <v>195</v>
      </c>
      <c r="B196" s="12" t="s">
        <v>870</v>
      </c>
      <c r="C196" s="12" t="s">
        <v>871</v>
      </c>
      <c r="D196" s="12" t="s">
        <v>483</v>
      </c>
      <c r="E196" s="12" t="n">
        <v>61</v>
      </c>
      <c r="F196" s="12" t="s">
        <v>75</v>
      </c>
      <c r="G196" s="12" t="s">
        <v>43</v>
      </c>
      <c r="H196" s="17" t="n">
        <v>45836</v>
      </c>
      <c r="I196" s="12" t="s">
        <v>61</v>
      </c>
      <c r="J196" s="12" t="n">
        <f aca="false">COUNTIFS(Orders!$B$2:$B$3525,A196,Orders!$G$2:$G$3525,"Delivered")</f>
        <v>2</v>
      </c>
      <c r="K196" s="16" t="n">
        <f aca="false">SUMIFS(Orders!$K$2:$K$3525,Orders!$B$2:$B$3525,A196,Orders!$G$2:$G$3525,"Delivered")</f>
        <v>10439.65</v>
      </c>
      <c r="L196" s="16" t="n">
        <f aca="false">IF(J196=0,0,K196/J196)</f>
        <v>5219.825</v>
      </c>
      <c r="M196" s="12" t="str">
        <f aca="false">IF(J196&gt;1,"Repeat","One-time")</f>
        <v>Repeat</v>
      </c>
    </row>
    <row r="197" customFormat="false" ht="15" hidden="false" customHeight="false" outlineLevel="0" collapsed="false">
      <c r="A197" s="12" t="n">
        <v>196</v>
      </c>
      <c r="B197" s="12" t="s">
        <v>872</v>
      </c>
      <c r="C197" s="12" t="s">
        <v>873</v>
      </c>
      <c r="D197" s="12" t="s">
        <v>488</v>
      </c>
      <c r="E197" s="12" t="n">
        <v>54</v>
      </c>
      <c r="F197" s="12" t="s">
        <v>71</v>
      </c>
      <c r="G197" s="12" t="s">
        <v>43</v>
      </c>
      <c r="H197" s="17" t="n">
        <v>45447</v>
      </c>
      <c r="I197" s="12" t="s">
        <v>63</v>
      </c>
      <c r="J197" s="12" t="n">
        <f aca="false">COUNTIFS(Orders!$B$2:$B$3525,A197,Orders!$G$2:$G$3525,"Delivered")</f>
        <v>1</v>
      </c>
      <c r="K197" s="16" t="n">
        <f aca="false">SUMIFS(Orders!$K$2:$K$3525,Orders!$B$2:$B$3525,A197,Orders!$G$2:$G$3525,"Delivered")</f>
        <v>6458</v>
      </c>
      <c r="L197" s="16" t="n">
        <f aca="false">IF(J197=0,0,K197/J197)</f>
        <v>6458</v>
      </c>
      <c r="M197" s="12" t="str">
        <f aca="false">IF(J197&gt;1,"Repeat","One-time")</f>
        <v>One-time</v>
      </c>
    </row>
    <row r="198" customFormat="false" ht="15" hidden="false" customHeight="false" outlineLevel="0" collapsed="false">
      <c r="A198" s="12" t="n">
        <v>197</v>
      </c>
      <c r="B198" s="12" t="s">
        <v>874</v>
      </c>
      <c r="C198" s="12" t="s">
        <v>875</v>
      </c>
      <c r="D198" s="12" t="s">
        <v>488</v>
      </c>
      <c r="E198" s="12" t="n">
        <v>51</v>
      </c>
      <c r="F198" s="12" t="s">
        <v>81</v>
      </c>
      <c r="G198" s="12" t="s">
        <v>45</v>
      </c>
      <c r="H198" s="17" t="n">
        <v>45082</v>
      </c>
      <c r="I198" s="12" t="s">
        <v>62</v>
      </c>
      <c r="J198" s="12" t="n">
        <f aca="false">COUNTIFS(Orders!$B$2:$B$3525,A198,Orders!$G$2:$G$3525,"Delivered")</f>
        <v>2</v>
      </c>
      <c r="K198" s="16" t="n">
        <f aca="false">SUMIFS(Orders!$K$2:$K$3525,Orders!$B$2:$B$3525,A198,Orders!$G$2:$G$3525,"Delivered")</f>
        <v>12760.1</v>
      </c>
      <c r="L198" s="16" t="n">
        <f aca="false">IF(J198=0,0,K198/J198)</f>
        <v>6380.05</v>
      </c>
      <c r="M198" s="12" t="str">
        <f aca="false">IF(J198&gt;1,"Repeat","One-time")</f>
        <v>Repeat</v>
      </c>
    </row>
    <row r="199" customFormat="false" ht="15" hidden="false" customHeight="false" outlineLevel="0" collapsed="false">
      <c r="A199" s="12" t="n">
        <v>198</v>
      </c>
      <c r="B199" s="12" t="s">
        <v>876</v>
      </c>
      <c r="C199" s="12" t="s">
        <v>877</v>
      </c>
      <c r="D199" s="12" t="s">
        <v>483</v>
      </c>
      <c r="E199" s="12" t="n">
        <v>55</v>
      </c>
      <c r="F199" s="12" t="s">
        <v>87</v>
      </c>
      <c r="G199" s="12" t="s">
        <v>46</v>
      </c>
      <c r="H199" s="17" t="n">
        <v>45560</v>
      </c>
      <c r="I199" s="12" t="s">
        <v>63</v>
      </c>
      <c r="J199" s="12" t="n">
        <f aca="false">COUNTIFS(Orders!$B$2:$B$3525,A199,Orders!$G$2:$G$3525,"Delivered")</f>
        <v>1</v>
      </c>
      <c r="K199" s="16" t="n">
        <f aca="false">SUMIFS(Orders!$K$2:$K$3525,Orders!$B$2:$B$3525,A199,Orders!$G$2:$G$3525,"Delivered")</f>
        <v>1609</v>
      </c>
      <c r="L199" s="16" t="n">
        <f aca="false">IF(J199=0,0,K199/J199)</f>
        <v>1609</v>
      </c>
      <c r="M199" s="12" t="str">
        <f aca="false">IF(J199&gt;1,"Repeat","One-time")</f>
        <v>One-time</v>
      </c>
    </row>
    <row r="200" customFormat="false" ht="15" hidden="false" customHeight="false" outlineLevel="0" collapsed="false">
      <c r="A200" s="12" t="n">
        <v>199</v>
      </c>
      <c r="B200" s="12" t="s">
        <v>878</v>
      </c>
      <c r="C200" s="12" t="s">
        <v>879</v>
      </c>
      <c r="D200" s="12" t="s">
        <v>483</v>
      </c>
      <c r="E200" s="12" t="n">
        <v>48</v>
      </c>
      <c r="F200" s="12" t="s">
        <v>101</v>
      </c>
      <c r="G200" s="12" t="s">
        <v>42</v>
      </c>
      <c r="H200" s="17" t="n">
        <v>45503</v>
      </c>
      <c r="I200" s="12" t="s">
        <v>63</v>
      </c>
      <c r="J200" s="12" t="n">
        <f aca="false">COUNTIFS(Orders!$B$2:$B$3525,A200,Orders!$G$2:$G$3525,"Delivered")</f>
        <v>8</v>
      </c>
      <c r="K200" s="16" t="n">
        <f aca="false">SUMIFS(Orders!$K$2:$K$3525,Orders!$B$2:$B$3525,A200,Orders!$G$2:$G$3525,"Delivered")</f>
        <v>16390.65</v>
      </c>
      <c r="L200" s="16" t="n">
        <f aca="false">IF(J200=0,0,K200/J200)</f>
        <v>2048.83125</v>
      </c>
      <c r="M200" s="12" t="str">
        <f aca="false">IF(J200&gt;1,"Repeat","One-time")</f>
        <v>Repeat</v>
      </c>
    </row>
    <row r="201" customFormat="false" ht="15" hidden="false" customHeight="false" outlineLevel="0" collapsed="false">
      <c r="A201" s="12" t="n">
        <v>200</v>
      </c>
      <c r="B201" s="12" t="s">
        <v>880</v>
      </c>
      <c r="C201" s="12" t="s">
        <v>881</v>
      </c>
      <c r="D201" s="12" t="s">
        <v>488</v>
      </c>
      <c r="E201" s="12" t="n">
        <v>60</v>
      </c>
      <c r="F201" s="12" t="s">
        <v>91</v>
      </c>
      <c r="G201" s="12" t="s">
        <v>46</v>
      </c>
      <c r="H201" s="17" t="n">
        <v>45640</v>
      </c>
      <c r="I201" s="12" t="s">
        <v>63</v>
      </c>
      <c r="J201" s="12" t="n">
        <f aca="false">COUNTIFS(Orders!$B$2:$B$3525,A201,Orders!$G$2:$G$3525,"Delivered")</f>
        <v>3</v>
      </c>
      <c r="K201" s="16" t="n">
        <f aca="false">SUMIFS(Orders!$K$2:$K$3525,Orders!$B$2:$B$3525,A201,Orders!$G$2:$G$3525,"Delivered")</f>
        <v>16392.6</v>
      </c>
      <c r="L201" s="16" t="n">
        <f aca="false">IF(J201=0,0,K201/J201)</f>
        <v>5464.2</v>
      </c>
      <c r="M201" s="12" t="str">
        <f aca="false">IF(J201&gt;1,"Repeat","One-time")</f>
        <v>Repeat</v>
      </c>
    </row>
    <row r="202" customFormat="false" ht="15" hidden="false" customHeight="false" outlineLevel="0" collapsed="false">
      <c r="A202" s="12" t="n">
        <v>201</v>
      </c>
      <c r="B202" s="12" t="s">
        <v>882</v>
      </c>
      <c r="C202" s="12" t="s">
        <v>883</v>
      </c>
      <c r="D202" s="12" t="s">
        <v>488</v>
      </c>
      <c r="E202" s="12" t="n">
        <v>44</v>
      </c>
      <c r="F202" s="12" t="s">
        <v>81</v>
      </c>
      <c r="G202" s="12" t="s">
        <v>45</v>
      </c>
      <c r="H202" s="17" t="n">
        <v>44732</v>
      </c>
      <c r="I202" s="12" t="s">
        <v>62</v>
      </c>
      <c r="J202" s="12" t="n">
        <f aca="false">COUNTIFS(Orders!$B$2:$B$3525,A202,Orders!$G$2:$G$3525,"Delivered")</f>
        <v>5</v>
      </c>
      <c r="K202" s="16" t="n">
        <f aca="false">SUMIFS(Orders!$K$2:$K$3525,Orders!$B$2:$B$3525,A202,Orders!$G$2:$G$3525,"Delivered")</f>
        <v>16984.55</v>
      </c>
      <c r="L202" s="16" t="n">
        <f aca="false">IF(J202=0,0,K202/J202)</f>
        <v>3396.91</v>
      </c>
      <c r="M202" s="12" t="str">
        <f aca="false">IF(J202&gt;1,"Repeat","One-time")</f>
        <v>Repeat</v>
      </c>
    </row>
    <row r="203" customFormat="false" ht="15" hidden="false" customHeight="false" outlineLevel="0" collapsed="false">
      <c r="A203" s="12" t="n">
        <v>202</v>
      </c>
      <c r="B203" s="12" t="s">
        <v>884</v>
      </c>
      <c r="C203" s="12" t="s">
        <v>885</v>
      </c>
      <c r="D203" s="12" t="s">
        <v>488</v>
      </c>
      <c r="E203" s="12" t="n">
        <v>53</v>
      </c>
      <c r="F203" s="12" t="s">
        <v>89</v>
      </c>
      <c r="G203" s="12" t="s">
        <v>46</v>
      </c>
      <c r="H203" s="17" t="n">
        <v>45407</v>
      </c>
      <c r="I203" s="12" t="s">
        <v>63</v>
      </c>
      <c r="J203" s="12" t="n">
        <f aca="false">COUNTIFS(Orders!$B$2:$B$3525,A203,Orders!$G$2:$G$3525,"Delivered")</f>
        <v>0</v>
      </c>
      <c r="K203" s="16" t="n">
        <f aca="false">SUMIFS(Orders!$K$2:$K$3525,Orders!$B$2:$B$3525,A203,Orders!$G$2:$G$3525,"Delivered")</f>
        <v>0</v>
      </c>
      <c r="L203" s="16" t="n">
        <f aca="false">IF(J203=0,0,K203/J203)</f>
        <v>0</v>
      </c>
      <c r="M203" s="12" t="str">
        <f aca="false">IF(J203&gt;1,"Repeat","One-time")</f>
        <v>One-time</v>
      </c>
    </row>
    <row r="204" customFormat="false" ht="15" hidden="false" customHeight="false" outlineLevel="0" collapsed="false">
      <c r="A204" s="12" t="n">
        <v>203</v>
      </c>
      <c r="B204" s="12" t="s">
        <v>886</v>
      </c>
      <c r="C204" s="12" t="s">
        <v>887</v>
      </c>
      <c r="D204" s="12" t="s">
        <v>488</v>
      </c>
      <c r="E204" s="12" t="n">
        <v>34</v>
      </c>
      <c r="F204" s="12" t="s">
        <v>75</v>
      </c>
      <c r="G204" s="12" t="s">
        <v>43</v>
      </c>
      <c r="H204" s="17" t="n">
        <v>44917</v>
      </c>
      <c r="I204" s="12" t="s">
        <v>63</v>
      </c>
      <c r="J204" s="12" t="n">
        <f aca="false">COUNTIFS(Orders!$B$2:$B$3525,A204,Orders!$G$2:$G$3525,"Delivered")</f>
        <v>1</v>
      </c>
      <c r="K204" s="16" t="n">
        <f aca="false">SUMIFS(Orders!$K$2:$K$3525,Orders!$B$2:$B$3525,A204,Orders!$G$2:$G$3525,"Delivered")</f>
        <v>1058</v>
      </c>
      <c r="L204" s="16" t="n">
        <f aca="false">IF(J204=0,0,K204/J204)</f>
        <v>1058</v>
      </c>
      <c r="M204" s="12" t="str">
        <f aca="false">IF(J204&gt;1,"Repeat","One-time")</f>
        <v>One-time</v>
      </c>
    </row>
    <row r="205" customFormat="false" ht="15" hidden="false" customHeight="false" outlineLevel="0" collapsed="false">
      <c r="A205" s="12" t="n">
        <v>204</v>
      </c>
      <c r="B205" s="12" t="s">
        <v>888</v>
      </c>
      <c r="C205" s="12" t="s">
        <v>889</v>
      </c>
      <c r="D205" s="12" t="s">
        <v>483</v>
      </c>
      <c r="E205" s="12" t="n">
        <v>60</v>
      </c>
      <c r="F205" s="12" t="s">
        <v>95</v>
      </c>
      <c r="G205" s="12" t="s">
        <v>42</v>
      </c>
      <c r="H205" s="17" t="n">
        <v>45878</v>
      </c>
      <c r="I205" s="12" t="s">
        <v>61</v>
      </c>
      <c r="J205" s="12" t="n">
        <f aca="false">COUNTIFS(Orders!$B$2:$B$3525,A205,Orders!$G$2:$G$3525,"Delivered")</f>
        <v>5</v>
      </c>
      <c r="K205" s="16" t="n">
        <f aca="false">SUMIFS(Orders!$K$2:$K$3525,Orders!$B$2:$B$3525,A205,Orders!$G$2:$G$3525,"Delivered")</f>
        <v>13059.1</v>
      </c>
      <c r="L205" s="16" t="n">
        <f aca="false">IF(J205=0,0,K205/J205)</f>
        <v>2611.82</v>
      </c>
      <c r="M205" s="12" t="str">
        <f aca="false">IF(J205&gt;1,"Repeat","One-time")</f>
        <v>Repeat</v>
      </c>
    </row>
    <row r="206" customFormat="false" ht="15" hidden="false" customHeight="false" outlineLevel="0" collapsed="false">
      <c r="A206" s="12" t="n">
        <v>205</v>
      </c>
      <c r="B206" s="12" t="s">
        <v>890</v>
      </c>
      <c r="C206" s="12" t="s">
        <v>891</v>
      </c>
      <c r="D206" s="12" t="s">
        <v>488</v>
      </c>
      <c r="E206" s="12" t="n">
        <v>21</v>
      </c>
      <c r="F206" s="12" t="s">
        <v>99</v>
      </c>
      <c r="G206" s="12" t="s">
        <v>42</v>
      </c>
      <c r="H206" s="17" t="n">
        <v>44994</v>
      </c>
      <c r="I206" s="12" t="s">
        <v>63</v>
      </c>
      <c r="J206" s="12" t="n">
        <f aca="false">COUNTIFS(Orders!$B$2:$B$3525,A206,Orders!$G$2:$G$3525,"Delivered")</f>
        <v>4</v>
      </c>
      <c r="K206" s="16" t="n">
        <f aca="false">SUMIFS(Orders!$K$2:$K$3525,Orders!$B$2:$B$3525,A206,Orders!$G$2:$G$3525,"Delivered")</f>
        <v>11607.75</v>
      </c>
      <c r="L206" s="16" t="n">
        <f aca="false">IF(J206=0,0,K206/J206)</f>
        <v>2901.9375</v>
      </c>
      <c r="M206" s="12" t="str">
        <f aca="false">IF(J206&gt;1,"Repeat","One-time")</f>
        <v>Repeat</v>
      </c>
    </row>
    <row r="207" customFormat="false" ht="15" hidden="false" customHeight="false" outlineLevel="0" collapsed="false">
      <c r="A207" s="12" t="n">
        <v>206</v>
      </c>
      <c r="B207" s="12" t="s">
        <v>892</v>
      </c>
      <c r="C207" s="12" t="s">
        <v>893</v>
      </c>
      <c r="D207" s="12" t="s">
        <v>488</v>
      </c>
      <c r="E207" s="12" t="n">
        <v>58</v>
      </c>
      <c r="F207" s="12" t="s">
        <v>93</v>
      </c>
      <c r="G207" s="12" t="s">
        <v>46</v>
      </c>
      <c r="H207" s="17" t="n">
        <v>45307</v>
      </c>
      <c r="I207" s="12" t="s">
        <v>63</v>
      </c>
      <c r="J207" s="12" t="n">
        <f aca="false">COUNTIFS(Orders!$B$2:$B$3525,A207,Orders!$G$2:$G$3525,"Delivered")</f>
        <v>1</v>
      </c>
      <c r="K207" s="16" t="n">
        <f aca="false">SUMIFS(Orders!$K$2:$K$3525,Orders!$B$2:$B$3525,A207,Orders!$G$2:$G$3525,"Delivered")</f>
        <v>3919</v>
      </c>
      <c r="L207" s="16" t="n">
        <f aca="false">IF(J207=0,0,K207/J207)</f>
        <v>3919</v>
      </c>
      <c r="M207" s="12" t="str">
        <f aca="false">IF(J207&gt;1,"Repeat","One-time")</f>
        <v>One-time</v>
      </c>
    </row>
    <row r="208" customFormat="false" ht="15" hidden="false" customHeight="false" outlineLevel="0" collapsed="false">
      <c r="A208" s="12" t="n">
        <v>207</v>
      </c>
      <c r="B208" s="12" t="s">
        <v>894</v>
      </c>
      <c r="C208" s="12" t="s">
        <v>895</v>
      </c>
      <c r="D208" s="12" t="s">
        <v>483</v>
      </c>
      <c r="E208" s="12" t="n">
        <v>35</v>
      </c>
      <c r="F208" s="12" t="s">
        <v>73</v>
      </c>
      <c r="G208" s="12" t="s">
        <v>43</v>
      </c>
      <c r="H208" s="17" t="n">
        <v>45703</v>
      </c>
      <c r="I208" s="12" t="s">
        <v>63</v>
      </c>
      <c r="J208" s="12" t="n">
        <f aca="false">COUNTIFS(Orders!$B$2:$B$3525,A208,Orders!$G$2:$G$3525,"Delivered")</f>
        <v>0</v>
      </c>
      <c r="K208" s="16" t="n">
        <f aca="false">SUMIFS(Orders!$K$2:$K$3525,Orders!$B$2:$B$3525,A208,Orders!$G$2:$G$3525,"Delivered")</f>
        <v>0</v>
      </c>
      <c r="L208" s="16" t="n">
        <f aca="false">IF(J208=0,0,K208/J208)</f>
        <v>0</v>
      </c>
      <c r="M208" s="12" t="str">
        <f aca="false">IF(J208&gt;1,"Repeat","One-time")</f>
        <v>One-time</v>
      </c>
    </row>
    <row r="209" customFormat="false" ht="15" hidden="false" customHeight="false" outlineLevel="0" collapsed="false">
      <c r="A209" s="12" t="n">
        <v>208</v>
      </c>
      <c r="B209" s="12" t="s">
        <v>896</v>
      </c>
      <c r="C209" s="12" t="s">
        <v>897</v>
      </c>
      <c r="D209" s="12" t="s">
        <v>488</v>
      </c>
      <c r="E209" s="12" t="n">
        <v>62</v>
      </c>
      <c r="F209" s="12" t="s">
        <v>89</v>
      </c>
      <c r="G209" s="12" t="s">
        <v>46</v>
      </c>
      <c r="H209" s="17" t="n">
        <v>44946</v>
      </c>
      <c r="I209" s="12" t="s">
        <v>63</v>
      </c>
      <c r="J209" s="12" t="n">
        <f aca="false">COUNTIFS(Orders!$B$2:$B$3525,A209,Orders!$G$2:$G$3525,"Delivered")</f>
        <v>3</v>
      </c>
      <c r="K209" s="16" t="n">
        <f aca="false">SUMIFS(Orders!$K$2:$K$3525,Orders!$B$2:$B$3525,A209,Orders!$G$2:$G$3525,"Delivered")</f>
        <v>8032.1</v>
      </c>
      <c r="L209" s="16" t="n">
        <f aca="false">IF(J209=0,0,K209/J209)</f>
        <v>2677.36666666667</v>
      </c>
      <c r="M209" s="12" t="str">
        <f aca="false">IF(J209&gt;1,"Repeat","One-time")</f>
        <v>Repeat</v>
      </c>
    </row>
    <row r="210" customFormat="false" ht="15" hidden="false" customHeight="false" outlineLevel="0" collapsed="false">
      <c r="A210" s="12" t="n">
        <v>209</v>
      </c>
      <c r="B210" s="12" t="s">
        <v>898</v>
      </c>
      <c r="C210" s="12" t="s">
        <v>899</v>
      </c>
      <c r="D210" s="12" t="s">
        <v>483</v>
      </c>
      <c r="E210" s="12" t="n">
        <v>63</v>
      </c>
      <c r="F210" s="12" t="s">
        <v>71</v>
      </c>
      <c r="G210" s="12" t="s">
        <v>43</v>
      </c>
      <c r="H210" s="17" t="n">
        <v>45401</v>
      </c>
      <c r="I210" s="12" t="s">
        <v>63</v>
      </c>
      <c r="J210" s="12" t="n">
        <f aca="false">COUNTIFS(Orders!$B$2:$B$3525,A210,Orders!$G$2:$G$3525,"Delivered")</f>
        <v>1</v>
      </c>
      <c r="K210" s="16" t="n">
        <f aca="false">SUMIFS(Orders!$K$2:$K$3525,Orders!$B$2:$B$3525,A210,Orders!$G$2:$G$3525,"Delivered")</f>
        <v>4647</v>
      </c>
      <c r="L210" s="16" t="n">
        <f aca="false">IF(J210=0,0,K210/J210)</f>
        <v>4647</v>
      </c>
      <c r="M210" s="12" t="str">
        <f aca="false">IF(J210&gt;1,"Repeat","One-time")</f>
        <v>One-time</v>
      </c>
    </row>
    <row r="211" customFormat="false" ht="15" hidden="false" customHeight="false" outlineLevel="0" collapsed="false">
      <c r="A211" s="12" t="n">
        <v>210</v>
      </c>
      <c r="B211" s="12" t="s">
        <v>900</v>
      </c>
      <c r="C211" s="12" t="s">
        <v>901</v>
      </c>
      <c r="D211" s="12" t="s">
        <v>488</v>
      </c>
      <c r="E211" s="12" t="n">
        <v>23</v>
      </c>
      <c r="F211" s="12" t="s">
        <v>71</v>
      </c>
      <c r="G211" s="12" t="s">
        <v>43</v>
      </c>
      <c r="H211" s="17" t="n">
        <v>45292</v>
      </c>
      <c r="I211" s="12" t="s">
        <v>63</v>
      </c>
      <c r="J211" s="12" t="n">
        <f aca="false">COUNTIFS(Orders!$B$2:$B$3525,A211,Orders!$G$2:$G$3525,"Delivered")</f>
        <v>1</v>
      </c>
      <c r="K211" s="16" t="n">
        <f aca="false">SUMIFS(Orders!$K$2:$K$3525,Orders!$B$2:$B$3525,A211,Orders!$G$2:$G$3525,"Delivered")</f>
        <v>4246.55</v>
      </c>
      <c r="L211" s="16" t="n">
        <f aca="false">IF(J211=0,0,K211/J211)</f>
        <v>4246.55</v>
      </c>
      <c r="M211" s="12" t="str">
        <f aca="false">IF(J211&gt;1,"Repeat","One-time")</f>
        <v>One-time</v>
      </c>
    </row>
    <row r="212" customFormat="false" ht="15" hidden="false" customHeight="false" outlineLevel="0" collapsed="false">
      <c r="A212" s="12" t="n">
        <v>211</v>
      </c>
      <c r="B212" s="12" t="s">
        <v>902</v>
      </c>
      <c r="C212" s="12" t="s">
        <v>903</v>
      </c>
      <c r="D212" s="12" t="s">
        <v>488</v>
      </c>
      <c r="E212" s="12" t="n">
        <v>25</v>
      </c>
      <c r="F212" s="12" t="s">
        <v>77</v>
      </c>
      <c r="G212" s="12" t="s">
        <v>43</v>
      </c>
      <c r="H212" s="17" t="n">
        <v>45903</v>
      </c>
      <c r="I212" s="12" t="s">
        <v>62</v>
      </c>
      <c r="J212" s="12" t="n">
        <f aca="false">COUNTIFS(Orders!$B$2:$B$3525,A212,Orders!$G$2:$G$3525,"Delivered")</f>
        <v>1</v>
      </c>
      <c r="K212" s="16" t="n">
        <f aca="false">SUMIFS(Orders!$K$2:$K$3525,Orders!$B$2:$B$3525,A212,Orders!$G$2:$G$3525,"Delivered")</f>
        <v>3792.6</v>
      </c>
      <c r="L212" s="16" t="n">
        <f aca="false">IF(J212=0,0,K212/J212)</f>
        <v>3792.6</v>
      </c>
      <c r="M212" s="12" t="str">
        <f aca="false">IF(J212&gt;1,"Repeat","One-time")</f>
        <v>One-time</v>
      </c>
    </row>
    <row r="213" customFormat="false" ht="15" hidden="false" customHeight="false" outlineLevel="0" collapsed="false">
      <c r="A213" s="12" t="n">
        <v>212</v>
      </c>
      <c r="B213" s="12" t="s">
        <v>904</v>
      </c>
      <c r="C213" s="12" t="s">
        <v>905</v>
      </c>
      <c r="D213" s="12" t="s">
        <v>488</v>
      </c>
      <c r="E213" s="12" t="n">
        <v>63</v>
      </c>
      <c r="F213" s="12" t="s">
        <v>79</v>
      </c>
      <c r="G213" s="12" t="s">
        <v>45</v>
      </c>
      <c r="H213" s="17" t="n">
        <v>45292</v>
      </c>
      <c r="I213" s="12" t="s">
        <v>63</v>
      </c>
      <c r="J213" s="12" t="n">
        <f aca="false">COUNTIFS(Orders!$B$2:$B$3525,A213,Orders!$G$2:$G$3525,"Delivered")</f>
        <v>2</v>
      </c>
      <c r="K213" s="16" t="n">
        <f aca="false">SUMIFS(Orders!$K$2:$K$3525,Orders!$B$2:$B$3525,A213,Orders!$G$2:$G$3525,"Delivered")</f>
        <v>7977.3</v>
      </c>
      <c r="L213" s="16" t="n">
        <f aca="false">IF(J213=0,0,K213/J213)</f>
        <v>3988.65</v>
      </c>
      <c r="M213" s="12" t="str">
        <f aca="false">IF(J213&gt;1,"Repeat","One-time")</f>
        <v>Repeat</v>
      </c>
    </row>
    <row r="214" customFormat="false" ht="15" hidden="false" customHeight="false" outlineLevel="0" collapsed="false">
      <c r="A214" s="12" t="n">
        <v>213</v>
      </c>
      <c r="B214" s="12" t="s">
        <v>906</v>
      </c>
      <c r="C214" s="12" t="s">
        <v>907</v>
      </c>
      <c r="D214" s="12" t="s">
        <v>488</v>
      </c>
      <c r="E214" s="12" t="n">
        <v>48</v>
      </c>
      <c r="F214" s="12" t="s">
        <v>87</v>
      </c>
      <c r="G214" s="12" t="s">
        <v>46</v>
      </c>
      <c r="H214" s="17" t="n">
        <v>45884</v>
      </c>
      <c r="I214" s="12" t="s">
        <v>61</v>
      </c>
      <c r="J214" s="12" t="n">
        <f aca="false">COUNTIFS(Orders!$B$2:$B$3525,A214,Orders!$G$2:$G$3525,"Delivered")</f>
        <v>5</v>
      </c>
      <c r="K214" s="16" t="n">
        <f aca="false">SUMIFS(Orders!$K$2:$K$3525,Orders!$B$2:$B$3525,A214,Orders!$G$2:$G$3525,"Delivered")</f>
        <v>16403.5</v>
      </c>
      <c r="L214" s="16" t="n">
        <f aca="false">IF(J214=0,0,K214/J214)</f>
        <v>3280.7</v>
      </c>
      <c r="M214" s="12" t="str">
        <f aca="false">IF(J214&gt;1,"Repeat","One-time")</f>
        <v>Repeat</v>
      </c>
    </row>
    <row r="215" customFormat="false" ht="15" hidden="false" customHeight="false" outlineLevel="0" collapsed="false">
      <c r="A215" s="12" t="n">
        <v>214</v>
      </c>
      <c r="B215" s="12" t="s">
        <v>908</v>
      </c>
      <c r="C215" s="12" t="s">
        <v>909</v>
      </c>
      <c r="D215" s="12" t="s">
        <v>488</v>
      </c>
      <c r="E215" s="12" t="n">
        <v>53</v>
      </c>
      <c r="F215" s="12" t="s">
        <v>85</v>
      </c>
      <c r="G215" s="12" t="s">
        <v>45</v>
      </c>
      <c r="H215" s="17" t="n">
        <v>45399</v>
      </c>
      <c r="I215" s="12" t="s">
        <v>63</v>
      </c>
      <c r="J215" s="12" t="n">
        <f aca="false">COUNTIFS(Orders!$B$2:$B$3525,A215,Orders!$G$2:$G$3525,"Delivered")</f>
        <v>1</v>
      </c>
      <c r="K215" s="16" t="n">
        <f aca="false">SUMIFS(Orders!$K$2:$K$3525,Orders!$B$2:$B$3525,A215,Orders!$G$2:$G$3525,"Delivered")</f>
        <v>5902.85</v>
      </c>
      <c r="L215" s="16" t="n">
        <f aca="false">IF(J215=0,0,K215/J215)</f>
        <v>5902.85</v>
      </c>
      <c r="M215" s="12" t="str">
        <f aca="false">IF(J215&gt;1,"Repeat","One-time")</f>
        <v>One-time</v>
      </c>
    </row>
    <row r="216" customFormat="false" ht="15" hidden="false" customHeight="false" outlineLevel="0" collapsed="false">
      <c r="A216" s="12" t="n">
        <v>215</v>
      </c>
      <c r="B216" s="12" t="s">
        <v>910</v>
      </c>
      <c r="C216" s="12" t="s">
        <v>911</v>
      </c>
      <c r="D216" s="12" t="s">
        <v>483</v>
      </c>
      <c r="E216" s="12" t="n">
        <v>22</v>
      </c>
      <c r="F216" s="12" t="s">
        <v>83</v>
      </c>
      <c r="G216" s="12" t="s">
        <v>45</v>
      </c>
      <c r="H216" s="17" t="n">
        <v>45620</v>
      </c>
      <c r="I216" s="12" t="s">
        <v>63</v>
      </c>
      <c r="J216" s="12" t="n">
        <f aca="false">COUNTIFS(Orders!$B$2:$B$3525,A216,Orders!$G$2:$G$3525,"Delivered")</f>
        <v>2</v>
      </c>
      <c r="K216" s="16" t="n">
        <f aca="false">SUMIFS(Orders!$K$2:$K$3525,Orders!$B$2:$B$3525,A216,Orders!$G$2:$G$3525,"Delivered")</f>
        <v>10089.2</v>
      </c>
      <c r="L216" s="16" t="n">
        <f aca="false">IF(J216=0,0,K216/J216)</f>
        <v>5044.6</v>
      </c>
      <c r="M216" s="12" t="str">
        <f aca="false">IF(J216&gt;1,"Repeat","One-time")</f>
        <v>Repeat</v>
      </c>
    </row>
    <row r="217" customFormat="false" ht="15" hidden="false" customHeight="false" outlineLevel="0" collapsed="false">
      <c r="A217" s="12" t="n">
        <v>216</v>
      </c>
      <c r="B217" s="12" t="s">
        <v>912</v>
      </c>
      <c r="C217" s="12" t="s">
        <v>913</v>
      </c>
      <c r="D217" s="12" t="s">
        <v>488</v>
      </c>
      <c r="E217" s="12" t="n">
        <v>50</v>
      </c>
      <c r="F217" s="12" t="s">
        <v>97</v>
      </c>
      <c r="G217" s="12" t="s">
        <v>42</v>
      </c>
      <c r="H217" s="17" t="n">
        <v>45196</v>
      </c>
      <c r="I217" s="12" t="s">
        <v>63</v>
      </c>
      <c r="J217" s="12" t="n">
        <f aca="false">COUNTIFS(Orders!$B$2:$B$3525,A217,Orders!$G$2:$G$3525,"Delivered")</f>
        <v>1</v>
      </c>
      <c r="K217" s="16" t="n">
        <f aca="false">SUMIFS(Orders!$K$2:$K$3525,Orders!$B$2:$B$3525,A217,Orders!$G$2:$G$3525,"Delivered")</f>
        <v>2748</v>
      </c>
      <c r="L217" s="16" t="n">
        <f aca="false">IF(J217=0,0,K217/J217)</f>
        <v>2748</v>
      </c>
      <c r="M217" s="12" t="str">
        <f aca="false">IF(J217&gt;1,"Repeat","One-time")</f>
        <v>One-time</v>
      </c>
    </row>
    <row r="218" customFormat="false" ht="15" hidden="false" customHeight="false" outlineLevel="0" collapsed="false">
      <c r="A218" s="12" t="n">
        <v>217</v>
      </c>
      <c r="B218" s="12" t="s">
        <v>914</v>
      </c>
      <c r="C218" s="12" t="s">
        <v>915</v>
      </c>
      <c r="D218" s="12" t="s">
        <v>488</v>
      </c>
      <c r="E218" s="12" t="n">
        <v>64</v>
      </c>
      <c r="F218" s="12" t="s">
        <v>71</v>
      </c>
      <c r="G218" s="12" t="s">
        <v>43</v>
      </c>
      <c r="H218" s="17" t="n">
        <v>45859</v>
      </c>
      <c r="I218" s="12" t="s">
        <v>63</v>
      </c>
      <c r="J218" s="12" t="n">
        <f aca="false">COUNTIFS(Orders!$B$2:$B$3525,A218,Orders!$G$2:$G$3525,"Delivered")</f>
        <v>0</v>
      </c>
      <c r="K218" s="16" t="n">
        <f aca="false">SUMIFS(Orders!$K$2:$K$3525,Orders!$B$2:$B$3525,A218,Orders!$G$2:$G$3525,"Delivered")</f>
        <v>0</v>
      </c>
      <c r="L218" s="16" t="n">
        <f aca="false">IF(J218=0,0,K218/J218)</f>
        <v>0</v>
      </c>
      <c r="M218" s="12" t="str">
        <f aca="false">IF(J218&gt;1,"Repeat","One-time")</f>
        <v>One-time</v>
      </c>
    </row>
    <row r="219" customFormat="false" ht="15" hidden="false" customHeight="false" outlineLevel="0" collapsed="false">
      <c r="A219" s="12" t="n">
        <v>218</v>
      </c>
      <c r="B219" s="12" t="s">
        <v>916</v>
      </c>
      <c r="C219" s="12" t="s">
        <v>917</v>
      </c>
      <c r="D219" s="12" t="s">
        <v>483</v>
      </c>
      <c r="E219" s="12" t="n">
        <v>46</v>
      </c>
      <c r="F219" s="12" t="s">
        <v>101</v>
      </c>
      <c r="G219" s="12" t="s">
        <v>42</v>
      </c>
      <c r="H219" s="17" t="n">
        <v>45581</v>
      </c>
      <c r="I219" s="12" t="s">
        <v>63</v>
      </c>
      <c r="J219" s="12" t="n">
        <f aca="false">COUNTIFS(Orders!$B$2:$B$3525,A219,Orders!$G$2:$G$3525,"Delivered")</f>
        <v>3</v>
      </c>
      <c r="K219" s="16" t="n">
        <f aca="false">SUMIFS(Orders!$K$2:$K$3525,Orders!$B$2:$B$3525,A219,Orders!$G$2:$G$3525,"Delivered")</f>
        <v>20290.3</v>
      </c>
      <c r="L219" s="16" t="n">
        <f aca="false">IF(J219=0,0,K219/J219)</f>
        <v>6763.43333333333</v>
      </c>
      <c r="M219" s="12" t="str">
        <f aca="false">IF(J219&gt;1,"Repeat","One-time")</f>
        <v>Repeat</v>
      </c>
    </row>
    <row r="220" customFormat="false" ht="15" hidden="false" customHeight="false" outlineLevel="0" collapsed="false">
      <c r="A220" s="12" t="n">
        <v>219</v>
      </c>
      <c r="B220" s="12" t="s">
        <v>918</v>
      </c>
      <c r="C220" s="12" t="s">
        <v>919</v>
      </c>
      <c r="D220" s="12" t="s">
        <v>488</v>
      </c>
      <c r="E220" s="12" t="n">
        <v>53</v>
      </c>
      <c r="F220" s="12" t="s">
        <v>93</v>
      </c>
      <c r="G220" s="12" t="s">
        <v>46</v>
      </c>
      <c r="H220" s="17" t="n">
        <v>44824</v>
      </c>
      <c r="I220" s="12" t="s">
        <v>61</v>
      </c>
      <c r="J220" s="12" t="n">
        <f aca="false">COUNTIFS(Orders!$B$2:$B$3525,A220,Orders!$G$2:$G$3525,"Delivered")</f>
        <v>4</v>
      </c>
      <c r="K220" s="16" t="n">
        <f aca="false">SUMIFS(Orders!$K$2:$K$3525,Orders!$B$2:$B$3525,A220,Orders!$G$2:$G$3525,"Delivered")</f>
        <v>18487.35</v>
      </c>
      <c r="L220" s="16" t="n">
        <f aca="false">IF(J220=0,0,K220/J220)</f>
        <v>4621.8375</v>
      </c>
      <c r="M220" s="12" t="str">
        <f aca="false">IF(J220&gt;1,"Repeat","One-time")</f>
        <v>Repeat</v>
      </c>
    </row>
    <row r="221" customFormat="false" ht="15" hidden="false" customHeight="false" outlineLevel="0" collapsed="false">
      <c r="A221" s="12" t="n">
        <v>220</v>
      </c>
      <c r="B221" s="12" t="s">
        <v>920</v>
      </c>
      <c r="C221" s="12" t="s">
        <v>921</v>
      </c>
      <c r="D221" s="12" t="s">
        <v>488</v>
      </c>
      <c r="E221" s="12" t="n">
        <v>38</v>
      </c>
      <c r="F221" s="12" t="s">
        <v>95</v>
      </c>
      <c r="G221" s="12" t="s">
        <v>42</v>
      </c>
      <c r="H221" s="17" t="n">
        <v>45391</v>
      </c>
      <c r="I221" s="12" t="s">
        <v>61</v>
      </c>
      <c r="J221" s="12" t="n">
        <f aca="false">COUNTIFS(Orders!$B$2:$B$3525,A221,Orders!$G$2:$G$3525,"Delivered")</f>
        <v>4</v>
      </c>
      <c r="K221" s="16" t="n">
        <f aca="false">SUMIFS(Orders!$K$2:$K$3525,Orders!$B$2:$B$3525,A221,Orders!$G$2:$G$3525,"Delivered")</f>
        <v>10560.1</v>
      </c>
      <c r="L221" s="16" t="n">
        <f aca="false">IF(J221=0,0,K221/J221)</f>
        <v>2640.025</v>
      </c>
      <c r="M221" s="12" t="str">
        <f aca="false">IF(J221&gt;1,"Repeat","One-time")</f>
        <v>Repeat</v>
      </c>
    </row>
    <row r="222" customFormat="false" ht="15" hidden="false" customHeight="false" outlineLevel="0" collapsed="false">
      <c r="A222" s="12" t="n">
        <v>221</v>
      </c>
      <c r="B222" s="12" t="s">
        <v>922</v>
      </c>
      <c r="C222" s="12" t="s">
        <v>923</v>
      </c>
      <c r="D222" s="12" t="s">
        <v>488</v>
      </c>
      <c r="E222" s="12" t="n">
        <v>32</v>
      </c>
      <c r="F222" s="12" t="s">
        <v>85</v>
      </c>
      <c r="G222" s="12" t="s">
        <v>45</v>
      </c>
      <c r="H222" s="17" t="n">
        <v>44728</v>
      </c>
      <c r="I222" s="12" t="s">
        <v>61</v>
      </c>
      <c r="J222" s="12" t="n">
        <f aca="false">COUNTIFS(Orders!$B$2:$B$3525,A222,Orders!$G$2:$G$3525,"Delivered")</f>
        <v>3</v>
      </c>
      <c r="K222" s="16" t="n">
        <f aca="false">SUMIFS(Orders!$K$2:$K$3525,Orders!$B$2:$B$3525,A222,Orders!$G$2:$G$3525,"Delivered")</f>
        <v>12439.2</v>
      </c>
      <c r="L222" s="16" t="n">
        <f aca="false">IF(J222=0,0,K222/J222)</f>
        <v>4146.4</v>
      </c>
      <c r="M222" s="12" t="str">
        <f aca="false">IF(J222&gt;1,"Repeat","One-time")</f>
        <v>Repeat</v>
      </c>
    </row>
    <row r="223" customFormat="false" ht="15" hidden="false" customHeight="false" outlineLevel="0" collapsed="false">
      <c r="A223" s="12" t="n">
        <v>222</v>
      </c>
      <c r="B223" s="12" t="s">
        <v>924</v>
      </c>
      <c r="C223" s="12" t="s">
        <v>925</v>
      </c>
      <c r="D223" s="12" t="s">
        <v>483</v>
      </c>
      <c r="E223" s="12" t="n">
        <v>38</v>
      </c>
      <c r="F223" s="12" t="s">
        <v>97</v>
      </c>
      <c r="G223" s="12" t="s">
        <v>42</v>
      </c>
      <c r="H223" s="17" t="n">
        <v>44919</v>
      </c>
      <c r="I223" s="12" t="s">
        <v>62</v>
      </c>
      <c r="J223" s="12" t="n">
        <f aca="false">COUNTIFS(Orders!$B$2:$B$3525,A223,Orders!$G$2:$G$3525,"Delivered")</f>
        <v>2</v>
      </c>
      <c r="K223" s="16" t="n">
        <f aca="false">SUMIFS(Orders!$K$2:$K$3525,Orders!$B$2:$B$3525,A223,Orders!$G$2:$G$3525,"Delivered")</f>
        <v>9605.15</v>
      </c>
      <c r="L223" s="16" t="n">
        <f aca="false">IF(J223=0,0,K223/J223)</f>
        <v>4802.575</v>
      </c>
      <c r="M223" s="12" t="str">
        <f aca="false">IF(J223&gt;1,"Repeat","One-time")</f>
        <v>Repeat</v>
      </c>
    </row>
    <row r="224" customFormat="false" ht="15" hidden="false" customHeight="false" outlineLevel="0" collapsed="false">
      <c r="A224" s="12" t="n">
        <v>223</v>
      </c>
      <c r="B224" s="12" t="s">
        <v>926</v>
      </c>
      <c r="C224" s="12" t="s">
        <v>927</v>
      </c>
      <c r="D224" s="12" t="s">
        <v>488</v>
      </c>
      <c r="E224" s="12" t="n">
        <v>60</v>
      </c>
      <c r="F224" s="12" t="s">
        <v>95</v>
      </c>
      <c r="G224" s="12" t="s">
        <v>42</v>
      </c>
      <c r="H224" s="17" t="n">
        <v>45666</v>
      </c>
      <c r="I224" s="12" t="s">
        <v>61</v>
      </c>
      <c r="J224" s="12" t="n">
        <f aca="false">COUNTIFS(Orders!$B$2:$B$3525,A224,Orders!$G$2:$G$3525,"Delivered")</f>
        <v>3</v>
      </c>
      <c r="K224" s="16" t="n">
        <f aca="false">SUMIFS(Orders!$K$2:$K$3525,Orders!$B$2:$B$3525,A224,Orders!$G$2:$G$3525,"Delivered")</f>
        <v>4359.3</v>
      </c>
      <c r="L224" s="16" t="n">
        <f aca="false">IF(J224=0,0,K224/J224)</f>
        <v>1453.1</v>
      </c>
      <c r="M224" s="12" t="str">
        <f aca="false">IF(J224&gt;1,"Repeat","One-time")</f>
        <v>Repeat</v>
      </c>
    </row>
    <row r="225" customFormat="false" ht="15" hidden="false" customHeight="false" outlineLevel="0" collapsed="false">
      <c r="A225" s="12" t="n">
        <v>224</v>
      </c>
      <c r="B225" s="12" t="s">
        <v>928</v>
      </c>
      <c r="C225" s="12" t="s">
        <v>929</v>
      </c>
      <c r="D225" s="12" t="s">
        <v>488</v>
      </c>
      <c r="E225" s="12" t="n">
        <v>20</v>
      </c>
      <c r="F225" s="12" t="s">
        <v>79</v>
      </c>
      <c r="G225" s="12" t="s">
        <v>45</v>
      </c>
      <c r="H225" s="17" t="n">
        <v>44843</v>
      </c>
      <c r="I225" s="12" t="s">
        <v>63</v>
      </c>
      <c r="J225" s="12" t="n">
        <f aca="false">COUNTIFS(Orders!$B$2:$B$3525,A225,Orders!$G$2:$G$3525,"Delivered")</f>
        <v>0</v>
      </c>
      <c r="K225" s="16" t="n">
        <f aca="false">SUMIFS(Orders!$K$2:$K$3525,Orders!$B$2:$B$3525,A225,Orders!$G$2:$G$3525,"Delivered")</f>
        <v>0</v>
      </c>
      <c r="L225" s="16" t="n">
        <f aca="false">IF(J225=0,0,K225/J225)</f>
        <v>0</v>
      </c>
      <c r="M225" s="12" t="str">
        <f aca="false">IF(J225&gt;1,"Repeat","One-time")</f>
        <v>One-time</v>
      </c>
    </row>
    <row r="226" customFormat="false" ht="15" hidden="false" customHeight="false" outlineLevel="0" collapsed="false">
      <c r="A226" s="12" t="n">
        <v>225</v>
      </c>
      <c r="B226" s="12" t="s">
        <v>930</v>
      </c>
      <c r="C226" s="12" t="s">
        <v>931</v>
      </c>
      <c r="D226" s="12" t="s">
        <v>483</v>
      </c>
      <c r="E226" s="12" t="n">
        <v>46</v>
      </c>
      <c r="F226" s="12" t="s">
        <v>91</v>
      </c>
      <c r="G226" s="12" t="s">
        <v>46</v>
      </c>
      <c r="H226" s="17" t="n">
        <v>45120</v>
      </c>
      <c r="I226" s="12" t="s">
        <v>63</v>
      </c>
      <c r="J226" s="12" t="n">
        <f aca="false">COUNTIFS(Orders!$B$2:$B$3525,A226,Orders!$G$2:$G$3525,"Delivered")</f>
        <v>3</v>
      </c>
      <c r="K226" s="16" t="n">
        <f aca="false">SUMIFS(Orders!$K$2:$K$3525,Orders!$B$2:$B$3525,A226,Orders!$G$2:$G$3525,"Delivered")</f>
        <v>13397.95</v>
      </c>
      <c r="L226" s="16" t="n">
        <f aca="false">IF(J226=0,0,K226/J226)</f>
        <v>4465.98333333333</v>
      </c>
      <c r="M226" s="12" t="str">
        <f aca="false">IF(J226&gt;1,"Repeat","One-time")</f>
        <v>Repeat</v>
      </c>
    </row>
    <row r="227" customFormat="false" ht="15" hidden="false" customHeight="false" outlineLevel="0" collapsed="false">
      <c r="A227" s="12" t="n">
        <v>226</v>
      </c>
      <c r="B227" s="12" t="s">
        <v>932</v>
      </c>
      <c r="C227" s="12" t="s">
        <v>933</v>
      </c>
      <c r="D227" s="12" t="s">
        <v>483</v>
      </c>
      <c r="E227" s="12" t="n">
        <v>64</v>
      </c>
      <c r="F227" s="12" t="s">
        <v>99</v>
      </c>
      <c r="G227" s="12" t="s">
        <v>42</v>
      </c>
      <c r="H227" s="17" t="n">
        <v>44957</v>
      </c>
      <c r="I227" s="12" t="s">
        <v>63</v>
      </c>
      <c r="J227" s="12" t="n">
        <f aca="false">COUNTIFS(Orders!$B$2:$B$3525,A227,Orders!$G$2:$G$3525,"Delivered")</f>
        <v>0</v>
      </c>
      <c r="K227" s="16" t="n">
        <f aca="false">SUMIFS(Orders!$K$2:$K$3525,Orders!$B$2:$B$3525,A227,Orders!$G$2:$G$3525,"Delivered")</f>
        <v>0</v>
      </c>
      <c r="L227" s="16" t="n">
        <f aca="false">IF(J227=0,0,K227/J227)</f>
        <v>0</v>
      </c>
      <c r="M227" s="12" t="str">
        <f aca="false">IF(J227&gt;1,"Repeat","One-time")</f>
        <v>One-time</v>
      </c>
    </row>
    <row r="228" customFormat="false" ht="15" hidden="false" customHeight="false" outlineLevel="0" collapsed="false">
      <c r="A228" s="12" t="n">
        <v>227</v>
      </c>
      <c r="B228" s="12" t="s">
        <v>934</v>
      </c>
      <c r="C228" s="12" t="s">
        <v>935</v>
      </c>
      <c r="D228" s="12" t="s">
        <v>483</v>
      </c>
      <c r="E228" s="12" t="n">
        <v>48</v>
      </c>
      <c r="F228" s="12" t="s">
        <v>79</v>
      </c>
      <c r="G228" s="12" t="s">
        <v>45</v>
      </c>
      <c r="H228" s="17" t="n">
        <v>45109</v>
      </c>
      <c r="I228" s="12" t="s">
        <v>61</v>
      </c>
      <c r="J228" s="12" t="n">
        <f aca="false">COUNTIFS(Orders!$B$2:$B$3525,A228,Orders!$G$2:$G$3525,"Delivered")</f>
        <v>8</v>
      </c>
      <c r="K228" s="16" t="n">
        <f aca="false">SUMIFS(Orders!$K$2:$K$3525,Orders!$B$2:$B$3525,A228,Orders!$G$2:$G$3525,"Delivered")</f>
        <v>28147.5</v>
      </c>
      <c r="L228" s="16" t="n">
        <f aca="false">IF(J228=0,0,K228/J228)</f>
        <v>3518.4375</v>
      </c>
      <c r="M228" s="12" t="str">
        <f aca="false">IF(J228&gt;1,"Repeat","One-time")</f>
        <v>Repeat</v>
      </c>
    </row>
    <row r="229" customFormat="false" ht="15" hidden="false" customHeight="false" outlineLevel="0" collapsed="false">
      <c r="A229" s="12" t="n">
        <v>228</v>
      </c>
      <c r="B229" s="12" t="s">
        <v>936</v>
      </c>
      <c r="C229" s="12" t="s">
        <v>937</v>
      </c>
      <c r="D229" s="12" t="s">
        <v>488</v>
      </c>
      <c r="E229" s="12" t="n">
        <v>57</v>
      </c>
      <c r="F229" s="12" t="s">
        <v>87</v>
      </c>
      <c r="G229" s="12" t="s">
        <v>46</v>
      </c>
      <c r="H229" s="17" t="n">
        <v>45647</v>
      </c>
      <c r="I229" s="12" t="s">
        <v>62</v>
      </c>
      <c r="J229" s="12" t="n">
        <f aca="false">COUNTIFS(Orders!$B$2:$B$3525,A229,Orders!$G$2:$G$3525,"Delivered")</f>
        <v>2</v>
      </c>
      <c r="K229" s="16" t="n">
        <f aca="false">SUMIFS(Orders!$K$2:$K$3525,Orders!$B$2:$B$3525,A229,Orders!$G$2:$G$3525,"Delivered")</f>
        <v>8734.55</v>
      </c>
      <c r="L229" s="16" t="n">
        <f aca="false">IF(J229=0,0,K229/J229)</f>
        <v>4367.275</v>
      </c>
      <c r="M229" s="12" t="str">
        <f aca="false">IF(J229&gt;1,"Repeat","One-time")</f>
        <v>Repeat</v>
      </c>
    </row>
    <row r="230" customFormat="false" ht="15" hidden="false" customHeight="false" outlineLevel="0" collapsed="false">
      <c r="A230" s="12" t="n">
        <v>229</v>
      </c>
      <c r="B230" s="12" t="s">
        <v>938</v>
      </c>
      <c r="C230" s="12" t="s">
        <v>939</v>
      </c>
      <c r="D230" s="12" t="s">
        <v>488</v>
      </c>
      <c r="E230" s="12" t="n">
        <v>61</v>
      </c>
      <c r="F230" s="12" t="s">
        <v>75</v>
      </c>
      <c r="G230" s="12" t="s">
        <v>43</v>
      </c>
      <c r="H230" s="17" t="n">
        <v>44797</v>
      </c>
      <c r="I230" s="12" t="s">
        <v>61</v>
      </c>
      <c r="J230" s="12" t="n">
        <f aca="false">COUNTIFS(Orders!$B$2:$B$3525,A230,Orders!$G$2:$G$3525,"Delivered")</f>
        <v>3</v>
      </c>
      <c r="K230" s="16" t="n">
        <f aca="false">SUMIFS(Orders!$K$2:$K$3525,Orders!$B$2:$B$3525,A230,Orders!$G$2:$G$3525,"Delivered")</f>
        <v>6848.25</v>
      </c>
      <c r="L230" s="16" t="n">
        <f aca="false">IF(J230=0,0,K230/J230)</f>
        <v>2282.75</v>
      </c>
      <c r="M230" s="12" t="str">
        <f aca="false">IF(J230&gt;1,"Repeat","One-time")</f>
        <v>Repeat</v>
      </c>
    </row>
    <row r="231" customFormat="false" ht="15" hidden="false" customHeight="false" outlineLevel="0" collapsed="false">
      <c r="A231" s="12" t="n">
        <v>230</v>
      </c>
      <c r="B231" s="12" t="s">
        <v>940</v>
      </c>
      <c r="C231" s="12" t="s">
        <v>941</v>
      </c>
      <c r="D231" s="12" t="s">
        <v>488</v>
      </c>
      <c r="E231" s="12" t="n">
        <v>58</v>
      </c>
      <c r="F231" s="12" t="s">
        <v>95</v>
      </c>
      <c r="G231" s="12" t="s">
        <v>42</v>
      </c>
      <c r="H231" s="17" t="n">
        <v>44900</v>
      </c>
      <c r="I231" s="12" t="s">
        <v>62</v>
      </c>
      <c r="J231" s="12" t="n">
        <f aca="false">COUNTIFS(Orders!$B$2:$B$3525,A231,Orders!$G$2:$G$3525,"Delivered")</f>
        <v>3</v>
      </c>
      <c r="K231" s="16" t="n">
        <f aca="false">SUMIFS(Orders!$K$2:$K$3525,Orders!$B$2:$B$3525,A231,Orders!$G$2:$G$3525,"Delivered")</f>
        <v>9305.9</v>
      </c>
      <c r="L231" s="16" t="n">
        <f aca="false">IF(J231=0,0,K231/J231)</f>
        <v>3101.96666666667</v>
      </c>
      <c r="M231" s="12" t="str">
        <f aca="false">IF(J231&gt;1,"Repeat","One-time")</f>
        <v>Repeat</v>
      </c>
    </row>
    <row r="232" customFormat="false" ht="15" hidden="false" customHeight="false" outlineLevel="0" collapsed="false">
      <c r="A232" s="12" t="n">
        <v>231</v>
      </c>
      <c r="B232" s="12" t="s">
        <v>942</v>
      </c>
      <c r="C232" s="12" t="s">
        <v>943</v>
      </c>
      <c r="D232" s="12" t="s">
        <v>483</v>
      </c>
      <c r="E232" s="12" t="n">
        <v>57</v>
      </c>
      <c r="F232" s="12" t="s">
        <v>101</v>
      </c>
      <c r="G232" s="12" t="s">
        <v>42</v>
      </c>
      <c r="H232" s="17" t="n">
        <v>45837</v>
      </c>
      <c r="I232" s="12" t="s">
        <v>63</v>
      </c>
      <c r="J232" s="12" t="n">
        <f aca="false">COUNTIFS(Orders!$B$2:$B$3525,A232,Orders!$G$2:$G$3525,"Delivered")</f>
        <v>5</v>
      </c>
      <c r="K232" s="16" t="n">
        <f aca="false">SUMIFS(Orders!$K$2:$K$3525,Orders!$B$2:$B$3525,A232,Orders!$G$2:$G$3525,"Delivered")</f>
        <v>27565.75</v>
      </c>
      <c r="L232" s="16" t="n">
        <f aca="false">IF(J232=0,0,K232/J232)</f>
        <v>5513.15</v>
      </c>
      <c r="M232" s="12" t="str">
        <f aca="false">IF(J232&gt;1,"Repeat","One-time")</f>
        <v>Repeat</v>
      </c>
    </row>
    <row r="233" customFormat="false" ht="15" hidden="false" customHeight="false" outlineLevel="0" collapsed="false">
      <c r="A233" s="12" t="n">
        <v>232</v>
      </c>
      <c r="B233" s="12" t="s">
        <v>944</v>
      </c>
      <c r="C233" s="12" t="s">
        <v>945</v>
      </c>
      <c r="D233" s="12" t="s">
        <v>483</v>
      </c>
      <c r="E233" s="12" t="n">
        <v>65</v>
      </c>
      <c r="F233" s="12" t="s">
        <v>89</v>
      </c>
      <c r="G233" s="12" t="s">
        <v>46</v>
      </c>
      <c r="H233" s="17" t="n">
        <v>45826</v>
      </c>
      <c r="I233" s="12" t="s">
        <v>63</v>
      </c>
      <c r="J233" s="12" t="n">
        <f aca="false">COUNTIFS(Orders!$B$2:$B$3525,A233,Orders!$G$2:$G$3525,"Delivered")</f>
        <v>0</v>
      </c>
      <c r="K233" s="16" t="n">
        <f aca="false">SUMIFS(Orders!$K$2:$K$3525,Orders!$B$2:$B$3525,A233,Orders!$G$2:$G$3525,"Delivered")</f>
        <v>0</v>
      </c>
      <c r="L233" s="16" t="n">
        <f aca="false">IF(J233=0,0,K233/J233)</f>
        <v>0</v>
      </c>
      <c r="M233" s="12" t="str">
        <f aca="false">IF(J233&gt;1,"Repeat","One-time")</f>
        <v>One-time</v>
      </c>
    </row>
    <row r="234" customFormat="false" ht="15" hidden="false" customHeight="false" outlineLevel="0" collapsed="false">
      <c r="A234" s="12" t="n">
        <v>233</v>
      </c>
      <c r="B234" s="12" t="s">
        <v>946</v>
      </c>
      <c r="C234" s="12" t="s">
        <v>947</v>
      </c>
      <c r="D234" s="12" t="s">
        <v>483</v>
      </c>
      <c r="E234" s="12" t="n">
        <v>46</v>
      </c>
      <c r="F234" s="12" t="s">
        <v>77</v>
      </c>
      <c r="G234" s="12" t="s">
        <v>43</v>
      </c>
      <c r="H234" s="17" t="n">
        <v>45538</v>
      </c>
      <c r="I234" s="12" t="s">
        <v>63</v>
      </c>
      <c r="J234" s="12" t="n">
        <f aca="false">COUNTIFS(Orders!$B$2:$B$3525,A234,Orders!$G$2:$G$3525,"Delivered")</f>
        <v>0</v>
      </c>
      <c r="K234" s="16" t="n">
        <f aca="false">SUMIFS(Orders!$K$2:$K$3525,Orders!$B$2:$B$3525,A234,Orders!$G$2:$G$3525,"Delivered")</f>
        <v>0</v>
      </c>
      <c r="L234" s="16" t="n">
        <f aca="false">IF(J234=0,0,K234/J234)</f>
        <v>0</v>
      </c>
      <c r="M234" s="12" t="str">
        <f aca="false">IF(J234&gt;1,"Repeat","One-time")</f>
        <v>One-time</v>
      </c>
    </row>
    <row r="235" customFormat="false" ht="15" hidden="false" customHeight="false" outlineLevel="0" collapsed="false">
      <c r="A235" s="12" t="n">
        <v>234</v>
      </c>
      <c r="B235" s="12" t="s">
        <v>948</v>
      </c>
      <c r="C235" s="12" t="s">
        <v>949</v>
      </c>
      <c r="D235" s="12" t="s">
        <v>483</v>
      </c>
      <c r="E235" s="12" t="n">
        <v>20</v>
      </c>
      <c r="F235" s="12" t="s">
        <v>89</v>
      </c>
      <c r="G235" s="12" t="s">
        <v>46</v>
      </c>
      <c r="H235" s="17" t="n">
        <v>44983</v>
      </c>
      <c r="I235" s="12" t="s">
        <v>63</v>
      </c>
      <c r="J235" s="12" t="n">
        <f aca="false">COUNTIFS(Orders!$B$2:$B$3525,A235,Orders!$G$2:$G$3525,"Delivered")</f>
        <v>0</v>
      </c>
      <c r="K235" s="16" t="n">
        <f aca="false">SUMIFS(Orders!$K$2:$K$3525,Orders!$B$2:$B$3525,A235,Orders!$G$2:$G$3525,"Delivered")</f>
        <v>0</v>
      </c>
      <c r="L235" s="16" t="n">
        <f aca="false">IF(J235=0,0,K235/J235)</f>
        <v>0</v>
      </c>
      <c r="M235" s="12" t="str">
        <f aca="false">IF(J235&gt;1,"Repeat","One-time")</f>
        <v>One-time</v>
      </c>
    </row>
    <row r="236" customFormat="false" ht="15" hidden="false" customHeight="false" outlineLevel="0" collapsed="false">
      <c r="A236" s="12" t="n">
        <v>235</v>
      </c>
      <c r="B236" s="12" t="s">
        <v>950</v>
      </c>
      <c r="C236" s="12" t="s">
        <v>951</v>
      </c>
      <c r="D236" s="12" t="s">
        <v>488</v>
      </c>
      <c r="E236" s="12" t="n">
        <v>40</v>
      </c>
      <c r="F236" s="12" t="s">
        <v>73</v>
      </c>
      <c r="G236" s="12" t="s">
        <v>43</v>
      </c>
      <c r="H236" s="17" t="n">
        <v>45429</v>
      </c>
      <c r="I236" s="12" t="s">
        <v>63</v>
      </c>
      <c r="J236" s="12" t="n">
        <f aca="false">COUNTIFS(Orders!$B$2:$B$3525,A236,Orders!$G$2:$G$3525,"Delivered")</f>
        <v>1</v>
      </c>
      <c r="K236" s="16" t="n">
        <f aca="false">SUMIFS(Orders!$K$2:$K$3525,Orders!$B$2:$B$3525,A236,Orders!$G$2:$G$3525,"Delivered")</f>
        <v>1269</v>
      </c>
      <c r="L236" s="16" t="n">
        <f aca="false">IF(J236=0,0,K236/J236)</f>
        <v>1269</v>
      </c>
      <c r="M236" s="12" t="str">
        <f aca="false">IF(J236&gt;1,"Repeat","One-time")</f>
        <v>One-time</v>
      </c>
    </row>
    <row r="237" customFormat="false" ht="15" hidden="false" customHeight="false" outlineLevel="0" collapsed="false">
      <c r="A237" s="12" t="n">
        <v>236</v>
      </c>
      <c r="B237" s="12" t="s">
        <v>952</v>
      </c>
      <c r="C237" s="12" t="s">
        <v>953</v>
      </c>
      <c r="D237" s="12" t="s">
        <v>483</v>
      </c>
      <c r="E237" s="12" t="n">
        <v>51</v>
      </c>
      <c r="F237" s="12" t="s">
        <v>79</v>
      </c>
      <c r="G237" s="12" t="s">
        <v>45</v>
      </c>
      <c r="H237" s="17" t="n">
        <v>44854</v>
      </c>
      <c r="I237" s="12" t="s">
        <v>63</v>
      </c>
      <c r="J237" s="12" t="n">
        <f aca="false">COUNTIFS(Orders!$B$2:$B$3525,A237,Orders!$G$2:$G$3525,"Delivered")</f>
        <v>7</v>
      </c>
      <c r="K237" s="16" t="n">
        <f aca="false">SUMIFS(Orders!$K$2:$K$3525,Orders!$B$2:$B$3525,A237,Orders!$G$2:$G$3525,"Delivered")</f>
        <v>20567.65</v>
      </c>
      <c r="L237" s="16" t="n">
        <f aca="false">IF(J237=0,0,K237/J237)</f>
        <v>2938.23571428571</v>
      </c>
      <c r="M237" s="12" t="str">
        <f aca="false">IF(J237&gt;1,"Repeat","One-time")</f>
        <v>Repeat</v>
      </c>
    </row>
    <row r="238" customFormat="false" ht="15" hidden="false" customHeight="false" outlineLevel="0" collapsed="false">
      <c r="A238" s="12" t="n">
        <v>237</v>
      </c>
      <c r="B238" s="12" t="s">
        <v>954</v>
      </c>
      <c r="C238" s="12" t="s">
        <v>955</v>
      </c>
      <c r="D238" s="12" t="s">
        <v>483</v>
      </c>
      <c r="E238" s="12" t="n">
        <v>29</v>
      </c>
      <c r="F238" s="12" t="s">
        <v>81</v>
      </c>
      <c r="G238" s="12" t="s">
        <v>45</v>
      </c>
      <c r="H238" s="17" t="n">
        <v>45137</v>
      </c>
      <c r="I238" s="12" t="s">
        <v>63</v>
      </c>
      <c r="J238" s="12" t="n">
        <f aca="false">COUNTIFS(Orders!$B$2:$B$3525,A238,Orders!$G$2:$G$3525,"Delivered")</f>
        <v>1</v>
      </c>
      <c r="K238" s="16" t="n">
        <f aca="false">SUMIFS(Orders!$K$2:$K$3525,Orders!$B$2:$B$3525,A238,Orders!$G$2:$G$3525,"Delivered")</f>
        <v>3989</v>
      </c>
      <c r="L238" s="16" t="n">
        <f aca="false">IF(J238=0,0,K238/J238)</f>
        <v>3989</v>
      </c>
      <c r="M238" s="12" t="str">
        <f aca="false">IF(J238&gt;1,"Repeat","One-time")</f>
        <v>One-time</v>
      </c>
    </row>
    <row r="239" customFormat="false" ht="15" hidden="false" customHeight="false" outlineLevel="0" collapsed="false">
      <c r="A239" s="12" t="n">
        <v>238</v>
      </c>
      <c r="B239" s="12" t="s">
        <v>956</v>
      </c>
      <c r="C239" s="12" t="s">
        <v>957</v>
      </c>
      <c r="D239" s="12" t="s">
        <v>483</v>
      </c>
      <c r="E239" s="12" t="n">
        <v>49</v>
      </c>
      <c r="F239" s="12" t="s">
        <v>95</v>
      </c>
      <c r="G239" s="12" t="s">
        <v>42</v>
      </c>
      <c r="H239" s="17" t="n">
        <v>44740</v>
      </c>
      <c r="I239" s="12" t="s">
        <v>61</v>
      </c>
      <c r="J239" s="12" t="n">
        <f aca="false">COUNTIFS(Orders!$B$2:$B$3525,A239,Orders!$G$2:$G$3525,"Delivered")</f>
        <v>0</v>
      </c>
      <c r="K239" s="16" t="n">
        <f aca="false">SUMIFS(Orders!$K$2:$K$3525,Orders!$B$2:$B$3525,A239,Orders!$G$2:$G$3525,"Delivered")</f>
        <v>0</v>
      </c>
      <c r="L239" s="16" t="n">
        <f aca="false">IF(J239=0,0,K239/J239)</f>
        <v>0</v>
      </c>
      <c r="M239" s="12" t="str">
        <f aca="false">IF(J239&gt;1,"Repeat","One-time")</f>
        <v>One-time</v>
      </c>
    </row>
    <row r="240" customFormat="false" ht="15" hidden="false" customHeight="false" outlineLevel="0" collapsed="false">
      <c r="A240" s="12" t="n">
        <v>239</v>
      </c>
      <c r="B240" s="12" t="s">
        <v>958</v>
      </c>
      <c r="C240" s="12" t="s">
        <v>959</v>
      </c>
      <c r="D240" s="12" t="s">
        <v>483</v>
      </c>
      <c r="E240" s="12" t="n">
        <v>47</v>
      </c>
      <c r="F240" s="12" t="s">
        <v>79</v>
      </c>
      <c r="G240" s="12" t="s">
        <v>45</v>
      </c>
      <c r="H240" s="17" t="n">
        <v>45394</v>
      </c>
      <c r="I240" s="12" t="s">
        <v>62</v>
      </c>
      <c r="J240" s="12" t="n">
        <f aca="false">COUNTIFS(Orders!$B$2:$B$3525,A240,Orders!$G$2:$G$3525,"Delivered")</f>
        <v>4</v>
      </c>
      <c r="K240" s="16" t="n">
        <f aca="false">SUMIFS(Orders!$K$2:$K$3525,Orders!$B$2:$B$3525,A240,Orders!$G$2:$G$3525,"Delivered")</f>
        <v>7512</v>
      </c>
      <c r="L240" s="16" t="n">
        <f aca="false">IF(J240=0,0,K240/J240)</f>
        <v>1878</v>
      </c>
      <c r="M240" s="12" t="str">
        <f aca="false">IF(J240&gt;1,"Repeat","One-time")</f>
        <v>Repeat</v>
      </c>
    </row>
    <row r="241" customFormat="false" ht="15" hidden="false" customHeight="false" outlineLevel="0" collapsed="false">
      <c r="A241" s="12" t="n">
        <v>240</v>
      </c>
      <c r="B241" s="12" t="s">
        <v>960</v>
      </c>
      <c r="C241" s="12" t="s">
        <v>961</v>
      </c>
      <c r="D241" s="12" t="s">
        <v>488</v>
      </c>
      <c r="E241" s="12" t="n">
        <v>60</v>
      </c>
      <c r="F241" s="12" t="s">
        <v>99</v>
      </c>
      <c r="G241" s="12" t="s">
        <v>42</v>
      </c>
      <c r="H241" s="17" t="n">
        <v>44748</v>
      </c>
      <c r="I241" s="12" t="s">
        <v>63</v>
      </c>
      <c r="J241" s="12" t="n">
        <f aca="false">COUNTIFS(Orders!$B$2:$B$3525,A241,Orders!$G$2:$G$3525,"Delivered")</f>
        <v>2</v>
      </c>
      <c r="K241" s="16" t="n">
        <f aca="false">SUMIFS(Orders!$K$2:$K$3525,Orders!$B$2:$B$3525,A241,Orders!$G$2:$G$3525,"Delivered")</f>
        <v>7666.1</v>
      </c>
      <c r="L241" s="16" t="n">
        <f aca="false">IF(J241=0,0,K241/J241)</f>
        <v>3833.05</v>
      </c>
      <c r="M241" s="12" t="str">
        <f aca="false">IF(J241&gt;1,"Repeat","One-time")</f>
        <v>Repeat</v>
      </c>
    </row>
    <row r="242" customFormat="false" ht="15" hidden="false" customHeight="false" outlineLevel="0" collapsed="false">
      <c r="A242" s="12" t="n">
        <v>241</v>
      </c>
      <c r="B242" s="12" t="s">
        <v>962</v>
      </c>
      <c r="C242" s="12" t="s">
        <v>963</v>
      </c>
      <c r="D242" s="12" t="s">
        <v>488</v>
      </c>
      <c r="E242" s="12" t="n">
        <v>61</v>
      </c>
      <c r="F242" s="12" t="s">
        <v>99</v>
      </c>
      <c r="G242" s="12" t="s">
        <v>42</v>
      </c>
      <c r="H242" s="17" t="n">
        <v>45052</v>
      </c>
      <c r="I242" s="12" t="s">
        <v>63</v>
      </c>
      <c r="J242" s="12" t="n">
        <f aca="false">COUNTIFS(Orders!$B$2:$B$3525,A242,Orders!$G$2:$G$3525,"Delivered")</f>
        <v>8</v>
      </c>
      <c r="K242" s="16" t="n">
        <f aca="false">SUMIFS(Orders!$K$2:$K$3525,Orders!$B$2:$B$3525,A242,Orders!$G$2:$G$3525,"Delivered")</f>
        <v>16413.45</v>
      </c>
      <c r="L242" s="16" t="n">
        <f aca="false">IF(J242=0,0,K242/J242)</f>
        <v>2051.68125</v>
      </c>
      <c r="M242" s="12" t="str">
        <f aca="false">IF(J242&gt;1,"Repeat","One-time")</f>
        <v>Repeat</v>
      </c>
    </row>
    <row r="243" customFormat="false" ht="15" hidden="false" customHeight="false" outlineLevel="0" collapsed="false">
      <c r="A243" s="12" t="n">
        <v>242</v>
      </c>
      <c r="B243" s="12" t="s">
        <v>964</v>
      </c>
      <c r="C243" s="12" t="s">
        <v>965</v>
      </c>
      <c r="D243" s="12" t="s">
        <v>488</v>
      </c>
      <c r="E243" s="12" t="n">
        <v>40</v>
      </c>
      <c r="F243" s="12" t="s">
        <v>75</v>
      </c>
      <c r="G243" s="12" t="s">
        <v>43</v>
      </c>
      <c r="H243" s="17" t="n">
        <v>45032</v>
      </c>
      <c r="I243" s="12" t="s">
        <v>61</v>
      </c>
      <c r="J243" s="12" t="n">
        <f aca="false">COUNTIFS(Orders!$B$2:$B$3525,A243,Orders!$G$2:$G$3525,"Delivered")</f>
        <v>14</v>
      </c>
      <c r="K243" s="16" t="n">
        <f aca="false">SUMIFS(Orders!$K$2:$K$3525,Orders!$B$2:$B$3525,A243,Orders!$G$2:$G$3525,"Delivered")</f>
        <v>68250</v>
      </c>
      <c r="L243" s="16" t="n">
        <f aca="false">IF(J243=0,0,K243/J243)</f>
        <v>4875</v>
      </c>
      <c r="M243" s="12" t="str">
        <f aca="false">IF(J243&gt;1,"Repeat","One-time")</f>
        <v>Repeat</v>
      </c>
    </row>
    <row r="244" customFormat="false" ht="15" hidden="false" customHeight="false" outlineLevel="0" collapsed="false">
      <c r="A244" s="12" t="n">
        <v>243</v>
      </c>
      <c r="B244" s="12" t="s">
        <v>966</v>
      </c>
      <c r="C244" s="12" t="s">
        <v>967</v>
      </c>
      <c r="D244" s="12" t="s">
        <v>488</v>
      </c>
      <c r="E244" s="12" t="n">
        <v>62</v>
      </c>
      <c r="F244" s="12" t="s">
        <v>89</v>
      </c>
      <c r="G244" s="12" t="s">
        <v>46</v>
      </c>
      <c r="H244" s="17" t="n">
        <v>45136</v>
      </c>
      <c r="I244" s="12" t="s">
        <v>63</v>
      </c>
      <c r="J244" s="12" t="n">
        <f aca="false">COUNTIFS(Orders!$B$2:$B$3525,A244,Orders!$G$2:$G$3525,"Delivered")</f>
        <v>9</v>
      </c>
      <c r="K244" s="16" t="n">
        <f aca="false">SUMIFS(Orders!$K$2:$K$3525,Orders!$B$2:$B$3525,A244,Orders!$G$2:$G$3525,"Delivered")</f>
        <v>37547.25</v>
      </c>
      <c r="L244" s="16" t="n">
        <f aca="false">IF(J244=0,0,K244/J244)</f>
        <v>4171.91666666667</v>
      </c>
      <c r="M244" s="12" t="str">
        <f aca="false">IF(J244&gt;1,"Repeat","One-time")</f>
        <v>Repeat</v>
      </c>
    </row>
    <row r="245" customFormat="false" ht="15" hidden="false" customHeight="false" outlineLevel="0" collapsed="false">
      <c r="A245" s="12" t="n">
        <v>244</v>
      </c>
      <c r="B245" s="12" t="s">
        <v>968</v>
      </c>
      <c r="C245" s="12" t="s">
        <v>969</v>
      </c>
      <c r="D245" s="12" t="s">
        <v>483</v>
      </c>
      <c r="E245" s="12" t="n">
        <v>42</v>
      </c>
      <c r="F245" s="12" t="s">
        <v>89</v>
      </c>
      <c r="G245" s="12" t="s">
        <v>46</v>
      </c>
      <c r="H245" s="17" t="n">
        <v>44876</v>
      </c>
      <c r="I245" s="12" t="s">
        <v>61</v>
      </c>
      <c r="J245" s="12" t="n">
        <f aca="false">COUNTIFS(Orders!$B$2:$B$3525,A245,Orders!$G$2:$G$3525,"Delivered")</f>
        <v>0</v>
      </c>
      <c r="K245" s="16" t="n">
        <f aca="false">SUMIFS(Orders!$K$2:$K$3525,Orders!$B$2:$B$3525,A245,Orders!$G$2:$G$3525,"Delivered")</f>
        <v>0</v>
      </c>
      <c r="L245" s="16" t="n">
        <f aca="false">IF(J245=0,0,K245/J245)</f>
        <v>0</v>
      </c>
      <c r="M245" s="12" t="str">
        <f aca="false">IF(J245&gt;1,"Repeat","One-time")</f>
        <v>One-time</v>
      </c>
    </row>
    <row r="246" customFormat="false" ht="15" hidden="false" customHeight="false" outlineLevel="0" collapsed="false">
      <c r="A246" s="12" t="n">
        <v>245</v>
      </c>
      <c r="B246" s="12" t="s">
        <v>970</v>
      </c>
      <c r="C246" s="12" t="s">
        <v>971</v>
      </c>
      <c r="D246" s="12" t="s">
        <v>483</v>
      </c>
      <c r="E246" s="12" t="n">
        <v>42</v>
      </c>
      <c r="F246" s="12" t="s">
        <v>77</v>
      </c>
      <c r="G246" s="12" t="s">
        <v>43</v>
      </c>
      <c r="H246" s="17" t="n">
        <v>45413</v>
      </c>
      <c r="I246" s="12" t="s">
        <v>62</v>
      </c>
      <c r="J246" s="12" t="n">
        <f aca="false">COUNTIFS(Orders!$B$2:$B$3525,A246,Orders!$G$2:$G$3525,"Delivered")</f>
        <v>1</v>
      </c>
      <c r="K246" s="16" t="n">
        <f aca="false">SUMIFS(Orders!$K$2:$K$3525,Orders!$B$2:$B$3525,A246,Orders!$G$2:$G$3525,"Delivered")</f>
        <v>4579</v>
      </c>
      <c r="L246" s="16" t="n">
        <f aca="false">IF(J246=0,0,K246/J246)</f>
        <v>4579</v>
      </c>
      <c r="M246" s="12" t="str">
        <f aca="false">IF(J246&gt;1,"Repeat","One-time")</f>
        <v>One-time</v>
      </c>
    </row>
    <row r="247" customFormat="false" ht="15" hidden="false" customHeight="false" outlineLevel="0" collapsed="false">
      <c r="A247" s="12" t="n">
        <v>246</v>
      </c>
      <c r="B247" s="12" t="s">
        <v>972</v>
      </c>
      <c r="C247" s="12" t="s">
        <v>973</v>
      </c>
      <c r="D247" s="12" t="s">
        <v>488</v>
      </c>
      <c r="E247" s="12" t="n">
        <v>19</v>
      </c>
      <c r="F247" s="12" t="s">
        <v>89</v>
      </c>
      <c r="G247" s="12" t="s">
        <v>46</v>
      </c>
      <c r="H247" s="17" t="n">
        <v>44940</v>
      </c>
      <c r="I247" s="12" t="s">
        <v>61</v>
      </c>
      <c r="J247" s="12" t="n">
        <f aca="false">COUNTIFS(Orders!$B$2:$B$3525,A247,Orders!$G$2:$G$3525,"Delivered")</f>
        <v>14</v>
      </c>
      <c r="K247" s="16" t="n">
        <f aca="false">SUMIFS(Orders!$K$2:$K$3525,Orders!$B$2:$B$3525,A247,Orders!$G$2:$G$3525,"Delivered")</f>
        <v>73794.2</v>
      </c>
      <c r="L247" s="16" t="n">
        <f aca="false">IF(J247=0,0,K247/J247)</f>
        <v>5271.01428571429</v>
      </c>
      <c r="M247" s="12" t="str">
        <f aca="false">IF(J247&gt;1,"Repeat","One-time")</f>
        <v>Repeat</v>
      </c>
    </row>
    <row r="248" customFormat="false" ht="15" hidden="false" customHeight="false" outlineLevel="0" collapsed="false">
      <c r="A248" s="12" t="n">
        <v>247</v>
      </c>
      <c r="B248" s="12" t="s">
        <v>974</v>
      </c>
      <c r="C248" s="12" t="s">
        <v>975</v>
      </c>
      <c r="D248" s="12" t="s">
        <v>488</v>
      </c>
      <c r="E248" s="12" t="n">
        <v>18</v>
      </c>
      <c r="F248" s="12" t="s">
        <v>95</v>
      </c>
      <c r="G248" s="12" t="s">
        <v>42</v>
      </c>
      <c r="H248" s="17" t="n">
        <v>45886</v>
      </c>
      <c r="I248" s="12" t="s">
        <v>62</v>
      </c>
      <c r="J248" s="12" t="n">
        <f aca="false">COUNTIFS(Orders!$B$2:$B$3525,A248,Orders!$G$2:$G$3525,"Delivered")</f>
        <v>3</v>
      </c>
      <c r="K248" s="16" t="n">
        <f aca="false">SUMIFS(Orders!$K$2:$K$3525,Orders!$B$2:$B$3525,A248,Orders!$G$2:$G$3525,"Delivered")</f>
        <v>18453</v>
      </c>
      <c r="L248" s="16" t="n">
        <f aca="false">IF(J248=0,0,K248/J248)</f>
        <v>6151</v>
      </c>
      <c r="M248" s="12" t="str">
        <f aca="false">IF(J248&gt;1,"Repeat","One-time")</f>
        <v>Repeat</v>
      </c>
    </row>
    <row r="249" customFormat="false" ht="15" hidden="false" customHeight="false" outlineLevel="0" collapsed="false">
      <c r="A249" s="12" t="n">
        <v>248</v>
      </c>
      <c r="B249" s="12" t="s">
        <v>976</v>
      </c>
      <c r="C249" s="12" t="s">
        <v>977</v>
      </c>
      <c r="D249" s="12" t="s">
        <v>488</v>
      </c>
      <c r="E249" s="12" t="n">
        <v>36</v>
      </c>
      <c r="F249" s="12" t="s">
        <v>73</v>
      </c>
      <c r="G249" s="12" t="s">
        <v>43</v>
      </c>
      <c r="H249" s="17" t="n">
        <v>44916</v>
      </c>
      <c r="I249" s="12" t="s">
        <v>61</v>
      </c>
      <c r="J249" s="12" t="n">
        <f aca="false">COUNTIFS(Orders!$B$2:$B$3525,A249,Orders!$G$2:$G$3525,"Delivered")</f>
        <v>14</v>
      </c>
      <c r="K249" s="16" t="n">
        <f aca="false">SUMIFS(Orders!$K$2:$K$3525,Orders!$B$2:$B$3525,A249,Orders!$G$2:$G$3525,"Delivered")</f>
        <v>58131.35</v>
      </c>
      <c r="L249" s="16" t="n">
        <f aca="false">IF(J249=0,0,K249/J249)</f>
        <v>4152.23928571429</v>
      </c>
      <c r="M249" s="12" t="str">
        <f aca="false">IF(J249&gt;1,"Repeat","One-time")</f>
        <v>Repeat</v>
      </c>
    </row>
    <row r="250" customFormat="false" ht="15" hidden="false" customHeight="false" outlineLevel="0" collapsed="false">
      <c r="A250" s="12" t="n">
        <v>249</v>
      </c>
      <c r="B250" s="12" t="s">
        <v>978</v>
      </c>
      <c r="C250" s="12" t="s">
        <v>979</v>
      </c>
      <c r="D250" s="12" t="s">
        <v>488</v>
      </c>
      <c r="E250" s="12" t="n">
        <v>32</v>
      </c>
      <c r="F250" s="12" t="s">
        <v>85</v>
      </c>
      <c r="G250" s="12" t="s">
        <v>45</v>
      </c>
      <c r="H250" s="17" t="n">
        <v>45663</v>
      </c>
      <c r="I250" s="12" t="s">
        <v>62</v>
      </c>
      <c r="J250" s="12" t="n">
        <f aca="false">COUNTIFS(Orders!$B$2:$B$3525,A250,Orders!$G$2:$G$3525,"Delivered")</f>
        <v>8</v>
      </c>
      <c r="K250" s="16" t="n">
        <f aca="false">SUMIFS(Orders!$K$2:$K$3525,Orders!$B$2:$B$3525,A250,Orders!$G$2:$G$3525,"Delivered")</f>
        <v>37461.55</v>
      </c>
      <c r="L250" s="16" t="n">
        <f aca="false">IF(J250=0,0,K250/J250)</f>
        <v>4682.69375</v>
      </c>
      <c r="M250" s="12" t="str">
        <f aca="false">IF(J250&gt;1,"Repeat","One-time")</f>
        <v>Repeat</v>
      </c>
    </row>
    <row r="251" customFormat="false" ht="15" hidden="false" customHeight="false" outlineLevel="0" collapsed="false">
      <c r="A251" s="12" t="n">
        <v>250</v>
      </c>
      <c r="B251" s="12" t="s">
        <v>980</v>
      </c>
      <c r="C251" s="12" t="s">
        <v>981</v>
      </c>
      <c r="D251" s="12" t="s">
        <v>483</v>
      </c>
      <c r="E251" s="12" t="n">
        <v>58</v>
      </c>
      <c r="F251" s="12" t="s">
        <v>87</v>
      </c>
      <c r="G251" s="12" t="s">
        <v>46</v>
      </c>
      <c r="H251" s="17" t="n">
        <v>45715</v>
      </c>
      <c r="I251" s="12" t="s">
        <v>63</v>
      </c>
      <c r="J251" s="12" t="n">
        <f aca="false">COUNTIFS(Orders!$B$2:$B$3525,A251,Orders!$G$2:$G$3525,"Delivered")</f>
        <v>2</v>
      </c>
      <c r="K251" s="16" t="n">
        <f aca="false">SUMIFS(Orders!$K$2:$K$3525,Orders!$B$2:$B$3525,A251,Orders!$G$2:$G$3525,"Delivered")</f>
        <v>6768</v>
      </c>
      <c r="L251" s="16" t="n">
        <f aca="false">IF(J251=0,0,K251/J251)</f>
        <v>3384</v>
      </c>
      <c r="M251" s="12" t="str">
        <f aca="false">IF(J251&gt;1,"Repeat","One-time")</f>
        <v>Repeat</v>
      </c>
    </row>
    <row r="252" customFormat="false" ht="15" hidden="false" customHeight="false" outlineLevel="0" collapsed="false">
      <c r="A252" s="12" t="n">
        <v>251</v>
      </c>
      <c r="B252" s="12" t="s">
        <v>982</v>
      </c>
      <c r="C252" s="12" t="s">
        <v>983</v>
      </c>
      <c r="D252" s="12" t="s">
        <v>488</v>
      </c>
      <c r="E252" s="12" t="n">
        <v>46</v>
      </c>
      <c r="F252" s="12" t="s">
        <v>73</v>
      </c>
      <c r="G252" s="12" t="s">
        <v>43</v>
      </c>
      <c r="H252" s="17" t="n">
        <v>45609</v>
      </c>
      <c r="I252" s="12" t="s">
        <v>63</v>
      </c>
      <c r="J252" s="12" t="n">
        <f aca="false">COUNTIFS(Orders!$B$2:$B$3525,A252,Orders!$G$2:$G$3525,"Delivered")</f>
        <v>0</v>
      </c>
      <c r="K252" s="16" t="n">
        <f aca="false">SUMIFS(Orders!$K$2:$K$3525,Orders!$B$2:$B$3525,A252,Orders!$G$2:$G$3525,"Delivered")</f>
        <v>0</v>
      </c>
      <c r="L252" s="16" t="n">
        <f aca="false">IF(J252=0,0,K252/J252)</f>
        <v>0</v>
      </c>
      <c r="M252" s="12" t="str">
        <f aca="false">IF(J252&gt;1,"Repeat","One-time")</f>
        <v>One-time</v>
      </c>
    </row>
    <row r="253" customFormat="false" ht="15" hidden="false" customHeight="false" outlineLevel="0" collapsed="false">
      <c r="A253" s="12" t="n">
        <v>252</v>
      </c>
      <c r="B253" s="12" t="s">
        <v>984</v>
      </c>
      <c r="C253" s="12" t="s">
        <v>985</v>
      </c>
      <c r="D253" s="12" t="s">
        <v>483</v>
      </c>
      <c r="E253" s="12" t="n">
        <v>23</v>
      </c>
      <c r="F253" s="12" t="s">
        <v>93</v>
      </c>
      <c r="G253" s="12" t="s">
        <v>46</v>
      </c>
      <c r="H253" s="17" t="n">
        <v>45247</v>
      </c>
      <c r="I253" s="12" t="s">
        <v>61</v>
      </c>
      <c r="J253" s="12" t="n">
        <f aca="false">COUNTIFS(Orders!$B$2:$B$3525,A253,Orders!$G$2:$G$3525,"Delivered")</f>
        <v>0</v>
      </c>
      <c r="K253" s="16" t="n">
        <f aca="false">SUMIFS(Orders!$K$2:$K$3525,Orders!$B$2:$B$3525,A253,Orders!$G$2:$G$3525,"Delivered")</f>
        <v>0</v>
      </c>
      <c r="L253" s="16" t="n">
        <f aca="false">IF(J253=0,0,K253/J253)</f>
        <v>0</v>
      </c>
      <c r="M253" s="12" t="str">
        <f aca="false">IF(J253&gt;1,"Repeat","One-time")</f>
        <v>One-time</v>
      </c>
    </row>
    <row r="254" customFormat="false" ht="15" hidden="false" customHeight="false" outlineLevel="0" collapsed="false">
      <c r="A254" s="12" t="n">
        <v>253</v>
      </c>
      <c r="B254" s="12" t="s">
        <v>986</v>
      </c>
      <c r="C254" s="12" t="s">
        <v>987</v>
      </c>
      <c r="D254" s="12" t="s">
        <v>488</v>
      </c>
      <c r="E254" s="12" t="n">
        <v>29</v>
      </c>
      <c r="F254" s="12" t="s">
        <v>91</v>
      </c>
      <c r="G254" s="12" t="s">
        <v>46</v>
      </c>
      <c r="H254" s="17" t="n">
        <v>45463</v>
      </c>
      <c r="I254" s="12" t="s">
        <v>63</v>
      </c>
      <c r="J254" s="12" t="n">
        <f aca="false">COUNTIFS(Orders!$B$2:$B$3525,A254,Orders!$G$2:$G$3525,"Delivered")</f>
        <v>3</v>
      </c>
      <c r="K254" s="16" t="n">
        <f aca="false">SUMIFS(Orders!$K$2:$K$3525,Orders!$B$2:$B$3525,A254,Orders!$G$2:$G$3525,"Delivered")</f>
        <v>9568.15</v>
      </c>
      <c r="L254" s="16" t="n">
        <f aca="false">IF(J254=0,0,K254/J254)</f>
        <v>3189.38333333333</v>
      </c>
      <c r="M254" s="12" t="str">
        <f aca="false">IF(J254&gt;1,"Repeat","One-time")</f>
        <v>Repeat</v>
      </c>
    </row>
    <row r="255" customFormat="false" ht="15" hidden="false" customHeight="false" outlineLevel="0" collapsed="false">
      <c r="A255" s="12" t="n">
        <v>254</v>
      </c>
      <c r="B255" s="12" t="s">
        <v>988</v>
      </c>
      <c r="C255" s="12" t="s">
        <v>989</v>
      </c>
      <c r="D255" s="12" t="s">
        <v>488</v>
      </c>
      <c r="E255" s="12" t="n">
        <v>28</v>
      </c>
      <c r="F255" s="12" t="s">
        <v>93</v>
      </c>
      <c r="G255" s="12" t="s">
        <v>46</v>
      </c>
      <c r="H255" s="17" t="n">
        <v>45107</v>
      </c>
      <c r="I255" s="12" t="s">
        <v>63</v>
      </c>
      <c r="J255" s="12" t="n">
        <f aca="false">COUNTIFS(Orders!$B$2:$B$3525,A255,Orders!$G$2:$G$3525,"Delivered")</f>
        <v>1</v>
      </c>
      <c r="K255" s="16" t="n">
        <f aca="false">SUMIFS(Orders!$K$2:$K$3525,Orders!$B$2:$B$3525,A255,Orders!$G$2:$G$3525,"Delivered")</f>
        <v>6842.55</v>
      </c>
      <c r="L255" s="16" t="n">
        <f aca="false">IF(J255=0,0,K255/J255)</f>
        <v>6842.55</v>
      </c>
      <c r="M255" s="12" t="str">
        <f aca="false">IF(J255&gt;1,"Repeat","One-time")</f>
        <v>One-time</v>
      </c>
    </row>
    <row r="256" customFormat="false" ht="15" hidden="false" customHeight="false" outlineLevel="0" collapsed="false">
      <c r="A256" s="12" t="n">
        <v>255</v>
      </c>
      <c r="B256" s="12" t="s">
        <v>990</v>
      </c>
      <c r="C256" s="12" t="s">
        <v>991</v>
      </c>
      <c r="D256" s="12" t="s">
        <v>488</v>
      </c>
      <c r="E256" s="12" t="n">
        <v>65</v>
      </c>
      <c r="F256" s="12" t="s">
        <v>101</v>
      </c>
      <c r="G256" s="12" t="s">
        <v>42</v>
      </c>
      <c r="H256" s="17" t="n">
        <v>45832</v>
      </c>
      <c r="I256" s="12" t="s">
        <v>61</v>
      </c>
      <c r="J256" s="12" t="n">
        <f aca="false">COUNTIFS(Orders!$B$2:$B$3525,A256,Orders!$G$2:$G$3525,"Delivered")</f>
        <v>1</v>
      </c>
      <c r="K256" s="16" t="n">
        <f aca="false">SUMIFS(Orders!$K$2:$K$3525,Orders!$B$2:$B$3525,A256,Orders!$G$2:$G$3525,"Delivered")</f>
        <v>2625.05</v>
      </c>
      <c r="L256" s="16" t="n">
        <f aca="false">IF(J256=0,0,K256/J256)</f>
        <v>2625.05</v>
      </c>
      <c r="M256" s="12" t="str">
        <f aca="false">IF(J256&gt;1,"Repeat","One-time")</f>
        <v>One-time</v>
      </c>
    </row>
    <row r="257" customFormat="false" ht="15" hidden="false" customHeight="false" outlineLevel="0" collapsed="false">
      <c r="A257" s="12" t="n">
        <v>256</v>
      </c>
      <c r="B257" s="12" t="s">
        <v>992</v>
      </c>
      <c r="C257" s="12" t="s">
        <v>993</v>
      </c>
      <c r="D257" s="12" t="s">
        <v>488</v>
      </c>
      <c r="E257" s="12" t="n">
        <v>22</v>
      </c>
      <c r="F257" s="12" t="s">
        <v>77</v>
      </c>
      <c r="G257" s="12" t="s">
        <v>43</v>
      </c>
      <c r="H257" s="17" t="n">
        <v>45640</v>
      </c>
      <c r="I257" s="12" t="s">
        <v>63</v>
      </c>
      <c r="J257" s="12" t="n">
        <f aca="false">COUNTIFS(Orders!$B$2:$B$3525,A257,Orders!$G$2:$G$3525,"Delivered")</f>
        <v>2</v>
      </c>
      <c r="K257" s="16" t="n">
        <f aca="false">SUMIFS(Orders!$K$2:$K$3525,Orders!$B$2:$B$3525,A257,Orders!$G$2:$G$3525,"Delivered")</f>
        <v>19915.6</v>
      </c>
      <c r="L257" s="16" t="n">
        <f aca="false">IF(J257=0,0,K257/J257)</f>
        <v>9957.8</v>
      </c>
      <c r="M257" s="12" t="str">
        <f aca="false">IF(J257&gt;1,"Repeat","One-time")</f>
        <v>Repeat</v>
      </c>
    </row>
    <row r="258" customFormat="false" ht="15" hidden="false" customHeight="false" outlineLevel="0" collapsed="false">
      <c r="A258" s="12" t="n">
        <v>257</v>
      </c>
      <c r="B258" s="12" t="s">
        <v>994</v>
      </c>
      <c r="C258" s="12" t="s">
        <v>995</v>
      </c>
      <c r="D258" s="12" t="s">
        <v>488</v>
      </c>
      <c r="E258" s="12" t="n">
        <v>53</v>
      </c>
      <c r="F258" s="12" t="s">
        <v>85</v>
      </c>
      <c r="G258" s="12" t="s">
        <v>45</v>
      </c>
      <c r="H258" s="17" t="n">
        <v>45484</v>
      </c>
      <c r="I258" s="12" t="s">
        <v>63</v>
      </c>
      <c r="J258" s="12" t="n">
        <f aca="false">COUNTIFS(Orders!$B$2:$B$3525,A258,Orders!$G$2:$G$3525,"Delivered")</f>
        <v>5</v>
      </c>
      <c r="K258" s="16" t="n">
        <f aca="false">SUMIFS(Orders!$K$2:$K$3525,Orders!$B$2:$B$3525,A258,Orders!$G$2:$G$3525,"Delivered")</f>
        <v>21709.05</v>
      </c>
      <c r="L258" s="16" t="n">
        <f aca="false">IF(J258=0,0,K258/J258)</f>
        <v>4341.81</v>
      </c>
      <c r="M258" s="12" t="str">
        <f aca="false">IF(J258&gt;1,"Repeat","One-time")</f>
        <v>Repeat</v>
      </c>
    </row>
    <row r="259" customFormat="false" ht="15" hidden="false" customHeight="false" outlineLevel="0" collapsed="false">
      <c r="A259" s="12" t="n">
        <v>258</v>
      </c>
      <c r="B259" s="12" t="s">
        <v>996</v>
      </c>
      <c r="C259" s="12" t="s">
        <v>997</v>
      </c>
      <c r="D259" s="12" t="s">
        <v>483</v>
      </c>
      <c r="E259" s="12" t="n">
        <v>34</v>
      </c>
      <c r="F259" s="12" t="s">
        <v>95</v>
      </c>
      <c r="G259" s="12" t="s">
        <v>42</v>
      </c>
      <c r="H259" s="17" t="n">
        <v>45111</v>
      </c>
      <c r="I259" s="12" t="s">
        <v>63</v>
      </c>
      <c r="J259" s="12" t="n">
        <f aca="false">COUNTIFS(Orders!$B$2:$B$3525,A259,Orders!$G$2:$G$3525,"Delivered")</f>
        <v>7</v>
      </c>
      <c r="K259" s="16" t="n">
        <f aca="false">SUMIFS(Orders!$K$2:$K$3525,Orders!$B$2:$B$3525,A259,Orders!$G$2:$G$3525,"Delivered")</f>
        <v>22711.7</v>
      </c>
      <c r="L259" s="16" t="n">
        <f aca="false">IF(J259=0,0,K259/J259)</f>
        <v>3244.52857142857</v>
      </c>
      <c r="M259" s="12" t="str">
        <f aca="false">IF(J259&gt;1,"Repeat","One-time")</f>
        <v>Repeat</v>
      </c>
    </row>
    <row r="260" customFormat="false" ht="15" hidden="false" customHeight="false" outlineLevel="0" collapsed="false">
      <c r="A260" s="12" t="n">
        <v>259</v>
      </c>
      <c r="B260" s="12" t="s">
        <v>998</v>
      </c>
      <c r="C260" s="12" t="s">
        <v>999</v>
      </c>
      <c r="D260" s="12" t="s">
        <v>488</v>
      </c>
      <c r="E260" s="12" t="n">
        <v>61</v>
      </c>
      <c r="F260" s="12" t="s">
        <v>99</v>
      </c>
      <c r="G260" s="12" t="s">
        <v>42</v>
      </c>
      <c r="H260" s="17" t="n">
        <v>45748</v>
      </c>
      <c r="I260" s="12" t="s">
        <v>62</v>
      </c>
      <c r="J260" s="12" t="n">
        <f aca="false">COUNTIFS(Orders!$B$2:$B$3525,A260,Orders!$G$2:$G$3525,"Delivered")</f>
        <v>2</v>
      </c>
      <c r="K260" s="16" t="n">
        <f aca="false">SUMIFS(Orders!$K$2:$K$3525,Orders!$B$2:$B$3525,A260,Orders!$G$2:$G$3525,"Delivered")</f>
        <v>11392.6</v>
      </c>
      <c r="L260" s="16" t="n">
        <f aca="false">IF(J260=0,0,K260/J260)</f>
        <v>5696.3</v>
      </c>
      <c r="M260" s="12" t="str">
        <f aca="false">IF(J260&gt;1,"Repeat","One-time")</f>
        <v>Repeat</v>
      </c>
    </row>
    <row r="261" customFormat="false" ht="15" hidden="false" customHeight="false" outlineLevel="0" collapsed="false">
      <c r="A261" s="12" t="n">
        <v>260</v>
      </c>
      <c r="B261" s="12" t="s">
        <v>1000</v>
      </c>
      <c r="C261" s="12" t="s">
        <v>1001</v>
      </c>
      <c r="D261" s="12" t="s">
        <v>488</v>
      </c>
      <c r="E261" s="12" t="n">
        <v>58</v>
      </c>
      <c r="F261" s="12" t="s">
        <v>87</v>
      </c>
      <c r="G261" s="12" t="s">
        <v>46</v>
      </c>
      <c r="H261" s="17" t="n">
        <v>45124</v>
      </c>
      <c r="I261" s="12" t="s">
        <v>61</v>
      </c>
      <c r="J261" s="12" t="n">
        <f aca="false">COUNTIFS(Orders!$B$2:$B$3525,A261,Orders!$G$2:$G$3525,"Delivered")</f>
        <v>3</v>
      </c>
      <c r="K261" s="16" t="n">
        <f aca="false">SUMIFS(Orders!$K$2:$K$3525,Orders!$B$2:$B$3525,A261,Orders!$G$2:$G$3525,"Delivered")</f>
        <v>13861.25</v>
      </c>
      <c r="L261" s="16" t="n">
        <f aca="false">IF(J261=0,0,K261/J261)</f>
        <v>4620.41666666667</v>
      </c>
      <c r="M261" s="12" t="str">
        <f aca="false">IF(J261&gt;1,"Repeat","One-time")</f>
        <v>Repeat</v>
      </c>
    </row>
    <row r="262" customFormat="false" ht="15" hidden="false" customHeight="false" outlineLevel="0" collapsed="false">
      <c r="A262" s="12" t="n">
        <v>261</v>
      </c>
      <c r="B262" s="12" t="s">
        <v>1002</v>
      </c>
      <c r="C262" s="12" t="s">
        <v>1003</v>
      </c>
      <c r="D262" s="12" t="s">
        <v>483</v>
      </c>
      <c r="E262" s="12" t="n">
        <v>48</v>
      </c>
      <c r="F262" s="12" t="s">
        <v>77</v>
      </c>
      <c r="G262" s="12" t="s">
        <v>43</v>
      </c>
      <c r="H262" s="17" t="n">
        <v>45475</v>
      </c>
      <c r="I262" s="12" t="s">
        <v>63</v>
      </c>
      <c r="J262" s="12" t="n">
        <f aca="false">COUNTIFS(Orders!$B$2:$B$3525,A262,Orders!$G$2:$G$3525,"Delivered")</f>
        <v>3</v>
      </c>
      <c r="K262" s="16" t="n">
        <f aca="false">SUMIFS(Orders!$K$2:$K$3525,Orders!$B$2:$B$3525,A262,Orders!$G$2:$G$3525,"Delivered")</f>
        <v>15088</v>
      </c>
      <c r="L262" s="16" t="n">
        <f aca="false">IF(J262=0,0,K262/J262)</f>
        <v>5029.33333333333</v>
      </c>
      <c r="M262" s="12" t="str">
        <f aca="false">IF(J262&gt;1,"Repeat","One-time")</f>
        <v>Repeat</v>
      </c>
    </row>
    <row r="263" customFormat="false" ht="15" hidden="false" customHeight="false" outlineLevel="0" collapsed="false">
      <c r="A263" s="12" t="n">
        <v>262</v>
      </c>
      <c r="B263" s="12" t="s">
        <v>1004</v>
      </c>
      <c r="C263" s="12" t="s">
        <v>1005</v>
      </c>
      <c r="D263" s="12" t="s">
        <v>483</v>
      </c>
      <c r="E263" s="12" t="n">
        <v>59</v>
      </c>
      <c r="F263" s="12" t="s">
        <v>91</v>
      </c>
      <c r="G263" s="12" t="s">
        <v>46</v>
      </c>
      <c r="H263" s="17" t="n">
        <v>44959</v>
      </c>
      <c r="I263" s="12" t="s">
        <v>63</v>
      </c>
      <c r="J263" s="12" t="n">
        <f aca="false">COUNTIFS(Orders!$B$2:$B$3525,A263,Orders!$G$2:$G$3525,"Delivered")</f>
        <v>14</v>
      </c>
      <c r="K263" s="16" t="n">
        <f aca="false">SUMIFS(Orders!$K$2:$K$3525,Orders!$B$2:$B$3525,A263,Orders!$G$2:$G$3525,"Delivered")</f>
        <v>43213</v>
      </c>
      <c r="L263" s="16" t="n">
        <f aca="false">IF(J263=0,0,K263/J263)</f>
        <v>3086.64285714286</v>
      </c>
      <c r="M263" s="12" t="str">
        <f aca="false">IF(J263&gt;1,"Repeat","One-time")</f>
        <v>Repeat</v>
      </c>
    </row>
    <row r="264" customFormat="false" ht="15" hidden="false" customHeight="false" outlineLevel="0" collapsed="false">
      <c r="A264" s="12" t="n">
        <v>263</v>
      </c>
      <c r="B264" s="12" t="s">
        <v>1006</v>
      </c>
      <c r="C264" s="12" t="s">
        <v>1007</v>
      </c>
      <c r="D264" s="12" t="s">
        <v>488</v>
      </c>
      <c r="E264" s="12" t="n">
        <v>59</v>
      </c>
      <c r="F264" s="12" t="s">
        <v>99</v>
      </c>
      <c r="G264" s="12" t="s">
        <v>42</v>
      </c>
      <c r="H264" s="17" t="n">
        <v>45510</v>
      </c>
      <c r="I264" s="12" t="s">
        <v>63</v>
      </c>
      <c r="J264" s="12" t="n">
        <f aca="false">COUNTIFS(Orders!$B$2:$B$3525,A264,Orders!$G$2:$G$3525,"Delivered")</f>
        <v>3</v>
      </c>
      <c r="K264" s="16" t="n">
        <f aca="false">SUMIFS(Orders!$K$2:$K$3525,Orders!$B$2:$B$3525,A264,Orders!$G$2:$G$3525,"Delivered")</f>
        <v>19363.2</v>
      </c>
      <c r="L264" s="16" t="n">
        <f aca="false">IF(J264=0,0,K264/J264)</f>
        <v>6454.4</v>
      </c>
      <c r="M264" s="12" t="str">
        <f aca="false">IF(J264&gt;1,"Repeat","One-time")</f>
        <v>Repeat</v>
      </c>
    </row>
    <row r="265" customFormat="false" ht="15" hidden="false" customHeight="false" outlineLevel="0" collapsed="false">
      <c r="A265" s="12" t="n">
        <v>264</v>
      </c>
      <c r="B265" s="12" t="s">
        <v>1008</v>
      </c>
      <c r="C265" s="12" t="s">
        <v>1009</v>
      </c>
      <c r="D265" s="12" t="s">
        <v>483</v>
      </c>
      <c r="E265" s="12" t="n">
        <v>20</v>
      </c>
      <c r="F265" s="12" t="s">
        <v>79</v>
      </c>
      <c r="G265" s="12" t="s">
        <v>45</v>
      </c>
      <c r="H265" s="17" t="n">
        <v>45564</v>
      </c>
      <c r="I265" s="12" t="s">
        <v>63</v>
      </c>
      <c r="J265" s="12" t="n">
        <f aca="false">COUNTIFS(Orders!$B$2:$B$3525,A265,Orders!$G$2:$G$3525,"Delivered")</f>
        <v>3</v>
      </c>
      <c r="K265" s="16" t="n">
        <f aca="false">SUMIFS(Orders!$K$2:$K$3525,Orders!$B$2:$B$3525,A265,Orders!$G$2:$G$3525,"Delivered")</f>
        <v>6950.05</v>
      </c>
      <c r="L265" s="16" t="n">
        <f aca="false">IF(J265=0,0,K265/J265)</f>
        <v>2316.68333333333</v>
      </c>
      <c r="M265" s="12" t="str">
        <f aca="false">IF(J265&gt;1,"Repeat","One-time")</f>
        <v>Repeat</v>
      </c>
    </row>
    <row r="266" customFormat="false" ht="15" hidden="false" customHeight="false" outlineLevel="0" collapsed="false">
      <c r="A266" s="12" t="n">
        <v>265</v>
      </c>
      <c r="B266" s="12" t="s">
        <v>1010</v>
      </c>
      <c r="C266" s="12" t="s">
        <v>1011</v>
      </c>
      <c r="D266" s="12" t="s">
        <v>483</v>
      </c>
      <c r="E266" s="12" t="n">
        <v>24</v>
      </c>
      <c r="F266" s="12" t="s">
        <v>101</v>
      </c>
      <c r="G266" s="12" t="s">
        <v>42</v>
      </c>
      <c r="H266" s="17" t="n">
        <v>44988</v>
      </c>
      <c r="I266" s="12" t="s">
        <v>63</v>
      </c>
      <c r="J266" s="12" t="n">
        <f aca="false">COUNTIFS(Orders!$B$2:$B$3525,A266,Orders!$G$2:$G$3525,"Delivered")</f>
        <v>3</v>
      </c>
      <c r="K266" s="16" t="n">
        <f aca="false">SUMIFS(Orders!$K$2:$K$3525,Orders!$B$2:$B$3525,A266,Orders!$G$2:$G$3525,"Delivered")</f>
        <v>2639</v>
      </c>
      <c r="L266" s="16" t="n">
        <f aca="false">IF(J266=0,0,K266/J266)</f>
        <v>879.666666666667</v>
      </c>
      <c r="M266" s="12" t="str">
        <f aca="false">IF(J266&gt;1,"Repeat","One-time")</f>
        <v>Repeat</v>
      </c>
    </row>
    <row r="267" customFormat="false" ht="15" hidden="false" customHeight="false" outlineLevel="0" collapsed="false">
      <c r="A267" s="12" t="n">
        <v>266</v>
      </c>
      <c r="B267" s="12" t="s">
        <v>1012</v>
      </c>
      <c r="C267" s="12" t="s">
        <v>1013</v>
      </c>
      <c r="D267" s="12" t="s">
        <v>488</v>
      </c>
      <c r="E267" s="12" t="n">
        <v>47</v>
      </c>
      <c r="F267" s="12" t="s">
        <v>79</v>
      </c>
      <c r="G267" s="12" t="s">
        <v>45</v>
      </c>
      <c r="H267" s="17" t="n">
        <v>45294</v>
      </c>
      <c r="I267" s="12" t="s">
        <v>63</v>
      </c>
      <c r="J267" s="12" t="n">
        <f aca="false">COUNTIFS(Orders!$B$2:$B$3525,A267,Orders!$G$2:$G$3525,"Delivered")</f>
        <v>4</v>
      </c>
      <c r="K267" s="16" t="n">
        <f aca="false">SUMIFS(Orders!$K$2:$K$3525,Orders!$B$2:$B$3525,A267,Orders!$G$2:$G$3525,"Delivered")</f>
        <v>14619.3</v>
      </c>
      <c r="L267" s="16" t="n">
        <f aca="false">IF(J267=0,0,K267/J267)</f>
        <v>3654.825</v>
      </c>
      <c r="M267" s="12" t="str">
        <f aca="false">IF(J267&gt;1,"Repeat","One-time")</f>
        <v>Repeat</v>
      </c>
    </row>
    <row r="268" customFormat="false" ht="15" hidden="false" customHeight="false" outlineLevel="0" collapsed="false">
      <c r="A268" s="12" t="n">
        <v>267</v>
      </c>
      <c r="B268" s="12" t="s">
        <v>1014</v>
      </c>
      <c r="C268" s="12" t="s">
        <v>1015</v>
      </c>
      <c r="D268" s="12" t="s">
        <v>483</v>
      </c>
      <c r="E268" s="12" t="n">
        <v>44</v>
      </c>
      <c r="F268" s="12" t="s">
        <v>97</v>
      </c>
      <c r="G268" s="12" t="s">
        <v>42</v>
      </c>
      <c r="H268" s="17" t="n">
        <v>45179</v>
      </c>
      <c r="I268" s="12" t="s">
        <v>62</v>
      </c>
      <c r="J268" s="12" t="n">
        <f aca="false">COUNTIFS(Orders!$B$2:$B$3525,A268,Orders!$G$2:$G$3525,"Delivered")</f>
        <v>6</v>
      </c>
      <c r="K268" s="16" t="n">
        <f aca="false">SUMIFS(Orders!$K$2:$K$3525,Orders!$B$2:$B$3525,A268,Orders!$G$2:$G$3525,"Delivered")</f>
        <v>22321.75</v>
      </c>
      <c r="L268" s="16" t="n">
        <f aca="false">IF(J268=0,0,K268/J268)</f>
        <v>3720.29166666667</v>
      </c>
      <c r="M268" s="12" t="str">
        <f aca="false">IF(J268&gt;1,"Repeat","One-time")</f>
        <v>Repeat</v>
      </c>
    </row>
    <row r="269" customFormat="false" ht="15" hidden="false" customHeight="false" outlineLevel="0" collapsed="false">
      <c r="A269" s="12" t="n">
        <v>268</v>
      </c>
      <c r="B269" s="12" t="s">
        <v>1016</v>
      </c>
      <c r="C269" s="12" t="s">
        <v>1017</v>
      </c>
      <c r="D269" s="12" t="s">
        <v>488</v>
      </c>
      <c r="E269" s="12" t="n">
        <v>35</v>
      </c>
      <c r="F269" s="12" t="s">
        <v>101</v>
      </c>
      <c r="G269" s="12" t="s">
        <v>42</v>
      </c>
      <c r="H269" s="17" t="n">
        <v>45504</v>
      </c>
      <c r="I269" s="12" t="s">
        <v>63</v>
      </c>
      <c r="J269" s="12" t="n">
        <f aca="false">COUNTIFS(Orders!$B$2:$B$3525,A269,Orders!$G$2:$G$3525,"Delivered")</f>
        <v>6</v>
      </c>
      <c r="K269" s="16" t="n">
        <f aca="false">SUMIFS(Orders!$K$2:$K$3525,Orders!$B$2:$B$3525,A269,Orders!$G$2:$G$3525,"Delivered")</f>
        <v>38278.35</v>
      </c>
      <c r="L269" s="16" t="n">
        <f aca="false">IF(J269=0,0,K269/J269)</f>
        <v>6379.725</v>
      </c>
      <c r="M269" s="12" t="str">
        <f aca="false">IF(J269&gt;1,"Repeat","One-time")</f>
        <v>Repeat</v>
      </c>
    </row>
    <row r="270" customFormat="false" ht="15" hidden="false" customHeight="false" outlineLevel="0" collapsed="false">
      <c r="A270" s="12" t="n">
        <v>269</v>
      </c>
      <c r="B270" s="12" t="s">
        <v>1018</v>
      </c>
      <c r="C270" s="12" t="s">
        <v>1019</v>
      </c>
      <c r="D270" s="12" t="s">
        <v>483</v>
      </c>
      <c r="E270" s="12" t="n">
        <v>46</v>
      </c>
      <c r="F270" s="12" t="s">
        <v>93</v>
      </c>
      <c r="G270" s="12" t="s">
        <v>46</v>
      </c>
      <c r="H270" s="17" t="n">
        <v>45760</v>
      </c>
      <c r="I270" s="12" t="s">
        <v>63</v>
      </c>
      <c r="J270" s="12" t="n">
        <f aca="false">COUNTIFS(Orders!$B$2:$B$3525,A270,Orders!$G$2:$G$3525,"Delivered")</f>
        <v>0</v>
      </c>
      <c r="K270" s="16" t="n">
        <f aca="false">SUMIFS(Orders!$K$2:$K$3525,Orders!$B$2:$B$3525,A270,Orders!$G$2:$G$3525,"Delivered")</f>
        <v>0</v>
      </c>
      <c r="L270" s="16" t="n">
        <f aca="false">IF(J270=0,0,K270/J270)</f>
        <v>0</v>
      </c>
      <c r="M270" s="12" t="str">
        <f aca="false">IF(J270&gt;1,"Repeat","One-time")</f>
        <v>One-time</v>
      </c>
    </row>
    <row r="271" customFormat="false" ht="15" hidden="false" customHeight="false" outlineLevel="0" collapsed="false">
      <c r="A271" s="12" t="n">
        <v>270</v>
      </c>
      <c r="B271" s="12" t="s">
        <v>737</v>
      </c>
      <c r="C271" s="12" t="s">
        <v>1020</v>
      </c>
      <c r="D271" s="12" t="s">
        <v>488</v>
      </c>
      <c r="E271" s="12" t="n">
        <v>24</v>
      </c>
      <c r="F271" s="12" t="s">
        <v>85</v>
      </c>
      <c r="G271" s="12" t="s">
        <v>45</v>
      </c>
      <c r="H271" s="17" t="n">
        <v>45676</v>
      </c>
      <c r="I271" s="12" t="s">
        <v>61</v>
      </c>
      <c r="J271" s="12" t="n">
        <f aca="false">COUNTIFS(Orders!$B$2:$B$3525,A271,Orders!$G$2:$G$3525,"Delivered")</f>
        <v>0</v>
      </c>
      <c r="K271" s="16" t="n">
        <f aca="false">SUMIFS(Orders!$K$2:$K$3525,Orders!$B$2:$B$3525,A271,Orders!$G$2:$G$3525,"Delivered")</f>
        <v>0</v>
      </c>
      <c r="L271" s="16" t="n">
        <f aca="false">IF(J271=0,0,K271/J271)</f>
        <v>0</v>
      </c>
      <c r="M271" s="12" t="str">
        <f aca="false">IF(J271&gt;1,"Repeat","One-time")</f>
        <v>One-time</v>
      </c>
    </row>
    <row r="272" customFormat="false" ht="15" hidden="false" customHeight="false" outlineLevel="0" collapsed="false">
      <c r="A272" s="12" t="n">
        <v>271</v>
      </c>
      <c r="B272" s="12" t="s">
        <v>1021</v>
      </c>
      <c r="C272" s="12" t="s">
        <v>1022</v>
      </c>
      <c r="D272" s="12" t="s">
        <v>488</v>
      </c>
      <c r="E272" s="12" t="n">
        <v>21</v>
      </c>
      <c r="F272" s="12" t="s">
        <v>93</v>
      </c>
      <c r="G272" s="12" t="s">
        <v>46</v>
      </c>
      <c r="H272" s="17" t="n">
        <v>45343</v>
      </c>
      <c r="I272" s="12" t="s">
        <v>63</v>
      </c>
      <c r="J272" s="12" t="n">
        <f aca="false">COUNTIFS(Orders!$B$2:$B$3525,A272,Orders!$G$2:$G$3525,"Delivered")</f>
        <v>2</v>
      </c>
      <c r="K272" s="16" t="n">
        <f aca="false">SUMIFS(Orders!$K$2:$K$3525,Orders!$B$2:$B$3525,A272,Orders!$G$2:$G$3525,"Delivered")</f>
        <v>5690.65</v>
      </c>
      <c r="L272" s="16" t="n">
        <f aca="false">IF(J272=0,0,K272/J272)</f>
        <v>2845.325</v>
      </c>
      <c r="M272" s="12" t="str">
        <f aca="false">IF(J272&gt;1,"Repeat","One-time")</f>
        <v>Repeat</v>
      </c>
    </row>
    <row r="273" customFormat="false" ht="15" hidden="false" customHeight="false" outlineLevel="0" collapsed="false">
      <c r="A273" s="12" t="n">
        <v>272</v>
      </c>
      <c r="B273" s="12" t="s">
        <v>1023</v>
      </c>
      <c r="C273" s="12" t="s">
        <v>1024</v>
      </c>
      <c r="D273" s="12" t="s">
        <v>483</v>
      </c>
      <c r="E273" s="12" t="n">
        <v>47</v>
      </c>
      <c r="F273" s="12" t="s">
        <v>83</v>
      </c>
      <c r="G273" s="12" t="s">
        <v>45</v>
      </c>
      <c r="H273" s="17" t="n">
        <v>45315</v>
      </c>
      <c r="I273" s="12" t="s">
        <v>63</v>
      </c>
      <c r="J273" s="12" t="n">
        <f aca="false">COUNTIFS(Orders!$B$2:$B$3525,A273,Orders!$G$2:$G$3525,"Delivered")</f>
        <v>6</v>
      </c>
      <c r="K273" s="16" t="n">
        <f aca="false">SUMIFS(Orders!$K$2:$K$3525,Orders!$B$2:$B$3525,A273,Orders!$G$2:$G$3525,"Delivered")</f>
        <v>43452.3</v>
      </c>
      <c r="L273" s="16" t="n">
        <f aca="false">IF(J273=0,0,K273/J273)</f>
        <v>7242.05</v>
      </c>
      <c r="M273" s="12" t="str">
        <f aca="false">IF(J273&gt;1,"Repeat","One-time")</f>
        <v>Repeat</v>
      </c>
    </row>
    <row r="274" customFormat="false" ht="15" hidden="false" customHeight="false" outlineLevel="0" collapsed="false">
      <c r="A274" s="12" t="n">
        <v>273</v>
      </c>
      <c r="B274" s="12" t="s">
        <v>1025</v>
      </c>
      <c r="C274" s="12" t="s">
        <v>1026</v>
      </c>
      <c r="D274" s="12" t="s">
        <v>483</v>
      </c>
      <c r="E274" s="12" t="n">
        <v>21</v>
      </c>
      <c r="F274" s="12" t="s">
        <v>83</v>
      </c>
      <c r="G274" s="12" t="s">
        <v>45</v>
      </c>
      <c r="H274" s="17" t="n">
        <v>45184</v>
      </c>
      <c r="I274" s="12" t="s">
        <v>61</v>
      </c>
      <c r="J274" s="12" t="n">
        <f aca="false">COUNTIFS(Orders!$B$2:$B$3525,A274,Orders!$G$2:$G$3525,"Delivered")</f>
        <v>7</v>
      </c>
      <c r="K274" s="16" t="n">
        <f aca="false">SUMIFS(Orders!$K$2:$K$3525,Orders!$B$2:$B$3525,A274,Orders!$G$2:$G$3525,"Delivered")</f>
        <v>17358.45</v>
      </c>
      <c r="L274" s="16" t="n">
        <f aca="false">IF(J274=0,0,K274/J274)</f>
        <v>2479.77857142857</v>
      </c>
      <c r="M274" s="12" t="str">
        <f aca="false">IF(J274&gt;1,"Repeat","One-time")</f>
        <v>Repeat</v>
      </c>
    </row>
    <row r="275" customFormat="false" ht="15" hidden="false" customHeight="false" outlineLevel="0" collapsed="false">
      <c r="A275" s="12" t="n">
        <v>274</v>
      </c>
      <c r="B275" s="12" t="s">
        <v>1027</v>
      </c>
      <c r="C275" s="12" t="s">
        <v>1028</v>
      </c>
      <c r="D275" s="12" t="s">
        <v>483</v>
      </c>
      <c r="E275" s="12" t="n">
        <v>54</v>
      </c>
      <c r="F275" s="12" t="s">
        <v>85</v>
      </c>
      <c r="G275" s="12" t="s">
        <v>45</v>
      </c>
      <c r="H275" s="17" t="n">
        <v>44733</v>
      </c>
      <c r="I275" s="12" t="s">
        <v>63</v>
      </c>
      <c r="J275" s="12" t="n">
        <f aca="false">COUNTIFS(Orders!$B$2:$B$3525,A275,Orders!$G$2:$G$3525,"Delivered")</f>
        <v>7</v>
      </c>
      <c r="K275" s="16" t="n">
        <f aca="false">SUMIFS(Orders!$K$2:$K$3525,Orders!$B$2:$B$3525,A275,Orders!$G$2:$G$3525,"Delivered")</f>
        <v>14026.5</v>
      </c>
      <c r="L275" s="16" t="n">
        <f aca="false">IF(J275=0,0,K275/J275)</f>
        <v>2003.78571428571</v>
      </c>
      <c r="M275" s="12" t="str">
        <f aca="false">IF(J275&gt;1,"Repeat","One-time")</f>
        <v>Repeat</v>
      </c>
    </row>
    <row r="276" customFormat="false" ht="15" hidden="false" customHeight="false" outlineLevel="0" collapsed="false">
      <c r="A276" s="12" t="n">
        <v>275</v>
      </c>
      <c r="B276" s="12" t="s">
        <v>1029</v>
      </c>
      <c r="C276" s="12" t="s">
        <v>1030</v>
      </c>
      <c r="D276" s="12" t="s">
        <v>483</v>
      </c>
      <c r="E276" s="12" t="n">
        <v>32</v>
      </c>
      <c r="F276" s="12" t="s">
        <v>83</v>
      </c>
      <c r="G276" s="12" t="s">
        <v>45</v>
      </c>
      <c r="H276" s="17" t="n">
        <v>45478</v>
      </c>
      <c r="I276" s="12" t="s">
        <v>63</v>
      </c>
      <c r="J276" s="12" t="n">
        <f aca="false">COUNTIFS(Orders!$B$2:$B$3525,A276,Orders!$G$2:$G$3525,"Delivered")</f>
        <v>1</v>
      </c>
      <c r="K276" s="16" t="n">
        <f aca="false">SUMIFS(Orders!$K$2:$K$3525,Orders!$B$2:$B$3525,A276,Orders!$G$2:$G$3525,"Delivered")</f>
        <v>2687</v>
      </c>
      <c r="L276" s="16" t="n">
        <f aca="false">IF(J276=0,0,K276/J276)</f>
        <v>2687</v>
      </c>
      <c r="M276" s="12" t="str">
        <f aca="false">IF(J276&gt;1,"Repeat","One-time")</f>
        <v>One-time</v>
      </c>
    </row>
    <row r="277" customFormat="false" ht="15" hidden="false" customHeight="false" outlineLevel="0" collapsed="false">
      <c r="A277" s="12" t="n">
        <v>276</v>
      </c>
      <c r="B277" s="12" t="s">
        <v>1031</v>
      </c>
      <c r="C277" s="12" t="s">
        <v>1032</v>
      </c>
      <c r="D277" s="12" t="s">
        <v>483</v>
      </c>
      <c r="E277" s="12" t="n">
        <v>35</v>
      </c>
      <c r="F277" s="12" t="s">
        <v>79</v>
      </c>
      <c r="G277" s="12" t="s">
        <v>45</v>
      </c>
      <c r="H277" s="17" t="n">
        <v>45050</v>
      </c>
      <c r="I277" s="12" t="s">
        <v>61</v>
      </c>
      <c r="J277" s="12" t="n">
        <f aca="false">COUNTIFS(Orders!$B$2:$B$3525,A277,Orders!$G$2:$G$3525,"Delivered")</f>
        <v>2</v>
      </c>
      <c r="K277" s="16" t="n">
        <f aca="false">SUMIFS(Orders!$K$2:$K$3525,Orders!$B$2:$B$3525,A277,Orders!$G$2:$G$3525,"Delivered")</f>
        <v>23211.4</v>
      </c>
      <c r="L277" s="16" t="n">
        <f aca="false">IF(J277=0,0,K277/J277)</f>
        <v>11605.7</v>
      </c>
      <c r="M277" s="12" t="str">
        <f aca="false">IF(J277&gt;1,"Repeat","One-time")</f>
        <v>Repeat</v>
      </c>
    </row>
    <row r="278" customFormat="false" ht="15" hidden="false" customHeight="false" outlineLevel="0" collapsed="false">
      <c r="A278" s="12" t="n">
        <v>277</v>
      </c>
      <c r="B278" s="12" t="s">
        <v>1033</v>
      </c>
      <c r="C278" s="12" t="s">
        <v>1034</v>
      </c>
      <c r="D278" s="12" t="s">
        <v>483</v>
      </c>
      <c r="E278" s="12" t="n">
        <v>52</v>
      </c>
      <c r="F278" s="12" t="s">
        <v>79</v>
      </c>
      <c r="G278" s="12" t="s">
        <v>45</v>
      </c>
      <c r="H278" s="17" t="n">
        <v>45642</v>
      </c>
      <c r="I278" s="12" t="s">
        <v>63</v>
      </c>
      <c r="J278" s="12" t="n">
        <f aca="false">COUNTIFS(Orders!$B$2:$B$3525,A278,Orders!$G$2:$G$3525,"Delivered")</f>
        <v>1</v>
      </c>
      <c r="K278" s="16" t="n">
        <f aca="false">SUMIFS(Orders!$K$2:$K$3525,Orders!$B$2:$B$3525,A278,Orders!$G$2:$G$3525,"Delivered")</f>
        <v>1509</v>
      </c>
      <c r="L278" s="16" t="n">
        <f aca="false">IF(J278=0,0,K278/J278)</f>
        <v>1509</v>
      </c>
      <c r="M278" s="12" t="str">
        <f aca="false">IF(J278&gt;1,"Repeat","One-time")</f>
        <v>One-time</v>
      </c>
    </row>
    <row r="279" customFormat="false" ht="15" hidden="false" customHeight="false" outlineLevel="0" collapsed="false">
      <c r="A279" s="12" t="n">
        <v>278</v>
      </c>
      <c r="B279" s="12" t="s">
        <v>1035</v>
      </c>
      <c r="C279" s="12" t="s">
        <v>1036</v>
      </c>
      <c r="D279" s="12" t="s">
        <v>483</v>
      </c>
      <c r="E279" s="12" t="n">
        <v>60</v>
      </c>
      <c r="F279" s="12" t="s">
        <v>81</v>
      </c>
      <c r="G279" s="12" t="s">
        <v>45</v>
      </c>
      <c r="H279" s="17" t="n">
        <v>45010</v>
      </c>
      <c r="I279" s="12" t="s">
        <v>61</v>
      </c>
      <c r="J279" s="12" t="n">
        <f aca="false">COUNTIFS(Orders!$B$2:$B$3525,A279,Orders!$G$2:$G$3525,"Delivered")</f>
        <v>3</v>
      </c>
      <c r="K279" s="16" t="n">
        <f aca="false">SUMIFS(Orders!$K$2:$K$3525,Orders!$B$2:$B$3525,A279,Orders!$G$2:$G$3525,"Delivered")</f>
        <v>15402.55</v>
      </c>
      <c r="L279" s="16" t="n">
        <f aca="false">IF(J279=0,0,K279/J279)</f>
        <v>5134.18333333333</v>
      </c>
      <c r="M279" s="12" t="str">
        <f aca="false">IF(J279&gt;1,"Repeat","One-time")</f>
        <v>Repeat</v>
      </c>
    </row>
    <row r="280" customFormat="false" ht="15" hidden="false" customHeight="false" outlineLevel="0" collapsed="false">
      <c r="A280" s="12" t="n">
        <v>279</v>
      </c>
      <c r="B280" s="12" t="s">
        <v>1037</v>
      </c>
      <c r="C280" s="12" t="s">
        <v>1038</v>
      </c>
      <c r="D280" s="12" t="s">
        <v>483</v>
      </c>
      <c r="E280" s="12" t="n">
        <v>40</v>
      </c>
      <c r="F280" s="12" t="s">
        <v>79</v>
      </c>
      <c r="G280" s="12" t="s">
        <v>45</v>
      </c>
      <c r="H280" s="17" t="n">
        <v>44926</v>
      </c>
      <c r="I280" s="12" t="s">
        <v>61</v>
      </c>
      <c r="J280" s="12" t="n">
        <f aca="false">COUNTIFS(Orders!$B$2:$B$3525,A280,Orders!$G$2:$G$3525,"Delivered")</f>
        <v>4</v>
      </c>
      <c r="K280" s="16" t="n">
        <f aca="false">SUMIFS(Orders!$K$2:$K$3525,Orders!$B$2:$B$3525,A280,Orders!$G$2:$G$3525,"Delivered")</f>
        <v>19207.75</v>
      </c>
      <c r="L280" s="16" t="n">
        <f aca="false">IF(J280=0,0,K280/J280)</f>
        <v>4801.9375</v>
      </c>
      <c r="M280" s="12" t="str">
        <f aca="false">IF(J280&gt;1,"Repeat","One-time")</f>
        <v>Repeat</v>
      </c>
    </row>
    <row r="281" customFormat="false" ht="15" hidden="false" customHeight="false" outlineLevel="0" collapsed="false">
      <c r="A281" s="12" t="n">
        <v>280</v>
      </c>
      <c r="B281" s="12" t="s">
        <v>1039</v>
      </c>
      <c r="C281" s="12" t="s">
        <v>1040</v>
      </c>
      <c r="D281" s="12" t="s">
        <v>488</v>
      </c>
      <c r="E281" s="12" t="n">
        <v>19</v>
      </c>
      <c r="F281" s="12" t="s">
        <v>85</v>
      </c>
      <c r="G281" s="12" t="s">
        <v>45</v>
      </c>
      <c r="H281" s="17" t="n">
        <v>45666</v>
      </c>
      <c r="I281" s="12" t="s">
        <v>63</v>
      </c>
      <c r="J281" s="12" t="n">
        <f aca="false">COUNTIFS(Orders!$B$2:$B$3525,A281,Orders!$G$2:$G$3525,"Delivered")</f>
        <v>2</v>
      </c>
      <c r="K281" s="16" t="n">
        <f aca="false">SUMIFS(Orders!$K$2:$K$3525,Orders!$B$2:$B$3525,A281,Orders!$G$2:$G$3525,"Delivered")</f>
        <v>10748.05</v>
      </c>
      <c r="L281" s="16" t="n">
        <f aca="false">IF(J281=0,0,K281/J281)</f>
        <v>5374.025</v>
      </c>
      <c r="M281" s="12" t="str">
        <f aca="false">IF(J281&gt;1,"Repeat","One-time")</f>
        <v>Repeat</v>
      </c>
    </row>
    <row r="282" customFormat="false" ht="15" hidden="false" customHeight="false" outlineLevel="0" collapsed="false">
      <c r="A282" s="12" t="n">
        <v>281</v>
      </c>
      <c r="B282" s="12" t="s">
        <v>1041</v>
      </c>
      <c r="C282" s="12" t="s">
        <v>1042</v>
      </c>
      <c r="D282" s="12" t="s">
        <v>483</v>
      </c>
      <c r="E282" s="12" t="n">
        <v>65</v>
      </c>
      <c r="F282" s="12" t="s">
        <v>73</v>
      </c>
      <c r="G282" s="12" t="s">
        <v>43</v>
      </c>
      <c r="H282" s="17" t="n">
        <v>45696</v>
      </c>
      <c r="I282" s="12" t="s">
        <v>63</v>
      </c>
      <c r="J282" s="12" t="n">
        <f aca="false">COUNTIFS(Orders!$B$2:$B$3525,A282,Orders!$G$2:$G$3525,"Delivered")</f>
        <v>2</v>
      </c>
      <c r="K282" s="16" t="n">
        <f aca="false">SUMIFS(Orders!$K$2:$K$3525,Orders!$B$2:$B$3525,A282,Orders!$G$2:$G$3525,"Delivered")</f>
        <v>3927.1</v>
      </c>
      <c r="L282" s="16" t="n">
        <f aca="false">IF(J282=0,0,K282/J282)</f>
        <v>1963.55</v>
      </c>
      <c r="M282" s="12" t="str">
        <f aca="false">IF(J282&gt;1,"Repeat","One-time")</f>
        <v>Repeat</v>
      </c>
    </row>
    <row r="283" customFormat="false" ht="15" hidden="false" customHeight="false" outlineLevel="0" collapsed="false">
      <c r="A283" s="12" t="n">
        <v>282</v>
      </c>
      <c r="B283" s="12" t="s">
        <v>1043</v>
      </c>
      <c r="C283" s="12" t="s">
        <v>1044</v>
      </c>
      <c r="D283" s="12" t="s">
        <v>483</v>
      </c>
      <c r="E283" s="12" t="n">
        <v>48</v>
      </c>
      <c r="F283" s="12" t="s">
        <v>77</v>
      </c>
      <c r="G283" s="12" t="s">
        <v>43</v>
      </c>
      <c r="H283" s="17" t="n">
        <v>45321</v>
      </c>
      <c r="I283" s="12" t="s">
        <v>63</v>
      </c>
      <c r="J283" s="12" t="n">
        <f aca="false">COUNTIFS(Orders!$B$2:$B$3525,A283,Orders!$G$2:$G$3525,"Delivered")</f>
        <v>1</v>
      </c>
      <c r="K283" s="16" t="n">
        <f aca="false">SUMIFS(Orders!$K$2:$K$3525,Orders!$B$2:$B$3525,A283,Orders!$G$2:$G$3525,"Delivered")</f>
        <v>4681.1</v>
      </c>
      <c r="L283" s="16" t="n">
        <f aca="false">IF(J283=0,0,K283/J283)</f>
        <v>4681.1</v>
      </c>
      <c r="M283" s="12" t="str">
        <f aca="false">IF(J283&gt;1,"Repeat","One-time")</f>
        <v>One-time</v>
      </c>
    </row>
    <row r="284" customFormat="false" ht="15" hidden="false" customHeight="false" outlineLevel="0" collapsed="false">
      <c r="A284" s="12" t="n">
        <v>283</v>
      </c>
      <c r="B284" s="12" t="s">
        <v>1045</v>
      </c>
      <c r="C284" s="12" t="s">
        <v>1046</v>
      </c>
      <c r="D284" s="12" t="s">
        <v>483</v>
      </c>
      <c r="E284" s="12" t="n">
        <v>46</v>
      </c>
      <c r="F284" s="12" t="s">
        <v>93</v>
      </c>
      <c r="G284" s="12" t="s">
        <v>46</v>
      </c>
      <c r="H284" s="17" t="n">
        <v>44991</v>
      </c>
      <c r="I284" s="12" t="s">
        <v>63</v>
      </c>
      <c r="J284" s="12" t="n">
        <f aca="false">COUNTIFS(Orders!$B$2:$B$3525,A284,Orders!$G$2:$G$3525,"Delivered")</f>
        <v>1</v>
      </c>
      <c r="K284" s="16" t="n">
        <f aca="false">SUMIFS(Orders!$K$2:$K$3525,Orders!$B$2:$B$3525,A284,Orders!$G$2:$G$3525,"Delivered")</f>
        <v>2148</v>
      </c>
      <c r="L284" s="16" t="n">
        <f aca="false">IF(J284=0,0,K284/J284)</f>
        <v>2148</v>
      </c>
      <c r="M284" s="12" t="str">
        <f aca="false">IF(J284&gt;1,"Repeat","One-time")</f>
        <v>One-time</v>
      </c>
    </row>
    <row r="285" customFormat="false" ht="15" hidden="false" customHeight="false" outlineLevel="0" collapsed="false">
      <c r="A285" s="12" t="n">
        <v>284</v>
      </c>
      <c r="B285" s="12" t="s">
        <v>1047</v>
      </c>
      <c r="C285" s="12" t="s">
        <v>1048</v>
      </c>
      <c r="D285" s="12" t="s">
        <v>488</v>
      </c>
      <c r="E285" s="12" t="n">
        <v>47</v>
      </c>
      <c r="F285" s="12" t="s">
        <v>73</v>
      </c>
      <c r="G285" s="12" t="s">
        <v>43</v>
      </c>
      <c r="H285" s="17" t="n">
        <v>44930</v>
      </c>
      <c r="I285" s="12" t="s">
        <v>62</v>
      </c>
      <c r="J285" s="12" t="n">
        <f aca="false">COUNTIFS(Orders!$B$2:$B$3525,A285,Orders!$G$2:$G$3525,"Delivered")</f>
        <v>0</v>
      </c>
      <c r="K285" s="16" t="n">
        <f aca="false">SUMIFS(Orders!$K$2:$K$3525,Orders!$B$2:$B$3525,A285,Orders!$G$2:$G$3525,"Delivered")</f>
        <v>0</v>
      </c>
      <c r="L285" s="16" t="n">
        <f aca="false">IF(J285=0,0,K285/J285)</f>
        <v>0</v>
      </c>
      <c r="M285" s="12" t="str">
        <f aca="false">IF(J285&gt;1,"Repeat","One-time")</f>
        <v>One-time</v>
      </c>
    </row>
    <row r="286" customFormat="false" ht="15" hidden="false" customHeight="false" outlineLevel="0" collapsed="false">
      <c r="A286" s="12" t="n">
        <v>285</v>
      </c>
      <c r="B286" s="12" t="s">
        <v>1049</v>
      </c>
      <c r="C286" s="12" t="s">
        <v>1050</v>
      </c>
      <c r="D286" s="12" t="s">
        <v>483</v>
      </c>
      <c r="E286" s="12" t="n">
        <v>48</v>
      </c>
      <c r="F286" s="12" t="s">
        <v>71</v>
      </c>
      <c r="G286" s="12" t="s">
        <v>43</v>
      </c>
      <c r="H286" s="17" t="n">
        <v>45828</v>
      </c>
      <c r="I286" s="12" t="s">
        <v>61</v>
      </c>
      <c r="J286" s="12" t="n">
        <f aca="false">COUNTIFS(Orders!$B$2:$B$3525,A286,Orders!$G$2:$G$3525,"Delivered")</f>
        <v>0</v>
      </c>
      <c r="K286" s="16" t="n">
        <f aca="false">SUMIFS(Orders!$K$2:$K$3525,Orders!$B$2:$B$3525,A286,Orders!$G$2:$G$3525,"Delivered")</f>
        <v>0</v>
      </c>
      <c r="L286" s="16" t="n">
        <f aca="false">IF(J286=0,0,K286/J286)</f>
        <v>0</v>
      </c>
      <c r="M286" s="12" t="str">
        <f aca="false">IF(J286&gt;1,"Repeat","One-time")</f>
        <v>One-time</v>
      </c>
    </row>
    <row r="287" customFormat="false" ht="15" hidden="false" customHeight="false" outlineLevel="0" collapsed="false">
      <c r="A287" s="12" t="n">
        <v>286</v>
      </c>
      <c r="B287" s="12" t="s">
        <v>1051</v>
      </c>
      <c r="C287" s="12" t="s">
        <v>1052</v>
      </c>
      <c r="D287" s="12" t="s">
        <v>483</v>
      </c>
      <c r="E287" s="12" t="n">
        <v>49</v>
      </c>
      <c r="F287" s="12" t="s">
        <v>97</v>
      </c>
      <c r="G287" s="12" t="s">
        <v>42</v>
      </c>
      <c r="H287" s="17" t="n">
        <v>44984</v>
      </c>
      <c r="I287" s="12" t="s">
        <v>62</v>
      </c>
      <c r="J287" s="12" t="n">
        <f aca="false">COUNTIFS(Orders!$B$2:$B$3525,A287,Orders!$G$2:$G$3525,"Delivered")</f>
        <v>3</v>
      </c>
      <c r="K287" s="16" t="n">
        <f aca="false">SUMIFS(Orders!$K$2:$K$3525,Orders!$B$2:$B$3525,A287,Orders!$G$2:$G$3525,"Delivered")</f>
        <v>19040.6</v>
      </c>
      <c r="L287" s="16" t="n">
        <f aca="false">IF(J287=0,0,K287/J287)</f>
        <v>6346.86666666667</v>
      </c>
      <c r="M287" s="12" t="str">
        <f aca="false">IF(J287&gt;1,"Repeat","One-time")</f>
        <v>Repeat</v>
      </c>
    </row>
    <row r="288" customFormat="false" ht="15" hidden="false" customHeight="false" outlineLevel="0" collapsed="false">
      <c r="A288" s="12" t="n">
        <v>287</v>
      </c>
      <c r="B288" s="12" t="s">
        <v>1053</v>
      </c>
      <c r="C288" s="12" t="s">
        <v>1054</v>
      </c>
      <c r="D288" s="12" t="s">
        <v>483</v>
      </c>
      <c r="E288" s="12" t="n">
        <v>23</v>
      </c>
      <c r="F288" s="12" t="s">
        <v>99</v>
      </c>
      <c r="G288" s="12" t="s">
        <v>42</v>
      </c>
      <c r="H288" s="17" t="n">
        <v>45111</v>
      </c>
      <c r="I288" s="12" t="s">
        <v>63</v>
      </c>
      <c r="J288" s="12" t="n">
        <f aca="false">COUNTIFS(Orders!$B$2:$B$3525,A288,Orders!$G$2:$G$3525,"Delivered")</f>
        <v>0</v>
      </c>
      <c r="K288" s="16" t="n">
        <f aca="false">SUMIFS(Orders!$K$2:$K$3525,Orders!$B$2:$B$3525,A288,Orders!$G$2:$G$3525,"Delivered")</f>
        <v>0</v>
      </c>
      <c r="L288" s="16" t="n">
        <f aca="false">IF(J288=0,0,K288/J288)</f>
        <v>0</v>
      </c>
      <c r="M288" s="12" t="str">
        <f aca="false">IF(J288&gt;1,"Repeat","One-time")</f>
        <v>One-time</v>
      </c>
    </row>
    <row r="289" customFormat="false" ht="15" hidden="false" customHeight="false" outlineLevel="0" collapsed="false">
      <c r="A289" s="12" t="n">
        <v>288</v>
      </c>
      <c r="B289" s="12" t="s">
        <v>1055</v>
      </c>
      <c r="C289" s="12" t="s">
        <v>1056</v>
      </c>
      <c r="D289" s="12" t="s">
        <v>483</v>
      </c>
      <c r="E289" s="12" t="n">
        <v>26</v>
      </c>
      <c r="F289" s="12" t="s">
        <v>79</v>
      </c>
      <c r="G289" s="12" t="s">
        <v>45</v>
      </c>
      <c r="H289" s="17" t="n">
        <v>45433</v>
      </c>
      <c r="I289" s="12" t="s">
        <v>63</v>
      </c>
      <c r="J289" s="12" t="n">
        <f aca="false">COUNTIFS(Orders!$B$2:$B$3525,A289,Orders!$G$2:$G$3525,"Delivered")</f>
        <v>0</v>
      </c>
      <c r="K289" s="16" t="n">
        <f aca="false">SUMIFS(Orders!$K$2:$K$3525,Orders!$B$2:$B$3525,A289,Orders!$G$2:$G$3525,"Delivered")</f>
        <v>0</v>
      </c>
      <c r="L289" s="16" t="n">
        <f aca="false">IF(J289=0,0,K289/J289)</f>
        <v>0</v>
      </c>
      <c r="M289" s="12" t="str">
        <f aca="false">IF(J289&gt;1,"Repeat","One-time")</f>
        <v>One-time</v>
      </c>
    </row>
    <row r="290" customFormat="false" ht="15" hidden="false" customHeight="false" outlineLevel="0" collapsed="false">
      <c r="A290" s="12" t="n">
        <v>289</v>
      </c>
      <c r="B290" s="12" t="s">
        <v>1057</v>
      </c>
      <c r="C290" s="12" t="s">
        <v>1058</v>
      </c>
      <c r="D290" s="12" t="s">
        <v>488</v>
      </c>
      <c r="E290" s="12" t="n">
        <v>56</v>
      </c>
      <c r="F290" s="12" t="s">
        <v>91</v>
      </c>
      <c r="G290" s="12" t="s">
        <v>46</v>
      </c>
      <c r="H290" s="17" t="n">
        <v>44996</v>
      </c>
      <c r="I290" s="12" t="s">
        <v>63</v>
      </c>
      <c r="J290" s="12" t="n">
        <f aca="false">COUNTIFS(Orders!$B$2:$B$3525,A290,Orders!$G$2:$G$3525,"Delivered")</f>
        <v>1</v>
      </c>
      <c r="K290" s="16" t="n">
        <f aca="false">SUMIFS(Orders!$K$2:$K$3525,Orders!$B$2:$B$3525,A290,Orders!$G$2:$G$3525,"Delivered")</f>
        <v>789</v>
      </c>
      <c r="L290" s="16" t="n">
        <f aca="false">IF(J290=0,0,K290/J290)</f>
        <v>789</v>
      </c>
      <c r="M290" s="12" t="str">
        <f aca="false">IF(J290&gt;1,"Repeat","One-time")</f>
        <v>One-time</v>
      </c>
    </row>
    <row r="291" customFormat="false" ht="15" hidden="false" customHeight="false" outlineLevel="0" collapsed="false">
      <c r="A291" s="12" t="n">
        <v>290</v>
      </c>
      <c r="B291" s="12" t="s">
        <v>1059</v>
      </c>
      <c r="C291" s="12" t="s">
        <v>1060</v>
      </c>
      <c r="D291" s="12" t="s">
        <v>488</v>
      </c>
      <c r="E291" s="12" t="n">
        <v>24</v>
      </c>
      <c r="F291" s="12" t="s">
        <v>99</v>
      </c>
      <c r="G291" s="12" t="s">
        <v>42</v>
      </c>
      <c r="H291" s="17" t="n">
        <v>44962</v>
      </c>
      <c r="I291" s="12" t="s">
        <v>61</v>
      </c>
      <c r="J291" s="12" t="n">
        <f aca="false">COUNTIFS(Orders!$B$2:$B$3525,A291,Orders!$G$2:$G$3525,"Delivered")</f>
        <v>1</v>
      </c>
      <c r="K291" s="16" t="n">
        <f aca="false">SUMIFS(Orders!$K$2:$K$3525,Orders!$B$2:$B$3525,A291,Orders!$G$2:$G$3525,"Delivered")</f>
        <v>2199</v>
      </c>
      <c r="L291" s="16" t="n">
        <f aca="false">IF(J291=0,0,K291/J291)</f>
        <v>2199</v>
      </c>
      <c r="M291" s="12" t="str">
        <f aca="false">IF(J291&gt;1,"Repeat","One-time")</f>
        <v>One-time</v>
      </c>
    </row>
    <row r="292" customFormat="false" ht="15" hidden="false" customHeight="false" outlineLevel="0" collapsed="false">
      <c r="A292" s="12" t="n">
        <v>291</v>
      </c>
      <c r="B292" s="12" t="s">
        <v>1061</v>
      </c>
      <c r="C292" s="12" t="s">
        <v>1062</v>
      </c>
      <c r="D292" s="12" t="s">
        <v>483</v>
      </c>
      <c r="E292" s="12" t="n">
        <v>45</v>
      </c>
      <c r="F292" s="12" t="s">
        <v>77</v>
      </c>
      <c r="G292" s="12" t="s">
        <v>43</v>
      </c>
      <c r="H292" s="17" t="n">
        <v>45805</v>
      </c>
      <c r="I292" s="12" t="s">
        <v>63</v>
      </c>
      <c r="J292" s="12" t="n">
        <f aca="false">COUNTIFS(Orders!$B$2:$B$3525,A292,Orders!$G$2:$G$3525,"Delivered")</f>
        <v>1</v>
      </c>
      <c r="K292" s="16" t="n">
        <f aca="false">SUMIFS(Orders!$K$2:$K$3525,Orders!$B$2:$B$3525,A292,Orders!$G$2:$G$3525,"Delivered")</f>
        <v>1269</v>
      </c>
      <c r="L292" s="16" t="n">
        <f aca="false">IF(J292=0,0,K292/J292)</f>
        <v>1269</v>
      </c>
      <c r="M292" s="12" t="str">
        <f aca="false">IF(J292&gt;1,"Repeat","One-time")</f>
        <v>One-time</v>
      </c>
    </row>
    <row r="293" customFormat="false" ht="15" hidden="false" customHeight="false" outlineLevel="0" collapsed="false">
      <c r="A293" s="12" t="n">
        <v>292</v>
      </c>
      <c r="B293" s="12" t="s">
        <v>1063</v>
      </c>
      <c r="C293" s="12" t="s">
        <v>1064</v>
      </c>
      <c r="D293" s="12" t="s">
        <v>488</v>
      </c>
      <c r="E293" s="12" t="n">
        <v>39</v>
      </c>
      <c r="F293" s="12" t="s">
        <v>85</v>
      </c>
      <c r="G293" s="12" t="s">
        <v>45</v>
      </c>
      <c r="H293" s="17" t="n">
        <v>45711</v>
      </c>
      <c r="I293" s="12" t="s">
        <v>61</v>
      </c>
      <c r="J293" s="12" t="n">
        <f aca="false">COUNTIFS(Orders!$B$2:$B$3525,A293,Orders!$G$2:$G$3525,"Delivered")</f>
        <v>1</v>
      </c>
      <c r="K293" s="16" t="n">
        <f aca="false">SUMIFS(Orders!$K$2:$K$3525,Orders!$B$2:$B$3525,A293,Orders!$G$2:$G$3525,"Delivered")</f>
        <v>3986.8</v>
      </c>
      <c r="L293" s="16" t="n">
        <f aca="false">IF(J293=0,0,K293/J293)</f>
        <v>3986.8</v>
      </c>
      <c r="M293" s="12" t="str">
        <f aca="false">IF(J293&gt;1,"Repeat","One-time")</f>
        <v>One-time</v>
      </c>
    </row>
    <row r="294" customFormat="false" ht="15" hidden="false" customHeight="false" outlineLevel="0" collapsed="false">
      <c r="A294" s="12" t="n">
        <v>293</v>
      </c>
      <c r="B294" s="12" t="s">
        <v>1065</v>
      </c>
      <c r="C294" s="12" t="s">
        <v>1066</v>
      </c>
      <c r="D294" s="12" t="s">
        <v>488</v>
      </c>
      <c r="E294" s="12" t="n">
        <v>64</v>
      </c>
      <c r="F294" s="12" t="s">
        <v>95</v>
      </c>
      <c r="G294" s="12" t="s">
        <v>42</v>
      </c>
      <c r="H294" s="17" t="n">
        <v>45840</v>
      </c>
      <c r="I294" s="12" t="s">
        <v>63</v>
      </c>
      <c r="J294" s="12" t="n">
        <f aca="false">COUNTIFS(Orders!$B$2:$B$3525,A294,Orders!$G$2:$G$3525,"Delivered")</f>
        <v>3</v>
      </c>
      <c r="K294" s="16" t="n">
        <f aca="false">SUMIFS(Orders!$K$2:$K$3525,Orders!$B$2:$B$3525,A294,Orders!$G$2:$G$3525,"Delivered")</f>
        <v>5906</v>
      </c>
      <c r="L294" s="16" t="n">
        <f aca="false">IF(J294=0,0,K294/J294)</f>
        <v>1968.66666666667</v>
      </c>
      <c r="M294" s="12" t="str">
        <f aca="false">IF(J294&gt;1,"Repeat","One-time")</f>
        <v>Repeat</v>
      </c>
    </row>
    <row r="295" customFormat="false" ht="15" hidden="false" customHeight="false" outlineLevel="0" collapsed="false">
      <c r="A295" s="12" t="n">
        <v>294</v>
      </c>
      <c r="B295" s="12" t="s">
        <v>1067</v>
      </c>
      <c r="C295" s="12" t="s">
        <v>1068</v>
      </c>
      <c r="D295" s="12" t="s">
        <v>488</v>
      </c>
      <c r="E295" s="12" t="n">
        <v>60</v>
      </c>
      <c r="F295" s="12" t="s">
        <v>97</v>
      </c>
      <c r="G295" s="12" t="s">
        <v>42</v>
      </c>
      <c r="H295" s="17" t="n">
        <v>44878</v>
      </c>
      <c r="I295" s="12" t="s">
        <v>63</v>
      </c>
      <c r="J295" s="12" t="n">
        <f aca="false">COUNTIFS(Orders!$B$2:$B$3525,A295,Orders!$G$2:$G$3525,"Delivered")</f>
        <v>0</v>
      </c>
      <c r="K295" s="16" t="n">
        <f aca="false">SUMIFS(Orders!$K$2:$K$3525,Orders!$B$2:$B$3525,A295,Orders!$G$2:$G$3525,"Delivered")</f>
        <v>0</v>
      </c>
      <c r="L295" s="16" t="n">
        <f aca="false">IF(J295=0,0,K295/J295)</f>
        <v>0</v>
      </c>
      <c r="M295" s="12" t="str">
        <f aca="false">IF(J295&gt;1,"Repeat","One-time")</f>
        <v>One-time</v>
      </c>
    </row>
    <row r="296" customFormat="false" ht="15" hidden="false" customHeight="false" outlineLevel="0" collapsed="false">
      <c r="A296" s="12" t="n">
        <v>295</v>
      </c>
      <c r="B296" s="12" t="s">
        <v>1069</v>
      </c>
      <c r="C296" s="12" t="s">
        <v>1070</v>
      </c>
      <c r="D296" s="12" t="s">
        <v>488</v>
      </c>
      <c r="E296" s="12" t="n">
        <v>22</v>
      </c>
      <c r="F296" s="12" t="s">
        <v>79</v>
      </c>
      <c r="G296" s="12" t="s">
        <v>45</v>
      </c>
      <c r="H296" s="17" t="n">
        <v>45365</v>
      </c>
      <c r="I296" s="12" t="s">
        <v>63</v>
      </c>
      <c r="J296" s="12" t="n">
        <f aca="false">COUNTIFS(Orders!$B$2:$B$3525,A296,Orders!$G$2:$G$3525,"Delivered")</f>
        <v>2</v>
      </c>
      <c r="K296" s="16" t="n">
        <f aca="false">SUMIFS(Orders!$K$2:$K$3525,Orders!$B$2:$B$3525,A296,Orders!$G$2:$G$3525,"Delivered")</f>
        <v>3387</v>
      </c>
      <c r="L296" s="16" t="n">
        <f aca="false">IF(J296=0,0,K296/J296)</f>
        <v>1693.5</v>
      </c>
      <c r="M296" s="12" t="str">
        <f aca="false">IF(J296&gt;1,"Repeat","One-time")</f>
        <v>Repeat</v>
      </c>
    </row>
    <row r="297" customFormat="false" ht="15" hidden="false" customHeight="false" outlineLevel="0" collapsed="false">
      <c r="A297" s="12" t="n">
        <v>296</v>
      </c>
      <c r="B297" s="12" t="s">
        <v>1071</v>
      </c>
      <c r="C297" s="12" t="s">
        <v>1072</v>
      </c>
      <c r="D297" s="12" t="s">
        <v>483</v>
      </c>
      <c r="E297" s="12" t="n">
        <v>45</v>
      </c>
      <c r="F297" s="12" t="s">
        <v>75</v>
      </c>
      <c r="G297" s="12" t="s">
        <v>43</v>
      </c>
      <c r="H297" s="17" t="n">
        <v>45083</v>
      </c>
      <c r="I297" s="12" t="s">
        <v>63</v>
      </c>
      <c r="J297" s="12" t="n">
        <f aca="false">COUNTIFS(Orders!$B$2:$B$3525,A297,Orders!$G$2:$G$3525,"Delivered")</f>
        <v>0</v>
      </c>
      <c r="K297" s="16" t="n">
        <f aca="false">SUMIFS(Orders!$K$2:$K$3525,Orders!$B$2:$B$3525,A297,Orders!$G$2:$G$3525,"Delivered")</f>
        <v>0</v>
      </c>
      <c r="L297" s="16" t="n">
        <f aca="false">IF(J297=0,0,K297/J297)</f>
        <v>0</v>
      </c>
      <c r="M297" s="12" t="str">
        <f aca="false">IF(J297&gt;1,"Repeat","One-time")</f>
        <v>One-time</v>
      </c>
    </row>
    <row r="298" customFormat="false" ht="15" hidden="false" customHeight="false" outlineLevel="0" collapsed="false">
      <c r="A298" s="12" t="n">
        <v>297</v>
      </c>
      <c r="B298" s="12" t="s">
        <v>1073</v>
      </c>
      <c r="C298" s="12" t="s">
        <v>1074</v>
      </c>
      <c r="D298" s="12" t="s">
        <v>483</v>
      </c>
      <c r="E298" s="12" t="n">
        <v>53</v>
      </c>
      <c r="F298" s="12" t="s">
        <v>93</v>
      </c>
      <c r="G298" s="12" t="s">
        <v>46</v>
      </c>
      <c r="H298" s="17" t="n">
        <v>45338</v>
      </c>
      <c r="I298" s="12" t="s">
        <v>63</v>
      </c>
      <c r="J298" s="12" t="n">
        <f aca="false">COUNTIFS(Orders!$B$2:$B$3525,A298,Orders!$G$2:$G$3525,"Delivered")</f>
        <v>3</v>
      </c>
      <c r="K298" s="16" t="n">
        <f aca="false">SUMIFS(Orders!$K$2:$K$3525,Orders!$B$2:$B$3525,A298,Orders!$G$2:$G$3525,"Delivered")</f>
        <v>14989.85</v>
      </c>
      <c r="L298" s="16" t="n">
        <f aca="false">IF(J298=0,0,K298/J298)</f>
        <v>4996.61666666667</v>
      </c>
      <c r="M298" s="12" t="str">
        <f aca="false">IF(J298&gt;1,"Repeat","One-time")</f>
        <v>Repeat</v>
      </c>
    </row>
    <row r="299" customFormat="false" ht="15" hidden="false" customHeight="false" outlineLevel="0" collapsed="false">
      <c r="A299" s="12" t="n">
        <v>298</v>
      </c>
      <c r="B299" s="12" t="s">
        <v>1075</v>
      </c>
      <c r="C299" s="12" t="s">
        <v>1076</v>
      </c>
      <c r="D299" s="12" t="s">
        <v>483</v>
      </c>
      <c r="E299" s="12" t="n">
        <v>44</v>
      </c>
      <c r="F299" s="12" t="s">
        <v>91</v>
      </c>
      <c r="G299" s="12" t="s">
        <v>46</v>
      </c>
      <c r="H299" s="17" t="n">
        <v>45624</v>
      </c>
      <c r="I299" s="12" t="s">
        <v>63</v>
      </c>
      <c r="J299" s="12" t="n">
        <f aca="false">COUNTIFS(Orders!$B$2:$B$3525,A299,Orders!$G$2:$G$3525,"Delivered")</f>
        <v>0</v>
      </c>
      <c r="K299" s="16" t="n">
        <f aca="false">SUMIFS(Orders!$K$2:$K$3525,Orders!$B$2:$B$3525,A299,Orders!$G$2:$G$3525,"Delivered")</f>
        <v>0</v>
      </c>
      <c r="L299" s="16" t="n">
        <f aca="false">IF(J299=0,0,K299/J299)</f>
        <v>0</v>
      </c>
      <c r="M299" s="12" t="str">
        <f aca="false">IF(J299&gt;1,"Repeat","One-time")</f>
        <v>One-time</v>
      </c>
    </row>
    <row r="300" customFormat="false" ht="15" hidden="false" customHeight="false" outlineLevel="0" collapsed="false">
      <c r="A300" s="12" t="n">
        <v>299</v>
      </c>
      <c r="B300" s="12" t="s">
        <v>1077</v>
      </c>
      <c r="C300" s="12" t="s">
        <v>1078</v>
      </c>
      <c r="D300" s="12" t="s">
        <v>483</v>
      </c>
      <c r="E300" s="12" t="n">
        <v>36</v>
      </c>
      <c r="F300" s="12" t="s">
        <v>97</v>
      </c>
      <c r="G300" s="12" t="s">
        <v>42</v>
      </c>
      <c r="H300" s="17" t="n">
        <v>44872</v>
      </c>
      <c r="I300" s="12" t="s">
        <v>62</v>
      </c>
      <c r="J300" s="12" t="n">
        <f aca="false">COUNTIFS(Orders!$B$2:$B$3525,A300,Orders!$G$2:$G$3525,"Delivered")</f>
        <v>7</v>
      </c>
      <c r="K300" s="16" t="n">
        <f aca="false">SUMIFS(Orders!$K$2:$K$3525,Orders!$B$2:$B$3525,A300,Orders!$G$2:$G$3525,"Delivered")</f>
        <v>8521.35</v>
      </c>
      <c r="L300" s="16" t="n">
        <f aca="false">IF(J300=0,0,K300/J300)</f>
        <v>1217.33571428571</v>
      </c>
      <c r="M300" s="12" t="str">
        <f aca="false">IF(J300&gt;1,"Repeat","One-time")</f>
        <v>Repeat</v>
      </c>
    </row>
    <row r="301" customFormat="false" ht="15" hidden="false" customHeight="false" outlineLevel="0" collapsed="false">
      <c r="A301" s="12" t="n">
        <v>300</v>
      </c>
      <c r="B301" s="12" t="s">
        <v>1079</v>
      </c>
      <c r="C301" s="12" t="s">
        <v>1080</v>
      </c>
      <c r="D301" s="12" t="s">
        <v>483</v>
      </c>
      <c r="E301" s="12" t="n">
        <v>54</v>
      </c>
      <c r="F301" s="12" t="s">
        <v>93</v>
      </c>
      <c r="G301" s="12" t="s">
        <v>46</v>
      </c>
      <c r="H301" s="17" t="n">
        <v>44739</v>
      </c>
      <c r="I301" s="12" t="s">
        <v>63</v>
      </c>
      <c r="J301" s="12" t="n">
        <f aca="false">COUNTIFS(Orders!$B$2:$B$3525,A301,Orders!$G$2:$G$3525,"Delivered")</f>
        <v>0</v>
      </c>
      <c r="K301" s="16" t="n">
        <f aca="false">SUMIFS(Orders!$K$2:$K$3525,Orders!$B$2:$B$3525,A301,Orders!$G$2:$G$3525,"Delivered")</f>
        <v>0</v>
      </c>
      <c r="L301" s="16" t="n">
        <f aca="false">IF(J301=0,0,K301/J301)</f>
        <v>0</v>
      </c>
      <c r="M301" s="12" t="str">
        <f aca="false">IF(J301&gt;1,"Repeat","One-time")</f>
        <v>One-time</v>
      </c>
    </row>
    <row r="302" customFormat="false" ht="15" hidden="false" customHeight="false" outlineLevel="0" collapsed="false">
      <c r="A302" s="12" t="n">
        <v>301</v>
      </c>
      <c r="B302" s="12" t="s">
        <v>1081</v>
      </c>
      <c r="C302" s="12" t="s">
        <v>1082</v>
      </c>
      <c r="D302" s="12" t="s">
        <v>488</v>
      </c>
      <c r="E302" s="12" t="n">
        <v>32</v>
      </c>
      <c r="F302" s="12" t="s">
        <v>79</v>
      </c>
      <c r="G302" s="12" t="s">
        <v>45</v>
      </c>
      <c r="H302" s="17" t="n">
        <v>44862</v>
      </c>
      <c r="I302" s="12" t="s">
        <v>61</v>
      </c>
      <c r="J302" s="12" t="n">
        <f aca="false">COUNTIFS(Orders!$B$2:$B$3525,A302,Orders!$G$2:$G$3525,"Delivered")</f>
        <v>0</v>
      </c>
      <c r="K302" s="16" t="n">
        <f aca="false">SUMIFS(Orders!$K$2:$K$3525,Orders!$B$2:$B$3525,A302,Orders!$G$2:$G$3525,"Delivered")</f>
        <v>0</v>
      </c>
      <c r="L302" s="16" t="n">
        <f aca="false">IF(J302=0,0,K302/J302)</f>
        <v>0</v>
      </c>
      <c r="M302" s="12" t="str">
        <f aca="false">IF(J302&gt;1,"Repeat","One-time")</f>
        <v>One-time</v>
      </c>
    </row>
    <row r="303" customFormat="false" ht="15" hidden="false" customHeight="false" outlineLevel="0" collapsed="false">
      <c r="A303" s="12" t="n">
        <v>302</v>
      </c>
      <c r="B303" s="12" t="s">
        <v>1083</v>
      </c>
      <c r="C303" s="12" t="s">
        <v>1084</v>
      </c>
      <c r="D303" s="12" t="s">
        <v>488</v>
      </c>
      <c r="E303" s="12" t="n">
        <v>25</v>
      </c>
      <c r="F303" s="12" t="s">
        <v>93</v>
      </c>
      <c r="G303" s="12" t="s">
        <v>46</v>
      </c>
      <c r="H303" s="17" t="n">
        <v>44748</v>
      </c>
      <c r="I303" s="12" t="s">
        <v>61</v>
      </c>
      <c r="J303" s="12" t="n">
        <f aca="false">COUNTIFS(Orders!$B$2:$B$3525,A303,Orders!$G$2:$G$3525,"Delivered")</f>
        <v>2</v>
      </c>
      <c r="K303" s="16" t="n">
        <f aca="false">SUMIFS(Orders!$K$2:$K$3525,Orders!$B$2:$B$3525,A303,Orders!$G$2:$G$3525,"Delivered")</f>
        <v>4216</v>
      </c>
      <c r="L303" s="16" t="n">
        <f aca="false">IF(J303=0,0,K303/J303)</f>
        <v>2108</v>
      </c>
      <c r="M303" s="12" t="str">
        <f aca="false">IF(J303&gt;1,"Repeat","One-time")</f>
        <v>Repeat</v>
      </c>
    </row>
    <row r="304" customFormat="false" ht="15" hidden="false" customHeight="false" outlineLevel="0" collapsed="false">
      <c r="A304" s="12" t="n">
        <v>303</v>
      </c>
      <c r="B304" s="12" t="s">
        <v>1085</v>
      </c>
      <c r="C304" s="12" t="s">
        <v>1086</v>
      </c>
      <c r="D304" s="12" t="s">
        <v>488</v>
      </c>
      <c r="E304" s="12" t="n">
        <v>53</v>
      </c>
      <c r="F304" s="12" t="s">
        <v>85</v>
      </c>
      <c r="G304" s="12" t="s">
        <v>45</v>
      </c>
      <c r="H304" s="17" t="n">
        <v>44755</v>
      </c>
      <c r="I304" s="12" t="s">
        <v>61</v>
      </c>
      <c r="J304" s="12" t="n">
        <f aca="false">COUNTIFS(Orders!$B$2:$B$3525,A304,Orders!$G$2:$G$3525,"Delivered")</f>
        <v>2</v>
      </c>
      <c r="K304" s="16" t="n">
        <f aca="false">SUMIFS(Orders!$K$2:$K$3525,Orders!$B$2:$B$3525,A304,Orders!$G$2:$G$3525,"Delivered")</f>
        <v>12554.4</v>
      </c>
      <c r="L304" s="16" t="n">
        <f aca="false">IF(J304=0,0,K304/J304)</f>
        <v>6277.2</v>
      </c>
      <c r="M304" s="12" t="str">
        <f aca="false">IF(J304&gt;1,"Repeat","One-time")</f>
        <v>Repeat</v>
      </c>
    </row>
    <row r="305" customFormat="false" ht="15" hidden="false" customHeight="false" outlineLevel="0" collapsed="false">
      <c r="A305" s="12" t="n">
        <v>304</v>
      </c>
      <c r="B305" s="12" t="s">
        <v>1087</v>
      </c>
      <c r="C305" s="12" t="s">
        <v>1088</v>
      </c>
      <c r="D305" s="12" t="s">
        <v>488</v>
      </c>
      <c r="E305" s="12" t="n">
        <v>19</v>
      </c>
      <c r="F305" s="12" t="s">
        <v>71</v>
      </c>
      <c r="G305" s="12" t="s">
        <v>43</v>
      </c>
      <c r="H305" s="17" t="n">
        <v>44819</v>
      </c>
      <c r="I305" s="12" t="s">
        <v>63</v>
      </c>
      <c r="J305" s="12" t="n">
        <f aca="false">COUNTIFS(Orders!$B$2:$B$3525,A305,Orders!$G$2:$G$3525,"Delivered")</f>
        <v>4</v>
      </c>
      <c r="K305" s="16" t="n">
        <f aca="false">SUMIFS(Orders!$K$2:$K$3525,Orders!$B$2:$B$3525,A305,Orders!$G$2:$G$3525,"Delivered")</f>
        <v>17090.6</v>
      </c>
      <c r="L305" s="16" t="n">
        <f aca="false">IF(J305=0,0,K305/J305)</f>
        <v>4272.65</v>
      </c>
      <c r="M305" s="12" t="str">
        <f aca="false">IF(J305&gt;1,"Repeat","One-time")</f>
        <v>Repeat</v>
      </c>
    </row>
    <row r="306" customFormat="false" ht="15" hidden="false" customHeight="false" outlineLevel="0" collapsed="false">
      <c r="A306" s="12" t="n">
        <v>305</v>
      </c>
      <c r="B306" s="12" t="s">
        <v>1089</v>
      </c>
      <c r="C306" s="12" t="s">
        <v>1090</v>
      </c>
      <c r="D306" s="12" t="s">
        <v>488</v>
      </c>
      <c r="E306" s="12" t="n">
        <v>40</v>
      </c>
      <c r="F306" s="12" t="s">
        <v>89</v>
      </c>
      <c r="G306" s="12" t="s">
        <v>46</v>
      </c>
      <c r="H306" s="17" t="n">
        <v>45918</v>
      </c>
      <c r="I306" s="12" t="s">
        <v>63</v>
      </c>
      <c r="J306" s="12" t="n">
        <f aca="false">COUNTIFS(Orders!$B$2:$B$3525,A306,Orders!$G$2:$G$3525,"Delivered")</f>
        <v>1</v>
      </c>
      <c r="K306" s="16" t="n">
        <f aca="false">SUMIFS(Orders!$K$2:$K$3525,Orders!$B$2:$B$3525,A306,Orders!$G$2:$G$3525,"Delivered")</f>
        <v>1289</v>
      </c>
      <c r="L306" s="16" t="n">
        <f aca="false">IF(J306=0,0,K306/J306)</f>
        <v>1289</v>
      </c>
      <c r="M306" s="12" t="str">
        <f aca="false">IF(J306&gt;1,"Repeat","One-time")</f>
        <v>One-time</v>
      </c>
    </row>
    <row r="307" customFormat="false" ht="15" hidden="false" customHeight="false" outlineLevel="0" collapsed="false">
      <c r="A307" s="12" t="n">
        <v>306</v>
      </c>
      <c r="B307" s="12" t="s">
        <v>1091</v>
      </c>
      <c r="C307" s="12" t="s">
        <v>1092</v>
      </c>
      <c r="D307" s="12" t="s">
        <v>488</v>
      </c>
      <c r="E307" s="12" t="n">
        <v>22</v>
      </c>
      <c r="F307" s="12" t="s">
        <v>79</v>
      </c>
      <c r="G307" s="12" t="s">
        <v>45</v>
      </c>
      <c r="H307" s="17" t="n">
        <v>45104</v>
      </c>
      <c r="I307" s="12" t="s">
        <v>63</v>
      </c>
      <c r="J307" s="12" t="n">
        <f aca="false">COUNTIFS(Orders!$B$2:$B$3525,A307,Orders!$G$2:$G$3525,"Delivered")</f>
        <v>3</v>
      </c>
      <c r="K307" s="16" t="n">
        <f aca="false">SUMIFS(Orders!$K$2:$K$3525,Orders!$B$2:$B$3525,A307,Orders!$G$2:$G$3525,"Delivered")</f>
        <v>4737</v>
      </c>
      <c r="L307" s="16" t="n">
        <f aca="false">IF(J307=0,0,K307/J307)</f>
        <v>1579</v>
      </c>
      <c r="M307" s="12" t="str">
        <f aca="false">IF(J307&gt;1,"Repeat","One-time")</f>
        <v>Repeat</v>
      </c>
    </row>
    <row r="308" customFormat="false" ht="15" hidden="false" customHeight="false" outlineLevel="0" collapsed="false">
      <c r="A308" s="12" t="n">
        <v>307</v>
      </c>
      <c r="B308" s="12" t="s">
        <v>1093</v>
      </c>
      <c r="C308" s="12" t="s">
        <v>1094</v>
      </c>
      <c r="D308" s="12" t="s">
        <v>483</v>
      </c>
      <c r="E308" s="12" t="n">
        <v>65</v>
      </c>
      <c r="F308" s="12" t="s">
        <v>71</v>
      </c>
      <c r="G308" s="12" t="s">
        <v>43</v>
      </c>
      <c r="H308" s="17" t="n">
        <v>45697</v>
      </c>
      <c r="I308" s="12" t="s">
        <v>63</v>
      </c>
      <c r="J308" s="12" t="n">
        <f aca="false">COUNTIFS(Orders!$B$2:$B$3525,A308,Orders!$G$2:$G$3525,"Delivered")</f>
        <v>1</v>
      </c>
      <c r="K308" s="16" t="n">
        <f aca="false">SUMIFS(Orders!$K$2:$K$3525,Orders!$B$2:$B$3525,A308,Orders!$G$2:$G$3525,"Delivered")</f>
        <v>7370.6</v>
      </c>
      <c r="L308" s="16" t="n">
        <f aca="false">IF(J308=0,0,K308/J308)</f>
        <v>7370.6</v>
      </c>
      <c r="M308" s="12" t="str">
        <f aca="false">IF(J308&gt;1,"Repeat","One-time")</f>
        <v>One-time</v>
      </c>
    </row>
    <row r="309" customFormat="false" ht="15" hidden="false" customHeight="false" outlineLevel="0" collapsed="false">
      <c r="A309" s="12" t="n">
        <v>308</v>
      </c>
      <c r="B309" s="12" t="s">
        <v>1095</v>
      </c>
      <c r="C309" s="12" t="s">
        <v>1096</v>
      </c>
      <c r="D309" s="12" t="s">
        <v>488</v>
      </c>
      <c r="E309" s="12" t="n">
        <v>47</v>
      </c>
      <c r="F309" s="12" t="s">
        <v>95</v>
      </c>
      <c r="G309" s="12" t="s">
        <v>42</v>
      </c>
      <c r="H309" s="17" t="n">
        <v>45006</v>
      </c>
      <c r="I309" s="12" t="s">
        <v>63</v>
      </c>
      <c r="J309" s="12" t="n">
        <f aca="false">COUNTIFS(Orders!$B$2:$B$3525,A309,Orders!$G$2:$G$3525,"Delivered")</f>
        <v>3</v>
      </c>
      <c r="K309" s="16" t="n">
        <f aca="false">SUMIFS(Orders!$K$2:$K$3525,Orders!$B$2:$B$3525,A309,Orders!$G$2:$G$3525,"Delivered")</f>
        <v>4152.85</v>
      </c>
      <c r="L309" s="16" t="n">
        <f aca="false">IF(J309=0,0,K309/J309)</f>
        <v>1384.28333333333</v>
      </c>
      <c r="M309" s="12" t="str">
        <f aca="false">IF(J309&gt;1,"Repeat","One-time")</f>
        <v>Repeat</v>
      </c>
    </row>
    <row r="310" customFormat="false" ht="15" hidden="false" customHeight="false" outlineLevel="0" collapsed="false">
      <c r="A310" s="12" t="n">
        <v>309</v>
      </c>
      <c r="B310" s="12" t="s">
        <v>1097</v>
      </c>
      <c r="C310" s="12" t="s">
        <v>1098</v>
      </c>
      <c r="D310" s="12" t="s">
        <v>488</v>
      </c>
      <c r="E310" s="12" t="n">
        <v>64</v>
      </c>
      <c r="F310" s="12" t="s">
        <v>93</v>
      </c>
      <c r="G310" s="12" t="s">
        <v>46</v>
      </c>
      <c r="H310" s="17" t="n">
        <v>45145</v>
      </c>
      <c r="I310" s="12" t="s">
        <v>63</v>
      </c>
      <c r="J310" s="12" t="n">
        <f aca="false">COUNTIFS(Orders!$B$2:$B$3525,A310,Orders!$G$2:$G$3525,"Delivered")</f>
        <v>6</v>
      </c>
      <c r="K310" s="16" t="n">
        <f aca="false">SUMIFS(Orders!$K$2:$K$3525,Orders!$B$2:$B$3525,A310,Orders!$G$2:$G$3525,"Delivered")</f>
        <v>35750.15</v>
      </c>
      <c r="L310" s="16" t="n">
        <f aca="false">IF(J310=0,0,K310/J310)</f>
        <v>5958.35833333333</v>
      </c>
      <c r="M310" s="12" t="str">
        <f aca="false">IF(J310&gt;1,"Repeat","One-time")</f>
        <v>Repeat</v>
      </c>
    </row>
    <row r="311" customFormat="false" ht="15" hidden="false" customHeight="false" outlineLevel="0" collapsed="false">
      <c r="A311" s="12" t="n">
        <v>310</v>
      </c>
      <c r="B311" s="12" t="s">
        <v>1099</v>
      </c>
      <c r="C311" s="12" t="s">
        <v>1100</v>
      </c>
      <c r="D311" s="12" t="s">
        <v>483</v>
      </c>
      <c r="E311" s="12" t="n">
        <v>27</v>
      </c>
      <c r="F311" s="12" t="s">
        <v>75</v>
      </c>
      <c r="G311" s="12" t="s">
        <v>43</v>
      </c>
      <c r="H311" s="17" t="n">
        <v>45569</v>
      </c>
      <c r="I311" s="12" t="s">
        <v>63</v>
      </c>
      <c r="J311" s="12" t="n">
        <f aca="false">COUNTIFS(Orders!$B$2:$B$3525,A311,Orders!$G$2:$G$3525,"Delivered")</f>
        <v>2</v>
      </c>
      <c r="K311" s="16" t="n">
        <f aca="false">SUMIFS(Orders!$K$2:$K$3525,Orders!$B$2:$B$3525,A311,Orders!$G$2:$G$3525,"Delivered")</f>
        <v>3112.1</v>
      </c>
      <c r="L311" s="16" t="n">
        <f aca="false">IF(J311=0,0,K311/J311)</f>
        <v>1556.05</v>
      </c>
      <c r="M311" s="12" t="str">
        <f aca="false">IF(J311&gt;1,"Repeat","One-time")</f>
        <v>Repeat</v>
      </c>
    </row>
    <row r="312" customFormat="false" ht="15" hidden="false" customHeight="false" outlineLevel="0" collapsed="false">
      <c r="A312" s="12" t="n">
        <v>311</v>
      </c>
      <c r="B312" s="12" t="s">
        <v>1101</v>
      </c>
      <c r="C312" s="12" t="s">
        <v>1102</v>
      </c>
      <c r="D312" s="12" t="s">
        <v>483</v>
      </c>
      <c r="E312" s="12" t="n">
        <v>35</v>
      </c>
      <c r="F312" s="12" t="s">
        <v>73</v>
      </c>
      <c r="G312" s="12" t="s">
        <v>43</v>
      </c>
      <c r="H312" s="17" t="n">
        <v>45373</v>
      </c>
      <c r="I312" s="12" t="s">
        <v>63</v>
      </c>
      <c r="J312" s="12" t="n">
        <f aca="false">COUNTIFS(Orders!$B$2:$B$3525,A312,Orders!$G$2:$G$3525,"Delivered")</f>
        <v>0</v>
      </c>
      <c r="K312" s="16" t="n">
        <f aca="false">SUMIFS(Orders!$K$2:$K$3525,Orders!$B$2:$B$3525,A312,Orders!$G$2:$G$3525,"Delivered")</f>
        <v>0</v>
      </c>
      <c r="L312" s="16" t="n">
        <f aca="false">IF(J312=0,0,K312/J312)</f>
        <v>0</v>
      </c>
      <c r="M312" s="12" t="str">
        <f aca="false">IF(J312&gt;1,"Repeat","One-time")</f>
        <v>One-time</v>
      </c>
    </row>
    <row r="313" customFormat="false" ht="15" hidden="false" customHeight="false" outlineLevel="0" collapsed="false">
      <c r="A313" s="12" t="n">
        <v>312</v>
      </c>
      <c r="B313" s="12" t="s">
        <v>1103</v>
      </c>
      <c r="C313" s="12" t="s">
        <v>1104</v>
      </c>
      <c r="D313" s="12" t="s">
        <v>488</v>
      </c>
      <c r="E313" s="12" t="n">
        <v>56</v>
      </c>
      <c r="F313" s="12" t="s">
        <v>97</v>
      </c>
      <c r="G313" s="12" t="s">
        <v>42</v>
      </c>
      <c r="H313" s="17" t="n">
        <v>45830</v>
      </c>
      <c r="I313" s="12" t="s">
        <v>63</v>
      </c>
      <c r="J313" s="12" t="n">
        <f aca="false">COUNTIFS(Orders!$B$2:$B$3525,A313,Orders!$G$2:$G$3525,"Delivered")</f>
        <v>0</v>
      </c>
      <c r="K313" s="16" t="n">
        <f aca="false">SUMIFS(Orders!$K$2:$K$3525,Orders!$B$2:$B$3525,A313,Orders!$G$2:$G$3525,"Delivered")</f>
        <v>0</v>
      </c>
      <c r="L313" s="16" t="n">
        <f aca="false">IF(J313=0,0,K313/J313)</f>
        <v>0</v>
      </c>
      <c r="M313" s="12" t="str">
        <f aca="false">IF(J313&gt;1,"Repeat","One-time")</f>
        <v>One-time</v>
      </c>
    </row>
    <row r="314" customFormat="false" ht="15" hidden="false" customHeight="false" outlineLevel="0" collapsed="false">
      <c r="A314" s="12" t="n">
        <v>313</v>
      </c>
      <c r="B314" s="12" t="s">
        <v>1105</v>
      </c>
      <c r="C314" s="12" t="s">
        <v>1106</v>
      </c>
      <c r="D314" s="12" t="s">
        <v>483</v>
      </c>
      <c r="E314" s="12" t="n">
        <v>50</v>
      </c>
      <c r="F314" s="12" t="s">
        <v>87</v>
      </c>
      <c r="G314" s="12" t="s">
        <v>46</v>
      </c>
      <c r="H314" s="17" t="n">
        <v>45830</v>
      </c>
      <c r="I314" s="12" t="s">
        <v>63</v>
      </c>
      <c r="J314" s="12" t="n">
        <f aca="false">COUNTIFS(Orders!$B$2:$B$3525,A314,Orders!$G$2:$G$3525,"Delivered")</f>
        <v>1</v>
      </c>
      <c r="K314" s="16" t="n">
        <f aca="false">SUMIFS(Orders!$K$2:$K$3525,Orders!$B$2:$B$3525,A314,Orders!$G$2:$G$3525,"Delivered")</f>
        <v>4576.1</v>
      </c>
      <c r="L314" s="16" t="n">
        <f aca="false">IF(J314=0,0,K314/J314)</f>
        <v>4576.1</v>
      </c>
      <c r="M314" s="12" t="str">
        <f aca="false">IF(J314&gt;1,"Repeat","One-time")</f>
        <v>One-time</v>
      </c>
    </row>
    <row r="315" customFormat="false" ht="15" hidden="false" customHeight="false" outlineLevel="0" collapsed="false">
      <c r="A315" s="12" t="n">
        <v>314</v>
      </c>
      <c r="B315" s="12" t="s">
        <v>1107</v>
      </c>
      <c r="C315" s="12" t="s">
        <v>1108</v>
      </c>
      <c r="D315" s="12" t="s">
        <v>483</v>
      </c>
      <c r="E315" s="12" t="n">
        <v>36</v>
      </c>
      <c r="F315" s="12" t="s">
        <v>97</v>
      </c>
      <c r="G315" s="12" t="s">
        <v>42</v>
      </c>
      <c r="H315" s="17" t="n">
        <v>45426</v>
      </c>
      <c r="I315" s="12" t="s">
        <v>62</v>
      </c>
      <c r="J315" s="12" t="n">
        <f aca="false">COUNTIFS(Orders!$B$2:$B$3525,A315,Orders!$G$2:$G$3525,"Delivered")</f>
        <v>10</v>
      </c>
      <c r="K315" s="16" t="n">
        <f aca="false">SUMIFS(Orders!$K$2:$K$3525,Orders!$B$2:$B$3525,A315,Orders!$G$2:$G$3525,"Delivered")</f>
        <v>39999.7</v>
      </c>
      <c r="L315" s="16" t="n">
        <f aca="false">IF(J315=0,0,K315/J315)</f>
        <v>3999.97</v>
      </c>
      <c r="M315" s="12" t="str">
        <f aca="false">IF(J315&gt;1,"Repeat","One-time")</f>
        <v>Repeat</v>
      </c>
    </row>
    <row r="316" customFormat="false" ht="15" hidden="false" customHeight="false" outlineLevel="0" collapsed="false">
      <c r="A316" s="12" t="n">
        <v>315</v>
      </c>
      <c r="B316" s="12" t="s">
        <v>1109</v>
      </c>
      <c r="C316" s="12" t="s">
        <v>1110</v>
      </c>
      <c r="D316" s="12" t="s">
        <v>488</v>
      </c>
      <c r="E316" s="12" t="n">
        <v>20</v>
      </c>
      <c r="F316" s="12" t="s">
        <v>101</v>
      </c>
      <c r="G316" s="12" t="s">
        <v>42</v>
      </c>
      <c r="H316" s="17" t="n">
        <v>45099</v>
      </c>
      <c r="I316" s="12" t="s">
        <v>63</v>
      </c>
      <c r="J316" s="12" t="n">
        <f aca="false">COUNTIFS(Orders!$B$2:$B$3525,A316,Orders!$G$2:$G$3525,"Delivered")</f>
        <v>4</v>
      </c>
      <c r="K316" s="16" t="n">
        <f aca="false">SUMIFS(Orders!$K$2:$K$3525,Orders!$B$2:$B$3525,A316,Orders!$G$2:$G$3525,"Delivered")</f>
        <v>18182.1</v>
      </c>
      <c r="L316" s="16" t="n">
        <f aca="false">IF(J316=0,0,K316/J316)</f>
        <v>4545.525</v>
      </c>
      <c r="M316" s="12" t="str">
        <f aca="false">IF(J316&gt;1,"Repeat","One-time")</f>
        <v>Repeat</v>
      </c>
    </row>
    <row r="317" customFormat="false" ht="15" hidden="false" customHeight="false" outlineLevel="0" collapsed="false">
      <c r="A317" s="12" t="n">
        <v>316</v>
      </c>
      <c r="B317" s="12" t="s">
        <v>1111</v>
      </c>
      <c r="C317" s="12" t="s">
        <v>1112</v>
      </c>
      <c r="D317" s="12" t="s">
        <v>483</v>
      </c>
      <c r="E317" s="12" t="n">
        <v>31</v>
      </c>
      <c r="F317" s="12" t="s">
        <v>73</v>
      </c>
      <c r="G317" s="12" t="s">
        <v>43</v>
      </c>
      <c r="H317" s="17" t="n">
        <v>45086</v>
      </c>
      <c r="I317" s="12" t="s">
        <v>63</v>
      </c>
      <c r="J317" s="12" t="n">
        <f aca="false">COUNTIFS(Orders!$B$2:$B$3525,A317,Orders!$G$2:$G$3525,"Delivered")</f>
        <v>1</v>
      </c>
      <c r="K317" s="16" t="n">
        <f aca="false">SUMIFS(Orders!$K$2:$K$3525,Orders!$B$2:$B$3525,A317,Orders!$G$2:$G$3525,"Delivered")</f>
        <v>9378</v>
      </c>
      <c r="L317" s="16" t="n">
        <f aca="false">IF(J317=0,0,K317/J317)</f>
        <v>9378</v>
      </c>
      <c r="M317" s="12" t="str">
        <f aca="false">IF(J317&gt;1,"Repeat","One-time")</f>
        <v>One-time</v>
      </c>
    </row>
    <row r="318" customFormat="false" ht="15" hidden="false" customHeight="false" outlineLevel="0" collapsed="false">
      <c r="A318" s="12" t="n">
        <v>317</v>
      </c>
      <c r="B318" s="12" t="s">
        <v>1113</v>
      </c>
      <c r="C318" s="12" t="s">
        <v>1114</v>
      </c>
      <c r="D318" s="12" t="s">
        <v>483</v>
      </c>
      <c r="E318" s="12" t="n">
        <v>34</v>
      </c>
      <c r="F318" s="12" t="s">
        <v>83</v>
      </c>
      <c r="G318" s="12" t="s">
        <v>45</v>
      </c>
      <c r="H318" s="17" t="n">
        <v>44752</v>
      </c>
      <c r="I318" s="12" t="s">
        <v>63</v>
      </c>
      <c r="J318" s="12" t="n">
        <f aca="false">COUNTIFS(Orders!$B$2:$B$3525,A318,Orders!$G$2:$G$3525,"Delivered")</f>
        <v>0</v>
      </c>
      <c r="K318" s="16" t="n">
        <f aca="false">SUMIFS(Orders!$K$2:$K$3525,Orders!$B$2:$B$3525,A318,Orders!$G$2:$G$3525,"Delivered")</f>
        <v>0</v>
      </c>
      <c r="L318" s="16" t="n">
        <f aca="false">IF(J318=0,0,K318/J318)</f>
        <v>0</v>
      </c>
      <c r="M318" s="12" t="str">
        <f aca="false">IF(J318&gt;1,"Repeat","One-time")</f>
        <v>One-time</v>
      </c>
    </row>
    <row r="319" customFormat="false" ht="15" hidden="false" customHeight="false" outlineLevel="0" collapsed="false">
      <c r="A319" s="12" t="n">
        <v>318</v>
      </c>
      <c r="B319" s="12" t="s">
        <v>1115</v>
      </c>
      <c r="C319" s="12" t="s">
        <v>1116</v>
      </c>
      <c r="D319" s="12" t="s">
        <v>483</v>
      </c>
      <c r="E319" s="12" t="n">
        <v>49</v>
      </c>
      <c r="F319" s="12" t="s">
        <v>77</v>
      </c>
      <c r="G319" s="12" t="s">
        <v>43</v>
      </c>
      <c r="H319" s="17" t="n">
        <v>44884</v>
      </c>
      <c r="I319" s="12" t="s">
        <v>62</v>
      </c>
      <c r="J319" s="12" t="n">
        <f aca="false">COUNTIFS(Orders!$B$2:$B$3525,A319,Orders!$G$2:$G$3525,"Delivered")</f>
        <v>0</v>
      </c>
      <c r="K319" s="16" t="n">
        <f aca="false">SUMIFS(Orders!$K$2:$K$3525,Orders!$B$2:$B$3525,A319,Orders!$G$2:$G$3525,"Delivered")</f>
        <v>0</v>
      </c>
      <c r="L319" s="16" t="n">
        <f aca="false">IF(J319=0,0,K319/J319)</f>
        <v>0</v>
      </c>
      <c r="M319" s="12" t="str">
        <f aca="false">IF(J319&gt;1,"Repeat","One-time")</f>
        <v>One-time</v>
      </c>
    </row>
    <row r="320" customFormat="false" ht="15" hidden="false" customHeight="false" outlineLevel="0" collapsed="false">
      <c r="A320" s="12" t="n">
        <v>319</v>
      </c>
      <c r="B320" s="12" t="s">
        <v>1117</v>
      </c>
      <c r="C320" s="12" t="s">
        <v>1118</v>
      </c>
      <c r="D320" s="12" t="s">
        <v>483</v>
      </c>
      <c r="E320" s="12" t="n">
        <v>42</v>
      </c>
      <c r="F320" s="12" t="s">
        <v>81</v>
      </c>
      <c r="G320" s="12" t="s">
        <v>45</v>
      </c>
      <c r="H320" s="17" t="n">
        <v>45529</v>
      </c>
      <c r="I320" s="12" t="s">
        <v>63</v>
      </c>
      <c r="J320" s="12" t="n">
        <f aca="false">COUNTIFS(Orders!$B$2:$B$3525,A320,Orders!$G$2:$G$3525,"Delivered")</f>
        <v>1</v>
      </c>
      <c r="K320" s="16" t="n">
        <f aca="false">SUMIFS(Orders!$K$2:$K$3525,Orders!$B$2:$B$3525,A320,Orders!$G$2:$G$3525,"Delivered")</f>
        <v>589</v>
      </c>
      <c r="L320" s="16" t="n">
        <f aca="false">IF(J320=0,0,K320/J320)</f>
        <v>589</v>
      </c>
      <c r="M320" s="12" t="str">
        <f aca="false">IF(J320&gt;1,"Repeat","One-time")</f>
        <v>One-time</v>
      </c>
    </row>
    <row r="321" customFormat="false" ht="15" hidden="false" customHeight="false" outlineLevel="0" collapsed="false">
      <c r="A321" s="12" t="n">
        <v>320</v>
      </c>
      <c r="B321" s="12" t="s">
        <v>1119</v>
      </c>
      <c r="C321" s="12" t="s">
        <v>1120</v>
      </c>
      <c r="D321" s="12" t="s">
        <v>488</v>
      </c>
      <c r="E321" s="12" t="n">
        <v>22</v>
      </c>
      <c r="F321" s="12" t="s">
        <v>85</v>
      </c>
      <c r="G321" s="12" t="s">
        <v>45</v>
      </c>
      <c r="H321" s="17" t="n">
        <v>45671</v>
      </c>
      <c r="I321" s="12" t="s">
        <v>63</v>
      </c>
      <c r="J321" s="12" t="n">
        <f aca="false">COUNTIFS(Orders!$B$2:$B$3525,A321,Orders!$G$2:$G$3525,"Delivered")</f>
        <v>2</v>
      </c>
      <c r="K321" s="16" t="n">
        <f aca="false">SUMIFS(Orders!$K$2:$K$3525,Orders!$B$2:$B$3525,A321,Orders!$G$2:$G$3525,"Delivered")</f>
        <v>2313.9</v>
      </c>
      <c r="L321" s="16" t="n">
        <f aca="false">IF(J321=0,0,K321/J321)</f>
        <v>1156.95</v>
      </c>
      <c r="M321" s="12" t="str">
        <f aca="false">IF(J321&gt;1,"Repeat","One-time")</f>
        <v>Repeat</v>
      </c>
    </row>
    <row r="322" customFormat="false" ht="15" hidden="false" customHeight="false" outlineLevel="0" collapsed="false">
      <c r="A322" s="12" t="n">
        <v>321</v>
      </c>
      <c r="B322" s="12" t="s">
        <v>1121</v>
      </c>
      <c r="C322" s="12" t="s">
        <v>1122</v>
      </c>
      <c r="D322" s="12" t="s">
        <v>488</v>
      </c>
      <c r="E322" s="12" t="n">
        <v>19</v>
      </c>
      <c r="F322" s="12" t="s">
        <v>73</v>
      </c>
      <c r="G322" s="12" t="s">
        <v>43</v>
      </c>
      <c r="H322" s="17" t="n">
        <v>45786</v>
      </c>
      <c r="I322" s="12" t="s">
        <v>63</v>
      </c>
      <c r="J322" s="12" t="n">
        <f aca="false">COUNTIFS(Orders!$B$2:$B$3525,A322,Orders!$G$2:$G$3525,"Delivered")</f>
        <v>1</v>
      </c>
      <c r="K322" s="16" t="n">
        <f aca="false">SUMIFS(Orders!$K$2:$K$3525,Orders!$B$2:$B$3525,A322,Orders!$G$2:$G$3525,"Delivered")</f>
        <v>8464.05</v>
      </c>
      <c r="L322" s="16" t="n">
        <f aca="false">IF(J322=0,0,K322/J322)</f>
        <v>8464.05</v>
      </c>
      <c r="M322" s="12" t="str">
        <f aca="false">IF(J322&gt;1,"Repeat","One-time")</f>
        <v>One-time</v>
      </c>
    </row>
    <row r="323" customFormat="false" ht="15" hidden="false" customHeight="false" outlineLevel="0" collapsed="false">
      <c r="A323" s="12" t="n">
        <v>322</v>
      </c>
      <c r="B323" s="12" t="s">
        <v>1123</v>
      </c>
      <c r="C323" s="12" t="s">
        <v>1124</v>
      </c>
      <c r="D323" s="12" t="s">
        <v>488</v>
      </c>
      <c r="E323" s="12" t="n">
        <v>54</v>
      </c>
      <c r="F323" s="12" t="s">
        <v>75</v>
      </c>
      <c r="G323" s="12" t="s">
        <v>43</v>
      </c>
      <c r="H323" s="17" t="n">
        <v>45072</v>
      </c>
      <c r="I323" s="12" t="s">
        <v>63</v>
      </c>
      <c r="J323" s="12" t="n">
        <f aca="false">COUNTIFS(Orders!$B$2:$B$3525,A323,Orders!$G$2:$G$3525,"Delivered")</f>
        <v>4</v>
      </c>
      <c r="K323" s="16" t="n">
        <f aca="false">SUMIFS(Orders!$K$2:$K$3525,Orders!$B$2:$B$3525,A323,Orders!$G$2:$G$3525,"Delivered")</f>
        <v>23781.9</v>
      </c>
      <c r="L323" s="16" t="n">
        <f aca="false">IF(J323=0,0,K323/J323)</f>
        <v>5945.475</v>
      </c>
      <c r="M323" s="12" t="str">
        <f aca="false">IF(J323&gt;1,"Repeat","One-time")</f>
        <v>Repeat</v>
      </c>
    </row>
    <row r="324" customFormat="false" ht="15" hidden="false" customHeight="false" outlineLevel="0" collapsed="false">
      <c r="A324" s="12" t="n">
        <v>323</v>
      </c>
      <c r="B324" s="12" t="s">
        <v>1125</v>
      </c>
      <c r="C324" s="12" t="s">
        <v>1126</v>
      </c>
      <c r="D324" s="12" t="s">
        <v>488</v>
      </c>
      <c r="E324" s="12" t="n">
        <v>36</v>
      </c>
      <c r="F324" s="12" t="s">
        <v>95</v>
      </c>
      <c r="G324" s="12" t="s">
        <v>42</v>
      </c>
      <c r="H324" s="17" t="n">
        <v>45379</v>
      </c>
      <c r="I324" s="12" t="s">
        <v>63</v>
      </c>
      <c r="J324" s="12" t="n">
        <f aca="false">COUNTIFS(Orders!$B$2:$B$3525,A324,Orders!$G$2:$G$3525,"Delivered")</f>
        <v>3</v>
      </c>
      <c r="K324" s="16" t="n">
        <f aca="false">SUMIFS(Orders!$K$2:$K$3525,Orders!$B$2:$B$3525,A324,Orders!$G$2:$G$3525,"Delivered")</f>
        <v>3571.05</v>
      </c>
      <c r="L324" s="16" t="n">
        <f aca="false">IF(J324=0,0,K324/J324)</f>
        <v>1190.35</v>
      </c>
      <c r="M324" s="12" t="str">
        <f aca="false">IF(J324&gt;1,"Repeat","One-time")</f>
        <v>Repeat</v>
      </c>
    </row>
    <row r="325" customFormat="false" ht="15" hidden="false" customHeight="false" outlineLevel="0" collapsed="false">
      <c r="A325" s="12" t="n">
        <v>324</v>
      </c>
      <c r="B325" s="12" t="s">
        <v>1127</v>
      </c>
      <c r="C325" s="12" t="s">
        <v>1128</v>
      </c>
      <c r="D325" s="12" t="s">
        <v>488</v>
      </c>
      <c r="E325" s="12" t="n">
        <v>28</v>
      </c>
      <c r="F325" s="12" t="s">
        <v>71</v>
      </c>
      <c r="G325" s="12" t="s">
        <v>43</v>
      </c>
      <c r="H325" s="17" t="n">
        <v>44913</v>
      </c>
      <c r="I325" s="12" t="s">
        <v>61</v>
      </c>
      <c r="J325" s="12" t="n">
        <f aca="false">COUNTIFS(Orders!$B$2:$B$3525,A325,Orders!$G$2:$G$3525,"Delivered")</f>
        <v>2</v>
      </c>
      <c r="K325" s="16" t="n">
        <f aca="false">SUMIFS(Orders!$K$2:$K$3525,Orders!$B$2:$B$3525,A325,Orders!$G$2:$G$3525,"Delivered")</f>
        <v>11705.05</v>
      </c>
      <c r="L325" s="16" t="n">
        <f aca="false">IF(J325=0,0,K325/J325)</f>
        <v>5852.525</v>
      </c>
      <c r="M325" s="12" t="str">
        <f aca="false">IF(J325&gt;1,"Repeat","One-time")</f>
        <v>Repeat</v>
      </c>
    </row>
    <row r="326" customFormat="false" ht="15" hidden="false" customHeight="false" outlineLevel="0" collapsed="false">
      <c r="A326" s="12" t="n">
        <v>325</v>
      </c>
      <c r="B326" s="12" t="s">
        <v>1129</v>
      </c>
      <c r="C326" s="12" t="s">
        <v>1130</v>
      </c>
      <c r="D326" s="12" t="s">
        <v>488</v>
      </c>
      <c r="E326" s="12" t="n">
        <v>23</v>
      </c>
      <c r="F326" s="12" t="s">
        <v>99</v>
      </c>
      <c r="G326" s="12" t="s">
        <v>42</v>
      </c>
      <c r="H326" s="17" t="n">
        <v>45592</v>
      </c>
      <c r="I326" s="12" t="s">
        <v>63</v>
      </c>
      <c r="J326" s="12" t="n">
        <f aca="false">COUNTIFS(Orders!$B$2:$B$3525,A326,Orders!$G$2:$G$3525,"Delivered")</f>
        <v>6</v>
      </c>
      <c r="K326" s="16" t="n">
        <f aca="false">SUMIFS(Orders!$K$2:$K$3525,Orders!$B$2:$B$3525,A326,Orders!$G$2:$G$3525,"Delivered")</f>
        <v>29141.1</v>
      </c>
      <c r="L326" s="16" t="n">
        <f aca="false">IF(J326=0,0,K326/J326)</f>
        <v>4856.85</v>
      </c>
      <c r="M326" s="12" t="str">
        <f aca="false">IF(J326&gt;1,"Repeat","One-time")</f>
        <v>Repeat</v>
      </c>
    </row>
    <row r="327" customFormat="false" ht="15" hidden="false" customHeight="false" outlineLevel="0" collapsed="false">
      <c r="A327" s="12" t="n">
        <v>326</v>
      </c>
      <c r="B327" s="12" t="s">
        <v>1131</v>
      </c>
      <c r="C327" s="12" t="s">
        <v>1132</v>
      </c>
      <c r="D327" s="12" t="s">
        <v>483</v>
      </c>
      <c r="E327" s="12" t="n">
        <v>45</v>
      </c>
      <c r="F327" s="12" t="s">
        <v>77</v>
      </c>
      <c r="G327" s="12" t="s">
        <v>43</v>
      </c>
      <c r="H327" s="17" t="n">
        <v>45735</v>
      </c>
      <c r="I327" s="12" t="s">
        <v>62</v>
      </c>
      <c r="J327" s="12" t="n">
        <f aca="false">COUNTIFS(Orders!$B$2:$B$3525,A327,Orders!$G$2:$G$3525,"Delivered")</f>
        <v>5</v>
      </c>
      <c r="K327" s="16" t="n">
        <f aca="false">SUMIFS(Orders!$K$2:$K$3525,Orders!$B$2:$B$3525,A327,Orders!$G$2:$G$3525,"Delivered")</f>
        <v>15674.2</v>
      </c>
      <c r="L327" s="16" t="n">
        <f aca="false">IF(J327=0,0,K327/J327)</f>
        <v>3134.84</v>
      </c>
      <c r="M327" s="12" t="str">
        <f aca="false">IF(J327&gt;1,"Repeat","One-time")</f>
        <v>Repeat</v>
      </c>
    </row>
    <row r="328" customFormat="false" ht="15" hidden="false" customHeight="false" outlineLevel="0" collapsed="false">
      <c r="A328" s="12" t="n">
        <v>327</v>
      </c>
      <c r="B328" s="12" t="s">
        <v>1133</v>
      </c>
      <c r="C328" s="12" t="s">
        <v>1134</v>
      </c>
      <c r="D328" s="12" t="s">
        <v>488</v>
      </c>
      <c r="E328" s="12" t="n">
        <v>37</v>
      </c>
      <c r="F328" s="12" t="s">
        <v>75</v>
      </c>
      <c r="G328" s="12" t="s">
        <v>43</v>
      </c>
      <c r="H328" s="17" t="n">
        <v>44831</v>
      </c>
      <c r="I328" s="12" t="s">
        <v>62</v>
      </c>
      <c r="J328" s="12" t="n">
        <f aca="false">COUNTIFS(Orders!$B$2:$B$3525,A328,Orders!$G$2:$G$3525,"Delivered")</f>
        <v>2</v>
      </c>
      <c r="K328" s="16" t="n">
        <f aca="false">SUMIFS(Orders!$K$2:$K$3525,Orders!$B$2:$B$3525,A328,Orders!$G$2:$G$3525,"Delivered")</f>
        <v>2807</v>
      </c>
      <c r="L328" s="16" t="n">
        <f aca="false">IF(J328=0,0,K328/J328)</f>
        <v>1403.5</v>
      </c>
      <c r="M328" s="12" t="str">
        <f aca="false">IF(J328&gt;1,"Repeat","One-time")</f>
        <v>Repeat</v>
      </c>
    </row>
    <row r="329" customFormat="false" ht="15" hidden="false" customHeight="false" outlineLevel="0" collapsed="false">
      <c r="A329" s="12" t="n">
        <v>328</v>
      </c>
      <c r="B329" s="12" t="s">
        <v>1135</v>
      </c>
      <c r="C329" s="12" t="s">
        <v>1136</v>
      </c>
      <c r="D329" s="12" t="s">
        <v>488</v>
      </c>
      <c r="E329" s="12" t="n">
        <v>28</v>
      </c>
      <c r="F329" s="12" t="s">
        <v>85</v>
      </c>
      <c r="G329" s="12" t="s">
        <v>45</v>
      </c>
      <c r="H329" s="17" t="n">
        <v>45286</v>
      </c>
      <c r="I329" s="12" t="s">
        <v>63</v>
      </c>
      <c r="J329" s="12" t="n">
        <f aca="false">COUNTIFS(Orders!$B$2:$B$3525,A329,Orders!$G$2:$G$3525,"Delivered")</f>
        <v>3</v>
      </c>
      <c r="K329" s="16" t="n">
        <f aca="false">SUMIFS(Orders!$K$2:$K$3525,Orders!$B$2:$B$3525,A329,Orders!$G$2:$G$3525,"Delivered")</f>
        <v>14305.65</v>
      </c>
      <c r="L329" s="16" t="n">
        <f aca="false">IF(J329=0,0,K329/J329)</f>
        <v>4768.55</v>
      </c>
      <c r="M329" s="12" t="str">
        <f aca="false">IF(J329&gt;1,"Repeat","One-time")</f>
        <v>Repeat</v>
      </c>
    </row>
    <row r="330" customFormat="false" ht="15" hidden="false" customHeight="false" outlineLevel="0" collapsed="false">
      <c r="A330" s="12" t="n">
        <v>329</v>
      </c>
      <c r="B330" s="12" t="s">
        <v>1137</v>
      </c>
      <c r="C330" s="12" t="s">
        <v>1138</v>
      </c>
      <c r="D330" s="12" t="s">
        <v>483</v>
      </c>
      <c r="E330" s="12" t="n">
        <v>40</v>
      </c>
      <c r="F330" s="12" t="s">
        <v>77</v>
      </c>
      <c r="G330" s="12" t="s">
        <v>43</v>
      </c>
      <c r="H330" s="17" t="n">
        <v>44940</v>
      </c>
      <c r="I330" s="12" t="s">
        <v>63</v>
      </c>
      <c r="J330" s="12" t="n">
        <f aca="false">COUNTIFS(Orders!$B$2:$B$3525,A330,Orders!$G$2:$G$3525,"Delivered")</f>
        <v>1</v>
      </c>
      <c r="K330" s="16" t="n">
        <f aca="false">SUMIFS(Orders!$K$2:$K$3525,Orders!$B$2:$B$3525,A330,Orders!$G$2:$G$3525,"Delivered")</f>
        <v>899</v>
      </c>
      <c r="L330" s="16" t="n">
        <f aca="false">IF(J330=0,0,K330/J330)</f>
        <v>899</v>
      </c>
      <c r="M330" s="12" t="str">
        <f aca="false">IF(J330&gt;1,"Repeat","One-time")</f>
        <v>One-time</v>
      </c>
    </row>
    <row r="331" customFormat="false" ht="15" hidden="false" customHeight="false" outlineLevel="0" collapsed="false">
      <c r="A331" s="12" t="n">
        <v>330</v>
      </c>
      <c r="B331" s="12" t="s">
        <v>1139</v>
      </c>
      <c r="C331" s="12" t="s">
        <v>1140</v>
      </c>
      <c r="D331" s="12" t="s">
        <v>483</v>
      </c>
      <c r="E331" s="12" t="n">
        <v>24</v>
      </c>
      <c r="F331" s="12" t="s">
        <v>79</v>
      </c>
      <c r="G331" s="12" t="s">
        <v>45</v>
      </c>
      <c r="H331" s="17" t="n">
        <v>45526</v>
      </c>
      <c r="I331" s="12" t="s">
        <v>63</v>
      </c>
      <c r="J331" s="12" t="n">
        <f aca="false">COUNTIFS(Orders!$B$2:$B$3525,A331,Orders!$G$2:$G$3525,"Delivered")</f>
        <v>2</v>
      </c>
      <c r="K331" s="16" t="n">
        <f aca="false">SUMIFS(Orders!$K$2:$K$3525,Orders!$B$2:$B$3525,A331,Orders!$G$2:$G$3525,"Delivered")</f>
        <v>8538.2</v>
      </c>
      <c r="L331" s="16" t="n">
        <f aca="false">IF(J331=0,0,K331/J331)</f>
        <v>4269.1</v>
      </c>
      <c r="M331" s="12" t="str">
        <f aca="false">IF(J331&gt;1,"Repeat","One-time")</f>
        <v>Repeat</v>
      </c>
    </row>
    <row r="332" customFormat="false" ht="15" hidden="false" customHeight="false" outlineLevel="0" collapsed="false">
      <c r="A332" s="12" t="n">
        <v>331</v>
      </c>
      <c r="B332" s="12" t="s">
        <v>1141</v>
      </c>
      <c r="C332" s="12" t="s">
        <v>1142</v>
      </c>
      <c r="D332" s="12" t="s">
        <v>483</v>
      </c>
      <c r="E332" s="12" t="n">
        <v>56</v>
      </c>
      <c r="F332" s="12" t="s">
        <v>83</v>
      </c>
      <c r="G332" s="12" t="s">
        <v>45</v>
      </c>
      <c r="H332" s="17" t="n">
        <v>45222</v>
      </c>
      <c r="I332" s="12" t="s">
        <v>63</v>
      </c>
      <c r="J332" s="12" t="n">
        <f aca="false">COUNTIFS(Orders!$B$2:$B$3525,A332,Orders!$G$2:$G$3525,"Delivered")</f>
        <v>0</v>
      </c>
      <c r="K332" s="16" t="n">
        <f aca="false">SUMIFS(Orders!$K$2:$K$3525,Orders!$B$2:$B$3525,A332,Orders!$G$2:$G$3525,"Delivered")</f>
        <v>0</v>
      </c>
      <c r="L332" s="16" t="n">
        <f aca="false">IF(J332=0,0,K332/J332)</f>
        <v>0</v>
      </c>
      <c r="M332" s="12" t="str">
        <f aca="false">IF(J332&gt;1,"Repeat","One-time")</f>
        <v>One-time</v>
      </c>
    </row>
    <row r="333" customFormat="false" ht="15" hidden="false" customHeight="false" outlineLevel="0" collapsed="false">
      <c r="A333" s="12" t="n">
        <v>332</v>
      </c>
      <c r="B333" s="12" t="s">
        <v>1143</v>
      </c>
      <c r="C333" s="12" t="s">
        <v>1144</v>
      </c>
      <c r="D333" s="12" t="s">
        <v>483</v>
      </c>
      <c r="E333" s="12" t="n">
        <v>58</v>
      </c>
      <c r="F333" s="12" t="s">
        <v>75</v>
      </c>
      <c r="G333" s="12" t="s">
        <v>43</v>
      </c>
      <c r="H333" s="17" t="n">
        <v>44755</v>
      </c>
      <c r="I333" s="12" t="s">
        <v>63</v>
      </c>
      <c r="J333" s="12" t="n">
        <f aca="false">COUNTIFS(Orders!$B$2:$B$3525,A333,Orders!$G$2:$G$3525,"Delivered")</f>
        <v>2</v>
      </c>
      <c r="K333" s="16" t="n">
        <f aca="false">SUMIFS(Orders!$K$2:$K$3525,Orders!$B$2:$B$3525,A333,Orders!$G$2:$G$3525,"Delivered")</f>
        <v>4370.1</v>
      </c>
      <c r="L333" s="16" t="n">
        <f aca="false">IF(J333=0,0,K333/J333)</f>
        <v>2185.05</v>
      </c>
      <c r="M333" s="12" t="str">
        <f aca="false">IF(J333&gt;1,"Repeat","One-time")</f>
        <v>Repeat</v>
      </c>
    </row>
    <row r="334" customFormat="false" ht="15" hidden="false" customHeight="false" outlineLevel="0" collapsed="false">
      <c r="A334" s="12" t="n">
        <v>333</v>
      </c>
      <c r="B334" s="12" t="s">
        <v>1145</v>
      </c>
      <c r="C334" s="12" t="s">
        <v>1146</v>
      </c>
      <c r="D334" s="12" t="s">
        <v>488</v>
      </c>
      <c r="E334" s="12" t="n">
        <v>58</v>
      </c>
      <c r="F334" s="12" t="s">
        <v>99</v>
      </c>
      <c r="G334" s="12" t="s">
        <v>42</v>
      </c>
      <c r="H334" s="17" t="n">
        <v>45868</v>
      </c>
      <c r="I334" s="12" t="s">
        <v>63</v>
      </c>
      <c r="J334" s="12" t="n">
        <f aca="false">COUNTIFS(Orders!$B$2:$B$3525,A334,Orders!$G$2:$G$3525,"Delivered")</f>
        <v>1</v>
      </c>
      <c r="K334" s="16" t="n">
        <f aca="false">SUMIFS(Orders!$K$2:$K$3525,Orders!$B$2:$B$3525,A334,Orders!$G$2:$G$3525,"Delivered")</f>
        <v>1109</v>
      </c>
      <c r="L334" s="16" t="n">
        <f aca="false">IF(J334=0,0,K334/J334)</f>
        <v>1109</v>
      </c>
      <c r="M334" s="12" t="str">
        <f aca="false">IF(J334&gt;1,"Repeat","One-time")</f>
        <v>One-time</v>
      </c>
    </row>
    <row r="335" customFormat="false" ht="15" hidden="false" customHeight="false" outlineLevel="0" collapsed="false">
      <c r="A335" s="12" t="n">
        <v>334</v>
      </c>
      <c r="B335" s="12" t="s">
        <v>1147</v>
      </c>
      <c r="C335" s="12" t="s">
        <v>1148</v>
      </c>
      <c r="D335" s="12" t="s">
        <v>483</v>
      </c>
      <c r="E335" s="12" t="n">
        <v>48</v>
      </c>
      <c r="F335" s="12" t="s">
        <v>99</v>
      </c>
      <c r="G335" s="12" t="s">
        <v>42</v>
      </c>
      <c r="H335" s="17" t="n">
        <v>44958</v>
      </c>
      <c r="I335" s="12" t="s">
        <v>63</v>
      </c>
      <c r="J335" s="12" t="n">
        <f aca="false">COUNTIFS(Orders!$B$2:$B$3525,A335,Orders!$G$2:$G$3525,"Delivered")</f>
        <v>0</v>
      </c>
      <c r="K335" s="16" t="n">
        <f aca="false">SUMIFS(Orders!$K$2:$K$3525,Orders!$B$2:$B$3525,A335,Orders!$G$2:$G$3525,"Delivered")</f>
        <v>0</v>
      </c>
      <c r="L335" s="16" t="n">
        <f aca="false">IF(J335=0,0,K335/J335)</f>
        <v>0</v>
      </c>
      <c r="M335" s="12" t="str">
        <f aca="false">IF(J335&gt;1,"Repeat","One-time")</f>
        <v>One-time</v>
      </c>
    </row>
    <row r="336" customFormat="false" ht="15" hidden="false" customHeight="false" outlineLevel="0" collapsed="false">
      <c r="A336" s="12" t="n">
        <v>335</v>
      </c>
      <c r="B336" s="12" t="s">
        <v>1149</v>
      </c>
      <c r="C336" s="12" t="s">
        <v>1150</v>
      </c>
      <c r="D336" s="12" t="s">
        <v>488</v>
      </c>
      <c r="E336" s="12" t="n">
        <v>55</v>
      </c>
      <c r="F336" s="12" t="s">
        <v>89</v>
      </c>
      <c r="G336" s="12" t="s">
        <v>46</v>
      </c>
      <c r="H336" s="17" t="n">
        <v>45390</v>
      </c>
      <c r="I336" s="12" t="s">
        <v>63</v>
      </c>
      <c r="J336" s="12" t="n">
        <f aca="false">COUNTIFS(Orders!$B$2:$B$3525,A336,Orders!$G$2:$G$3525,"Delivered")</f>
        <v>1</v>
      </c>
      <c r="K336" s="16" t="n">
        <f aca="false">SUMIFS(Orders!$K$2:$K$3525,Orders!$B$2:$B$3525,A336,Orders!$G$2:$G$3525,"Delivered")</f>
        <v>5316</v>
      </c>
      <c r="L336" s="16" t="n">
        <f aca="false">IF(J336=0,0,K336/J336)</f>
        <v>5316</v>
      </c>
      <c r="M336" s="12" t="str">
        <f aca="false">IF(J336&gt;1,"Repeat","One-time")</f>
        <v>One-time</v>
      </c>
    </row>
    <row r="337" customFormat="false" ht="15" hidden="false" customHeight="false" outlineLevel="0" collapsed="false">
      <c r="A337" s="12" t="n">
        <v>336</v>
      </c>
      <c r="B337" s="12" t="s">
        <v>1151</v>
      </c>
      <c r="C337" s="12" t="s">
        <v>1152</v>
      </c>
      <c r="D337" s="12" t="s">
        <v>488</v>
      </c>
      <c r="E337" s="12" t="n">
        <v>47</v>
      </c>
      <c r="F337" s="12" t="s">
        <v>75</v>
      </c>
      <c r="G337" s="12" t="s">
        <v>43</v>
      </c>
      <c r="H337" s="17" t="n">
        <v>45665</v>
      </c>
      <c r="I337" s="12" t="s">
        <v>63</v>
      </c>
      <c r="J337" s="12" t="n">
        <f aca="false">COUNTIFS(Orders!$B$2:$B$3525,A337,Orders!$G$2:$G$3525,"Delivered")</f>
        <v>1</v>
      </c>
      <c r="K337" s="16" t="n">
        <f aca="false">SUMIFS(Orders!$K$2:$K$3525,Orders!$B$2:$B$3525,A337,Orders!$G$2:$G$3525,"Delivered")</f>
        <v>977.55</v>
      </c>
      <c r="L337" s="16" t="n">
        <f aca="false">IF(J337=0,0,K337/J337)</f>
        <v>977.55</v>
      </c>
      <c r="M337" s="12" t="str">
        <f aca="false">IF(J337&gt;1,"Repeat","One-time")</f>
        <v>One-time</v>
      </c>
    </row>
    <row r="338" customFormat="false" ht="15" hidden="false" customHeight="false" outlineLevel="0" collapsed="false">
      <c r="A338" s="12" t="n">
        <v>337</v>
      </c>
      <c r="B338" s="12" t="s">
        <v>1153</v>
      </c>
      <c r="C338" s="12" t="s">
        <v>1154</v>
      </c>
      <c r="D338" s="12" t="s">
        <v>488</v>
      </c>
      <c r="E338" s="12" t="n">
        <v>36</v>
      </c>
      <c r="F338" s="12" t="s">
        <v>73</v>
      </c>
      <c r="G338" s="12" t="s">
        <v>43</v>
      </c>
      <c r="H338" s="17" t="n">
        <v>45670</v>
      </c>
      <c r="I338" s="12" t="s">
        <v>63</v>
      </c>
      <c r="J338" s="12" t="n">
        <f aca="false">COUNTIFS(Orders!$B$2:$B$3525,A338,Orders!$G$2:$G$3525,"Delivered")</f>
        <v>3</v>
      </c>
      <c r="K338" s="16" t="n">
        <f aca="false">SUMIFS(Orders!$K$2:$K$3525,Orders!$B$2:$B$3525,A338,Orders!$G$2:$G$3525,"Delivered")</f>
        <v>4156</v>
      </c>
      <c r="L338" s="16" t="n">
        <f aca="false">IF(J338=0,0,K338/J338)</f>
        <v>1385.33333333333</v>
      </c>
      <c r="M338" s="12" t="str">
        <f aca="false">IF(J338&gt;1,"Repeat","One-time")</f>
        <v>Repeat</v>
      </c>
    </row>
    <row r="339" customFormat="false" ht="15" hidden="false" customHeight="false" outlineLevel="0" collapsed="false">
      <c r="A339" s="12" t="n">
        <v>338</v>
      </c>
      <c r="B339" s="12" t="s">
        <v>1155</v>
      </c>
      <c r="C339" s="12" t="s">
        <v>1156</v>
      </c>
      <c r="D339" s="12" t="s">
        <v>488</v>
      </c>
      <c r="E339" s="12" t="n">
        <v>47</v>
      </c>
      <c r="F339" s="12" t="s">
        <v>75</v>
      </c>
      <c r="G339" s="12" t="s">
        <v>43</v>
      </c>
      <c r="H339" s="17" t="n">
        <v>45289</v>
      </c>
      <c r="I339" s="12" t="s">
        <v>62</v>
      </c>
      <c r="J339" s="12" t="n">
        <f aca="false">COUNTIFS(Orders!$B$2:$B$3525,A339,Orders!$G$2:$G$3525,"Delivered")</f>
        <v>5</v>
      </c>
      <c r="K339" s="16" t="n">
        <f aca="false">SUMIFS(Orders!$K$2:$K$3525,Orders!$B$2:$B$3525,A339,Orders!$G$2:$G$3525,"Delivered")</f>
        <v>19797.85</v>
      </c>
      <c r="L339" s="16" t="n">
        <f aca="false">IF(J339=0,0,K339/J339)</f>
        <v>3959.57</v>
      </c>
      <c r="M339" s="12" t="str">
        <f aca="false">IF(J339&gt;1,"Repeat","One-time")</f>
        <v>Repeat</v>
      </c>
    </row>
    <row r="340" customFormat="false" ht="15" hidden="false" customHeight="false" outlineLevel="0" collapsed="false">
      <c r="A340" s="12" t="n">
        <v>339</v>
      </c>
      <c r="B340" s="12" t="s">
        <v>1157</v>
      </c>
      <c r="C340" s="12" t="s">
        <v>1158</v>
      </c>
      <c r="D340" s="12" t="s">
        <v>488</v>
      </c>
      <c r="E340" s="12" t="n">
        <v>54</v>
      </c>
      <c r="F340" s="12" t="s">
        <v>73</v>
      </c>
      <c r="G340" s="12" t="s">
        <v>43</v>
      </c>
      <c r="H340" s="17" t="n">
        <v>45002</v>
      </c>
      <c r="I340" s="12" t="s">
        <v>62</v>
      </c>
      <c r="J340" s="12" t="n">
        <f aca="false">COUNTIFS(Orders!$B$2:$B$3525,A340,Orders!$G$2:$G$3525,"Delivered")</f>
        <v>2</v>
      </c>
      <c r="K340" s="16" t="n">
        <f aca="false">SUMIFS(Orders!$K$2:$K$3525,Orders!$B$2:$B$3525,A340,Orders!$G$2:$G$3525,"Delivered")</f>
        <v>10866.1</v>
      </c>
      <c r="L340" s="16" t="n">
        <f aca="false">IF(J340=0,0,K340/J340)</f>
        <v>5433.05</v>
      </c>
      <c r="M340" s="12" t="str">
        <f aca="false">IF(J340&gt;1,"Repeat","One-time")</f>
        <v>Repeat</v>
      </c>
    </row>
    <row r="341" customFormat="false" ht="15" hidden="false" customHeight="false" outlineLevel="0" collapsed="false">
      <c r="A341" s="12" t="n">
        <v>340</v>
      </c>
      <c r="B341" s="12" t="s">
        <v>1159</v>
      </c>
      <c r="C341" s="12" t="s">
        <v>1160</v>
      </c>
      <c r="D341" s="12" t="s">
        <v>488</v>
      </c>
      <c r="E341" s="12" t="n">
        <v>50</v>
      </c>
      <c r="F341" s="12" t="s">
        <v>91</v>
      </c>
      <c r="G341" s="12" t="s">
        <v>46</v>
      </c>
      <c r="H341" s="17" t="n">
        <v>45054</v>
      </c>
      <c r="I341" s="12" t="s">
        <v>63</v>
      </c>
      <c r="J341" s="12" t="n">
        <f aca="false">COUNTIFS(Orders!$B$2:$B$3525,A341,Orders!$G$2:$G$3525,"Delivered")</f>
        <v>2</v>
      </c>
      <c r="K341" s="16" t="n">
        <f aca="false">SUMIFS(Orders!$K$2:$K$3525,Orders!$B$2:$B$3525,A341,Orders!$G$2:$G$3525,"Delivered")</f>
        <v>15495</v>
      </c>
      <c r="L341" s="16" t="n">
        <f aca="false">IF(J341=0,0,K341/J341)</f>
        <v>7747.5</v>
      </c>
      <c r="M341" s="12" t="str">
        <f aca="false">IF(J341&gt;1,"Repeat","One-time")</f>
        <v>Repeat</v>
      </c>
    </row>
    <row r="342" customFormat="false" ht="15" hidden="false" customHeight="false" outlineLevel="0" collapsed="false">
      <c r="A342" s="12" t="n">
        <v>341</v>
      </c>
      <c r="B342" s="12" t="s">
        <v>1161</v>
      </c>
      <c r="C342" s="12" t="s">
        <v>1162</v>
      </c>
      <c r="D342" s="12" t="s">
        <v>488</v>
      </c>
      <c r="E342" s="12" t="n">
        <v>24</v>
      </c>
      <c r="F342" s="12" t="s">
        <v>73</v>
      </c>
      <c r="G342" s="12" t="s">
        <v>43</v>
      </c>
      <c r="H342" s="17" t="n">
        <v>45041</v>
      </c>
      <c r="I342" s="12" t="s">
        <v>61</v>
      </c>
      <c r="J342" s="12" t="n">
        <f aca="false">COUNTIFS(Orders!$B$2:$B$3525,A342,Orders!$G$2:$G$3525,"Delivered")</f>
        <v>1</v>
      </c>
      <c r="K342" s="16" t="n">
        <f aca="false">SUMIFS(Orders!$K$2:$K$3525,Orders!$B$2:$B$3525,A342,Orders!$G$2:$G$3525,"Delivered")</f>
        <v>4653.2</v>
      </c>
      <c r="L342" s="16" t="n">
        <f aca="false">IF(J342=0,0,K342/J342)</f>
        <v>4653.2</v>
      </c>
      <c r="M342" s="12" t="str">
        <f aca="false">IF(J342&gt;1,"Repeat","One-time")</f>
        <v>One-time</v>
      </c>
    </row>
    <row r="343" customFormat="false" ht="15" hidden="false" customHeight="false" outlineLevel="0" collapsed="false">
      <c r="A343" s="12" t="n">
        <v>342</v>
      </c>
      <c r="B343" s="12" t="s">
        <v>1163</v>
      </c>
      <c r="C343" s="12" t="s">
        <v>1164</v>
      </c>
      <c r="D343" s="12" t="s">
        <v>483</v>
      </c>
      <c r="E343" s="12" t="n">
        <v>50</v>
      </c>
      <c r="F343" s="12" t="s">
        <v>91</v>
      </c>
      <c r="G343" s="12" t="s">
        <v>46</v>
      </c>
      <c r="H343" s="17" t="n">
        <v>45638</v>
      </c>
      <c r="I343" s="12" t="s">
        <v>62</v>
      </c>
      <c r="J343" s="12" t="n">
        <f aca="false">COUNTIFS(Orders!$B$2:$B$3525,A343,Orders!$G$2:$G$3525,"Delivered")</f>
        <v>2</v>
      </c>
      <c r="K343" s="16" t="n">
        <f aca="false">SUMIFS(Orders!$K$2:$K$3525,Orders!$B$2:$B$3525,A343,Orders!$G$2:$G$3525,"Delivered")</f>
        <v>4915.65</v>
      </c>
      <c r="L343" s="16" t="n">
        <f aca="false">IF(J343=0,0,K343/J343)</f>
        <v>2457.825</v>
      </c>
      <c r="M343" s="12" t="str">
        <f aca="false">IF(J343&gt;1,"Repeat","One-time")</f>
        <v>Repeat</v>
      </c>
    </row>
    <row r="344" customFormat="false" ht="15" hidden="false" customHeight="false" outlineLevel="0" collapsed="false">
      <c r="A344" s="12" t="n">
        <v>343</v>
      </c>
      <c r="B344" s="12" t="s">
        <v>1165</v>
      </c>
      <c r="C344" s="12" t="s">
        <v>1166</v>
      </c>
      <c r="D344" s="12" t="s">
        <v>483</v>
      </c>
      <c r="E344" s="12" t="n">
        <v>63</v>
      </c>
      <c r="F344" s="12" t="s">
        <v>73</v>
      </c>
      <c r="G344" s="12" t="s">
        <v>43</v>
      </c>
      <c r="H344" s="17" t="n">
        <v>44878</v>
      </c>
      <c r="I344" s="12" t="s">
        <v>63</v>
      </c>
      <c r="J344" s="12" t="n">
        <f aca="false">COUNTIFS(Orders!$B$2:$B$3525,A344,Orders!$G$2:$G$3525,"Delivered")</f>
        <v>1</v>
      </c>
      <c r="K344" s="16" t="n">
        <f aca="false">SUMIFS(Orders!$K$2:$K$3525,Orders!$B$2:$B$3525,A344,Orders!$G$2:$G$3525,"Delivered")</f>
        <v>11757</v>
      </c>
      <c r="L344" s="16" t="n">
        <f aca="false">IF(J344=0,0,K344/J344)</f>
        <v>11757</v>
      </c>
      <c r="M344" s="12" t="str">
        <f aca="false">IF(J344&gt;1,"Repeat","One-time")</f>
        <v>One-time</v>
      </c>
    </row>
    <row r="345" customFormat="false" ht="15" hidden="false" customHeight="false" outlineLevel="0" collapsed="false">
      <c r="A345" s="12" t="n">
        <v>344</v>
      </c>
      <c r="B345" s="12" t="s">
        <v>1167</v>
      </c>
      <c r="C345" s="12" t="s">
        <v>1168</v>
      </c>
      <c r="D345" s="12" t="s">
        <v>483</v>
      </c>
      <c r="E345" s="12" t="n">
        <v>41</v>
      </c>
      <c r="F345" s="12" t="s">
        <v>99</v>
      </c>
      <c r="G345" s="12" t="s">
        <v>42</v>
      </c>
      <c r="H345" s="17" t="n">
        <v>45016</v>
      </c>
      <c r="I345" s="12" t="s">
        <v>63</v>
      </c>
      <c r="J345" s="12" t="n">
        <f aca="false">COUNTIFS(Orders!$B$2:$B$3525,A345,Orders!$G$2:$G$3525,"Delivered")</f>
        <v>0</v>
      </c>
      <c r="K345" s="16" t="n">
        <f aca="false">SUMIFS(Orders!$K$2:$K$3525,Orders!$B$2:$B$3525,A345,Orders!$G$2:$G$3525,"Delivered")</f>
        <v>0</v>
      </c>
      <c r="L345" s="16" t="n">
        <f aca="false">IF(J345=0,0,K345/J345)</f>
        <v>0</v>
      </c>
      <c r="M345" s="12" t="str">
        <f aca="false">IF(J345&gt;1,"Repeat","One-time")</f>
        <v>One-time</v>
      </c>
    </row>
    <row r="346" customFormat="false" ht="15" hidden="false" customHeight="false" outlineLevel="0" collapsed="false">
      <c r="A346" s="12" t="n">
        <v>345</v>
      </c>
      <c r="B346" s="12" t="s">
        <v>1169</v>
      </c>
      <c r="C346" s="12" t="s">
        <v>1170</v>
      </c>
      <c r="D346" s="12" t="s">
        <v>488</v>
      </c>
      <c r="E346" s="12" t="n">
        <v>44</v>
      </c>
      <c r="F346" s="12" t="s">
        <v>89</v>
      </c>
      <c r="G346" s="12" t="s">
        <v>46</v>
      </c>
      <c r="H346" s="17" t="n">
        <v>45486</v>
      </c>
      <c r="I346" s="12" t="s">
        <v>61</v>
      </c>
      <c r="J346" s="12" t="n">
        <f aca="false">COUNTIFS(Orders!$B$2:$B$3525,A346,Orders!$G$2:$G$3525,"Delivered")</f>
        <v>0</v>
      </c>
      <c r="K346" s="16" t="n">
        <f aca="false">SUMIFS(Orders!$K$2:$K$3525,Orders!$B$2:$B$3525,A346,Orders!$G$2:$G$3525,"Delivered")</f>
        <v>0</v>
      </c>
      <c r="L346" s="16" t="n">
        <f aca="false">IF(J346=0,0,K346/J346)</f>
        <v>0</v>
      </c>
      <c r="M346" s="12" t="str">
        <f aca="false">IF(J346&gt;1,"Repeat","One-time")</f>
        <v>One-time</v>
      </c>
    </row>
    <row r="347" customFormat="false" ht="15" hidden="false" customHeight="false" outlineLevel="0" collapsed="false">
      <c r="A347" s="12" t="n">
        <v>346</v>
      </c>
      <c r="B347" s="12" t="s">
        <v>1171</v>
      </c>
      <c r="C347" s="12" t="s">
        <v>1172</v>
      </c>
      <c r="D347" s="12" t="s">
        <v>488</v>
      </c>
      <c r="E347" s="12" t="n">
        <v>22</v>
      </c>
      <c r="F347" s="12" t="s">
        <v>73</v>
      </c>
      <c r="G347" s="12" t="s">
        <v>43</v>
      </c>
      <c r="H347" s="17" t="n">
        <v>45384</v>
      </c>
      <c r="I347" s="12" t="s">
        <v>63</v>
      </c>
      <c r="J347" s="12" t="n">
        <f aca="false">COUNTIFS(Orders!$B$2:$B$3525,A347,Orders!$G$2:$G$3525,"Delivered")</f>
        <v>4</v>
      </c>
      <c r="K347" s="16" t="n">
        <f aca="false">SUMIFS(Orders!$K$2:$K$3525,Orders!$B$2:$B$3525,A347,Orders!$G$2:$G$3525,"Delivered")</f>
        <v>8249.6</v>
      </c>
      <c r="L347" s="16" t="n">
        <f aca="false">IF(J347=0,0,K347/J347)</f>
        <v>2062.4</v>
      </c>
      <c r="M347" s="12" t="str">
        <f aca="false">IF(J347&gt;1,"Repeat","One-time")</f>
        <v>Repeat</v>
      </c>
    </row>
    <row r="348" customFormat="false" ht="15" hidden="false" customHeight="false" outlineLevel="0" collapsed="false">
      <c r="A348" s="12" t="n">
        <v>347</v>
      </c>
      <c r="B348" s="12" t="s">
        <v>1173</v>
      </c>
      <c r="C348" s="12" t="s">
        <v>1174</v>
      </c>
      <c r="D348" s="12" t="s">
        <v>488</v>
      </c>
      <c r="E348" s="12" t="n">
        <v>34</v>
      </c>
      <c r="F348" s="12" t="s">
        <v>95</v>
      </c>
      <c r="G348" s="12" t="s">
        <v>42</v>
      </c>
      <c r="H348" s="17" t="n">
        <v>45752</v>
      </c>
      <c r="I348" s="12" t="s">
        <v>62</v>
      </c>
      <c r="J348" s="12" t="n">
        <f aca="false">COUNTIFS(Orders!$B$2:$B$3525,A348,Orders!$G$2:$G$3525,"Delivered")</f>
        <v>4</v>
      </c>
      <c r="K348" s="16" t="n">
        <f aca="false">SUMIFS(Orders!$K$2:$K$3525,Orders!$B$2:$B$3525,A348,Orders!$G$2:$G$3525,"Delivered")</f>
        <v>9219.2</v>
      </c>
      <c r="L348" s="16" t="n">
        <f aca="false">IF(J348=0,0,K348/J348)</f>
        <v>2304.8</v>
      </c>
      <c r="M348" s="12" t="str">
        <f aca="false">IF(J348&gt;1,"Repeat","One-time")</f>
        <v>Repeat</v>
      </c>
    </row>
    <row r="349" customFormat="false" ht="15" hidden="false" customHeight="false" outlineLevel="0" collapsed="false">
      <c r="A349" s="12" t="n">
        <v>348</v>
      </c>
      <c r="B349" s="12" t="s">
        <v>1175</v>
      </c>
      <c r="C349" s="12" t="s">
        <v>1176</v>
      </c>
      <c r="D349" s="12" t="s">
        <v>488</v>
      </c>
      <c r="E349" s="12" t="n">
        <v>23</v>
      </c>
      <c r="F349" s="12" t="s">
        <v>79</v>
      </c>
      <c r="G349" s="12" t="s">
        <v>45</v>
      </c>
      <c r="H349" s="17" t="n">
        <v>45338</v>
      </c>
      <c r="I349" s="12" t="s">
        <v>62</v>
      </c>
      <c r="J349" s="12" t="n">
        <f aca="false">COUNTIFS(Orders!$B$2:$B$3525,A349,Orders!$G$2:$G$3525,"Delivered")</f>
        <v>1</v>
      </c>
      <c r="K349" s="16" t="n">
        <f aca="false">SUMIFS(Orders!$K$2:$K$3525,Orders!$B$2:$B$3525,A349,Orders!$G$2:$G$3525,"Delivered")</f>
        <v>493.05</v>
      </c>
      <c r="L349" s="16" t="n">
        <f aca="false">IF(J349=0,0,K349/J349)</f>
        <v>493.05</v>
      </c>
      <c r="M349" s="12" t="str">
        <f aca="false">IF(J349&gt;1,"Repeat","One-time")</f>
        <v>One-time</v>
      </c>
    </row>
    <row r="350" customFormat="false" ht="15" hidden="false" customHeight="false" outlineLevel="0" collapsed="false">
      <c r="A350" s="12" t="n">
        <v>349</v>
      </c>
      <c r="B350" s="12" t="s">
        <v>1177</v>
      </c>
      <c r="C350" s="12" t="s">
        <v>1178</v>
      </c>
      <c r="D350" s="12" t="s">
        <v>488</v>
      </c>
      <c r="E350" s="12" t="n">
        <v>37</v>
      </c>
      <c r="F350" s="12" t="s">
        <v>79</v>
      </c>
      <c r="G350" s="12" t="s">
        <v>45</v>
      </c>
      <c r="H350" s="17" t="n">
        <v>45445</v>
      </c>
      <c r="I350" s="12" t="s">
        <v>61</v>
      </c>
      <c r="J350" s="12" t="n">
        <f aca="false">COUNTIFS(Orders!$B$2:$B$3525,A350,Orders!$G$2:$G$3525,"Delivered")</f>
        <v>1</v>
      </c>
      <c r="K350" s="16" t="n">
        <f aca="false">SUMIFS(Orders!$K$2:$K$3525,Orders!$B$2:$B$3525,A350,Orders!$G$2:$G$3525,"Delivered")</f>
        <v>5725.65</v>
      </c>
      <c r="L350" s="16" t="n">
        <f aca="false">IF(J350=0,0,K350/J350)</f>
        <v>5725.65</v>
      </c>
      <c r="M350" s="12" t="str">
        <f aca="false">IF(J350&gt;1,"Repeat","One-time")</f>
        <v>One-time</v>
      </c>
    </row>
    <row r="351" customFormat="false" ht="15" hidden="false" customHeight="false" outlineLevel="0" collapsed="false">
      <c r="A351" s="12" t="n">
        <v>350</v>
      </c>
      <c r="B351" s="12" t="s">
        <v>1179</v>
      </c>
      <c r="C351" s="12" t="s">
        <v>1180</v>
      </c>
      <c r="D351" s="12" t="s">
        <v>483</v>
      </c>
      <c r="E351" s="12" t="n">
        <v>56</v>
      </c>
      <c r="F351" s="12" t="s">
        <v>95</v>
      </c>
      <c r="G351" s="12" t="s">
        <v>42</v>
      </c>
      <c r="H351" s="17" t="n">
        <v>45750</v>
      </c>
      <c r="I351" s="12" t="s">
        <v>62</v>
      </c>
      <c r="J351" s="12" t="n">
        <f aca="false">COUNTIFS(Orders!$B$2:$B$3525,A351,Orders!$G$2:$G$3525,"Delivered")</f>
        <v>3</v>
      </c>
      <c r="K351" s="16" t="n">
        <f aca="false">SUMIFS(Orders!$K$2:$K$3525,Orders!$B$2:$B$3525,A351,Orders!$G$2:$G$3525,"Delivered")</f>
        <v>11017.15</v>
      </c>
      <c r="L351" s="16" t="n">
        <f aca="false">IF(J351=0,0,K351/J351)</f>
        <v>3672.38333333333</v>
      </c>
      <c r="M351" s="12" t="str">
        <f aca="false">IF(J351&gt;1,"Repeat","One-time")</f>
        <v>Repeat</v>
      </c>
    </row>
    <row r="352" customFormat="false" ht="15" hidden="false" customHeight="false" outlineLevel="0" collapsed="false">
      <c r="A352" s="12" t="n">
        <v>351</v>
      </c>
      <c r="B352" s="12" t="s">
        <v>1181</v>
      </c>
      <c r="C352" s="12" t="s">
        <v>1182</v>
      </c>
      <c r="D352" s="12" t="s">
        <v>488</v>
      </c>
      <c r="E352" s="12" t="n">
        <v>53</v>
      </c>
      <c r="F352" s="12" t="s">
        <v>75</v>
      </c>
      <c r="G352" s="12" t="s">
        <v>43</v>
      </c>
      <c r="H352" s="17" t="n">
        <v>45930</v>
      </c>
      <c r="I352" s="12" t="s">
        <v>63</v>
      </c>
      <c r="J352" s="12" t="n">
        <f aca="false">COUNTIFS(Orders!$B$2:$B$3525,A352,Orders!$G$2:$G$3525,"Delivered")</f>
        <v>0</v>
      </c>
      <c r="K352" s="16" t="n">
        <f aca="false">SUMIFS(Orders!$K$2:$K$3525,Orders!$B$2:$B$3525,A352,Orders!$G$2:$G$3525,"Delivered")</f>
        <v>0</v>
      </c>
      <c r="L352" s="16" t="n">
        <f aca="false">IF(J352=0,0,K352/J352)</f>
        <v>0</v>
      </c>
      <c r="M352" s="12" t="str">
        <f aca="false">IF(J352&gt;1,"Repeat","One-time")</f>
        <v>One-time</v>
      </c>
    </row>
    <row r="353" customFormat="false" ht="15" hidden="false" customHeight="false" outlineLevel="0" collapsed="false">
      <c r="A353" s="12" t="n">
        <v>352</v>
      </c>
      <c r="B353" s="12" t="s">
        <v>1183</v>
      </c>
      <c r="C353" s="12" t="s">
        <v>1184</v>
      </c>
      <c r="D353" s="12" t="s">
        <v>483</v>
      </c>
      <c r="E353" s="12" t="n">
        <v>60</v>
      </c>
      <c r="F353" s="12" t="s">
        <v>91</v>
      </c>
      <c r="G353" s="12" t="s">
        <v>46</v>
      </c>
      <c r="H353" s="17" t="n">
        <v>45122</v>
      </c>
      <c r="I353" s="12" t="s">
        <v>62</v>
      </c>
      <c r="J353" s="12" t="n">
        <f aca="false">COUNTIFS(Orders!$B$2:$B$3525,A353,Orders!$G$2:$G$3525,"Delivered")</f>
        <v>6</v>
      </c>
      <c r="K353" s="16" t="n">
        <f aca="false">SUMIFS(Orders!$K$2:$K$3525,Orders!$B$2:$B$3525,A353,Orders!$G$2:$G$3525,"Delivered")</f>
        <v>11793.45</v>
      </c>
      <c r="L353" s="16" t="n">
        <f aca="false">IF(J353=0,0,K353/J353)</f>
        <v>1965.575</v>
      </c>
      <c r="M353" s="12" t="str">
        <f aca="false">IF(J353&gt;1,"Repeat","One-time")</f>
        <v>Repeat</v>
      </c>
    </row>
    <row r="354" customFormat="false" ht="15" hidden="false" customHeight="false" outlineLevel="0" collapsed="false">
      <c r="A354" s="12" t="n">
        <v>353</v>
      </c>
      <c r="B354" s="12" t="s">
        <v>1185</v>
      </c>
      <c r="C354" s="12" t="s">
        <v>1186</v>
      </c>
      <c r="D354" s="12" t="s">
        <v>488</v>
      </c>
      <c r="E354" s="12" t="n">
        <v>50</v>
      </c>
      <c r="F354" s="12" t="s">
        <v>75</v>
      </c>
      <c r="G354" s="12" t="s">
        <v>43</v>
      </c>
      <c r="H354" s="17" t="n">
        <v>45694</v>
      </c>
      <c r="I354" s="12" t="s">
        <v>63</v>
      </c>
      <c r="J354" s="12" t="n">
        <f aca="false">COUNTIFS(Orders!$B$2:$B$3525,A354,Orders!$G$2:$G$3525,"Delivered")</f>
        <v>7</v>
      </c>
      <c r="K354" s="16" t="n">
        <f aca="false">SUMIFS(Orders!$K$2:$K$3525,Orders!$B$2:$B$3525,A354,Orders!$G$2:$G$3525,"Delivered")</f>
        <v>28176.9</v>
      </c>
      <c r="L354" s="16" t="n">
        <f aca="false">IF(J354=0,0,K354/J354)</f>
        <v>4025.27142857143</v>
      </c>
      <c r="M354" s="12" t="str">
        <f aca="false">IF(J354&gt;1,"Repeat","One-time")</f>
        <v>Repeat</v>
      </c>
    </row>
    <row r="355" customFormat="false" ht="15" hidden="false" customHeight="false" outlineLevel="0" collapsed="false">
      <c r="A355" s="12" t="n">
        <v>354</v>
      </c>
      <c r="B355" s="12" t="s">
        <v>1187</v>
      </c>
      <c r="C355" s="12" t="s">
        <v>1188</v>
      </c>
      <c r="D355" s="12" t="s">
        <v>488</v>
      </c>
      <c r="E355" s="12" t="n">
        <v>29</v>
      </c>
      <c r="F355" s="12" t="s">
        <v>93</v>
      </c>
      <c r="G355" s="12" t="s">
        <v>46</v>
      </c>
      <c r="H355" s="17" t="n">
        <v>45028</v>
      </c>
      <c r="I355" s="12" t="s">
        <v>61</v>
      </c>
      <c r="J355" s="12" t="n">
        <f aca="false">COUNTIFS(Orders!$B$2:$B$3525,A355,Orders!$G$2:$G$3525,"Delivered")</f>
        <v>3</v>
      </c>
      <c r="K355" s="16" t="n">
        <f aca="false">SUMIFS(Orders!$K$2:$K$3525,Orders!$B$2:$B$3525,A355,Orders!$G$2:$G$3525,"Delivered")</f>
        <v>4604.35</v>
      </c>
      <c r="L355" s="16" t="n">
        <f aca="false">IF(J355=0,0,K355/J355)</f>
        <v>1534.78333333333</v>
      </c>
      <c r="M355" s="12" t="str">
        <f aca="false">IF(J355&gt;1,"Repeat","One-time")</f>
        <v>Repeat</v>
      </c>
    </row>
    <row r="356" customFormat="false" ht="15" hidden="false" customHeight="false" outlineLevel="0" collapsed="false">
      <c r="A356" s="12" t="n">
        <v>355</v>
      </c>
      <c r="B356" s="12" t="s">
        <v>1189</v>
      </c>
      <c r="C356" s="12" t="s">
        <v>1190</v>
      </c>
      <c r="D356" s="12" t="s">
        <v>488</v>
      </c>
      <c r="E356" s="12" t="n">
        <v>30</v>
      </c>
      <c r="F356" s="12" t="s">
        <v>91</v>
      </c>
      <c r="G356" s="12" t="s">
        <v>46</v>
      </c>
      <c r="H356" s="17" t="n">
        <v>45364</v>
      </c>
      <c r="I356" s="12" t="s">
        <v>63</v>
      </c>
      <c r="J356" s="12" t="n">
        <f aca="false">COUNTIFS(Orders!$B$2:$B$3525,A356,Orders!$G$2:$G$3525,"Delivered")</f>
        <v>1</v>
      </c>
      <c r="K356" s="16" t="n">
        <f aca="false">SUMIFS(Orders!$K$2:$K$3525,Orders!$B$2:$B$3525,A356,Orders!$G$2:$G$3525,"Delivered")</f>
        <v>2697</v>
      </c>
      <c r="L356" s="16" t="n">
        <f aca="false">IF(J356=0,0,K356/J356)</f>
        <v>2697</v>
      </c>
      <c r="M356" s="12" t="str">
        <f aca="false">IF(J356&gt;1,"Repeat","One-time")</f>
        <v>One-time</v>
      </c>
    </row>
    <row r="357" customFormat="false" ht="15" hidden="false" customHeight="false" outlineLevel="0" collapsed="false">
      <c r="A357" s="12" t="n">
        <v>356</v>
      </c>
      <c r="B357" s="12" t="s">
        <v>1191</v>
      </c>
      <c r="C357" s="12" t="s">
        <v>1192</v>
      </c>
      <c r="D357" s="12" t="s">
        <v>483</v>
      </c>
      <c r="E357" s="12" t="n">
        <v>22</v>
      </c>
      <c r="F357" s="12" t="s">
        <v>79</v>
      </c>
      <c r="G357" s="12" t="s">
        <v>45</v>
      </c>
      <c r="H357" s="17" t="n">
        <v>44831</v>
      </c>
      <c r="I357" s="12" t="s">
        <v>63</v>
      </c>
      <c r="J357" s="12" t="n">
        <f aca="false">COUNTIFS(Orders!$B$2:$B$3525,A357,Orders!$G$2:$G$3525,"Delivered")</f>
        <v>3</v>
      </c>
      <c r="K357" s="16" t="n">
        <f aca="false">SUMIFS(Orders!$K$2:$K$3525,Orders!$B$2:$B$3525,A357,Orders!$G$2:$G$3525,"Delivered")</f>
        <v>5932.15</v>
      </c>
      <c r="L357" s="16" t="n">
        <f aca="false">IF(J357=0,0,K357/J357)</f>
        <v>1977.38333333333</v>
      </c>
      <c r="M357" s="12" t="str">
        <f aca="false">IF(J357&gt;1,"Repeat","One-time")</f>
        <v>Repeat</v>
      </c>
    </row>
    <row r="358" customFormat="false" ht="15" hidden="false" customHeight="false" outlineLevel="0" collapsed="false">
      <c r="A358" s="12" t="n">
        <v>357</v>
      </c>
      <c r="B358" s="12" t="s">
        <v>1193</v>
      </c>
      <c r="C358" s="12" t="s">
        <v>1194</v>
      </c>
      <c r="D358" s="12" t="s">
        <v>483</v>
      </c>
      <c r="E358" s="12" t="n">
        <v>60</v>
      </c>
      <c r="F358" s="12" t="s">
        <v>77</v>
      </c>
      <c r="G358" s="12" t="s">
        <v>43</v>
      </c>
      <c r="H358" s="17" t="n">
        <v>44821</v>
      </c>
      <c r="I358" s="12" t="s">
        <v>63</v>
      </c>
      <c r="J358" s="12" t="n">
        <f aca="false">COUNTIFS(Orders!$B$2:$B$3525,A358,Orders!$G$2:$G$3525,"Delivered")</f>
        <v>1</v>
      </c>
      <c r="K358" s="16" t="n">
        <f aca="false">SUMIFS(Orders!$K$2:$K$3525,Orders!$B$2:$B$3525,A358,Orders!$G$2:$G$3525,"Delivered")</f>
        <v>14336</v>
      </c>
      <c r="L358" s="16" t="n">
        <f aca="false">IF(J358=0,0,K358/J358)</f>
        <v>14336</v>
      </c>
      <c r="M358" s="12" t="str">
        <f aca="false">IF(J358&gt;1,"Repeat","One-time")</f>
        <v>One-time</v>
      </c>
    </row>
    <row r="359" customFormat="false" ht="15" hidden="false" customHeight="false" outlineLevel="0" collapsed="false">
      <c r="A359" s="12" t="n">
        <v>358</v>
      </c>
      <c r="B359" s="12" t="s">
        <v>1195</v>
      </c>
      <c r="C359" s="12" t="s">
        <v>1196</v>
      </c>
      <c r="D359" s="12" t="s">
        <v>488</v>
      </c>
      <c r="E359" s="12" t="n">
        <v>27</v>
      </c>
      <c r="F359" s="12" t="s">
        <v>79</v>
      </c>
      <c r="G359" s="12" t="s">
        <v>45</v>
      </c>
      <c r="H359" s="17" t="n">
        <v>45749</v>
      </c>
      <c r="I359" s="12" t="s">
        <v>63</v>
      </c>
      <c r="J359" s="12" t="n">
        <f aca="false">COUNTIFS(Orders!$B$2:$B$3525,A359,Orders!$G$2:$G$3525,"Delivered")</f>
        <v>1</v>
      </c>
      <c r="K359" s="16" t="n">
        <f aca="false">SUMIFS(Orders!$K$2:$K$3525,Orders!$B$2:$B$3525,A359,Orders!$G$2:$G$3525,"Delivered")</f>
        <v>13806</v>
      </c>
      <c r="L359" s="16" t="n">
        <f aca="false">IF(J359=0,0,K359/J359)</f>
        <v>13806</v>
      </c>
      <c r="M359" s="12" t="str">
        <f aca="false">IF(J359&gt;1,"Repeat","One-time")</f>
        <v>One-time</v>
      </c>
    </row>
    <row r="360" customFormat="false" ht="15" hidden="false" customHeight="false" outlineLevel="0" collapsed="false">
      <c r="A360" s="12" t="n">
        <v>359</v>
      </c>
      <c r="B360" s="12" t="s">
        <v>1197</v>
      </c>
      <c r="C360" s="12" t="s">
        <v>1198</v>
      </c>
      <c r="D360" s="12" t="s">
        <v>488</v>
      </c>
      <c r="E360" s="12" t="n">
        <v>20</v>
      </c>
      <c r="F360" s="12" t="s">
        <v>81</v>
      </c>
      <c r="G360" s="12" t="s">
        <v>45</v>
      </c>
      <c r="H360" s="17" t="n">
        <v>45769</v>
      </c>
      <c r="I360" s="12" t="s">
        <v>63</v>
      </c>
      <c r="J360" s="12" t="n">
        <f aca="false">COUNTIFS(Orders!$B$2:$B$3525,A360,Orders!$G$2:$G$3525,"Delivered")</f>
        <v>13</v>
      </c>
      <c r="K360" s="16" t="n">
        <f aca="false">SUMIFS(Orders!$K$2:$K$3525,Orders!$B$2:$B$3525,A360,Orders!$G$2:$G$3525,"Delivered")</f>
        <v>54456.25</v>
      </c>
      <c r="L360" s="16" t="n">
        <f aca="false">IF(J360=0,0,K360/J360)</f>
        <v>4188.94230769231</v>
      </c>
      <c r="M360" s="12" t="str">
        <f aca="false">IF(J360&gt;1,"Repeat","One-time")</f>
        <v>Repeat</v>
      </c>
    </row>
    <row r="361" customFormat="false" ht="15" hidden="false" customHeight="false" outlineLevel="0" collapsed="false">
      <c r="A361" s="12" t="n">
        <v>360</v>
      </c>
      <c r="B361" s="12" t="s">
        <v>1199</v>
      </c>
      <c r="C361" s="12" t="s">
        <v>1200</v>
      </c>
      <c r="D361" s="12" t="s">
        <v>488</v>
      </c>
      <c r="E361" s="12" t="n">
        <v>57</v>
      </c>
      <c r="F361" s="12" t="s">
        <v>85</v>
      </c>
      <c r="G361" s="12" t="s">
        <v>45</v>
      </c>
      <c r="H361" s="17" t="n">
        <v>45915</v>
      </c>
      <c r="I361" s="12" t="s">
        <v>63</v>
      </c>
      <c r="J361" s="12" t="n">
        <f aca="false">COUNTIFS(Orders!$B$2:$B$3525,A361,Orders!$G$2:$G$3525,"Delivered")</f>
        <v>1</v>
      </c>
      <c r="K361" s="16" t="n">
        <f aca="false">SUMIFS(Orders!$K$2:$K$3525,Orders!$B$2:$B$3525,A361,Orders!$G$2:$G$3525,"Delivered")</f>
        <v>664.05</v>
      </c>
      <c r="L361" s="16" t="n">
        <f aca="false">IF(J361=0,0,K361/J361)</f>
        <v>664.05</v>
      </c>
      <c r="M361" s="12" t="str">
        <f aca="false">IF(J361&gt;1,"Repeat","One-time")</f>
        <v>One-time</v>
      </c>
    </row>
    <row r="362" customFormat="false" ht="15" hidden="false" customHeight="false" outlineLevel="0" collapsed="false">
      <c r="A362" s="12" t="n">
        <v>361</v>
      </c>
      <c r="B362" s="12" t="s">
        <v>1201</v>
      </c>
      <c r="C362" s="12" t="s">
        <v>1202</v>
      </c>
      <c r="D362" s="12" t="s">
        <v>483</v>
      </c>
      <c r="E362" s="12" t="n">
        <v>52</v>
      </c>
      <c r="F362" s="12" t="s">
        <v>99</v>
      </c>
      <c r="G362" s="12" t="s">
        <v>42</v>
      </c>
      <c r="H362" s="17" t="n">
        <v>45914</v>
      </c>
      <c r="I362" s="12" t="s">
        <v>63</v>
      </c>
      <c r="J362" s="12" t="n">
        <f aca="false">COUNTIFS(Orders!$B$2:$B$3525,A362,Orders!$G$2:$G$3525,"Delivered")</f>
        <v>2</v>
      </c>
      <c r="K362" s="16" t="n">
        <f aca="false">SUMIFS(Orders!$K$2:$K$3525,Orders!$B$2:$B$3525,A362,Orders!$G$2:$G$3525,"Delivered")</f>
        <v>1818</v>
      </c>
      <c r="L362" s="16" t="n">
        <f aca="false">IF(J362=0,0,K362/J362)</f>
        <v>909</v>
      </c>
      <c r="M362" s="12" t="str">
        <f aca="false">IF(J362&gt;1,"Repeat","One-time")</f>
        <v>Repeat</v>
      </c>
    </row>
    <row r="363" customFormat="false" ht="15" hidden="false" customHeight="false" outlineLevel="0" collapsed="false">
      <c r="A363" s="12" t="n">
        <v>362</v>
      </c>
      <c r="B363" s="12" t="s">
        <v>1203</v>
      </c>
      <c r="C363" s="12" t="s">
        <v>1204</v>
      </c>
      <c r="D363" s="12" t="s">
        <v>483</v>
      </c>
      <c r="E363" s="12" t="n">
        <v>41</v>
      </c>
      <c r="F363" s="12" t="s">
        <v>101</v>
      </c>
      <c r="G363" s="12" t="s">
        <v>42</v>
      </c>
      <c r="H363" s="17" t="n">
        <v>45309</v>
      </c>
      <c r="I363" s="12" t="s">
        <v>62</v>
      </c>
      <c r="J363" s="12" t="n">
        <f aca="false">COUNTIFS(Orders!$B$2:$B$3525,A363,Orders!$G$2:$G$3525,"Delivered")</f>
        <v>5</v>
      </c>
      <c r="K363" s="16" t="n">
        <f aca="false">SUMIFS(Orders!$K$2:$K$3525,Orders!$B$2:$B$3525,A363,Orders!$G$2:$G$3525,"Delivered")</f>
        <v>45609.95</v>
      </c>
      <c r="L363" s="16" t="n">
        <f aca="false">IF(J363=0,0,K363/J363)</f>
        <v>9121.99</v>
      </c>
      <c r="M363" s="12" t="str">
        <f aca="false">IF(J363&gt;1,"Repeat","One-time")</f>
        <v>Repeat</v>
      </c>
    </row>
    <row r="364" customFormat="false" ht="15" hidden="false" customHeight="false" outlineLevel="0" collapsed="false">
      <c r="A364" s="12" t="n">
        <v>363</v>
      </c>
      <c r="B364" s="12" t="s">
        <v>1205</v>
      </c>
      <c r="C364" s="12" t="s">
        <v>1206</v>
      </c>
      <c r="D364" s="12" t="s">
        <v>488</v>
      </c>
      <c r="E364" s="12" t="n">
        <v>36</v>
      </c>
      <c r="F364" s="12" t="s">
        <v>99</v>
      </c>
      <c r="G364" s="12" t="s">
        <v>42</v>
      </c>
      <c r="H364" s="17" t="n">
        <v>44718</v>
      </c>
      <c r="I364" s="12" t="s">
        <v>61</v>
      </c>
      <c r="J364" s="12" t="n">
        <f aca="false">COUNTIFS(Orders!$B$2:$B$3525,A364,Orders!$G$2:$G$3525,"Delivered")</f>
        <v>2</v>
      </c>
      <c r="K364" s="16" t="n">
        <f aca="false">SUMIFS(Orders!$K$2:$K$3525,Orders!$B$2:$B$3525,A364,Orders!$G$2:$G$3525,"Delivered")</f>
        <v>7612.1</v>
      </c>
      <c r="L364" s="16" t="n">
        <f aca="false">IF(J364=0,0,K364/J364)</f>
        <v>3806.05</v>
      </c>
      <c r="M364" s="12" t="str">
        <f aca="false">IF(J364&gt;1,"Repeat","One-time")</f>
        <v>Repeat</v>
      </c>
    </row>
    <row r="365" customFormat="false" ht="15" hidden="false" customHeight="false" outlineLevel="0" collapsed="false">
      <c r="A365" s="12" t="n">
        <v>364</v>
      </c>
      <c r="B365" s="12" t="s">
        <v>1207</v>
      </c>
      <c r="C365" s="12" t="s">
        <v>1208</v>
      </c>
      <c r="D365" s="12" t="s">
        <v>483</v>
      </c>
      <c r="E365" s="12" t="n">
        <v>30</v>
      </c>
      <c r="F365" s="12" t="s">
        <v>97</v>
      </c>
      <c r="G365" s="12" t="s">
        <v>42</v>
      </c>
      <c r="H365" s="17" t="n">
        <v>45537</v>
      </c>
      <c r="I365" s="12" t="s">
        <v>61</v>
      </c>
      <c r="J365" s="12" t="n">
        <f aca="false">COUNTIFS(Orders!$B$2:$B$3525,A365,Orders!$G$2:$G$3525,"Delivered")</f>
        <v>1</v>
      </c>
      <c r="K365" s="16" t="n">
        <f aca="false">SUMIFS(Orders!$K$2:$K$3525,Orders!$B$2:$B$3525,A365,Orders!$G$2:$G$3525,"Delivered")</f>
        <v>11667</v>
      </c>
      <c r="L365" s="16" t="n">
        <f aca="false">IF(J365=0,0,K365/J365)</f>
        <v>11667</v>
      </c>
      <c r="M365" s="12" t="str">
        <f aca="false">IF(J365&gt;1,"Repeat","One-time")</f>
        <v>One-time</v>
      </c>
    </row>
    <row r="366" customFormat="false" ht="15" hidden="false" customHeight="false" outlineLevel="0" collapsed="false">
      <c r="A366" s="12" t="n">
        <v>365</v>
      </c>
      <c r="B366" s="12" t="s">
        <v>1209</v>
      </c>
      <c r="C366" s="12" t="s">
        <v>1210</v>
      </c>
      <c r="D366" s="12" t="s">
        <v>488</v>
      </c>
      <c r="E366" s="12" t="n">
        <v>21</v>
      </c>
      <c r="F366" s="12" t="s">
        <v>79</v>
      </c>
      <c r="G366" s="12" t="s">
        <v>45</v>
      </c>
      <c r="H366" s="17" t="n">
        <v>45430</v>
      </c>
      <c r="I366" s="12" t="s">
        <v>62</v>
      </c>
      <c r="J366" s="12" t="n">
        <f aca="false">COUNTIFS(Orders!$B$2:$B$3525,A366,Orders!$G$2:$G$3525,"Delivered")</f>
        <v>16</v>
      </c>
      <c r="K366" s="16" t="n">
        <f aca="false">SUMIFS(Orders!$K$2:$K$3525,Orders!$B$2:$B$3525,A366,Orders!$G$2:$G$3525,"Delivered")</f>
        <v>66634.9</v>
      </c>
      <c r="L366" s="16" t="n">
        <f aca="false">IF(J366=0,0,K366/J366)</f>
        <v>4164.68125</v>
      </c>
      <c r="M366" s="12" t="str">
        <f aca="false">IF(J366&gt;1,"Repeat","One-time")</f>
        <v>Repeat</v>
      </c>
    </row>
    <row r="367" customFormat="false" ht="15" hidden="false" customHeight="false" outlineLevel="0" collapsed="false">
      <c r="A367" s="12" t="n">
        <v>366</v>
      </c>
      <c r="B367" s="12" t="s">
        <v>1211</v>
      </c>
      <c r="C367" s="12" t="s">
        <v>1212</v>
      </c>
      <c r="D367" s="12" t="s">
        <v>483</v>
      </c>
      <c r="E367" s="12" t="n">
        <v>63</v>
      </c>
      <c r="F367" s="12" t="s">
        <v>93</v>
      </c>
      <c r="G367" s="12" t="s">
        <v>46</v>
      </c>
      <c r="H367" s="17" t="n">
        <v>45124</v>
      </c>
      <c r="I367" s="12" t="s">
        <v>61</v>
      </c>
      <c r="J367" s="12" t="n">
        <f aca="false">COUNTIFS(Orders!$B$2:$B$3525,A367,Orders!$G$2:$G$3525,"Delivered")</f>
        <v>1</v>
      </c>
      <c r="K367" s="16" t="n">
        <f aca="false">SUMIFS(Orders!$K$2:$K$3525,Orders!$B$2:$B$3525,A367,Orders!$G$2:$G$3525,"Delivered")</f>
        <v>1010.1</v>
      </c>
      <c r="L367" s="16" t="n">
        <f aca="false">IF(J367=0,0,K367/J367)</f>
        <v>1010.1</v>
      </c>
      <c r="M367" s="12" t="str">
        <f aca="false">IF(J367&gt;1,"Repeat","One-time")</f>
        <v>One-time</v>
      </c>
    </row>
    <row r="368" customFormat="false" ht="15" hidden="false" customHeight="false" outlineLevel="0" collapsed="false">
      <c r="A368" s="12" t="n">
        <v>367</v>
      </c>
      <c r="B368" s="12" t="s">
        <v>1213</v>
      </c>
      <c r="C368" s="12" t="s">
        <v>1214</v>
      </c>
      <c r="D368" s="12" t="s">
        <v>488</v>
      </c>
      <c r="E368" s="12" t="n">
        <v>23</v>
      </c>
      <c r="F368" s="12" t="s">
        <v>77</v>
      </c>
      <c r="G368" s="12" t="s">
        <v>43</v>
      </c>
      <c r="H368" s="17" t="n">
        <v>45867</v>
      </c>
      <c r="I368" s="12" t="s">
        <v>61</v>
      </c>
      <c r="J368" s="12" t="n">
        <f aca="false">COUNTIFS(Orders!$B$2:$B$3525,A368,Orders!$G$2:$G$3525,"Delivered")</f>
        <v>14</v>
      </c>
      <c r="K368" s="16" t="n">
        <f aca="false">SUMIFS(Orders!$K$2:$K$3525,Orders!$B$2:$B$3525,A368,Orders!$G$2:$G$3525,"Delivered")</f>
        <v>48034.8</v>
      </c>
      <c r="L368" s="16" t="n">
        <f aca="false">IF(J368=0,0,K368/J368)</f>
        <v>3431.05714285714</v>
      </c>
      <c r="M368" s="12" t="str">
        <f aca="false">IF(J368&gt;1,"Repeat","One-time")</f>
        <v>Repeat</v>
      </c>
    </row>
    <row r="369" customFormat="false" ht="15" hidden="false" customHeight="false" outlineLevel="0" collapsed="false">
      <c r="A369" s="12" t="n">
        <v>368</v>
      </c>
      <c r="B369" s="12" t="s">
        <v>1215</v>
      </c>
      <c r="C369" s="12" t="s">
        <v>1216</v>
      </c>
      <c r="D369" s="12" t="s">
        <v>488</v>
      </c>
      <c r="E369" s="12" t="n">
        <v>50</v>
      </c>
      <c r="F369" s="12" t="s">
        <v>87</v>
      </c>
      <c r="G369" s="12" t="s">
        <v>46</v>
      </c>
      <c r="H369" s="17" t="n">
        <v>44918</v>
      </c>
      <c r="I369" s="12" t="s">
        <v>63</v>
      </c>
      <c r="J369" s="12" t="n">
        <f aca="false">COUNTIFS(Orders!$B$2:$B$3525,A369,Orders!$G$2:$G$3525,"Delivered")</f>
        <v>14</v>
      </c>
      <c r="K369" s="16" t="n">
        <f aca="false">SUMIFS(Orders!$K$2:$K$3525,Orders!$B$2:$B$3525,A369,Orders!$G$2:$G$3525,"Delivered")</f>
        <v>39708</v>
      </c>
      <c r="L369" s="16" t="n">
        <f aca="false">IF(J369=0,0,K369/J369)</f>
        <v>2836.28571428571</v>
      </c>
      <c r="M369" s="12" t="str">
        <f aca="false">IF(J369&gt;1,"Repeat","One-time")</f>
        <v>Repeat</v>
      </c>
    </row>
    <row r="370" customFormat="false" ht="15" hidden="false" customHeight="false" outlineLevel="0" collapsed="false">
      <c r="A370" s="12" t="n">
        <v>369</v>
      </c>
      <c r="B370" s="12" t="s">
        <v>1217</v>
      </c>
      <c r="C370" s="12" t="s">
        <v>1218</v>
      </c>
      <c r="D370" s="12" t="s">
        <v>483</v>
      </c>
      <c r="E370" s="12" t="n">
        <v>32</v>
      </c>
      <c r="F370" s="12" t="s">
        <v>97</v>
      </c>
      <c r="G370" s="12" t="s">
        <v>42</v>
      </c>
      <c r="H370" s="17" t="n">
        <v>45924</v>
      </c>
      <c r="I370" s="12" t="s">
        <v>61</v>
      </c>
      <c r="J370" s="12" t="n">
        <f aca="false">COUNTIFS(Orders!$B$2:$B$3525,A370,Orders!$G$2:$G$3525,"Delivered")</f>
        <v>1</v>
      </c>
      <c r="K370" s="16" t="n">
        <f aca="false">SUMIFS(Orders!$K$2:$K$3525,Orders!$B$2:$B$3525,A370,Orders!$G$2:$G$3525,"Delivered")</f>
        <v>629.1</v>
      </c>
      <c r="L370" s="16" t="n">
        <f aca="false">IF(J370=0,0,K370/J370)</f>
        <v>629.1</v>
      </c>
      <c r="M370" s="12" t="str">
        <f aca="false">IF(J370&gt;1,"Repeat","One-time")</f>
        <v>One-time</v>
      </c>
    </row>
    <row r="371" customFormat="false" ht="15" hidden="false" customHeight="false" outlineLevel="0" collapsed="false">
      <c r="A371" s="12" t="n">
        <v>370</v>
      </c>
      <c r="B371" s="12" t="s">
        <v>1219</v>
      </c>
      <c r="C371" s="12" t="s">
        <v>1220</v>
      </c>
      <c r="D371" s="12" t="s">
        <v>483</v>
      </c>
      <c r="E371" s="12" t="n">
        <v>44</v>
      </c>
      <c r="F371" s="12" t="s">
        <v>93</v>
      </c>
      <c r="G371" s="12" t="s">
        <v>46</v>
      </c>
      <c r="H371" s="17" t="n">
        <v>45020</v>
      </c>
      <c r="I371" s="12" t="s">
        <v>63</v>
      </c>
      <c r="J371" s="12" t="n">
        <f aca="false">COUNTIFS(Orders!$B$2:$B$3525,A371,Orders!$G$2:$G$3525,"Delivered")</f>
        <v>0</v>
      </c>
      <c r="K371" s="16" t="n">
        <f aca="false">SUMIFS(Orders!$K$2:$K$3525,Orders!$B$2:$B$3525,A371,Orders!$G$2:$G$3525,"Delivered")</f>
        <v>0</v>
      </c>
      <c r="L371" s="16" t="n">
        <f aca="false">IF(J371=0,0,K371/J371)</f>
        <v>0</v>
      </c>
      <c r="M371" s="12" t="str">
        <f aca="false">IF(J371&gt;1,"Repeat","One-time")</f>
        <v>One-time</v>
      </c>
    </row>
    <row r="372" customFormat="false" ht="15" hidden="false" customHeight="false" outlineLevel="0" collapsed="false">
      <c r="A372" s="12" t="n">
        <v>371</v>
      </c>
      <c r="B372" s="12" t="s">
        <v>1221</v>
      </c>
      <c r="C372" s="12" t="s">
        <v>1222</v>
      </c>
      <c r="D372" s="12" t="s">
        <v>483</v>
      </c>
      <c r="E372" s="12" t="n">
        <v>42</v>
      </c>
      <c r="F372" s="12" t="s">
        <v>93</v>
      </c>
      <c r="G372" s="12" t="s">
        <v>46</v>
      </c>
      <c r="H372" s="17" t="n">
        <v>45346</v>
      </c>
      <c r="I372" s="12" t="s">
        <v>61</v>
      </c>
      <c r="J372" s="12" t="n">
        <f aca="false">COUNTIFS(Orders!$B$2:$B$3525,A372,Orders!$G$2:$G$3525,"Delivered")</f>
        <v>0</v>
      </c>
      <c r="K372" s="16" t="n">
        <f aca="false">SUMIFS(Orders!$K$2:$K$3525,Orders!$B$2:$B$3525,A372,Orders!$G$2:$G$3525,"Delivered")</f>
        <v>0</v>
      </c>
      <c r="L372" s="16" t="n">
        <f aca="false">IF(J372=0,0,K372/J372)</f>
        <v>0</v>
      </c>
      <c r="M372" s="12" t="str">
        <f aca="false">IF(J372&gt;1,"Repeat","One-time")</f>
        <v>One-time</v>
      </c>
    </row>
    <row r="373" customFormat="false" ht="15" hidden="false" customHeight="false" outlineLevel="0" collapsed="false">
      <c r="A373" s="12" t="n">
        <v>372</v>
      </c>
      <c r="B373" s="12" t="s">
        <v>1223</v>
      </c>
      <c r="C373" s="12" t="s">
        <v>1224</v>
      </c>
      <c r="D373" s="12" t="s">
        <v>483</v>
      </c>
      <c r="E373" s="12" t="n">
        <v>19</v>
      </c>
      <c r="F373" s="12" t="s">
        <v>93</v>
      </c>
      <c r="G373" s="12" t="s">
        <v>46</v>
      </c>
      <c r="H373" s="17" t="n">
        <v>44851</v>
      </c>
      <c r="I373" s="12" t="s">
        <v>63</v>
      </c>
      <c r="J373" s="12" t="n">
        <f aca="false">COUNTIFS(Orders!$B$2:$B$3525,A373,Orders!$G$2:$G$3525,"Delivered")</f>
        <v>2</v>
      </c>
      <c r="K373" s="16" t="n">
        <f aca="false">SUMIFS(Orders!$K$2:$K$3525,Orders!$B$2:$B$3525,A373,Orders!$G$2:$G$3525,"Delivered")</f>
        <v>6163.2</v>
      </c>
      <c r="L373" s="16" t="n">
        <f aca="false">IF(J373=0,0,K373/J373)</f>
        <v>3081.6</v>
      </c>
      <c r="M373" s="12" t="str">
        <f aca="false">IF(J373&gt;1,"Repeat","One-time")</f>
        <v>Repeat</v>
      </c>
    </row>
    <row r="374" customFormat="false" ht="15" hidden="false" customHeight="false" outlineLevel="0" collapsed="false">
      <c r="A374" s="12" t="n">
        <v>373</v>
      </c>
      <c r="B374" s="12" t="s">
        <v>1225</v>
      </c>
      <c r="C374" s="12" t="s">
        <v>1226</v>
      </c>
      <c r="D374" s="12" t="s">
        <v>488</v>
      </c>
      <c r="E374" s="12" t="n">
        <v>27</v>
      </c>
      <c r="F374" s="12" t="s">
        <v>77</v>
      </c>
      <c r="G374" s="12" t="s">
        <v>43</v>
      </c>
      <c r="H374" s="17" t="n">
        <v>45212</v>
      </c>
      <c r="I374" s="12" t="s">
        <v>63</v>
      </c>
      <c r="J374" s="12" t="n">
        <f aca="false">COUNTIFS(Orders!$B$2:$B$3525,A374,Orders!$G$2:$G$3525,"Delivered")</f>
        <v>2</v>
      </c>
      <c r="K374" s="16" t="n">
        <f aca="false">SUMIFS(Orders!$K$2:$K$3525,Orders!$B$2:$B$3525,A374,Orders!$G$2:$G$3525,"Delivered")</f>
        <v>1458</v>
      </c>
      <c r="L374" s="16" t="n">
        <f aca="false">IF(J374=0,0,K374/J374)</f>
        <v>729</v>
      </c>
      <c r="M374" s="12" t="str">
        <f aca="false">IF(J374&gt;1,"Repeat","One-time")</f>
        <v>Repeat</v>
      </c>
    </row>
    <row r="375" customFormat="false" ht="15" hidden="false" customHeight="false" outlineLevel="0" collapsed="false">
      <c r="A375" s="12" t="n">
        <v>374</v>
      </c>
      <c r="B375" s="12" t="s">
        <v>1227</v>
      </c>
      <c r="C375" s="12" t="s">
        <v>1228</v>
      </c>
      <c r="D375" s="12" t="s">
        <v>488</v>
      </c>
      <c r="E375" s="12" t="n">
        <v>62</v>
      </c>
      <c r="F375" s="12" t="s">
        <v>89</v>
      </c>
      <c r="G375" s="12" t="s">
        <v>46</v>
      </c>
      <c r="H375" s="17" t="n">
        <v>45531</v>
      </c>
      <c r="I375" s="12" t="s">
        <v>61</v>
      </c>
      <c r="J375" s="12" t="n">
        <f aca="false">COUNTIFS(Orders!$B$2:$B$3525,A375,Orders!$G$2:$G$3525,"Delivered")</f>
        <v>6</v>
      </c>
      <c r="K375" s="16" t="n">
        <f aca="false">SUMIFS(Orders!$K$2:$K$3525,Orders!$B$2:$B$3525,A375,Orders!$G$2:$G$3525,"Delivered")</f>
        <v>16208.2</v>
      </c>
      <c r="L375" s="16" t="n">
        <f aca="false">IF(J375=0,0,K375/J375)</f>
        <v>2701.36666666667</v>
      </c>
      <c r="M375" s="12" t="str">
        <f aca="false">IF(J375&gt;1,"Repeat","One-time")</f>
        <v>Repeat</v>
      </c>
    </row>
    <row r="376" customFormat="false" ht="15" hidden="false" customHeight="false" outlineLevel="0" collapsed="false">
      <c r="A376" s="12" t="n">
        <v>375</v>
      </c>
      <c r="B376" s="12" t="s">
        <v>1229</v>
      </c>
      <c r="C376" s="12" t="s">
        <v>1230</v>
      </c>
      <c r="D376" s="12" t="s">
        <v>488</v>
      </c>
      <c r="E376" s="12" t="n">
        <v>57</v>
      </c>
      <c r="F376" s="12" t="s">
        <v>101</v>
      </c>
      <c r="G376" s="12" t="s">
        <v>42</v>
      </c>
      <c r="H376" s="17" t="n">
        <v>45594</v>
      </c>
      <c r="I376" s="12" t="s">
        <v>63</v>
      </c>
      <c r="J376" s="12" t="n">
        <f aca="false">COUNTIFS(Orders!$B$2:$B$3525,A376,Orders!$G$2:$G$3525,"Delivered")</f>
        <v>3</v>
      </c>
      <c r="K376" s="16" t="n">
        <f aca="false">SUMIFS(Orders!$K$2:$K$3525,Orders!$B$2:$B$3525,A376,Orders!$G$2:$G$3525,"Delivered")</f>
        <v>12712.6</v>
      </c>
      <c r="L376" s="16" t="n">
        <f aca="false">IF(J376=0,0,K376/J376)</f>
        <v>4237.53333333333</v>
      </c>
      <c r="M376" s="12" t="str">
        <f aca="false">IF(J376&gt;1,"Repeat","One-time")</f>
        <v>Repeat</v>
      </c>
    </row>
    <row r="377" customFormat="false" ht="15" hidden="false" customHeight="false" outlineLevel="0" collapsed="false">
      <c r="A377" s="12" t="n">
        <v>376</v>
      </c>
      <c r="B377" s="12" t="s">
        <v>1231</v>
      </c>
      <c r="C377" s="12" t="s">
        <v>1232</v>
      </c>
      <c r="D377" s="12" t="s">
        <v>483</v>
      </c>
      <c r="E377" s="12" t="n">
        <v>34</v>
      </c>
      <c r="F377" s="12" t="s">
        <v>75</v>
      </c>
      <c r="G377" s="12" t="s">
        <v>43</v>
      </c>
      <c r="H377" s="17" t="n">
        <v>45777</v>
      </c>
      <c r="I377" s="12" t="s">
        <v>63</v>
      </c>
      <c r="J377" s="12" t="n">
        <f aca="false">COUNTIFS(Orders!$B$2:$B$3525,A377,Orders!$G$2:$G$3525,"Delivered")</f>
        <v>0</v>
      </c>
      <c r="K377" s="16" t="n">
        <f aca="false">SUMIFS(Orders!$K$2:$K$3525,Orders!$B$2:$B$3525,A377,Orders!$G$2:$G$3525,"Delivered")</f>
        <v>0</v>
      </c>
      <c r="L377" s="16" t="n">
        <f aca="false">IF(J377=0,0,K377/J377)</f>
        <v>0</v>
      </c>
      <c r="M377" s="12" t="str">
        <f aca="false">IF(J377&gt;1,"Repeat","One-time")</f>
        <v>One-time</v>
      </c>
    </row>
    <row r="378" customFormat="false" ht="15" hidden="false" customHeight="false" outlineLevel="0" collapsed="false">
      <c r="A378" s="12" t="n">
        <v>377</v>
      </c>
      <c r="B378" s="12" t="s">
        <v>1233</v>
      </c>
      <c r="C378" s="12" t="s">
        <v>1234</v>
      </c>
      <c r="D378" s="12" t="s">
        <v>488</v>
      </c>
      <c r="E378" s="12" t="n">
        <v>25</v>
      </c>
      <c r="F378" s="12" t="s">
        <v>79</v>
      </c>
      <c r="G378" s="12" t="s">
        <v>45</v>
      </c>
      <c r="H378" s="17" t="n">
        <v>44724</v>
      </c>
      <c r="I378" s="12" t="s">
        <v>61</v>
      </c>
      <c r="J378" s="12" t="n">
        <f aca="false">COUNTIFS(Orders!$B$2:$B$3525,A378,Orders!$G$2:$G$3525,"Delivered")</f>
        <v>3</v>
      </c>
      <c r="K378" s="16" t="n">
        <f aca="false">SUMIFS(Orders!$K$2:$K$3525,Orders!$B$2:$B$3525,A378,Orders!$G$2:$G$3525,"Delivered")</f>
        <v>2201.65</v>
      </c>
      <c r="L378" s="16" t="n">
        <f aca="false">IF(J378=0,0,K378/J378)</f>
        <v>733.883333333333</v>
      </c>
      <c r="M378" s="12" t="str">
        <f aca="false">IF(J378&gt;1,"Repeat","One-time")</f>
        <v>Repeat</v>
      </c>
    </row>
    <row r="379" customFormat="false" ht="15" hidden="false" customHeight="false" outlineLevel="0" collapsed="false">
      <c r="A379" s="12" t="n">
        <v>378</v>
      </c>
      <c r="B379" s="12" t="s">
        <v>1235</v>
      </c>
      <c r="C379" s="12" t="s">
        <v>1236</v>
      </c>
      <c r="D379" s="12" t="s">
        <v>488</v>
      </c>
      <c r="E379" s="12" t="n">
        <v>25</v>
      </c>
      <c r="F379" s="12" t="s">
        <v>85</v>
      </c>
      <c r="G379" s="12" t="s">
        <v>45</v>
      </c>
      <c r="H379" s="17" t="n">
        <v>44826</v>
      </c>
      <c r="I379" s="12" t="s">
        <v>63</v>
      </c>
      <c r="J379" s="12" t="n">
        <f aca="false">COUNTIFS(Orders!$B$2:$B$3525,A379,Orders!$G$2:$G$3525,"Delivered")</f>
        <v>2</v>
      </c>
      <c r="K379" s="16" t="n">
        <f aca="false">SUMIFS(Orders!$K$2:$K$3525,Orders!$B$2:$B$3525,A379,Orders!$G$2:$G$3525,"Delivered")</f>
        <v>4082.1</v>
      </c>
      <c r="L379" s="16" t="n">
        <f aca="false">IF(J379=0,0,K379/J379)</f>
        <v>2041.05</v>
      </c>
      <c r="M379" s="12" t="str">
        <f aca="false">IF(J379&gt;1,"Repeat","One-time")</f>
        <v>Repeat</v>
      </c>
    </row>
    <row r="380" customFormat="false" ht="15" hidden="false" customHeight="false" outlineLevel="0" collapsed="false">
      <c r="A380" s="12" t="n">
        <v>379</v>
      </c>
      <c r="B380" s="12" t="s">
        <v>1237</v>
      </c>
      <c r="C380" s="12" t="s">
        <v>1238</v>
      </c>
      <c r="D380" s="12" t="s">
        <v>488</v>
      </c>
      <c r="E380" s="12" t="n">
        <v>22</v>
      </c>
      <c r="F380" s="12" t="s">
        <v>97</v>
      </c>
      <c r="G380" s="12" t="s">
        <v>42</v>
      </c>
      <c r="H380" s="17" t="n">
        <v>45749</v>
      </c>
      <c r="I380" s="12" t="s">
        <v>63</v>
      </c>
      <c r="J380" s="12" t="n">
        <f aca="false">COUNTIFS(Orders!$B$2:$B$3525,A380,Orders!$G$2:$G$3525,"Delivered")</f>
        <v>4</v>
      </c>
      <c r="K380" s="16" t="n">
        <f aca="false">SUMIFS(Orders!$K$2:$K$3525,Orders!$B$2:$B$3525,A380,Orders!$G$2:$G$3525,"Delivered")</f>
        <v>20985.25</v>
      </c>
      <c r="L380" s="16" t="n">
        <f aca="false">IF(J380=0,0,K380/J380)</f>
        <v>5246.3125</v>
      </c>
      <c r="M380" s="12" t="str">
        <f aca="false">IF(J380&gt;1,"Repeat","One-time")</f>
        <v>Repeat</v>
      </c>
    </row>
    <row r="381" customFormat="false" ht="15" hidden="false" customHeight="false" outlineLevel="0" collapsed="false">
      <c r="A381" s="12" t="n">
        <v>380</v>
      </c>
      <c r="B381" s="12" t="s">
        <v>1239</v>
      </c>
      <c r="C381" s="12" t="s">
        <v>1240</v>
      </c>
      <c r="D381" s="12" t="s">
        <v>483</v>
      </c>
      <c r="E381" s="12" t="n">
        <v>58</v>
      </c>
      <c r="F381" s="12" t="s">
        <v>101</v>
      </c>
      <c r="G381" s="12" t="s">
        <v>42</v>
      </c>
      <c r="H381" s="17" t="n">
        <v>44839</v>
      </c>
      <c r="I381" s="12" t="s">
        <v>63</v>
      </c>
      <c r="J381" s="12" t="n">
        <f aca="false">COUNTIFS(Orders!$B$2:$B$3525,A381,Orders!$G$2:$G$3525,"Delivered")</f>
        <v>1</v>
      </c>
      <c r="K381" s="16" t="n">
        <f aca="false">SUMIFS(Orders!$K$2:$K$3525,Orders!$B$2:$B$3525,A381,Orders!$G$2:$G$3525,"Delivered")</f>
        <v>4267</v>
      </c>
      <c r="L381" s="16" t="n">
        <f aca="false">IF(J381=0,0,K381/J381)</f>
        <v>4267</v>
      </c>
      <c r="M381" s="12" t="str">
        <f aca="false">IF(J381&gt;1,"Repeat","One-time")</f>
        <v>One-time</v>
      </c>
    </row>
    <row r="382" customFormat="false" ht="15" hidden="false" customHeight="false" outlineLevel="0" collapsed="false">
      <c r="A382" s="12" t="n">
        <v>381</v>
      </c>
      <c r="B382" s="12" t="s">
        <v>1241</v>
      </c>
      <c r="C382" s="12" t="s">
        <v>1242</v>
      </c>
      <c r="D382" s="12" t="s">
        <v>483</v>
      </c>
      <c r="E382" s="12" t="n">
        <v>36</v>
      </c>
      <c r="F382" s="12" t="s">
        <v>85</v>
      </c>
      <c r="G382" s="12" t="s">
        <v>45</v>
      </c>
      <c r="H382" s="17" t="n">
        <v>45457</v>
      </c>
      <c r="I382" s="12" t="s">
        <v>63</v>
      </c>
      <c r="J382" s="12" t="n">
        <f aca="false">COUNTIFS(Orders!$B$2:$B$3525,A382,Orders!$G$2:$G$3525,"Delivered")</f>
        <v>2</v>
      </c>
      <c r="K382" s="16" t="n">
        <f aca="false">SUMIFS(Orders!$K$2:$K$3525,Orders!$B$2:$B$3525,A382,Orders!$G$2:$G$3525,"Delivered")</f>
        <v>5529.55</v>
      </c>
      <c r="L382" s="16" t="n">
        <f aca="false">IF(J382=0,0,K382/J382)</f>
        <v>2764.775</v>
      </c>
      <c r="M382" s="12" t="str">
        <f aca="false">IF(J382&gt;1,"Repeat","One-time")</f>
        <v>Repeat</v>
      </c>
    </row>
    <row r="383" customFormat="false" ht="15" hidden="false" customHeight="false" outlineLevel="0" collapsed="false">
      <c r="A383" s="12" t="n">
        <v>382</v>
      </c>
      <c r="B383" s="12" t="s">
        <v>1243</v>
      </c>
      <c r="C383" s="12" t="s">
        <v>1244</v>
      </c>
      <c r="D383" s="12" t="s">
        <v>483</v>
      </c>
      <c r="E383" s="12" t="n">
        <v>54</v>
      </c>
      <c r="F383" s="12" t="s">
        <v>93</v>
      </c>
      <c r="G383" s="12" t="s">
        <v>46</v>
      </c>
      <c r="H383" s="17" t="n">
        <v>45249</v>
      </c>
      <c r="I383" s="12" t="s">
        <v>63</v>
      </c>
      <c r="J383" s="12" t="n">
        <f aca="false">COUNTIFS(Orders!$B$2:$B$3525,A383,Orders!$G$2:$G$3525,"Delivered")</f>
        <v>3</v>
      </c>
      <c r="K383" s="16" t="n">
        <f aca="false">SUMIFS(Orders!$K$2:$K$3525,Orders!$B$2:$B$3525,A383,Orders!$G$2:$G$3525,"Delivered")</f>
        <v>24069.85</v>
      </c>
      <c r="L383" s="16" t="n">
        <f aca="false">IF(J383=0,0,K383/J383)</f>
        <v>8023.28333333333</v>
      </c>
      <c r="M383" s="12" t="str">
        <f aca="false">IF(J383&gt;1,"Repeat","One-time")</f>
        <v>Repeat</v>
      </c>
    </row>
    <row r="384" customFormat="false" ht="15" hidden="false" customHeight="false" outlineLevel="0" collapsed="false">
      <c r="A384" s="12" t="n">
        <v>383</v>
      </c>
      <c r="B384" s="12" t="s">
        <v>1245</v>
      </c>
      <c r="C384" s="12" t="s">
        <v>1246</v>
      </c>
      <c r="D384" s="12" t="s">
        <v>488</v>
      </c>
      <c r="E384" s="12" t="n">
        <v>22</v>
      </c>
      <c r="F384" s="12" t="s">
        <v>75</v>
      </c>
      <c r="G384" s="12" t="s">
        <v>43</v>
      </c>
      <c r="H384" s="17" t="n">
        <v>45345</v>
      </c>
      <c r="I384" s="12" t="s">
        <v>61</v>
      </c>
      <c r="J384" s="12" t="n">
        <f aca="false">COUNTIFS(Orders!$B$2:$B$3525,A384,Orders!$G$2:$G$3525,"Delivered")</f>
        <v>5</v>
      </c>
      <c r="K384" s="16" t="n">
        <f aca="false">SUMIFS(Orders!$K$2:$K$3525,Orders!$B$2:$B$3525,A384,Orders!$G$2:$G$3525,"Delivered")</f>
        <v>23994.85</v>
      </c>
      <c r="L384" s="16" t="n">
        <f aca="false">IF(J384=0,0,K384/J384)</f>
        <v>4798.97</v>
      </c>
      <c r="M384" s="12" t="str">
        <f aca="false">IF(J384&gt;1,"Repeat","One-time")</f>
        <v>Repeat</v>
      </c>
    </row>
    <row r="385" customFormat="false" ht="15" hidden="false" customHeight="false" outlineLevel="0" collapsed="false">
      <c r="A385" s="12" t="n">
        <v>384</v>
      </c>
      <c r="B385" s="12" t="s">
        <v>1247</v>
      </c>
      <c r="C385" s="12" t="s">
        <v>1248</v>
      </c>
      <c r="D385" s="12" t="s">
        <v>488</v>
      </c>
      <c r="E385" s="12" t="n">
        <v>48</v>
      </c>
      <c r="F385" s="12" t="s">
        <v>71</v>
      </c>
      <c r="G385" s="12" t="s">
        <v>43</v>
      </c>
      <c r="H385" s="17" t="n">
        <v>45181</v>
      </c>
      <c r="I385" s="12" t="s">
        <v>63</v>
      </c>
      <c r="J385" s="12" t="n">
        <f aca="false">COUNTIFS(Orders!$B$2:$B$3525,A385,Orders!$G$2:$G$3525,"Delivered")</f>
        <v>7</v>
      </c>
      <c r="K385" s="16" t="n">
        <f aca="false">SUMIFS(Orders!$K$2:$K$3525,Orders!$B$2:$B$3525,A385,Orders!$G$2:$G$3525,"Delivered")</f>
        <v>34363.15</v>
      </c>
      <c r="L385" s="16" t="n">
        <f aca="false">IF(J385=0,0,K385/J385)</f>
        <v>4909.02142857143</v>
      </c>
      <c r="M385" s="12" t="str">
        <f aca="false">IF(J385&gt;1,"Repeat","One-time")</f>
        <v>Repeat</v>
      </c>
    </row>
    <row r="386" customFormat="false" ht="15" hidden="false" customHeight="false" outlineLevel="0" collapsed="false">
      <c r="A386" s="12" t="n">
        <v>385</v>
      </c>
      <c r="B386" s="12" t="s">
        <v>1249</v>
      </c>
      <c r="C386" s="12" t="s">
        <v>1250</v>
      </c>
      <c r="D386" s="12" t="s">
        <v>488</v>
      </c>
      <c r="E386" s="12" t="n">
        <v>34</v>
      </c>
      <c r="F386" s="12" t="s">
        <v>95</v>
      </c>
      <c r="G386" s="12" t="s">
        <v>42</v>
      </c>
      <c r="H386" s="17" t="n">
        <v>45746</v>
      </c>
      <c r="I386" s="12" t="s">
        <v>62</v>
      </c>
      <c r="J386" s="12" t="n">
        <f aca="false">COUNTIFS(Orders!$B$2:$B$3525,A386,Orders!$G$2:$G$3525,"Delivered")</f>
        <v>1</v>
      </c>
      <c r="K386" s="16" t="n">
        <f aca="false">SUMIFS(Orders!$K$2:$K$3525,Orders!$B$2:$B$3525,A386,Orders!$G$2:$G$3525,"Delivered")</f>
        <v>3389.65</v>
      </c>
      <c r="L386" s="16" t="n">
        <f aca="false">IF(J386=0,0,K386/J386)</f>
        <v>3389.65</v>
      </c>
      <c r="M386" s="12" t="str">
        <f aca="false">IF(J386&gt;1,"Repeat","One-time")</f>
        <v>One-time</v>
      </c>
    </row>
    <row r="387" customFormat="false" ht="15" hidden="false" customHeight="false" outlineLevel="0" collapsed="false">
      <c r="A387" s="12" t="n">
        <v>386</v>
      </c>
      <c r="B387" s="12" t="s">
        <v>1251</v>
      </c>
      <c r="C387" s="12" t="s">
        <v>1252</v>
      </c>
      <c r="D387" s="12" t="s">
        <v>483</v>
      </c>
      <c r="E387" s="12" t="n">
        <v>40</v>
      </c>
      <c r="F387" s="12" t="s">
        <v>93</v>
      </c>
      <c r="G387" s="12" t="s">
        <v>46</v>
      </c>
      <c r="H387" s="17" t="n">
        <v>44774</v>
      </c>
      <c r="I387" s="12" t="s">
        <v>63</v>
      </c>
      <c r="J387" s="12" t="n">
        <f aca="false">COUNTIFS(Orders!$B$2:$B$3525,A387,Orders!$G$2:$G$3525,"Delivered")</f>
        <v>3</v>
      </c>
      <c r="K387" s="16" t="n">
        <f aca="false">SUMIFS(Orders!$K$2:$K$3525,Orders!$B$2:$B$3525,A387,Orders!$G$2:$G$3525,"Delivered")</f>
        <v>14655.75</v>
      </c>
      <c r="L387" s="16" t="n">
        <f aca="false">IF(J387=0,0,K387/J387)</f>
        <v>4885.25</v>
      </c>
      <c r="M387" s="12" t="str">
        <f aca="false">IF(J387&gt;1,"Repeat","One-time")</f>
        <v>Repeat</v>
      </c>
    </row>
    <row r="388" customFormat="false" ht="15" hidden="false" customHeight="false" outlineLevel="0" collapsed="false">
      <c r="A388" s="12" t="n">
        <v>387</v>
      </c>
      <c r="B388" s="12" t="s">
        <v>1253</v>
      </c>
      <c r="C388" s="12" t="s">
        <v>1254</v>
      </c>
      <c r="D388" s="12" t="s">
        <v>488</v>
      </c>
      <c r="E388" s="12" t="n">
        <v>26</v>
      </c>
      <c r="F388" s="12" t="s">
        <v>77</v>
      </c>
      <c r="G388" s="12" t="s">
        <v>43</v>
      </c>
      <c r="H388" s="17" t="n">
        <v>45258</v>
      </c>
      <c r="I388" s="12" t="s">
        <v>63</v>
      </c>
      <c r="J388" s="12" t="n">
        <f aca="false">COUNTIFS(Orders!$B$2:$B$3525,A388,Orders!$G$2:$G$3525,"Delivered")</f>
        <v>0</v>
      </c>
      <c r="K388" s="16" t="n">
        <f aca="false">SUMIFS(Orders!$K$2:$K$3525,Orders!$B$2:$B$3525,A388,Orders!$G$2:$G$3525,"Delivered")</f>
        <v>0</v>
      </c>
      <c r="L388" s="16" t="n">
        <f aca="false">IF(J388=0,0,K388/J388)</f>
        <v>0</v>
      </c>
      <c r="M388" s="12" t="str">
        <f aca="false">IF(J388&gt;1,"Repeat","One-time")</f>
        <v>One-time</v>
      </c>
    </row>
    <row r="389" customFormat="false" ht="15" hidden="false" customHeight="false" outlineLevel="0" collapsed="false">
      <c r="A389" s="12" t="n">
        <v>388</v>
      </c>
      <c r="B389" s="12" t="s">
        <v>1255</v>
      </c>
      <c r="C389" s="12" t="s">
        <v>1256</v>
      </c>
      <c r="D389" s="12" t="s">
        <v>483</v>
      </c>
      <c r="E389" s="12" t="n">
        <v>61</v>
      </c>
      <c r="F389" s="12" t="s">
        <v>91</v>
      </c>
      <c r="G389" s="12" t="s">
        <v>46</v>
      </c>
      <c r="H389" s="17" t="n">
        <v>45204</v>
      </c>
      <c r="I389" s="12" t="s">
        <v>63</v>
      </c>
      <c r="J389" s="12" t="n">
        <f aca="false">COUNTIFS(Orders!$B$2:$B$3525,A389,Orders!$G$2:$G$3525,"Delivered")</f>
        <v>2</v>
      </c>
      <c r="K389" s="16" t="n">
        <f aca="false">SUMIFS(Orders!$K$2:$K$3525,Orders!$B$2:$B$3525,A389,Orders!$G$2:$G$3525,"Delivered")</f>
        <v>23102.15</v>
      </c>
      <c r="L389" s="16" t="n">
        <f aca="false">IF(J389=0,0,K389/J389)</f>
        <v>11551.075</v>
      </c>
      <c r="M389" s="12" t="str">
        <f aca="false">IF(J389&gt;1,"Repeat","One-time")</f>
        <v>Repeat</v>
      </c>
    </row>
    <row r="390" customFormat="false" ht="15" hidden="false" customHeight="false" outlineLevel="0" collapsed="false">
      <c r="A390" s="12" t="n">
        <v>389</v>
      </c>
      <c r="B390" s="12" t="s">
        <v>1257</v>
      </c>
      <c r="C390" s="12" t="s">
        <v>1258</v>
      </c>
      <c r="D390" s="12" t="s">
        <v>483</v>
      </c>
      <c r="E390" s="12" t="n">
        <v>26</v>
      </c>
      <c r="F390" s="12" t="s">
        <v>101</v>
      </c>
      <c r="G390" s="12" t="s">
        <v>42</v>
      </c>
      <c r="H390" s="17" t="n">
        <v>45530</v>
      </c>
      <c r="I390" s="12" t="s">
        <v>63</v>
      </c>
      <c r="J390" s="12" t="n">
        <f aca="false">COUNTIFS(Orders!$B$2:$B$3525,A390,Orders!$G$2:$G$3525,"Delivered")</f>
        <v>2</v>
      </c>
      <c r="K390" s="16" t="n">
        <f aca="false">SUMIFS(Orders!$K$2:$K$3525,Orders!$B$2:$B$3525,A390,Orders!$G$2:$G$3525,"Delivered")</f>
        <v>13431.2</v>
      </c>
      <c r="L390" s="16" t="n">
        <f aca="false">IF(J390=0,0,K390/J390)</f>
        <v>6715.6</v>
      </c>
      <c r="M390" s="12" t="str">
        <f aca="false">IF(J390&gt;1,"Repeat","One-time")</f>
        <v>Repeat</v>
      </c>
    </row>
    <row r="391" customFormat="false" ht="15" hidden="false" customHeight="false" outlineLevel="0" collapsed="false">
      <c r="A391" s="12" t="n">
        <v>390</v>
      </c>
      <c r="B391" s="12" t="s">
        <v>1259</v>
      </c>
      <c r="C391" s="12" t="s">
        <v>1260</v>
      </c>
      <c r="D391" s="12" t="s">
        <v>483</v>
      </c>
      <c r="E391" s="12" t="n">
        <v>36</v>
      </c>
      <c r="F391" s="12" t="s">
        <v>99</v>
      </c>
      <c r="G391" s="12" t="s">
        <v>42</v>
      </c>
      <c r="H391" s="17" t="n">
        <v>45443</v>
      </c>
      <c r="I391" s="12" t="s">
        <v>63</v>
      </c>
      <c r="J391" s="12" t="n">
        <f aca="false">COUNTIFS(Orders!$B$2:$B$3525,A391,Orders!$G$2:$G$3525,"Delivered")</f>
        <v>2</v>
      </c>
      <c r="K391" s="16" t="n">
        <f aca="false">SUMIFS(Orders!$K$2:$K$3525,Orders!$B$2:$B$3525,A391,Orders!$G$2:$G$3525,"Delivered")</f>
        <v>6066.2</v>
      </c>
      <c r="L391" s="16" t="n">
        <f aca="false">IF(J391=0,0,K391/J391)</f>
        <v>3033.1</v>
      </c>
      <c r="M391" s="12" t="str">
        <f aca="false">IF(J391&gt;1,"Repeat","One-time")</f>
        <v>Repeat</v>
      </c>
    </row>
    <row r="392" customFormat="false" ht="15" hidden="false" customHeight="false" outlineLevel="0" collapsed="false">
      <c r="A392" s="12" t="n">
        <v>391</v>
      </c>
      <c r="B392" s="12" t="s">
        <v>1261</v>
      </c>
      <c r="C392" s="12" t="s">
        <v>1262</v>
      </c>
      <c r="D392" s="12" t="s">
        <v>483</v>
      </c>
      <c r="E392" s="12" t="n">
        <v>38</v>
      </c>
      <c r="F392" s="12" t="s">
        <v>83</v>
      </c>
      <c r="G392" s="12" t="s">
        <v>45</v>
      </c>
      <c r="H392" s="17" t="n">
        <v>45145</v>
      </c>
      <c r="I392" s="12" t="s">
        <v>61</v>
      </c>
      <c r="J392" s="12" t="n">
        <f aca="false">COUNTIFS(Orders!$B$2:$B$3525,A392,Orders!$G$2:$G$3525,"Delivered")</f>
        <v>10</v>
      </c>
      <c r="K392" s="16" t="n">
        <f aca="false">SUMIFS(Orders!$K$2:$K$3525,Orders!$B$2:$B$3525,A392,Orders!$G$2:$G$3525,"Delivered")</f>
        <v>37974.1</v>
      </c>
      <c r="L392" s="16" t="n">
        <f aca="false">IF(J392=0,0,K392/J392)</f>
        <v>3797.41</v>
      </c>
      <c r="M392" s="12" t="str">
        <f aca="false">IF(J392&gt;1,"Repeat","One-time")</f>
        <v>Repeat</v>
      </c>
    </row>
    <row r="393" customFormat="false" ht="15" hidden="false" customHeight="false" outlineLevel="0" collapsed="false">
      <c r="A393" s="12" t="n">
        <v>392</v>
      </c>
      <c r="B393" s="12" t="s">
        <v>1263</v>
      </c>
      <c r="C393" s="12" t="s">
        <v>1264</v>
      </c>
      <c r="D393" s="12" t="s">
        <v>488</v>
      </c>
      <c r="E393" s="12" t="n">
        <v>34</v>
      </c>
      <c r="F393" s="12" t="s">
        <v>95</v>
      </c>
      <c r="G393" s="12" t="s">
        <v>42</v>
      </c>
      <c r="H393" s="17" t="n">
        <v>44884</v>
      </c>
      <c r="I393" s="12" t="s">
        <v>63</v>
      </c>
      <c r="J393" s="12" t="n">
        <f aca="false">COUNTIFS(Orders!$B$2:$B$3525,A393,Orders!$G$2:$G$3525,"Delivered")</f>
        <v>1</v>
      </c>
      <c r="K393" s="16" t="n">
        <f aca="false">SUMIFS(Orders!$K$2:$K$3525,Orders!$B$2:$B$3525,A393,Orders!$G$2:$G$3525,"Delivered")</f>
        <v>4199.55</v>
      </c>
      <c r="L393" s="16" t="n">
        <f aca="false">IF(J393=0,0,K393/J393)</f>
        <v>4199.55</v>
      </c>
      <c r="M393" s="12" t="str">
        <f aca="false">IF(J393&gt;1,"Repeat","One-time")</f>
        <v>One-time</v>
      </c>
    </row>
    <row r="394" customFormat="false" ht="15" hidden="false" customHeight="false" outlineLevel="0" collapsed="false">
      <c r="A394" s="12" t="n">
        <v>393</v>
      </c>
      <c r="B394" s="12" t="s">
        <v>1265</v>
      </c>
      <c r="C394" s="12" t="s">
        <v>1266</v>
      </c>
      <c r="D394" s="12" t="s">
        <v>488</v>
      </c>
      <c r="E394" s="12" t="n">
        <v>40</v>
      </c>
      <c r="F394" s="12" t="s">
        <v>83</v>
      </c>
      <c r="G394" s="12" t="s">
        <v>45</v>
      </c>
      <c r="H394" s="17" t="n">
        <v>44975</v>
      </c>
      <c r="I394" s="12" t="s">
        <v>61</v>
      </c>
      <c r="J394" s="12" t="n">
        <f aca="false">COUNTIFS(Orders!$B$2:$B$3525,A394,Orders!$G$2:$G$3525,"Delivered")</f>
        <v>2</v>
      </c>
      <c r="K394" s="16" t="n">
        <f aca="false">SUMIFS(Orders!$K$2:$K$3525,Orders!$B$2:$B$3525,A394,Orders!$G$2:$G$3525,"Delivered")</f>
        <v>3351.1</v>
      </c>
      <c r="L394" s="16" t="n">
        <f aca="false">IF(J394=0,0,K394/J394)</f>
        <v>1675.55</v>
      </c>
      <c r="M394" s="12" t="str">
        <f aca="false">IF(J394&gt;1,"Repeat","One-time")</f>
        <v>Repeat</v>
      </c>
    </row>
    <row r="395" customFormat="false" ht="15" hidden="false" customHeight="false" outlineLevel="0" collapsed="false">
      <c r="A395" s="12" t="n">
        <v>394</v>
      </c>
      <c r="B395" s="12" t="s">
        <v>1267</v>
      </c>
      <c r="C395" s="12" t="s">
        <v>1268</v>
      </c>
      <c r="D395" s="12" t="s">
        <v>488</v>
      </c>
      <c r="E395" s="12" t="n">
        <v>35</v>
      </c>
      <c r="F395" s="12" t="s">
        <v>73</v>
      </c>
      <c r="G395" s="12" t="s">
        <v>43</v>
      </c>
      <c r="H395" s="17" t="n">
        <v>45430</v>
      </c>
      <c r="I395" s="12" t="s">
        <v>63</v>
      </c>
      <c r="J395" s="12" t="n">
        <f aca="false">COUNTIFS(Orders!$B$2:$B$3525,A395,Orders!$G$2:$G$3525,"Delivered")</f>
        <v>3</v>
      </c>
      <c r="K395" s="16" t="n">
        <f aca="false">SUMIFS(Orders!$K$2:$K$3525,Orders!$B$2:$B$3525,A395,Orders!$G$2:$G$3525,"Delivered")</f>
        <v>8333.65</v>
      </c>
      <c r="L395" s="16" t="n">
        <f aca="false">IF(J395=0,0,K395/J395)</f>
        <v>2777.88333333333</v>
      </c>
      <c r="M395" s="12" t="str">
        <f aca="false">IF(J395&gt;1,"Repeat","One-time")</f>
        <v>Repeat</v>
      </c>
    </row>
    <row r="396" customFormat="false" ht="15" hidden="false" customHeight="false" outlineLevel="0" collapsed="false">
      <c r="A396" s="12" t="n">
        <v>395</v>
      </c>
      <c r="B396" s="12" t="s">
        <v>1269</v>
      </c>
      <c r="C396" s="12" t="s">
        <v>1270</v>
      </c>
      <c r="D396" s="12" t="s">
        <v>488</v>
      </c>
      <c r="E396" s="12" t="n">
        <v>43</v>
      </c>
      <c r="F396" s="12" t="s">
        <v>93</v>
      </c>
      <c r="G396" s="12" t="s">
        <v>46</v>
      </c>
      <c r="H396" s="17" t="n">
        <v>44772</v>
      </c>
      <c r="I396" s="12" t="s">
        <v>62</v>
      </c>
      <c r="J396" s="12" t="n">
        <f aca="false">COUNTIFS(Orders!$B$2:$B$3525,A396,Orders!$G$2:$G$3525,"Delivered")</f>
        <v>0</v>
      </c>
      <c r="K396" s="16" t="n">
        <f aca="false">SUMIFS(Orders!$K$2:$K$3525,Orders!$B$2:$B$3525,A396,Orders!$G$2:$G$3525,"Delivered")</f>
        <v>0</v>
      </c>
      <c r="L396" s="16" t="n">
        <f aca="false">IF(J396=0,0,K396/J396)</f>
        <v>0</v>
      </c>
      <c r="M396" s="12" t="str">
        <f aca="false">IF(J396&gt;1,"Repeat","One-time")</f>
        <v>One-time</v>
      </c>
    </row>
    <row r="397" customFormat="false" ht="15" hidden="false" customHeight="false" outlineLevel="0" collapsed="false">
      <c r="A397" s="12" t="n">
        <v>396</v>
      </c>
      <c r="B397" s="12" t="s">
        <v>1271</v>
      </c>
      <c r="C397" s="12" t="s">
        <v>1272</v>
      </c>
      <c r="D397" s="12" t="s">
        <v>488</v>
      </c>
      <c r="E397" s="12" t="n">
        <v>29</v>
      </c>
      <c r="F397" s="12" t="s">
        <v>95</v>
      </c>
      <c r="G397" s="12" t="s">
        <v>42</v>
      </c>
      <c r="H397" s="17" t="n">
        <v>44839</v>
      </c>
      <c r="I397" s="12" t="s">
        <v>63</v>
      </c>
      <c r="J397" s="12" t="n">
        <f aca="false">COUNTIFS(Orders!$B$2:$B$3525,A397,Orders!$G$2:$G$3525,"Delivered")</f>
        <v>7</v>
      </c>
      <c r="K397" s="16" t="n">
        <f aca="false">SUMIFS(Orders!$K$2:$K$3525,Orders!$B$2:$B$3525,A397,Orders!$G$2:$G$3525,"Delivered")</f>
        <v>33035.5</v>
      </c>
      <c r="L397" s="16" t="n">
        <f aca="false">IF(J397=0,0,K397/J397)</f>
        <v>4719.35714285714</v>
      </c>
      <c r="M397" s="12" t="str">
        <f aca="false">IF(J397&gt;1,"Repeat","One-time")</f>
        <v>Repeat</v>
      </c>
    </row>
    <row r="398" customFormat="false" ht="15" hidden="false" customHeight="false" outlineLevel="0" collapsed="false">
      <c r="A398" s="12" t="n">
        <v>397</v>
      </c>
      <c r="B398" s="12" t="s">
        <v>1273</v>
      </c>
      <c r="C398" s="12" t="s">
        <v>1274</v>
      </c>
      <c r="D398" s="12" t="s">
        <v>488</v>
      </c>
      <c r="E398" s="12" t="n">
        <v>51</v>
      </c>
      <c r="F398" s="12" t="s">
        <v>101</v>
      </c>
      <c r="G398" s="12" t="s">
        <v>42</v>
      </c>
      <c r="H398" s="17" t="n">
        <v>45641</v>
      </c>
      <c r="I398" s="12" t="s">
        <v>63</v>
      </c>
      <c r="J398" s="12" t="n">
        <f aca="false">COUNTIFS(Orders!$B$2:$B$3525,A398,Orders!$G$2:$G$3525,"Delivered")</f>
        <v>5</v>
      </c>
      <c r="K398" s="16" t="n">
        <f aca="false">SUMIFS(Orders!$K$2:$K$3525,Orders!$B$2:$B$3525,A398,Orders!$G$2:$G$3525,"Delivered")</f>
        <v>12939.65</v>
      </c>
      <c r="L398" s="16" t="n">
        <f aca="false">IF(J398=0,0,K398/J398)</f>
        <v>2587.93</v>
      </c>
      <c r="M398" s="12" t="str">
        <f aca="false">IF(J398&gt;1,"Repeat","One-time")</f>
        <v>Repeat</v>
      </c>
    </row>
    <row r="399" customFormat="false" ht="15" hidden="false" customHeight="false" outlineLevel="0" collapsed="false">
      <c r="A399" s="12" t="n">
        <v>398</v>
      </c>
      <c r="B399" s="12" t="s">
        <v>1275</v>
      </c>
      <c r="C399" s="12" t="s">
        <v>1276</v>
      </c>
      <c r="D399" s="12" t="s">
        <v>488</v>
      </c>
      <c r="E399" s="12" t="n">
        <v>23</v>
      </c>
      <c r="F399" s="12" t="s">
        <v>75</v>
      </c>
      <c r="G399" s="12" t="s">
        <v>43</v>
      </c>
      <c r="H399" s="17" t="n">
        <v>45446</v>
      </c>
      <c r="I399" s="12" t="s">
        <v>63</v>
      </c>
      <c r="J399" s="12" t="n">
        <f aca="false">COUNTIFS(Orders!$B$2:$B$3525,A399,Orders!$G$2:$G$3525,"Delivered")</f>
        <v>0</v>
      </c>
      <c r="K399" s="16" t="n">
        <f aca="false">SUMIFS(Orders!$K$2:$K$3525,Orders!$B$2:$B$3525,A399,Orders!$G$2:$G$3525,"Delivered")</f>
        <v>0</v>
      </c>
      <c r="L399" s="16" t="n">
        <f aca="false">IF(J399=0,0,K399/J399)</f>
        <v>0</v>
      </c>
      <c r="M399" s="12" t="str">
        <f aca="false">IF(J399&gt;1,"Repeat","One-time")</f>
        <v>One-time</v>
      </c>
    </row>
    <row r="400" customFormat="false" ht="15" hidden="false" customHeight="false" outlineLevel="0" collapsed="false">
      <c r="A400" s="12" t="n">
        <v>399</v>
      </c>
      <c r="B400" s="12" t="s">
        <v>1277</v>
      </c>
      <c r="C400" s="12" t="s">
        <v>1278</v>
      </c>
      <c r="D400" s="12" t="s">
        <v>488</v>
      </c>
      <c r="E400" s="12" t="n">
        <v>38</v>
      </c>
      <c r="F400" s="12" t="s">
        <v>81</v>
      </c>
      <c r="G400" s="12" t="s">
        <v>45</v>
      </c>
      <c r="H400" s="17" t="n">
        <v>44968</v>
      </c>
      <c r="I400" s="12" t="s">
        <v>63</v>
      </c>
      <c r="J400" s="12" t="n">
        <f aca="false">COUNTIFS(Orders!$B$2:$B$3525,A400,Orders!$G$2:$G$3525,"Delivered")</f>
        <v>6</v>
      </c>
      <c r="K400" s="16" t="n">
        <f aca="false">SUMIFS(Orders!$K$2:$K$3525,Orders!$B$2:$B$3525,A400,Orders!$G$2:$G$3525,"Delivered")</f>
        <v>14202.75</v>
      </c>
      <c r="L400" s="16" t="n">
        <f aca="false">IF(J400=0,0,K400/J400)</f>
        <v>2367.125</v>
      </c>
      <c r="M400" s="12" t="str">
        <f aca="false">IF(J400&gt;1,"Repeat","One-time")</f>
        <v>Repeat</v>
      </c>
    </row>
    <row r="401" customFormat="false" ht="15" hidden="false" customHeight="false" outlineLevel="0" collapsed="false">
      <c r="A401" s="12" t="n">
        <v>400</v>
      </c>
      <c r="B401" s="12" t="s">
        <v>1279</v>
      </c>
      <c r="C401" s="12" t="s">
        <v>1280</v>
      </c>
      <c r="D401" s="12" t="s">
        <v>488</v>
      </c>
      <c r="E401" s="12" t="n">
        <v>37</v>
      </c>
      <c r="F401" s="12" t="s">
        <v>91</v>
      </c>
      <c r="G401" s="12" t="s">
        <v>46</v>
      </c>
      <c r="H401" s="17" t="n">
        <v>45326</v>
      </c>
      <c r="I401" s="12" t="s">
        <v>63</v>
      </c>
      <c r="J401" s="12" t="n">
        <f aca="false">COUNTIFS(Orders!$B$2:$B$3525,A401,Orders!$G$2:$G$3525,"Delivered")</f>
        <v>3</v>
      </c>
      <c r="K401" s="16" t="n">
        <f aca="false">SUMIFS(Orders!$K$2:$K$3525,Orders!$B$2:$B$3525,A401,Orders!$G$2:$G$3525,"Delivered")</f>
        <v>5951.1</v>
      </c>
      <c r="L401" s="16" t="n">
        <f aca="false">IF(J401=0,0,K401/J401)</f>
        <v>1983.7</v>
      </c>
      <c r="M401" s="12" t="str">
        <f aca="false">IF(J401&gt;1,"Repeat","One-time")</f>
        <v>Repeat</v>
      </c>
    </row>
    <row r="402" customFormat="false" ht="15" hidden="false" customHeight="false" outlineLevel="0" collapsed="false">
      <c r="A402" s="12" t="n">
        <v>401</v>
      </c>
      <c r="B402" s="12" t="s">
        <v>1281</v>
      </c>
      <c r="C402" s="12" t="s">
        <v>1282</v>
      </c>
      <c r="D402" s="12" t="s">
        <v>483</v>
      </c>
      <c r="E402" s="12" t="n">
        <v>62</v>
      </c>
      <c r="F402" s="12" t="s">
        <v>97</v>
      </c>
      <c r="G402" s="12" t="s">
        <v>42</v>
      </c>
      <c r="H402" s="17" t="n">
        <v>45577</v>
      </c>
      <c r="I402" s="12" t="s">
        <v>63</v>
      </c>
      <c r="J402" s="12" t="n">
        <f aca="false">COUNTIFS(Orders!$B$2:$B$3525,A402,Orders!$G$2:$G$3525,"Delivered")</f>
        <v>2</v>
      </c>
      <c r="K402" s="16" t="n">
        <f aca="false">SUMIFS(Orders!$K$2:$K$3525,Orders!$B$2:$B$3525,A402,Orders!$G$2:$G$3525,"Delivered")</f>
        <v>3613.65</v>
      </c>
      <c r="L402" s="16" t="n">
        <f aca="false">IF(J402=0,0,K402/J402)</f>
        <v>1806.825</v>
      </c>
      <c r="M402" s="12" t="str">
        <f aca="false">IF(J402&gt;1,"Repeat","One-time")</f>
        <v>Repeat</v>
      </c>
    </row>
    <row r="403" customFormat="false" ht="15" hidden="false" customHeight="false" outlineLevel="0" collapsed="false">
      <c r="A403" s="12" t="n">
        <v>402</v>
      </c>
      <c r="B403" s="12" t="s">
        <v>1283</v>
      </c>
      <c r="C403" s="12" t="s">
        <v>1284</v>
      </c>
      <c r="D403" s="12" t="s">
        <v>483</v>
      </c>
      <c r="E403" s="12" t="n">
        <v>64</v>
      </c>
      <c r="F403" s="12" t="s">
        <v>99</v>
      </c>
      <c r="G403" s="12" t="s">
        <v>42</v>
      </c>
      <c r="H403" s="17" t="n">
        <v>44743</v>
      </c>
      <c r="I403" s="12" t="s">
        <v>61</v>
      </c>
      <c r="J403" s="12" t="n">
        <f aca="false">COUNTIFS(Orders!$B$2:$B$3525,A403,Orders!$G$2:$G$3525,"Delivered")</f>
        <v>3</v>
      </c>
      <c r="K403" s="16" t="n">
        <f aca="false">SUMIFS(Orders!$K$2:$K$3525,Orders!$B$2:$B$3525,A403,Orders!$G$2:$G$3525,"Delivered")</f>
        <v>18764</v>
      </c>
      <c r="L403" s="16" t="n">
        <f aca="false">IF(J403=0,0,K403/J403)</f>
        <v>6254.66666666667</v>
      </c>
      <c r="M403" s="12" t="str">
        <f aca="false">IF(J403&gt;1,"Repeat","One-time")</f>
        <v>Repeat</v>
      </c>
    </row>
    <row r="404" customFormat="false" ht="15" hidden="false" customHeight="false" outlineLevel="0" collapsed="false">
      <c r="A404" s="12" t="n">
        <v>403</v>
      </c>
      <c r="B404" s="12" t="s">
        <v>1285</v>
      </c>
      <c r="C404" s="12" t="s">
        <v>1286</v>
      </c>
      <c r="D404" s="12" t="s">
        <v>488</v>
      </c>
      <c r="E404" s="12" t="n">
        <v>35</v>
      </c>
      <c r="F404" s="12" t="s">
        <v>93</v>
      </c>
      <c r="G404" s="12" t="s">
        <v>46</v>
      </c>
      <c r="H404" s="17" t="n">
        <v>45735</v>
      </c>
      <c r="I404" s="12" t="s">
        <v>62</v>
      </c>
      <c r="J404" s="12" t="n">
        <f aca="false">COUNTIFS(Orders!$B$2:$B$3525,A404,Orders!$G$2:$G$3525,"Delivered")</f>
        <v>2</v>
      </c>
      <c r="K404" s="16" t="n">
        <f aca="false">SUMIFS(Orders!$K$2:$K$3525,Orders!$B$2:$B$3525,A404,Orders!$G$2:$G$3525,"Delivered")</f>
        <v>1922.2</v>
      </c>
      <c r="L404" s="16" t="n">
        <f aca="false">IF(J404=0,0,K404/J404)</f>
        <v>961.1</v>
      </c>
      <c r="M404" s="12" t="str">
        <f aca="false">IF(J404&gt;1,"Repeat","One-time")</f>
        <v>Repeat</v>
      </c>
    </row>
    <row r="405" customFormat="false" ht="15" hidden="false" customHeight="false" outlineLevel="0" collapsed="false">
      <c r="A405" s="12" t="n">
        <v>404</v>
      </c>
      <c r="B405" s="12" t="s">
        <v>1287</v>
      </c>
      <c r="C405" s="12" t="s">
        <v>1288</v>
      </c>
      <c r="D405" s="12" t="s">
        <v>483</v>
      </c>
      <c r="E405" s="12" t="n">
        <v>60</v>
      </c>
      <c r="F405" s="12" t="s">
        <v>73</v>
      </c>
      <c r="G405" s="12" t="s">
        <v>43</v>
      </c>
      <c r="H405" s="17" t="n">
        <v>45770</v>
      </c>
      <c r="I405" s="12" t="s">
        <v>62</v>
      </c>
      <c r="J405" s="12" t="n">
        <f aca="false">COUNTIFS(Orders!$B$2:$B$3525,A405,Orders!$G$2:$G$3525,"Delivered")</f>
        <v>3</v>
      </c>
      <c r="K405" s="16" t="n">
        <f aca="false">SUMIFS(Orders!$K$2:$K$3525,Orders!$B$2:$B$3525,A405,Orders!$G$2:$G$3525,"Delivered")</f>
        <v>7626.15</v>
      </c>
      <c r="L405" s="16" t="n">
        <f aca="false">IF(J405=0,0,K405/J405)</f>
        <v>2542.05</v>
      </c>
      <c r="M405" s="12" t="str">
        <f aca="false">IF(J405&gt;1,"Repeat","One-time")</f>
        <v>Repeat</v>
      </c>
    </row>
    <row r="406" customFormat="false" ht="15" hidden="false" customHeight="false" outlineLevel="0" collapsed="false">
      <c r="A406" s="12" t="n">
        <v>405</v>
      </c>
      <c r="B406" s="12" t="s">
        <v>1289</v>
      </c>
      <c r="C406" s="12" t="s">
        <v>1290</v>
      </c>
      <c r="D406" s="12" t="s">
        <v>483</v>
      </c>
      <c r="E406" s="12" t="n">
        <v>19</v>
      </c>
      <c r="F406" s="12" t="s">
        <v>93</v>
      </c>
      <c r="G406" s="12" t="s">
        <v>46</v>
      </c>
      <c r="H406" s="17" t="n">
        <v>45063</v>
      </c>
      <c r="I406" s="12" t="s">
        <v>63</v>
      </c>
      <c r="J406" s="12" t="n">
        <f aca="false">COUNTIFS(Orders!$B$2:$B$3525,A406,Orders!$G$2:$G$3525,"Delivered")</f>
        <v>0</v>
      </c>
      <c r="K406" s="16" t="n">
        <f aca="false">SUMIFS(Orders!$K$2:$K$3525,Orders!$B$2:$B$3525,A406,Orders!$G$2:$G$3525,"Delivered")</f>
        <v>0</v>
      </c>
      <c r="L406" s="16" t="n">
        <f aca="false">IF(J406=0,0,K406/J406)</f>
        <v>0</v>
      </c>
      <c r="M406" s="12" t="str">
        <f aca="false">IF(J406&gt;1,"Repeat","One-time")</f>
        <v>One-time</v>
      </c>
    </row>
    <row r="407" customFormat="false" ht="15" hidden="false" customHeight="false" outlineLevel="0" collapsed="false">
      <c r="A407" s="12" t="n">
        <v>406</v>
      </c>
      <c r="B407" s="12" t="s">
        <v>1291</v>
      </c>
      <c r="C407" s="12" t="s">
        <v>1292</v>
      </c>
      <c r="D407" s="12" t="s">
        <v>483</v>
      </c>
      <c r="E407" s="12" t="n">
        <v>26</v>
      </c>
      <c r="F407" s="12" t="s">
        <v>99</v>
      </c>
      <c r="G407" s="12" t="s">
        <v>42</v>
      </c>
      <c r="H407" s="17" t="n">
        <v>45019</v>
      </c>
      <c r="I407" s="12" t="s">
        <v>63</v>
      </c>
      <c r="J407" s="12" t="n">
        <f aca="false">COUNTIFS(Orders!$B$2:$B$3525,A407,Orders!$G$2:$G$3525,"Delivered")</f>
        <v>4</v>
      </c>
      <c r="K407" s="16" t="n">
        <f aca="false">SUMIFS(Orders!$K$2:$K$3525,Orders!$B$2:$B$3525,A407,Orders!$G$2:$G$3525,"Delivered")</f>
        <v>11516.5</v>
      </c>
      <c r="L407" s="16" t="n">
        <f aca="false">IF(J407=0,0,K407/J407)</f>
        <v>2879.125</v>
      </c>
      <c r="M407" s="12" t="str">
        <f aca="false">IF(J407&gt;1,"Repeat","One-time")</f>
        <v>Repeat</v>
      </c>
    </row>
    <row r="408" customFormat="false" ht="15" hidden="false" customHeight="false" outlineLevel="0" collapsed="false">
      <c r="A408" s="12" t="n">
        <v>407</v>
      </c>
      <c r="B408" s="12" t="s">
        <v>1293</v>
      </c>
      <c r="C408" s="12" t="s">
        <v>1294</v>
      </c>
      <c r="D408" s="12" t="s">
        <v>488</v>
      </c>
      <c r="E408" s="12" t="n">
        <v>42</v>
      </c>
      <c r="F408" s="12" t="s">
        <v>93</v>
      </c>
      <c r="G408" s="12" t="s">
        <v>46</v>
      </c>
      <c r="H408" s="17" t="n">
        <v>45160</v>
      </c>
      <c r="I408" s="12" t="s">
        <v>61</v>
      </c>
      <c r="J408" s="12" t="n">
        <f aca="false">COUNTIFS(Orders!$B$2:$B$3525,A408,Orders!$G$2:$G$3525,"Delivered")</f>
        <v>0</v>
      </c>
      <c r="K408" s="16" t="n">
        <f aca="false">SUMIFS(Orders!$K$2:$K$3525,Orders!$B$2:$B$3525,A408,Orders!$G$2:$G$3525,"Delivered")</f>
        <v>0</v>
      </c>
      <c r="L408" s="16" t="n">
        <f aca="false">IF(J408=0,0,K408/J408)</f>
        <v>0</v>
      </c>
      <c r="M408" s="12" t="str">
        <f aca="false">IF(J408&gt;1,"Repeat","One-time")</f>
        <v>One-time</v>
      </c>
    </row>
    <row r="409" customFormat="false" ht="15" hidden="false" customHeight="false" outlineLevel="0" collapsed="false">
      <c r="A409" s="12" t="n">
        <v>408</v>
      </c>
      <c r="B409" s="12" t="s">
        <v>1295</v>
      </c>
      <c r="C409" s="12" t="s">
        <v>1296</v>
      </c>
      <c r="D409" s="12" t="s">
        <v>483</v>
      </c>
      <c r="E409" s="12" t="n">
        <v>61</v>
      </c>
      <c r="F409" s="12" t="s">
        <v>73</v>
      </c>
      <c r="G409" s="12" t="s">
        <v>43</v>
      </c>
      <c r="H409" s="17" t="n">
        <v>44803</v>
      </c>
      <c r="I409" s="12" t="s">
        <v>63</v>
      </c>
      <c r="J409" s="12" t="n">
        <f aca="false">COUNTIFS(Orders!$B$2:$B$3525,A409,Orders!$G$2:$G$3525,"Delivered")</f>
        <v>3</v>
      </c>
      <c r="K409" s="16" t="n">
        <f aca="false">SUMIFS(Orders!$K$2:$K$3525,Orders!$B$2:$B$3525,A409,Orders!$G$2:$G$3525,"Delivered")</f>
        <v>6978.6</v>
      </c>
      <c r="L409" s="16" t="n">
        <f aca="false">IF(J409=0,0,K409/J409)</f>
        <v>2326.2</v>
      </c>
      <c r="M409" s="12" t="str">
        <f aca="false">IF(J409&gt;1,"Repeat","One-time")</f>
        <v>Repeat</v>
      </c>
    </row>
    <row r="410" customFormat="false" ht="15" hidden="false" customHeight="false" outlineLevel="0" collapsed="false">
      <c r="A410" s="12" t="n">
        <v>409</v>
      </c>
      <c r="B410" s="12" t="s">
        <v>1297</v>
      </c>
      <c r="C410" s="12" t="s">
        <v>1298</v>
      </c>
      <c r="D410" s="12" t="s">
        <v>488</v>
      </c>
      <c r="E410" s="12" t="n">
        <v>46</v>
      </c>
      <c r="F410" s="12" t="s">
        <v>93</v>
      </c>
      <c r="G410" s="12" t="s">
        <v>46</v>
      </c>
      <c r="H410" s="17" t="n">
        <v>44909</v>
      </c>
      <c r="I410" s="12" t="s">
        <v>61</v>
      </c>
      <c r="J410" s="12" t="n">
        <f aca="false">COUNTIFS(Orders!$B$2:$B$3525,A410,Orders!$G$2:$G$3525,"Delivered")</f>
        <v>12</v>
      </c>
      <c r="K410" s="16" t="n">
        <f aca="false">SUMIFS(Orders!$K$2:$K$3525,Orders!$B$2:$B$3525,A410,Orders!$G$2:$G$3525,"Delivered")</f>
        <v>57599.4</v>
      </c>
      <c r="L410" s="16" t="n">
        <f aca="false">IF(J410=0,0,K410/J410)</f>
        <v>4799.95</v>
      </c>
      <c r="M410" s="12" t="str">
        <f aca="false">IF(J410&gt;1,"Repeat","One-time")</f>
        <v>Repeat</v>
      </c>
    </row>
    <row r="411" customFormat="false" ht="15" hidden="false" customHeight="false" outlineLevel="0" collapsed="false">
      <c r="A411" s="12" t="n">
        <v>410</v>
      </c>
      <c r="B411" s="12" t="s">
        <v>1299</v>
      </c>
      <c r="C411" s="12" t="s">
        <v>1300</v>
      </c>
      <c r="D411" s="12" t="s">
        <v>488</v>
      </c>
      <c r="E411" s="12" t="n">
        <v>43</v>
      </c>
      <c r="F411" s="12" t="s">
        <v>79</v>
      </c>
      <c r="G411" s="12" t="s">
        <v>45</v>
      </c>
      <c r="H411" s="17" t="n">
        <v>44774</v>
      </c>
      <c r="I411" s="12" t="s">
        <v>63</v>
      </c>
      <c r="J411" s="12" t="n">
        <f aca="false">COUNTIFS(Orders!$B$2:$B$3525,A411,Orders!$G$2:$G$3525,"Delivered")</f>
        <v>0</v>
      </c>
      <c r="K411" s="16" t="n">
        <f aca="false">SUMIFS(Orders!$K$2:$K$3525,Orders!$B$2:$B$3525,A411,Orders!$G$2:$G$3525,"Delivered")</f>
        <v>0</v>
      </c>
      <c r="L411" s="16" t="n">
        <f aca="false">IF(J411=0,0,K411/J411)</f>
        <v>0</v>
      </c>
      <c r="M411" s="12" t="str">
        <f aca="false">IF(J411&gt;1,"Repeat","One-time")</f>
        <v>One-time</v>
      </c>
    </row>
    <row r="412" customFormat="false" ht="15" hidden="false" customHeight="false" outlineLevel="0" collapsed="false">
      <c r="A412" s="12" t="n">
        <v>411</v>
      </c>
      <c r="B412" s="12" t="s">
        <v>1301</v>
      </c>
      <c r="C412" s="12" t="s">
        <v>1302</v>
      </c>
      <c r="D412" s="12" t="s">
        <v>483</v>
      </c>
      <c r="E412" s="12" t="n">
        <v>25</v>
      </c>
      <c r="F412" s="12" t="s">
        <v>87</v>
      </c>
      <c r="G412" s="12" t="s">
        <v>46</v>
      </c>
      <c r="H412" s="17" t="n">
        <v>44801</v>
      </c>
      <c r="I412" s="12" t="s">
        <v>63</v>
      </c>
      <c r="J412" s="12" t="n">
        <f aca="false">COUNTIFS(Orders!$B$2:$B$3525,A412,Orders!$G$2:$G$3525,"Delivered")</f>
        <v>0</v>
      </c>
      <c r="K412" s="16" t="n">
        <f aca="false">SUMIFS(Orders!$K$2:$K$3525,Orders!$B$2:$B$3525,A412,Orders!$G$2:$G$3525,"Delivered")</f>
        <v>0</v>
      </c>
      <c r="L412" s="16" t="n">
        <f aca="false">IF(J412=0,0,K412/J412)</f>
        <v>0</v>
      </c>
      <c r="M412" s="12" t="str">
        <f aca="false">IF(J412&gt;1,"Repeat","One-time")</f>
        <v>One-time</v>
      </c>
    </row>
    <row r="413" customFormat="false" ht="15" hidden="false" customHeight="false" outlineLevel="0" collapsed="false">
      <c r="A413" s="12" t="n">
        <v>412</v>
      </c>
      <c r="B413" s="12" t="s">
        <v>1303</v>
      </c>
      <c r="C413" s="12" t="s">
        <v>1304</v>
      </c>
      <c r="D413" s="12" t="s">
        <v>488</v>
      </c>
      <c r="E413" s="12" t="n">
        <v>51</v>
      </c>
      <c r="F413" s="12" t="s">
        <v>81</v>
      </c>
      <c r="G413" s="12" t="s">
        <v>45</v>
      </c>
      <c r="H413" s="17" t="n">
        <v>45367</v>
      </c>
      <c r="I413" s="12" t="s">
        <v>63</v>
      </c>
      <c r="J413" s="12" t="n">
        <f aca="false">COUNTIFS(Orders!$B$2:$B$3525,A413,Orders!$G$2:$G$3525,"Delivered")</f>
        <v>7</v>
      </c>
      <c r="K413" s="16" t="n">
        <f aca="false">SUMIFS(Orders!$K$2:$K$3525,Orders!$B$2:$B$3525,A413,Orders!$G$2:$G$3525,"Delivered")</f>
        <v>31095.25</v>
      </c>
      <c r="L413" s="16" t="n">
        <f aca="false">IF(J413=0,0,K413/J413)</f>
        <v>4442.17857142857</v>
      </c>
      <c r="M413" s="12" t="str">
        <f aca="false">IF(J413&gt;1,"Repeat","One-time")</f>
        <v>Repeat</v>
      </c>
    </row>
    <row r="414" customFormat="false" ht="15" hidden="false" customHeight="false" outlineLevel="0" collapsed="false">
      <c r="A414" s="12" t="n">
        <v>413</v>
      </c>
      <c r="B414" s="12" t="s">
        <v>1305</v>
      </c>
      <c r="C414" s="12" t="s">
        <v>1306</v>
      </c>
      <c r="D414" s="12" t="s">
        <v>488</v>
      </c>
      <c r="E414" s="12" t="n">
        <v>34</v>
      </c>
      <c r="F414" s="12" t="s">
        <v>77</v>
      </c>
      <c r="G414" s="12" t="s">
        <v>43</v>
      </c>
      <c r="H414" s="17" t="n">
        <v>45359</v>
      </c>
      <c r="I414" s="12" t="s">
        <v>62</v>
      </c>
      <c r="J414" s="12" t="n">
        <f aca="false">COUNTIFS(Orders!$B$2:$B$3525,A414,Orders!$G$2:$G$3525,"Delivered")</f>
        <v>8</v>
      </c>
      <c r="K414" s="16" t="n">
        <f aca="false">SUMIFS(Orders!$K$2:$K$3525,Orders!$B$2:$B$3525,A414,Orders!$G$2:$G$3525,"Delivered")</f>
        <v>24231.4</v>
      </c>
      <c r="L414" s="16" t="n">
        <f aca="false">IF(J414=0,0,K414/J414)</f>
        <v>3028.925</v>
      </c>
      <c r="M414" s="12" t="str">
        <f aca="false">IF(J414&gt;1,"Repeat","One-time")</f>
        <v>Repeat</v>
      </c>
    </row>
    <row r="415" customFormat="false" ht="15" hidden="false" customHeight="false" outlineLevel="0" collapsed="false">
      <c r="A415" s="12" t="n">
        <v>414</v>
      </c>
      <c r="B415" s="12" t="s">
        <v>1307</v>
      </c>
      <c r="C415" s="12" t="s">
        <v>1308</v>
      </c>
      <c r="D415" s="12" t="s">
        <v>488</v>
      </c>
      <c r="E415" s="12" t="n">
        <v>62</v>
      </c>
      <c r="F415" s="12" t="s">
        <v>83</v>
      </c>
      <c r="G415" s="12" t="s">
        <v>45</v>
      </c>
      <c r="H415" s="17" t="n">
        <v>45880</v>
      </c>
      <c r="I415" s="12" t="s">
        <v>61</v>
      </c>
      <c r="J415" s="12" t="n">
        <f aca="false">COUNTIFS(Orders!$B$2:$B$3525,A415,Orders!$G$2:$G$3525,"Delivered")</f>
        <v>1</v>
      </c>
      <c r="K415" s="16" t="n">
        <f aca="false">SUMIFS(Orders!$K$2:$K$3525,Orders!$B$2:$B$3525,A415,Orders!$G$2:$G$3525,"Delivered")</f>
        <v>3121.05</v>
      </c>
      <c r="L415" s="16" t="n">
        <f aca="false">IF(J415=0,0,K415/J415)</f>
        <v>3121.05</v>
      </c>
      <c r="M415" s="12" t="str">
        <f aca="false">IF(J415&gt;1,"Repeat","One-time")</f>
        <v>One-time</v>
      </c>
    </row>
    <row r="416" customFormat="false" ht="15" hidden="false" customHeight="false" outlineLevel="0" collapsed="false">
      <c r="A416" s="12" t="n">
        <v>415</v>
      </c>
      <c r="B416" s="12" t="s">
        <v>1309</v>
      </c>
      <c r="C416" s="12" t="s">
        <v>1310</v>
      </c>
      <c r="D416" s="12" t="s">
        <v>483</v>
      </c>
      <c r="E416" s="12" t="n">
        <v>25</v>
      </c>
      <c r="F416" s="12" t="s">
        <v>101</v>
      </c>
      <c r="G416" s="12" t="s">
        <v>42</v>
      </c>
      <c r="H416" s="17" t="n">
        <v>44743</v>
      </c>
      <c r="I416" s="12" t="s">
        <v>63</v>
      </c>
      <c r="J416" s="12" t="n">
        <f aca="false">COUNTIFS(Orders!$B$2:$B$3525,A416,Orders!$G$2:$G$3525,"Delivered")</f>
        <v>4</v>
      </c>
      <c r="K416" s="16" t="n">
        <f aca="false">SUMIFS(Orders!$K$2:$K$3525,Orders!$B$2:$B$3525,A416,Orders!$G$2:$G$3525,"Delivered")</f>
        <v>15195.5</v>
      </c>
      <c r="L416" s="16" t="n">
        <f aca="false">IF(J416=0,0,K416/J416)</f>
        <v>3798.875</v>
      </c>
      <c r="M416" s="12" t="str">
        <f aca="false">IF(J416&gt;1,"Repeat","One-time")</f>
        <v>Repeat</v>
      </c>
    </row>
    <row r="417" customFormat="false" ht="15" hidden="false" customHeight="false" outlineLevel="0" collapsed="false">
      <c r="A417" s="12" t="n">
        <v>416</v>
      </c>
      <c r="B417" s="12" t="s">
        <v>1311</v>
      </c>
      <c r="C417" s="12" t="s">
        <v>1312</v>
      </c>
      <c r="D417" s="12" t="s">
        <v>488</v>
      </c>
      <c r="E417" s="12" t="n">
        <v>29</v>
      </c>
      <c r="F417" s="12" t="s">
        <v>75</v>
      </c>
      <c r="G417" s="12" t="s">
        <v>43</v>
      </c>
      <c r="H417" s="17" t="n">
        <v>44947</v>
      </c>
      <c r="I417" s="12" t="s">
        <v>61</v>
      </c>
      <c r="J417" s="12" t="n">
        <f aca="false">COUNTIFS(Orders!$B$2:$B$3525,A417,Orders!$G$2:$G$3525,"Delivered")</f>
        <v>0</v>
      </c>
      <c r="K417" s="16" t="n">
        <f aca="false">SUMIFS(Orders!$K$2:$K$3525,Orders!$B$2:$B$3525,A417,Orders!$G$2:$G$3525,"Delivered")</f>
        <v>0</v>
      </c>
      <c r="L417" s="16" t="n">
        <f aca="false">IF(J417=0,0,K417/J417)</f>
        <v>0</v>
      </c>
      <c r="M417" s="12" t="str">
        <f aca="false">IF(J417&gt;1,"Repeat","One-time")</f>
        <v>One-time</v>
      </c>
    </row>
    <row r="418" customFormat="false" ht="15" hidden="false" customHeight="false" outlineLevel="0" collapsed="false">
      <c r="A418" s="12" t="n">
        <v>417</v>
      </c>
      <c r="B418" s="12" t="s">
        <v>1313</v>
      </c>
      <c r="C418" s="12" t="s">
        <v>1314</v>
      </c>
      <c r="D418" s="12" t="s">
        <v>483</v>
      </c>
      <c r="E418" s="12" t="n">
        <v>61</v>
      </c>
      <c r="F418" s="12" t="s">
        <v>99</v>
      </c>
      <c r="G418" s="12" t="s">
        <v>42</v>
      </c>
      <c r="H418" s="17" t="n">
        <v>45655</v>
      </c>
      <c r="I418" s="12" t="s">
        <v>61</v>
      </c>
      <c r="J418" s="12" t="n">
        <f aca="false">COUNTIFS(Orders!$B$2:$B$3525,A418,Orders!$G$2:$G$3525,"Delivered")</f>
        <v>0</v>
      </c>
      <c r="K418" s="16" t="n">
        <f aca="false">SUMIFS(Orders!$K$2:$K$3525,Orders!$B$2:$B$3525,A418,Orders!$G$2:$G$3525,"Delivered")</f>
        <v>0</v>
      </c>
      <c r="L418" s="16" t="n">
        <f aca="false">IF(J418=0,0,K418/J418)</f>
        <v>0</v>
      </c>
      <c r="M418" s="12" t="str">
        <f aca="false">IF(J418&gt;1,"Repeat","One-time")</f>
        <v>One-time</v>
      </c>
    </row>
    <row r="419" customFormat="false" ht="15" hidden="false" customHeight="false" outlineLevel="0" collapsed="false">
      <c r="A419" s="12" t="n">
        <v>418</v>
      </c>
      <c r="B419" s="12" t="s">
        <v>1315</v>
      </c>
      <c r="C419" s="12" t="s">
        <v>1316</v>
      </c>
      <c r="D419" s="12" t="s">
        <v>488</v>
      </c>
      <c r="E419" s="12" t="n">
        <v>63</v>
      </c>
      <c r="F419" s="12" t="s">
        <v>91</v>
      </c>
      <c r="G419" s="12" t="s">
        <v>46</v>
      </c>
      <c r="H419" s="17" t="n">
        <v>45548</v>
      </c>
      <c r="I419" s="12" t="s">
        <v>63</v>
      </c>
      <c r="J419" s="12" t="n">
        <f aca="false">COUNTIFS(Orders!$B$2:$B$3525,A419,Orders!$G$2:$G$3525,"Delivered")</f>
        <v>3</v>
      </c>
      <c r="K419" s="16" t="n">
        <f aca="false">SUMIFS(Orders!$K$2:$K$3525,Orders!$B$2:$B$3525,A419,Orders!$G$2:$G$3525,"Delivered")</f>
        <v>2153.1</v>
      </c>
      <c r="L419" s="16" t="n">
        <f aca="false">IF(J419=0,0,K419/J419)</f>
        <v>717.7</v>
      </c>
      <c r="M419" s="12" t="str">
        <f aca="false">IF(J419&gt;1,"Repeat","One-time")</f>
        <v>Repeat</v>
      </c>
    </row>
    <row r="420" customFormat="false" ht="15" hidden="false" customHeight="false" outlineLevel="0" collapsed="false">
      <c r="A420" s="12" t="n">
        <v>419</v>
      </c>
      <c r="B420" s="12" t="s">
        <v>1317</v>
      </c>
      <c r="C420" s="12" t="s">
        <v>1318</v>
      </c>
      <c r="D420" s="12" t="s">
        <v>488</v>
      </c>
      <c r="E420" s="12" t="n">
        <v>28</v>
      </c>
      <c r="F420" s="12" t="s">
        <v>89</v>
      </c>
      <c r="G420" s="12" t="s">
        <v>46</v>
      </c>
      <c r="H420" s="17" t="n">
        <v>44798</v>
      </c>
      <c r="I420" s="12" t="s">
        <v>62</v>
      </c>
      <c r="J420" s="12" t="n">
        <f aca="false">COUNTIFS(Orders!$B$2:$B$3525,A420,Orders!$G$2:$G$3525,"Delivered")</f>
        <v>3</v>
      </c>
      <c r="K420" s="16" t="n">
        <f aca="false">SUMIFS(Orders!$K$2:$K$3525,Orders!$B$2:$B$3525,A420,Orders!$G$2:$G$3525,"Delivered")</f>
        <v>10998.55</v>
      </c>
      <c r="L420" s="16" t="n">
        <f aca="false">IF(J420=0,0,K420/J420)</f>
        <v>3666.18333333333</v>
      </c>
      <c r="M420" s="12" t="str">
        <f aca="false">IF(J420&gt;1,"Repeat","One-time")</f>
        <v>Repeat</v>
      </c>
    </row>
    <row r="421" customFormat="false" ht="15" hidden="false" customHeight="false" outlineLevel="0" collapsed="false">
      <c r="A421" s="12" t="n">
        <v>420</v>
      </c>
      <c r="B421" s="12" t="s">
        <v>1319</v>
      </c>
      <c r="C421" s="12" t="s">
        <v>1320</v>
      </c>
      <c r="D421" s="12" t="s">
        <v>488</v>
      </c>
      <c r="E421" s="12" t="n">
        <v>50</v>
      </c>
      <c r="F421" s="12" t="s">
        <v>81</v>
      </c>
      <c r="G421" s="12" t="s">
        <v>45</v>
      </c>
      <c r="H421" s="17" t="n">
        <v>44733</v>
      </c>
      <c r="I421" s="12" t="s">
        <v>63</v>
      </c>
      <c r="J421" s="12" t="n">
        <f aca="false">COUNTIFS(Orders!$B$2:$B$3525,A421,Orders!$G$2:$G$3525,"Delivered")</f>
        <v>4</v>
      </c>
      <c r="K421" s="16" t="n">
        <f aca="false">SUMIFS(Orders!$K$2:$K$3525,Orders!$B$2:$B$3525,A421,Orders!$G$2:$G$3525,"Delivered")</f>
        <v>10470.3</v>
      </c>
      <c r="L421" s="16" t="n">
        <f aca="false">IF(J421=0,0,K421/J421)</f>
        <v>2617.575</v>
      </c>
      <c r="M421" s="12" t="str">
        <f aca="false">IF(J421&gt;1,"Repeat","One-time")</f>
        <v>Repeat</v>
      </c>
    </row>
    <row r="422" customFormat="false" ht="15" hidden="false" customHeight="false" outlineLevel="0" collapsed="false">
      <c r="A422" s="12" t="n">
        <v>421</v>
      </c>
      <c r="B422" s="12" t="s">
        <v>1321</v>
      </c>
      <c r="C422" s="12" t="s">
        <v>1322</v>
      </c>
      <c r="D422" s="12" t="s">
        <v>483</v>
      </c>
      <c r="E422" s="12" t="n">
        <v>33</v>
      </c>
      <c r="F422" s="12" t="s">
        <v>83</v>
      </c>
      <c r="G422" s="12" t="s">
        <v>45</v>
      </c>
      <c r="H422" s="17" t="n">
        <v>45746</v>
      </c>
      <c r="I422" s="12" t="s">
        <v>61</v>
      </c>
      <c r="J422" s="12" t="n">
        <f aca="false">COUNTIFS(Orders!$B$2:$B$3525,A422,Orders!$G$2:$G$3525,"Delivered")</f>
        <v>4</v>
      </c>
      <c r="K422" s="16" t="n">
        <f aca="false">SUMIFS(Orders!$K$2:$K$3525,Orders!$B$2:$B$3525,A422,Orders!$G$2:$G$3525,"Delivered")</f>
        <v>13910.1</v>
      </c>
      <c r="L422" s="16" t="n">
        <f aca="false">IF(J422=0,0,K422/J422)</f>
        <v>3477.525</v>
      </c>
      <c r="M422" s="12" t="str">
        <f aca="false">IF(J422&gt;1,"Repeat","One-time")</f>
        <v>Repeat</v>
      </c>
    </row>
    <row r="423" customFormat="false" ht="15" hidden="false" customHeight="false" outlineLevel="0" collapsed="false">
      <c r="A423" s="12" t="n">
        <v>422</v>
      </c>
      <c r="B423" s="12" t="s">
        <v>1323</v>
      </c>
      <c r="C423" s="12" t="s">
        <v>1324</v>
      </c>
      <c r="D423" s="12" t="s">
        <v>488</v>
      </c>
      <c r="E423" s="12" t="n">
        <v>53</v>
      </c>
      <c r="F423" s="12" t="s">
        <v>71</v>
      </c>
      <c r="G423" s="12" t="s">
        <v>43</v>
      </c>
      <c r="H423" s="17" t="n">
        <v>45194</v>
      </c>
      <c r="I423" s="12" t="s">
        <v>62</v>
      </c>
      <c r="J423" s="12" t="n">
        <f aca="false">COUNTIFS(Orders!$B$2:$B$3525,A423,Orders!$G$2:$G$3525,"Delivered")</f>
        <v>4</v>
      </c>
      <c r="K423" s="16" t="n">
        <f aca="false">SUMIFS(Orders!$K$2:$K$3525,Orders!$B$2:$B$3525,A423,Orders!$G$2:$G$3525,"Delivered")</f>
        <v>14745</v>
      </c>
      <c r="L423" s="16" t="n">
        <f aca="false">IF(J423=0,0,K423/J423)</f>
        <v>3686.25</v>
      </c>
      <c r="M423" s="12" t="str">
        <f aca="false">IF(J423&gt;1,"Repeat","One-time")</f>
        <v>Repeat</v>
      </c>
    </row>
    <row r="424" customFormat="false" ht="15" hidden="false" customHeight="false" outlineLevel="0" collapsed="false">
      <c r="A424" s="12" t="n">
        <v>423</v>
      </c>
      <c r="B424" s="12" t="s">
        <v>1325</v>
      </c>
      <c r="C424" s="12" t="s">
        <v>1326</v>
      </c>
      <c r="D424" s="12" t="s">
        <v>483</v>
      </c>
      <c r="E424" s="12" t="n">
        <v>57</v>
      </c>
      <c r="F424" s="12" t="s">
        <v>99</v>
      </c>
      <c r="G424" s="12" t="s">
        <v>42</v>
      </c>
      <c r="H424" s="17" t="n">
        <v>45072</v>
      </c>
      <c r="I424" s="12" t="s">
        <v>61</v>
      </c>
      <c r="J424" s="12" t="n">
        <f aca="false">COUNTIFS(Orders!$B$2:$B$3525,A424,Orders!$G$2:$G$3525,"Delivered")</f>
        <v>0</v>
      </c>
      <c r="K424" s="16" t="n">
        <f aca="false">SUMIFS(Orders!$K$2:$K$3525,Orders!$B$2:$B$3525,A424,Orders!$G$2:$G$3525,"Delivered")</f>
        <v>0</v>
      </c>
      <c r="L424" s="16" t="n">
        <f aca="false">IF(J424=0,0,K424/J424)</f>
        <v>0</v>
      </c>
      <c r="M424" s="12" t="str">
        <f aca="false">IF(J424&gt;1,"Repeat","One-time")</f>
        <v>One-time</v>
      </c>
    </row>
    <row r="425" customFormat="false" ht="15" hidden="false" customHeight="false" outlineLevel="0" collapsed="false">
      <c r="A425" s="12" t="n">
        <v>424</v>
      </c>
      <c r="B425" s="12" t="s">
        <v>1327</v>
      </c>
      <c r="C425" s="12" t="s">
        <v>1328</v>
      </c>
      <c r="D425" s="12" t="s">
        <v>488</v>
      </c>
      <c r="E425" s="12" t="n">
        <v>43</v>
      </c>
      <c r="F425" s="12" t="s">
        <v>75</v>
      </c>
      <c r="G425" s="12" t="s">
        <v>43</v>
      </c>
      <c r="H425" s="17" t="n">
        <v>44885</v>
      </c>
      <c r="I425" s="12" t="s">
        <v>61</v>
      </c>
      <c r="J425" s="12" t="n">
        <f aca="false">COUNTIFS(Orders!$B$2:$B$3525,A425,Orders!$G$2:$G$3525,"Delivered")</f>
        <v>2</v>
      </c>
      <c r="K425" s="16" t="n">
        <f aca="false">SUMIFS(Orders!$K$2:$K$3525,Orders!$B$2:$B$3525,A425,Orders!$G$2:$G$3525,"Delivered")</f>
        <v>7313.55</v>
      </c>
      <c r="L425" s="16" t="n">
        <f aca="false">IF(J425=0,0,K425/J425)</f>
        <v>3656.775</v>
      </c>
      <c r="M425" s="12" t="str">
        <f aca="false">IF(J425&gt;1,"Repeat","One-time")</f>
        <v>Repeat</v>
      </c>
    </row>
    <row r="426" customFormat="false" ht="15" hidden="false" customHeight="false" outlineLevel="0" collapsed="false">
      <c r="A426" s="12" t="n">
        <v>425</v>
      </c>
      <c r="B426" s="12" t="s">
        <v>1329</v>
      </c>
      <c r="C426" s="12" t="s">
        <v>1330</v>
      </c>
      <c r="D426" s="12" t="s">
        <v>488</v>
      </c>
      <c r="E426" s="12" t="n">
        <v>44</v>
      </c>
      <c r="F426" s="12" t="s">
        <v>101</v>
      </c>
      <c r="G426" s="12" t="s">
        <v>42</v>
      </c>
      <c r="H426" s="17" t="n">
        <v>45131</v>
      </c>
      <c r="I426" s="12" t="s">
        <v>61</v>
      </c>
      <c r="J426" s="12" t="n">
        <f aca="false">COUNTIFS(Orders!$B$2:$B$3525,A426,Orders!$G$2:$G$3525,"Delivered")</f>
        <v>2</v>
      </c>
      <c r="K426" s="16" t="n">
        <f aca="false">SUMIFS(Orders!$K$2:$K$3525,Orders!$B$2:$B$3525,A426,Orders!$G$2:$G$3525,"Delivered")</f>
        <v>2982.15</v>
      </c>
      <c r="L426" s="16" t="n">
        <f aca="false">IF(J426=0,0,K426/J426)</f>
        <v>1491.075</v>
      </c>
      <c r="M426" s="12" t="str">
        <f aca="false">IF(J426&gt;1,"Repeat","One-time")</f>
        <v>Repeat</v>
      </c>
    </row>
    <row r="427" customFormat="false" ht="15" hidden="false" customHeight="false" outlineLevel="0" collapsed="false">
      <c r="A427" s="12" t="n">
        <v>426</v>
      </c>
      <c r="B427" s="12" t="s">
        <v>1331</v>
      </c>
      <c r="C427" s="12" t="s">
        <v>1332</v>
      </c>
      <c r="D427" s="12" t="s">
        <v>483</v>
      </c>
      <c r="E427" s="12" t="n">
        <v>38</v>
      </c>
      <c r="F427" s="12" t="s">
        <v>75</v>
      </c>
      <c r="G427" s="12" t="s">
        <v>43</v>
      </c>
      <c r="H427" s="17" t="n">
        <v>44949</v>
      </c>
      <c r="I427" s="12" t="s">
        <v>62</v>
      </c>
      <c r="J427" s="12" t="n">
        <f aca="false">COUNTIFS(Orders!$B$2:$B$3525,A427,Orders!$G$2:$G$3525,"Delivered")</f>
        <v>0</v>
      </c>
      <c r="K427" s="16" t="n">
        <f aca="false">SUMIFS(Orders!$K$2:$K$3525,Orders!$B$2:$B$3525,A427,Orders!$G$2:$G$3525,"Delivered")</f>
        <v>0</v>
      </c>
      <c r="L427" s="16" t="n">
        <f aca="false">IF(J427=0,0,K427/J427)</f>
        <v>0</v>
      </c>
      <c r="M427" s="12" t="str">
        <f aca="false">IF(J427&gt;1,"Repeat","One-time")</f>
        <v>One-time</v>
      </c>
    </row>
    <row r="428" customFormat="false" ht="15" hidden="false" customHeight="false" outlineLevel="0" collapsed="false">
      <c r="A428" s="12" t="n">
        <v>427</v>
      </c>
      <c r="B428" s="12" t="s">
        <v>1333</v>
      </c>
      <c r="C428" s="12" t="s">
        <v>1334</v>
      </c>
      <c r="D428" s="12" t="s">
        <v>488</v>
      </c>
      <c r="E428" s="12" t="n">
        <v>61</v>
      </c>
      <c r="F428" s="12" t="s">
        <v>99</v>
      </c>
      <c r="G428" s="12" t="s">
        <v>42</v>
      </c>
      <c r="H428" s="17" t="n">
        <v>45531</v>
      </c>
      <c r="I428" s="12" t="s">
        <v>63</v>
      </c>
      <c r="J428" s="12" t="n">
        <f aca="false">COUNTIFS(Orders!$B$2:$B$3525,A428,Orders!$G$2:$G$3525,"Delivered")</f>
        <v>2</v>
      </c>
      <c r="K428" s="16" t="n">
        <f aca="false">SUMIFS(Orders!$K$2:$K$3525,Orders!$B$2:$B$3525,A428,Orders!$G$2:$G$3525,"Delivered")</f>
        <v>7662.65</v>
      </c>
      <c r="L428" s="16" t="n">
        <f aca="false">IF(J428=0,0,K428/J428)</f>
        <v>3831.325</v>
      </c>
      <c r="M428" s="12" t="str">
        <f aca="false">IF(J428&gt;1,"Repeat","One-time")</f>
        <v>Repeat</v>
      </c>
    </row>
    <row r="429" customFormat="false" ht="15" hidden="false" customHeight="false" outlineLevel="0" collapsed="false">
      <c r="A429" s="12" t="n">
        <v>428</v>
      </c>
      <c r="B429" s="12" t="s">
        <v>1335</v>
      </c>
      <c r="C429" s="12" t="s">
        <v>1336</v>
      </c>
      <c r="D429" s="12" t="s">
        <v>483</v>
      </c>
      <c r="E429" s="12" t="n">
        <v>26</v>
      </c>
      <c r="F429" s="12" t="s">
        <v>79</v>
      </c>
      <c r="G429" s="12" t="s">
        <v>45</v>
      </c>
      <c r="H429" s="17" t="n">
        <v>45467</v>
      </c>
      <c r="I429" s="12" t="s">
        <v>63</v>
      </c>
      <c r="J429" s="12" t="n">
        <f aca="false">COUNTIFS(Orders!$B$2:$B$3525,A429,Orders!$G$2:$G$3525,"Delivered")</f>
        <v>2</v>
      </c>
      <c r="K429" s="16" t="n">
        <f aca="false">SUMIFS(Orders!$K$2:$K$3525,Orders!$B$2:$B$3525,A429,Orders!$G$2:$G$3525,"Delivered")</f>
        <v>5960.05</v>
      </c>
      <c r="L429" s="16" t="n">
        <f aca="false">IF(J429=0,0,K429/J429)</f>
        <v>2980.025</v>
      </c>
      <c r="M429" s="12" t="str">
        <f aca="false">IF(J429&gt;1,"Repeat","One-time")</f>
        <v>Repeat</v>
      </c>
    </row>
    <row r="430" customFormat="false" ht="15" hidden="false" customHeight="false" outlineLevel="0" collapsed="false">
      <c r="A430" s="12" t="n">
        <v>429</v>
      </c>
      <c r="B430" s="12" t="s">
        <v>1337</v>
      </c>
      <c r="C430" s="12" t="s">
        <v>1338</v>
      </c>
      <c r="D430" s="12" t="s">
        <v>483</v>
      </c>
      <c r="E430" s="12" t="n">
        <v>51</v>
      </c>
      <c r="F430" s="12" t="s">
        <v>73</v>
      </c>
      <c r="G430" s="12" t="s">
        <v>43</v>
      </c>
      <c r="H430" s="17" t="n">
        <v>45156</v>
      </c>
      <c r="I430" s="12" t="s">
        <v>63</v>
      </c>
      <c r="J430" s="12" t="n">
        <f aca="false">COUNTIFS(Orders!$B$2:$B$3525,A430,Orders!$G$2:$G$3525,"Delivered")</f>
        <v>2</v>
      </c>
      <c r="K430" s="16" t="n">
        <f aca="false">SUMIFS(Orders!$K$2:$K$3525,Orders!$B$2:$B$3525,A430,Orders!$G$2:$G$3525,"Delivered")</f>
        <v>5892.55</v>
      </c>
      <c r="L430" s="16" t="n">
        <f aca="false">IF(J430=0,0,K430/J430)</f>
        <v>2946.275</v>
      </c>
      <c r="M430" s="12" t="str">
        <f aca="false">IF(J430&gt;1,"Repeat","One-time")</f>
        <v>Repeat</v>
      </c>
    </row>
    <row r="431" customFormat="false" ht="15" hidden="false" customHeight="false" outlineLevel="0" collapsed="false">
      <c r="A431" s="12" t="n">
        <v>430</v>
      </c>
      <c r="B431" s="12" t="s">
        <v>1339</v>
      </c>
      <c r="C431" s="12" t="s">
        <v>1340</v>
      </c>
      <c r="D431" s="12" t="s">
        <v>483</v>
      </c>
      <c r="E431" s="12" t="n">
        <v>38</v>
      </c>
      <c r="F431" s="12" t="s">
        <v>81</v>
      </c>
      <c r="G431" s="12" t="s">
        <v>45</v>
      </c>
      <c r="H431" s="17" t="n">
        <v>45244</v>
      </c>
      <c r="I431" s="12" t="s">
        <v>61</v>
      </c>
      <c r="J431" s="12" t="n">
        <f aca="false">COUNTIFS(Orders!$B$2:$B$3525,A431,Orders!$G$2:$G$3525,"Delivered")</f>
        <v>1</v>
      </c>
      <c r="K431" s="16" t="n">
        <f aca="false">SUMIFS(Orders!$K$2:$K$3525,Orders!$B$2:$B$3525,A431,Orders!$G$2:$G$3525,"Delivered")</f>
        <v>10713.15</v>
      </c>
      <c r="L431" s="16" t="n">
        <f aca="false">IF(J431=0,0,K431/J431)</f>
        <v>10713.15</v>
      </c>
      <c r="M431" s="12" t="str">
        <f aca="false">IF(J431&gt;1,"Repeat","One-time")</f>
        <v>One-time</v>
      </c>
    </row>
    <row r="432" customFormat="false" ht="15" hidden="false" customHeight="false" outlineLevel="0" collapsed="false">
      <c r="A432" s="12" t="n">
        <v>431</v>
      </c>
      <c r="B432" s="12" t="s">
        <v>1341</v>
      </c>
      <c r="C432" s="12" t="s">
        <v>1342</v>
      </c>
      <c r="D432" s="12" t="s">
        <v>488</v>
      </c>
      <c r="E432" s="12" t="n">
        <v>51</v>
      </c>
      <c r="F432" s="12" t="s">
        <v>85</v>
      </c>
      <c r="G432" s="12" t="s">
        <v>45</v>
      </c>
      <c r="H432" s="17" t="n">
        <v>45306</v>
      </c>
      <c r="I432" s="12" t="s">
        <v>61</v>
      </c>
      <c r="J432" s="12" t="n">
        <f aca="false">COUNTIFS(Orders!$B$2:$B$3525,A432,Orders!$G$2:$G$3525,"Delivered")</f>
        <v>0</v>
      </c>
      <c r="K432" s="16" t="n">
        <f aca="false">SUMIFS(Orders!$K$2:$K$3525,Orders!$B$2:$B$3525,A432,Orders!$G$2:$G$3525,"Delivered")</f>
        <v>0</v>
      </c>
      <c r="L432" s="16" t="n">
        <f aca="false">IF(J432=0,0,K432/J432)</f>
        <v>0</v>
      </c>
      <c r="M432" s="12" t="str">
        <f aca="false">IF(J432&gt;1,"Repeat","One-time")</f>
        <v>One-time</v>
      </c>
    </row>
    <row r="433" customFormat="false" ht="15" hidden="false" customHeight="false" outlineLevel="0" collapsed="false">
      <c r="A433" s="12" t="n">
        <v>432</v>
      </c>
      <c r="B433" s="12" t="s">
        <v>1343</v>
      </c>
      <c r="C433" s="12" t="s">
        <v>1344</v>
      </c>
      <c r="D433" s="12" t="s">
        <v>488</v>
      </c>
      <c r="E433" s="12" t="n">
        <v>30</v>
      </c>
      <c r="F433" s="12" t="s">
        <v>75</v>
      </c>
      <c r="G433" s="12" t="s">
        <v>43</v>
      </c>
      <c r="H433" s="17" t="n">
        <v>45033</v>
      </c>
      <c r="I433" s="12" t="s">
        <v>62</v>
      </c>
      <c r="J433" s="12" t="n">
        <f aca="false">COUNTIFS(Orders!$B$2:$B$3525,A433,Orders!$G$2:$G$3525,"Delivered")</f>
        <v>5</v>
      </c>
      <c r="K433" s="16" t="n">
        <f aca="false">SUMIFS(Orders!$K$2:$K$3525,Orders!$B$2:$B$3525,A433,Orders!$G$2:$G$3525,"Delivered")</f>
        <v>17249.35</v>
      </c>
      <c r="L433" s="16" t="n">
        <f aca="false">IF(J433=0,0,K433/J433)</f>
        <v>3449.87</v>
      </c>
      <c r="M433" s="12" t="str">
        <f aca="false">IF(J433&gt;1,"Repeat","One-time")</f>
        <v>Repeat</v>
      </c>
    </row>
    <row r="434" customFormat="false" ht="15" hidden="false" customHeight="false" outlineLevel="0" collapsed="false">
      <c r="A434" s="12" t="n">
        <v>433</v>
      </c>
      <c r="B434" s="12" t="s">
        <v>1345</v>
      </c>
      <c r="C434" s="12" t="s">
        <v>1346</v>
      </c>
      <c r="D434" s="12" t="s">
        <v>483</v>
      </c>
      <c r="E434" s="12" t="n">
        <v>58</v>
      </c>
      <c r="F434" s="12" t="s">
        <v>87</v>
      </c>
      <c r="G434" s="12" t="s">
        <v>46</v>
      </c>
      <c r="H434" s="17" t="n">
        <v>45418</v>
      </c>
      <c r="I434" s="12" t="s">
        <v>63</v>
      </c>
      <c r="J434" s="12" t="n">
        <f aca="false">COUNTIFS(Orders!$B$2:$B$3525,A434,Orders!$G$2:$G$3525,"Delivered")</f>
        <v>4</v>
      </c>
      <c r="K434" s="16" t="n">
        <f aca="false">SUMIFS(Orders!$K$2:$K$3525,Orders!$B$2:$B$3525,A434,Orders!$G$2:$G$3525,"Delivered")</f>
        <v>15046.75</v>
      </c>
      <c r="L434" s="16" t="n">
        <f aca="false">IF(J434=0,0,K434/J434)</f>
        <v>3761.6875</v>
      </c>
      <c r="M434" s="12" t="str">
        <f aca="false">IF(J434&gt;1,"Repeat","One-time")</f>
        <v>Repeat</v>
      </c>
    </row>
    <row r="435" customFormat="false" ht="15" hidden="false" customHeight="false" outlineLevel="0" collapsed="false">
      <c r="A435" s="12" t="n">
        <v>434</v>
      </c>
      <c r="B435" s="12" t="s">
        <v>1347</v>
      </c>
      <c r="C435" s="12" t="s">
        <v>1348</v>
      </c>
      <c r="D435" s="12" t="s">
        <v>483</v>
      </c>
      <c r="E435" s="12" t="n">
        <v>55</v>
      </c>
      <c r="F435" s="12" t="s">
        <v>75</v>
      </c>
      <c r="G435" s="12" t="s">
        <v>43</v>
      </c>
      <c r="H435" s="17" t="n">
        <v>45657</v>
      </c>
      <c r="I435" s="12" t="s">
        <v>61</v>
      </c>
      <c r="J435" s="12" t="n">
        <f aca="false">COUNTIFS(Orders!$B$2:$B$3525,A435,Orders!$G$2:$G$3525,"Delivered")</f>
        <v>0</v>
      </c>
      <c r="K435" s="16" t="n">
        <f aca="false">SUMIFS(Orders!$K$2:$K$3525,Orders!$B$2:$B$3525,A435,Orders!$G$2:$G$3525,"Delivered")</f>
        <v>0</v>
      </c>
      <c r="L435" s="16" t="n">
        <f aca="false">IF(J435=0,0,K435/J435)</f>
        <v>0</v>
      </c>
      <c r="M435" s="12" t="str">
        <f aca="false">IF(J435&gt;1,"Repeat","One-time")</f>
        <v>One-time</v>
      </c>
    </row>
    <row r="436" customFormat="false" ht="15" hidden="false" customHeight="false" outlineLevel="0" collapsed="false">
      <c r="A436" s="12" t="n">
        <v>435</v>
      </c>
      <c r="B436" s="12" t="s">
        <v>1349</v>
      </c>
      <c r="C436" s="12" t="s">
        <v>1350</v>
      </c>
      <c r="D436" s="12" t="s">
        <v>483</v>
      </c>
      <c r="E436" s="12" t="n">
        <v>60</v>
      </c>
      <c r="F436" s="12" t="s">
        <v>79</v>
      </c>
      <c r="G436" s="12" t="s">
        <v>45</v>
      </c>
      <c r="H436" s="17" t="n">
        <v>45196</v>
      </c>
      <c r="I436" s="12" t="s">
        <v>62</v>
      </c>
      <c r="J436" s="12" t="n">
        <f aca="false">COUNTIFS(Orders!$B$2:$B$3525,A436,Orders!$G$2:$G$3525,"Delivered")</f>
        <v>0</v>
      </c>
      <c r="K436" s="16" t="n">
        <f aca="false">SUMIFS(Orders!$K$2:$K$3525,Orders!$B$2:$B$3525,A436,Orders!$G$2:$G$3525,"Delivered")</f>
        <v>0</v>
      </c>
      <c r="L436" s="16" t="n">
        <f aca="false">IF(J436=0,0,K436/J436)</f>
        <v>0</v>
      </c>
      <c r="M436" s="12" t="str">
        <f aca="false">IF(J436&gt;1,"Repeat","One-time")</f>
        <v>One-time</v>
      </c>
    </row>
    <row r="437" customFormat="false" ht="15" hidden="false" customHeight="false" outlineLevel="0" collapsed="false">
      <c r="A437" s="12" t="n">
        <v>436</v>
      </c>
      <c r="B437" s="12" t="s">
        <v>1351</v>
      </c>
      <c r="C437" s="12" t="s">
        <v>1352</v>
      </c>
      <c r="D437" s="12" t="s">
        <v>483</v>
      </c>
      <c r="E437" s="12" t="n">
        <v>19</v>
      </c>
      <c r="F437" s="12" t="s">
        <v>91</v>
      </c>
      <c r="G437" s="12" t="s">
        <v>46</v>
      </c>
      <c r="H437" s="17" t="n">
        <v>44931</v>
      </c>
      <c r="I437" s="12" t="s">
        <v>63</v>
      </c>
      <c r="J437" s="12" t="n">
        <f aca="false">COUNTIFS(Orders!$B$2:$B$3525,A437,Orders!$G$2:$G$3525,"Delivered")</f>
        <v>6</v>
      </c>
      <c r="K437" s="16" t="n">
        <f aca="false">SUMIFS(Orders!$K$2:$K$3525,Orders!$B$2:$B$3525,A437,Orders!$G$2:$G$3525,"Delivered")</f>
        <v>44133.4</v>
      </c>
      <c r="L437" s="16" t="n">
        <f aca="false">IF(J437=0,0,K437/J437)</f>
        <v>7355.56666666667</v>
      </c>
      <c r="M437" s="12" t="str">
        <f aca="false">IF(J437&gt;1,"Repeat","One-time")</f>
        <v>Repeat</v>
      </c>
    </row>
    <row r="438" customFormat="false" ht="15" hidden="false" customHeight="false" outlineLevel="0" collapsed="false">
      <c r="A438" s="12" t="n">
        <v>437</v>
      </c>
      <c r="B438" s="12" t="s">
        <v>1353</v>
      </c>
      <c r="C438" s="12" t="s">
        <v>1354</v>
      </c>
      <c r="D438" s="12" t="s">
        <v>483</v>
      </c>
      <c r="E438" s="12" t="n">
        <v>54</v>
      </c>
      <c r="F438" s="12" t="s">
        <v>87</v>
      </c>
      <c r="G438" s="12" t="s">
        <v>46</v>
      </c>
      <c r="H438" s="17" t="n">
        <v>45640</v>
      </c>
      <c r="I438" s="12" t="s">
        <v>63</v>
      </c>
      <c r="J438" s="12" t="n">
        <f aca="false">COUNTIFS(Orders!$B$2:$B$3525,A438,Orders!$G$2:$G$3525,"Delivered")</f>
        <v>0</v>
      </c>
      <c r="K438" s="16" t="n">
        <f aca="false">SUMIFS(Orders!$K$2:$K$3525,Orders!$B$2:$B$3525,A438,Orders!$G$2:$G$3525,"Delivered")</f>
        <v>0</v>
      </c>
      <c r="L438" s="16" t="n">
        <f aca="false">IF(J438=0,0,K438/J438)</f>
        <v>0</v>
      </c>
      <c r="M438" s="12" t="str">
        <f aca="false">IF(J438&gt;1,"Repeat","One-time")</f>
        <v>One-time</v>
      </c>
    </row>
    <row r="439" customFormat="false" ht="15" hidden="false" customHeight="false" outlineLevel="0" collapsed="false">
      <c r="A439" s="12" t="n">
        <v>438</v>
      </c>
      <c r="B439" s="12" t="s">
        <v>1355</v>
      </c>
      <c r="C439" s="12" t="s">
        <v>1356</v>
      </c>
      <c r="D439" s="12" t="s">
        <v>488</v>
      </c>
      <c r="E439" s="12" t="n">
        <v>58</v>
      </c>
      <c r="F439" s="12" t="s">
        <v>71</v>
      </c>
      <c r="G439" s="12" t="s">
        <v>43</v>
      </c>
      <c r="H439" s="17" t="n">
        <v>45285</v>
      </c>
      <c r="I439" s="12" t="s">
        <v>63</v>
      </c>
      <c r="J439" s="12" t="n">
        <f aca="false">COUNTIFS(Orders!$B$2:$B$3525,A439,Orders!$G$2:$G$3525,"Delivered")</f>
        <v>1</v>
      </c>
      <c r="K439" s="16" t="n">
        <f aca="false">SUMIFS(Orders!$K$2:$K$3525,Orders!$B$2:$B$3525,A439,Orders!$G$2:$G$3525,"Delivered")</f>
        <v>4848.55</v>
      </c>
      <c r="L439" s="16" t="n">
        <f aca="false">IF(J439=0,0,K439/J439)</f>
        <v>4848.55</v>
      </c>
      <c r="M439" s="12" t="str">
        <f aca="false">IF(J439&gt;1,"Repeat","One-time")</f>
        <v>One-time</v>
      </c>
    </row>
    <row r="440" customFormat="false" ht="15" hidden="false" customHeight="false" outlineLevel="0" collapsed="false">
      <c r="A440" s="12" t="n">
        <v>439</v>
      </c>
      <c r="B440" s="12" t="s">
        <v>1357</v>
      </c>
      <c r="C440" s="12" t="s">
        <v>1358</v>
      </c>
      <c r="D440" s="12" t="s">
        <v>488</v>
      </c>
      <c r="E440" s="12" t="n">
        <v>33</v>
      </c>
      <c r="F440" s="12" t="s">
        <v>89</v>
      </c>
      <c r="G440" s="12" t="s">
        <v>46</v>
      </c>
      <c r="H440" s="17" t="n">
        <v>45033</v>
      </c>
      <c r="I440" s="12" t="s">
        <v>61</v>
      </c>
      <c r="J440" s="12" t="n">
        <f aca="false">COUNTIFS(Orders!$B$2:$B$3525,A440,Orders!$G$2:$G$3525,"Delivered")</f>
        <v>5</v>
      </c>
      <c r="K440" s="16" t="n">
        <f aca="false">SUMIFS(Orders!$K$2:$K$3525,Orders!$B$2:$B$3525,A440,Orders!$G$2:$G$3525,"Delivered")</f>
        <v>20286.5</v>
      </c>
      <c r="L440" s="16" t="n">
        <f aca="false">IF(J440=0,0,K440/J440)</f>
        <v>4057.3</v>
      </c>
      <c r="M440" s="12" t="str">
        <f aca="false">IF(J440&gt;1,"Repeat","One-time")</f>
        <v>Repeat</v>
      </c>
    </row>
    <row r="441" customFormat="false" ht="15" hidden="false" customHeight="false" outlineLevel="0" collapsed="false">
      <c r="A441" s="12" t="n">
        <v>440</v>
      </c>
      <c r="B441" s="12" t="s">
        <v>1359</v>
      </c>
      <c r="C441" s="12" t="s">
        <v>1360</v>
      </c>
      <c r="D441" s="12" t="s">
        <v>488</v>
      </c>
      <c r="E441" s="12" t="n">
        <v>47</v>
      </c>
      <c r="F441" s="12" t="s">
        <v>95</v>
      </c>
      <c r="G441" s="12" t="s">
        <v>42</v>
      </c>
      <c r="H441" s="17" t="n">
        <v>45171</v>
      </c>
      <c r="I441" s="12" t="s">
        <v>63</v>
      </c>
      <c r="J441" s="12" t="n">
        <f aca="false">COUNTIFS(Orders!$B$2:$B$3525,A441,Orders!$G$2:$G$3525,"Delivered")</f>
        <v>1</v>
      </c>
      <c r="K441" s="16" t="n">
        <f aca="false">SUMIFS(Orders!$K$2:$K$3525,Orders!$B$2:$B$3525,A441,Orders!$G$2:$G$3525,"Delivered")</f>
        <v>3378</v>
      </c>
      <c r="L441" s="16" t="n">
        <f aca="false">IF(J441=0,0,K441/J441)</f>
        <v>3378</v>
      </c>
      <c r="M441" s="12" t="str">
        <f aca="false">IF(J441&gt;1,"Repeat","One-time")</f>
        <v>One-time</v>
      </c>
    </row>
    <row r="442" customFormat="false" ht="15" hidden="false" customHeight="false" outlineLevel="0" collapsed="false">
      <c r="A442" s="12" t="n">
        <v>441</v>
      </c>
      <c r="B442" s="12" t="s">
        <v>1361</v>
      </c>
      <c r="C442" s="12" t="s">
        <v>1362</v>
      </c>
      <c r="D442" s="12" t="s">
        <v>483</v>
      </c>
      <c r="E442" s="12" t="n">
        <v>46</v>
      </c>
      <c r="F442" s="12" t="s">
        <v>73</v>
      </c>
      <c r="G442" s="12" t="s">
        <v>43</v>
      </c>
      <c r="H442" s="17" t="n">
        <v>45324</v>
      </c>
      <c r="I442" s="12" t="s">
        <v>63</v>
      </c>
      <c r="J442" s="12" t="n">
        <f aca="false">COUNTIFS(Orders!$B$2:$B$3525,A442,Orders!$G$2:$G$3525,"Delivered")</f>
        <v>0</v>
      </c>
      <c r="K442" s="16" t="n">
        <f aca="false">SUMIFS(Orders!$K$2:$K$3525,Orders!$B$2:$B$3525,A442,Orders!$G$2:$G$3525,"Delivered")</f>
        <v>0</v>
      </c>
      <c r="L442" s="16" t="n">
        <f aca="false">IF(J442=0,0,K442/J442)</f>
        <v>0</v>
      </c>
      <c r="M442" s="12" t="str">
        <f aca="false">IF(J442&gt;1,"Repeat","One-time")</f>
        <v>One-time</v>
      </c>
    </row>
    <row r="443" customFormat="false" ht="15" hidden="false" customHeight="false" outlineLevel="0" collapsed="false">
      <c r="A443" s="12" t="n">
        <v>442</v>
      </c>
      <c r="B443" s="12" t="s">
        <v>1363</v>
      </c>
      <c r="C443" s="12" t="s">
        <v>1364</v>
      </c>
      <c r="D443" s="12" t="s">
        <v>483</v>
      </c>
      <c r="E443" s="12" t="n">
        <v>39</v>
      </c>
      <c r="F443" s="12" t="s">
        <v>99</v>
      </c>
      <c r="G443" s="12" t="s">
        <v>42</v>
      </c>
      <c r="H443" s="17" t="n">
        <v>45446</v>
      </c>
      <c r="I443" s="12" t="s">
        <v>62</v>
      </c>
      <c r="J443" s="12" t="n">
        <f aca="false">COUNTIFS(Orders!$B$2:$B$3525,A443,Orders!$G$2:$G$3525,"Delivered")</f>
        <v>11</v>
      </c>
      <c r="K443" s="16" t="n">
        <f aca="false">SUMIFS(Orders!$K$2:$K$3525,Orders!$B$2:$B$3525,A443,Orders!$G$2:$G$3525,"Delivered")</f>
        <v>60625.15</v>
      </c>
      <c r="L443" s="16" t="n">
        <f aca="false">IF(J443=0,0,K443/J443)</f>
        <v>5511.37727272727</v>
      </c>
      <c r="M443" s="12" t="str">
        <f aca="false">IF(J443&gt;1,"Repeat","One-time")</f>
        <v>Repeat</v>
      </c>
    </row>
    <row r="444" customFormat="false" ht="15" hidden="false" customHeight="false" outlineLevel="0" collapsed="false">
      <c r="A444" s="12" t="n">
        <v>443</v>
      </c>
      <c r="B444" s="12" t="s">
        <v>1365</v>
      </c>
      <c r="C444" s="12" t="s">
        <v>1366</v>
      </c>
      <c r="D444" s="12" t="s">
        <v>488</v>
      </c>
      <c r="E444" s="12" t="n">
        <v>64</v>
      </c>
      <c r="F444" s="12" t="s">
        <v>91</v>
      </c>
      <c r="G444" s="12" t="s">
        <v>46</v>
      </c>
      <c r="H444" s="17" t="n">
        <v>44969</v>
      </c>
      <c r="I444" s="12" t="s">
        <v>61</v>
      </c>
      <c r="J444" s="12" t="n">
        <f aca="false">COUNTIFS(Orders!$B$2:$B$3525,A444,Orders!$G$2:$G$3525,"Delivered")</f>
        <v>1</v>
      </c>
      <c r="K444" s="16" t="n">
        <f aca="false">SUMIFS(Orders!$K$2:$K$3525,Orders!$B$2:$B$3525,A444,Orders!$G$2:$G$3525,"Delivered")</f>
        <v>1098</v>
      </c>
      <c r="L444" s="16" t="n">
        <f aca="false">IF(J444=0,0,K444/J444)</f>
        <v>1098</v>
      </c>
      <c r="M444" s="12" t="str">
        <f aca="false">IF(J444&gt;1,"Repeat","One-time")</f>
        <v>One-time</v>
      </c>
    </row>
    <row r="445" customFormat="false" ht="15" hidden="false" customHeight="false" outlineLevel="0" collapsed="false">
      <c r="A445" s="12" t="n">
        <v>444</v>
      </c>
      <c r="B445" s="12" t="s">
        <v>1367</v>
      </c>
      <c r="C445" s="12" t="s">
        <v>1368</v>
      </c>
      <c r="D445" s="12" t="s">
        <v>488</v>
      </c>
      <c r="E445" s="12" t="n">
        <v>26</v>
      </c>
      <c r="F445" s="12" t="s">
        <v>93</v>
      </c>
      <c r="G445" s="12" t="s">
        <v>46</v>
      </c>
      <c r="H445" s="17" t="n">
        <v>45479</v>
      </c>
      <c r="I445" s="12" t="s">
        <v>61</v>
      </c>
      <c r="J445" s="12" t="n">
        <f aca="false">COUNTIFS(Orders!$B$2:$B$3525,A445,Orders!$G$2:$G$3525,"Delivered")</f>
        <v>3</v>
      </c>
      <c r="K445" s="16" t="n">
        <f aca="false">SUMIFS(Orders!$K$2:$K$3525,Orders!$B$2:$B$3525,A445,Orders!$G$2:$G$3525,"Delivered")</f>
        <v>21739.7</v>
      </c>
      <c r="L445" s="16" t="n">
        <f aca="false">IF(J445=0,0,K445/J445)</f>
        <v>7246.56666666667</v>
      </c>
      <c r="M445" s="12" t="str">
        <f aca="false">IF(J445&gt;1,"Repeat","One-time")</f>
        <v>Repeat</v>
      </c>
    </row>
    <row r="446" customFormat="false" ht="15" hidden="false" customHeight="false" outlineLevel="0" collapsed="false">
      <c r="A446" s="12" t="n">
        <v>445</v>
      </c>
      <c r="B446" s="12" t="s">
        <v>1369</v>
      </c>
      <c r="C446" s="12" t="s">
        <v>1370</v>
      </c>
      <c r="D446" s="12" t="s">
        <v>488</v>
      </c>
      <c r="E446" s="12" t="n">
        <v>33</v>
      </c>
      <c r="F446" s="12" t="s">
        <v>77</v>
      </c>
      <c r="G446" s="12" t="s">
        <v>43</v>
      </c>
      <c r="H446" s="17" t="n">
        <v>45893</v>
      </c>
      <c r="I446" s="12" t="s">
        <v>63</v>
      </c>
      <c r="J446" s="12" t="n">
        <f aca="false">COUNTIFS(Orders!$B$2:$B$3525,A446,Orders!$G$2:$G$3525,"Delivered")</f>
        <v>1</v>
      </c>
      <c r="K446" s="16" t="n">
        <f aca="false">SUMIFS(Orders!$K$2:$K$3525,Orders!$B$2:$B$3525,A446,Orders!$G$2:$G$3525,"Delivered")</f>
        <v>1869</v>
      </c>
      <c r="L446" s="16" t="n">
        <f aca="false">IF(J446=0,0,K446/J446)</f>
        <v>1869</v>
      </c>
      <c r="M446" s="12" t="str">
        <f aca="false">IF(J446&gt;1,"Repeat","One-time")</f>
        <v>One-time</v>
      </c>
    </row>
    <row r="447" customFormat="false" ht="15" hidden="false" customHeight="false" outlineLevel="0" collapsed="false">
      <c r="A447" s="12" t="n">
        <v>446</v>
      </c>
      <c r="B447" s="12" t="s">
        <v>1371</v>
      </c>
      <c r="C447" s="12" t="s">
        <v>1372</v>
      </c>
      <c r="D447" s="12" t="s">
        <v>488</v>
      </c>
      <c r="E447" s="12" t="n">
        <v>33</v>
      </c>
      <c r="F447" s="12" t="s">
        <v>87</v>
      </c>
      <c r="G447" s="12" t="s">
        <v>46</v>
      </c>
      <c r="H447" s="17" t="n">
        <v>45922</v>
      </c>
      <c r="I447" s="12" t="s">
        <v>63</v>
      </c>
      <c r="J447" s="12" t="n">
        <f aca="false">COUNTIFS(Orders!$B$2:$B$3525,A447,Orders!$G$2:$G$3525,"Delivered")</f>
        <v>9</v>
      </c>
      <c r="K447" s="16" t="n">
        <f aca="false">SUMIFS(Orders!$K$2:$K$3525,Orders!$B$2:$B$3525,A447,Orders!$G$2:$G$3525,"Delivered")</f>
        <v>30536.65</v>
      </c>
      <c r="L447" s="16" t="n">
        <f aca="false">IF(J447=0,0,K447/J447)</f>
        <v>3392.96111111111</v>
      </c>
      <c r="M447" s="12" t="str">
        <f aca="false">IF(J447&gt;1,"Repeat","One-time")</f>
        <v>Repeat</v>
      </c>
    </row>
    <row r="448" customFormat="false" ht="15" hidden="false" customHeight="false" outlineLevel="0" collapsed="false">
      <c r="A448" s="12" t="n">
        <v>447</v>
      </c>
      <c r="B448" s="12" t="s">
        <v>1373</v>
      </c>
      <c r="C448" s="12" t="s">
        <v>1374</v>
      </c>
      <c r="D448" s="12" t="s">
        <v>488</v>
      </c>
      <c r="E448" s="12" t="n">
        <v>42</v>
      </c>
      <c r="F448" s="12" t="s">
        <v>73</v>
      </c>
      <c r="G448" s="12" t="s">
        <v>43</v>
      </c>
      <c r="H448" s="17" t="n">
        <v>45472</v>
      </c>
      <c r="I448" s="12" t="s">
        <v>61</v>
      </c>
      <c r="J448" s="12" t="n">
        <f aca="false">COUNTIFS(Orders!$B$2:$B$3525,A448,Orders!$G$2:$G$3525,"Delivered")</f>
        <v>5</v>
      </c>
      <c r="K448" s="16" t="n">
        <f aca="false">SUMIFS(Orders!$K$2:$K$3525,Orders!$B$2:$B$3525,A448,Orders!$G$2:$G$3525,"Delivered")</f>
        <v>26050.2</v>
      </c>
      <c r="L448" s="16" t="n">
        <f aca="false">IF(J448=0,0,K448/J448)</f>
        <v>5210.04</v>
      </c>
      <c r="M448" s="12" t="str">
        <f aca="false">IF(J448&gt;1,"Repeat","One-time")</f>
        <v>Repeat</v>
      </c>
    </row>
    <row r="449" customFormat="false" ht="15" hidden="false" customHeight="false" outlineLevel="0" collapsed="false">
      <c r="A449" s="12" t="n">
        <v>448</v>
      </c>
      <c r="B449" s="12" t="s">
        <v>1375</v>
      </c>
      <c r="C449" s="12" t="s">
        <v>1376</v>
      </c>
      <c r="D449" s="12" t="s">
        <v>483</v>
      </c>
      <c r="E449" s="12" t="n">
        <v>28</v>
      </c>
      <c r="F449" s="12" t="s">
        <v>97</v>
      </c>
      <c r="G449" s="12" t="s">
        <v>42</v>
      </c>
      <c r="H449" s="17" t="n">
        <v>45173</v>
      </c>
      <c r="I449" s="12" t="s">
        <v>61</v>
      </c>
      <c r="J449" s="12" t="n">
        <f aca="false">COUNTIFS(Orders!$B$2:$B$3525,A449,Orders!$G$2:$G$3525,"Delivered")</f>
        <v>6</v>
      </c>
      <c r="K449" s="16" t="n">
        <f aca="false">SUMIFS(Orders!$K$2:$K$3525,Orders!$B$2:$B$3525,A449,Orders!$G$2:$G$3525,"Delivered")</f>
        <v>14810.25</v>
      </c>
      <c r="L449" s="16" t="n">
        <f aca="false">IF(J449=0,0,K449/J449)</f>
        <v>2468.375</v>
      </c>
      <c r="M449" s="12" t="str">
        <f aca="false">IF(J449&gt;1,"Repeat","One-time")</f>
        <v>Repeat</v>
      </c>
    </row>
    <row r="450" customFormat="false" ht="15" hidden="false" customHeight="false" outlineLevel="0" collapsed="false">
      <c r="A450" s="12" t="n">
        <v>449</v>
      </c>
      <c r="B450" s="12" t="s">
        <v>1377</v>
      </c>
      <c r="C450" s="12" t="s">
        <v>1378</v>
      </c>
      <c r="D450" s="12" t="s">
        <v>483</v>
      </c>
      <c r="E450" s="12" t="n">
        <v>28</v>
      </c>
      <c r="F450" s="12" t="s">
        <v>91</v>
      </c>
      <c r="G450" s="12" t="s">
        <v>46</v>
      </c>
      <c r="H450" s="17" t="n">
        <v>44929</v>
      </c>
      <c r="I450" s="12" t="s">
        <v>63</v>
      </c>
      <c r="J450" s="12" t="n">
        <f aca="false">COUNTIFS(Orders!$B$2:$B$3525,A450,Orders!$G$2:$G$3525,"Delivered")</f>
        <v>3</v>
      </c>
      <c r="K450" s="16" t="n">
        <f aca="false">SUMIFS(Orders!$K$2:$K$3525,Orders!$B$2:$B$3525,A450,Orders!$G$2:$G$3525,"Delivered")</f>
        <v>16528.1</v>
      </c>
      <c r="L450" s="16" t="n">
        <f aca="false">IF(J450=0,0,K450/J450)</f>
        <v>5509.36666666667</v>
      </c>
      <c r="M450" s="12" t="str">
        <f aca="false">IF(J450&gt;1,"Repeat","One-time")</f>
        <v>Repeat</v>
      </c>
    </row>
    <row r="451" customFormat="false" ht="15" hidden="false" customHeight="false" outlineLevel="0" collapsed="false">
      <c r="A451" s="12" t="n">
        <v>450</v>
      </c>
      <c r="B451" s="12" t="s">
        <v>1379</v>
      </c>
      <c r="C451" s="12" t="s">
        <v>1380</v>
      </c>
      <c r="D451" s="12" t="s">
        <v>488</v>
      </c>
      <c r="E451" s="12" t="n">
        <v>37</v>
      </c>
      <c r="F451" s="12" t="s">
        <v>99</v>
      </c>
      <c r="G451" s="12" t="s">
        <v>42</v>
      </c>
      <c r="H451" s="17" t="n">
        <v>45369</v>
      </c>
      <c r="I451" s="12" t="s">
        <v>63</v>
      </c>
      <c r="J451" s="12" t="n">
        <f aca="false">COUNTIFS(Orders!$B$2:$B$3525,A451,Orders!$G$2:$G$3525,"Delivered")</f>
        <v>1</v>
      </c>
      <c r="K451" s="16" t="n">
        <f aca="false">SUMIFS(Orders!$K$2:$K$3525,Orders!$B$2:$B$3525,A451,Orders!$G$2:$G$3525,"Delivered")</f>
        <v>687.2</v>
      </c>
      <c r="L451" s="16" t="n">
        <f aca="false">IF(J451=0,0,K451/J451)</f>
        <v>687.2</v>
      </c>
      <c r="M451" s="12" t="str">
        <f aca="false">IF(J451&gt;1,"Repeat","One-time")</f>
        <v>One-time</v>
      </c>
    </row>
    <row r="452" customFormat="false" ht="15" hidden="false" customHeight="false" outlineLevel="0" collapsed="false">
      <c r="A452" s="12" t="n">
        <v>451</v>
      </c>
      <c r="B452" s="12" t="s">
        <v>1381</v>
      </c>
      <c r="C452" s="12" t="s">
        <v>1382</v>
      </c>
      <c r="D452" s="12" t="s">
        <v>488</v>
      </c>
      <c r="E452" s="12" t="n">
        <v>50</v>
      </c>
      <c r="F452" s="12" t="s">
        <v>75</v>
      </c>
      <c r="G452" s="12" t="s">
        <v>43</v>
      </c>
      <c r="H452" s="17" t="n">
        <v>45562</v>
      </c>
      <c r="I452" s="12" t="s">
        <v>63</v>
      </c>
      <c r="J452" s="12" t="n">
        <f aca="false">COUNTIFS(Orders!$B$2:$B$3525,A452,Orders!$G$2:$G$3525,"Delivered")</f>
        <v>3</v>
      </c>
      <c r="K452" s="16" t="n">
        <f aca="false">SUMIFS(Orders!$K$2:$K$3525,Orders!$B$2:$B$3525,A452,Orders!$G$2:$G$3525,"Delivered")</f>
        <v>20057.2</v>
      </c>
      <c r="L452" s="16" t="n">
        <f aca="false">IF(J452=0,0,K452/J452)</f>
        <v>6685.73333333333</v>
      </c>
      <c r="M452" s="12" t="str">
        <f aca="false">IF(J452&gt;1,"Repeat","One-time")</f>
        <v>Repeat</v>
      </c>
    </row>
    <row r="453" customFormat="false" ht="15" hidden="false" customHeight="false" outlineLevel="0" collapsed="false">
      <c r="A453" s="12" t="n">
        <v>452</v>
      </c>
      <c r="B453" s="12" t="s">
        <v>1383</v>
      </c>
      <c r="C453" s="12" t="s">
        <v>1384</v>
      </c>
      <c r="D453" s="12" t="s">
        <v>483</v>
      </c>
      <c r="E453" s="12" t="n">
        <v>55</v>
      </c>
      <c r="F453" s="12" t="s">
        <v>85</v>
      </c>
      <c r="G453" s="12" t="s">
        <v>45</v>
      </c>
      <c r="H453" s="17" t="n">
        <v>45818</v>
      </c>
      <c r="I453" s="12" t="s">
        <v>63</v>
      </c>
      <c r="J453" s="12" t="n">
        <f aca="false">COUNTIFS(Orders!$B$2:$B$3525,A453,Orders!$G$2:$G$3525,"Delivered")</f>
        <v>1</v>
      </c>
      <c r="K453" s="16" t="n">
        <f aca="false">SUMIFS(Orders!$K$2:$K$3525,Orders!$B$2:$B$3525,A453,Orders!$G$2:$G$3525,"Delivered")</f>
        <v>3307.1</v>
      </c>
      <c r="L453" s="16" t="n">
        <f aca="false">IF(J453=0,0,K453/J453)</f>
        <v>3307.1</v>
      </c>
      <c r="M453" s="12" t="str">
        <f aca="false">IF(J453&gt;1,"Repeat","One-time")</f>
        <v>One-time</v>
      </c>
    </row>
    <row r="454" customFormat="false" ht="15" hidden="false" customHeight="false" outlineLevel="0" collapsed="false">
      <c r="A454" s="12" t="n">
        <v>453</v>
      </c>
      <c r="B454" s="12" t="s">
        <v>1385</v>
      </c>
      <c r="C454" s="12" t="s">
        <v>1386</v>
      </c>
      <c r="D454" s="12" t="s">
        <v>488</v>
      </c>
      <c r="E454" s="12" t="n">
        <v>49</v>
      </c>
      <c r="F454" s="12" t="s">
        <v>73</v>
      </c>
      <c r="G454" s="12" t="s">
        <v>43</v>
      </c>
      <c r="H454" s="17" t="n">
        <v>45441</v>
      </c>
      <c r="I454" s="12" t="s">
        <v>62</v>
      </c>
      <c r="J454" s="12" t="n">
        <f aca="false">COUNTIFS(Orders!$B$2:$B$3525,A454,Orders!$G$2:$G$3525,"Delivered")</f>
        <v>0</v>
      </c>
      <c r="K454" s="16" t="n">
        <f aca="false">SUMIFS(Orders!$K$2:$K$3525,Orders!$B$2:$B$3525,A454,Orders!$G$2:$G$3525,"Delivered")</f>
        <v>0</v>
      </c>
      <c r="L454" s="16" t="n">
        <f aca="false">IF(J454=0,0,K454/J454)</f>
        <v>0</v>
      </c>
      <c r="M454" s="12" t="str">
        <f aca="false">IF(J454&gt;1,"Repeat","One-time")</f>
        <v>One-time</v>
      </c>
    </row>
    <row r="455" customFormat="false" ht="15" hidden="false" customHeight="false" outlineLevel="0" collapsed="false">
      <c r="A455" s="12" t="n">
        <v>454</v>
      </c>
      <c r="B455" s="12" t="s">
        <v>1387</v>
      </c>
      <c r="C455" s="12" t="s">
        <v>1388</v>
      </c>
      <c r="D455" s="12" t="s">
        <v>488</v>
      </c>
      <c r="E455" s="12" t="n">
        <v>52</v>
      </c>
      <c r="F455" s="12" t="s">
        <v>101</v>
      </c>
      <c r="G455" s="12" t="s">
        <v>42</v>
      </c>
      <c r="H455" s="17" t="n">
        <v>45169</v>
      </c>
      <c r="I455" s="12" t="s">
        <v>63</v>
      </c>
      <c r="J455" s="12" t="n">
        <f aca="false">COUNTIFS(Orders!$B$2:$B$3525,A455,Orders!$G$2:$G$3525,"Delivered")</f>
        <v>14</v>
      </c>
      <c r="K455" s="16" t="n">
        <f aca="false">SUMIFS(Orders!$K$2:$K$3525,Orders!$B$2:$B$3525,A455,Orders!$G$2:$G$3525,"Delivered")</f>
        <v>56749.35</v>
      </c>
      <c r="L455" s="16" t="n">
        <f aca="false">IF(J455=0,0,K455/J455)</f>
        <v>4053.525</v>
      </c>
      <c r="M455" s="12" t="str">
        <f aca="false">IF(J455&gt;1,"Repeat","One-time")</f>
        <v>Repeat</v>
      </c>
    </row>
    <row r="456" customFormat="false" ht="15" hidden="false" customHeight="false" outlineLevel="0" collapsed="false">
      <c r="A456" s="12" t="n">
        <v>455</v>
      </c>
      <c r="B456" s="12" t="s">
        <v>1389</v>
      </c>
      <c r="C456" s="12" t="s">
        <v>1390</v>
      </c>
      <c r="D456" s="12" t="s">
        <v>488</v>
      </c>
      <c r="E456" s="12" t="n">
        <v>26</v>
      </c>
      <c r="F456" s="12" t="s">
        <v>77</v>
      </c>
      <c r="G456" s="12" t="s">
        <v>43</v>
      </c>
      <c r="H456" s="17" t="n">
        <v>45031</v>
      </c>
      <c r="I456" s="12" t="s">
        <v>61</v>
      </c>
      <c r="J456" s="12" t="n">
        <f aca="false">COUNTIFS(Orders!$B$2:$B$3525,A456,Orders!$G$2:$G$3525,"Delivered")</f>
        <v>2</v>
      </c>
      <c r="K456" s="16" t="n">
        <f aca="false">SUMIFS(Orders!$K$2:$K$3525,Orders!$B$2:$B$3525,A456,Orders!$G$2:$G$3525,"Delivered")</f>
        <v>9979.1</v>
      </c>
      <c r="L456" s="16" t="n">
        <f aca="false">IF(J456=0,0,K456/J456)</f>
        <v>4989.55</v>
      </c>
      <c r="M456" s="12" t="str">
        <f aca="false">IF(J456&gt;1,"Repeat","One-time")</f>
        <v>Repeat</v>
      </c>
    </row>
    <row r="457" customFormat="false" ht="15" hidden="false" customHeight="false" outlineLevel="0" collapsed="false">
      <c r="A457" s="12" t="n">
        <v>456</v>
      </c>
      <c r="B457" s="12" t="s">
        <v>1391</v>
      </c>
      <c r="C457" s="12" t="s">
        <v>1392</v>
      </c>
      <c r="D457" s="12" t="s">
        <v>488</v>
      </c>
      <c r="E457" s="12" t="n">
        <v>41</v>
      </c>
      <c r="F457" s="12" t="s">
        <v>93</v>
      </c>
      <c r="G457" s="12" t="s">
        <v>46</v>
      </c>
      <c r="H457" s="17" t="n">
        <v>45667</v>
      </c>
      <c r="I457" s="12" t="s">
        <v>63</v>
      </c>
      <c r="J457" s="12" t="n">
        <f aca="false">COUNTIFS(Orders!$B$2:$B$3525,A457,Orders!$G$2:$G$3525,"Delivered")</f>
        <v>0</v>
      </c>
      <c r="K457" s="16" t="n">
        <f aca="false">SUMIFS(Orders!$K$2:$K$3525,Orders!$B$2:$B$3525,A457,Orders!$G$2:$G$3525,"Delivered")</f>
        <v>0</v>
      </c>
      <c r="L457" s="16" t="n">
        <f aca="false">IF(J457=0,0,K457/J457)</f>
        <v>0</v>
      </c>
      <c r="M457" s="12" t="str">
        <f aca="false">IF(J457&gt;1,"Repeat","One-time")</f>
        <v>One-time</v>
      </c>
    </row>
    <row r="458" customFormat="false" ht="15" hidden="false" customHeight="false" outlineLevel="0" collapsed="false">
      <c r="A458" s="12" t="n">
        <v>457</v>
      </c>
      <c r="B458" s="12" t="s">
        <v>1393</v>
      </c>
      <c r="C458" s="12" t="s">
        <v>1394</v>
      </c>
      <c r="D458" s="12" t="s">
        <v>483</v>
      </c>
      <c r="E458" s="12" t="n">
        <v>41</v>
      </c>
      <c r="F458" s="12" t="s">
        <v>73</v>
      </c>
      <c r="G458" s="12" t="s">
        <v>43</v>
      </c>
      <c r="H458" s="17" t="n">
        <v>44858</v>
      </c>
      <c r="I458" s="12" t="s">
        <v>62</v>
      </c>
      <c r="J458" s="12" t="n">
        <f aca="false">COUNTIFS(Orders!$B$2:$B$3525,A458,Orders!$G$2:$G$3525,"Delivered")</f>
        <v>0</v>
      </c>
      <c r="K458" s="16" t="n">
        <f aca="false">SUMIFS(Orders!$K$2:$K$3525,Orders!$B$2:$B$3525,A458,Orders!$G$2:$G$3525,"Delivered")</f>
        <v>0</v>
      </c>
      <c r="L458" s="16" t="n">
        <f aca="false">IF(J458=0,0,K458/J458)</f>
        <v>0</v>
      </c>
      <c r="M458" s="12" t="str">
        <f aca="false">IF(J458&gt;1,"Repeat","One-time")</f>
        <v>One-time</v>
      </c>
    </row>
    <row r="459" customFormat="false" ht="15" hidden="false" customHeight="false" outlineLevel="0" collapsed="false">
      <c r="A459" s="12" t="n">
        <v>458</v>
      </c>
      <c r="B459" s="12" t="s">
        <v>1395</v>
      </c>
      <c r="C459" s="12" t="s">
        <v>1396</v>
      </c>
      <c r="D459" s="12" t="s">
        <v>488</v>
      </c>
      <c r="E459" s="12" t="n">
        <v>50</v>
      </c>
      <c r="F459" s="12" t="s">
        <v>75</v>
      </c>
      <c r="G459" s="12" t="s">
        <v>43</v>
      </c>
      <c r="H459" s="17" t="n">
        <v>45688</v>
      </c>
      <c r="I459" s="12" t="s">
        <v>63</v>
      </c>
      <c r="J459" s="12" t="n">
        <f aca="false">COUNTIFS(Orders!$B$2:$B$3525,A459,Orders!$G$2:$G$3525,"Delivered")</f>
        <v>3</v>
      </c>
      <c r="K459" s="16" t="n">
        <f aca="false">SUMIFS(Orders!$K$2:$K$3525,Orders!$B$2:$B$3525,A459,Orders!$G$2:$G$3525,"Delivered")</f>
        <v>18841.4</v>
      </c>
      <c r="L459" s="16" t="n">
        <f aca="false">IF(J459=0,0,K459/J459)</f>
        <v>6280.46666666667</v>
      </c>
      <c r="M459" s="12" t="str">
        <f aca="false">IF(J459&gt;1,"Repeat","One-time")</f>
        <v>Repeat</v>
      </c>
    </row>
    <row r="460" customFormat="false" ht="15" hidden="false" customHeight="false" outlineLevel="0" collapsed="false">
      <c r="A460" s="12" t="n">
        <v>459</v>
      </c>
      <c r="B460" s="12" t="s">
        <v>1397</v>
      </c>
      <c r="C460" s="12" t="s">
        <v>1398</v>
      </c>
      <c r="D460" s="12" t="s">
        <v>483</v>
      </c>
      <c r="E460" s="12" t="n">
        <v>26</v>
      </c>
      <c r="F460" s="12" t="s">
        <v>87</v>
      </c>
      <c r="G460" s="12" t="s">
        <v>46</v>
      </c>
      <c r="H460" s="17" t="n">
        <v>45715</v>
      </c>
      <c r="I460" s="12" t="s">
        <v>61</v>
      </c>
      <c r="J460" s="12" t="n">
        <f aca="false">COUNTIFS(Orders!$B$2:$B$3525,A460,Orders!$G$2:$G$3525,"Delivered")</f>
        <v>1</v>
      </c>
      <c r="K460" s="16" t="n">
        <f aca="false">SUMIFS(Orders!$K$2:$K$3525,Orders!$B$2:$B$3525,A460,Orders!$G$2:$G$3525,"Delivered")</f>
        <v>3179</v>
      </c>
      <c r="L460" s="16" t="n">
        <f aca="false">IF(J460=0,0,K460/J460)</f>
        <v>3179</v>
      </c>
      <c r="M460" s="12" t="str">
        <f aca="false">IF(J460&gt;1,"Repeat","One-time")</f>
        <v>One-time</v>
      </c>
    </row>
    <row r="461" customFormat="false" ht="15" hidden="false" customHeight="false" outlineLevel="0" collapsed="false">
      <c r="A461" s="12" t="n">
        <v>460</v>
      </c>
      <c r="B461" s="12" t="s">
        <v>1399</v>
      </c>
      <c r="C461" s="12" t="s">
        <v>1400</v>
      </c>
      <c r="D461" s="12" t="s">
        <v>488</v>
      </c>
      <c r="E461" s="12" t="n">
        <v>39</v>
      </c>
      <c r="F461" s="12" t="s">
        <v>95</v>
      </c>
      <c r="G461" s="12" t="s">
        <v>42</v>
      </c>
      <c r="H461" s="17" t="n">
        <v>45595</v>
      </c>
      <c r="I461" s="12" t="s">
        <v>62</v>
      </c>
      <c r="J461" s="12" t="n">
        <f aca="false">COUNTIFS(Orders!$B$2:$B$3525,A461,Orders!$G$2:$G$3525,"Delivered")</f>
        <v>2</v>
      </c>
      <c r="K461" s="16" t="n">
        <f aca="false">SUMIFS(Orders!$K$2:$K$3525,Orders!$B$2:$B$3525,A461,Orders!$G$2:$G$3525,"Delivered")</f>
        <v>4128</v>
      </c>
      <c r="L461" s="16" t="n">
        <f aca="false">IF(J461=0,0,K461/J461)</f>
        <v>2064</v>
      </c>
      <c r="M461" s="12" t="str">
        <f aca="false">IF(J461&gt;1,"Repeat","One-time")</f>
        <v>Repeat</v>
      </c>
    </row>
    <row r="462" customFormat="false" ht="15" hidden="false" customHeight="false" outlineLevel="0" collapsed="false">
      <c r="A462" s="12" t="n">
        <v>461</v>
      </c>
      <c r="B462" s="12" t="s">
        <v>1401</v>
      </c>
      <c r="C462" s="12" t="s">
        <v>1402</v>
      </c>
      <c r="D462" s="12" t="s">
        <v>483</v>
      </c>
      <c r="E462" s="12" t="n">
        <v>30</v>
      </c>
      <c r="F462" s="12" t="s">
        <v>93</v>
      </c>
      <c r="G462" s="12" t="s">
        <v>46</v>
      </c>
      <c r="H462" s="17" t="n">
        <v>45492</v>
      </c>
      <c r="I462" s="12" t="s">
        <v>62</v>
      </c>
      <c r="J462" s="12" t="n">
        <f aca="false">COUNTIFS(Orders!$B$2:$B$3525,A462,Orders!$G$2:$G$3525,"Delivered")</f>
        <v>1</v>
      </c>
      <c r="K462" s="16" t="n">
        <f aca="false">SUMIFS(Orders!$K$2:$K$3525,Orders!$B$2:$B$3525,A462,Orders!$G$2:$G$3525,"Delivered")</f>
        <v>7043.1</v>
      </c>
      <c r="L462" s="16" t="n">
        <f aca="false">IF(J462=0,0,K462/J462)</f>
        <v>7043.1</v>
      </c>
      <c r="M462" s="12" t="str">
        <f aca="false">IF(J462&gt;1,"Repeat","One-time")</f>
        <v>One-time</v>
      </c>
    </row>
    <row r="463" customFormat="false" ht="15" hidden="false" customHeight="false" outlineLevel="0" collapsed="false">
      <c r="A463" s="12" t="n">
        <v>462</v>
      </c>
      <c r="B463" s="12" t="s">
        <v>1403</v>
      </c>
      <c r="C463" s="12" t="s">
        <v>1404</v>
      </c>
      <c r="D463" s="12" t="s">
        <v>483</v>
      </c>
      <c r="E463" s="12" t="n">
        <v>20</v>
      </c>
      <c r="F463" s="12" t="s">
        <v>95</v>
      </c>
      <c r="G463" s="12" t="s">
        <v>42</v>
      </c>
      <c r="H463" s="17" t="n">
        <v>45563</v>
      </c>
      <c r="I463" s="12" t="s">
        <v>63</v>
      </c>
      <c r="J463" s="12" t="n">
        <f aca="false">COUNTIFS(Orders!$B$2:$B$3525,A463,Orders!$G$2:$G$3525,"Delivered")</f>
        <v>4</v>
      </c>
      <c r="K463" s="16" t="n">
        <f aca="false">SUMIFS(Orders!$K$2:$K$3525,Orders!$B$2:$B$3525,A463,Orders!$G$2:$G$3525,"Delivered")</f>
        <v>24123.35</v>
      </c>
      <c r="L463" s="16" t="n">
        <f aca="false">IF(J463=0,0,K463/J463)</f>
        <v>6030.8375</v>
      </c>
      <c r="M463" s="12" t="str">
        <f aca="false">IF(J463&gt;1,"Repeat","One-time")</f>
        <v>Repeat</v>
      </c>
    </row>
    <row r="464" customFormat="false" ht="15" hidden="false" customHeight="false" outlineLevel="0" collapsed="false">
      <c r="A464" s="12" t="n">
        <v>463</v>
      </c>
      <c r="B464" s="12" t="s">
        <v>1405</v>
      </c>
      <c r="C464" s="12" t="s">
        <v>1406</v>
      </c>
      <c r="D464" s="12" t="s">
        <v>488</v>
      </c>
      <c r="E464" s="12" t="n">
        <v>51</v>
      </c>
      <c r="F464" s="12" t="s">
        <v>91</v>
      </c>
      <c r="G464" s="12" t="s">
        <v>46</v>
      </c>
      <c r="H464" s="17" t="n">
        <v>45662</v>
      </c>
      <c r="I464" s="12" t="s">
        <v>63</v>
      </c>
      <c r="J464" s="12" t="n">
        <f aca="false">COUNTIFS(Orders!$B$2:$B$3525,A464,Orders!$G$2:$G$3525,"Delivered")</f>
        <v>6</v>
      </c>
      <c r="K464" s="16" t="n">
        <f aca="false">SUMIFS(Orders!$K$2:$K$3525,Orders!$B$2:$B$3525,A464,Orders!$G$2:$G$3525,"Delivered")</f>
        <v>39456.7</v>
      </c>
      <c r="L464" s="16" t="n">
        <f aca="false">IF(J464=0,0,K464/J464)</f>
        <v>6576.11666666667</v>
      </c>
      <c r="M464" s="12" t="str">
        <f aca="false">IF(J464&gt;1,"Repeat","One-time")</f>
        <v>Repeat</v>
      </c>
    </row>
    <row r="465" customFormat="false" ht="15" hidden="false" customHeight="false" outlineLevel="0" collapsed="false">
      <c r="A465" s="12" t="n">
        <v>464</v>
      </c>
      <c r="B465" s="12" t="s">
        <v>1407</v>
      </c>
      <c r="C465" s="12" t="s">
        <v>1408</v>
      </c>
      <c r="D465" s="12" t="s">
        <v>488</v>
      </c>
      <c r="E465" s="12" t="n">
        <v>57</v>
      </c>
      <c r="F465" s="12" t="s">
        <v>79</v>
      </c>
      <c r="G465" s="12" t="s">
        <v>45</v>
      </c>
      <c r="H465" s="17" t="n">
        <v>45382</v>
      </c>
      <c r="I465" s="12" t="s">
        <v>63</v>
      </c>
      <c r="J465" s="12" t="n">
        <f aca="false">COUNTIFS(Orders!$B$2:$B$3525,A465,Orders!$G$2:$G$3525,"Delivered")</f>
        <v>0</v>
      </c>
      <c r="K465" s="16" t="n">
        <f aca="false">SUMIFS(Orders!$K$2:$K$3525,Orders!$B$2:$B$3525,A465,Orders!$G$2:$G$3525,"Delivered")</f>
        <v>0</v>
      </c>
      <c r="L465" s="16" t="n">
        <f aca="false">IF(J465=0,0,K465/J465)</f>
        <v>0</v>
      </c>
      <c r="M465" s="12" t="str">
        <f aca="false">IF(J465&gt;1,"Repeat","One-time")</f>
        <v>One-time</v>
      </c>
    </row>
    <row r="466" customFormat="false" ht="15" hidden="false" customHeight="false" outlineLevel="0" collapsed="false">
      <c r="A466" s="12" t="n">
        <v>465</v>
      </c>
      <c r="B466" s="12" t="s">
        <v>1409</v>
      </c>
      <c r="C466" s="12" t="s">
        <v>1410</v>
      </c>
      <c r="D466" s="12" t="s">
        <v>488</v>
      </c>
      <c r="E466" s="12" t="n">
        <v>55</v>
      </c>
      <c r="F466" s="12" t="s">
        <v>95</v>
      </c>
      <c r="G466" s="12" t="s">
        <v>42</v>
      </c>
      <c r="H466" s="17" t="n">
        <v>45886</v>
      </c>
      <c r="I466" s="12" t="s">
        <v>63</v>
      </c>
      <c r="J466" s="12" t="n">
        <f aca="false">COUNTIFS(Orders!$B$2:$B$3525,A466,Orders!$G$2:$G$3525,"Delivered")</f>
        <v>7</v>
      </c>
      <c r="K466" s="16" t="n">
        <f aca="false">SUMIFS(Orders!$K$2:$K$3525,Orders!$B$2:$B$3525,A466,Orders!$G$2:$G$3525,"Delivered")</f>
        <v>32827.5</v>
      </c>
      <c r="L466" s="16" t="n">
        <f aca="false">IF(J466=0,0,K466/J466)</f>
        <v>4689.64285714286</v>
      </c>
      <c r="M466" s="12" t="str">
        <f aca="false">IF(J466&gt;1,"Repeat","One-time")</f>
        <v>Repeat</v>
      </c>
    </row>
    <row r="467" customFormat="false" ht="15" hidden="false" customHeight="false" outlineLevel="0" collapsed="false">
      <c r="A467" s="12" t="n">
        <v>466</v>
      </c>
      <c r="B467" s="12" t="s">
        <v>1411</v>
      </c>
      <c r="C467" s="12" t="s">
        <v>1412</v>
      </c>
      <c r="D467" s="12" t="s">
        <v>488</v>
      </c>
      <c r="E467" s="12" t="n">
        <v>48</v>
      </c>
      <c r="F467" s="12" t="s">
        <v>101</v>
      </c>
      <c r="G467" s="12" t="s">
        <v>42</v>
      </c>
      <c r="H467" s="17" t="n">
        <v>45325</v>
      </c>
      <c r="I467" s="12" t="s">
        <v>61</v>
      </c>
      <c r="J467" s="12" t="n">
        <f aca="false">COUNTIFS(Orders!$B$2:$B$3525,A467,Orders!$G$2:$G$3525,"Delivered")</f>
        <v>0</v>
      </c>
      <c r="K467" s="16" t="n">
        <f aca="false">SUMIFS(Orders!$K$2:$K$3525,Orders!$B$2:$B$3525,A467,Orders!$G$2:$G$3525,"Delivered")</f>
        <v>0</v>
      </c>
      <c r="L467" s="16" t="n">
        <f aca="false">IF(J467=0,0,K467/J467)</f>
        <v>0</v>
      </c>
      <c r="M467" s="12" t="str">
        <f aca="false">IF(J467&gt;1,"Repeat","One-time")</f>
        <v>One-time</v>
      </c>
    </row>
    <row r="468" customFormat="false" ht="15" hidden="false" customHeight="false" outlineLevel="0" collapsed="false">
      <c r="A468" s="12" t="n">
        <v>467</v>
      </c>
      <c r="B468" s="12" t="s">
        <v>1413</v>
      </c>
      <c r="C468" s="12" t="s">
        <v>1414</v>
      </c>
      <c r="D468" s="12" t="s">
        <v>488</v>
      </c>
      <c r="E468" s="12" t="n">
        <v>61</v>
      </c>
      <c r="F468" s="12" t="s">
        <v>93</v>
      </c>
      <c r="G468" s="12" t="s">
        <v>46</v>
      </c>
      <c r="H468" s="17" t="n">
        <v>45252</v>
      </c>
      <c r="I468" s="12" t="s">
        <v>63</v>
      </c>
      <c r="J468" s="12" t="n">
        <f aca="false">COUNTIFS(Orders!$B$2:$B$3525,A468,Orders!$G$2:$G$3525,"Delivered")</f>
        <v>0</v>
      </c>
      <c r="K468" s="16" t="n">
        <f aca="false">SUMIFS(Orders!$K$2:$K$3525,Orders!$B$2:$B$3525,A468,Orders!$G$2:$G$3525,"Delivered")</f>
        <v>0</v>
      </c>
      <c r="L468" s="16" t="n">
        <f aca="false">IF(J468=0,0,K468/J468)</f>
        <v>0</v>
      </c>
      <c r="M468" s="12" t="str">
        <f aca="false">IF(J468&gt;1,"Repeat","One-time")</f>
        <v>One-time</v>
      </c>
    </row>
    <row r="469" customFormat="false" ht="15" hidden="false" customHeight="false" outlineLevel="0" collapsed="false">
      <c r="A469" s="12" t="n">
        <v>468</v>
      </c>
      <c r="B469" s="12" t="s">
        <v>1415</v>
      </c>
      <c r="C469" s="12" t="s">
        <v>1416</v>
      </c>
      <c r="D469" s="12" t="s">
        <v>488</v>
      </c>
      <c r="E469" s="12" t="n">
        <v>64</v>
      </c>
      <c r="F469" s="12" t="s">
        <v>97</v>
      </c>
      <c r="G469" s="12" t="s">
        <v>42</v>
      </c>
      <c r="H469" s="17" t="n">
        <v>45762</v>
      </c>
      <c r="I469" s="12" t="s">
        <v>61</v>
      </c>
      <c r="J469" s="12" t="n">
        <f aca="false">COUNTIFS(Orders!$B$2:$B$3525,A469,Orders!$G$2:$G$3525,"Delivered")</f>
        <v>6</v>
      </c>
      <c r="K469" s="16" t="n">
        <f aca="false">SUMIFS(Orders!$K$2:$K$3525,Orders!$B$2:$B$3525,A469,Orders!$G$2:$G$3525,"Delivered")</f>
        <v>19357</v>
      </c>
      <c r="L469" s="16" t="n">
        <f aca="false">IF(J469=0,0,K469/J469)</f>
        <v>3226.16666666667</v>
      </c>
      <c r="M469" s="12" t="str">
        <f aca="false">IF(J469&gt;1,"Repeat","One-time")</f>
        <v>Repeat</v>
      </c>
    </row>
    <row r="470" customFormat="false" ht="15" hidden="false" customHeight="false" outlineLevel="0" collapsed="false">
      <c r="A470" s="12" t="n">
        <v>469</v>
      </c>
      <c r="B470" s="12" t="s">
        <v>1417</v>
      </c>
      <c r="C470" s="12" t="s">
        <v>1418</v>
      </c>
      <c r="D470" s="12" t="s">
        <v>488</v>
      </c>
      <c r="E470" s="12" t="n">
        <v>34</v>
      </c>
      <c r="F470" s="12" t="s">
        <v>71</v>
      </c>
      <c r="G470" s="12" t="s">
        <v>43</v>
      </c>
      <c r="H470" s="17" t="n">
        <v>45215</v>
      </c>
      <c r="I470" s="12" t="s">
        <v>61</v>
      </c>
      <c r="J470" s="12" t="n">
        <f aca="false">COUNTIFS(Orders!$B$2:$B$3525,A470,Orders!$G$2:$G$3525,"Delivered")</f>
        <v>2</v>
      </c>
      <c r="K470" s="16" t="n">
        <f aca="false">SUMIFS(Orders!$K$2:$K$3525,Orders!$B$2:$B$3525,A470,Orders!$G$2:$G$3525,"Delivered")</f>
        <v>6545.8</v>
      </c>
      <c r="L470" s="16" t="n">
        <f aca="false">IF(J470=0,0,K470/J470)</f>
        <v>3272.9</v>
      </c>
      <c r="M470" s="12" t="str">
        <f aca="false">IF(J470&gt;1,"Repeat","One-time")</f>
        <v>Repeat</v>
      </c>
    </row>
    <row r="471" customFormat="false" ht="15" hidden="false" customHeight="false" outlineLevel="0" collapsed="false">
      <c r="A471" s="12" t="n">
        <v>470</v>
      </c>
      <c r="B471" s="12" t="s">
        <v>1419</v>
      </c>
      <c r="C471" s="12" t="s">
        <v>1420</v>
      </c>
      <c r="D471" s="12" t="s">
        <v>483</v>
      </c>
      <c r="E471" s="12" t="n">
        <v>55</v>
      </c>
      <c r="F471" s="12" t="s">
        <v>85</v>
      </c>
      <c r="G471" s="12" t="s">
        <v>45</v>
      </c>
      <c r="H471" s="17" t="n">
        <v>45625</v>
      </c>
      <c r="I471" s="12" t="s">
        <v>63</v>
      </c>
      <c r="J471" s="12" t="n">
        <f aca="false">COUNTIFS(Orders!$B$2:$B$3525,A471,Orders!$G$2:$G$3525,"Delivered")</f>
        <v>6</v>
      </c>
      <c r="K471" s="16" t="n">
        <f aca="false">SUMIFS(Orders!$K$2:$K$3525,Orders!$B$2:$B$3525,A471,Orders!$G$2:$G$3525,"Delivered")</f>
        <v>20826.4</v>
      </c>
      <c r="L471" s="16" t="n">
        <f aca="false">IF(J471=0,0,K471/J471)</f>
        <v>3471.06666666667</v>
      </c>
      <c r="M471" s="12" t="str">
        <f aca="false">IF(J471&gt;1,"Repeat","One-time")</f>
        <v>Repeat</v>
      </c>
    </row>
    <row r="472" customFormat="false" ht="15" hidden="false" customHeight="false" outlineLevel="0" collapsed="false">
      <c r="A472" s="12" t="n">
        <v>471</v>
      </c>
      <c r="B472" s="12" t="s">
        <v>1421</v>
      </c>
      <c r="C472" s="12" t="s">
        <v>1422</v>
      </c>
      <c r="D472" s="12" t="s">
        <v>483</v>
      </c>
      <c r="E472" s="12" t="n">
        <v>61</v>
      </c>
      <c r="F472" s="12" t="s">
        <v>95</v>
      </c>
      <c r="G472" s="12" t="s">
        <v>42</v>
      </c>
      <c r="H472" s="17" t="n">
        <v>45866</v>
      </c>
      <c r="I472" s="12" t="s">
        <v>63</v>
      </c>
      <c r="J472" s="12" t="n">
        <f aca="false">COUNTIFS(Orders!$B$2:$B$3525,A472,Orders!$G$2:$G$3525,"Delivered")</f>
        <v>2</v>
      </c>
      <c r="K472" s="16" t="n">
        <f aca="false">SUMIFS(Orders!$K$2:$K$3525,Orders!$B$2:$B$3525,A472,Orders!$G$2:$G$3525,"Delivered")</f>
        <v>1058.2</v>
      </c>
      <c r="L472" s="16" t="n">
        <f aca="false">IF(J472=0,0,K472/J472)</f>
        <v>529.1</v>
      </c>
      <c r="M472" s="12" t="str">
        <f aca="false">IF(J472&gt;1,"Repeat","One-time")</f>
        <v>Repeat</v>
      </c>
    </row>
    <row r="473" customFormat="false" ht="15" hidden="false" customHeight="false" outlineLevel="0" collapsed="false">
      <c r="A473" s="12" t="n">
        <v>472</v>
      </c>
      <c r="B473" s="12" t="s">
        <v>1423</v>
      </c>
      <c r="C473" s="12" t="s">
        <v>1424</v>
      </c>
      <c r="D473" s="12" t="s">
        <v>483</v>
      </c>
      <c r="E473" s="12" t="n">
        <v>19</v>
      </c>
      <c r="F473" s="12" t="s">
        <v>77</v>
      </c>
      <c r="G473" s="12" t="s">
        <v>43</v>
      </c>
      <c r="H473" s="17" t="n">
        <v>44964</v>
      </c>
      <c r="I473" s="12" t="s">
        <v>63</v>
      </c>
      <c r="J473" s="12" t="n">
        <f aca="false">COUNTIFS(Orders!$B$2:$B$3525,A473,Orders!$G$2:$G$3525,"Delivered")</f>
        <v>13</v>
      </c>
      <c r="K473" s="16" t="n">
        <f aca="false">SUMIFS(Orders!$K$2:$K$3525,Orders!$B$2:$B$3525,A473,Orders!$G$2:$G$3525,"Delivered")</f>
        <v>58384.95</v>
      </c>
      <c r="L473" s="16" t="n">
        <f aca="false">IF(J473=0,0,K473/J473)</f>
        <v>4491.15</v>
      </c>
      <c r="M473" s="12" t="str">
        <f aca="false">IF(J473&gt;1,"Repeat","One-time")</f>
        <v>Repeat</v>
      </c>
    </row>
    <row r="474" customFormat="false" ht="15" hidden="false" customHeight="false" outlineLevel="0" collapsed="false">
      <c r="A474" s="12" t="n">
        <v>473</v>
      </c>
      <c r="B474" s="12" t="s">
        <v>1425</v>
      </c>
      <c r="C474" s="12" t="s">
        <v>1426</v>
      </c>
      <c r="D474" s="12" t="s">
        <v>483</v>
      </c>
      <c r="E474" s="12" t="n">
        <v>44</v>
      </c>
      <c r="F474" s="12" t="s">
        <v>97</v>
      </c>
      <c r="G474" s="12" t="s">
        <v>42</v>
      </c>
      <c r="H474" s="17" t="n">
        <v>45536</v>
      </c>
      <c r="I474" s="12" t="s">
        <v>62</v>
      </c>
      <c r="J474" s="12" t="n">
        <f aca="false">COUNTIFS(Orders!$B$2:$B$3525,A474,Orders!$G$2:$G$3525,"Delivered")</f>
        <v>0</v>
      </c>
      <c r="K474" s="16" t="n">
        <f aca="false">SUMIFS(Orders!$K$2:$K$3525,Orders!$B$2:$B$3525,A474,Orders!$G$2:$G$3525,"Delivered")</f>
        <v>0</v>
      </c>
      <c r="L474" s="16" t="n">
        <f aca="false">IF(J474=0,0,K474/J474)</f>
        <v>0</v>
      </c>
      <c r="M474" s="12" t="str">
        <f aca="false">IF(J474&gt;1,"Repeat","One-time")</f>
        <v>One-time</v>
      </c>
    </row>
    <row r="475" customFormat="false" ht="15" hidden="false" customHeight="false" outlineLevel="0" collapsed="false">
      <c r="A475" s="12" t="n">
        <v>474</v>
      </c>
      <c r="B475" s="12" t="s">
        <v>1427</v>
      </c>
      <c r="C475" s="12" t="s">
        <v>1428</v>
      </c>
      <c r="D475" s="12" t="s">
        <v>488</v>
      </c>
      <c r="E475" s="12" t="n">
        <v>65</v>
      </c>
      <c r="F475" s="12" t="s">
        <v>97</v>
      </c>
      <c r="G475" s="12" t="s">
        <v>42</v>
      </c>
      <c r="H475" s="17" t="n">
        <v>45312</v>
      </c>
      <c r="I475" s="12" t="s">
        <v>62</v>
      </c>
      <c r="J475" s="12" t="n">
        <f aca="false">COUNTIFS(Orders!$B$2:$B$3525,A475,Orders!$G$2:$G$3525,"Delivered")</f>
        <v>2</v>
      </c>
      <c r="K475" s="16" t="n">
        <f aca="false">SUMIFS(Orders!$K$2:$K$3525,Orders!$B$2:$B$3525,A475,Orders!$G$2:$G$3525,"Delivered")</f>
        <v>15914.2</v>
      </c>
      <c r="L475" s="16" t="n">
        <f aca="false">IF(J475=0,0,K475/J475)</f>
        <v>7957.1</v>
      </c>
      <c r="M475" s="12" t="str">
        <f aca="false">IF(J475&gt;1,"Repeat","One-time")</f>
        <v>Repeat</v>
      </c>
    </row>
    <row r="476" customFormat="false" ht="15" hidden="false" customHeight="false" outlineLevel="0" collapsed="false">
      <c r="A476" s="12" t="n">
        <v>475</v>
      </c>
      <c r="B476" s="12" t="s">
        <v>1429</v>
      </c>
      <c r="C476" s="12" t="s">
        <v>1430</v>
      </c>
      <c r="D476" s="12" t="s">
        <v>483</v>
      </c>
      <c r="E476" s="12" t="n">
        <v>53</v>
      </c>
      <c r="F476" s="12" t="s">
        <v>79</v>
      </c>
      <c r="G476" s="12" t="s">
        <v>45</v>
      </c>
      <c r="H476" s="17" t="n">
        <v>45353</v>
      </c>
      <c r="I476" s="12" t="s">
        <v>63</v>
      </c>
      <c r="J476" s="12" t="n">
        <f aca="false">COUNTIFS(Orders!$B$2:$B$3525,A476,Orders!$G$2:$G$3525,"Delivered")</f>
        <v>1</v>
      </c>
      <c r="K476" s="16" t="n">
        <f aca="false">SUMIFS(Orders!$K$2:$K$3525,Orders!$B$2:$B$3525,A476,Orders!$G$2:$G$3525,"Delivered")</f>
        <v>618</v>
      </c>
      <c r="L476" s="16" t="n">
        <f aca="false">IF(J476=0,0,K476/J476)</f>
        <v>618</v>
      </c>
      <c r="M476" s="12" t="str">
        <f aca="false">IF(J476&gt;1,"Repeat","One-time")</f>
        <v>One-time</v>
      </c>
    </row>
    <row r="477" customFormat="false" ht="15" hidden="false" customHeight="false" outlineLevel="0" collapsed="false">
      <c r="A477" s="12" t="n">
        <v>476</v>
      </c>
      <c r="B477" s="12" t="s">
        <v>1431</v>
      </c>
      <c r="C477" s="12" t="s">
        <v>1432</v>
      </c>
      <c r="D477" s="12" t="s">
        <v>488</v>
      </c>
      <c r="E477" s="12" t="n">
        <v>38</v>
      </c>
      <c r="F477" s="12" t="s">
        <v>101</v>
      </c>
      <c r="G477" s="12" t="s">
        <v>42</v>
      </c>
      <c r="H477" s="17" t="n">
        <v>45563</v>
      </c>
      <c r="I477" s="12" t="s">
        <v>61</v>
      </c>
      <c r="J477" s="12" t="n">
        <f aca="false">COUNTIFS(Orders!$B$2:$B$3525,A477,Orders!$G$2:$G$3525,"Delivered")</f>
        <v>9</v>
      </c>
      <c r="K477" s="16" t="n">
        <f aca="false">SUMIFS(Orders!$K$2:$K$3525,Orders!$B$2:$B$3525,A477,Orders!$G$2:$G$3525,"Delivered")</f>
        <v>38889.9</v>
      </c>
      <c r="L477" s="16" t="n">
        <f aca="false">IF(J477=0,0,K477/J477)</f>
        <v>4321.1</v>
      </c>
      <c r="M477" s="12" t="str">
        <f aca="false">IF(J477&gt;1,"Repeat","One-time")</f>
        <v>Repeat</v>
      </c>
    </row>
    <row r="478" customFormat="false" ht="15" hidden="false" customHeight="false" outlineLevel="0" collapsed="false">
      <c r="A478" s="12" t="n">
        <v>477</v>
      </c>
      <c r="B478" s="12" t="s">
        <v>1433</v>
      </c>
      <c r="C478" s="12" t="s">
        <v>1434</v>
      </c>
      <c r="D478" s="12" t="s">
        <v>488</v>
      </c>
      <c r="E478" s="12" t="n">
        <v>52</v>
      </c>
      <c r="F478" s="12" t="s">
        <v>99</v>
      </c>
      <c r="G478" s="12" t="s">
        <v>42</v>
      </c>
      <c r="H478" s="17" t="n">
        <v>45459</v>
      </c>
      <c r="I478" s="12" t="s">
        <v>63</v>
      </c>
      <c r="J478" s="12" t="n">
        <f aca="false">COUNTIFS(Orders!$B$2:$B$3525,A478,Orders!$G$2:$G$3525,"Delivered")</f>
        <v>1</v>
      </c>
      <c r="K478" s="16" t="n">
        <f aca="false">SUMIFS(Orders!$K$2:$K$3525,Orders!$B$2:$B$3525,A478,Orders!$G$2:$G$3525,"Delivered")</f>
        <v>789</v>
      </c>
      <c r="L478" s="16" t="n">
        <f aca="false">IF(J478=0,0,K478/J478)</f>
        <v>789</v>
      </c>
      <c r="M478" s="12" t="str">
        <f aca="false">IF(J478&gt;1,"Repeat","One-time")</f>
        <v>One-time</v>
      </c>
    </row>
    <row r="479" customFormat="false" ht="15" hidden="false" customHeight="false" outlineLevel="0" collapsed="false">
      <c r="A479" s="12" t="n">
        <v>478</v>
      </c>
      <c r="B479" s="12" t="s">
        <v>1435</v>
      </c>
      <c r="C479" s="12" t="s">
        <v>1436</v>
      </c>
      <c r="D479" s="12" t="s">
        <v>488</v>
      </c>
      <c r="E479" s="12" t="n">
        <v>30</v>
      </c>
      <c r="F479" s="12" t="s">
        <v>87</v>
      </c>
      <c r="G479" s="12" t="s">
        <v>46</v>
      </c>
      <c r="H479" s="17" t="n">
        <v>44937</v>
      </c>
      <c r="I479" s="12" t="s">
        <v>61</v>
      </c>
      <c r="J479" s="12" t="n">
        <f aca="false">COUNTIFS(Orders!$B$2:$B$3525,A479,Orders!$G$2:$G$3525,"Delivered")</f>
        <v>0</v>
      </c>
      <c r="K479" s="16" t="n">
        <f aca="false">SUMIFS(Orders!$K$2:$K$3525,Orders!$B$2:$B$3525,A479,Orders!$G$2:$G$3525,"Delivered")</f>
        <v>0</v>
      </c>
      <c r="L479" s="16" t="n">
        <f aca="false">IF(J479=0,0,K479/J479)</f>
        <v>0</v>
      </c>
      <c r="M479" s="12" t="str">
        <f aca="false">IF(J479&gt;1,"Repeat","One-time")</f>
        <v>One-time</v>
      </c>
    </row>
    <row r="480" customFormat="false" ht="15" hidden="false" customHeight="false" outlineLevel="0" collapsed="false">
      <c r="A480" s="12" t="n">
        <v>479</v>
      </c>
      <c r="B480" s="12" t="s">
        <v>1437</v>
      </c>
      <c r="C480" s="12" t="s">
        <v>1438</v>
      </c>
      <c r="D480" s="12" t="s">
        <v>488</v>
      </c>
      <c r="E480" s="12" t="n">
        <v>32</v>
      </c>
      <c r="F480" s="12" t="s">
        <v>87</v>
      </c>
      <c r="G480" s="12" t="s">
        <v>46</v>
      </c>
      <c r="H480" s="17" t="n">
        <v>45408</v>
      </c>
      <c r="I480" s="12" t="s">
        <v>61</v>
      </c>
      <c r="J480" s="12" t="n">
        <f aca="false">COUNTIFS(Orders!$B$2:$B$3525,A480,Orders!$G$2:$G$3525,"Delivered")</f>
        <v>3</v>
      </c>
      <c r="K480" s="16" t="n">
        <f aca="false">SUMIFS(Orders!$K$2:$K$3525,Orders!$B$2:$B$3525,A480,Orders!$G$2:$G$3525,"Delivered")</f>
        <v>7219.5</v>
      </c>
      <c r="L480" s="16" t="n">
        <f aca="false">IF(J480=0,0,K480/J480)</f>
        <v>2406.5</v>
      </c>
      <c r="M480" s="12" t="str">
        <f aca="false">IF(J480&gt;1,"Repeat","One-time")</f>
        <v>Repeat</v>
      </c>
    </row>
    <row r="481" customFormat="false" ht="15" hidden="false" customHeight="false" outlineLevel="0" collapsed="false">
      <c r="A481" s="12" t="n">
        <v>480</v>
      </c>
      <c r="B481" s="12" t="s">
        <v>1439</v>
      </c>
      <c r="C481" s="12" t="s">
        <v>1440</v>
      </c>
      <c r="D481" s="12" t="s">
        <v>488</v>
      </c>
      <c r="E481" s="12" t="n">
        <v>63</v>
      </c>
      <c r="F481" s="12" t="s">
        <v>89</v>
      </c>
      <c r="G481" s="12" t="s">
        <v>46</v>
      </c>
      <c r="H481" s="17" t="n">
        <v>44951</v>
      </c>
      <c r="I481" s="12" t="s">
        <v>63</v>
      </c>
      <c r="J481" s="12" t="n">
        <f aca="false">COUNTIFS(Orders!$B$2:$B$3525,A481,Orders!$G$2:$G$3525,"Delivered")</f>
        <v>1</v>
      </c>
      <c r="K481" s="16" t="n">
        <f aca="false">SUMIFS(Orders!$K$2:$K$3525,Orders!$B$2:$B$3525,A481,Orders!$G$2:$G$3525,"Delivered")</f>
        <v>3333.55</v>
      </c>
      <c r="L481" s="16" t="n">
        <f aca="false">IF(J481=0,0,K481/J481)</f>
        <v>3333.55</v>
      </c>
      <c r="M481" s="12" t="str">
        <f aca="false">IF(J481&gt;1,"Repeat","One-time")</f>
        <v>One-time</v>
      </c>
    </row>
    <row r="482" customFormat="false" ht="15" hidden="false" customHeight="false" outlineLevel="0" collapsed="false">
      <c r="A482" s="12" t="n">
        <v>481</v>
      </c>
      <c r="B482" s="12" t="s">
        <v>1441</v>
      </c>
      <c r="C482" s="12" t="s">
        <v>1442</v>
      </c>
      <c r="D482" s="12" t="s">
        <v>488</v>
      </c>
      <c r="E482" s="12" t="n">
        <v>48</v>
      </c>
      <c r="F482" s="12" t="s">
        <v>101</v>
      </c>
      <c r="G482" s="12" t="s">
        <v>42</v>
      </c>
      <c r="H482" s="17" t="n">
        <v>45342</v>
      </c>
      <c r="I482" s="12" t="s">
        <v>63</v>
      </c>
      <c r="J482" s="12" t="n">
        <f aca="false">COUNTIFS(Orders!$B$2:$B$3525,A482,Orders!$G$2:$G$3525,"Delivered")</f>
        <v>3</v>
      </c>
      <c r="K482" s="16" t="n">
        <f aca="false">SUMIFS(Orders!$K$2:$K$3525,Orders!$B$2:$B$3525,A482,Orders!$G$2:$G$3525,"Delivered")</f>
        <v>13418.15</v>
      </c>
      <c r="L482" s="16" t="n">
        <f aca="false">IF(J482=0,0,K482/J482)</f>
        <v>4472.71666666667</v>
      </c>
      <c r="M482" s="12" t="str">
        <f aca="false">IF(J482&gt;1,"Repeat","One-time")</f>
        <v>Repeat</v>
      </c>
    </row>
    <row r="483" customFormat="false" ht="15" hidden="false" customHeight="false" outlineLevel="0" collapsed="false">
      <c r="A483" s="12" t="n">
        <v>482</v>
      </c>
      <c r="B483" s="12" t="s">
        <v>1443</v>
      </c>
      <c r="C483" s="12" t="s">
        <v>1444</v>
      </c>
      <c r="D483" s="12" t="s">
        <v>488</v>
      </c>
      <c r="E483" s="12" t="n">
        <v>25</v>
      </c>
      <c r="F483" s="12" t="s">
        <v>87</v>
      </c>
      <c r="G483" s="12" t="s">
        <v>46</v>
      </c>
      <c r="H483" s="17" t="n">
        <v>44975</v>
      </c>
      <c r="I483" s="12" t="s">
        <v>62</v>
      </c>
      <c r="J483" s="12" t="n">
        <f aca="false">COUNTIFS(Orders!$B$2:$B$3525,A483,Orders!$G$2:$G$3525,"Delivered")</f>
        <v>3</v>
      </c>
      <c r="K483" s="16" t="n">
        <f aca="false">SUMIFS(Orders!$K$2:$K$3525,Orders!$B$2:$B$3525,A483,Orders!$G$2:$G$3525,"Delivered")</f>
        <v>3075.75</v>
      </c>
      <c r="L483" s="16" t="n">
        <f aca="false">IF(J483=0,0,K483/J483)</f>
        <v>1025.25</v>
      </c>
      <c r="M483" s="12" t="str">
        <f aca="false">IF(J483&gt;1,"Repeat","One-time")</f>
        <v>Repeat</v>
      </c>
    </row>
    <row r="484" customFormat="false" ht="15" hidden="false" customHeight="false" outlineLevel="0" collapsed="false">
      <c r="A484" s="12" t="n">
        <v>483</v>
      </c>
      <c r="B484" s="12" t="s">
        <v>1445</v>
      </c>
      <c r="C484" s="12" t="s">
        <v>1446</v>
      </c>
      <c r="D484" s="12" t="s">
        <v>488</v>
      </c>
      <c r="E484" s="12" t="n">
        <v>40</v>
      </c>
      <c r="F484" s="12" t="s">
        <v>95</v>
      </c>
      <c r="G484" s="12" t="s">
        <v>42</v>
      </c>
      <c r="H484" s="17" t="n">
        <v>45847</v>
      </c>
      <c r="I484" s="12" t="s">
        <v>61</v>
      </c>
      <c r="J484" s="12" t="n">
        <f aca="false">COUNTIFS(Orders!$B$2:$B$3525,A484,Orders!$G$2:$G$3525,"Delivered")</f>
        <v>1</v>
      </c>
      <c r="K484" s="16" t="n">
        <f aca="false">SUMIFS(Orders!$K$2:$K$3525,Orders!$B$2:$B$3525,A484,Orders!$G$2:$G$3525,"Delivered")</f>
        <v>1917</v>
      </c>
      <c r="L484" s="16" t="n">
        <f aca="false">IF(J484=0,0,K484/J484)</f>
        <v>1917</v>
      </c>
      <c r="M484" s="12" t="str">
        <f aca="false">IF(J484&gt;1,"Repeat","One-time")</f>
        <v>One-time</v>
      </c>
    </row>
    <row r="485" customFormat="false" ht="15" hidden="false" customHeight="false" outlineLevel="0" collapsed="false">
      <c r="A485" s="12" t="n">
        <v>484</v>
      </c>
      <c r="B485" s="12" t="s">
        <v>1447</v>
      </c>
      <c r="C485" s="12" t="s">
        <v>1448</v>
      </c>
      <c r="D485" s="12" t="s">
        <v>488</v>
      </c>
      <c r="E485" s="12" t="n">
        <v>20</v>
      </c>
      <c r="F485" s="12" t="s">
        <v>79</v>
      </c>
      <c r="G485" s="12" t="s">
        <v>45</v>
      </c>
      <c r="H485" s="17" t="n">
        <v>44925</v>
      </c>
      <c r="I485" s="12" t="s">
        <v>63</v>
      </c>
      <c r="J485" s="12" t="n">
        <f aca="false">COUNTIFS(Orders!$B$2:$B$3525,A485,Orders!$G$2:$G$3525,"Delivered")</f>
        <v>6</v>
      </c>
      <c r="K485" s="16" t="n">
        <f aca="false">SUMIFS(Orders!$K$2:$K$3525,Orders!$B$2:$B$3525,A485,Orders!$G$2:$G$3525,"Delivered")</f>
        <v>26093.8</v>
      </c>
      <c r="L485" s="16" t="n">
        <f aca="false">IF(J485=0,0,K485/J485)</f>
        <v>4348.96666666667</v>
      </c>
      <c r="M485" s="12" t="str">
        <f aca="false">IF(J485&gt;1,"Repeat","One-time")</f>
        <v>Repeat</v>
      </c>
    </row>
    <row r="486" customFormat="false" ht="15" hidden="false" customHeight="false" outlineLevel="0" collapsed="false">
      <c r="A486" s="12" t="n">
        <v>485</v>
      </c>
      <c r="B486" s="12" t="s">
        <v>1449</v>
      </c>
      <c r="C486" s="12" t="s">
        <v>1450</v>
      </c>
      <c r="D486" s="12" t="s">
        <v>488</v>
      </c>
      <c r="E486" s="12" t="n">
        <v>46</v>
      </c>
      <c r="F486" s="12" t="s">
        <v>75</v>
      </c>
      <c r="G486" s="12" t="s">
        <v>43</v>
      </c>
      <c r="H486" s="17" t="n">
        <v>45177</v>
      </c>
      <c r="I486" s="12" t="s">
        <v>62</v>
      </c>
      <c r="J486" s="12" t="n">
        <f aca="false">COUNTIFS(Orders!$B$2:$B$3525,A486,Orders!$G$2:$G$3525,"Delivered")</f>
        <v>2</v>
      </c>
      <c r="K486" s="16" t="n">
        <f aca="false">SUMIFS(Orders!$K$2:$K$3525,Orders!$B$2:$B$3525,A486,Orders!$G$2:$G$3525,"Delivered")</f>
        <v>3148.65</v>
      </c>
      <c r="L486" s="16" t="n">
        <f aca="false">IF(J486=0,0,K486/J486)</f>
        <v>1574.325</v>
      </c>
      <c r="M486" s="12" t="str">
        <f aca="false">IF(J486&gt;1,"Repeat","One-time")</f>
        <v>Repeat</v>
      </c>
    </row>
    <row r="487" customFormat="false" ht="15" hidden="false" customHeight="false" outlineLevel="0" collapsed="false">
      <c r="A487" s="12" t="n">
        <v>486</v>
      </c>
      <c r="B487" s="12" t="s">
        <v>1451</v>
      </c>
      <c r="C487" s="12" t="s">
        <v>1452</v>
      </c>
      <c r="D487" s="12" t="s">
        <v>483</v>
      </c>
      <c r="E487" s="12" t="n">
        <v>30</v>
      </c>
      <c r="F487" s="12" t="s">
        <v>101</v>
      </c>
      <c r="G487" s="12" t="s">
        <v>42</v>
      </c>
      <c r="H487" s="17" t="n">
        <v>45481</v>
      </c>
      <c r="I487" s="12" t="s">
        <v>61</v>
      </c>
      <c r="J487" s="12" t="n">
        <f aca="false">COUNTIFS(Orders!$B$2:$B$3525,A487,Orders!$G$2:$G$3525,"Delivered")</f>
        <v>9</v>
      </c>
      <c r="K487" s="16" t="n">
        <f aca="false">SUMIFS(Orders!$K$2:$K$3525,Orders!$B$2:$B$3525,A487,Orders!$G$2:$G$3525,"Delivered")</f>
        <v>30113.8</v>
      </c>
      <c r="L487" s="16" t="n">
        <f aca="false">IF(J487=0,0,K487/J487)</f>
        <v>3345.97777777778</v>
      </c>
      <c r="M487" s="12" t="str">
        <f aca="false">IF(J487&gt;1,"Repeat","One-time")</f>
        <v>Repeat</v>
      </c>
    </row>
    <row r="488" customFormat="false" ht="15" hidden="false" customHeight="false" outlineLevel="0" collapsed="false">
      <c r="A488" s="12" t="n">
        <v>487</v>
      </c>
      <c r="B488" s="12" t="s">
        <v>1453</v>
      </c>
      <c r="C488" s="12" t="s">
        <v>1454</v>
      </c>
      <c r="D488" s="12" t="s">
        <v>488</v>
      </c>
      <c r="E488" s="12" t="n">
        <v>26</v>
      </c>
      <c r="F488" s="12" t="s">
        <v>87</v>
      </c>
      <c r="G488" s="12" t="s">
        <v>46</v>
      </c>
      <c r="H488" s="17" t="n">
        <v>45067</v>
      </c>
      <c r="I488" s="12" t="s">
        <v>63</v>
      </c>
      <c r="J488" s="12" t="n">
        <f aca="false">COUNTIFS(Orders!$B$2:$B$3525,A488,Orders!$G$2:$G$3525,"Delivered")</f>
        <v>1</v>
      </c>
      <c r="K488" s="16" t="n">
        <f aca="false">SUMIFS(Orders!$K$2:$K$3525,Orders!$B$2:$B$3525,A488,Orders!$G$2:$G$3525,"Delivered")</f>
        <v>3758.1</v>
      </c>
      <c r="L488" s="16" t="n">
        <f aca="false">IF(J488=0,0,K488/J488)</f>
        <v>3758.1</v>
      </c>
      <c r="M488" s="12" t="str">
        <f aca="false">IF(J488&gt;1,"Repeat","One-time")</f>
        <v>One-time</v>
      </c>
    </row>
    <row r="489" customFormat="false" ht="15" hidden="false" customHeight="false" outlineLevel="0" collapsed="false">
      <c r="A489" s="12" t="n">
        <v>488</v>
      </c>
      <c r="B489" s="12" t="s">
        <v>1455</v>
      </c>
      <c r="C489" s="12" t="s">
        <v>1456</v>
      </c>
      <c r="D489" s="12" t="s">
        <v>483</v>
      </c>
      <c r="E489" s="12" t="n">
        <v>21</v>
      </c>
      <c r="F489" s="12" t="s">
        <v>85</v>
      </c>
      <c r="G489" s="12" t="s">
        <v>45</v>
      </c>
      <c r="H489" s="17" t="n">
        <v>45427</v>
      </c>
      <c r="I489" s="12" t="s">
        <v>62</v>
      </c>
      <c r="J489" s="12" t="n">
        <f aca="false">COUNTIFS(Orders!$B$2:$B$3525,A489,Orders!$G$2:$G$3525,"Delivered")</f>
        <v>3</v>
      </c>
      <c r="K489" s="16" t="n">
        <f aca="false">SUMIFS(Orders!$K$2:$K$3525,Orders!$B$2:$B$3525,A489,Orders!$G$2:$G$3525,"Delivered")</f>
        <v>5245</v>
      </c>
      <c r="L489" s="16" t="n">
        <f aca="false">IF(J489=0,0,K489/J489)</f>
        <v>1748.33333333333</v>
      </c>
      <c r="M489" s="12" t="str">
        <f aca="false">IF(J489&gt;1,"Repeat","One-time")</f>
        <v>Repeat</v>
      </c>
    </row>
    <row r="490" customFormat="false" ht="15" hidden="false" customHeight="false" outlineLevel="0" collapsed="false">
      <c r="A490" s="12" t="n">
        <v>489</v>
      </c>
      <c r="B490" s="12" t="s">
        <v>1457</v>
      </c>
      <c r="C490" s="12" t="s">
        <v>1458</v>
      </c>
      <c r="D490" s="12" t="s">
        <v>483</v>
      </c>
      <c r="E490" s="12" t="n">
        <v>21</v>
      </c>
      <c r="F490" s="12" t="s">
        <v>85</v>
      </c>
      <c r="G490" s="12" t="s">
        <v>45</v>
      </c>
      <c r="H490" s="17" t="n">
        <v>45858</v>
      </c>
      <c r="I490" s="12" t="s">
        <v>63</v>
      </c>
      <c r="J490" s="12" t="n">
        <f aca="false">COUNTIFS(Orders!$B$2:$B$3525,A490,Orders!$G$2:$G$3525,"Delivered")</f>
        <v>10</v>
      </c>
      <c r="K490" s="16" t="n">
        <f aca="false">SUMIFS(Orders!$K$2:$K$3525,Orders!$B$2:$B$3525,A490,Orders!$G$2:$G$3525,"Delivered")</f>
        <v>18192.15</v>
      </c>
      <c r="L490" s="16" t="n">
        <f aca="false">IF(J490=0,0,K490/J490)</f>
        <v>1819.215</v>
      </c>
      <c r="M490" s="12" t="str">
        <f aca="false">IF(J490&gt;1,"Repeat","One-time")</f>
        <v>Repeat</v>
      </c>
    </row>
    <row r="491" customFormat="false" ht="15" hidden="false" customHeight="false" outlineLevel="0" collapsed="false">
      <c r="A491" s="12" t="n">
        <v>490</v>
      </c>
      <c r="B491" s="12" t="s">
        <v>1459</v>
      </c>
      <c r="C491" s="12" t="s">
        <v>1460</v>
      </c>
      <c r="D491" s="12" t="s">
        <v>488</v>
      </c>
      <c r="E491" s="12" t="n">
        <v>24</v>
      </c>
      <c r="F491" s="12" t="s">
        <v>91</v>
      </c>
      <c r="G491" s="12" t="s">
        <v>46</v>
      </c>
      <c r="H491" s="17" t="n">
        <v>45380</v>
      </c>
      <c r="I491" s="12" t="s">
        <v>62</v>
      </c>
      <c r="J491" s="12" t="n">
        <f aca="false">COUNTIFS(Orders!$B$2:$B$3525,A491,Orders!$G$2:$G$3525,"Delivered")</f>
        <v>3</v>
      </c>
      <c r="K491" s="16" t="n">
        <f aca="false">SUMIFS(Orders!$K$2:$K$3525,Orders!$B$2:$B$3525,A491,Orders!$G$2:$G$3525,"Delivered")</f>
        <v>9273.5</v>
      </c>
      <c r="L491" s="16" t="n">
        <f aca="false">IF(J491=0,0,K491/J491)</f>
        <v>3091.16666666667</v>
      </c>
      <c r="M491" s="12" t="str">
        <f aca="false">IF(J491&gt;1,"Repeat","One-time")</f>
        <v>Repeat</v>
      </c>
    </row>
    <row r="492" customFormat="false" ht="15" hidden="false" customHeight="false" outlineLevel="0" collapsed="false">
      <c r="A492" s="12" t="n">
        <v>491</v>
      </c>
      <c r="B492" s="12" t="s">
        <v>1461</v>
      </c>
      <c r="C492" s="12" t="s">
        <v>1462</v>
      </c>
      <c r="D492" s="12" t="s">
        <v>483</v>
      </c>
      <c r="E492" s="12" t="n">
        <v>53</v>
      </c>
      <c r="F492" s="12" t="s">
        <v>79</v>
      </c>
      <c r="G492" s="12" t="s">
        <v>45</v>
      </c>
      <c r="H492" s="17" t="n">
        <v>45510</v>
      </c>
      <c r="I492" s="12" t="s">
        <v>61</v>
      </c>
      <c r="J492" s="12" t="n">
        <f aca="false">COUNTIFS(Orders!$B$2:$B$3525,A492,Orders!$G$2:$G$3525,"Delivered")</f>
        <v>3</v>
      </c>
      <c r="K492" s="16" t="n">
        <f aca="false">SUMIFS(Orders!$K$2:$K$3525,Orders!$B$2:$B$3525,A492,Orders!$G$2:$G$3525,"Delivered")</f>
        <v>4194.25</v>
      </c>
      <c r="L492" s="16" t="n">
        <f aca="false">IF(J492=0,0,K492/J492)</f>
        <v>1398.08333333333</v>
      </c>
      <c r="M492" s="12" t="str">
        <f aca="false">IF(J492&gt;1,"Repeat","One-time")</f>
        <v>Repeat</v>
      </c>
    </row>
    <row r="493" customFormat="false" ht="15" hidden="false" customHeight="false" outlineLevel="0" collapsed="false">
      <c r="A493" s="12" t="n">
        <v>492</v>
      </c>
      <c r="B493" s="12" t="s">
        <v>1463</v>
      </c>
      <c r="C493" s="12" t="s">
        <v>1464</v>
      </c>
      <c r="D493" s="12" t="s">
        <v>488</v>
      </c>
      <c r="E493" s="12" t="n">
        <v>59</v>
      </c>
      <c r="F493" s="12" t="s">
        <v>81</v>
      </c>
      <c r="G493" s="12" t="s">
        <v>45</v>
      </c>
      <c r="H493" s="17" t="n">
        <v>45734</v>
      </c>
      <c r="I493" s="12" t="s">
        <v>61</v>
      </c>
      <c r="J493" s="12" t="n">
        <f aca="false">COUNTIFS(Orders!$B$2:$B$3525,A493,Orders!$G$2:$G$3525,"Delivered")</f>
        <v>6</v>
      </c>
      <c r="K493" s="16" t="n">
        <f aca="false">SUMIFS(Orders!$K$2:$K$3525,Orders!$B$2:$B$3525,A493,Orders!$G$2:$G$3525,"Delivered")</f>
        <v>20803.4</v>
      </c>
      <c r="L493" s="16" t="n">
        <f aca="false">IF(J493=0,0,K493/J493)</f>
        <v>3467.23333333333</v>
      </c>
      <c r="M493" s="12" t="str">
        <f aca="false">IF(J493&gt;1,"Repeat","One-time")</f>
        <v>Repeat</v>
      </c>
    </row>
    <row r="494" customFormat="false" ht="15" hidden="false" customHeight="false" outlineLevel="0" collapsed="false">
      <c r="A494" s="12" t="n">
        <v>493</v>
      </c>
      <c r="B494" s="12" t="s">
        <v>1465</v>
      </c>
      <c r="C494" s="12" t="s">
        <v>1466</v>
      </c>
      <c r="D494" s="12" t="s">
        <v>488</v>
      </c>
      <c r="E494" s="12" t="n">
        <v>59</v>
      </c>
      <c r="F494" s="12" t="s">
        <v>101</v>
      </c>
      <c r="G494" s="12" t="s">
        <v>42</v>
      </c>
      <c r="H494" s="17" t="n">
        <v>45381</v>
      </c>
      <c r="I494" s="12" t="s">
        <v>63</v>
      </c>
      <c r="J494" s="12" t="n">
        <f aca="false">COUNTIFS(Orders!$B$2:$B$3525,A494,Orders!$G$2:$G$3525,"Delivered")</f>
        <v>2</v>
      </c>
      <c r="K494" s="16" t="n">
        <f aca="false">SUMIFS(Orders!$K$2:$K$3525,Orders!$B$2:$B$3525,A494,Orders!$G$2:$G$3525,"Delivered")</f>
        <v>3675.1</v>
      </c>
      <c r="L494" s="16" t="n">
        <f aca="false">IF(J494=0,0,K494/J494)</f>
        <v>1837.55</v>
      </c>
      <c r="M494" s="12" t="str">
        <f aca="false">IF(J494&gt;1,"Repeat","One-time")</f>
        <v>Repeat</v>
      </c>
    </row>
    <row r="495" customFormat="false" ht="15" hidden="false" customHeight="false" outlineLevel="0" collapsed="false">
      <c r="A495" s="12" t="n">
        <v>494</v>
      </c>
      <c r="B495" s="12" t="s">
        <v>1467</v>
      </c>
      <c r="C495" s="12" t="s">
        <v>1468</v>
      </c>
      <c r="D495" s="12" t="s">
        <v>488</v>
      </c>
      <c r="E495" s="12" t="n">
        <v>36</v>
      </c>
      <c r="F495" s="12" t="s">
        <v>89</v>
      </c>
      <c r="G495" s="12" t="s">
        <v>46</v>
      </c>
      <c r="H495" s="17" t="n">
        <v>45242</v>
      </c>
      <c r="I495" s="12" t="s">
        <v>62</v>
      </c>
      <c r="J495" s="12" t="n">
        <f aca="false">COUNTIFS(Orders!$B$2:$B$3525,A495,Orders!$G$2:$G$3525,"Delivered")</f>
        <v>1</v>
      </c>
      <c r="K495" s="16" t="n">
        <f aca="false">SUMIFS(Orders!$K$2:$K$3525,Orders!$B$2:$B$3525,A495,Orders!$G$2:$G$3525,"Delivered")</f>
        <v>4519</v>
      </c>
      <c r="L495" s="16" t="n">
        <f aca="false">IF(J495=0,0,K495/J495)</f>
        <v>4519</v>
      </c>
      <c r="M495" s="12" t="str">
        <f aca="false">IF(J495&gt;1,"Repeat","One-time")</f>
        <v>One-time</v>
      </c>
    </row>
    <row r="496" customFormat="false" ht="15" hidden="false" customHeight="false" outlineLevel="0" collapsed="false">
      <c r="A496" s="12" t="n">
        <v>495</v>
      </c>
      <c r="B496" s="12" t="s">
        <v>1469</v>
      </c>
      <c r="C496" s="12" t="s">
        <v>1470</v>
      </c>
      <c r="D496" s="12" t="s">
        <v>483</v>
      </c>
      <c r="E496" s="12" t="n">
        <v>52</v>
      </c>
      <c r="F496" s="12" t="s">
        <v>75</v>
      </c>
      <c r="G496" s="12" t="s">
        <v>43</v>
      </c>
      <c r="H496" s="17" t="n">
        <v>45251</v>
      </c>
      <c r="I496" s="12" t="s">
        <v>62</v>
      </c>
      <c r="J496" s="12" t="n">
        <f aca="false">COUNTIFS(Orders!$B$2:$B$3525,A496,Orders!$G$2:$G$3525,"Delivered")</f>
        <v>1</v>
      </c>
      <c r="K496" s="16" t="n">
        <f aca="false">SUMIFS(Orders!$K$2:$K$3525,Orders!$B$2:$B$3525,A496,Orders!$G$2:$G$3525,"Delivered")</f>
        <v>499</v>
      </c>
      <c r="L496" s="16" t="n">
        <f aca="false">IF(J496=0,0,K496/J496)</f>
        <v>499</v>
      </c>
      <c r="M496" s="12" t="str">
        <f aca="false">IF(J496&gt;1,"Repeat","One-time")</f>
        <v>One-time</v>
      </c>
    </row>
    <row r="497" customFormat="false" ht="15" hidden="false" customHeight="false" outlineLevel="0" collapsed="false">
      <c r="A497" s="12" t="n">
        <v>496</v>
      </c>
      <c r="B497" s="12" t="s">
        <v>1471</v>
      </c>
      <c r="C497" s="12" t="s">
        <v>1472</v>
      </c>
      <c r="D497" s="12" t="s">
        <v>483</v>
      </c>
      <c r="E497" s="12" t="n">
        <v>44</v>
      </c>
      <c r="F497" s="12" t="s">
        <v>73</v>
      </c>
      <c r="G497" s="12" t="s">
        <v>43</v>
      </c>
      <c r="H497" s="17" t="n">
        <v>45131</v>
      </c>
      <c r="I497" s="12" t="s">
        <v>61</v>
      </c>
      <c r="J497" s="12" t="n">
        <f aca="false">COUNTIFS(Orders!$B$2:$B$3525,A497,Orders!$G$2:$G$3525,"Delivered")</f>
        <v>2</v>
      </c>
      <c r="K497" s="16" t="n">
        <f aca="false">SUMIFS(Orders!$K$2:$K$3525,Orders!$B$2:$B$3525,A497,Orders!$G$2:$G$3525,"Delivered")</f>
        <v>30218.65</v>
      </c>
      <c r="L497" s="16" t="n">
        <f aca="false">IF(J497=0,0,K497/J497)</f>
        <v>15109.325</v>
      </c>
      <c r="M497" s="12" t="str">
        <f aca="false">IF(J497&gt;1,"Repeat","One-time")</f>
        <v>Repeat</v>
      </c>
    </row>
    <row r="498" customFormat="false" ht="15" hidden="false" customHeight="false" outlineLevel="0" collapsed="false">
      <c r="A498" s="12" t="n">
        <v>497</v>
      </c>
      <c r="B498" s="12" t="s">
        <v>1261</v>
      </c>
      <c r="C498" s="12" t="s">
        <v>1473</v>
      </c>
      <c r="D498" s="12" t="s">
        <v>483</v>
      </c>
      <c r="E498" s="12" t="n">
        <v>43</v>
      </c>
      <c r="F498" s="12" t="s">
        <v>81</v>
      </c>
      <c r="G498" s="12" t="s">
        <v>45</v>
      </c>
      <c r="H498" s="17" t="n">
        <v>45684</v>
      </c>
      <c r="I498" s="12" t="s">
        <v>61</v>
      </c>
      <c r="J498" s="12" t="n">
        <f aca="false">COUNTIFS(Orders!$B$2:$B$3525,A498,Orders!$G$2:$G$3525,"Delivered")</f>
        <v>0</v>
      </c>
      <c r="K498" s="16" t="n">
        <f aca="false">SUMIFS(Orders!$K$2:$K$3525,Orders!$B$2:$B$3525,A498,Orders!$G$2:$G$3525,"Delivered")</f>
        <v>0</v>
      </c>
      <c r="L498" s="16" t="n">
        <f aca="false">IF(J498=0,0,K498/J498)</f>
        <v>0</v>
      </c>
      <c r="M498" s="12" t="str">
        <f aca="false">IF(J498&gt;1,"Repeat","One-time")</f>
        <v>One-time</v>
      </c>
    </row>
    <row r="499" customFormat="false" ht="15" hidden="false" customHeight="false" outlineLevel="0" collapsed="false">
      <c r="A499" s="12" t="n">
        <v>498</v>
      </c>
      <c r="B499" s="12" t="s">
        <v>1474</v>
      </c>
      <c r="C499" s="12" t="s">
        <v>1475</v>
      </c>
      <c r="D499" s="12" t="s">
        <v>488</v>
      </c>
      <c r="E499" s="12" t="n">
        <v>20</v>
      </c>
      <c r="F499" s="12" t="s">
        <v>81</v>
      </c>
      <c r="G499" s="12" t="s">
        <v>45</v>
      </c>
      <c r="H499" s="17" t="n">
        <v>45017</v>
      </c>
      <c r="I499" s="12" t="s">
        <v>63</v>
      </c>
      <c r="J499" s="12" t="n">
        <f aca="false">COUNTIFS(Orders!$B$2:$B$3525,A499,Orders!$G$2:$G$3525,"Delivered")</f>
        <v>2</v>
      </c>
      <c r="K499" s="16" t="n">
        <f aca="false">SUMIFS(Orders!$K$2:$K$3525,Orders!$B$2:$B$3525,A499,Orders!$G$2:$G$3525,"Delivered")</f>
        <v>3267.1</v>
      </c>
      <c r="L499" s="16" t="n">
        <f aca="false">IF(J499=0,0,K499/J499)</f>
        <v>1633.55</v>
      </c>
      <c r="M499" s="12" t="str">
        <f aca="false">IF(J499&gt;1,"Repeat","One-time")</f>
        <v>Repeat</v>
      </c>
    </row>
    <row r="500" customFormat="false" ht="15" hidden="false" customHeight="false" outlineLevel="0" collapsed="false">
      <c r="A500" s="12" t="n">
        <v>499</v>
      </c>
      <c r="B500" s="12" t="s">
        <v>1476</v>
      </c>
      <c r="C500" s="12" t="s">
        <v>1477</v>
      </c>
      <c r="D500" s="12" t="s">
        <v>488</v>
      </c>
      <c r="E500" s="12" t="n">
        <v>36</v>
      </c>
      <c r="F500" s="12" t="s">
        <v>77</v>
      </c>
      <c r="G500" s="12" t="s">
        <v>43</v>
      </c>
      <c r="H500" s="17" t="n">
        <v>45342</v>
      </c>
      <c r="I500" s="12" t="s">
        <v>63</v>
      </c>
      <c r="J500" s="12" t="n">
        <f aca="false">COUNTIFS(Orders!$B$2:$B$3525,A500,Orders!$G$2:$G$3525,"Delivered")</f>
        <v>11</v>
      </c>
      <c r="K500" s="16" t="n">
        <f aca="false">SUMIFS(Orders!$K$2:$K$3525,Orders!$B$2:$B$3525,A500,Orders!$G$2:$G$3525,"Delivered")</f>
        <v>85954.2</v>
      </c>
      <c r="L500" s="16" t="n">
        <f aca="false">IF(J500=0,0,K500/J500)</f>
        <v>7814.01818181818</v>
      </c>
      <c r="M500" s="12" t="str">
        <f aca="false">IF(J500&gt;1,"Repeat","One-time")</f>
        <v>Repeat</v>
      </c>
    </row>
    <row r="501" customFormat="false" ht="15" hidden="false" customHeight="false" outlineLevel="0" collapsed="false">
      <c r="A501" s="12" t="n">
        <v>500</v>
      </c>
      <c r="B501" s="12" t="s">
        <v>1478</v>
      </c>
      <c r="C501" s="12" t="s">
        <v>1479</v>
      </c>
      <c r="D501" s="12" t="s">
        <v>483</v>
      </c>
      <c r="E501" s="12" t="n">
        <v>50</v>
      </c>
      <c r="F501" s="12" t="s">
        <v>101</v>
      </c>
      <c r="G501" s="12" t="s">
        <v>42</v>
      </c>
      <c r="H501" s="17" t="n">
        <v>44941</v>
      </c>
      <c r="I501" s="12" t="s">
        <v>63</v>
      </c>
      <c r="J501" s="12" t="n">
        <f aca="false">COUNTIFS(Orders!$B$2:$B$3525,A501,Orders!$G$2:$G$3525,"Delivered")</f>
        <v>9</v>
      </c>
      <c r="K501" s="16" t="n">
        <f aca="false">SUMIFS(Orders!$K$2:$K$3525,Orders!$B$2:$B$3525,A501,Orders!$G$2:$G$3525,"Delivered")</f>
        <v>30879.7</v>
      </c>
      <c r="L501" s="16" t="n">
        <f aca="false">IF(J501=0,0,K501/J501)</f>
        <v>3431.07777777778</v>
      </c>
      <c r="M501" s="12" t="str">
        <f aca="false">IF(J501&gt;1,"Repeat","One-time")</f>
        <v>Repeat</v>
      </c>
    </row>
    <row r="502" customFormat="false" ht="15" hidden="false" customHeight="false" outlineLevel="0" collapsed="false">
      <c r="A502" s="12" t="n">
        <v>501</v>
      </c>
      <c r="B502" s="12" t="s">
        <v>1480</v>
      </c>
      <c r="C502" s="12" t="s">
        <v>1481</v>
      </c>
      <c r="D502" s="12" t="s">
        <v>483</v>
      </c>
      <c r="E502" s="12" t="n">
        <v>39</v>
      </c>
      <c r="F502" s="12" t="s">
        <v>83</v>
      </c>
      <c r="G502" s="12" t="s">
        <v>45</v>
      </c>
      <c r="H502" s="17" t="n">
        <v>45471</v>
      </c>
      <c r="I502" s="12" t="s">
        <v>63</v>
      </c>
      <c r="J502" s="12" t="n">
        <f aca="false">COUNTIFS(Orders!$B$2:$B$3525,A502,Orders!$G$2:$G$3525,"Delivered")</f>
        <v>3</v>
      </c>
      <c r="K502" s="16" t="n">
        <f aca="false">SUMIFS(Orders!$K$2:$K$3525,Orders!$B$2:$B$3525,A502,Orders!$G$2:$G$3525,"Delivered")</f>
        <v>4297</v>
      </c>
      <c r="L502" s="16" t="n">
        <f aca="false">IF(J502=0,0,K502/J502)</f>
        <v>1432.33333333333</v>
      </c>
      <c r="M502" s="12" t="str">
        <f aca="false">IF(J502&gt;1,"Repeat","One-time")</f>
        <v>Repeat</v>
      </c>
    </row>
    <row r="503" customFormat="false" ht="15" hidden="false" customHeight="false" outlineLevel="0" collapsed="false">
      <c r="A503" s="12" t="n">
        <v>502</v>
      </c>
      <c r="B503" s="12" t="s">
        <v>1482</v>
      </c>
      <c r="C503" s="12" t="s">
        <v>1483</v>
      </c>
      <c r="D503" s="12" t="s">
        <v>488</v>
      </c>
      <c r="E503" s="12" t="n">
        <v>63</v>
      </c>
      <c r="F503" s="12" t="s">
        <v>99</v>
      </c>
      <c r="G503" s="12" t="s">
        <v>42</v>
      </c>
      <c r="H503" s="17" t="n">
        <v>44865</v>
      </c>
      <c r="I503" s="12" t="s">
        <v>63</v>
      </c>
      <c r="J503" s="12" t="n">
        <f aca="false">COUNTIFS(Orders!$B$2:$B$3525,A503,Orders!$G$2:$G$3525,"Delivered")</f>
        <v>2</v>
      </c>
      <c r="K503" s="16" t="n">
        <f aca="false">SUMIFS(Orders!$K$2:$K$3525,Orders!$B$2:$B$3525,A503,Orders!$G$2:$G$3525,"Delivered")</f>
        <v>4127.2</v>
      </c>
      <c r="L503" s="16" t="n">
        <f aca="false">IF(J503=0,0,K503/J503)</f>
        <v>2063.6</v>
      </c>
      <c r="M503" s="12" t="str">
        <f aca="false">IF(J503&gt;1,"Repeat","One-time")</f>
        <v>Repeat</v>
      </c>
    </row>
    <row r="504" customFormat="false" ht="15" hidden="false" customHeight="false" outlineLevel="0" collapsed="false">
      <c r="A504" s="12" t="n">
        <v>503</v>
      </c>
      <c r="B504" s="12" t="s">
        <v>1484</v>
      </c>
      <c r="C504" s="12" t="s">
        <v>1485</v>
      </c>
      <c r="D504" s="12" t="s">
        <v>488</v>
      </c>
      <c r="E504" s="12" t="n">
        <v>54</v>
      </c>
      <c r="F504" s="12" t="s">
        <v>91</v>
      </c>
      <c r="G504" s="12" t="s">
        <v>46</v>
      </c>
      <c r="H504" s="17" t="n">
        <v>45670</v>
      </c>
      <c r="I504" s="12" t="s">
        <v>62</v>
      </c>
      <c r="J504" s="12" t="n">
        <f aca="false">COUNTIFS(Orders!$B$2:$B$3525,A504,Orders!$G$2:$G$3525,"Delivered")</f>
        <v>1</v>
      </c>
      <c r="K504" s="16" t="n">
        <f aca="false">SUMIFS(Orders!$K$2:$K$3525,Orders!$B$2:$B$3525,A504,Orders!$G$2:$G$3525,"Delivered")</f>
        <v>303.05</v>
      </c>
      <c r="L504" s="16" t="n">
        <f aca="false">IF(J504=0,0,K504/J504)</f>
        <v>303.05</v>
      </c>
      <c r="M504" s="12" t="str">
        <f aca="false">IF(J504&gt;1,"Repeat","One-time")</f>
        <v>One-time</v>
      </c>
    </row>
    <row r="505" customFormat="false" ht="15" hidden="false" customHeight="false" outlineLevel="0" collapsed="false">
      <c r="A505" s="12" t="n">
        <v>504</v>
      </c>
      <c r="B505" s="12" t="s">
        <v>1486</v>
      </c>
      <c r="C505" s="12" t="s">
        <v>1487</v>
      </c>
      <c r="D505" s="12" t="s">
        <v>483</v>
      </c>
      <c r="E505" s="12" t="n">
        <v>57</v>
      </c>
      <c r="F505" s="12" t="s">
        <v>83</v>
      </c>
      <c r="G505" s="12" t="s">
        <v>45</v>
      </c>
      <c r="H505" s="17" t="n">
        <v>45374</v>
      </c>
      <c r="I505" s="12" t="s">
        <v>61</v>
      </c>
      <c r="J505" s="12" t="n">
        <f aca="false">COUNTIFS(Orders!$B$2:$B$3525,A505,Orders!$G$2:$G$3525,"Delivered")</f>
        <v>4</v>
      </c>
      <c r="K505" s="16" t="n">
        <f aca="false">SUMIFS(Orders!$K$2:$K$3525,Orders!$B$2:$B$3525,A505,Orders!$G$2:$G$3525,"Delivered")</f>
        <v>14498.15</v>
      </c>
      <c r="L505" s="16" t="n">
        <f aca="false">IF(J505=0,0,K505/J505)</f>
        <v>3624.5375</v>
      </c>
      <c r="M505" s="12" t="str">
        <f aca="false">IF(J505&gt;1,"Repeat","One-time")</f>
        <v>Repeat</v>
      </c>
    </row>
    <row r="506" customFormat="false" ht="15" hidden="false" customHeight="false" outlineLevel="0" collapsed="false">
      <c r="A506" s="12" t="n">
        <v>505</v>
      </c>
      <c r="B506" s="12" t="s">
        <v>1488</v>
      </c>
      <c r="C506" s="12" t="s">
        <v>1489</v>
      </c>
      <c r="D506" s="12" t="s">
        <v>488</v>
      </c>
      <c r="E506" s="12" t="n">
        <v>50</v>
      </c>
      <c r="F506" s="12" t="s">
        <v>95</v>
      </c>
      <c r="G506" s="12" t="s">
        <v>42</v>
      </c>
      <c r="H506" s="17" t="n">
        <v>45016</v>
      </c>
      <c r="I506" s="12" t="s">
        <v>63</v>
      </c>
      <c r="J506" s="12" t="n">
        <f aca="false">COUNTIFS(Orders!$B$2:$B$3525,A506,Orders!$G$2:$G$3525,"Delivered")</f>
        <v>6</v>
      </c>
      <c r="K506" s="16" t="n">
        <f aca="false">SUMIFS(Orders!$K$2:$K$3525,Orders!$B$2:$B$3525,A506,Orders!$G$2:$G$3525,"Delivered")</f>
        <v>21538.3</v>
      </c>
      <c r="L506" s="16" t="n">
        <f aca="false">IF(J506=0,0,K506/J506)</f>
        <v>3589.71666666667</v>
      </c>
      <c r="M506" s="12" t="str">
        <f aca="false">IF(J506&gt;1,"Repeat","One-time")</f>
        <v>Repeat</v>
      </c>
    </row>
    <row r="507" customFormat="false" ht="15" hidden="false" customHeight="false" outlineLevel="0" collapsed="false">
      <c r="A507" s="12" t="n">
        <v>506</v>
      </c>
      <c r="B507" s="12" t="s">
        <v>1490</v>
      </c>
      <c r="C507" s="12" t="s">
        <v>1491</v>
      </c>
      <c r="D507" s="12" t="s">
        <v>483</v>
      </c>
      <c r="E507" s="12" t="n">
        <v>29</v>
      </c>
      <c r="F507" s="12" t="s">
        <v>95</v>
      </c>
      <c r="G507" s="12" t="s">
        <v>42</v>
      </c>
      <c r="H507" s="17" t="n">
        <v>45347</v>
      </c>
      <c r="I507" s="12" t="s">
        <v>61</v>
      </c>
      <c r="J507" s="12" t="n">
        <f aca="false">COUNTIFS(Orders!$B$2:$B$3525,A507,Orders!$G$2:$G$3525,"Delivered")</f>
        <v>2</v>
      </c>
      <c r="K507" s="16" t="n">
        <f aca="false">SUMIFS(Orders!$K$2:$K$3525,Orders!$B$2:$B$3525,A507,Orders!$G$2:$G$3525,"Delivered")</f>
        <v>5028</v>
      </c>
      <c r="L507" s="16" t="n">
        <f aca="false">IF(J507=0,0,K507/J507)</f>
        <v>2514</v>
      </c>
      <c r="M507" s="12" t="str">
        <f aca="false">IF(J507&gt;1,"Repeat","One-time")</f>
        <v>Repeat</v>
      </c>
    </row>
    <row r="508" customFormat="false" ht="15" hidden="false" customHeight="false" outlineLevel="0" collapsed="false">
      <c r="A508" s="12" t="n">
        <v>507</v>
      </c>
      <c r="B508" s="12" t="s">
        <v>1492</v>
      </c>
      <c r="C508" s="12" t="s">
        <v>1493</v>
      </c>
      <c r="D508" s="12" t="s">
        <v>488</v>
      </c>
      <c r="E508" s="12" t="n">
        <v>33</v>
      </c>
      <c r="F508" s="12" t="s">
        <v>101</v>
      </c>
      <c r="G508" s="12" t="s">
        <v>42</v>
      </c>
      <c r="H508" s="17" t="n">
        <v>44861</v>
      </c>
      <c r="I508" s="12" t="s">
        <v>63</v>
      </c>
      <c r="J508" s="12" t="n">
        <f aca="false">COUNTIFS(Orders!$B$2:$B$3525,A508,Orders!$G$2:$G$3525,"Delivered")</f>
        <v>8</v>
      </c>
      <c r="K508" s="16" t="n">
        <f aca="false">SUMIFS(Orders!$K$2:$K$3525,Orders!$B$2:$B$3525,A508,Orders!$G$2:$G$3525,"Delivered")</f>
        <v>31831.15</v>
      </c>
      <c r="L508" s="16" t="n">
        <f aca="false">IF(J508=0,0,K508/J508)</f>
        <v>3978.89375</v>
      </c>
      <c r="M508" s="12" t="str">
        <f aca="false">IF(J508&gt;1,"Repeat","One-time")</f>
        <v>Repeat</v>
      </c>
    </row>
    <row r="509" customFormat="false" ht="15" hidden="false" customHeight="false" outlineLevel="0" collapsed="false">
      <c r="A509" s="12" t="n">
        <v>508</v>
      </c>
      <c r="B509" s="12" t="s">
        <v>1494</v>
      </c>
      <c r="C509" s="12" t="s">
        <v>1495</v>
      </c>
      <c r="D509" s="12" t="s">
        <v>483</v>
      </c>
      <c r="E509" s="12" t="n">
        <v>46</v>
      </c>
      <c r="F509" s="12" t="s">
        <v>95</v>
      </c>
      <c r="G509" s="12" t="s">
        <v>42</v>
      </c>
      <c r="H509" s="17" t="n">
        <v>45108</v>
      </c>
      <c r="I509" s="12" t="s">
        <v>61</v>
      </c>
      <c r="J509" s="12" t="n">
        <f aca="false">COUNTIFS(Orders!$B$2:$B$3525,A509,Orders!$G$2:$G$3525,"Delivered")</f>
        <v>3</v>
      </c>
      <c r="K509" s="16" t="n">
        <f aca="false">SUMIFS(Orders!$K$2:$K$3525,Orders!$B$2:$B$3525,A509,Orders!$G$2:$G$3525,"Delivered")</f>
        <v>22446.85</v>
      </c>
      <c r="L509" s="16" t="n">
        <f aca="false">IF(J509=0,0,K509/J509)</f>
        <v>7482.28333333333</v>
      </c>
      <c r="M509" s="12" t="str">
        <f aca="false">IF(J509&gt;1,"Repeat","One-time")</f>
        <v>Repeat</v>
      </c>
    </row>
    <row r="510" customFormat="false" ht="15" hidden="false" customHeight="false" outlineLevel="0" collapsed="false">
      <c r="A510" s="12" t="n">
        <v>509</v>
      </c>
      <c r="B510" s="12" t="s">
        <v>1496</v>
      </c>
      <c r="C510" s="12" t="s">
        <v>1497</v>
      </c>
      <c r="D510" s="12" t="s">
        <v>488</v>
      </c>
      <c r="E510" s="12" t="n">
        <v>55</v>
      </c>
      <c r="F510" s="12" t="s">
        <v>91</v>
      </c>
      <c r="G510" s="12" t="s">
        <v>46</v>
      </c>
      <c r="H510" s="17" t="n">
        <v>45291</v>
      </c>
      <c r="I510" s="12" t="s">
        <v>62</v>
      </c>
      <c r="J510" s="12" t="n">
        <f aca="false">COUNTIFS(Orders!$B$2:$B$3525,A510,Orders!$G$2:$G$3525,"Delivered")</f>
        <v>11</v>
      </c>
      <c r="K510" s="16" t="n">
        <f aca="false">SUMIFS(Orders!$K$2:$K$3525,Orders!$B$2:$B$3525,A510,Orders!$G$2:$G$3525,"Delivered")</f>
        <v>58217.75</v>
      </c>
      <c r="L510" s="16" t="n">
        <f aca="false">IF(J510=0,0,K510/J510)</f>
        <v>5292.52272727273</v>
      </c>
      <c r="M510" s="12" t="str">
        <f aca="false">IF(J510&gt;1,"Repeat","One-time")</f>
        <v>Repeat</v>
      </c>
    </row>
    <row r="511" customFormat="false" ht="15" hidden="false" customHeight="false" outlineLevel="0" collapsed="false">
      <c r="A511" s="12" t="n">
        <v>510</v>
      </c>
      <c r="B511" s="12" t="s">
        <v>1498</v>
      </c>
      <c r="C511" s="12" t="s">
        <v>1499</v>
      </c>
      <c r="D511" s="12" t="s">
        <v>488</v>
      </c>
      <c r="E511" s="12" t="n">
        <v>59</v>
      </c>
      <c r="F511" s="12" t="s">
        <v>71</v>
      </c>
      <c r="G511" s="12" t="s">
        <v>43</v>
      </c>
      <c r="H511" s="17" t="n">
        <v>45846</v>
      </c>
      <c r="I511" s="12" t="s">
        <v>63</v>
      </c>
      <c r="J511" s="12" t="n">
        <f aca="false">COUNTIFS(Orders!$B$2:$B$3525,A511,Orders!$G$2:$G$3525,"Delivered")</f>
        <v>3</v>
      </c>
      <c r="K511" s="16" t="n">
        <f aca="false">SUMIFS(Orders!$K$2:$K$3525,Orders!$B$2:$B$3525,A511,Orders!$G$2:$G$3525,"Delivered")</f>
        <v>2706</v>
      </c>
      <c r="L511" s="16" t="n">
        <f aca="false">IF(J511=0,0,K511/J511)</f>
        <v>902</v>
      </c>
      <c r="M511" s="12" t="str">
        <f aca="false">IF(J511&gt;1,"Repeat","One-time")</f>
        <v>Repeat</v>
      </c>
    </row>
    <row r="512" customFormat="false" ht="15" hidden="false" customHeight="false" outlineLevel="0" collapsed="false">
      <c r="A512" s="12" t="n">
        <v>511</v>
      </c>
      <c r="B512" s="12" t="s">
        <v>1500</v>
      </c>
      <c r="C512" s="12" t="s">
        <v>1501</v>
      </c>
      <c r="D512" s="12" t="s">
        <v>483</v>
      </c>
      <c r="E512" s="12" t="n">
        <v>60</v>
      </c>
      <c r="F512" s="12" t="s">
        <v>85</v>
      </c>
      <c r="G512" s="12" t="s">
        <v>45</v>
      </c>
      <c r="H512" s="17" t="n">
        <v>45673</v>
      </c>
      <c r="I512" s="12" t="s">
        <v>63</v>
      </c>
      <c r="J512" s="12" t="n">
        <f aca="false">COUNTIFS(Orders!$B$2:$B$3525,A512,Orders!$G$2:$G$3525,"Delivered")</f>
        <v>5</v>
      </c>
      <c r="K512" s="16" t="n">
        <f aca="false">SUMIFS(Orders!$K$2:$K$3525,Orders!$B$2:$B$3525,A512,Orders!$G$2:$G$3525,"Delivered")</f>
        <v>23141.2</v>
      </c>
      <c r="L512" s="16" t="n">
        <f aca="false">IF(J512=0,0,K512/J512)</f>
        <v>4628.24</v>
      </c>
      <c r="M512" s="12" t="str">
        <f aca="false">IF(J512&gt;1,"Repeat","One-time")</f>
        <v>Repeat</v>
      </c>
    </row>
    <row r="513" customFormat="false" ht="15" hidden="false" customHeight="false" outlineLevel="0" collapsed="false">
      <c r="A513" s="12" t="n">
        <v>512</v>
      </c>
      <c r="B513" s="12" t="s">
        <v>1502</v>
      </c>
      <c r="C513" s="12" t="s">
        <v>1503</v>
      </c>
      <c r="D513" s="12" t="s">
        <v>483</v>
      </c>
      <c r="E513" s="12" t="n">
        <v>43</v>
      </c>
      <c r="F513" s="12" t="s">
        <v>89</v>
      </c>
      <c r="G513" s="12" t="s">
        <v>46</v>
      </c>
      <c r="H513" s="17" t="n">
        <v>44877</v>
      </c>
      <c r="I513" s="12" t="s">
        <v>62</v>
      </c>
      <c r="J513" s="12" t="n">
        <f aca="false">COUNTIFS(Orders!$B$2:$B$3525,A513,Orders!$G$2:$G$3525,"Delivered")</f>
        <v>0</v>
      </c>
      <c r="K513" s="16" t="n">
        <f aca="false">SUMIFS(Orders!$K$2:$K$3525,Orders!$B$2:$B$3525,A513,Orders!$G$2:$G$3525,"Delivered")</f>
        <v>0</v>
      </c>
      <c r="L513" s="16" t="n">
        <f aca="false">IF(J513=0,0,K513/J513)</f>
        <v>0</v>
      </c>
      <c r="M513" s="12" t="str">
        <f aca="false">IF(J513&gt;1,"Repeat","One-time")</f>
        <v>One-time</v>
      </c>
    </row>
    <row r="514" customFormat="false" ht="15" hidden="false" customHeight="false" outlineLevel="0" collapsed="false">
      <c r="A514" s="12" t="n">
        <v>513</v>
      </c>
      <c r="B514" s="12" t="s">
        <v>1504</v>
      </c>
      <c r="C514" s="12" t="s">
        <v>1505</v>
      </c>
      <c r="D514" s="12" t="s">
        <v>483</v>
      </c>
      <c r="E514" s="12" t="n">
        <v>58</v>
      </c>
      <c r="F514" s="12" t="s">
        <v>89</v>
      </c>
      <c r="G514" s="12" t="s">
        <v>46</v>
      </c>
      <c r="H514" s="17" t="n">
        <v>44940</v>
      </c>
      <c r="I514" s="12" t="s">
        <v>61</v>
      </c>
      <c r="J514" s="12" t="n">
        <f aca="false">COUNTIFS(Orders!$B$2:$B$3525,A514,Orders!$G$2:$G$3525,"Delivered")</f>
        <v>7</v>
      </c>
      <c r="K514" s="16" t="n">
        <f aca="false">SUMIFS(Orders!$K$2:$K$3525,Orders!$B$2:$B$3525,A514,Orders!$G$2:$G$3525,"Delivered")</f>
        <v>51737.4</v>
      </c>
      <c r="L514" s="16" t="n">
        <f aca="false">IF(J514=0,0,K514/J514)</f>
        <v>7391.05714285714</v>
      </c>
      <c r="M514" s="12" t="str">
        <f aca="false">IF(J514&gt;1,"Repeat","One-time")</f>
        <v>Repeat</v>
      </c>
    </row>
    <row r="515" customFormat="false" ht="15" hidden="false" customHeight="false" outlineLevel="0" collapsed="false">
      <c r="A515" s="12" t="n">
        <v>514</v>
      </c>
      <c r="B515" s="12" t="s">
        <v>1506</v>
      </c>
      <c r="C515" s="12" t="s">
        <v>1507</v>
      </c>
      <c r="D515" s="12" t="s">
        <v>488</v>
      </c>
      <c r="E515" s="12" t="n">
        <v>57</v>
      </c>
      <c r="F515" s="12" t="s">
        <v>89</v>
      </c>
      <c r="G515" s="12" t="s">
        <v>46</v>
      </c>
      <c r="H515" s="17" t="n">
        <v>45711</v>
      </c>
      <c r="I515" s="12" t="s">
        <v>63</v>
      </c>
      <c r="J515" s="12" t="n">
        <f aca="false">COUNTIFS(Orders!$B$2:$B$3525,A515,Orders!$G$2:$G$3525,"Delivered")</f>
        <v>6</v>
      </c>
      <c r="K515" s="16" t="n">
        <f aca="false">SUMIFS(Orders!$K$2:$K$3525,Orders!$B$2:$B$3525,A515,Orders!$G$2:$G$3525,"Delivered")</f>
        <v>37236.35</v>
      </c>
      <c r="L515" s="16" t="n">
        <f aca="false">IF(J515=0,0,K515/J515)</f>
        <v>6206.05833333333</v>
      </c>
      <c r="M515" s="12" t="str">
        <f aca="false">IF(J515&gt;1,"Repeat","One-time")</f>
        <v>Repeat</v>
      </c>
    </row>
    <row r="516" customFormat="false" ht="15" hidden="false" customHeight="false" outlineLevel="0" collapsed="false">
      <c r="A516" s="12" t="n">
        <v>515</v>
      </c>
      <c r="B516" s="12" t="s">
        <v>1508</v>
      </c>
      <c r="C516" s="12" t="s">
        <v>1509</v>
      </c>
      <c r="D516" s="12" t="s">
        <v>488</v>
      </c>
      <c r="E516" s="12" t="n">
        <v>27</v>
      </c>
      <c r="F516" s="12" t="s">
        <v>79</v>
      </c>
      <c r="G516" s="12" t="s">
        <v>45</v>
      </c>
      <c r="H516" s="17" t="n">
        <v>45756</v>
      </c>
      <c r="I516" s="12" t="s">
        <v>63</v>
      </c>
      <c r="J516" s="12" t="n">
        <f aca="false">COUNTIFS(Orders!$B$2:$B$3525,A516,Orders!$G$2:$G$3525,"Delivered")</f>
        <v>1</v>
      </c>
      <c r="K516" s="16" t="n">
        <f aca="false">SUMIFS(Orders!$K$2:$K$3525,Orders!$B$2:$B$3525,A516,Orders!$G$2:$G$3525,"Delivered")</f>
        <v>599.2</v>
      </c>
      <c r="L516" s="16" t="n">
        <f aca="false">IF(J516=0,0,K516/J516)</f>
        <v>599.2</v>
      </c>
      <c r="M516" s="12" t="str">
        <f aca="false">IF(J516&gt;1,"Repeat","One-time")</f>
        <v>One-time</v>
      </c>
    </row>
    <row r="517" customFormat="false" ht="15" hidden="false" customHeight="false" outlineLevel="0" collapsed="false">
      <c r="A517" s="12" t="n">
        <v>516</v>
      </c>
      <c r="B517" s="12" t="s">
        <v>1510</v>
      </c>
      <c r="C517" s="12" t="s">
        <v>1511</v>
      </c>
      <c r="D517" s="12" t="s">
        <v>488</v>
      </c>
      <c r="E517" s="12" t="n">
        <v>62</v>
      </c>
      <c r="F517" s="12" t="s">
        <v>93</v>
      </c>
      <c r="G517" s="12" t="s">
        <v>46</v>
      </c>
      <c r="H517" s="17" t="n">
        <v>45645</v>
      </c>
      <c r="I517" s="12" t="s">
        <v>63</v>
      </c>
      <c r="J517" s="12" t="n">
        <f aca="false">COUNTIFS(Orders!$B$2:$B$3525,A517,Orders!$G$2:$G$3525,"Delivered")</f>
        <v>0</v>
      </c>
      <c r="K517" s="16" t="n">
        <f aca="false">SUMIFS(Orders!$K$2:$K$3525,Orders!$B$2:$B$3525,A517,Orders!$G$2:$G$3525,"Delivered")</f>
        <v>0</v>
      </c>
      <c r="L517" s="16" t="n">
        <f aca="false">IF(J517=0,0,K517/J517)</f>
        <v>0</v>
      </c>
      <c r="M517" s="12" t="str">
        <f aca="false">IF(J517&gt;1,"Repeat","One-time")</f>
        <v>One-time</v>
      </c>
    </row>
    <row r="518" customFormat="false" ht="15" hidden="false" customHeight="false" outlineLevel="0" collapsed="false">
      <c r="A518" s="12" t="n">
        <v>517</v>
      </c>
      <c r="B518" s="12" t="s">
        <v>1512</v>
      </c>
      <c r="C518" s="12" t="s">
        <v>1513</v>
      </c>
      <c r="D518" s="12" t="s">
        <v>483</v>
      </c>
      <c r="E518" s="12" t="n">
        <v>33</v>
      </c>
      <c r="F518" s="12" t="s">
        <v>101</v>
      </c>
      <c r="G518" s="12" t="s">
        <v>42</v>
      </c>
      <c r="H518" s="17" t="n">
        <v>45730</v>
      </c>
      <c r="I518" s="12" t="s">
        <v>62</v>
      </c>
      <c r="J518" s="12" t="n">
        <f aca="false">COUNTIFS(Orders!$B$2:$B$3525,A518,Orders!$G$2:$G$3525,"Delivered")</f>
        <v>0</v>
      </c>
      <c r="K518" s="16" t="n">
        <f aca="false">SUMIFS(Orders!$K$2:$K$3525,Orders!$B$2:$B$3525,A518,Orders!$G$2:$G$3525,"Delivered")</f>
        <v>0</v>
      </c>
      <c r="L518" s="16" t="n">
        <f aca="false">IF(J518=0,0,K518/J518)</f>
        <v>0</v>
      </c>
      <c r="M518" s="12" t="str">
        <f aca="false">IF(J518&gt;1,"Repeat","One-time")</f>
        <v>One-time</v>
      </c>
    </row>
    <row r="519" customFormat="false" ht="15" hidden="false" customHeight="false" outlineLevel="0" collapsed="false">
      <c r="A519" s="12" t="n">
        <v>518</v>
      </c>
      <c r="B519" s="12" t="s">
        <v>1514</v>
      </c>
      <c r="C519" s="12" t="s">
        <v>1515</v>
      </c>
      <c r="D519" s="12" t="s">
        <v>488</v>
      </c>
      <c r="E519" s="12" t="n">
        <v>51</v>
      </c>
      <c r="F519" s="12" t="s">
        <v>75</v>
      </c>
      <c r="G519" s="12" t="s">
        <v>43</v>
      </c>
      <c r="H519" s="17" t="n">
        <v>45494</v>
      </c>
      <c r="I519" s="12" t="s">
        <v>62</v>
      </c>
      <c r="J519" s="12" t="n">
        <f aca="false">COUNTIFS(Orders!$B$2:$B$3525,A519,Orders!$G$2:$G$3525,"Delivered")</f>
        <v>3</v>
      </c>
      <c r="K519" s="16" t="n">
        <f aca="false">SUMIFS(Orders!$K$2:$K$3525,Orders!$B$2:$B$3525,A519,Orders!$G$2:$G$3525,"Delivered")</f>
        <v>2599.6</v>
      </c>
      <c r="L519" s="16" t="n">
        <f aca="false">IF(J519=0,0,K519/J519)</f>
        <v>866.533333333333</v>
      </c>
      <c r="M519" s="12" t="str">
        <f aca="false">IF(J519&gt;1,"Repeat","One-time")</f>
        <v>Repeat</v>
      </c>
    </row>
    <row r="520" customFormat="false" ht="15" hidden="false" customHeight="false" outlineLevel="0" collapsed="false">
      <c r="A520" s="12" t="n">
        <v>519</v>
      </c>
      <c r="B520" s="12" t="s">
        <v>1516</v>
      </c>
      <c r="C520" s="12" t="s">
        <v>1517</v>
      </c>
      <c r="D520" s="12" t="s">
        <v>483</v>
      </c>
      <c r="E520" s="12" t="n">
        <v>21</v>
      </c>
      <c r="F520" s="12" t="s">
        <v>75</v>
      </c>
      <c r="G520" s="12" t="s">
        <v>43</v>
      </c>
      <c r="H520" s="17" t="n">
        <v>44799</v>
      </c>
      <c r="I520" s="12" t="s">
        <v>61</v>
      </c>
      <c r="J520" s="12" t="n">
        <f aca="false">COUNTIFS(Orders!$B$2:$B$3525,A520,Orders!$G$2:$G$3525,"Delivered")</f>
        <v>14</v>
      </c>
      <c r="K520" s="16" t="n">
        <f aca="false">SUMIFS(Orders!$K$2:$K$3525,Orders!$B$2:$B$3525,A520,Orders!$G$2:$G$3525,"Delivered")</f>
        <v>96483.25</v>
      </c>
      <c r="L520" s="16" t="n">
        <f aca="false">IF(J520=0,0,K520/J520)</f>
        <v>6891.66071428572</v>
      </c>
      <c r="M520" s="12" t="str">
        <f aca="false">IF(J520&gt;1,"Repeat","One-time")</f>
        <v>Repeat</v>
      </c>
    </row>
    <row r="521" customFormat="false" ht="15" hidden="false" customHeight="false" outlineLevel="0" collapsed="false">
      <c r="A521" s="12" t="n">
        <v>520</v>
      </c>
      <c r="B521" s="12" t="s">
        <v>1518</v>
      </c>
      <c r="C521" s="12" t="s">
        <v>1519</v>
      </c>
      <c r="D521" s="12" t="s">
        <v>483</v>
      </c>
      <c r="E521" s="12" t="n">
        <v>28</v>
      </c>
      <c r="F521" s="12" t="s">
        <v>83</v>
      </c>
      <c r="G521" s="12" t="s">
        <v>45</v>
      </c>
      <c r="H521" s="17" t="n">
        <v>45392</v>
      </c>
      <c r="I521" s="12" t="s">
        <v>63</v>
      </c>
      <c r="J521" s="12" t="n">
        <f aca="false">COUNTIFS(Orders!$B$2:$B$3525,A521,Orders!$G$2:$G$3525,"Delivered")</f>
        <v>1</v>
      </c>
      <c r="K521" s="16" t="n">
        <f aca="false">SUMIFS(Orders!$K$2:$K$3525,Orders!$B$2:$B$3525,A521,Orders!$G$2:$G$3525,"Delivered")</f>
        <v>11246</v>
      </c>
      <c r="L521" s="16" t="n">
        <f aca="false">IF(J521=0,0,K521/J521)</f>
        <v>11246</v>
      </c>
      <c r="M521" s="12" t="str">
        <f aca="false">IF(J521&gt;1,"Repeat","One-time")</f>
        <v>One-time</v>
      </c>
    </row>
    <row r="522" customFormat="false" ht="15" hidden="false" customHeight="false" outlineLevel="0" collapsed="false">
      <c r="A522" s="12" t="n">
        <v>521</v>
      </c>
      <c r="B522" s="12" t="s">
        <v>1520</v>
      </c>
      <c r="C522" s="12" t="s">
        <v>1521</v>
      </c>
      <c r="D522" s="12" t="s">
        <v>483</v>
      </c>
      <c r="E522" s="12" t="n">
        <v>61</v>
      </c>
      <c r="F522" s="12" t="s">
        <v>99</v>
      </c>
      <c r="G522" s="12" t="s">
        <v>42</v>
      </c>
      <c r="H522" s="17" t="n">
        <v>45607</v>
      </c>
      <c r="I522" s="12" t="s">
        <v>63</v>
      </c>
      <c r="J522" s="12" t="n">
        <f aca="false">COUNTIFS(Orders!$B$2:$B$3525,A522,Orders!$G$2:$G$3525,"Delivered")</f>
        <v>1</v>
      </c>
      <c r="K522" s="16" t="n">
        <f aca="false">SUMIFS(Orders!$K$2:$K$3525,Orders!$B$2:$B$3525,A522,Orders!$G$2:$G$3525,"Delivered")</f>
        <v>13496</v>
      </c>
      <c r="L522" s="16" t="n">
        <f aca="false">IF(J522=0,0,K522/J522)</f>
        <v>13496</v>
      </c>
      <c r="M522" s="12" t="str">
        <f aca="false">IF(J522&gt;1,"Repeat","One-time")</f>
        <v>One-time</v>
      </c>
    </row>
    <row r="523" customFormat="false" ht="15" hidden="false" customHeight="false" outlineLevel="0" collapsed="false">
      <c r="A523" s="12" t="n">
        <v>522</v>
      </c>
      <c r="B523" s="12" t="s">
        <v>1522</v>
      </c>
      <c r="C523" s="12" t="s">
        <v>1523</v>
      </c>
      <c r="D523" s="12" t="s">
        <v>483</v>
      </c>
      <c r="E523" s="12" t="n">
        <v>50</v>
      </c>
      <c r="F523" s="12" t="s">
        <v>101</v>
      </c>
      <c r="G523" s="12" t="s">
        <v>42</v>
      </c>
      <c r="H523" s="17" t="n">
        <v>44943</v>
      </c>
      <c r="I523" s="12" t="s">
        <v>63</v>
      </c>
      <c r="J523" s="12" t="n">
        <f aca="false">COUNTIFS(Orders!$B$2:$B$3525,A523,Orders!$G$2:$G$3525,"Delivered")</f>
        <v>2</v>
      </c>
      <c r="K523" s="16" t="n">
        <f aca="false">SUMIFS(Orders!$K$2:$K$3525,Orders!$B$2:$B$3525,A523,Orders!$G$2:$G$3525,"Delivered")</f>
        <v>10973</v>
      </c>
      <c r="L523" s="16" t="n">
        <f aca="false">IF(J523=0,0,K523/J523)</f>
        <v>5486.5</v>
      </c>
      <c r="M523" s="12" t="str">
        <f aca="false">IF(J523&gt;1,"Repeat","One-time")</f>
        <v>Repeat</v>
      </c>
    </row>
    <row r="524" customFormat="false" ht="15" hidden="false" customHeight="false" outlineLevel="0" collapsed="false">
      <c r="A524" s="12" t="n">
        <v>523</v>
      </c>
      <c r="B524" s="12" t="s">
        <v>1524</v>
      </c>
      <c r="C524" s="12" t="s">
        <v>1525</v>
      </c>
      <c r="D524" s="12" t="s">
        <v>488</v>
      </c>
      <c r="E524" s="12" t="n">
        <v>26</v>
      </c>
      <c r="F524" s="12" t="s">
        <v>73</v>
      </c>
      <c r="G524" s="12" t="s">
        <v>43</v>
      </c>
      <c r="H524" s="17" t="n">
        <v>44841</v>
      </c>
      <c r="I524" s="12" t="s">
        <v>63</v>
      </c>
      <c r="J524" s="12" t="n">
        <f aca="false">COUNTIFS(Orders!$B$2:$B$3525,A524,Orders!$G$2:$G$3525,"Delivered")</f>
        <v>6</v>
      </c>
      <c r="K524" s="16" t="n">
        <f aca="false">SUMIFS(Orders!$K$2:$K$3525,Orders!$B$2:$B$3525,A524,Orders!$G$2:$G$3525,"Delivered")</f>
        <v>27353.35</v>
      </c>
      <c r="L524" s="16" t="n">
        <f aca="false">IF(J524=0,0,K524/J524)</f>
        <v>4558.89166666667</v>
      </c>
      <c r="M524" s="12" t="str">
        <f aca="false">IF(J524&gt;1,"Repeat","One-time")</f>
        <v>Repeat</v>
      </c>
    </row>
    <row r="525" customFormat="false" ht="15" hidden="false" customHeight="false" outlineLevel="0" collapsed="false">
      <c r="A525" s="12" t="n">
        <v>524</v>
      </c>
      <c r="B525" s="12" t="s">
        <v>1526</v>
      </c>
      <c r="C525" s="12" t="s">
        <v>1527</v>
      </c>
      <c r="D525" s="12" t="s">
        <v>483</v>
      </c>
      <c r="E525" s="12" t="n">
        <v>53</v>
      </c>
      <c r="F525" s="12" t="s">
        <v>99</v>
      </c>
      <c r="G525" s="12" t="s">
        <v>42</v>
      </c>
      <c r="H525" s="17" t="n">
        <v>45382</v>
      </c>
      <c r="I525" s="12" t="s">
        <v>63</v>
      </c>
      <c r="J525" s="12" t="n">
        <f aca="false">COUNTIFS(Orders!$B$2:$B$3525,A525,Orders!$G$2:$G$3525,"Delivered")</f>
        <v>7</v>
      </c>
      <c r="K525" s="16" t="n">
        <f aca="false">SUMIFS(Orders!$K$2:$K$3525,Orders!$B$2:$B$3525,A525,Orders!$G$2:$G$3525,"Delivered")</f>
        <v>44005.6</v>
      </c>
      <c r="L525" s="16" t="n">
        <f aca="false">IF(J525=0,0,K525/J525)</f>
        <v>6286.51428571429</v>
      </c>
      <c r="M525" s="12" t="str">
        <f aca="false">IF(J525&gt;1,"Repeat","One-time")</f>
        <v>Repeat</v>
      </c>
    </row>
    <row r="526" customFormat="false" ht="15" hidden="false" customHeight="false" outlineLevel="0" collapsed="false">
      <c r="A526" s="12" t="n">
        <v>525</v>
      </c>
      <c r="B526" s="12" t="s">
        <v>1528</v>
      </c>
      <c r="C526" s="12" t="s">
        <v>1529</v>
      </c>
      <c r="D526" s="12" t="s">
        <v>483</v>
      </c>
      <c r="E526" s="12" t="n">
        <v>43</v>
      </c>
      <c r="F526" s="12" t="s">
        <v>89</v>
      </c>
      <c r="G526" s="12" t="s">
        <v>46</v>
      </c>
      <c r="H526" s="17" t="n">
        <v>45920</v>
      </c>
      <c r="I526" s="12" t="s">
        <v>63</v>
      </c>
      <c r="J526" s="12" t="n">
        <f aca="false">COUNTIFS(Orders!$B$2:$B$3525,A526,Orders!$G$2:$G$3525,"Delivered")</f>
        <v>4</v>
      </c>
      <c r="K526" s="16" t="n">
        <f aca="false">SUMIFS(Orders!$K$2:$K$3525,Orders!$B$2:$B$3525,A526,Orders!$G$2:$G$3525,"Delivered")</f>
        <v>16867.95</v>
      </c>
      <c r="L526" s="16" t="n">
        <f aca="false">IF(J526=0,0,K526/J526)</f>
        <v>4216.9875</v>
      </c>
      <c r="M526" s="12" t="str">
        <f aca="false">IF(J526&gt;1,"Repeat","One-time")</f>
        <v>Repeat</v>
      </c>
    </row>
    <row r="527" customFormat="false" ht="15" hidden="false" customHeight="false" outlineLevel="0" collapsed="false">
      <c r="A527" s="12" t="n">
        <v>526</v>
      </c>
      <c r="B527" s="12" t="s">
        <v>1530</v>
      </c>
      <c r="C527" s="12" t="s">
        <v>1531</v>
      </c>
      <c r="D527" s="12" t="s">
        <v>483</v>
      </c>
      <c r="E527" s="12" t="n">
        <v>55</v>
      </c>
      <c r="F527" s="12" t="s">
        <v>71</v>
      </c>
      <c r="G527" s="12" t="s">
        <v>43</v>
      </c>
      <c r="H527" s="17" t="n">
        <v>45006</v>
      </c>
      <c r="I527" s="12" t="s">
        <v>63</v>
      </c>
      <c r="J527" s="12" t="n">
        <f aca="false">COUNTIFS(Orders!$B$2:$B$3525,A527,Orders!$G$2:$G$3525,"Delivered")</f>
        <v>2</v>
      </c>
      <c r="K527" s="16" t="n">
        <f aca="false">SUMIFS(Orders!$K$2:$K$3525,Orders!$B$2:$B$3525,A527,Orders!$G$2:$G$3525,"Delivered")</f>
        <v>11878.3</v>
      </c>
      <c r="L527" s="16" t="n">
        <f aca="false">IF(J527=0,0,K527/J527)</f>
        <v>5939.15</v>
      </c>
      <c r="M527" s="12" t="str">
        <f aca="false">IF(J527&gt;1,"Repeat","One-time")</f>
        <v>Repeat</v>
      </c>
    </row>
    <row r="528" customFormat="false" ht="15" hidden="false" customHeight="false" outlineLevel="0" collapsed="false">
      <c r="A528" s="12" t="n">
        <v>527</v>
      </c>
      <c r="B528" s="12" t="s">
        <v>1532</v>
      </c>
      <c r="C528" s="12" t="s">
        <v>1533</v>
      </c>
      <c r="D528" s="12" t="s">
        <v>488</v>
      </c>
      <c r="E528" s="12" t="n">
        <v>62</v>
      </c>
      <c r="F528" s="12" t="s">
        <v>97</v>
      </c>
      <c r="G528" s="12" t="s">
        <v>42</v>
      </c>
      <c r="H528" s="17" t="n">
        <v>44713</v>
      </c>
      <c r="I528" s="12" t="s">
        <v>63</v>
      </c>
      <c r="J528" s="12" t="n">
        <f aca="false">COUNTIFS(Orders!$B$2:$B$3525,A528,Orders!$G$2:$G$3525,"Delivered")</f>
        <v>0</v>
      </c>
      <c r="K528" s="16" t="n">
        <f aca="false">SUMIFS(Orders!$K$2:$K$3525,Orders!$B$2:$B$3525,A528,Orders!$G$2:$G$3525,"Delivered")</f>
        <v>0</v>
      </c>
      <c r="L528" s="16" t="n">
        <f aca="false">IF(J528=0,0,K528/J528)</f>
        <v>0</v>
      </c>
      <c r="M528" s="12" t="str">
        <f aca="false">IF(J528&gt;1,"Repeat","One-time")</f>
        <v>One-time</v>
      </c>
    </row>
    <row r="529" customFormat="false" ht="15" hidden="false" customHeight="false" outlineLevel="0" collapsed="false">
      <c r="A529" s="12" t="n">
        <v>528</v>
      </c>
      <c r="B529" s="12" t="s">
        <v>1534</v>
      </c>
      <c r="C529" s="12" t="s">
        <v>1535</v>
      </c>
      <c r="D529" s="12" t="s">
        <v>483</v>
      </c>
      <c r="E529" s="12" t="n">
        <v>48</v>
      </c>
      <c r="F529" s="12" t="s">
        <v>73</v>
      </c>
      <c r="G529" s="12" t="s">
        <v>43</v>
      </c>
      <c r="H529" s="17" t="n">
        <v>45911</v>
      </c>
      <c r="I529" s="12" t="s">
        <v>63</v>
      </c>
      <c r="J529" s="12" t="n">
        <f aca="false">COUNTIFS(Orders!$B$2:$B$3525,A529,Orders!$G$2:$G$3525,"Delivered")</f>
        <v>2</v>
      </c>
      <c r="K529" s="16" t="n">
        <f aca="false">SUMIFS(Orders!$K$2:$K$3525,Orders!$B$2:$B$3525,A529,Orders!$G$2:$G$3525,"Delivered")</f>
        <v>9196.05</v>
      </c>
      <c r="L529" s="16" t="n">
        <f aca="false">IF(J529=0,0,K529/J529)</f>
        <v>4598.025</v>
      </c>
      <c r="M529" s="12" t="str">
        <f aca="false">IF(J529&gt;1,"Repeat","One-time")</f>
        <v>Repeat</v>
      </c>
    </row>
    <row r="530" customFormat="false" ht="15" hidden="false" customHeight="false" outlineLevel="0" collapsed="false">
      <c r="A530" s="12" t="n">
        <v>529</v>
      </c>
      <c r="B530" s="12" t="s">
        <v>1536</v>
      </c>
      <c r="C530" s="12" t="s">
        <v>1537</v>
      </c>
      <c r="D530" s="12" t="s">
        <v>483</v>
      </c>
      <c r="E530" s="12" t="n">
        <v>26</v>
      </c>
      <c r="F530" s="12" t="s">
        <v>97</v>
      </c>
      <c r="G530" s="12" t="s">
        <v>42</v>
      </c>
      <c r="H530" s="17" t="n">
        <v>45840</v>
      </c>
      <c r="I530" s="12" t="s">
        <v>61</v>
      </c>
      <c r="J530" s="12" t="n">
        <f aca="false">COUNTIFS(Orders!$B$2:$B$3525,A530,Orders!$G$2:$G$3525,"Delivered")</f>
        <v>2</v>
      </c>
      <c r="K530" s="16" t="n">
        <f aca="false">SUMIFS(Orders!$K$2:$K$3525,Orders!$B$2:$B$3525,A530,Orders!$G$2:$G$3525,"Delivered")</f>
        <v>6077</v>
      </c>
      <c r="L530" s="16" t="n">
        <f aca="false">IF(J530=0,0,K530/J530)</f>
        <v>3038.5</v>
      </c>
      <c r="M530" s="12" t="str">
        <f aca="false">IF(J530&gt;1,"Repeat","One-time")</f>
        <v>Repeat</v>
      </c>
    </row>
    <row r="531" customFormat="false" ht="15" hidden="false" customHeight="false" outlineLevel="0" collapsed="false">
      <c r="A531" s="12" t="n">
        <v>530</v>
      </c>
      <c r="B531" s="12" t="s">
        <v>1538</v>
      </c>
      <c r="C531" s="12" t="s">
        <v>1539</v>
      </c>
      <c r="D531" s="12" t="s">
        <v>488</v>
      </c>
      <c r="E531" s="12" t="n">
        <v>42</v>
      </c>
      <c r="F531" s="12" t="s">
        <v>97</v>
      </c>
      <c r="G531" s="12" t="s">
        <v>42</v>
      </c>
      <c r="H531" s="17" t="n">
        <v>44996</v>
      </c>
      <c r="I531" s="12" t="s">
        <v>63</v>
      </c>
      <c r="J531" s="12" t="n">
        <f aca="false">COUNTIFS(Orders!$B$2:$B$3525,A531,Orders!$G$2:$G$3525,"Delivered")</f>
        <v>3</v>
      </c>
      <c r="K531" s="16" t="n">
        <f aca="false">SUMIFS(Orders!$K$2:$K$3525,Orders!$B$2:$B$3525,A531,Orders!$G$2:$G$3525,"Delivered")</f>
        <v>10778.45</v>
      </c>
      <c r="L531" s="16" t="n">
        <f aca="false">IF(J531=0,0,K531/J531)</f>
        <v>3592.81666666667</v>
      </c>
      <c r="M531" s="12" t="str">
        <f aca="false">IF(J531&gt;1,"Repeat","One-time")</f>
        <v>Repeat</v>
      </c>
    </row>
    <row r="532" customFormat="false" ht="15" hidden="false" customHeight="false" outlineLevel="0" collapsed="false">
      <c r="A532" s="12" t="n">
        <v>531</v>
      </c>
      <c r="B532" s="12" t="s">
        <v>1540</v>
      </c>
      <c r="C532" s="12" t="s">
        <v>1541</v>
      </c>
      <c r="D532" s="12" t="s">
        <v>488</v>
      </c>
      <c r="E532" s="12" t="n">
        <v>23</v>
      </c>
      <c r="F532" s="12" t="s">
        <v>95</v>
      </c>
      <c r="G532" s="12" t="s">
        <v>42</v>
      </c>
      <c r="H532" s="17" t="n">
        <v>44923</v>
      </c>
      <c r="I532" s="12" t="s">
        <v>62</v>
      </c>
      <c r="J532" s="12" t="n">
        <f aca="false">COUNTIFS(Orders!$B$2:$B$3525,A532,Orders!$G$2:$G$3525,"Delivered")</f>
        <v>2</v>
      </c>
      <c r="K532" s="16" t="n">
        <f aca="false">SUMIFS(Orders!$K$2:$K$3525,Orders!$B$2:$B$3525,A532,Orders!$G$2:$G$3525,"Delivered")</f>
        <v>5307</v>
      </c>
      <c r="L532" s="16" t="n">
        <f aca="false">IF(J532=0,0,K532/J532)</f>
        <v>2653.5</v>
      </c>
      <c r="M532" s="12" t="str">
        <f aca="false">IF(J532&gt;1,"Repeat","One-time")</f>
        <v>Repeat</v>
      </c>
    </row>
    <row r="533" customFormat="false" ht="15" hidden="false" customHeight="false" outlineLevel="0" collapsed="false">
      <c r="A533" s="12" t="n">
        <v>532</v>
      </c>
      <c r="B533" s="12" t="s">
        <v>1542</v>
      </c>
      <c r="C533" s="12" t="s">
        <v>1543</v>
      </c>
      <c r="D533" s="12" t="s">
        <v>488</v>
      </c>
      <c r="E533" s="12" t="n">
        <v>25</v>
      </c>
      <c r="F533" s="12" t="s">
        <v>79</v>
      </c>
      <c r="G533" s="12" t="s">
        <v>45</v>
      </c>
      <c r="H533" s="17" t="n">
        <v>45697</v>
      </c>
      <c r="I533" s="12" t="s">
        <v>63</v>
      </c>
      <c r="J533" s="12" t="n">
        <f aca="false">COUNTIFS(Orders!$B$2:$B$3525,A533,Orders!$G$2:$G$3525,"Delivered")</f>
        <v>8</v>
      </c>
      <c r="K533" s="16" t="n">
        <f aca="false">SUMIFS(Orders!$K$2:$K$3525,Orders!$B$2:$B$3525,A533,Orders!$G$2:$G$3525,"Delivered")</f>
        <v>57801.6</v>
      </c>
      <c r="L533" s="16" t="n">
        <f aca="false">IF(J533=0,0,K533/J533)</f>
        <v>7225.2</v>
      </c>
      <c r="M533" s="12" t="str">
        <f aca="false">IF(J533&gt;1,"Repeat","One-time")</f>
        <v>Repeat</v>
      </c>
    </row>
    <row r="534" customFormat="false" ht="15" hidden="false" customHeight="false" outlineLevel="0" collapsed="false">
      <c r="A534" s="12" t="n">
        <v>533</v>
      </c>
      <c r="B534" s="12" t="s">
        <v>1544</v>
      </c>
      <c r="C534" s="12" t="s">
        <v>1545</v>
      </c>
      <c r="D534" s="12" t="s">
        <v>483</v>
      </c>
      <c r="E534" s="12" t="n">
        <v>64</v>
      </c>
      <c r="F534" s="12" t="s">
        <v>95</v>
      </c>
      <c r="G534" s="12" t="s">
        <v>42</v>
      </c>
      <c r="H534" s="17" t="n">
        <v>45772</v>
      </c>
      <c r="I534" s="12" t="s">
        <v>61</v>
      </c>
      <c r="J534" s="12" t="n">
        <f aca="false">COUNTIFS(Orders!$B$2:$B$3525,A534,Orders!$G$2:$G$3525,"Delivered")</f>
        <v>12</v>
      </c>
      <c r="K534" s="16" t="n">
        <f aca="false">SUMIFS(Orders!$K$2:$K$3525,Orders!$B$2:$B$3525,A534,Orders!$G$2:$G$3525,"Delivered")</f>
        <v>41518.2</v>
      </c>
      <c r="L534" s="16" t="n">
        <f aca="false">IF(J534=0,0,K534/J534)</f>
        <v>3459.85</v>
      </c>
      <c r="M534" s="12" t="str">
        <f aca="false">IF(J534&gt;1,"Repeat","One-time")</f>
        <v>Repeat</v>
      </c>
    </row>
    <row r="535" customFormat="false" ht="15" hidden="false" customHeight="false" outlineLevel="0" collapsed="false">
      <c r="A535" s="12" t="n">
        <v>534</v>
      </c>
      <c r="B535" s="12" t="s">
        <v>1546</v>
      </c>
      <c r="C535" s="12" t="s">
        <v>1547</v>
      </c>
      <c r="D535" s="12" t="s">
        <v>483</v>
      </c>
      <c r="E535" s="12" t="n">
        <v>37</v>
      </c>
      <c r="F535" s="12" t="s">
        <v>71</v>
      </c>
      <c r="G535" s="12" t="s">
        <v>43</v>
      </c>
      <c r="H535" s="17" t="n">
        <v>45084</v>
      </c>
      <c r="I535" s="12" t="s">
        <v>63</v>
      </c>
      <c r="J535" s="12" t="n">
        <f aca="false">COUNTIFS(Orders!$B$2:$B$3525,A535,Orders!$G$2:$G$3525,"Delivered")</f>
        <v>0</v>
      </c>
      <c r="K535" s="16" t="n">
        <f aca="false">SUMIFS(Orders!$K$2:$K$3525,Orders!$B$2:$B$3525,A535,Orders!$G$2:$G$3525,"Delivered")</f>
        <v>0</v>
      </c>
      <c r="L535" s="16" t="n">
        <f aca="false">IF(J535=0,0,K535/J535)</f>
        <v>0</v>
      </c>
      <c r="M535" s="12" t="str">
        <f aca="false">IF(J535&gt;1,"Repeat","One-time")</f>
        <v>One-time</v>
      </c>
    </row>
    <row r="536" customFormat="false" ht="15" hidden="false" customHeight="false" outlineLevel="0" collapsed="false">
      <c r="A536" s="12" t="n">
        <v>535</v>
      </c>
      <c r="B536" s="12" t="s">
        <v>1548</v>
      </c>
      <c r="C536" s="12" t="s">
        <v>1549</v>
      </c>
      <c r="D536" s="12" t="s">
        <v>488</v>
      </c>
      <c r="E536" s="12" t="n">
        <v>32</v>
      </c>
      <c r="F536" s="12" t="s">
        <v>97</v>
      </c>
      <c r="G536" s="12" t="s">
        <v>42</v>
      </c>
      <c r="H536" s="17" t="n">
        <v>45895</v>
      </c>
      <c r="I536" s="12" t="s">
        <v>63</v>
      </c>
      <c r="J536" s="12" t="n">
        <f aca="false">COUNTIFS(Orders!$B$2:$B$3525,A536,Orders!$G$2:$G$3525,"Delivered")</f>
        <v>5</v>
      </c>
      <c r="K536" s="16" t="n">
        <f aca="false">SUMIFS(Orders!$K$2:$K$3525,Orders!$B$2:$B$3525,A536,Orders!$G$2:$G$3525,"Delivered")</f>
        <v>21035.5</v>
      </c>
      <c r="L536" s="16" t="n">
        <f aca="false">IF(J536=0,0,K536/J536)</f>
        <v>4207.1</v>
      </c>
      <c r="M536" s="12" t="str">
        <f aca="false">IF(J536&gt;1,"Repeat","One-time")</f>
        <v>Repeat</v>
      </c>
    </row>
    <row r="537" customFormat="false" ht="15" hidden="false" customHeight="false" outlineLevel="0" collapsed="false">
      <c r="A537" s="12" t="n">
        <v>536</v>
      </c>
      <c r="B537" s="12" t="s">
        <v>1550</v>
      </c>
      <c r="C537" s="12" t="s">
        <v>1551</v>
      </c>
      <c r="D537" s="12" t="s">
        <v>483</v>
      </c>
      <c r="E537" s="12" t="n">
        <v>35</v>
      </c>
      <c r="F537" s="12" t="s">
        <v>93</v>
      </c>
      <c r="G537" s="12" t="s">
        <v>46</v>
      </c>
      <c r="H537" s="17" t="n">
        <v>44874</v>
      </c>
      <c r="I537" s="12" t="s">
        <v>63</v>
      </c>
      <c r="J537" s="12" t="n">
        <f aca="false">COUNTIFS(Orders!$B$2:$B$3525,A537,Orders!$G$2:$G$3525,"Delivered")</f>
        <v>4</v>
      </c>
      <c r="K537" s="16" t="n">
        <f aca="false">SUMIFS(Orders!$K$2:$K$3525,Orders!$B$2:$B$3525,A537,Orders!$G$2:$G$3525,"Delivered")</f>
        <v>6192.65</v>
      </c>
      <c r="L537" s="16" t="n">
        <f aca="false">IF(J537=0,0,K537/J537)</f>
        <v>1548.1625</v>
      </c>
      <c r="M537" s="12" t="str">
        <f aca="false">IF(J537&gt;1,"Repeat","One-time")</f>
        <v>Repeat</v>
      </c>
    </row>
    <row r="538" customFormat="false" ht="15" hidden="false" customHeight="false" outlineLevel="0" collapsed="false">
      <c r="A538" s="12" t="n">
        <v>537</v>
      </c>
      <c r="B538" s="12" t="s">
        <v>1552</v>
      </c>
      <c r="C538" s="12" t="s">
        <v>1553</v>
      </c>
      <c r="D538" s="12" t="s">
        <v>483</v>
      </c>
      <c r="E538" s="12" t="n">
        <v>60</v>
      </c>
      <c r="F538" s="12" t="s">
        <v>77</v>
      </c>
      <c r="G538" s="12" t="s">
        <v>43</v>
      </c>
      <c r="H538" s="17" t="n">
        <v>45242</v>
      </c>
      <c r="I538" s="12" t="s">
        <v>63</v>
      </c>
      <c r="J538" s="12" t="n">
        <f aca="false">COUNTIFS(Orders!$B$2:$B$3525,A538,Orders!$G$2:$G$3525,"Delivered")</f>
        <v>2</v>
      </c>
      <c r="K538" s="16" t="n">
        <f aca="false">SUMIFS(Orders!$K$2:$K$3525,Orders!$B$2:$B$3525,A538,Orders!$G$2:$G$3525,"Delivered")</f>
        <v>2492.05</v>
      </c>
      <c r="L538" s="16" t="n">
        <f aca="false">IF(J538=0,0,K538/J538)</f>
        <v>1246.025</v>
      </c>
      <c r="M538" s="12" t="str">
        <f aca="false">IF(J538&gt;1,"Repeat","One-time")</f>
        <v>Repeat</v>
      </c>
    </row>
    <row r="539" customFormat="false" ht="15" hidden="false" customHeight="false" outlineLevel="0" collapsed="false">
      <c r="A539" s="12" t="n">
        <v>538</v>
      </c>
      <c r="B539" s="12" t="s">
        <v>1554</v>
      </c>
      <c r="C539" s="12" t="s">
        <v>1555</v>
      </c>
      <c r="D539" s="12" t="s">
        <v>483</v>
      </c>
      <c r="E539" s="12" t="n">
        <v>31</v>
      </c>
      <c r="F539" s="12" t="s">
        <v>71</v>
      </c>
      <c r="G539" s="12" t="s">
        <v>43</v>
      </c>
      <c r="H539" s="17" t="n">
        <v>45396</v>
      </c>
      <c r="I539" s="12" t="s">
        <v>63</v>
      </c>
      <c r="J539" s="12" t="n">
        <f aca="false">COUNTIFS(Orders!$B$2:$B$3525,A539,Orders!$G$2:$G$3525,"Delivered")</f>
        <v>1</v>
      </c>
      <c r="K539" s="16" t="n">
        <f aca="false">SUMIFS(Orders!$K$2:$K$3525,Orders!$B$2:$B$3525,A539,Orders!$G$2:$G$3525,"Delivered")</f>
        <v>4109</v>
      </c>
      <c r="L539" s="16" t="n">
        <f aca="false">IF(J539=0,0,K539/J539)</f>
        <v>4109</v>
      </c>
      <c r="M539" s="12" t="str">
        <f aca="false">IF(J539&gt;1,"Repeat","One-time")</f>
        <v>One-time</v>
      </c>
    </row>
    <row r="540" customFormat="false" ht="15" hidden="false" customHeight="false" outlineLevel="0" collapsed="false">
      <c r="A540" s="12" t="n">
        <v>539</v>
      </c>
      <c r="B540" s="12" t="s">
        <v>1556</v>
      </c>
      <c r="C540" s="12" t="s">
        <v>1557</v>
      </c>
      <c r="D540" s="12" t="s">
        <v>488</v>
      </c>
      <c r="E540" s="12" t="n">
        <v>56</v>
      </c>
      <c r="F540" s="12" t="s">
        <v>73</v>
      </c>
      <c r="G540" s="12" t="s">
        <v>43</v>
      </c>
      <c r="H540" s="17" t="n">
        <v>44850</v>
      </c>
      <c r="I540" s="12" t="s">
        <v>62</v>
      </c>
      <c r="J540" s="12" t="n">
        <f aca="false">COUNTIFS(Orders!$B$2:$B$3525,A540,Orders!$G$2:$G$3525,"Delivered")</f>
        <v>3</v>
      </c>
      <c r="K540" s="16" t="n">
        <f aca="false">SUMIFS(Orders!$K$2:$K$3525,Orders!$B$2:$B$3525,A540,Orders!$G$2:$G$3525,"Delivered")</f>
        <v>6197.55</v>
      </c>
      <c r="L540" s="16" t="n">
        <f aca="false">IF(J540=0,0,K540/J540)</f>
        <v>2065.85</v>
      </c>
      <c r="M540" s="12" t="str">
        <f aca="false">IF(J540&gt;1,"Repeat","One-time")</f>
        <v>Repeat</v>
      </c>
    </row>
    <row r="541" customFormat="false" ht="15" hidden="false" customHeight="false" outlineLevel="0" collapsed="false">
      <c r="A541" s="12" t="n">
        <v>540</v>
      </c>
      <c r="B541" s="12" t="s">
        <v>1558</v>
      </c>
      <c r="C541" s="12" t="s">
        <v>1559</v>
      </c>
      <c r="D541" s="12" t="s">
        <v>483</v>
      </c>
      <c r="E541" s="12" t="n">
        <v>65</v>
      </c>
      <c r="F541" s="12" t="s">
        <v>73</v>
      </c>
      <c r="G541" s="12" t="s">
        <v>43</v>
      </c>
      <c r="H541" s="17" t="n">
        <v>45915</v>
      </c>
      <c r="I541" s="12" t="s">
        <v>63</v>
      </c>
      <c r="J541" s="12" t="n">
        <f aca="false">COUNTIFS(Orders!$B$2:$B$3525,A541,Orders!$G$2:$G$3525,"Delivered")</f>
        <v>0</v>
      </c>
      <c r="K541" s="16" t="n">
        <f aca="false">SUMIFS(Orders!$K$2:$K$3525,Orders!$B$2:$B$3525,A541,Orders!$G$2:$G$3525,"Delivered")</f>
        <v>0</v>
      </c>
      <c r="L541" s="16" t="n">
        <f aca="false">IF(J541=0,0,K541/J541)</f>
        <v>0</v>
      </c>
      <c r="M541" s="12" t="str">
        <f aca="false">IF(J541&gt;1,"Repeat","One-time")</f>
        <v>One-time</v>
      </c>
    </row>
    <row r="542" customFormat="false" ht="15" hidden="false" customHeight="false" outlineLevel="0" collapsed="false">
      <c r="A542" s="12" t="n">
        <v>541</v>
      </c>
      <c r="B542" s="12" t="s">
        <v>1560</v>
      </c>
      <c r="C542" s="12" t="s">
        <v>1561</v>
      </c>
      <c r="D542" s="12" t="s">
        <v>483</v>
      </c>
      <c r="E542" s="12" t="n">
        <v>52</v>
      </c>
      <c r="F542" s="12" t="s">
        <v>99</v>
      </c>
      <c r="G542" s="12" t="s">
        <v>42</v>
      </c>
      <c r="H542" s="17" t="n">
        <v>44956</v>
      </c>
      <c r="I542" s="12" t="s">
        <v>63</v>
      </c>
      <c r="J542" s="12" t="n">
        <f aca="false">COUNTIFS(Orders!$B$2:$B$3525,A542,Orders!$G$2:$G$3525,"Delivered")</f>
        <v>5</v>
      </c>
      <c r="K542" s="16" t="n">
        <f aca="false">SUMIFS(Orders!$K$2:$K$3525,Orders!$B$2:$B$3525,A542,Orders!$G$2:$G$3525,"Delivered")</f>
        <v>25375.3</v>
      </c>
      <c r="L542" s="16" t="n">
        <f aca="false">IF(J542=0,0,K542/J542)</f>
        <v>5075.06</v>
      </c>
      <c r="M542" s="12" t="str">
        <f aca="false">IF(J542&gt;1,"Repeat","One-time")</f>
        <v>Repeat</v>
      </c>
    </row>
    <row r="543" customFormat="false" ht="15" hidden="false" customHeight="false" outlineLevel="0" collapsed="false">
      <c r="A543" s="12" t="n">
        <v>542</v>
      </c>
      <c r="B543" s="12" t="s">
        <v>1562</v>
      </c>
      <c r="C543" s="12" t="s">
        <v>1563</v>
      </c>
      <c r="D543" s="12" t="s">
        <v>483</v>
      </c>
      <c r="E543" s="12" t="n">
        <v>50</v>
      </c>
      <c r="F543" s="12" t="s">
        <v>73</v>
      </c>
      <c r="G543" s="12" t="s">
        <v>43</v>
      </c>
      <c r="H543" s="17" t="n">
        <v>45841</v>
      </c>
      <c r="I543" s="12" t="s">
        <v>61</v>
      </c>
      <c r="J543" s="12" t="n">
        <f aca="false">COUNTIFS(Orders!$B$2:$B$3525,A543,Orders!$G$2:$G$3525,"Delivered")</f>
        <v>3</v>
      </c>
      <c r="K543" s="16" t="n">
        <f aca="false">SUMIFS(Orders!$K$2:$K$3525,Orders!$B$2:$B$3525,A543,Orders!$G$2:$G$3525,"Delivered")</f>
        <v>9775.85</v>
      </c>
      <c r="L543" s="16" t="n">
        <f aca="false">IF(J543=0,0,K543/J543)</f>
        <v>3258.61666666667</v>
      </c>
      <c r="M543" s="12" t="str">
        <f aca="false">IF(J543&gt;1,"Repeat","One-time")</f>
        <v>Repeat</v>
      </c>
    </row>
    <row r="544" customFormat="false" ht="15" hidden="false" customHeight="false" outlineLevel="0" collapsed="false">
      <c r="A544" s="12" t="n">
        <v>543</v>
      </c>
      <c r="B544" s="12" t="s">
        <v>1564</v>
      </c>
      <c r="C544" s="12" t="s">
        <v>1565</v>
      </c>
      <c r="D544" s="12" t="s">
        <v>488</v>
      </c>
      <c r="E544" s="12" t="n">
        <v>54</v>
      </c>
      <c r="F544" s="12" t="s">
        <v>85</v>
      </c>
      <c r="G544" s="12" t="s">
        <v>45</v>
      </c>
      <c r="H544" s="17" t="n">
        <v>44967</v>
      </c>
      <c r="I544" s="12" t="s">
        <v>62</v>
      </c>
      <c r="J544" s="12" t="n">
        <f aca="false">COUNTIFS(Orders!$B$2:$B$3525,A544,Orders!$G$2:$G$3525,"Delivered")</f>
        <v>2</v>
      </c>
      <c r="K544" s="16" t="n">
        <f aca="false">SUMIFS(Orders!$K$2:$K$3525,Orders!$B$2:$B$3525,A544,Orders!$G$2:$G$3525,"Delivered")</f>
        <v>7444.2</v>
      </c>
      <c r="L544" s="16" t="n">
        <f aca="false">IF(J544=0,0,K544/J544)</f>
        <v>3722.1</v>
      </c>
      <c r="M544" s="12" t="str">
        <f aca="false">IF(J544&gt;1,"Repeat","One-time")</f>
        <v>Repeat</v>
      </c>
    </row>
    <row r="545" customFormat="false" ht="15" hidden="false" customHeight="false" outlineLevel="0" collapsed="false">
      <c r="A545" s="12" t="n">
        <v>544</v>
      </c>
      <c r="B545" s="12" t="s">
        <v>1566</v>
      </c>
      <c r="C545" s="12" t="s">
        <v>1567</v>
      </c>
      <c r="D545" s="12" t="s">
        <v>483</v>
      </c>
      <c r="E545" s="12" t="n">
        <v>37</v>
      </c>
      <c r="F545" s="12" t="s">
        <v>91</v>
      </c>
      <c r="G545" s="12" t="s">
        <v>46</v>
      </c>
      <c r="H545" s="17" t="n">
        <v>45564</v>
      </c>
      <c r="I545" s="12" t="s">
        <v>61</v>
      </c>
      <c r="J545" s="12" t="n">
        <f aca="false">COUNTIFS(Orders!$B$2:$B$3525,A545,Orders!$G$2:$G$3525,"Delivered")</f>
        <v>1</v>
      </c>
      <c r="K545" s="16" t="n">
        <f aca="false">SUMIFS(Orders!$K$2:$K$3525,Orders!$B$2:$B$3525,A545,Orders!$G$2:$G$3525,"Delivered")</f>
        <v>31611</v>
      </c>
      <c r="L545" s="16" t="n">
        <f aca="false">IF(J545=0,0,K545/J545)</f>
        <v>31611</v>
      </c>
      <c r="M545" s="12" t="str">
        <f aca="false">IF(J545&gt;1,"Repeat","One-time")</f>
        <v>One-time</v>
      </c>
    </row>
    <row r="546" customFormat="false" ht="15" hidden="false" customHeight="false" outlineLevel="0" collapsed="false">
      <c r="A546" s="12" t="n">
        <v>545</v>
      </c>
      <c r="B546" s="12" t="s">
        <v>1568</v>
      </c>
      <c r="C546" s="12" t="s">
        <v>1569</v>
      </c>
      <c r="D546" s="12" t="s">
        <v>488</v>
      </c>
      <c r="E546" s="12" t="n">
        <v>37</v>
      </c>
      <c r="F546" s="12" t="s">
        <v>85</v>
      </c>
      <c r="G546" s="12" t="s">
        <v>45</v>
      </c>
      <c r="H546" s="17" t="n">
        <v>45674</v>
      </c>
      <c r="I546" s="12" t="s">
        <v>63</v>
      </c>
      <c r="J546" s="12" t="n">
        <f aca="false">COUNTIFS(Orders!$B$2:$B$3525,A546,Orders!$G$2:$G$3525,"Delivered")</f>
        <v>8</v>
      </c>
      <c r="K546" s="16" t="n">
        <f aca="false">SUMIFS(Orders!$K$2:$K$3525,Orders!$B$2:$B$3525,A546,Orders!$G$2:$G$3525,"Delivered")</f>
        <v>21022.35</v>
      </c>
      <c r="L546" s="16" t="n">
        <f aca="false">IF(J546=0,0,K546/J546)</f>
        <v>2627.79375</v>
      </c>
      <c r="M546" s="12" t="str">
        <f aca="false">IF(J546&gt;1,"Repeat","One-time")</f>
        <v>Repeat</v>
      </c>
    </row>
    <row r="547" customFormat="false" ht="15" hidden="false" customHeight="false" outlineLevel="0" collapsed="false">
      <c r="A547" s="12" t="n">
        <v>546</v>
      </c>
      <c r="B547" s="12" t="s">
        <v>1570</v>
      </c>
      <c r="C547" s="12" t="s">
        <v>1571</v>
      </c>
      <c r="D547" s="12" t="s">
        <v>488</v>
      </c>
      <c r="E547" s="12" t="n">
        <v>53</v>
      </c>
      <c r="F547" s="12" t="s">
        <v>81</v>
      </c>
      <c r="G547" s="12" t="s">
        <v>45</v>
      </c>
      <c r="H547" s="17" t="n">
        <v>45750</v>
      </c>
      <c r="I547" s="12" t="s">
        <v>63</v>
      </c>
      <c r="J547" s="12" t="n">
        <f aca="false">COUNTIFS(Orders!$B$2:$B$3525,A547,Orders!$G$2:$G$3525,"Delivered")</f>
        <v>0</v>
      </c>
      <c r="K547" s="16" t="n">
        <f aca="false">SUMIFS(Orders!$K$2:$K$3525,Orders!$B$2:$B$3525,A547,Orders!$G$2:$G$3525,"Delivered")</f>
        <v>0</v>
      </c>
      <c r="L547" s="16" t="n">
        <f aca="false">IF(J547=0,0,K547/J547)</f>
        <v>0</v>
      </c>
      <c r="M547" s="12" t="str">
        <f aca="false">IF(J547&gt;1,"Repeat","One-time")</f>
        <v>One-time</v>
      </c>
    </row>
    <row r="548" customFormat="false" ht="15" hidden="false" customHeight="false" outlineLevel="0" collapsed="false">
      <c r="A548" s="12" t="n">
        <v>547</v>
      </c>
      <c r="B548" s="12" t="s">
        <v>1572</v>
      </c>
      <c r="C548" s="12" t="s">
        <v>1573</v>
      </c>
      <c r="D548" s="12" t="s">
        <v>488</v>
      </c>
      <c r="E548" s="12" t="n">
        <v>51</v>
      </c>
      <c r="F548" s="12" t="s">
        <v>93</v>
      </c>
      <c r="G548" s="12" t="s">
        <v>46</v>
      </c>
      <c r="H548" s="17" t="n">
        <v>45902</v>
      </c>
      <c r="I548" s="12" t="s">
        <v>63</v>
      </c>
      <c r="J548" s="12" t="n">
        <f aca="false">COUNTIFS(Orders!$B$2:$B$3525,A548,Orders!$G$2:$G$3525,"Delivered")</f>
        <v>2</v>
      </c>
      <c r="K548" s="16" t="n">
        <f aca="false">SUMIFS(Orders!$K$2:$K$3525,Orders!$B$2:$B$3525,A548,Orders!$G$2:$G$3525,"Delivered")</f>
        <v>17989.2</v>
      </c>
      <c r="L548" s="16" t="n">
        <f aca="false">IF(J548=0,0,K548/J548)</f>
        <v>8994.6</v>
      </c>
      <c r="M548" s="12" t="str">
        <f aca="false">IF(J548&gt;1,"Repeat","One-time")</f>
        <v>Repeat</v>
      </c>
    </row>
    <row r="549" customFormat="false" ht="15" hidden="false" customHeight="false" outlineLevel="0" collapsed="false">
      <c r="A549" s="12" t="n">
        <v>548</v>
      </c>
      <c r="B549" s="12" t="s">
        <v>1574</v>
      </c>
      <c r="C549" s="12" t="s">
        <v>1575</v>
      </c>
      <c r="D549" s="12" t="s">
        <v>488</v>
      </c>
      <c r="E549" s="12" t="n">
        <v>27</v>
      </c>
      <c r="F549" s="12" t="s">
        <v>97</v>
      </c>
      <c r="G549" s="12" t="s">
        <v>42</v>
      </c>
      <c r="H549" s="17" t="n">
        <v>45395</v>
      </c>
      <c r="I549" s="12" t="s">
        <v>63</v>
      </c>
      <c r="J549" s="12" t="n">
        <f aca="false">COUNTIFS(Orders!$B$2:$B$3525,A549,Orders!$G$2:$G$3525,"Delivered")</f>
        <v>4</v>
      </c>
      <c r="K549" s="16" t="n">
        <f aca="false">SUMIFS(Orders!$K$2:$K$3525,Orders!$B$2:$B$3525,A549,Orders!$G$2:$G$3525,"Delivered")</f>
        <v>15688</v>
      </c>
      <c r="L549" s="16" t="n">
        <f aca="false">IF(J549=0,0,K549/J549)</f>
        <v>3922</v>
      </c>
      <c r="M549" s="12" t="str">
        <f aca="false">IF(J549&gt;1,"Repeat","One-time")</f>
        <v>Repeat</v>
      </c>
    </row>
    <row r="550" customFormat="false" ht="15" hidden="false" customHeight="false" outlineLevel="0" collapsed="false">
      <c r="A550" s="12" t="n">
        <v>549</v>
      </c>
      <c r="B550" s="12" t="s">
        <v>1576</v>
      </c>
      <c r="C550" s="12" t="s">
        <v>1577</v>
      </c>
      <c r="D550" s="12" t="s">
        <v>488</v>
      </c>
      <c r="E550" s="12" t="n">
        <v>33</v>
      </c>
      <c r="F550" s="12" t="s">
        <v>81</v>
      </c>
      <c r="G550" s="12" t="s">
        <v>45</v>
      </c>
      <c r="H550" s="17" t="n">
        <v>45135</v>
      </c>
      <c r="I550" s="12" t="s">
        <v>61</v>
      </c>
      <c r="J550" s="12" t="n">
        <f aca="false">COUNTIFS(Orders!$B$2:$B$3525,A550,Orders!$G$2:$G$3525,"Delivered")</f>
        <v>1</v>
      </c>
      <c r="K550" s="16" t="n">
        <f aca="false">SUMIFS(Orders!$K$2:$K$3525,Orders!$B$2:$B$3525,A550,Orders!$G$2:$G$3525,"Delivered")</f>
        <v>1368.65</v>
      </c>
      <c r="L550" s="16" t="n">
        <f aca="false">IF(J550=0,0,K550/J550)</f>
        <v>1368.65</v>
      </c>
      <c r="M550" s="12" t="str">
        <f aca="false">IF(J550&gt;1,"Repeat","One-time")</f>
        <v>One-time</v>
      </c>
    </row>
    <row r="551" customFormat="false" ht="15" hidden="false" customHeight="false" outlineLevel="0" collapsed="false">
      <c r="A551" s="12" t="n">
        <v>550</v>
      </c>
      <c r="B551" s="12" t="s">
        <v>1578</v>
      </c>
      <c r="C551" s="12" t="s">
        <v>1579</v>
      </c>
      <c r="D551" s="12" t="s">
        <v>483</v>
      </c>
      <c r="E551" s="12" t="n">
        <v>47</v>
      </c>
      <c r="F551" s="12" t="s">
        <v>89</v>
      </c>
      <c r="G551" s="12" t="s">
        <v>46</v>
      </c>
      <c r="H551" s="17" t="n">
        <v>45862</v>
      </c>
      <c r="I551" s="12" t="s">
        <v>61</v>
      </c>
      <c r="J551" s="12" t="n">
        <f aca="false">COUNTIFS(Orders!$B$2:$B$3525,A551,Orders!$G$2:$G$3525,"Delivered")</f>
        <v>3</v>
      </c>
      <c r="K551" s="16" t="n">
        <f aca="false">SUMIFS(Orders!$K$2:$K$3525,Orders!$B$2:$B$3525,A551,Orders!$G$2:$G$3525,"Delivered")</f>
        <v>4528.75</v>
      </c>
      <c r="L551" s="16" t="n">
        <f aca="false">IF(J551=0,0,K551/J551)</f>
        <v>1509.58333333333</v>
      </c>
      <c r="M551" s="12" t="str">
        <f aca="false">IF(J551&gt;1,"Repeat","One-time")</f>
        <v>Repeat</v>
      </c>
    </row>
    <row r="552" customFormat="false" ht="15" hidden="false" customHeight="false" outlineLevel="0" collapsed="false">
      <c r="A552" s="12" t="n">
        <v>551</v>
      </c>
      <c r="B552" s="12" t="s">
        <v>1580</v>
      </c>
      <c r="C552" s="12" t="s">
        <v>1581</v>
      </c>
      <c r="D552" s="12" t="s">
        <v>488</v>
      </c>
      <c r="E552" s="12" t="n">
        <v>53</v>
      </c>
      <c r="F552" s="12" t="s">
        <v>97</v>
      </c>
      <c r="G552" s="12" t="s">
        <v>42</v>
      </c>
      <c r="H552" s="17" t="n">
        <v>45178</v>
      </c>
      <c r="I552" s="12" t="s">
        <v>63</v>
      </c>
      <c r="J552" s="12" t="n">
        <f aca="false">COUNTIFS(Orders!$B$2:$B$3525,A552,Orders!$G$2:$G$3525,"Delivered")</f>
        <v>1</v>
      </c>
      <c r="K552" s="16" t="n">
        <f aca="false">SUMIFS(Orders!$K$2:$K$3525,Orders!$B$2:$B$3525,A552,Orders!$G$2:$G$3525,"Delivered")</f>
        <v>3314.2</v>
      </c>
      <c r="L552" s="16" t="n">
        <f aca="false">IF(J552=0,0,K552/J552)</f>
        <v>3314.2</v>
      </c>
      <c r="M552" s="12" t="str">
        <f aca="false">IF(J552&gt;1,"Repeat","One-time")</f>
        <v>One-time</v>
      </c>
    </row>
    <row r="553" customFormat="false" ht="15" hidden="false" customHeight="false" outlineLevel="0" collapsed="false">
      <c r="A553" s="12" t="n">
        <v>552</v>
      </c>
      <c r="B553" s="12" t="s">
        <v>1582</v>
      </c>
      <c r="C553" s="12" t="s">
        <v>1583</v>
      </c>
      <c r="D553" s="12" t="s">
        <v>483</v>
      </c>
      <c r="E553" s="12" t="n">
        <v>34</v>
      </c>
      <c r="F553" s="12" t="s">
        <v>95</v>
      </c>
      <c r="G553" s="12" t="s">
        <v>42</v>
      </c>
      <c r="H553" s="17" t="n">
        <v>45895</v>
      </c>
      <c r="I553" s="12" t="s">
        <v>63</v>
      </c>
      <c r="J553" s="12" t="n">
        <f aca="false">COUNTIFS(Orders!$B$2:$B$3525,A553,Orders!$G$2:$G$3525,"Delivered")</f>
        <v>5</v>
      </c>
      <c r="K553" s="16" t="n">
        <f aca="false">SUMIFS(Orders!$K$2:$K$3525,Orders!$B$2:$B$3525,A553,Orders!$G$2:$G$3525,"Delivered")</f>
        <v>18465.85</v>
      </c>
      <c r="L553" s="16" t="n">
        <f aca="false">IF(J553=0,0,K553/J553)</f>
        <v>3693.17</v>
      </c>
      <c r="M553" s="12" t="str">
        <f aca="false">IF(J553&gt;1,"Repeat","One-time")</f>
        <v>Repeat</v>
      </c>
    </row>
    <row r="554" customFormat="false" ht="15" hidden="false" customHeight="false" outlineLevel="0" collapsed="false">
      <c r="A554" s="12" t="n">
        <v>553</v>
      </c>
      <c r="B554" s="12" t="s">
        <v>1584</v>
      </c>
      <c r="C554" s="12" t="s">
        <v>1585</v>
      </c>
      <c r="D554" s="12" t="s">
        <v>488</v>
      </c>
      <c r="E554" s="12" t="n">
        <v>41</v>
      </c>
      <c r="F554" s="12" t="s">
        <v>75</v>
      </c>
      <c r="G554" s="12" t="s">
        <v>43</v>
      </c>
      <c r="H554" s="17" t="n">
        <v>45687</v>
      </c>
      <c r="I554" s="12" t="s">
        <v>63</v>
      </c>
      <c r="J554" s="12" t="n">
        <f aca="false">COUNTIFS(Orders!$B$2:$B$3525,A554,Orders!$G$2:$G$3525,"Delivered")</f>
        <v>1</v>
      </c>
      <c r="K554" s="16" t="n">
        <f aca="false">SUMIFS(Orders!$K$2:$K$3525,Orders!$B$2:$B$3525,A554,Orders!$G$2:$G$3525,"Delivered")</f>
        <v>3591.1</v>
      </c>
      <c r="L554" s="16" t="n">
        <f aca="false">IF(J554=0,0,K554/J554)</f>
        <v>3591.1</v>
      </c>
      <c r="M554" s="12" t="str">
        <f aca="false">IF(J554&gt;1,"Repeat","One-time")</f>
        <v>One-time</v>
      </c>
    </row>
    <row r="555" customFormat="false" ht="15" hidden="false" customHeight="false" outlineLevel="0" collapsed="false">
      <c r="A555" s="12" t="n">
        <v>554</v>
      </c>
      <c r="B555" s="12" t="s">
        <v>1586</v>
      </c>
      <c r="C555" s="12" t="s">
        <v>1587</v>
      </c>
      <c r="D555" s="12" t="s">
        <v>483</v>
      </c>
      <c r="E555" s="12" t="n">
        <v>35</v>
      </c>
      <c r="F555" s="12" t="s">
        <v>83</v>
      </c>
      <c r="G555" s="12" t="s">
        <v>45</v>
      </c>
      <c r="H555" s="17" t="n">
        <v>45512</v>
      </c>
      <c r="I555" s="12" t="s">
        <v>63</v>
      </c>
      <c r="J555" s="12" t="n">
        <f aca="false">COUNTIFS(Orders!$B$2:$B$3525,A555,Orders!$G$2:$G$3525,"Delivered")</f>
        <v>2</v>
      </c>
      <c r="K555" s="16" t="n">
        <f aca="false">SUMIFS(Orders!$K$2:$K$3525,Orders!$B$2:$B$3525,A555,Orders!$G$2:$G$3525,"Delivered")</f>
        <v>8997</v>
      </c>
      <c r="L555" s="16" t="n">
        <f aca="false">IF(J555=0,0,K555/J555)</f>
        <v>4498.5</v>
      </c>
      <c r="M555" s="12" t="str">
        <f aca="false">IF(J555&gt;1,"Repeat","One-time")</f>
        <v>Repeat</v>
      </c>
    </row>
    <row r="556" customFormat="false" ht="15" hidden="false" customHeight="false" outlineLevel="0" collapsed="false">
      <c r="A556" s="12" t="n">
        <v>555</v>
      </c>
      <c r="B556" s="12" t="s">
        <v>1588</v>
      </c>
      <c r="C556" s="12" t="s">
        <v>1589</v>
      </c>
      <c r="D556" s="12" t="s">
        <v>483</v>
      </c>
      <c r="E556" s="12" t="n">
        <v>30</v>
      </c>
      <c r="F556" s="12" t="s">
        <v>73</v>
      </c>
      <c r="G556" s="12" t="s">
        <v>43</v>
      </c>
      <c r="H556" s="17" t="n">
        <v>45598</v>
      </c>
      <c r="I556" s="12" t="s">
        <v>61</v>
      </c>
      <c r="J556" s="12" t="n">
        <f aca="false">COUNTIFS(Orders!$B$2:$B$3525,A556,Orders!$G$2:$G$3525,"Delivered")</f>
        <v>6</v>
      </c>
      <c r="K556" s="16" t="n">
        <f aca="false">SUMIFS(Orders!$K$2:$K$3525,Orders!$B$2:$B$3525,A556,Orders!$G$2:$G$3525,"Delivered")</f>
        <v>25141</v>
      </c>
      <c r="L556" s="16" t="n">
        <f aca="false">IF(J556=0,0,K556/J556)</f>
        <v>4190.16666666667</v>
      </c>
      <c r="M556" s="12" t="str">
        <f aca="false">IF(J556&gt;1,"Repeat","One-time")</f>
        <v>Repeat</v>
      </c>
    </row>
    <row r="557" customFormat="false" ht="15" hidden="false" customHeight="false" outlineLevel="0" collapsed="false">
      <c r="A557" s="12" t="n">
        <v>556</v>
      </c>
      <c r="B557" s="12" t="s">
        <v>1590</v>
      </c>
      <c r="C557" s="12" t="s">
        <v>1591</v>
      </c>
      <c r="D557" s="12" t="s">
        <v>488</v>
      </c>
      <c r="E557" s="12" t="n">
        <v>31</v>
      </c>
      <c r="F557" s="12" t="s">
        <v>83</v>
      </c>
      <c r="G557" s="12" t="s">
        <v>45</v>
      </c>
      <c r="H557" s="17" t="n">
        <v>45849</v>
      </c>
      <c r="I557" s="12" t="s">
        <v>61</v>
      </c>
      <c r="J557" s="12" t="n">
        <f aca="false">COUNTIFS(Orders!$B$2:$B$3525,A557,Orders!$G$2:$G$3525,"Delivered")</f>
        <v>1</v>
      </c>
      <c r="K557" s="16" t="n">
        <f aca="false">SUMIFS(Orders!$K$2:$K$3525,Orders!$B$2:$B$3525,A557,Orders!$G$2:$G$3525,"Delivered")</f>
        <v>1917</v>
      </c>
      <c r="L557" s="16" t="n">
        <f aca="false">IF(J557=0,0,K557/J557)</f>
        <v>1917</v>
      </c>
      <c r="M557" s="12" t="str">
        <f aca="false">IF(J557&gt;1,"Repeat","One-time")</f>
        <v>One-time</v>
      </c>
    </row>
    <row r="558" customFormat="false" ht="15" hidden="false" customHeight="false" outlineLevel="0" collapsed="false">
      <c r="A558" s="12" t="n">
        <v>557</v>
      </c>
      <c r="B558" s="12" t="s">
        <v>1592</v>
      </c>
      <c r="C558" s="12" t="s">
        <v>1593</v>
      </c>
      <c r="D558" s="12" t="s">
        <v>488</v>
      </c>
      <c r="E558" s="12" t="n">
        <v>18</v>
      </c>
      <c r="F558" s="12" t="s">
        <v>91</v>
      </c>
      <c r="G558" s="12" t="s">
        <v>46</v>
      </c>
      <c r="H558" s="17" t="n">
        <v>45038</v>
      </c>
      <c r="I558" s="12" t="s">
        <v>63</v>
      </c>
      <c r="J558" s="12" t="n">
        <f aca="false">COUNTIFS(Orders!$B$2:$B$3525,A558,Orders!$G$2:$G$3525,"Delivered")</f>
        <v>1</v>
      </c>
      <c r="K558" s="16" t="n">
        <f aca="false">SUMIFS(Orders!$K$2:$K$3525,Orders!$B$2:$B$3525,A558,Orders!$G$2:$G$3525,"Delivered")</f>
        <v>749</v>
      </c>
      <c r="L558" s="16" t="n">
        <f aca="false">IF(J558=0,0,K558/J558)</f>
        <v>749</v>
      </c>
      <c r="M558" s="12" t="str">
        <f aca="false">IF(J558&gt;1,"Repeat","One-time")</f>
        <v>One-time</v>
      </c>
    </row>
    <row r="559" customFormat="false" ht="15" hidden="false" customHeight="false" outlineLevel="0" collapsed="false">
      <c r="A559" s="12" t="n">
        <v>558</v>
      </c>
      <c r="B559" s="12" t="s">
        <v>1594</v>
      </c>
      <c r="C559" s="12" t="s">
        <v>1595</v>
      </c>
      <c r="D559" s="12" t="s">
        <v>483</v>
      </c>
      <c r="E559" s="12" t="n">
        <v>65</v>
      </c>
      <c r="F559" s="12" t="s">
        <v>83</v>
      </c>
      <c r="G559" s="12" t="s">
        <v>45</v>
      </c>
      <c r="H559" s="17" t="n">
        <v>44876</v>
      </c>
      <c r="I559" s="12" t="s">
        <v>61</v>
      </c>
      <c r="J559" s="12" t="n">
        <f aca="false">COUNTIFS(Orders!$B$2:$B$3525,A559,Orders!$G$2:$G$3525,"Delivered")</f>
        <v>2</v>
      </c>
      <c r="K559" s="16" t="n">
        <f aca="false">SUMIFS(Orders!$K$2:$K$3525,Orders!$B$2:$B$3525,A559,Orders!$G$2:$G$3525,"Delivered")</f>
        <v>14277.95</v>
      </c>
      <c r="L559" s="16" t="n">
        <f aca="false">IF(J559=0,0,K559/J559)</f>
        <v>7138.975</v>
      </c>
      <c r="M559" s="12" t="str">
        <f aca="false">IF(J559&gt;1,"Repeat","One-time")</f>
        <v>Repeat</v>
      </c>
    </row>
    <row r="560" customFormat="false" ht="15" hidden="false" customHeight="false" outlineLevel="0" collapsed="false">
      <c r="A560" s="12" t="n">
        <v>559</v>
      </c>
      <c r="B560" s="12" t="s">
        <v>1596</v>
      </c>
      <c r="C560" s="12" t="s">
        <v>1597</v>
      </c>
      <c r="D560" s="12" t="s">
        <v>483</v>
      </c>
      <c r="E560" s="12" t="n">
        <v>62</v>
      </c>
      <c r="F560" s="12" t="s">
        <v>101</v>
      </c>
      <c r="G560" s="12" t="s">
        <v>42</v>
      </c>
      <c r="H560" s="17" t="n">
        <v>44912</v>
      </c>
      <c r="I560" s="12" t="s">
        <v>62</v>
      </c>
      <c r="J560" s="12" t="n">
        <f aca="false">COUNTIFS(Orders!$B$2:$B$3525,A560,Orders!$G$2:$G$3525,"Delivered")</f>
        <v>4</v>
      </c>
      <c r="K560" s="16" t="n">
        <f aca="false">SUMIFS(Orders!$K$2:$K$3525,Orders!$B$2:$B$3525,A560,Orders!$G$2:$G$3525,"Delivered")</f>
        <v>23451.15</v>
      </c>
      <c r="L560" s="16" t="n">
        <f aca="false">IF(J560=0,0,K560/J560)</f>
        <v>5862.7875</v>
      </c>
      <c r="M560" s="12" t="str">
        <f aca="false">IF(J560&gt;1,"Repeat","One-time")</f>
        <v>Repeat</v>
      </c>
    </row>
    <row r="561" customFormat="false" ht="15" hidden="false" customHeight="false" outlineLevel="0" collapsed="false">
      <c r="A561" s="12" t="n">
        <v>560</v>
      </c>
      <c r="B561" s="12" t="s">
        <v>1598</v>
      </c>
      <c r="C561" s="12" t="s">
        <v>1599</v>
      </c>
      <c r="D561" s="12" t="s">
        <v>488</v>
      </c>
      <c r="E561" s="12" t="n">
        <v>33</v>
      </c>
      <c r="F561" s="12" t="s">
        <v>83</v>
      </c>
      <c r="G561" s="12" t="s">
        <v>45</v>
      </c>
      <c r="H561" s="17" t="n">
        <v>44793</v>
      </c>
      <c r="I561" s="12" t="s">
        <v>62</v>
      </c>
      <c r="J561" s="12" t="n">
        <f aca="false">COUNTIFS(Orders!$B$2:$B$3525,A561,Orders!$G$2:$G$3525,"Delivered")</f>
        <v>4</v>
      </c>
      <c r="K561" s="16" t="n">
        <f aca="false">SUMIFS(Orders!$K$2:$K$3525,Orders!$B$2:$B$3525,A561,Orders!$G$2:$G$3525,"Delivered")</f>
        <v>15877.1</v>
      </c>
      <c r="L561" s="16" t="n">
        <f aca="false">IF(J561=0,0,K561/J561)</f>
        <v>3969.275</v>
      </c>
      <c r="M561" s="12" t="str">
        <f aca="false">IF(J561&gt;1,"Repeat","One-time")</f>
        <v>Repeat</v>
      </c>
    </row>
    <row r="562" customFormat="false" ht="15" hidden="false" customHeight="false" outlineLevel="0" collapsed="false">
      <c r="A562" s="12" t="n">
        <v>561</v>
      </c>
      <c r="B562" s="12" t="s">
        <v>1600</v>
      </c>
      <c r="C562" s="12" t="s">
        <v>1601</v>
      </c>
      <c r="D562" s="12" t="s">
        <v>488</v>
      </c>
      <c r="E562" s="12" t="n">
        <v>47</v>
      </c>
      <c r="F562" s="12" t="s">
        <v>89</v>
      </c>
      <c r="G562" s="12" t="s">
        <v>46</v>
      </c>
      <c r="H562" s="17" t="n">
        <v>45233</v>
      </c>
      <c r="I562" s="12" t="s">
        <v>63</v>
      </c>
      <c r="J562" s="12" t="n">
        <f aca="false">COUNTIFS(Orders!$B$2:$B$3525,A562,Orders!$G$2:$G$3525,"Delivered")</f>
        <v>4</v>
      </c>
      <c r="K562" s="16" t="n">
        <f aca="false">SUMIFS(Orders!$K$2:$K$3525,Orders!$B$2:$B$3525,A562,Orders!$G$2:$G$3525,"Delivered")</f>
        <v>15873.75</v>
      </c>
      <c r="L562" s="16" t="n">
        <f aca="false">IF(J562=0,0,K562/J562)</f>
        <v>3968.4375</v>
      </c>
      <c r="M562" s="12" t="str">
        <f aca="false">IF(J562&gt;1,"Repeat","One-time")</f>
        <v>Repeat</v>
      </c>
    </row>
    <row r="563" customFormat="false" ht="15" hidden="false" customHeight="false" outlineLevel="0" collapsed="false">
      <c r="A563" s="12" t="n">
        <v>562</v>
      </c>
      <c r="B563" s="12" t="s">
        <v>1602</v>
      </c>
      <c r="C563" s="12" t="s">
        <v>1603</v>
      </c>
      <c r="D563" s="12" t="s">
        <v>488</v>
      </c>
      <c r="E563" s="12" t="n">
        <v>34</v>
      </c>
      <c r="F563" s="12" t="s">
        <v>93</v>
      </c>
      <c r="G563" s="12" t="s">
        <v>46</v>
      </c>
      <c r="H563" s="17" t="n">
        <v>45352</v>
      </c>
      <c r="I563" s="12" t="s">
        <v>63</v>
      </c>
      <c r="J563" s="12" t="n">
        <f aca="false">COUNTIFS(Orders!$B$2:$B$3525,A563,Orders!$G$2:$G$3525,"Delivered")</f>
        <v>3</v>
      </c>
      <c r="K563" s="16" t="n">
        <f aca="false">SUMIFS(Orders!$K$2:$K$3525,Orders!$B$2:$B$3525,A563,Orders!$G$2:$G$3525,"Delivered")</f>
        <v>12445.4</v>
      </c>
      <c r="L563" s="16" t="n">
        <f aca="false">IF(J563=0,0,K563/J563)</f>
        <v>4148.46666666667</v>
      </c>
      <c r="M563" s="12" t="str">
        <f aca="false">IF(J563&gt;1,"Repeat","One-time")</f>
        <v>Repeat</v>
      </c>
    </row>
    <row r="564" customFormat="false" ht="15" hidden="false" customHeight="false" outlineLevel="0" collapsed="false">
      <c r="A564" s="12" t="n">
        <v>563</v>
      </c>
      <c r="B564" s="12" t="s">
        <v>1604</v>
      </c>
      <c r="C564" s="12" t="s">
        <v>1605</v>
      </c>
      <c r="D564" s="12" t="s">
        <v>488</v>
      </c>
      <c r="E564" s="12" t="n">
        <v>24</v>
      </c>
      <c r="F564" s="12" t="s">
        <v>101</v>
      </c>
      <c r="G564" s="12" t="s">
        <v>42</v>
      </c>
      <c r="H564" s="17" t="n">
        <v>45344</v>
      </c>
      <c r="I564" s="12" t="s">
        <v>61</v>
      </c>
      <c r="J564" s="12" t="n">
        <f aca="false">COUNTIFS(Orders!$B$2:$B$3525,A564,Orders!$G$2:$G$3525,"Delivered")</f>
        <v>0</v>
      </c>
      <c r="K564" s="16" t="n">
        <f aca="false">SUMIFS(Orders!$K$2:$K$3525,Orders!$B$2:$B$3525,A564,Orders!$G$2:$G$3525,"Delivered")</f>
        <v>0</v>
      </c>
      <c r="L564" s="16" t="n">
        <f aca="false">IF(J564=0,0,K564/J564)</f>
        <v>0</v>
      </c>
      <c r="M564" s="12" t="str">
        <f aca="false">IF(J564&gt;1,"Repeat","One-time")</f>
        <v>One-time</v>
      </c>
    </row>
    <row r="565" customFormat="false" ht="15" hidden="false" customHeight="false" outlineLevel="0" collapsed="false">
      <c r="A565" s="12" t="n">
        <v>564</v>
      </c>
      <c r="B565" s="12" t="s">
        <v>1606</v>
      </c>
      <c r="C565" s="12" t="s">
        <v>1607</v>
      </c>
      <c r="D565" s="12" t="s">
        <v>488</v>
      </c>
      <c r="E565" s="12" t="n">
        <v>31</v>
      </c>
      <c r="F565" s="12" t="s">
        <v>101</v>
      </c>
      <c r="G565" s="12" t="s">
        <v>42</v>
      </c>
      <c r="H565" s="17" t="n">
        <v>45655</v>
      </c>
      <c r="I565" s="12" t="s">
        <v>63</v>
      </c>
      <c r="J565" s="12" t="n">
        <f aca="false">COUNTIFS(Orders!$B$2:$B$3525,A565,Orders!$G$2:$G$3525,"Delivered")</f>
        <v>3</v>
      </c>
      <c r="K565" s="16" t="n">
        <f aca="false">SUMIFS(Orders!$K$2:$K$3525,Orders!$B$2:$B$3525,A565,Orders!$G$2:$G$3525,"Delivered")</f>
        <v>3893.3</v>
      </c>
      <c r="L565" s="16" t="n">
        <f aca="false">IF(J565=0,0,K565/J565)</f>
        <v>1297.76666666667</v>
      </c>
      <c r="M565" s="12" t="str">
        <f aca="false">IF(J565&gt;1,"Repeat","One-time")</f>
        <v>Repeat</v>
      </c>
    </row>
    <row r="566" customFormat="false" ht="15" hidden="false" customHeight="false" outlineLevel="0" collapsed="false">
      <c r="A566" s="12" t="n">
        <v>565</v>
      </c>
      <c r="B566" s="12" t="s">
        <v>1608</v>
      </c>
      <c r="C566" s="12" t="s">
        <v>1609</v>
      </c>
      <c r="D566" s="12" t="s">
        <v>483</v>
      </c>
      <c r="E566" s="12" t="n">
        <v>54</v>
      </c>
      <c r="F566" s="12" t="s">
        <v>97</v>
      </c>
      <c r="G566" s="12" t="s">
        <v>42</v>
      </c>
      <c r="H566" s="17" t="n">
        <v>45723</v>
      </c>
      <c r="I566" s="12" t="s">
        <v>61</v>
      </c>
      <c r="J566" s="12" t="n">
        <f aca="false">COUNTIFS(Orders!$B$2:$B$3525,A566,Orders!$G$2:$G$3525,"Delivered")</f>
        <v>1</v>
      </c>
      <c r="K566" s="16" t="n">
        <f aca="false">SUMIFS(Orders!$K$2:$K$3525,Orders!$B$2:$B$3525,A566,Orders!$G$2:$G$3525,"Delivered")</f>
        <v>3919</v>
      </c>
      <c r="L566" s="16" t="n">
        <f aca="false">IF(J566=0,0,K566/J566)</f>
        <v>3919</v>
      </c>
      <c r="M566" s="12" t="str">
        <f aca="false">IF(J566&gt;1,"Repeat","One-time")</f>
        <v>One-time</v>
      </c>
    </row>
    <row r="567" customFormat="false" ht="15" hidden="false" customHeight="false" outlineLevel="0" collapsed="false">
      <c r="A567" s="12" t="n">
        <v>566</v>
      </c>
      <c r="B567" s="12" t="s">
        <v>1610</v>
      </c>
      <c r="C567" s="12" t="s">
        <v>1611</v>
      </c>
      <c r="D567" s="12" t="s">
        <v>483</v>
      </c>
      <c r="E567" s="12" t="n">
        <v>34</v>
      </c>
      <c r="F567" s="12" t="s">
        <v>79</v>
      </c>
      <c r="G567" s="12" t="s">
        <v>45</v>
      </c>
      <c r="H567" s="17" t="n">
        <v>44930</v>
      </c>
      <c r="I567" s="12" t="s">
        <v>62</v>
      </c>
      <c r="J567" s="12" t="n">
        <f aca="false">COUNTIFS(Orders!$B$2:$B$3525,A567,Orders!$G$2:$G$3525,"Delivered")</f>
        <v>0</v>
      </c>
      <c r="K567" s="16" t="n">
        <f aca="false">SUMIFS(Orders!$K$2:$K$3525,Orders!$B$2:$B$3525,A567,Orders!$G$2:$G$3525,"Delivered")</f>
        <v>0</v>
      </c>
      <c r="L567" s="16" t="n">
        <f aca="false">IF(J567=0,0,K567/J567)</f>
        <v>0</v>
      </c>
      <c r="M567" s="12" t="str">
        <f aca="false">IF(J567&gt;1,"Repeat","One-time")</f>
        <v>One-time</v>
      </c>
    </row>
    <row r="568" customFormat="false" ht="15" hidden="false" customHeight="false" outlineLevel="0" collapsed="false">
      <c r="A568" s="12" t="n">
        <v>567</v>
      </c>
      <c r="B568" s="12" t="s">
        <v>1612</v>
      </c>
      <c r="C568" s="12" t="s">
        <v>1613</v>
      </c>
      <c r="D568" s="12" t="s">
        <v>488</v>
      </c>
      <c r="E568" s="12" t="n">
        <v>27</v>
      </c>
      <c r="F568" s="12" t="s">
        <v>97</v>
      </c>
      <c r="G568" s="12" t="s">
        <v>42</v>
      </c>
      <c r="H568" s="17" t="n">
        <v>45502</v>
      </c>
      <c r="I568" s="12" t="s">
        <v>63</v>
      </c>
      <c r="J568" s="12" t="n">
        <f aca="false">COUNTIFS(Orders!$B$2:$B$3525,A568,Orders!$G$2:$G$3525,"Delivered")</f>
        <v>1</v>
      </c>
      <c r="K568" s="16" t="n">
        <f aca="false">SUMIFS(Orders!$K$2:$K$3525,Orders!$B$2:$B$3525,A568,Orders!$G$2:$G$3525,"Delivered")</f>
        <v>6048</v>
      </c>
      <c r="L568" s="16" t="n">
        <f aca="false">IF(J568=0,0,K568/J568)</f>
        <v>6048</v>
      </c>
      <c r="M568" s="12" t="str">
        <f aca="false">IF(J568&gt;1,"Repeat","One-time")</f>
        <v>One-time</v>
      </c>
    </row>
    <row r="569" customFormat="false" ht="15" hidden="false" customHeight="false" outlineLevel="0" collapsed="false">
      <c r="A569" s="12" t="n">
        <v>568</v>
      </c>
      <c r="B569" s="12" t="s">
        <v>1614</v>
      </c>
      <c r="C569" s="12" t="s">
        <v>1615</v>
      </c>
      <c r="D569" s="12" t="s">
        <v>488</v>
      </c>
      <c r="E569" s="12" t="n">
        <v>54</v>
      </c>
      <c r="F569" s="12" t="s">
        <v>85</v>
      </c>
      <c r="G569" s="12" t="s">
        <v>45</v>
      </c>
      <c r="H569" s="17" t="n">
        <v>44816</v>
      </c>
      <c r="I569" s="12" t="s">
        <v>61</v>
      </c>
      <c r="J569" s="12" t="n">
        <f aca="false">COUNTIFS(Orders!$B$2:$B$3525,A569,Orders!$G$2:$G$3525,"Delivered")</f>
        <v>0</v>
      </c>
      <c r="K569" s="16" t="n">
        <f aca="false">SUMIFS(Orders!$K$2:$K$3525,Orders!$B$2:$B$3525,A569,Orders!$G$2:$G$3525,"Delivered")</f>
        <v>0</v>
      </c>
      <c r="L569" s="16" t="n">
        <f aca="false">IF(J569=0,0,K569/J569)</f>
        <v>0</v>
      </c>
      <c r="M569" s="12" t="str">
        <f aca="false">IF(J569&gt;1,"Repeat","One-time")</f>
        <v>One-time</v>
      </c>
    </row>
    <row r="570" customFormat="false" ht="15" hidden="false" customHeight="false" outlineLevel="0" collapsed="false">
      <c r="A570" s="12" t="n">
        <v>569</v>
      </c>
      <c r="B570" s="12" t="s">
        <v>1616</v>
      </c>
      <c r="C570" s="12" t="s">
        <v>1617</v>
      </c>
      <c r="D570" s="12" t="s">
        <v>488</v>
      </c>
      <c r="E570" s="12" t="n">
        <v>34</v>
      </c>
      <c r="F570" s="12" t="s">
        <v>101</v>
      </c>
      <c r="G570" s="12" t="s">
        <v>42</v>
      </c>
      <c r="H570" s="17" t="n">
        <v>45824</v>
      </c>
      <c r="I570" s="12" t="s">
        <v>61</v>
      </c>
      <c r="J570" s="12" t="n">
        <f aca="false">COUNTIFS(Orders!$B$2:$B$3525,A570,Orders!$G$2:$G$3525,"Delivered")</f>
        <v>7</v>
      </c>
      <c r="K570" s="16" t="n">
        <f aca="false">SUMIFS(Orders!$K$2:$K$3525,Orders!$B$2:$B$3525,A570,Orders!$G$2:$G$3525,"Delivered")</f>
        <v>15909.5</v>
      </c>
      <c r="L570" s="16" t="n">
        <f aca="false">IF(J570=0,0,K570/J570)</f>
        <v>2272.78571428571</v>
      </c>
      <c r="M570" s="12" t="str">
        <f aca="false">IF(J570&gt;1,"Repeat","One-time")</f>
        <v>Repeat</v>
      </c>
    </row>
    <row r="571" customFormat="false" ht="15" hidden="false" customHeight="false" outlineLevel="0" collapsed="false">
      <c r="A571" s="12" t="n">
        <v>570</v>
      </c>
      <c r="B571" s="12" t="s">
        <v>1618</v>
      </c>
      <c r="C571" s="12" t="s">
        <v>1619</v>
      </c>
      <c r="D571" s="12" t="s">
        <v>488</v>
      </c>
      <c r="E571" s="12" t="n">
        <v>47</v>
      </c>
      <c r="F571" s="12" t="s">
        <v>101</v>
      </c>
      <c r="G571" s="12" t="s">
        <v>42</v>
      </c>
      <c r="H571" s="17" t="n">
        <v>45088</v>
      </c>
      <c r="I571" s="12" t="s">
        <v>63</v>
      </c>
      <c r="J571" s="12" t="n">
        <f aca="false">COUNTIFS(Orders!$B$2:$B$3525,A571,Orders!$G$2:$G$3525,"Delivered")</f>
        <v>0</v>
      </c>
      <c r="K571" s="16" t="n">
        <f aca="false">SUMIFS(Orders!$K$2:$K$3525,Orders!$B$2:$B$3525,A571,Orders!$G$2:$G$3525,"Delivered")</f>
        <v>0</v>
      </c>
      <c r="L571" s="16" t="n">
        <f aca="false">IF(J571=0,0,K571/J571)</f>
        <v>0</v>
      </c>
      <c r="M571" s="12" t="str">
        <f aca="false">IF(J571&gt;1,"Repeat","One-time")</f>
        <v>One-time</v>
      </c>
    </row>
    <row r="572" customFormat="false" ht="15" hidden="false" customHeight="false" outlineLevel="0" collapsed="false">
      <c r="A572" s="12" t="n">
        <v>571</v>
      </c>
      <c r="B572" s="12" t="s">
        <v>1620</v>
      </c>
      <c r="C572" s="12" t="s">
        <v>1621</v>
      </c>
      <c r="D572" s="12" t="s">
        <v>483</v>
      </c>
      <c r="E572" s="12" t="n">
        <v>26</v>
      </c>
      <c r="F572" s="12" t="s">
        <v>93</v>
      </c>
      <c r="G572" s="12" t="s">
        <v>46</v>
      </c>
      <c r="H572" s="17" t="n">
        <v>44717</v>
      </c>
      <c r="I572" s="12" t="s">
        <v>62</v>
      </c>
      <c r="J572" s="12" t="n">
        <f aca="false">COUNTIFS(Orders!$B$2:$B$3525,A572,Orders!$G$2:$G$3525,"Delivered")</f>
        <v>3</v>
      </c>
      <c r="K572" s="16" t="n">
        <f aca="false">SUMIFS(Orders!$K$2:$K$3525,Orders!$B$2:$B$3525,A572,Orders!$G$2:$G$3525,"Delivered")</f>
        <v>7140.3</v>
      </c>
      <c r="L572" s="16" t="n">
        <f aca="false">IF(J572=0,0,K572/J572)</f>
        <v>2380.1</v>
      </c>
      <c r="M572" s="12" t="str">
        <f aca="false">IF(J572&gt;1,"Repeat","One-time")</f>
        <v>Repeat</v>
      </c>
    </row>
    <row r="573" customFormat="false" ht="15" hidden="false" customHeight="false" outlineLevel="0" collapsed="false">
      <c r="A573" s="12" t="n">
        <v>572</v>
      </c>
      <c r="B573" s="12" t="s">
        <v>1622</v>
      </c>
      <c r="C573" s="12" t="s">
        <v>1623</v>
      </c>
      <c r="D573" s="12" t="s">
        <v>483</v>
      </c>
      <c r="E573" s="12" t="n">
        <v>52</v>
      </c>
      <c r="F573" s="12" t="s">
        <v>101</v>
      </c>
      <c r="G573" s="12" t="s">
        <v>42</v>
      </c>
      <c r="H573" s="17" t="n">
        <v>45788</v>
      </c>
      <c r="I573" s="12" t="s">
        <v>61</v>
      </c>
      <c r="J573" s="12" t="n">
        <f aca="false">COUNTIFS(Orders!$B$2:$B$3525,A573,Orders!$G$2:$G$3525,"Delivered")</f>
        <v>4</v>
      </c>
      <c r="K573" s="16" t="n">
        <f aca="false">SUMIFS(Orders!$K$2:$K$3525,Orders!$B$2:$B$3525,A573,Orders!$G$2:$G$3525,"Delivered")</f>
        <v>20207.1</v>
      </c>
      <c r="L573" s="16" t="n">
        <f aca="false">IF(J573=0,0,K573/J573)</f>
        <v>5051.775</v>
      </c>
      <c r="M573" s="12" t="str">
        <f aca="false">IF(J573&gt;1,"Repeat","One-time")</f>
        <v>Repeat</v>
      </c>
    </row>
    <row r="574" customFormat="false" ht="15" hidden="false" customHeight="false" outlineLevel="0" collapsed="false">
      <c r="A574" s="12" t="n">
        <v>573</v>
      </c>
      <c r="B574" s="12" t="s">
        <v>1624</v>
      </c>
      <c r="C574" s="12" t="s">
        <v>1625</v>
      </c>
      <c r="D574" s="12" t="s">
        <v>483</v>
      </c>
      <c r="E574" s="12" t="n">
        <v>22</v>
      </c>
      <c r="F574" s="12" t="s">
        <v>73</v>
      </c>
      <c r="G574" s="12" t="s">
        <v>43</v>
      </c>
      <c r="H574" s="17" t="n">
        <v>44721</v>
      </c>
      <c r="I574" s="12" t="s">
        <v>61</v>
      </c>
      <c r="J574" s="12" t="n">
        <f aca="false">COUNTIFS(Orders!$B$2:$B$3525,A574,Orders!$G$2:$G$3525,"Delivered")</f>
        <v>0</v>
      </c>
      <c r="K574" s="16" t="n">
        <f aca="false">SUMIFS(Orders!$K$2:$K$3525,Orders!$B$2:$B$3525,A574,Orders!$G$2:$G$3525,"Delivered")</f>
        <v>0</v>
      </c>
      <c r="L574" s="16" t="n">
        <f aca="false">IF(J574=0,0,K574/J574)</f>
        <v>0</v>
      </c>
      <c r="M574" s="12" t="str">
        <f aca="false">IF(J574&gt;1,"Repeat","One-time")</f>
        <v>One-time</v>
      </c>
    </row>
    <row r="575" customFormat="false" ht="15" hidden="false" customHeight="false" outlineLevel="0" collapsed="false">
      <c r="A575" s="12" t="n">
        <v>574</v>
      </c>
      <c r="B575" s="12" t="s">
        <v>1626</v>
      </c>
      <c r="C575" s="12" t="s">
        <v>1627</v>
      </c>
      <c r="D575" s="12" t="s">
        <v>483</v>
      </c>
      <c r="E575" s="12" t="n">
        <v>44</v>
      </c>
      <c r="F575" s="12" t="s">
        <v>73</v>
      </c>
      <c r="G575" s="12" t="s">
        <v>43</v>
      </c>
      <c r="H575" s="17" t="n">
        <v>45138</v>
      </c>
      <c r="I575" s="12" t="s">
        <v>63</v>
      </c>
      <c r="J575" s="12" t="n">
        <f aca="false">COUNTIFS(Orders!$B$2:$B$3525,A575,Orders!$G$2:$G$3525,"Delivered")</f>
        <v>6</v>
      </c>
      <c r="K575" s="16" t="n">
        <f aca="false">SUMIFS(Orders!$K$2:$K$3525,Orders!$B$2:$B$3525,A575,Orders!$G$2:$G$3525,"Delivered")</f>
        <v>25871.45</v>
      </c>
      <c r="L575" s="16" t="n">
        <f aca="false">IF(J575=0,0,K575/J575)</f>
        <v>4311.90833333333</v>
      </c>
      <c r="M575" s="12" t="str">
        <f aca="false">IF(J575&gt;1,"Repeat","One-time")</f>
        <v>Repeat</v>
      </c>
    </row>
    <row r="576" customFormat="false" ht="15" hidden="false" customHeight="false" outlineLevel="0" collapsed="false">
      <c r="A576" s="12" t="n">
        <v>575</v>
      </c>
      <c r="B576" s="12" t="s">
        <v>1628</v>
      </c>
      <c r="C576" s="12" t="s">
        <v>1629</v>
      </c>
      <c r="D576" s="12" t="s">
        <v>483</v>
      </c>
      <c r="E576" s="12" t="n">
        <v>63</v>
      </c>
      <c r="F576" s="12" t="s">
        <v>85</v>
      </c>
      <c r="G576" s="12" t="s">
        <v>45</v>
      </c>
      <c r="H576" s="17" t="n">
        <v>45220</v>
      </c>
      <c r="I576" s="12" t="s">
        <v>63</v>
      </c>
      <c r="J576" s="12" t="n">
        <f aca="false">COUNTIFS(Orders!$B$2:$B$3525,A576,Orders!$G$2:$G$3525,"Delivered")</f>
        <v>5</v>
      </c>
      <c r="K576" s="16" t="n">
        <f aca="false">SUMIFS(Orders!$K$2:$K$3525,Orders!$B$2:$B$3525,A576,Orders!$G$2:$G$3525,"Delivered")</f>
        <v>38348.95</v>
      </c>
      <c r="L576" s="16" t="n">
        <f aca="false">IF(J576=0,0,K576/J576)</f>
        <v>7669.79</v>
      </c>
      <c r="M576" s="12" t="str">
        <f aca="false">IF(J576&gt;1,"Repeat","One-time")</f>
        <v>Repeat</v>
      </c>
    </row>
    <row r="577" customFormat="false" ht="15" hidden="false" customHeight="false" outlineLevel="0" collapsed="false">
      <c r="A577" s="12" t="n">
        <v>576</v>
      </c>
      <c r="B577" s="12" t="s">
        <v>1630</v>
      </c>
      <c r="C577" s="12" t="s">
        <v>1631</v>
      </c>
      <c r="D577" s="12" t="s">
        <v>488</v>
      </c>
      <c r="E577" s="12" t="n">
        <v>41</v>
      </c>
      <c r="F577" s="12" t="s">
        <v>83</v>
      </c>
      <c r="G577" s="12" t="s">
        <v>45</v>
      </c>
      <c r="H577" s="17" t="n">
        <v>45847</v>
      </c>
      <c r="I577" s="12" t="s">
        <v>63</v>
      </c>
      <c r="J577" s="12" t="n">
        <f aca="false">COUNTIFS(Orders!$B$2:$B$3525,A577,Orders!$G$2:$G$3525,"Delivered")</f>
        <v>6</v>
      </c>
      <c r="K577" s="16" t="n">
        <f aca="false">SUMIFS(Orders!$K$2:$K$3525,Orders!$B$2:$B$3525,A577,Orders!$G$2:$G$3525,"Delivered")</f>
        <v>33194.9</v>
      </c>
      <c r="L577" s="16" t="n">
        <f aca="false">IF(J577=0,0,K577/J577)</f>
        <v>5532.48333333333</v>
      </c>
      <c r="M577" s="12" t="str">
        <f aca="false">IF(J577&gt;1,"Repeat","One-time")</f>
        <v>Repeat</v>
      </c>
    </row>
    <row r="578" customFormat="false" ht="15" hidden="false" customHeight="false" outlineLevel="0" collapsed="false">
      <c r="A578" s="12" t="n">
        <v>577</v>
      </c>
      <c r="B578" s="12" t="s">
        <v>1632</v>
      </c>
      <c r="C578" s="12" t="s">
        <v>1633</v>
      </c>
      <c r="D578" s="12" t="s">
        <v>488</v>
      </c>
      <c r="E578" s="12" t="n">
        <v>19</v>
      </c>
      <c r="F578" s="12" t="s">
        <v>101</v>
      </c>
      <c r="G578" s="12" t="s">
        <v>42</v>
      </c>
      <c r="H578" s="17" t="n">
        <v>45740</v>
      </c>
      <c r="I578" s="12" t="s">
        <v>63</v>
      </c>
      <c r="J578" s="12" t="n">
        <f aca="false">COUNTIFS(Orders!$B$2:$B$3525,A578,Orders!$G$2:$G$3525,"Delivered")</f>
        <v>3</v>
      </c>
      <c r="K578" s="16" t="n">
        <f aca="false">SUMIFS(Orders!$K$2:$K$3525,Orders!$B$2:$B$3525,A578,Orders!$G$2:$G$3525,"Delivered")</f>
        <v>9272.55</v>
      </c>
      <c r="L578" s="16" t="n">
        <f aca="false">IF(J578=0,0,K578/J578)</f>
        <v>3090.85</v>
      </c>
      <c r="M578" s="12" t="str">
        <f aca="false">IF(J578&gt;1,"Repeat","One-time")</f>
        <v>Repeat</v>
      </c>
    </row>
    <row r="579" customFormat="false" ht="15" hidden="false" customHeight="false" outlineLevel="0" collapsed="false">
      <c r="A579" s="12" t="n">
        <v>578</v>
      </c>
      <c r="B579" s="12" t="s">
        <v>1634</v>
      </c>
      <c r="C579" s="12" t="s">
        <v>1635</v>
      </c>
      <c r="D579" s="12" t="s">
        <v>483</v>
      </c>
      <c r="E579" s="12" t="n">
        <v>19</v>
      </c>
      <c r="F579" s="12" t="s">
        <v>97</v>
      </c>
      <c r="G579" s="12" t="s">
        <v>42</v>
      </c>
      <c r="H579" s="17" t="n">
        <v>45560</v>
      </c>
      <c r="I579" s="12" t="s">
        <v>63</v>
      </c>
      <c r="J579" s="12" t="n">
        <f aca="false">COUNTIFS(Orders!$B$2:$B$3525,A579,Orders!$G$2:$G$3525,"Delivered")</f>
        <v>7</v>
      </c>
      <c r="K579" s="16" t="n">
        <f aca="false">SUMIFS(Orders!$K$2:$K$3525,Orders!$B$2:$B$3525,A579,Orders!$G$2:$G$3525,"Delivered")</f>
        <v>52877.1</v>
      </c>
      <c r="L579" s="16" t="n">
        <f aca="false">IF(J579=0,0,K579/J579)</f>
        <v>7553.87142857143</v>
      </c>
      <c r="M579" s="12" t="str">
        <f aca="false">IF(J579&gt;1,"Repeat","One-time")</f>
        <v>Repeat</v>
      </c>
    </row>
    <row r="580" customFormat="false" ht="15" hidden="false" customHeight="false" outlineLevel="0" collapsed="false">
      <c r="A580" s="12" t="n">
        <v>579</v>
      </c>
      <c r="B580" s="12" t="s">
        <v>1636</v>
      </c>
      <c r="C580" s="12" t="s">
        <v>1637</v>
      </c>
      <c r="D580" s="12" t="s">
        <v>488</v>
      </c>
      <c r="E580" s="12" t="n">
        <v>19</v>
      </c>
      <c r="F580" s="12" t="s">
        <v>87</v>
      </c>
      <c r="G580" s="12" t="s">
        <v>46</v>
      </c>
      <c r="H580" s="17" t="n">
        <v>45062</v>
      </c>
      <c r="I580" s="12" t="s">
        <v>63</v>
      </c>
      <c r="J580" s="12" t="n">
        <f aca="false">COUNTIFS(Orders!$B$2:$B$3525,A580,Orders!$G$2:$G$3525,"Delivered")</f>
        <v>0</v>
      </c>
      <c r="K580" s="16" t="n">
        <f aca="false">SUMIFS(Orders!$K$2:$K$3525,Orders!$B$2:$B$3525,A580,Orders!$G$2:$G$3525,"Delivered")</f>
        <v>0</v>
      </c>
      <c r="L580" s="16" t="n">
        <f aca="false">IF(J580=0,0,K580/J580)</f>
        <v>0</v>
      </c>
      <c r="M580" s="12" t="str">
        <f aca="false">IF(J580&gt;1,"Repeat","One-time")</f>
        <v>One-time</v>
      </c>
    </row>
    <row r="581" customFormat="false" ht="15" hidden="false" customHeight="false" outlineLevel="0" collapsed="false">
      <c r="A581" s="12" t="n">
        <v>580</v>
      </c>
      <c r="B581" s="12" t="s">
        <v>1638</v>
      </c>
      <c r="C581" s="12" t="s">
        <v>1639</v>
      </c>
      <c r="D581" s="12" t="s">
        <v>483</v>
      </c>
      <c r="E581" s="12" t="n">
        <v>24</v>
      </c>
      <c r="F581" s="12" t="s">
        <v>97</v>
      </c>
      <c r="G581" s="12" t="s">
        <v>42</v>
      </c>
      <c r="H581" s="17" t="n">
        <v>45346</v>
      </c>
      <c r="I581" s="12" t="s">
        <v>61</v>
      </c>
      <c r="J581" s="12" t="n">
        <f aca="false">COUNTIFS(Orders!$B$2:$B$3525,A581,Orders!$G$2:$G$3525,"Delivered")</f>
        <v>1</v>
      </c>
      <c r="K581" s="16" t="n">
        <f aca="false">SUMIFS(Orders!$K$2:$K$3525,Orders!$B$2:$B$3525,A581,Orders!$G$2:$G$3525,"Delivered")</f>
        <v>4224.1</v>
      </c>
      <c r="L581" s="16" t="n">
        <f aca="false">IF(J581=0,0,K581/J581)</f>
        <v>4224.1</v>
      </c>
      <c r="M581" s="12" t="str">
        <f aca="false">IF(J581&gt;1,"Repeat","One-time")</f>
        <v>One-time</v>
      </c>
    </row>
    <row r="582" customFormat="false" ht="15" hidden="false" customHeight="false" outlineLevel="0" collapsed="false">
      <c r="A582" s="12" t="n">
        <v>581</v>
      </c>
      <c r="B582" s="12" t="s">
        <v>1640</v>
      </c>
      <c r="C582" s="12" t="s">
        <v>1641</v>
      </c>
      <c r="D582" s="12" t="s">
        <v>483</v>
      </c>
      <c r="E582" s="12" t="n">
        <v>30</v>
      </c>
      <c r="F582" s="12" t="s">
        <v>79</v>
      </c>
      <c r="G582" s="12" t="s">
        <v>45</v>
      </c>
      <c r="H582" s="17" t="n">
        <v>44856</v>
      </c>
      <c r="I582" s="12" t="s">
        <v>62</v>
      </c>
      <c r="J582" s="12" t="n">
        <f aca="false">COUNTIFS(Orders!$B$2:$B$3525,A582,Orders!$G$2:$G$3525,"Delivered")</f>
        <v>1</v>
      </c>
      <c r="K582" s="16" t="n">
        <f aca="false">SUMIFS(Orders!$K$2:$K$3525,Orders!$B$2:$B$3525,A582,Orders!$G$2:$G$3525,"Delivered")</f>
        <v>2875.2</v>
      </c>
      <c r="L582" s="16" t="n">
        <f aca="false">IF(J582=0,0,K582/J582)</f>
        <v>2875.2</v>
      </c>
      <c r="M582" s="12" t="str">
        <f aca="false">IF(J582&gt;1,"Repeat","One-time")</f>
        <v>One-time</v>
      </c>
    </row>
    <row r="583" customFormat="false" ht="15" hidden="false" customHeight="false" outlineLevel="0" collapsed="false">
      <c r="A583" s="12" t="n">
        <v>582</v>
      </c>
      <c r="B583" s="12" t="s">
        <v>1642</v>
      </c>
      <c r="C583" s="12" t="s">
        <v>1643</v>
      </c>
      <c r="D583" s="12" t="s">
        <v>488</v>
      </c>
      <c r="E583" s="12" t="n">
        <v>35</v>
      </c>
      <c r="F583" s="12" t="s">
        <v>87</v>
      </c>
      <c r="G583" s="12" t="s">
        <v>46</v>
      </c>
      <c r="H583" s="17" t="n">
        <v>44768</v>
      </c>
      <c r="I583" s="12" t="s">
        <v>61</v>
      </c>
      <c r="J583" s="12" t="n">
        <f aca="false">COUNTIFS(Orders!$B$2:$B$3525,A583,Orders!$G$2:$G$3525,"Delivered")</f>
        <v>7</v>
      </c>
      <c r="K583" s="16" t="n">
        <f aca="false">SUMIFS(Orders!$K$2:$K$3525,Orders!$B$2:$B$3525,A583,Orders!$G$2:$G$3525,"Delivered")</f>
        <v>26919.25</v>
      </c>
      <c r="L583" s="16" t="n">
        <f aca="false">IF(J583=0,0,K583/J583)</f>
        <v>3845.60714285714</v>
      </c>
      <c r="M583" s="12" t="str">
        <f aca="false">IF(J583&gt;1,"Repeat","One-time")</f>
        <v>Repeat</v>
      </c>
    </row>
    <row r="584" customFormat="false" ht="15" hidden="false" customHeight="false" outlineLevel="0" collapsed="false">
      <c r="A584" s="12" t="n">
        <v>583</v>
      </c>
      <c r="B584" s="12" t="s">
        <v>1644</v>
      </c>
      <c r="C584" s="12" t="s">
        <v>1645</v>
      </c>
      <c r="D584" s="12" t="s">
        <v>488</v>
      </c>
      <c r="E584" s="12" t="n">
        <v>43</v>
      </c>
      <c r="F584" s="12" t="s">
        <v>75</v>
      </c>
      <c r="G584" s="12" t="s">
        <v>43</v>
      </c>
      <c r="H584" s="17" t="n">
        <v>45087</v>
      </c>
      <c r="I584" s="12" t="s">
        <v>63</v>
      </c>
      <c r="J584" s="12" t="n">
        <f aca="false">COUNTIFS(Orders!$B$2:$B$3525,A584,Orders!$G$2:$G$3525,"Delivered")</f>
        <v>1</v>
      </c>
      <c r="K584" s="16" t="n">
        <f aca="false">SUMIFS(Orders!$K$2:$K$3525,Orders!$B$2:$B$3525,A584,Orders!$G$2:$G$3525,"Delivered")</f>
        <v>3196</v>
      </c>
      <c r="L584" s="16" t="n">
        <f aca="false">IF(J584=0,0,K584/J584)</f>
        <v>3196</v>
      </c>
      <c r="M584" s="12" t="str">
        <f aca="false">IF(J584&gt;1,"Repeat","One-time")</f>
        <v>One-time</v>
      </c>
    </row>
    <row r="585" customFormat="false" ht="15" hidden="false" customHeight="false" outlineLevel="0" collapsed="false">
      <c r="A585" s="12" t="n">
        <v>584</v>
      </c>
      <c r="B585" s="12" t="s">
        <v>1646</v>
      </c>
      <c r="C585" s="12" t="s">
        <v>1647</v>
      </c>
      <c r="D585" s="12" t="s">
        <v>483</v>
      </c>
      <c r="E585" s="12" t="n">
        <v>37</v>
      </c>
      <c r="F585" s="12" t="s">
        <v>85</v>
      </c>
      <c r="G585" s="12" t="s">
        <v>45</v>
      </c>
      <c r="H585" s="17" t="n">
        <v>45726</v>
      </c>
      <c r="I585" s="12" t="s">
        <v>62</v>
      </c>
      <c r="J585" s="12" t="n">
        <f aca="false">COUNTIFS(Orders!$B$2:$B$3525,A585,Orders!$G$2:$G$3525,"Delivered")</f>
        <v>1</v>
      </c>
      <c r="K585" s="16" t="n">
        <f aca="false">SUMIFS(Orders!$K$2:$K$3525,Orders!$B$2:$B$3525,A585,Orders!$G$2:$G$3525,"Delivered")</f>
        <v>5573.1</v>
      </c>
      <c r="L585" s="16" t="n">
        <f aca="false">IF(J585=0,0,K585/J585)</f>
        <v>5573.1</v>
      </c>
      <c r="M585" s="12" t="str">
        <f aca="false">IF(J585&gt;1,"Repeat","One-time")</f>
        <v>One-time</v>
      </c>
    </row>
    <row r="586" customFormat="false" ht="15" hidden="false" customHeight="false" outlineLevel="0" collapsed="false">
      <c r="A586" s="12" t="n">
        <v>585</v>
      </c>
      <c r="B586" s="12" t="s">
        <v>1648</v>
      </c>
      <c r="C586" s="12" t="s">
        <v>1649</v>
      </c>
      <c r="D586" s="12" t="s">
        <v>483</v>
      </c>
      <c r="E586" s="12" t="n">
        <v>23</v>
      </c>
      <c r="F586" s="12" t="s">
        <v>75</v>
      </c>
      <c r="G586" s="12" t="s">
        <v>43</v>
      </c>
      <c r="H586" s="17" t="n">
        <v>45499</v>
      </c>
      <c r="I586" s="12" t="s">
        <v>63</v>
      </c>
      <c r="J586" s="12" t="n">
        <f aca="false">COUNTIFS(Orders!$B$2:$B$3525,A586,Orders!$G$2:$G$3525,"Delivered")</f>
        <v>3</v>
      </c>
      <c r="K586" s="16" t="n">
        <f aca="false">SUMIFS(Orders!$K$2:$K$3525,Orders!$B$2:$B$3525,A586,Orders!$G$2:$G$3525,"Delivered")</f>
        <v>12286.65</v>
      </c>
      <c r="L586" s="16" t="n">
        <f aca="false">IF(J586=0,0,K586/J586)</f>
        <v>4095.55</v>
      </c>
      <c r="M586" s="12" t="str">
        <f aca="false">IF(J586&gt;1,"Repeat","One-time")</f>
        <v>Repeat</v>
      </c>
    </row>
    <row r="587" customFormat="false" ht="15" hidden="false" customHeight="false" outlineLevel="0" collapsed="false">
      <c r="A587" s="12" t="n">
        <v>586</v>
      </c>
      <c r="B587" s="12" t="s">
        <v>1650</v>
      </c>
      <c r="C587" s="12" t="s">
        <v>1651</v>
      </c>
      <c r="D587" s="12" t="s">
        <v>488</v>
      </c>
      <c r="E587" s="12" t="n">
        <v>21</v>
      </c>
      <c r="F587" s="12" t="s">
        <v>95</v>
      </c>
      <c r="G587" s="12" t="s">
        <v>42</v>
      </c>
      <c r="H587" s="17" t="n">
        <v>45077</v>
      </c>
      <c r="I587" s="12" t="s">
        <v>62</v>
      </c>
      <c r="J587" s="12" t="n">
        <f aca="false">COUNTIFS(Orders!$B$2:$B$3525,A587,Orders!$G$2:$G$3525,"Delivered")</f>
        <v>0</v>
      </c>
      <c r="K587" s="16" t="n">
        <f aca="false">SUMIFS(Orders!$K$2:$K$3525,Orders!$B$2:$B$3525,A587,Orders!$G$2:$G$3525,"Delivered")</f>
        <v>0</v>
      </c>
      <c r="L587" s="16" t="n">
        <f aca="false">IF(J587=0,0,K587/J587)</f>
        <v>0</v>
      </c>
      <c r="M587" s="12" t="str">
        <f aca="false">IF(J587&gt;1,"Repeat","One-time")</f>
        <v>One-time</v>
      </c>
    </row>
    <row r="588" customFormat="false" ht="15" hidden="false" customHeight="false" outlineLevel="0" collapsed="false">
      <c r="A588" s="12" t="n">
        <v>587</v>
      </c>
      <c r="B588" s="12" t="s">
        <v>1652</v>
      </c>
      <c r="C588" s="12" t="s">
        <v>1653</v>
      </c>
      <c r="D588" s="12" t="s">
        <v>483</v>
      </c>
      <c r="E588" s="12" t="n">
        <v>49</v>
      </c>
      <c r="F588" s="12" t="s">
        <v>81</v>
      </c>
      <c r="G588" s="12" t="s">
        <v>45</v>
      </c>
      <c r="H588" s="17" t="n">
        <v>44793</v>
      </c>
      <c r="I588" s="12" t="s">
        <v>61</v>
      </c>
      <c r="J588" s="12" t="n">
        <f aca="false">COUNTIFS(Orders!$B$2:$B$3525,A588,Orders!$G$2:$G$3525,"Delivered")</f>
        <v>0</v>
      </c>
      <c r="K588" s="16" t="n">
        <f aca="false">SUMIFS(Orders!$K$2:$K$3525,Orders!$B$2:$B$3525,A588,Orders!$G$2:$G$3525,"Delivered")</f>
        <v>0</v>
      </c>
      <c r="L588" s="16" t="n">
        <f aca="false">IF(J588=0,0,K588/J588)</f>
        <v>0</v>
      </c>
      <c r="M588" s="12" t="str">
        <f aca="false">IF(J588&gt;1,"Repeat","One-time")</f>
        <v>One-time</v>
      </c>
    </row>
    <row r="589" customFormat="false" ht="15" hidden="false" customHeight="false" outlineLevel="0" collapsed="false">
      <c r="A589" s="12" t="n">
        <v>588</v>
      </c>
      <c r="B589" s="12" t="s">
        <v>1654</v>
      </c>
      <c r="C589" s="12" t="s">
        <v>1655</v>
      </c>
      <c r="D589" s="12" t="s">
        <v>483</v>
      </c>
      <c r="E589" s="12" t="n">
        <v>51</v>
      </c>
      <c r="F589" s="12" t="s">
        <v>91</v>
      </c>
      <c r="G589" s="12" t="s">
        <v>46</v>
      </c>
      <c r="H589" s="17" t="n">
        <v>45450</v>
      </c>
      <c r="I589" s="12" t="s">
        <v>61</v>
      </c>
      <c r="J589" s="12" t="n">
        <f aca="false">COUNTIFS(Orders!$B$2:$B$3525,A589,Orders!$G$2:$G$3525,"Delivered")</f>
        <v>0</v>
      </c>
      <c r="K589" s="16" t="n">
        <f aca="false">SUMIFS(Orders!$K$2:$K$3525,Orders!$B$2:$B$3525,A589,Orders!$G$2:$G$3525,"Delivered")</f>
        <v>0</v>
      </c>
      <c r="L589" s="16" t="n">
        <f aca="false">IF(J589=0,0,K589/J589)</f>
        <v>0</v>
      </c>
      <c r="M589" s="12" t="str">
        <f aca="false">IF(J589&gt;1,"Repeat","One-time")</f>
        <v>One-time</v>
      </c>
    </row>
    <row r="590" customFormat="false" ht="15" hidden="false" customHeight="false" outlineLevel="0" collapsed="false">
      <c r="A590" s="12" t="n">
        <v>589</v>
      </c>
      <c r="B590" s="12" t="s">
        <v>1656</v>
      </c>
      <c r="C590" s="12" t="s">
        <v>1657</v>
      </c>
      <c r="D590" s="12" t="s">
        <v>483</v>
      </c>
      <c r="E590" s="12" t="n">
        <v>62</v>
      </c>
      <c r="F590" s="12" t="s">
        <v>85</v>
      </c>
      <c r="G590" s="12" t="s">
        <v>45</v>
      </c>
      <c r="H590" s="17" t="n">
        <v>45217</v>
      </c>
      <c r="I590" s="12" t="s">
        <v>61</v>
      </c>
      <c r="J590" s="12" t="n">
        <f aca="false">COUNTIFS(Orders!$B$2:$B$3525,A590,Orders!$G$2:$G$3525,"Delivered")</f>
        <v>2</v>
      </c>
      <c r="K590" s="16" t="n">
        <f aca="false">SUMIFS(Orders!$K$2:$K$3525,Orders!$B$2:$B$3525,A590,Orders!$G$2:$G$3525,"Delivered")</f>
        <v>5383.1</v>
      </c>
      <c r="L590" s="16" t="n">
        <f aca="false">IF(J590=0,0,K590/J590)</f>
        <v>2691.55</v>
      </c>
      <c r="M590" s="12" t="str">
        <f aca="false">IF(J590&gt;1,"Repeat","One-time")</f>
        <v>Repeat</v>
      </c>
    </row>
    <row r="591" customFormat="false" ht="15" hidden="false" customHeight="false" outlineLevel="0" collapsed="false">
      <c r="A591" s="12" t="n">
        <v>590</v>
      </c>
      <c r="B591" s="12" t="s">
        <v>1658</v>
      </c>
      <c r="C591" s="12" t="s">
        <v>1659</v>
      </c>
      <c r="D591" s="12" t="s">
        <v>488</v>
      </c>
      <c r="E591" s="12" t="n">
        <v>20</v>
      </c>
      <c r="F591" s="12" t="s">
        <v>101</v>
      </c>
      <c r="G591" s="12" t="s">
        <v>42</v>
      </c>
      <c r="H591" s="17" t="n">
        <v>45669</v>
      </c>
      <c r="I591" s="12" t="s">
        <v>61</v>
      </c>
      <c r="J591" s="12" t="n">
        <f aca="false">COUNTIFS(Orders!$B$2:$B$3525,A591,Orders!$G$2:$G$3525,"Delivered")</f>
        <v>1</v>
      </c>
      <c r="K591" s="16" t="n">
        <f aca="false">SUMIFS(Orders!$K$2:$K$3525,Orders!$B$2:$B$3525,A591,Orders!$G$2:$G$3525,"Delivered")</f>
        <v>2483.1</v>
      </c>
      <c r="L591" s="16" t="n">
        <f aca="false">IF(J591=0,0,K591/J591)</f>
        <v>2483.1</v>
      </c>
      <c r="M591" s="12" t="str">
        <f aca="false">IF(J591&gt;1,"Repeat","One-time")</f>
        <v>One-time</v>
      </c>
    </row>
    <row r="592" customFormat="false" ht="15" hidden="false" customHeight="false" outlineLevel="0" collapsed="false">
      <c r="A592" s="12" t="n">
        <v>591</v>
      </c>
      <c r="B592" s="12" t="s">
        <v>1660</v>
      </c>
      <c r="C592" s="12" t="s">
        <v>1661</v>
      </c>
      <c r="D592" s="12" t="s">
        <v>483</v>
      </c>
      <c r="E592" s="12" t="n">
        <v>29</v>
      </c>
      <c r="F592" s="12" t="s">
        <v>87</v>
      </c>
      <c r="G592" s="12" t="s">
        <v>46</v>
      </c>
      <c r="H592" s="17" t="n">
        <v>44944</v>
      </c>
      <c r="I592" s="12" t="s">
        <v>61</v>
      </c>
      <c r="J592" s="12" t="n">
        <f aca="false">COUNTIFS(Orders!$B$2:$B$3525,A592,Orders!$G$2:$G$3525,"Delivered")</f>
        <v>2</v>
      </c>
      <c r="K592" s="16" t="n">
        <f aca="false">SUMIFS(Orders!$K$2:$K$3525,Orders!$B$2:$B$3525,A592,Orders!$G$2:$G$3525,"Delivered")</f>
        <v>9504.8</v>
      </c>
      <c r="L592" s="16" t="n">
        <f aca="false">IF(J592=0,0,K592/J592)</f>
        <v>4752.4</v>
      </c>
      <c r="M592" s="12" t="str">
        <f aca="false">IF(J592&gt;1,"Repeat","One-time")</f>
        <v>Repeat</v>
      </c>
    </row>
    <row r="593" customFormat="false" ht="15" hidden="false" customHeight="false" outlineLevel="0" collapsed="false">
      <c r="A593" s="12" t="n">
        <v>592</v>
      </c>
      <c r="B593" s="12" t="s">
        <v>1662</v>
      </c>
      <c r="C593" s="12" t="s">
        <v>1663</v>
      </c>
      <c r="D593" s="12" t="s">
        <v>483</v>
      </c>
      <c r="E593" s="12" t="n">
        <v>31</v>
      </c>
      <c r="F593" s="12" t="s">
        <v>91</v>
      </c>
      <c r="G593" s="12" t="s">
        <v>46</v>
      </c>
      <c r="H593" s="17" t="n">
        <v>45922</v>
      </c>
      <c r="I593" s="12" t="s">
        <v>62</v>
      </c>
      <c r="J593" s="12" t="n">
        <f aca="false">COUNTIFS(Orders!$B$2:$B$3525,A593,Orders!$G$2:$G$3525,"Delivered")</f>
        <v>7</v>
      </c>
      <c r="K593" s="16" t="n">
        <f aca="false">SUMIFS(Orders!$K$2:$K$3525,Orders!$B$2:$B$3525,A593,Orders!$G$2:$G$3525,"Delivered")</f>
        <v>17977.1</v>
      </c>
      <c r="L593" s="16" t="n">
        <f aca="false">IF(J593=0,0,K593/J593)</f>
        <v>2568.15714285714</v>
      </c>
      <c r="M593" s="12" t="str">
        <f aca="false">IF(J593&gt;1,"Repeat","One-time")</f>
        <v>Repeat</v>
      </c>
    </row>
    <row r="594" customFormat="false" ht="15" hidden="false" customHeight="false" outlineLevel="0" collapsed="false">
      <c r="A594" s="12" t="n">
        <v>593</v>
      </c>
      <c r="B594" s="12" t="s">
        <v>1664</v>
      </c>
      <c r="C594" s="12" t="s">
        <v>1665</v>
      </c>
      <c r="D594" s="12" t="s">
        <v>483</v>
      </c>
      <c r="E594" s="12" t="n">
        <v>37</v>
      </c>
      <c r="F594" s="12" t="s">
        <v>95</v>
      </c>
      <c r="G594" s="12" t="s">
        <v>42</v>
      </c>
      <c r="H594" s="17" t="n">
        <v>45347</v>
      </c>
      <c r="I594" s="12" t="s">
        <v>63</v>
      </c>
      <c r="J594" s="12" t="n">
        <f aca="false">COUNTIFS(Orders!$B$2:$B$3525,A594,Orders!$G$2:$G$3525,"Delivered")</f>
        <v>1</v>
      </c>
      <c r="K594" s="16" t="n">
        <f aca="false">SUMIFS(Orders!$K$2:$K$3525,Orders!$B$2:$B$3525,A594,Orders!$G$2:$G$3525,"Delivered")</f>
        <v>818</v>
      </c>
      <c r="L594" s="16" t="n">
        <f aca="false">IF(J594=0,0,K594/J594)</f>
        <v>818</v>
      </c>
      <c r="M594" s="12" t="str">
        <f aca="false">IF(J594&gt;1,"Repeat","One-time")</f>
        <v>One-time</v>
      </c>
    </row>
    <row r="595" customFormat="false" ht="15" hidden="false" customHeight="false" outlineLevel="0" collapsed="false">
      <c r="A595" s="12" t="n">
        <v>594</v>
      </c>
      <c r="B595" s="12" t="s">
        <v>1666</v>
      </c>
      <c r="C595" s="12" t="s">
        <v>1667</v>
      </c>
      <c r="D595" s="12" t="s">
        <v>488</v>
      </c>
      <c r="E595" s="12" t="n">
        <v>61</v>
      </c>
      <c r="F595" s="12" t="s">
        <v>85</v>
      </c>
      <c r="G595" s="12" t="s">
        <v>45</v>
      </c>
      <c r="H595" s="17" t="n">
        <v>44947</v>
      </c>
      <c r="I595" s="12" t="s">
        <v>61</v>
      </c>
      <c r="J595" s="12" t="n">
        <f aca="false">COUNTIFS(Orders!$B$2:$B$3525,A595,Orders!$G$2:$G$3525,"Delivered")</f>
        <v>0</v>
      </c>
      <c r="K595" s="16" t="n">
        <f aca="false">SUMIFS(Orders!$K$2:$K$3525,Orders!$B$2:$B$3525,A595,Orders!$G$2:$G$3525,"Delivered")</f>
        <v>0</v>
      </c>
      <c r="L595" s="16" t="n">
        <f aca="false">IF(J595=0,0,K595/J595)</f>
        <v>0</v>
      </c>
      <c r="M595" s="12" t="str">
        <f aca="false">IF(J595&gt;1,"Repeat","One-time")</f>
        <v>One-time</v>
      </c>
    </row>
    <row r="596" customFormat="false" ht="15" hidden="false" customHeight="false" outlineLevel="0" collapsed="false">
      <c r="A596" s="12" t="n">
        <v>595</v>
      </c>
      <c r="B596" s="12" t="s">
        <v>1668</v>
      </c>
      <c r="C596" s="12" t="s">
        <v>1669</v>
      </c>
      <c r="D596" s="12" t="s">
        <v>488</v>
      </c>
      <c r="E596" s="12" t="n">
        <v>65</v>
      </c>
      <c r="F596" s="12" t="s">
        <v>91</v>
      </c>
      <c r="G596" s="12" t="s">
        <v>46</v>
      </c>
      <c r="H596" s="17" t="n">
        <v>44731</v>
      </c>
      <c r="I596" s="12" t="s">
        <v>63</v>
      </c>
      <c r="J596" s="12" t="n">
        <f aca="false">COUNTIFS(Orders!$B$2:$B$3525,A596,Orders!$G$2:$G$3525,"Delivered")</f>
        <v>2</v>
      </c>
      <c r="K596" s="16" t="n">
        <f aca="false">SUMIFS(Orders!$K$2:$K$3525,Orders!$B$2:$B$3525,A596,Orders!$G$2:$G$3525,"Delivered")</f>
        <v>3770.65</v>
      </c>
      <c r="L596" s="16" t="n">
        <f aca="false">IF(J596=0,0,K596/J596)</f>
        <v>1885.325</v>
      </c>
      <c r="M596" s="12" t="str">
        <f aca="false">IF(J596&gt;1,"Repeat","One-time")</f>
        <v>Repeat</v>
      </c>
    </row>
    <row r="597" customFormat="false" ht="15" hidden="false" customHeight="false" outlineLevel="0" collapsed="false">
      <c r="A597" s="12" t="n">
        <v>596</v>
      </c>
      <c r="B597" s="12" t="s">
        <v>1670</v>
      </c>
      <c r="C597" s="12" t="s">
        <v>1671</v>
      </c>
      <c r="D597" s="12" t="s">
        <v>488</v>
      </c>
      <c r="E597" s="12" t="n">
        <v>21</v>
      </c>
      <c r="F597" s="12" t="s">
        <v>75</v>
      </c>
      <c r="G597" s="12" t="s">
        <v>43</v>
      </c>
      <c r="H597" s="17" t="n">
        <v>45692</v>
      </c>
      <c r="I597" s="12" t="s">
        <v>63</v>
      </c>
      <c r="J597" s="12" t="n">
        <f aca="false">COUNTIFS(Orders!$B$2:$B$3525,A597,Orders!$G$2:$G$3525,"Delivered")</f>
        <v>0</v>
      </c>
      <c r="K597" s="16" t="n">
        <f aca="false">SUMIFS(Orders!$K$2:$K$3525,Orders!$B$2:$B$3525,A597,Orders!$G$2:$G$3525,"Delivered")</f>
        <v>0</v>
      </c>
      <c r="L597" s="16" t="n">
        <f aca="false">IF(J597=0,0,K597/J597)</f>
        <v>0</v>
      </c>
      <c r="M597" s="12" t="str">
        <f aca="false">IF(J597&gt;1,"Repeat","One-time")</f>
        <v>One-time</v>
      </c>
    </row>
    <row r="598" customFormat="false" ht="15" hidden="false" customHeight="false" outlineLevel="0" collapsed="false">
      <c r="A598" s="12" t="n">
        <v>597</v>
      </c>
      <c r="B598" s="12" t="s">
        <v>1672</v>
      </c>
      <c r="C598" s="12" t="s">
        <v>1673</v>
      </c>
      <c r="D598" s="12" t="s">
        <v>483</v>
      </c>
      <c r="E598" s="12" t="n">
        <v>39</v>
      </c>
      <c r="F598" s="12" t="s">
        <v>85</v>
      </c>
      <c r="G598" s="12" t="s">
        <v>45</v>
      </c>
      <c r="H598" s="17" t="n">
        <v>45286</v>
      </c>
      <c r="I598" s="12" t="s">
        <v>62</v>
      </c>
      <c r="J598" s="12" t="n">
        <f aca="false">COUNTIFS(Orders!$B$2:$B$3525,A598,Orders!$G$2:$G$3525,"Delivered")</f>
        <v>6</v>
      </c>
      <c r="K598" s="16" t="n">
        <f aca="false">SUMIFS(Orders!$K$2:$K$3525,Orders!$B$2:$B$3525,A598,Orders!$G$2:$G$3525,"Delivered")</f>
        <v>29562.15</v>
      </c>
      <c r="L598" s="16" t="n">
        <f aca="false">IF(J598=0,0,K598/J598)</f>
        <v>4927.025</v>
      </c>
      <c r="M598" s="12" t="str">
        <f aca="false">IF(J598&gt;1,"Repeat","One-time")</f>
        <v>Repeat</v>
      </c>
    </row>
    <row r="599" customFormat="false" ht="15" hidden="false" customHeight="false" outlineLevel="0" collapsed="false">
      <c r="A599" s="12" t="n">
        <v>598</v>
      </c>
      <c r="B599" s="12" t="s">
        <v>1674</v>
      </c>
      <c r="C599" s="12" t="s">
        <v>1675</v>
      </c>
      <c r="D599" s="12" t="s">
        <v>488</v>
      </c>
      <c r="E599" s="12" t="n">
        <v>19</v>
      </c>
      <c r="F599" s="12" t="s">
        <v>95</v>
      </c>
      <c r="G599" s="12" t="s">
        <v>42</v>
      </c>
      <c r="H599" s="17" t="n">
        <v>45798</v>
      </c>
      <c r="I599" s="12" t="s">
        <v>62</v>
      </c>
      <c r="J599" s="12" t="n">
        <f aca="false">COUNTIFS(Orders!$B$2:$B$3525,A599,Orders!$G$2:$G$3525,"Delivered")</f>
        <v>0</v>
      </c>
      <c r="K599" s="16" t="n">
        <f aca="false">SUMIFS(Orders!$K$2:$K$3525,Orders!$B$2:$B$3525,A599,Orders!$G$2:$G$3525,"Delivered")</f>
        <v>0</v>
      </c>
      <c r="L599" s="16" t="n">
        <f aca="false">IF(J599=0,0,K599/J599)</f>
        <v>0</v>
      </c>
      <c r="M599" s="12" t="str">
        <f aca="false">IF(J599&gt;1,"Repeat","One-time")</f>
        <v>One-time</v>
      </c>
    </row>
    <row r="600" customFormat="false" ht="15" hidden="false" customHeight="false" outlineLevel="0" collapsed="false">
      <c r="A600" s="12" t="n">
        <v>599</v>
      </c>
      <c r="B600" s="12" t="s">
        <v>1676</v>
      </c>
      <c r="C600" s="12" t="s">
        <v>1677</v>
      </c>
      <c r="D600" s="12" t="s">
        <v>488</v>
      </c>
      <c r="E600" s="12" t="n">
        <v>32</v>
      </c>
      <c r="F600" s="12" t="s">
        <v>99</v>
      </c>
      <c r="G600" s="12" t="s">
        <v>42</v>
      </c>
      <c r="H600" s="17" t="n">
        <v>45898</v>
      </c>
      <c r="I600" s="12" t="s">
        <v>63</v>
      </c>
      <c r="J600" s="12" t="n">
        <f aca="false">COUNTIFS(Orders!$B$2:$B$3525,A600,Orders!$G$2:$G$3525,"Delivered")</f>
        <v>1</v>
      </c>
      <c r="K600" s="16" t="n">
        <f aca="false">SUMIFS(Orders!$K$2:$K$3525,Orders!$B$2:$B$3525,A600,Orders!$G$2:$G$3525,"Delivered")</f>
        <v>1378</v>
      </c>
      <c r="L600" s="16" t="n">
        <f aca="false">IF(J600=0,0,K600/J600)</f>
        <v>1378</v>
      </c>
      <c r="M600" s="12" t="str">
        <f aca="false">IF(J600&gt;1,"Repeat","One-time")</f>
        <v>One-time</v>
      </c>
    </row>
    <row r="601" customFormat="false" ht="15" hidden="false" customHeight="false" outlineLevel="0" collapsed="false">
      <c r="A601" s="12" t="n">
        <v>600</v>
      </c>
      <c r="B601" s="12" t="s">
        <v>1678</v>
      </c>
      <c r="C601" s="12" t="s">
        <v>1679</v>
      </c>
      <c r="D601" s="12" t="s">
        <v>488</v>
      </c>
      <c r="E601" s="12" t="n">
        <v>29</v>
      </c>
      <c r="F601" s="12" t="s">
        <v>95</v>
      </c>
      <c r="G601" s="12" t="s">
        <v>42</v>
      </c>
      <c r="H601" s="17" t="n">
        <v>45497</v>
      </c>
      <c r="I601" s="12" t="s">
        <v>62</v>
      </c>
      <c r="J601" s="12" t="n">
        <f aca="false">COUNTIFS(Orders!$B$2:$B$3525,A601,Orders!$G$2:$G$3525,"Delivered")</f>
        <v>0</v>
      </c>
      <c r="K601" s="16" t="n">
        <f aca="false">SUMIFS(Orders!$K$2:$K$3525,Orders!$B$2:$B$3525,A601,Orders!$G$2:$G$3525,"Delivered")</f>
        <v>0</v>
      </c>
      <c r="L601" s="16" t="n">
        <f aca="false">IF(J601=0,0,K601/J601)</f>
        <v>0</v>
      </c>
      <c r="M601" s="12" t="str">
        <f aca="false">IF(J601&gt;1,"Repeat","One-time")</f>
        <v>One-time</v>
      </c>
    </row>
    <row r="602" customFormat="false" ht="15" hidden="false" customHeight="false" outlineLevel="0" collapsed="false">
      <c r="A602" s="12" t="n">
        <v>601</v>
      </c>
      <c r="B602" s="12" t="s">
        <v>1680</v>
      </c>
      <c r="C602" s="12" t="s">
        <v>1681</v>
      </c>
      <c r="D602" s="12" t="s">
        <v>483</v>
      </c>
      <c r="E602" s="12" t="n">
        <v>57</v>
      </c>
      <c r="F602" s="12" t="s">
        <v>95</v>
      </c>
      <c r="G602" s="12" t="s">
        <v>42</v>
      </c>
      <c r="H602" s="17" t="n">
        <v>45190</v>
      </c>
      <c r="I602" s="12" t="s">
        <v>63</v>
      </c>
      <c r="J602" s="12" t="n">
        <f aca="false">COUNTIFS(Orders!$B$2:$B$3525,A602,Orders!$G$2:$G$3525,"Delivered")</f>
        <v>1</v>
      </c>
      <c r="K602" s="16" t="n">
        <f aca="false">SUMIFS(Orders!$K$2:$K$3525,Orders!$B$2:$B$3525,A602,Orders!$G$2:$G$3525,"Delivered")</f>
        <v>319</v>
      </c>
      <c r="L602" s="16" t="n">
        <f aca="false">IF(J602=0,0,K602/J602)</f>
        <v>319</v>
      </c>
      <c r="M602" s="12" t="str">
        <f aca="false">IF(J602&gt;1,"Repeat","One-time")</f>
        <v>One-time</v>
      </c>
    </row>
    <row r="603" customFormat="false" ht="15" hidden="false" customHeight="false" outlineLevel="0" collapsed="false">
      <c r="A603" s="12" t="n">
        <v>602</v>
      </c>
      <c r="B603" s="12" t="s">
        <v>1682</v>
      </c>
      <c r="C603" s="12" t="s">
        <v>1683</v>
      </c>
      <c r="D603" s="12" t="s">
        <v>483</v>
      </c>
      <c r="E603" s="12" t="n">
        <v>23</v>
      </c>
      <c r="F603" s="12" t="s">
        <v>85</v>
      </c>
      <c r="G603" s="12" t="s">
        <v>45</v>
      </c>
      <c r="H603" s="17" t="n">
        <v>44850</v>
      </c>
      <c r="I603" s="12" t="s">
        <v>63</v>
      </c>
      <c r="J603" s="12" t="n">
        <f aca="false">COUNTIFS(Orders!$B$2:$B$3525,A603,Orders!$G$2:$G$3525,"Delivered")</f>
        <v>2</v>
      </c>
      <c r="K603" s="16" t="n">
        <f aca="false">SUMIFS(Orders!$K$2:$K$3525,Orders!$B$2:$B$3525,A603,Orders!$G$2:$G$3525,"Delivered")</f>
        <v>7593</v>
      </c>
      <c r="L603" s="16" t="n">
        <f aca="false">IF(J603=0,0,K603/J603)</f>
        <v>3796.5</v>
      </c>
      <c r="M603" s="12" t="str">
        <f aca="false">IF(J603&gt;1,"Repeat","One-time")</f>
        <v>Repeat</v>
      </c>
    </row>
    <row r="604" customFormat="false" ht="15" hidden="false" customHeight="false" outlineLevel="0" collapsed="false">
      <c r="A604" s="12" t="n">
        <v>603</v>
      </c>
      <c r="B604" s="12" t="s">
        <v>1684</v>
      </c>
      <c r="C604" s="12" t="s">
        <v>1685</v>
      </c>
      <c r="D604" s="12" t="s">
        <v>483</v>
      </c>
      <c r="E604" s="12" t="n">
        <v>65</v>
      </c>
      <c r="F604" s="12" t="s">
        <v>95</v>
      </c>
      <c r="G604" s="12" t="s">
        <v>42</v>
      </c>
      <c r="H604" s="17" t="n">
        <v>45207</v>
      </c>
      <c r="I604" s="12" t="s">
        <v>63</v>
      </c>
      <c r="J604" s="12" t="n">
        <f aca="false">COUNTIFS(Orders!$B$2:$B$3525,A604,Orders!$G$2:$G$3525,"Delivered")</f>
        <v>0</v>
      </c>
      <c r="K604" s="16" t="n">
        <f aca="false">SUMIFS(Orders!$K$2:$K$3525,Orders!$B$2:$B$3525,A604,Orders!$G$2:$G$3525,"Delivered")</f>
        <v>0</v>
      </c>
      <c r="L604" s="16" t="n">
        <f aca="false">IF(J604=0,0,K604/J604)</f>
        <v>0</v>
      </c>
      <c r="M604" s="12" t="str">
        <f aca="false">IF(J604&gt;1,"Repeat","One-time")</f>
        <v>One-time</v>
      </c>
    </row>
    <row r="605" customFormat="false" ht="15" hidden="false" customHeight="false" outlineLevel="0" collapsed="false">
      <c r="A605" s="12" t="n">
        <v>604</v>
      </c>
      <c r="B605" s="12" t="s">
        <v>1686</v>
      </c>
      <c r="C605" s="12" t="s">
        <v>1687</v>
      </c>
      <c r="D605" s="12" t="s">
        <v>483</v>
      </c>
      <c r="E605" s="12" t="n">
        <v>23</v>
      </c>
      <c r="F605" s="12" t="s">
        <v>93</v>
      </c>
      <c r="G605" s="12" t="s">
        <v>46</v>
      </c>
      <c r="H605" s="17" t="n">
        <v>45432</v>
      </c>
      <c r="I605" s="12" t="s">
        <v>63</v>
      </c>
      <c r="J605" s="12" t="n">
        <f aca="false">COUNTIFS(Orders!$B$2:$B$3525,A605,Orders!$G$2:$G$3525,"Delivered")</f>
        <v>2</v>
      </c>
      <c r="K605" s="16" t="n">
        <f aca="false">SUMIFS(Orders!$K$2:$K$3525,Orders!$B$2:$B$3525,A605,Orders!$G$2:$G$3525,"Delivered")</f>
        <v>14621.3</v>
      </c>
      <c r="L605" s="16" t="n">
        <f aca="false">IF(J605=0,0,K605/J605)</f>
        <v>7310.65</v>
      </c>
      <c r="M605" s="12" t="str">
        <f aca="false">IF(J605&gt;1,"Repeat","One-time")</f>
        <v>Repeat</v>
      </c>
    </row>
    <row r="606" customFormat="false" ht="15" hidden="false" customHeight="false" outlineLevel="0" collapsed="false">
      <c r="A606" s="12" t="n">
        <v>605</v>
      </c>
      <c r="B606" s="12" t="s">
        <v>1688</v>
      </c>
      <c r="C606" s="12" t="s">
        <v>1689</v>
      </c>
      <c r="D606" s="12" t="s">
        <v>488</v>
      </c>
      <c r="E606" s="12" t="n">
        <v>41</v>
      </c>
      <c r="F606" s="12" t="s">
        <v>89</v>
      </c>
      <c r="G606" s="12" t="s">
        <v>46</v>
      </c>
      <c r="H606" s="17" t="n">
        <v>45704</v>
      </c>
      <c r="I606" s="12" t="s">
        <v>61</v>
      </c>
      <c r="J606" s="12" t="n">
        <f aca="false">COUNTIFS(Orders!$B$2:$B$3525,A606,Orders!$G$2:$G$3525,"Delivered")</f>
        <v>1</v>
      </c>
      <c r="K606" s="16" t="n">
        <f aca="false">SUMIFS(Orders!$K$2:$K$3525,Orders!$B$2:$B$3525,A606,Orders!$G$2:$G$3525,"Delivered")</f>
        <v>4228</v>
      </c>
      <c r="L606" s="16" t="n">
        <f aca="false">IF(J606=0,0,K606/J606)</f>
        <v>4228</v>
      </c>
      <c r="M606" s="12" t="str">
        <f aca="false">IF(J606&gt;1,"Repeat","One-time")</f>
        <v>One-time</v>
      </c>
    </row>
    <row r="607" customFormat="false" ht="15" hidden="false" customHeight="false" outlineLevel="0" collapsed="false">
      <c r="A607" s="12" t="n">
        <v>606</v>
      </c>
      <c r="B607" s="12" t="s">
        <v>1690</v>
      </c>
      <c r="C607" s="12" t="s">
        <v>1691</v>
      </c>
      <c r="D607" s="12" t="s">
        <v>483</v>
      </c>
      <c r="E607" s="12" t="n">
        <v>23</v>
      </c>
      <c r="F607" s="12" t="s">
        <v>77</v>
      </c>
      <c r="G607" s="12" t="s">
        <v>43</v>
      </c>
      <c r="H607" s="17" t="n">
        <v>45528</v>
      </c>
      <c r="I607" s="12" t="s">
        <v>63</v>
      </c>
      <c r="J607" s="12" t="n">
        <f aca="false">COUNTIFS(Orders!$B$2:$B$3525,A607,Orders!$G$2:$G$3525,"Delivered")</f>
        <v>1</v>
      </c>
      <c r="K607" s="16" t="n">
        <f aca="false">SUMIFS(Orders!$K$2:$K$3525,Orders!$B$2:$B$3525,A607,Orders!$G$2:$G$3525,"Delivered")</f>
        <v>7113.1</v>
      </c>
      <c r="L607" s="16" t="n">
        <f aca="false">IF(J607=0,0,K607/J607)</f>
        <v>7113.1</v>
      </c>
      <c r="M607" s="12" t="str">
        <f aca="false">IF(J607&gt;1,"Repeat","One-time")</f>
        <v>One-time</v>
      </c>
    </row>
    <row r="608" customFormat="false" ht="15" hidden="false" customHeight="false" outlineLevel="0" collapsed="false">
      <c r="A608" s="12" t="n">
        <v>607</v>
      </c>
      <c r="B608" s="12" t="s">
        <v>1692</v>
      </c>
      <c r="C608" s="12" t="s">
        <v>1693</v>
      </c>
      <c r="D608" s="12" t="s">
        <v>488</v>
      </c>
      <c r="E608" s="12" t="n">
        <v>24</v>
      </c>
      <c r="F608" s="12" t="s">
        <v>99</v>
      </c>
      <c r="G608" s="12" t="s">
        <v>42</v>
      </c>
      <c r="H608" s="17" t="n">
        <v>44831</v>
      </c>
      <c r="I608" s="12" t="s">
        <v>63</v>
      </c>
      <c r="J608" s="12" t="n">
        <f aca="false">COUNTIFS(Orders!$B$2:$B$3525,A608,Orders!$G$2:$G$3525,"Delivered")</f>
        <v>2</v>
      </c>
      <c r="K608" s="16" t="n">
        <f aca="false">SUMIFS(Orders!$K$2:$K$3525,Orders!$B$2:$B$3525,A608,Orders!$G$2:$G$3525,"Delivered")</f>
        <v>2962.8</v>
      </c>
      <c r="L608" s="16" t="n">
        <f aca="false">IF(J608=0,0,K608/J608)</f>
        <v>1481.4</v>
      </c>
      <c r="M608" s="12" t="str">
        <f aca="false">IF(J608&gt;1,"Repeat","One-time")</f>
        <v>Repeat</v>
      </c>
    </row>
    <row r="609" customFormat="false" ht="15" hidden="false" customHeight="false" outlineLevel="0" collapsed="false">
      <c r="A609" s="12" t="n">
        <v>608</v>
      </c>
      <c r="B609" s="12" t="s">
        <v>1694</v>
      </c>
      <c r="C609" s="12" t="s">
        <v>1695</v>
      </c>
      <c r="D609" s="12" t="s">
        <v>483</v>
      </c>
      <c r="E609" s="12" t="n">
        <v>56</v>
      </c>
      <c r="F609" s="12" t="s">
        <v>93</v>
      </c>
      <c r="G609" s="12" t="s">
        <v>46</v>
      </c>
      <c r="H609" s="17" t="n">
        <v>45111</v>
      </c>
      <c r="I609" s="12" t="s">
        <v>62</v>
      </c>
      <c r="J609" s="12" t="n">
        <f aca="false">COUNTIFS(Orders!$B$2:$B$3525,A609,Orders!$G$2:$G$3525,"Delivered")</f>
        <v>3</v>
      </c>
      <c r="K609" s="16" t="n">
        <f aca="false">SUMIFS(Orders!$K$2:$K$3525,Orders!$B$2:$B$3525,A609,Orders!$G$2:$G$3525,"Delivered")</f>
        <v>5321.2</v>
      </c>
      <c r="L609" s="16" t="n">
        <f aca="false">IF(J609=0,0,K609/J609)</f>
        <v>1773.73333333333</v>
      </c>
      <c r="M609" s="12" t="str">
        <f aca="false">IF(J609&gt;1,"Repeat","One-time")</f>
        <v>Repeat</v>
      </c>
    </row>
    <row r="610" customFormat="false" ht="15" hidden="false" customHeight="false" outlineLevel="0" collapsed="false">
      <c r="A610" s="12" t="n">
        <v>609</v>
      </c>
      <c r="B610" s="12" t="s">
        <v>1696</v>
      </c>
      <c r="C610" s="12" t="s">
        <v>1697</v>
      </c>
      <c r="D610" s="12" t="s">
        <v>488</v>
      </c>
      <c r="E610" s="12" t="n">
        <v>18</v>
      </c>
      <c r="F610" s="12" t="s">
        <v>91</v>
      </c>
      <c r="G610" s="12" t="s">
        <v>46</v>
      </c>
      <c r="H610" s="17" t="n">
        <v>45699</v>
      </c>
      <c r="I610" s="12" t="s">
        <v>63</v>
      </c>
      <c r="J610" s="12" t="n">
        <f aca="false">COUNTIFS(Orders!$B$2:$B$3525,A610,Orders!$G$2:$G$3525,"Delivered")</f>
        <v>3</v>
      </c>
      <c r="K610" s="16" t="n">
        <f aca="false">SUMIFS(Orders!$K$2:$K$3525,Orders!$B$2:$B$3525,A610,Orders!$G$2:$G$3525,"Delivered")</f>
        <v>4318.55</v>
      </c>
      <c r="L610" s="16" t="n">
        <f aca="false">IF(J610=0,0,K610/J610)</f>
        <v>1439.51666666667</v>
      </c>
      <c r="M610" s="12" t="str">
        <f aca="false">IF(J610&gt;1,"Repeat","One-time")</f>
        <v>Repeat</v>
      </c>
    </row>
    <row r="611" customFormat="false" ht="15" hidden="false" customHeight="false" outlineLevel="0" collapsed="false">
      <c r="A611" s="12" t="n">
        <v>610</v>
      </c>
      <c r="B611" s="12" t="s">
        <v>1698</v>
      </c>
      <c r="C611" s="12" t="s">
        <v>1699</v>
      </c>
      <c r="D611" s="12" t="s">
        <v>483</v>
      </c>
      <c r="E611" s="12" t="n">
        <v>64</v>
      </c>
      <c r="F611" s="12" t="s">
        <v>95</v>
      </c>
      <c r="G611" s="12" t="s">
        <v>42</v>
      </c>
      <c r="H611" s="17" t="n">
        <v>44963</v>
      </c>
      <c r="I611" s="12" t="s">
        <v>61</v>
      </c>
      <c r="J611" s="12" t="n">
        <f aca="false">COUNTIFS(Orders!$B$2:$B$3525,A611,Orders!$G$2:$G$3525,"Delivered")</f>
        <v>3</v>
      </c>
      <c r="K611" s="16" t="n">
        <f aca="false">SUMIFS(Orders!$K$2:$K$3525,Orders!$B$2:$B$3525,A611,Orders!$G$2:$G$3525,"Delivered")</f>
        <v>7196.05</v>
      </c>
      <c r="L611" s="16" t="n">
        <f aca="false">IF(J611=0,0,K611/J611)</f>
        <v>2398.68333333333</v>
      </c>
      <c r="M611" s="12" t="str">
        <f aca="false">IF(J611&gt;1,"Repeat","One-time")</f>
        <v>Repeat</v>
      </c>
    </row>
    <row r="612" customFormat="false" ht="15" hidden="false" customHeight="false" outlineLevel="0" collapsed="false">
      <c r="A612" s="12" t="n">
        <v>611</v>
      </c>
      <c r="B612" s="12" t="s">
        <v>1700</v>
      </c>
      <c r="C612" s="12" t="s">
        <v>1701</v>
      </c>
      <c r="D612" s="12" t="s">
        <v>483</v>
      </c>
      <c r="E612" s="12" t="n">
        <v>61</v>
      </c>
      <c r="F612" s="12" t="s">
        <v>85</v>
      </c>
      <c r="G612" s="12" t="s">
        <v>45</v>
      </c>
      <c r="H612" s="17" t="n">
        <v>45422</v>
      </c>
      <c r="I612" s="12" t="s">
        <v>63</v>
      </c>
      <c r="J612" s="12" t="n">
        <f aca="false">COUNTIFS(Orders!$B$2:$B$3525,A612,Orders!$G$2:$G$3525,"Delivered")</f>
        <v>0</v>
      </c>
      <c r="K612" s="16" t="n">
        <f aca="false">SUMIFS(Orders!$K$2:$K$3525,Orders!$B$2:$B$3525,A612,Orders!$G$2:$G$3525,"Delivered")</f>
        <v>0</v>
      </c>
      <c r="L612" s="16" t="n">
        <f aca="false">IF(J612=0,0,K612/J612)</f>
        <v>0</v>
      </c>
      <c r="M612" s="12" t="str">
        <f aca="false">IF(J612&gt;1,"Repeat","One-time")</f>
        <v>One-time</v>
      </c>
    </row>
    <row r="613" customFormat="false" ht="15" hidden="false" customHeight="false" outlineLevel="0" collapsed="false">
      <c r="A613" s="12" t="n">
        <v>612</v>
      </c>
      <c r="B613" s="12" t="s">
        <v>1702</v>
      </c>
      <c r="C613" s="12" t="s">
        <v>1703</v>
      </c>
      <c r="D613" s="12" t="s">
        <v>488</v>
      </c>
      <c r="E613" s="12" t="n">
        <v>37</v>
      </c>
      <c r="F613" s="12" t="s">
        <v>79</v>
      </c>
      <c r="G613" s="12" t="s">
        <v>45</v>
      </c>
      <c r="H613" s="17" t="n">
        <v>45569</v>
      </c>
      <c r="I613" s="12" t="s">
        <v>63</v>
      </c>
      <c r="J613" s="12" t="n">
        <f aca="false">COUNTIFS(Orders!$B$2:$B$3525,A613,Orders!$G$2:$G$3525,"Delivered")</f>
        <v>5</v>
      </c>
      <c r="K613" s="16" t="n">
        <f aca="false">SUMIFS(Orders!$K$2:$K$3525,Orders!$B$2:$B$3525,A613,Orders!$G$2:$G$3525,"Delivered")</f>
        <v>23495.2</v>
      </c>
      <c r="L613" s="16" t="n">
        <f aca="false">IF(J613=0,0,K613/J613)</f>
        <v>4699.04</v>
      </c>
      <c r="M613" s="12" t="str">
        <f aca="false">IF(J613&gt;1,"Repeat","One-time")</f>
        <v>Repeat</v>
      </c>
    </row>
    <row r="614" customFormat="false" ht="15" hidden="false" customHeight="false" outlineLevel="0" collapsed="false">
      <c r="A614" s="12" t="n">
        <v>613</v>
      </c>
      <c r="B614" s="12" t="s">
        <v>1704</v>
      </c>
      <c r="C614" s="12" t="s">
        <v>1705</v>
      </c>
      <c r="D614" s="12" t="s">
        <v>483</v>
      </c>
      <c r="E614" s="12" t="n">
        <v>28</v>
      </c>
      <c r="F614" s="12" t="s">
        <v>79</v>
      </c>
      <c r="G614" s="12" t="s">
        <v>45</v>
      </c>
      <c r="H614" s="17" t="n">
        <v>45474</v>
      </c>
      <c r="I614" s="12" t="s">
        <v>63</v>
      </c>
      <c r="J614" s="12" t="n">
        <f aca="false">COUNTIFS(Orders!$B$2:$B$3525,A614,Orders!$G$2:$G$3525,"Delivered")</f>
        <v>2</v>
      </c>
      <c r="K614" s="16" t="n">
        <f aca="false">SUMIFS(Orders!$K$2:$K$3525,Orders!$B$2:$B$3525,A614,Orders!$G$2:$G$3525,"Delivered")</f>
        <v>7395.25</v>
      </c>
      <c r="L614" s="16" t="n">
        <f aca="false">IF(J614=0,0,K614/J614)</f>
        <v>3697.625</v>
      </c>
      <c r="M614" s="12" t="str">
        <f aca="false">IF(J614&gt;1,"Repeat","One-time")</f>
        <v>Repeat</v>
      </c>
    </row>
    <row r="615" customFormat="false" ht="15" hidden="false" customHeight="false" outlineLevel="0" collapsed="false">
      <c r="A615" s="12" t="n">
        <v>614</v>
      </c>
      <c r="B615" s="12" t="s">
        <v>1706</v>
      </c>
      <c r="C615" s="12" t="s">
        <v>1707</v>
      </c>
      <c r="D615" s="12" t="s">
        <v>488</v>
      </c>
      <c r="E615" s="12" t="n">
        <v>48</v>
      </c>
      <c r="F615" s="12" t="s">
        <v>97</v>
      </c>
      <c r="G615" s="12" t="s">
        <v>42</v>
      </c>
      <c r="H615" s="17" t="n">
        <v>45389</v>
      </c>
      <c r="I615" s="12" t="s">
        <v>61</v>
      </c>
      <c r="J615" s="12" t="n">
        <f aca="false">COUNTIFS(Orders!$B$2:$B$3525,A615,Orders!$G$2:$G$3525,"Delivered")</f>
        <v>1</v>
      </c>
      <c r="K615" s="16" t="n">
        <f aca="false">SUMIFS(Orders!$K$2:$K$3525,Orders!$B$2:$B$3525,A615,Orders!$G$2:$G$3525,"Delivered")</f>
        <v>3659</v>
      </c>
      <c r="L615" s="16" t="n">
        <f aca="false">IF(J615=0,0,K615/J615)</f>
        <v>3659</v>
      </c>
      <c r="M615" s="12" t="str">
        <f aca="false">IF(J615&gt;1,"Repeat","One-time")</f>
        <v>One-time</v>
      </c>
    </row>
    <row r="616" customFormat="false" ht="15" hidden="false" customHeight="false" outlineLevel="0" collapsed="false">
      <c r="A616" s="12" t="n">
        <v>615</v>
      </c>
      <c r="B616" s="12" t="s">
        <v>1708</v>
      </c>
      <c r="C616" s="12" t="s">
        <v>1709</v>
      </c>
      <c r="D616" s="12" t="s">
        <v>488</v>
      </c>
      <c r="E616" s="12" t="n">
        <v>33</v>
      </c>
      <c r="F616" s="12" t="s">
        <v>93</v>
      </c>
      <c r="G616" s="12" t="s">
        <v>46</v>
      </c>
      <c r="H616" s="17" t="n">
        <v>44800</v>
      </c>
      <c r="I616" s="12" t="s">
        <v>62</v>
      </c>
      <c r="J616" s="12" t="n">
        <f aca="false">COUNTIFS(Orders!$B$2:$B$3525,A616,Orders!$G$2:$G$3525,"Delivered")</f>
        <v>4</v>
      </c>
      <c r="K616" s="16" t="n">
        <f aca="false">SUMIFS(Orders!$K$2:$K$3525,Orders!$B$2:$B$3525,A616,Orders!$G$2:$G$3525,"Delivered")</f>
        <v>14700.15</v>
      </c>
      <c r="L616" s="16" t="n">
        <f aca="false">IF(J616=0,0,K616/J616)</f>
        <v>3675.0375</v>
      </c>
      <c r="M616" s="12" t="str">
        <f aca="false">IF(J616&gt;1,"Repeat","One-time")</f>
        <v>Repeat</v>
      </c>
    </row>
    <row r="617" customFormat="false" ht="15" hidden="false" customHeight="false" outlineLevel="0" collapsed="false">
      <c r="A617" s="12" t="n">
        <v>616</v>
      </c>
      <c r="B617" s="12" t="s">
        <v>1710</v>
      </c>
      <c r="C617" s="12" t="s">
        <v>1711</v>
      </c>
      <c r="D617" s="12" t="s">
        <v>483</v>
      </c>
      <c r="E617" s="12" t="n">
        <v>47</v>
      </c>
      <c r="F617" s="12" t="s">
        <v>101</v>
      </c>
      <c r="G617" s="12" t="s">
        <v>42</v>
      </c>
      <c r="H617" s="17" t="n">
        <v>44880</v>
      </c>
      <c r="I617" s="12" t="s">
        <v>63</v>
      </c>
      <c r="J617" s="12" t="n">
        <f aca="false">COUNTIFS(Orders!$B$2:$B$3525,A617,Orders!$G$2:$G$3525,"Delivered")</f>
        <v>13</v>
      </c>
      <c r="K617" s="16" t="n">
        <f aca="false">SUMIFS(Orders!$K$2:$K$3525,Orders!$B$2:$B$3525,A617,Orders!$G$2:$G$3525,"Delivered")</f>
        <v>33449.45</v>
      </c>
      <c r="L617" s="16" t="n">
        <f aca="false">IF(J617=0,0,K617/J617)</f>
        <v>2573.03461538462</v>
      </c>
      <c r="M617" s="12" t="str">
        <f aca="false">IF(J617&gt;1,"Repeat","One-time")</f>
        <v>Repeat</v>
      </c>
    </row>
    <row r="618" customFormat="false" ht="15" hidden="false" customHeight="false" outlineLevel="0" collapsed="false">
      <c r="A618" s="12" t="n">
        <v>617</v>
      </c>
      <c r="B618" s="12" t="s">
        <v>1712</v>
      </c>
      <c r="C618" s="12" t="s">
        <v>1713</v>
      </c>
      <c r="D618" s="12" t="s">
        <v>483</v>
      </c>
      <c r="E618" s="12" t="n">
        <v>43</v>
      </c>
      <c r="F618" s="12" t="s">
        <v>89</v>
      </c>
      <c r="G618" s="12" t="s">
        <v>46</v>
      </c>
      <c r="H618" s="17" t="n">
        <v>45229</v>
      </c>
      <c r="I618" s="12" t="s">
        <v>63</v>
      </c>
      <c r="J618" s="12" t="n">
        <f aca="false">COUNTIFS(Orders!$B$2:$B$3525,A618,Orders!$G$2:$G$3525,"Delivered")</f>
        <v>0</v>
      </c>
      <c r="K618" s="16" t="n">
        <f aca="false">SUMIFS(Orders!$K$2:$K$3525,Orders!$B$2:$B$3525,A618,Orders!$G$2:$G$3525,"Delivered")</f>
        <v>0</v>
      </c>
      <c r="L618" s="16" t="n">
        <f aca="false">IF(J618=0,0,K618/J618)</f>
        <v>0</v>
      </c>
      <c r="M618" s="12" t="str">
        <f aca="false">IF(J618&gt;1,"Repeat","One-time")</f>
        <v>One-time</v>
      </c>
    </row>
    <row r="619" customFormat="false" ht="15" hidden="false" customHeight="false" outlineLevel="0" collapsed="false">
      <c r="A619" s="12" t="n">
        <v>618</v>
      </c>
      <c r="B619" s="12" t="s">
        <v>1714</v>
      </c>
      <c r="C619" s="12" t="s">
        <v>1715</v>
      </c>
      <c r="D619" s="12" t="s">
        <v>488</v>
      </c>
      <c r="E619" s="12" t="n">
        <v>46</v>
      </c>
      <c r="F619" s="12" t="s">
        <v>95</v>
      </c>
      <c r="G619" s="12" t="s">
        <v>42</v>
      </c>
      <c r="H619" s="17" t="n">
        <v>45744</v>
      </c>
      <c r="I619" s="12" t="s">
        <v>63</v>
      </c>
      <c r="J619" s="12" t="n">
        <f aca="false">COUNTIFS(Orders!$B$2:$B$3525,A619,Orders!$G$2:$G$3525,"Delivered")</f>
        <v>1</v>
      </c>
      <c r="K619" s="16" t="n">
        <f aca="false">SUMIFS(Orders!$K$2:$K$3525,Orders!$B$2:$B$3525,A619,Orders!$G$2:$G$3525,"Delivered")</f>
        <v>2519</v>
      </c>
      <c r="L619" s="16" t="n">
        <f aca="false">IF(J619=0,0,K619/J619)</f>
        <v>2519</v>
      </c>
      <c r="M619" s="12" t="str">
        <f aca="false">IF(J619&gt;1,"Repeat","One-time")</f>
        <v>One-time</v>
      </c>
    </row>
    <row r="620" customFormat="false" ht="15" hidden="false" customHeight="false" outlineLevel="0" collapsed="false">
      <c r="A620" s="12" t="n">
        <v>619</v>
      </c>
      <c r="B620" s="12" t="s">
        <v>1716</v>
      </c>
      <c r="C620" s="12" t="s">
        <v>1717</v>
      </c>
      <c r="D620" s="12" t="s">
        <v>488</v>
      </c>
      <c r="E620" s="12" t="n">
        <v>38</v>
      </c>
      <c r="F620" s="12" t="s">
        <v>79</v>
      </c>
      <c r="G620" s="12" t="s">
        <v>45</v>
      </c>
      <c r="H620" s="17" t="n">
        <v>45571</v>
      </c>
      <c r="I620" s="12" t="s">
        <v>62</v>
      </c>
      <c r="J620" s="12" t="n">
        <f aca="false">COUNTIFS(Orders!$B$2:$B$3525,A620,Orders!$G$2:$G$3525,"Delivered")</f>
        <v>5</v>
      </c>
      <c r="K620" s="16" t="n">
        <f aca="false">SUMIFS(Orders!$K$2:$K$3525,Orders!$B$2:$B$3525,A620,Orders!$G$2:$G$3525,"Delivered")</f>
        <v>22601.15</v>
      </c>
      <c r="L620" s="16" t="n">
        <f aca="false">IF(J620=0,0,K620/J620)</f>
        <v>4520.23</v>
      </c>
      <c r="M620" s="12" t="str">
        <f aca="false">IF(J620&gt;1,"Repeat","One-time")</f>
        <v>Repeat</v>
      </c>
    </row>
    <row r="621" customFormat="false" ht="15" hidden="false" customHeight="false" outlineLevel="0" collapsed="false">
      <c r="A621" s="12" t="n">
        <v>620</v>
      </c>
      <c r="B621" s="12" t="s">
        <v>1718</v>
      </c>
      <c r="C621" s="12" t="s">
        <v>1719</v>
      </c>
      <c r="D621" s="12" t="s">
        <v>488</v>
      </c>
      <c r="E621" s="12" t="n">
        <v>38</v>
      </c>
      <c r="F621" s="12" t="s">
        <v>83</v>
      </c>
      <c r="G621" s="12" t="s">
        <v>45</v>
      </c>
      <c r="H621" s="17" t="n">
        <v>45279</v>
      </c>
      <c r="I621" s="12" t="s">
        <v>63</v>
      </c>
      <c r="J621" s="12" t="n">
        <f aca="false">COUNTIFS(Orders!$B$2:$B$3525,A621,Orders!$G$2:$G$3525,"Delivered")</f>
        <v>2</v>
      </c>
      <c r="K621" s="16" t="n">
        <f aca="false">SUMIFS(Orders!$K$2:$K$3525,Orders!$B$2:$B$3525,A621,Orders!$G$2:$G$3525,"Delivered")</f>
        <v>9677.75</v>
      </c>
      <c r="L621" s="16" t="n">
        <f aca="false">IF(J621=0,0,K621/J621)</f>
        <v>4838.875</v>
      </c>
      <c r="M621" s="12" t="str">
        <f aca="false">IF(J621&gt;1,"Repeat","One-time")</f>
        <v>Repeat</v>
      </c>
    </row>
    <row r="622" customFormat="false" ht="15" hidden="false" customHeight="false" outlineLevel="0" collapsed="false">
      <c r="A622" s="12" t="n">
        <v>621</v>
      </c>
      <c r="B622" s="12" t="s">
        <v>1720</v>
      </c>
      <c r="C622" s="12" t="s">
        <v>1721</v>
      </c>
      <c r="D622" s="12" t="s">
        <v>488</v>
      </c>
      <c r="E622" s="12" t="n">
        <v>36</v>
      </c>
      <c r="F622" s="12" t="s">
        <v>95</v>
      </c>
      <c r="G622" s="12" t="s">
        <v>42</v>
      </c>
      <c r="H622" s="17" t="n">
        <v>44808</v>
      </c>
      <c r="I622" s="12" t="s">
        <v>62</v>
      </c>
      <c r="J622" s="12" t="n">
        <f aca="false">COUNTIFS(Orders!$B$2:$B$3525,A622,Orders!$G$2:$G$3525,"Delivered")</f>
        <v>1</v>
      </c>
      <c r="K622" s="16" t="n">
        <f aca="false">SUMIFS(Orders!$K$2:$K$3525,Orders!$B$2:$B$3525,A622,Orders!$G$2:$G$3525,"Delivered")</f>
        <v>3087</v>
      </c>
      <c r="L622" s="16" t="n">
        <f aca="false">IF(J622=0,0,K622/J622)</f>
        <v>3087</v>
      </c>
      <c r="M622" s="12" t="str">
        <f aca="false">IF(J622&gt;1,"Repeat","One-time")</f>
        <v>One-time</v>
      </c>
    </row>
    <row r="623" customFormat="false" ht="15" hidden="false" customHeight="false" outlineLevel="0" collapsed="false">
      <c r="A623" s="12" t="n">
        <v>622</v>
      </c>
      <c r="B623" s="12" t="s">
        <v>1722</v>
      </c>
      <c r="C623" s="12" t="s">
        <v>1723</v>
      </c>
      <c r="D623" s="12" t="s">
        <v>483</v>
      </c>
      <c r="E623" s="12" t="n">
        <v>38</v>
      </c>
      <c r="F623" s="12" t="s">
        <v>101</v>
      </c>
      <c r="G623" s="12" t="s">
        <v>42</v>
      </c>
      <c r="H623" s="17" t="n">
        <v>45284</v>
      </c>
      <c r="I623" s="12" t="s">
        <v>63</v>
      </c>
      <c r="J623" s="12" t="n">
        <f aca="false">COUNTIFS(Orders!$B$2:$B$3525,A623,Orders!$G$2:$G$3525,"Delivered")</f>
        <v>0</v>
      </c>
      <c r="K623" s="16" t="n">
        <f aca="false">SUMIFS(Orders!$K$2:$K$3525,Orders!$B$2:$B$3525,A623,Orders!$G$2:$G$3525,"Delivered")</f>
        <v>0</v>
      </c>
      <c r="L623" s="16" t="n">
        <f aca="false">IF(J623=0,0,K623/J623)</f>
        <v>0</v>
      </c>
      <c r="M623" s="12" t="str">
        <f aca="false">IF(J623&gt;1,"Repeat","One-time")</f>
        <v>One-time</v>
      </c>
    </row>
    <row r="624" customFormat="false" ht="15" hidden="false" customHeight="false" outlineLevel="0" collapsed="false">
      <c r="A624" s="12" t="n">
        <v>623</v>
      </c>
      <c r="B624" s="12" t="s">
        <v>1724</v>
      </c>
      <c r="C624" s="12" t="s">
        <v>1725</v>
      </c>
      <c r="D624" s="12" t="s">
        <v>488</v>
      </c>
      <c r="E624" s="12" t="n">
        <v>25</v>
      </c>
      <c r="F624" s="12" t="s">
        <v>95</v>
      </c>
      <c r="G624" s="12" t="s">
        <v>42</v>
      </c>
      <c r="H624" s="17" t="n">
        <v>45065</v>
      </c>
      <c r="I624" s="12" t="s">
        <v>61</v>
      </c>
      <c r="J624" s="12" t="n">
        <f aca="false">COUNTIFS(Orders!$B$2:$B$3525,A624,Orders!$G$2:$G$3525,"Delivered")</f>
        <v>2</v>
      </c>
      <c r="K624" s="16" t="n">
        <f aca="false">SUMIFS(Orders!$K$2:$K$3525,Orders!$B$2:$B$3525,A624,Orders!$G$2:$G$3525,"Delivered")</f>
        <v>9000.95</v>
      </c>
      <c r="L624" s="16" t="n">
        <f aca="false">IF(J624=0,0,K624/J624)</f>
        <v>4500.475</v>
      </c>
      <c r="M624" s="12" t="str">
        <f aca="false">IF(J624&gt;1,"Repeat","One-time")</f>
        <v>Repeat</v>
      </c>
    </row>
    <row r="625" customFormat="false" ht="15" hidden="false" customHeight="false" outlineLevel="0" collapsed="false">
      <c r="A625" s="12" t="n">
        <v>624</v>
      </c>
      <c r="B625" s="12" t="s">
        <v>1726</v>
      </c>
      <c r="C625" s="12" t="s">
        <v>1727</v>
      </c>
      <c r="D625" s="12" t="s">
        <v>483</v>
      </c>
      <c r="E625" s="12" t="n">
        <v>61</v>
      </c>
      <c r="F625" s="12" t="s">
        <v>83</v>
      </c>
      <c r="G625" s="12" t="s">
        <v>45</v>
      </c>
      <c r="H625" s="17" t="n">
        <v>45410</v>
      </c>
      <c r="I625" s="12" t="s">
        <v>61</v>
      </c>
      <c r="J625" s="12" t="n">
        <f aca="false">COUNTIFS(Orders!$B$2:$B$3525,A625,Orders!$G$2:$G$3525,"Delivered")</f>
        <v>0</v>
      </c>
      <c r="K625" s="16" t="n">
        <f aca="false">SUMIFS(Orders!$K$2:$K$3525,Orders!$B$2:$B$3525,A625,Orders!$G$2:$G$3525,"Delivered")</f>
        <v>0</v>
      </c>
      <c r="L625" s="16" t="n">
        <f aca="false">IF(J625=0,0,K625/J625)</f>
        <v>0</v>
      </c>
      <c r="M625" s="12" t="str">
        <f aca="false">IF(J625&gt;1,"Repeat","One-time")</f>
        <v>One-time</v>
      </c>
    </row>
    <row r="626" customFormat="false" ht="15" hidden="false" customHeight="false" outlineLevel="0" collapsed="false">
      <c r="A626" s="12" t="n">
        <v>625</v>
      </c>
      <c r="B626" s="12" t="s">
        <v>1728</v>
      </c>
      <c r="C626" s="12" t="s">
        <v>1729</v>
      </c>
      <c r="D626" s="12" t="s">
        <v>488</v>
      </c>
      <c r="E626" s="12" t="n">
        <v>63</v>
      </c>
      <c r="F626" s="12" t="s">
        <v>71</v>
      </c>
      <c r="G626" s="12" t="s">
        <v>43</v>
      </c>
      <c r="H626" s="17" t="n">
        <v>44806</v>
      </c>
      <c r="I626" s="12" t="s">
        <v>63</v>
      </c>
      <c r="J626" s="12" t="n">
        <f aca="false">COUNTIFS(Orders!$B$2:$B$3525,A626,Orders!$G$2:$G$3525,"Delivered")</f>
        <v>4</v>
      </c>
      <c r="K626" s="16" t="n">
        <f aca="false">SUMIFS(Orders!$K$2:$K$3525,Orders!$B$2:$B$3525,A626,Orders!$G$2:$G$3525,"Delivered")</f>
        <v>15657.75</v>
      </c>
      <c r="L626" s="16" t="n">
        <f aca="false">IF(J626=0,0,K626/J626)</f>
        <v>3914.4375</v>
      </c>
      <c r="M626" s="12" t="str">
        <f aca="false">IF(J626&gt;1,"Repeat","One-time")</f>
        <v>Repeat</v>
      </c>
    </row>
    <row r="627" customFormat="false" ht="15" hidden="false" customHeight="false" outlineLevel="0" collapsed="false">
      <c r="A627" s="12" t="n">
        <v>626</v>
      </c>
      <c r="B627" s="12" t="s">
        <v>1730</v>
      </c>
      <c r="C627" s="12" t="s">
        <v>1731</v>
      </c>
      <c r="D627" s="12" t="s">
        <v>483</v>
      </c>
      <c r="E627" s="12" t="n">
        <v>44</v>
      </c>
      <c r="F627" s="12" t="s">
        <v>89</v>
      </c>
      <c r="G627" s="12" t="s">
        <v>46</v>
      </c>
      <c r="H627" s="17" t="n">
        <v>44925</v>
      </c>
      <c r="I627" s="12" t="s">
        <v>62</v>
      </c>
      <c r="J627" s="12" t="n">
        <f aca="false">COUNTIFS(Orders!$B$2:$B$3525,A627,Orders!$G$2:$G$3525,"Delivered")</f>
        <v>0</v>
      </c>
      <c r="K627" s="16" t="n">
        <f aca="false">SUMIFS(Orders!$K$2:$K$3525,Orders!$B$2:$B$3525,A627,Orders!$G$2:$G$3525,"Delivered")</f>
        <v>0</v>
      </c>
      <c r="L627" s="16" t="n">
        <f aca="false">IF(J627=0,0,K627/J627)</f>
        <v>0</v>
      </c>
      <c r="M627" s="12" t="str">
        <f aca="false">IF(J627&gt;1,"Repeat","One-time")</f>
        <v>One-time</v>
      </c>
    </row>
    <row r="628" customFormat="false" ht="15" hidden="false" customHeight="false" outlineLevel="0" collapsed="false">
      <c r="A628" s="12" t="n">
        <v>627</v>
      </c>
      <c r="B628" s="12" t="s">
        <v>1732</v>
      </c>
      <c r="C628" s="12" t="s">
        <v>1733</v>
      </c>
      <c r="D628" s="12" t="s">
        <v>488</v>
      </c>
      <c r="E628" s="12" t="n">
        <v>33</v>
      </c>
      <c r="F628" s="12" t="s">
        <v>79</v>
      </c>
      <c r="G628" s="12" t="s">
        <v>45</v>
      </c>
      <c r="H628" s="17" t="n">
        <v>44933</v>
      </c>
      <c r="I628" s="12" t="s">
        <v>63</v>
      </c>
      <c r="J628" s="12" t="n">
        <f aca="false">COUNTIFS(Orders!$B$2:$B$3525,A628,Orders!$G$2:$G$3525,"Delivered")</f>
        <v>2</v>
      </c>
      <c r="K628" s="16" t="n">
        <f aca="false">SUMIFS(Orders!$K$2:$K$3525,Orders!$B$2:$B$3525,A628,Orders!$G$2:$G$3525,"Delivered")</f>
        <v>7590.25</v>
      </c>
      <c r="L628" s="16" t="n">
        <f aca="false">IF(J628=0,0,K628/J628)</f>
        <v>3795.125</v>
      </c>
      <c r="M628" s="12" t="str">
        <f aca="false">IF(J628&gt;1,"Repeat","One-time")</f>
        <v>Repeat</v>
      </c>
    </row>
    <row r="629" customFormat="false" ht="15" hidden="false" customHeight="false" outlineLevel="0" collapsed="false">
      <c r="A629" s="12" t="n">
        <v>628</v>
      </c>
      <c r="B629" s="12" t="s">
        <v>1734</v>
      </c>
      <c r="C629" s="12" t="s">
        <v>1735</v>
      </c>
      <c r="D629" s="12" t="s">
        <v>488</v>
      </c>
      <c r="E629" s="12" t="n">
        <v>42</v>
      </c>
      <c r="F629" s="12" t="s">
        <v>79</v>
      </c>
      <c r="G629" s="12" t="s">
        <v>45</v>
      </c>
      <c r="H629" s="17" t="n">
        <v>45629</v>
      </c>
      <c r="I629" s="12" t="s">
        <v>63</v>
      </c>
      <c r="J629" s="12" t="n">
        <f aca="false">COUNTIFS(Orders!$B$2:$B$3525,A629,Orders!$G$2:$G$3525,"Delivered")</f>
        <v>3</v>
      </c>
      <c r="K629" s="16" t="n">
        <f aca="false">SUMIFS(Orders!$K$2:$K$3525,Orders!$B$2:$B$3525,A629,Orders!$G$2:$G$3525,"Delivered")</f>
        <v>5476.15</v>
      </c>
      <c r="L629" s="16" t="n">
        <f aca="false">IF(J629=0,0,K629/J629)</f>
        <v>1825.38333333333</v>
      </c>
      <c r="M629" s="12" t="str">
        <f aca="false">IF(J629&gt;1,"Repeat","One-time")</f>
        <v>Repeat</v>
      </c>
    </row>
    <row r="630" customFormat="false" ht="15" hidden="false" customHeight="false" outlineLevel="0" collapsed="false">
      <c r="A630" s="12" t="n">
        <v>629</v>
      </c>
      <c r="B630" s="12" t="s">
        <v>1736</v>
      </c>
      <c r="C630" s="12" t="s">
        <v>1737</v>
      </c>
      <c r="D630" s="12" t="s">
        <v>488</v>
      </c>
      <c r="E630" s="12" t="n">
        <v>52</v>
      </c>
      <c r="F630" s="12" t="s">
        <v>101</v>
      </c>
      <c r="G630" s="12" t="s">
        <v>42</v>
      </c>
      <c r="H630" s="17" t="n">
        <v>44779</v>
      </c>
      <c r="I630" s="12" t="s">
        <v>63</v>
      </c>
      <c r="J630" s="12" t="n">
        <f aca="false">COUNTIFS(Orders!$B$2:$B$3525,A630,Orders!$G$2:$G$3525,"Delivered")</f>
        <v>2</v>
      </c>
      <c r="K630" s="16" t="n">
        <f aca="false">SUMIFS(Orders!$K$2:$K$3525,Orders!$B$2:$B$3525,A630,Orders!$G$2:$G$3525,"Delivered")</f>
        <v>4158</v>
      </c>
      <c r="L630" s="16" t="n">
        <f aca="false">IF(J630=0,0,K630/J630)</f>
        <v>2079</v>
      </c>
      <c r="M630" s="12" t="str">
        <f aca="false">IF(J630&gt;1,"Repeat","One-time")</f>
        <v>Repeat</v>
      </c>
    </row>
    <row r="631" customFormat="false" ht="15" hidden="false" customHeight="false" outlineLevel="0" collapsed="false">
      <c r="A631" s="12" t="n">
        <v>630</v>
      </c>
      <c r="B631" s="12" t="s">
        <v>1738</v>
      </c>
      <c r="C631" s="12" t="s">
        <v>1739</v>
      </c>
      <c r="D631" s="12" t="s">
        <v>483</v>
      </c>
      <c r="E631" s="12" t="n">
        <v>41</v>
      </c>
      <c r="F631" s="12" t="s">
        <v>97</v>
      </c>
      <c r="G631" s="12" t="s">
        <v>42</v>
      </c>
      <c r="H631" s="17" t="n">
        <v>45621</v>
      </c>
      <c r="I631" s="12" t="s">
        <v>62</v>
      </c>
      <c r="J631" s="12" t="n">
        <f aca="false">COUNTIFS(Orders!$B$2:$B$3525,A631,Orders!$G$2:$G$3525,"Delivered")</f>
        <v>2</v>
      </c>
      <c r="K631" s="16" t="n">
        <f aca="false">SUMIFS(Orders!$K$2:$K$3525,Orders!$B$2:$B$3525,A631,Orders!$G$2:$G$3525,"Delivered")</f>
        <v>5633.4</v>
      </c>
      <c r="L631" s="16" t="n">
        <f aca="false">IF(J631=0,0,K631/J631)</f>
        <v>2816.7</v>
      </c>
      <c r="M631" s="12" t="str">
        <f aca="false">IF(J631&gt;1,"Repeat","One-time")</f>
        <v>Repeat</v>
      </c>
    </row>
    <row r="632" customFormat="false" ht="15" hidden="false" customHeight="false" outlineLevel="0" collapsed="false">
      <c r="A632" s="12" t="n">
        <v>631</v>
      </c>
      <c r="B632" s="12" t="s">
        <v>1740</v>
      </c>
      <c r="C632" s="12" t="s">
        <v>1741</v>
      </c>
      <c r="D632" s="12" t="s">
        <v>483</v>
      </c>
      <c r="E632" s="12" t="n">
        <v>33</v>
      </c>
      <c r="F632" s="12" t="s">
        <v>75</v>
      </c>
      <c r="G632" s="12" t="s">
        <v>43</v>
      </c>
      <c r="H632" s="17" t="n">
        <v>45772</v>
      </c>
      <c r="I632" s="12" t="s">
        <v>62</v>
      </c>
      <c r="J632" s="12" t="n">
        <f aca="false">COUNTIFS(Orders!$B$2:$B$3525,A632,Orders!$G$2:$G$3525,"Delivered")</f>
        <v>3</v>
      </c>
      <c r="K632" s="16" t="n">
        <f aca="false">SUMIFS(Orders!$K$2:$K$3525,Orders!$B$2:$B$3525,A632,Orders!$G$2:$G$3525,"Delivered")</f>
        <v>13546.4</v>
      </c>
      <c r="L632" s="16" t="n">
        <f aca="false">IF(J632=0,0,K632/J632)</f>
        <v>4515.46666666667</v>
      </c>
      <c r="M632" s="12" t="str">
        <f aca="false">IF(J632&gt;1,"Repeat","One-time")</f>
        <v>Repeat</v>
      </c>
    </row>
    <row r="633" customFormat="false" ht="15" hidden="false" customHeight="false" outlineLevel="0" collapsed="false">
      <c r="A633" s="12" t="n">
        <v>632</v>
      </c>
      <c r="B633" s="12" t="s">
        <v>1742</v>
      </c>
      <c r="C633" s="12" t="s">
        <v>1743</v>
      </c>
      <c r="D633" s="12" t="s">
        <v>483</v>
      </c>
      <c r="E633" s="12" t="n">
        <v>59</v>
      </c>
      <c r="F633" s="12" t="s">
        <v>93</v>
      </c>
      <c r="G633" s="12" t="s">
        <v>46</v>
      </c>
      <c r="H633" s="17" t="n">
        <v>45489</v>
      </c>
      <c r="I633" s="12" t="s">
        <v>62</v>
      </c>
      <c r="J633" s="12" t="n">
        <f aca="false">COUNTIFS(Orders!$B$2:$B$3525,A633,Orders!$G$2:$G$3525,"Delivered")</f>
        <v>4</v>
      </c>
      <c r="K633" s="16" t="n">
        <f aca="false">SUMIFS(Orders!$K$2:$K$3525,Orders!$B$2:$B$3525,A633,Orders!$G$2:$G$3525,"Delivered")</f>
        <v>8637.25</v>
      </c>
      <c r="L633" s="16" t="n">
        <f aca="false">IF(J633=0,0,K633/J633)</f>
        <v>2159.3125</v>
      </c>
      <c r="M633" s="12" t="str">
        <f aca="false">IF(J633&gt;1,"Repeat","One-time")</f>
        <v>Repeat</v>
      </c>
    </row>
    <row r="634" customFormat="false" ht="15" hidden="false" customHeight="false" outlineLevel="0" collapsed="false">
      <c r="A634" s="12" t="n">
        <v>633</v>
      </c>
      <c r="B634" s="12" t="s">
        <v>1744</v>
      </c>
      <c r="C634" s="12" t="s">
        <v>1745</v>
      </c>
      <c r="D634" s="12" t="s">
        <v>488</v>
      </c>
      <c r="E634" s="12" t="n">
        <v>45</v>
      </c>
      <c r="F634" s="12" t="s">
        <v>95</v>
      </c>
      <c r="G634" s="12" t="s">
        <v>42</v>
      </c>
      <c r="H634" s="17" t="n">
        <v>45509</v>
      </c>
      <c r="I634" s="12" t="s">
        <v>63</v>
      </c>
      <c r="J634" s="12" t="n">
        <f aca="false">COUNTIFS(Orders!$B$2:$B$3525,A634,Orders!$G$2:$G$3525,"Delivered")</f>
        <v>3</v>
      </c>
      <c r="K634" s="16" t="n">
        <f aca="false">SUMIFS(Orders!$K$2:$K$3525,Orders!$B$2:$B$3525,A634,Orders!$G$2:$G$3525,"Delivered")</f>
        <v>10414.9</v>
      </c>
      <c r="L634" s="16" t="n">
        <f aca="false">IF(J634=0,0,K634/J634)</f>
        <v>3471.63333333333</v>
      </c>
      <c r="M634" s="12" t="str">
        <f aca="false">IF(J634&gt;1,"Repeat","One-time")</f>
        <v>Repeat</v>
      </c>
    </row>
    <row r="635" customFormat="false" ht="15" hidden="false" customHeight="false" outlineLevel="0" collapsed="false">
      <c r="A635" s="12" t="n">
        <v>634</v>
      </c>
      <c r="B635" s="12" t="s">
        <v>1746</v>
      </c>
      <c r="C635" s="12" t="s">
        <v>1747</v>
      </c>
      <c r="D635" s="12" t="s">
        <v>488</v>
      </c>
      <c r="E635" s="12" t="n">
        <v>32</v>
      </c>
      <c r="F635" s="12" t="s">
        <v>77</v>
      </c>
      <c r="G635" s="12" t="s">
        <v>43</v>
      </c>
      <c r="H635" s="17" t="n">
        <v>45094</v>
      </c>
      <c r="I635" s="12" t="s">
        <v>63</v>
      </c>
      <c r="J635" s="12" t="n">
        <f aca="false">COUNTIFS(Orders!$B$2:$B$3525,A635,Orders!$G$2:$G$3525,"Delivered")</f>
        <v>3</v>
      </c>
      <c r="K635" s="16" t="n">
        <f aca="false">SUMIFS(Orders!$K$2:$K$3525,Orders!$B$2:$B$3525,A635,Orders!$G$2:$G$3525,"Delivered")</f>
        <v>20793.1</v>
      </c>
      <c r="L635" s="16" t="n">
        <f aca="false">IF(J635=0,0,K635/J635)</f>
        <v>6931.03333333333</v>
      </c>
      <c r="M635" s="12" t="str">
        <f aca="false">IF(J635&gt;1,"Repeat","One-time")</f>
        <v>Repeat</v>
      </c>
    </row>
    <row r="636" customFormat="false" ht="15" hidden="false" customHeight="false" outlineLevel="0" collapsed="false">
      <c r="A636" s="12" t="n">
        <v>635</v>
      </c>
      <c r="B636" s="12" t="s">
        <v>1748</v>
      </c>
      <c r="C636" s="12" t="s">
        <v>1749</v>
      </c>
      <c r="D636" s="12" t="s">
        <v>488</v>
      </c>
      <c r="E636" s="12" t="n">
        <v>41</v>
      </c>
      <c r="F636" s="12" t="s">
        <v>85</v>
      </c>
      <c r="G636" s="12" t="s">
        <v>45</v>
      </c>
      <c r="H636" s="17" t="n">
        <v>45256</v>
      </c>
      <c r="I636" s="12" t="s">
        <v>63</v>
      </c>
      <c r="J636" s="12" t="n">
        <f aca="false">COUNTIFS(Orders!$B$2:$B$3525,A636,Orders!$G$2:$G$3525,"Delivered")</f>
        <v>1</v>
      </c>
      <c r="K636" s="16" t="n">
        <f aca="false">SUMIFS(Orders!$K$2:$K$3525,Orders!$B$2:$B$3525,A636,Orders!$G$2:$G$3525,"Delivered")</f>
        <v>2367</v>
      </c>
      <c r="L636" s="16" t="n">
        <f aca="false">IF(J636=0,0,K636/J636)</f>
        <v>2367</v>
      </c>
      <c r="M636" s="12" t="str">
        <f aca="false">IF(J636&gt;1,"Repeat","One-time")</f>
        <v>One-time</v>
      </c>
    </row>
    <row r="637" customFormat="false" ht="15" hidden="false" customHeight="false" outlineLevel="0" collapsed="false">
      <c r="A637" s="12" t="n">
        <v>636</v>
      </c>
      <c r="B637" s="12" t="s">
        <v>1750</v>
      </c>
      <c r="C637" s="12" t="s">
        <v>1751</v>
      </c>
      <c r="D637" s="12" t="s">
        <v>488</v>
      </c>
      <c r="E637" s="12" t="n">
        <v>19</v>
      </c>
      <c r="F637" s="12" t="s">
        <v>79</v>
      </c>
      <c r="G637" s="12" t="s">
        <v>45</v>
      </c>
      <c r="H637" s="17" t="n">
        <v>45512</v>
      </c>
      <c r="I637" s="12" t="s">
        <v>63</v>
      </c>
      <c r="J637" s="12" t="n">
        <f aca="false">COUNTIFS(Orders!$B$2:$B$3525,A637,Orders!$G$2:$G$3525,"Delivered")</f>
        <v>1</v>
      </c>
      <c r="K637" s="16" t="n">
        <f aca="false">SUMIFS(Orders!$K$2:$K$3525,Orders!$B$2:$B$3525,A637,Orders!$G$2:$G$3525,"Delivered")</f>
        <v>13366.5</v>
      </c>
      <c r="L637" s="16" t="n">
        <f aca="false">IF(J637=0,0,K637/J637)</f>
        <v>13366.5</v>
      </c>
      <c r="M637" s="12" t="str">
        <f aca="false">IF(J637&gt;1,"Repeat","One-time")</f>
        <v>One-time</v>
      </c>
    </row>
    <row r="638" customFormat="false" ht="15" hidden="false" customHeight="false" outlineLevel="0" collapsed="false">
      <c r="A638" s="12" t="n">
        <v>637</v>
      </c>
      <c r="B638" s="12" t="s">
        <v>1752</v>
      </c>
      <c r="C638" s="12" t="s">
        <v>1753</v>
      </c>
      <c r="D638" s="12" t="s">
        <v>488</v>
      </c>
      <c r="E638" s="12" t="n">
        <v>23</v>
      </c>
      <c r="F638" s="12" t="s">
        <v>89</v>
      </c>
      <c r="G638" s="12" t="s">
        <v>46</v>
      </c>
      <c r="H638" s="17" t="n">
        <v>45512</v>
      </c>
      <c r="I638" s="12" t="s">
        <v>63</v>
      </c>
      <c r="J638" s="12" t="n">
        <f aca="false">COUNTIFS(Orders!$B$2:$B$3525,A638,Orders!$G$2:$G$3525,"Delivered")</f>
        <v>2</v>
      </c>
      <c r="K638" s="16" t="n">
        <f aca="false">SUMIFS(Orders!$K$2:$K$3525,Orders!$B$2:$B$3525,A638,Orders!$G$2:$G$3525,"Delivered")</f>
        <v>4388.1</v>
      </c>
      <c r="L638" s="16" t="n">
        <f aca="false">IF(J638=0,0,K638/J638)</f>
        <v>2194.05</v>
      </c>
      <c r="M638" s="12" t="str">
        <f aca="false">IF(J638&gt;1,"Repeat","One-time")</f>
        <v>Repeat</v>
      </c>
    </row>
    <row r="639" customFormat="false" ht="15" hidden="false" customHeight="false" outlineLevel="0" collapsed="false">
      <c r="A639" s="12" t="n">
        <v>638</v>
      </c>
      <c r="B639" s="12" t="s">
        <v>1754</v>
      </c>
      <c r="C639" s="12" t="s">
        <v>1755</v>
      </c>
      <c r="D639" s="12" t="s">
        <v>488</v>
      </c>
      <c r="E639" s="12" t="n">
        <v>37</v>
      </c>
      <c r="F639" s="12" t="s">
        <v>79</v>
      </c>
      <c r="G639" s="12" t="s">
        <v>45</v>
      </c>
      <c r="H639" s="17" t="n">
        <v>45517</v>
      </c>
      <c r="I639" s="12" t="s">
        <v>63</v>
      </c>
      <c r="J639" s="12" t="n">
        <f aca="false">COUNTIFS(Orders!$B$2:$B$3525,A639,Orders!$G$2:$G$3525,"Delivered")</f>
        <v>1</v>
      </c>
      <c r="K639" s="16" t="n">
        <f aca="false">SUMIFS(Orders!$K$2:$K$3525,Orders!$B$2:$B$3525,A639,Orders!$G$2:$G$3525,"Delivered")</f>
        <v>1414.65</v>
      </c>
      <c r="L639" s="16" t="n">
        <f aca="false">IF(J639=0,0,K639/J639)</f>
        <v>1414.65</v>
      </c>
      <c r="M639" s="12" t="str">
        <f aca="false">IF(J639&gt;1,"Repeat","One-time")</f>
        <v>One-time</v>
      </c>
    </row>
    <row r="640" customFormat="false" ht="15" hidden="false" customHeight="false" outlineLevel="0" collapsed="false">
      <c r="A640" s="12" t="n">
        <v>639</v>
      </c>
      <c r="B640" s="12" t="s">
        <v>1756</v>
      </c>
      <c r="C640" s="12" t="s">
        <v>1757</v>
      </c>
      <c r="D640" s="12" t="s">
        <v>488</v>
      </c>
      <c r="E640" s="12" t="n">
        <v>40</v>
      </c>
      <c r="F640" s="12" t="s">
        <v>83</v>
      </c>
      <c r="G640" s="12" t="s">
        <v>45</v>
      </c>
      <c r="H640" s="17" t="n">
        <v>45026</v>
      </c>
      <c r="I640" s="12" t="s">
        <v>63</v>
      </c>
      <c r="J640" s="12" t="n">
        <f aca="false">COUNTIFS(Orders!$B$2:$B$3525,A640,Orders!$G$2:$G$3525,"Delivered")</f>
        <v>3</v>
      </c>
      <c r="K640" s="16" t="n">
        <f aca="false">SUMIFS(Orders!$K$2:$K$3525,Orders!$B$2:$B$3525,A640,Orders!$G$2:$G$3525,"Delivered")</f>
        <v>5835.35</v>
      </c>
      <c r="L640" s="16" t="n">
        <f aca="false">IF(J640=0,0,K640/J640)</f>
        <v>1945.11666666667</v>
      </c>
      <c r="M640" s="12" t="str">
        <f aca="false">IF(J640&gt;1,"Repeat","One-time")</f>
        <v>Repeat</v>
      </c>
    </row>
    <row r="641" customFormat="false" ht="15" hidden="false" customHeight="false" outlineLevel="0" collapsed="false">
      <c r="A641" s="12" t="n">
        <v>640</v>
      </c>
      <c r="B641" s="12" t="s">
        <v>1758</v>
      </c>
      <c r="C641" s="12" t="s">
        <v>1759</v>
      </c>
      <c r="D641" s="12" t="s">
        <v>488</v>
      </c>
      <c r="E641" s="12" t="n">
        <v>38</v>
      </c>
      <c r="F641" s="12" t="s">
        <v>99</v>
      </c>
      <c r="G641" s="12" t="s">
        <v>42</v>
      </c>
      <c r="H641" s="17" t="n">
        <v>45876</v>
      </c>
      <c r="I641" s="12" t="s">
        <v>63</v>
      </c>
      <c r="J641" s="12" t="n">
        <f aca="false">COUNTIFS(Orders!$B$2:$B$3525,A641,Orders!$G$2:$G$3525,"Delivered")</f>
        <v>2</v>
      </c>
      <c r="K641" s="16" t="n">
        <f aca="false">SUMIFS(Orders!$K$2:$K$3525,Orders!$B$2:$B$3525,A641,Orders!$G$2:$G$3525,"Delivered")</f>
        <v>9228.25</v>
      </c>
      <c r="L641" s="16" t="n">
        <f aca="false">IF(J641=0,0,K641/J641)</f>
        <v>4614.125</v>
      </c>
      <c r="M641" s="12" t="str">
        <f aca="false">IF(J641&gt;1,"Repeat","One-time")</f>
        <v>Repeat</v>
      </c>
    </row>
    <row r="642" customFormat="false" ht="15" hidden="false" customHeight="false" outlineLevel="0" collapsed="false">
      <c r="A642" s="12" t="n">
        <v>641</v>
      </c>
      <c r="B642" s="12" t="s">
        <v>1760</v>
      </c>
      <c r="C642" s="12" t="s">
        <v>1761</v>
      </c>
      <c r="D642" s="12" t="s">
        <v>483</v>
      </c>
      <c r="E642" s="12" t="n">
        <v>19</v>
      </c>
      <c r="F642" s="12" t="s">
        <v>73</v>
      </c>
      <c r="G642" s="12" t="s">
        <v>43</v>
      </c>
      <c r="H642" s="17" t="n">
        <v>44845</v>
      </c>
      <c r="I642" s="12" t="s">
        <v>61</v>
      </c>
      <c r="J642" s="12" t="n">
        <f aca="false">COUNTIFS(Orders!$B$2:$B$3525,A642,Orders!$G$2:$G$3525,"Delivered")</f>
        <v>0</v>
      </c>
      <c r="K642" s="16" t="n">
        <f aca="false">SUMIFS(Orders!$K$2:$K$3525,Orders!$B$2:$B$3525,A642,Orders!$G$2:$G$3525,"Delivered")</f>
        <v>0</v>
      </c>
      <c r="L642" s="16" t="n">
        <f aca="false">IF(J642=0,0,K642/J642)</f>
        <v>0</v>
      </c>
      <c r="M642" s="12" t="str">
        <f aca="false">IF(J642&gt;1,"Repeat","One-time")</f>
        <v>One-time</v>
      </c>
    </row>
    <row r="643" customFormat="false" ht="15" hidden="false" customHeight="false" outlineLevel="0" collapsed="false">
      <c r="A643" s="12" t="n">
        <v>642</v>
      </c>
      <c r="B643" s="12" t="s">
        <v>1762</v>
      </c>
      <c r="C643" s="12" t="s">
        <v>1763</v>
      </c>
      <c r="D643" s="12" t="s">
        <v>483</v>
      </c>
      <c r="E643" s="12" t="n">
        <v>65</v>
      </c>
      <c r="F643" s="12" t="s">
        <v>77</v>
      </c>
      <c r="G643" s="12" t="s">
        <v>43</v>
      </c>
      <c r="H643" s="17" t="n">
        <v>44755</v>
      </c>
      <c r="I643" s="12" t="s">
        <v>63</v>
      </c>
      <c r="J643" s="12" t="n">
        <f aca="false">COUNTIFS(Orders!$B$2:$B$3525,A643,Orders!$G$2:$G$3525,"Delivered")</f>
        <v>1</v>
      </c>
      <c r="K643" s="16" t="n">
        <f aca="false">SUMIFS(Orders!$K$2:$K$3525,Orders!$B$2:$B$3525,A643,Orders!$G$2:$G$3525,"Delivered")</f>
        <v>3789</v>
      </c>
      <c r="L643" s="16" t="n">
        <f aca="false">IF(J643=0,0,K643/J643)</f>
        <v>3789</v>
      </c>
      <c r="M643" s="12" t="str">
        <f aca="false">IF(J643&gt;1,"Repeat","One-time")</f>
        <v>One-time</v>
      </c>
    </row>
    <row r="644" customFormat="false" ht="15" hidden="false" customHeight="false" outlineLevel="0" collapsed="false">
      <c r="A644" s="12" t="n">
        <v>643</v>
      </c>
      <c r="B644" s="12" t="s">
        <v>1764</v>
      </c>
      <c r="C644" s="12" t="s">
        <v>1765</v>
      </c>
      <c r="D644" s="12" t="s">
        <v>483</v>
      </c>
      <c r="E644" s="12" t="n">
        <v>39</v>
      </c>
      <c r="F644" s="12" t="s">
        <v>81</v>
      </c>
      <c r="G644" s="12" t="s">
        <v>45</v>
      </c>
      <c r="H644" s="17" t="n">
        <v>44714</v>
      </c>
      <c r="I644" s="12" t="s">
        <v>62</v>
      </c>
      <c r="J644" s="12" t="n">
        <f aca="false">COUNTIFS(Orders!$B$2:$B$3525,A644,Orders!$G$2:$G$3525,"Delivered")</f>
        <v>1</v>
      </c>
      <c r="K644" s="16" t="n">
        <f aca="false">SUMIFS(Orders!$K$2:$K$3525,Orders!$B$2:$B$3525,A644,Orders!$G$2:$G$3525,"Delivered")</f>
        <v>859</v>
      </c>
      <c r="L644" s="16" t="n">
        <f aca="false">IF(J644=0,0,K644/J644)</f>
        <v>859</v>
      </c>
      <c r="M644" s="12" t="str">
        <f aca="false">IF(J644&gt;1,"Repeat","One-time")</f>
        <v>One-time</v>
      </c>
    </row>
    <row r="645" customFormat="false" ht="15" hidden="false" customHeight="false" outlineLevel="0" collapsed="false">
      <c r="A645" s="12" t="n">
        <v>644</v>
      </c>
      <c r="B645" s="12" t="s">
        <v>1766</v>
      </c>
      <c r="C645" s="12" t="s">
        <v>1767</v>
      </c>
      <c r="D645" s="12" t="s">
        <v>483</v>
      </c>
      <c r="E645" s="12" t="n">
        <v>43</v>
      </c>
      <c r="F645" s="12" t="s">
        <v>99</v>
      </c>
      <c r="G645" s="12" t="s">
        <v>42</v>
      </c>
      <c r="H645" s="17" t="n">
        <v>45574</v>
      </c>
      <c r="I645" s="12" t="s">
        <v>62</v>
      </c>
      <c r="J645" s="12" t="n">
        <f aca="false">COUNTIFS(Orders!$B$2:$B$3525,A645,Orders!$G$2:$G$3525,"Delivered")</f>
        <v>2</v>
      </c>
      <c r="K645" s="16" t="n">
        <f aca="false">SUMIFS(Orders!$K$2:$K$3525,Orders!$B$2:$B$3525,A645,Orders!$G$2:$G$3525,"Delivered")</f>
        <v>3408.1</v>
      </c>
      <c r="L645" s="16" t="n">
        <f aca="false">IF(J645=0,0,K645/J645)</f>
        <v>1704.05</v>
      </c>
      <c r="M645" s="12" t="str">
        <f aca="false">IF(J645&gt;1,"Repeat","One-time")</f>
        <v>Repeat</v>
      </c>
    </row>
    <row r="646" customFormat="false" ht="15" hidden="false" customHeight="false" outlineLevel="0" collapsed="false">
      <c r="A646" s="12" t="n">
        <v>645</v>
      </c>
      <c r="B646" s="12" t="s">
        <v>1768</v>
      </c>
      <c r="C646" s="12" t="s">
        <v>1769</v>
      </c>
      <c r="D646" s="12" t="s">
        <v>488</v>
      </c>
      <c r="E646" s="12" t="n">
        <v>43</v>
      </c>
      <c r="F646" s="12" t="s">
        <v>81</v>
      </c>
      <c r="G646" s="12" t="s">
        <v>45</v>
      </c>
      <c r="H646" s="17" t="n">
        <v>45709</v>
      </c>
      <c r="I646" s="12" t="s">
        <v>63</v>
      </c>
      <c r="J646" s="12" t="n">
        <f aca="false">COUNTIFS(Orders!$B$2:$B$3525,A646,Orders!$G$2:$G$3525,"Delivered")</f>
        <v>3</v>
      </c>
      <c r="K646" s="16" t="n">
        <f aca="false">SUMIFS(Orders!$K$2:$K$3525,Orders!$B$2:$B$3525,A646,Orders!$G$2:$G$3525,"Delivered")</f>
        <v>21994.15</v>
      </c>
      <c r="L646" s="16" t="n">
        <f aca="false">IF(J646=0,0,K646/J646)</f>
        <v>7331.38333333333</v>
      </c>
      <c r="M646" s="12" t="str">
        <f aca="false">IF(J646&gt;1,"Repeat","One-time")</f>
        <v>Repeat</v>
      </c>
    </row>
    <row r="647" customFormat="false" ht="15" hidden="false" customHeight="false" outlineLevel="0" collapsed="false">
      <c r="A647" s="12" t="n">
        <v>646</v>
      </c>
      <c r="B647" s="12" t="s">
        <v>1770</v>
      </c>
      <c r="C647" s="12" t="s">
        <v>1771</v>
      </c>
      <c r="D647" s="12" t="s">
        <v>488</v>
      </c>
      <c r="E647" s="12" t="n">
        <v>55</v>
      </c>
      <c r="F647" s="12" t="s">
        <v>83</v>
      </c>
      <c r="G647" s="12" t="s">
        <v>45</v>
      </c>
      <c r="H647" s="17" t="n">
        <v>45752</v>
      </c>
      <c r="I647" s="12" t="s">
        <v>63</v>
      </c>
      <c r="J647" s="12" t="n">
        <f aca="false">COUNTIFS(Orders!$B$2:$B$3525,A647,Orders!$G$2:$G$3525,"Delivered")</f>
        <v>3</v>
      </c>
      <c r="K647" s="16" t="n">
        <f aca="false">SUMIFS(Orders!$K$2:$K$3525,Orders!$B$2:$B$3525,A647,Orders!$G$2:$G$3525,"Delivered")</f>
        <v>15910.1</v>
      </c>
      <c r="L647" s="16" t="n">
        <f aca="false">IF(J647=0,0,K647/J647)</f>
        <v>5303.36666666667</v>
      </c>
      <c r="M647" s="12" t="str">
        <f aca="false">IF(J647&gt;1,"Repeat","One-time")</f>
        <v>Repeat</v>
      </c>
    </row>
    <row r="648" customFormat="false" ht="15" hidden="false" customHeight="false" outlineLevel="0" collapsed="false">
      <c r="A648" s="12" t="n">
        <v>647</v>
      </c>
      <c r="B648" s="12" t="s">
        <v>1772</v>
      </c>
      <c r="C648" s="12" t="s">
        <v>1773</v>
      </c>
      <c r="D648" s="12" t="s">
        <v>483</v>
      </c>
      <c r="E648" s="12" t="n">
        <v>31</v>
      </c>
      <c r="F648" s="12" t="s">
        <v>71</v>
      </c>
      <c r="G648" s="12" t="s">
        <v>43</v>
      </c>
      <c r="H648" s="17" t="n">
        <v>45891</v>
      </c>
      <c r="I648" s="12" t="s">
        <v>63</v>
      </c>
      <c r="J648" s="12" t="n">
        <f aca="false">COUNTIFS(Orders!$B$2:$B$3525,A648,Orders!$G$2:$G$3525,"Delivered")</f>
        <v>0</v>
      </c>
      <c r="K648" s="16" t="n">
        <f aca="false">SUMIFS(Orders!$K$2:$K$3525,Orders!$B$2:$B$3525,A648,Orders!$G$2:$G$3525,"Delivered")</f>
        <v>0</v>
      </c>
      <c r="L648" s="16" t="n">
        <f aca="false">IF(J648=0,0,K648/J648)</f>
        <v>0</v>
      </c>
      <c r="M648" s="12" t="str">
        <f aca="false">IF(J648&gt;1,"Repeat","One-time")</f>
        <v>One-time</v>
      </c>
    </row>
    <row r="649" customFormat="false" ht="15" hidden="false" customHeight="false" outlineLevel="0" collapsed="false">
      <c r="A649" s="12" t="n">
        <v>648</v>
      </c>
      <c r="B649" s="12" t="s">
        <v>1774</v>
      </c>
      <c r="C649" s="12" t="s">
        <v>1775</v>
      </c>
      <c r="D649" s="12" t="s">
        <v>483</v>
      </c>
      <c r="E649" s="12" t="n">
        <v>52</v>
      </c>
      <c r="F649" s="12" t="s">
        <v>75</v>
      </c>
      <c r="G649" s="12" t="s">
        <v>43</v>
      </c>
      <c r="H649" s="17" t="n">
        <v>45791</v>
      </c>
      <c r="I649" s="12" t="s">
        <v>63</v>
      </c>
      <c r="J649" s="12" t="n">
        <f aca="false">COUNTIFS(Orders!$B$2:$B$3525,A649,Orders!$G$2:$G$3525,"Delivered")</f>
        <v>5</v>
      </c>
      <c r="K649" s="16" t="n">
        <f aca="false">SUMIFS(Orders!$K$2:$K$3525,Orders!$B$2:$B$3525,A649,Orders!$G$2:$G$3525,"Delivered")</f>
        <v>27945.25</v>
      </c>
      <c r="L649" s="16" t="n">
        <f aca="false">IF(J649=0,0,K649/J649)</f>
        <v>5589.05</v>
      </c>
      <c r="M649" s="12" t="str">
        <f aca="false">IF(J649&gt;1,"Repeat","One-time")</f>
        <v>Repeat</v>
      </c>
    </row>
    <row r="650" customFormat="false" ht="15" hidden="false" customHeight="false" outlineLevel="0" collapsed="false">
      <c r="A650" s="12" t="n">
        <v>649</v>
      </c>
      <c r="B650" s="12" t="s">
        <v>1776</v>
      </c>
      <c r="C650" s="12" t="s">
        <v>1777</v>
      </c>
      <c r="D650" s="12" t="s">
        <v>483</v>
      </c>
      <c r="E650" s="12" t="n">
        <v>47</v>
      </c>
      <c r="F650" s="12" t="s">
        <v>91</v>
      </c>
      <c r="G650" s="12" t="s">
        <v>46</v>
      </c>
      <c r="H650" s="17" t="n">
        <v>45186</v>
      </c>
      <c r="I650" s="12" t="s">
        <v>63</v>
      </c>
      <c r="J650" s="12" t="n">
        <f aca="false">COUNTIFS(Orders!$B$2:$B$3525,A650,Orders!$G$2:$G$3525,"Delivered")</f>
        <v>3</v>
      </c>
      <c r="K650" s="16" t="n">
        <f aca="false">SUMIFS(Orders!$K$2:$K$3525,Orders!$B$2:$B$3525,A650,Orders!$G$2:$G$3525,"Delivered")</f>
        <v>18987.1</v>
      </c>
      <c r="L650" s="16" t="n">
        <f aca="false">IF(J650=0,0,K650/J650)</f>
        <v>6329.03333333333</v>
      </c>
      <c r="M650" s="12" t="str">
        <f aca="false">IF(J650&gt;1,"Repeat","One-time")</f>
        <v>Repeat</v>
      </c>
    </row>
    <row r="651" customFormat="false" ht="15" hidden="false" customHeight="false" outlineLevel="0" collapsed="false">
      <c r="A651" s="12" t="n">
        <v>650</v>
      </c>
      <c r="B651" s="12" t="s">
        <v>1778</v>
      </c>
      <c r="C651" s="12" t="s">
        <v>1779</v>
      </c>
      <c r="D651" s="12" t="s">
        <v>488</v>
      </c>
      <c r="E651" s="12" t="n">
        <v>56</v>
      </c>
      <c r="F651" s="12" t="s">
        <v>101</v>
      </c>
      <c r="G651" s="12" t="s">
        <v>42</v>
      </c>
      <c r="H651" s="17" t="n">
        <v>45126</v>
      </c>
      <c r="I651" s="12" t="s">
        <v>63</v>
      </c>
      <c r="J651" s="12" t="n">
        <f aca="false">COUNTIFS(Orders!$B$2:$B$3525,A651,Orders!$G$2:$G$3525,"Delivered")</f>
        <v>0</v>
      </c>
      <c r="K651" s="16" t="n">
        <f aca="false">SUMIFS(Orders!$K$2:$K$3525,Orders!$B$2:$B$3525,A651,Orders!$G$2:$G$3525,"Delivered")</f>
        <v>0</v>
      </c>
      <c r="L651" s="16" t="n">
        <f aca="false">IF(J651=0,0,K651/J651)</f>
        <v>0</v>
      </c>
      <c r="M651" s="12" t="str">
        <f aca="false">IF(J651&gt;1,"Repeat","One-time")</f>
        <v>One-time</v>
      </c>
    </row>
    <row r="652" customFormat="false" ht="15" hidden="false" customHeight="false" outlineLevel="0" collapsed="false">
      <c r="A652" s="12" t="n">
        <v>651</v>
      </c>
      <c r="B652" s="12" t="s">
        <v>1780</v>
      </c>
      <c r="C652" s="12" t="s">
        <v>1781</v>
      </c>
      <c r="D652" s="12" t="s">
        <v>483</v>
      </c>
      <c r="E652" s="12" t="n">
        <v>40</v>
      </c>
      <c r="F652" s="12" t="s">
        <v>95</v>
      </c>
      <c r="G652" s="12" t="s">
        <v>42</v>
      </c>
      <c r="H652" s="17" t="n">
        <v>45858</v>
      </c>
      <c r="I652" s="12" t="s">
        <v>63</v>
      </c>
      <c r="J652" s="12" t="n">
        <f aca="false">COUNTIFS(Orders!$B$2:$B$3525,A652,Orders!$G$2:$G$3525,"Delivered")</f>
        <v>2</v>
      </c>
      <c r="K652" s="16" t="n">
        <f aca="false">SUMIFS(Orders!$K$2:$K$3525,Orders!$B$2:$B$3525,A652,Orders!$G$2:$G$3525,"Delivered")</f>
        <v>24765</v>
      </c>
      <c r="L652" s="16" t="n">
        <f aca="false">IF(J652=0,0,K652/J652)</f>
        <v>12382.5</v>
      </c>
      <c r="M652" s="12" t="str">
        <f aca="false">IF(J652&gt;1,"Repeat","One-time")</f>
        <v>Repeat</v>
      </c>
    </row>
    <row r="653" customFormat="false" ht="15" hidden="false" customHeight="false" outlineLevel="0" collapsed="false">
      <c r="A653" s="12" t="n">
        <v>652</v>
      </c>
      <c r="B653" s="12" t="s">
        <v>1782</v>
      </c>
      <c r="C653" s="12" t="s">
        <v>1783</v>
      </c>
      <c r="D653" s="12" t="s">
        <v>483</v>
      </c>
      <c r="E653" s="12" t="n">
        <v>61</v>
      </c>
      <c r="F653" s="12" t="s">
        <v>99</v>
      </c>
      <c r="G653" s="12" t="s">
        <v>42</v>
      </c>
      <c r="H653" s="17" t="n">
        <v>45308</v>
      </c>
      <c r="I653" s="12" t="s">
        <v>62</v>
      </c>
      <c r="J653" s="12" t="n">
        <f aca="false">COUNTIFS(Orders!$B$2:$B$3525,A653,Orders!$G$2:$G$3525,"Delivered")</f>
        <v>1</v>
      </c>
      <c r="K653" s="16" t="n">
        <f aca="false">SUMIFS(Orders!$K$2:$K$3525,Orders!$B$2:$B$3525,A653,Orders!$G$2:$G$3525,"Delivered")</f>
        <v>1249</v>
      </c>
      <c r="L653" s="16" t="n">
        <f aca="false">IF(J653=0,0,K653/J653)</f>
        <v>1249</v>
      </c>
      <c r="M653" s="12" t="str">
        <f aca="false">IF(J653&gt;1,"Repeat","One-time")</f>
        <v>One-time</v>
      </c>
    </row>
    <row r="654" customFormat="false" ht="15" hidden="false" customHeight="false" outlineLevel="0" collapsed="false">
      <c r="A654" s="12" t="n">
        <v>653</v>
      </c>
      <c r="B654" s="12" t="s">
        <v>1784</v>
      </c>
      <c r="C654" s="12" t="s">
        <v>1785</v>
      </c>
      <c r="D654" s="12" t="s">
        <v>483</v>
      </c>
      <c r="E654" s="12" t="n">
        <v>61</v>
      </c>
      <c r="F654" s="12" t="s">
        <v>89</v>
      </c>
      <c r="G654" s="12" t="s">
        <v>46</v>
      </c>
      <c r="H654" s="17" t="n">
        <v>45483</v>
      </c>
      <c r="I654" s="12" t="s">
        <v>63</v>
      </c>
      <c r="J654" s="12" t="n">
        <f aca="false">COUNTIFS(Orders!$B$2:$B$3525,A654,Orders!$G$2:$G$3525,"Delivered")</f>
        <v>1</v>
      </c>
      <c r="K654" s="16" t="n">
        <f aca="false">SUMIFS(Orders!$K$2:$K$3525,Orders!$B$2:$B$3525,A654,Orders!$G$2:$G$3525,"Delivered")</f>
        <v>2598</v>
      </c>
      <c r="L654" s="16" t="n">
        <f aca="false">IF(J654=0,0,K654/J654)</f>
        <v>2598</v>
      </c>
      <c r="M654" s="12" t="str">
        <f aca="false">IF(J654&gt;1,"Repeat","One-time")</f>
        <v>One-time</v>
      </c>
    </row>
    <row r="655" customFormat="false" ht="15" hidden="false" customHeight="false" outlineLevel="0" collapsed="false">
      <c r="A655" s="12" t="n">
        <v>654</v>
      </c>
      <c r="B655" s="12" t="s">
        <v>1786</v>
      </c>
      <c r="C655" s="12" t="s">
        <v>1787</v>
      </c>
      <c r="D655" s="12" t="s">
        <v>483</v>
      </c>
      <c r="E655" s="12" t="n">
        <v>37</v>
      </c>
      <c r="F655" s="12" t="s">
        <v>77</v>
      </c>
      <c r="G655" s="12" t="s">
        <v>43</v>
      </c>
      <c r="H655" s="17" t="n">
        <v>44852</v>
      </c>
      <c r="I655" s="12" t="s">
        <v>63</v>
      </c>
      <c r="J655" s="12" t="n">
        <f aca="false">COUNTIFS(Orders!$B$2:$B$3525,A655,Orders!$G$2:$G$3525,"Delivered")</f>
        <v>5</v>
      </c>
      <c r="K655" s="16" t="n">
        <f aca="false">SUMIFS(Orders!$K$2:$K$3525,Orders!$B$2:$B$3525,A655,Orders!$G$2:$G$3525,"Delivered")</f>
        <v>29542.1</v>
      </c>
      <c r="L655" s="16" t="n">
        <f aca="false">IF(J655=0,0,K655/J655)</f>
        <v>5908.42</v>
      </c>
      <c r="M655" s="12" t="str">
        <f aca="false">IF(J655&gt;1,"Repeat","One-time")</f>
        <v>Repeat</v>
      </c>
    </row>
    <row r="656" customFormat="false" ht="15" hidden="false" customHeight="false" outlineLevel="0" collapsed="false">
      <c r="A656" s="12" t="n">
        <v>655</v>
      </c>
      <c r="B656" s="12" t="s">
        <v>1788</v>
      </c>
      <c r="C656" s="12" t="s">
        <v>1789</v>
      </c>
      <c r="D656" s="12" t="s">
        <v>483</v>
      </c>
      <c r="E656" s="12" t="n">
        <v>50</v>
      </c>
      <c r="F656" s="12" t="s">
        <v>93</v>
      </c>
      <c r="G656" s="12" t="s">
        <v>46</v>
      </c>
      <c r="H656" s="17" t="n">
        <v>45539</v>
      </c>
      <c r="I656" s="12" t="s">
        <v>63</v>
      </c>
      <c r="J656" s="12" t="n">
        <f aca="false">COUNTIFS(Orders!$B$2:$B$3525,A656,Orders!$G$2:$G$3525,"Delivered")</f>
        <v>3</v>
      </c>
      <c r="K656" s="16" t="n">
        <f aca="false">SUMIFS(Orders!$K$2:$K$3525,Orders!$B$2:$B$3525,A656,Orders!$G$2:$G$3525,"Delivered")</f>
        <v>13702.2</v>
      </c>
      <c r="L656" s="16" t="n">
        <f aca="false">IF(J656=0,0,K656/J656)</f>
        <v>4567.4</v>
      </c>
      <c r="M656" s="12" t="str">
        <f aca="false">IF(J656&gt;1,"Repeat","One-time")</f>
        <v>Repeat</v>
      </c>
    </row>
    <row r="657" customFormat="false" ht="15" hidden="false" customHeight="false" outlineLevel="0" collapsed="false">
      <c r="A657" s="12" t="n">
        <v>656</v>
      </c>
      <c r="B657" s="12" t="s">
        <v>1790</v>
      </c>
      <c r="C657" s="12" t="s">
        <v>1791</v>
      </c>
      <c r="D657" s="12" t="s">
        <v>488</v>
      </c>
      <c r="E657" s="12" t="n">
        <v>45</v>
      </c>
      <c r="F657" s="12" t="s">
        <v>79</v>
      </c>
      <c r="G657" s="12" t="s">
        <v>45</v>
      </c>
      <c r="H657" s="17" t="n">
        <v>45643</v>
      </c>
      <c r="I657" s="12" t="s">
        <v>63</v>
      </c>
      <c r="J657" s="12" t="n">
        <f aca="false">COUNTIFS(Orders!$B$2:$B$3525,A657,Orders!$G$2:$G$3525,"Delivered")</f>
        <v>3</v>
      </c>
      <c r="K657" s="16" t="n">
        <f aca="false">SUMIFS(Orders!$K$2:$K$3525,Orders!$B$2:$B$3525,A657,Orders!$G$2:$G$3525,"Delivered")</f>
        <v>8734.1</v>
      </c>
      <c r="L657" s="16" t="n">
        <f aca="false">IF(J657=0,0,K657/J657)</f>
        <v>2911.36666666667</v>
      </c>
      <c r="M657" s="12" t="str">
        <f aca="false">IF(J657&gt;1,"Repeat","One-time")</f>
        <v>Repeat</v>
      </c>
    </row>
    <row r="658" customFormat="false" ht="15" hidden="false" customHeight="false" outlineLevel="0" collapsed="false">
      <c r="A658" s="12" t="n">
        <v>657</v>
      </c>
      <c r="B658" s="12" t="s">
        <v>1792</v>
      </c>
      <c r="C658" s="12" t="s">
        <v>1793</v>
      </c>
      <c r="D658" s="12" t="s">
        <v>483</v>
      </c>
      <c r="E658" s="12" t="n">
        <v>49</v>
      </c>
      <c r="F658" s="12" t="s">
        <v>81</v>
      </c>
      <c r="G658" s="12" t="s">
        <v>45</v>
      </c>
      <c r="H658" s="17" t="n">
        <v>45387</v>
      </c>
      <c r="I658" s="12" t="s">
        <v>63</v>
      </c>
      <c r="J658" s="12" t="n">
        <f aca="false">COUNTIFS(Orders!$B$2:$B$3525,A658,Orders!$G$2:$G$3525,"Delivered")</f>
        <v>2</v>
      </c>
      <c r="K658" s="16" t="n">
        <f aca="false">SUMIFS(Orders!$K$2:$K$3525,Orders!$B$2:$B$3525,A658,Orders!$G$2:$G$3525,"Delivered")</f>
        <v>15041</v>
      </c>
      <c r="L658" s="16" t="n">
        <f aca="false">IF(J658=0,0,K658/J658)</f>
        <v>7520.5</v>
      </c>
      <c r="M658" s="12" t="str">
        <f aca="false">IF(J658&gt;1,"Repeat","One-time")</f>
        <v>Repeat</v>
      </c>
    </row>
    <row r="659" customFormat="false" ht="15" hidden="false" customHeight="false" outlineLevel="0" collapsed="false">
      <c r="A659" s="12" t="n">
        <v>658</v>
      </c>
      <c r="B659" s="12" t="s">
        <v>1794</v>
      </c>
      <c r="C659" s="12" t="s">
        <v>1795</v>
      </c>
      <c r="D659" s="12" t="s">
        <v>488</v>
      </c>
      <c r="E659" s="12" t="n">
        <v>46</v>
      </c>
      <c r="F659" s="12" t="s">
        <v>81</v>
      </c>
      <c r="G659" s="12" t="s">
        <v>45</v>
      </c>
      <c r="H659" s="17" t="n">
        <v>45660</v>
      </c>
      <c r="I659" s="12" t="s">
        <v>62</v>
      </c>
      <c r="J659" s="12" t="n">
        <f aca="false">COUNTIFS(Orders!$B$2:$B$3525,A659,Orders!$G$2:$G$3525,"Delivered")</f>
        <v>0</v>
      </c>
      <c r="K659" s="16" t="n">
        <f aca="false">SUMIFS(Orders!$K$2:$K$3525,Orders!$B$2:$B$3525,A659,Orders!$G$2:$G$3525,"Delivered")</f>
        <v>0</v>
      </c>
      <c r="L659" s="16" t="n">
        <f aca="false">IF(J659=0,0,K659/J659)</f>
        <v>0</v>
      </c>
      <c r="M659" s="12" t="str">
        <f aca="false">IF(J659&gt;1,"Repeat","One-time")</f>
        <v>One-time</v>
      </c>
    </row>
    <row r="660" customFormat="false" ht="15" hidden="false" customHeight="false" outlineLevel="0" collapsed="false">
      <c r="A660" s="12" t="n">
        <v>659</v>
      </c>
      <c r="B660" s="12" t="s">
        <v>1796</v>
      </c>
      <c r="C660" s="12" t="s">
        <v>1797</v>
      </c>
      <c r="D660" s="12" t="s">
        <v>483</v>
      </c>
      <c r="E660" s="12" t="n">
        <v>49</v>
      </c>
      <c r="F660" s="12" t="s">
        <v>93</v>
      </c>
      <c r="G660" s="12" t="s">
        <v>46</v>
      </c>
      <c r="H660" s="17" t="n">
        <v>45793</v>
      </c>
      <c r="I660" s="12" t="s">
        <v>63</v>
      </c>
      <c r="J660" s="12" t="n">
        <f aca="false">COUNTIFS(Orders!$B$2:$B$3525,A660,Orders!$G$2:$G$3525,"Delivered")</f>
        <v>4</v>
      </c>
      <c r="K660" s="16" t="n">
        <f aca="false">SUMIFS(Orders!$K$2:$K$3525,Orders!$B$2:$B$3525,A660,Orders!$G$2:$G$3525,"Delivered")</f>
        <v>12356.7</v>
      </c>
      <c r="L660" s="16" t="n">
        <f aca="false">IF(J660=0,0,K660/J660)</f>
        <v>3089.175</v>
      </c>
      <c r="M660" s="12" t="str">
        <f aca="false">IF(J660&gt;1,"Repeat","One-time")</f>
        <v>Repeat</v>
      </c>
    </row>
    <row r="661" customFormat="false" ht="15" hidden="false" customHeight="false" outlineLevel="0" collapsed="false">
      <c r="A661" s="12" t="n">
        <v>660</v>
      </c>
      <c r="B661" s="12" t="s">
        <v>1798</v>
      </c>
      <c r="C661" s="12" t="s">
        <v>1799</v>
      </c>
      <c r="D661" s="12" t="s">
        <v>488</v>
      </c>
      <c r="E661" s="12" t="n">
        <v>44</v>
      </c>
      <c r="F661" s="12" t="s">
        <v>95</v>
      </c>
      <c r="G661" s="12" t="s">
        <v>42</v>
      </c>
      <c r="H661" s="17" t="n">
        <v>45261</v>
      </c>
      <c r="I661" s="12" t="s">
        <v>62</v>
      </c>
      <c r="J661" s="12" t="n">
        <f aca="false">COUNTIFS(Orders!$B$2:$B$3525,A661,Orders!$G$2:$G$3525,"Delivered")</f>
        <v>3</v>
      </c>
      <c r="K661" s="16" t="n">
        <f aca="false">SUMIFS(Orders!$K$2:$K$3525,Orders!$B$2:$B$3525,A661,Orders!$G$2:$G$3525,"Delivered")</f>
        <v>17009.15</v>
      </c>
      <c r="L661" s="16" t="n">
        <f aca="false">IF(J661=0,0,K661/J661)</f>
        <v>5669.71666666667</v>
      </c>
      <c r="M661" s="12" t="str">
        <f aca="false">IF(J661&gt;1,"Repeat","One-time")</f>
        <v>Repeat</v>
      </c>
    </row>
    <row r="662" customFormat="false" ht="15" hidden="false" customHeight="false" outlineLevel="0" collapsed="false">
      <c r="A662" s="12" t="n">
        <v>661</v>
      </c>
      <c r="B662" s="12" t="s">
        <v>1800</v>
      </c>
      <c r="C662" s="12" t="s">
        <v>1801</v>
      </c>
      <c r="D662" s="12" t="s">
        <v>488</v>
      </c>
      <c r="E662" s="12" t="n">
        <v>49</v>
      </c>
      <c r="F662" s="12" t="s">
        <v>97</v>
      </c>
      <c r="G662" s="12" t="s">
        <v>42</v>
      </c>
      <c r="H662" s="17" t="n">
        <v>45476</v>
      </c>
      <c r="I662" s="12" t="s">
        <v>63</v>
      </c>
      <c r="J662" s="12" t="n">
        <f aca="false">COUNTIFS(Orders!$B$2:$B$3525,A662,Orders!$G$2:$G$3525,"Delivered")</f>
        <v>0</v>
      </c>
      <c r="K662" s="16" t="n">
        <f aca="false">SUMIFS(Orders!$K$2:$K$3525,Orders!$B$2:$B$3525,A662,Orders!$G$2:$G$3525,"Delivered")</f>
        <v>0</v>
      </c>
      <c r="L662" s="16" t="n">
        <f aca="false">IF(J662=0,0,K662/J662)</f>
        <v>0</v>
      </c>
      <c r="M662" s="12" t="str">
        <f aca="false">IF(J662&gt;1,"Repeat","One-time")</f>
        <v>One-time</v>
      </c>
    </row>
    <row r="663" customFormat="false" ht="15" hidden="false" customHeight="false" outlineLevel="0" collapsed="false">
      <c r="A663" s="12" t="n">
        <v>662</v>
      </c>
      <c r="B663" s="12" t="s">
        <v>1802</v>
      </c>
      <c r="C663" s="12" t="s">
        <v>1803</v>
      </c>
      <c r="D663" s="12" t="s">
        <v>483</v>
      </c>
      <c r="E663" s="12" t="n">
        <v>36</v>
      </c>
      <c r="F663" s="12" t="s">
        <v>71</v>
      </c>
      <c r="G663" s="12" t="s">
        <v>43</v>
      </c>
      <c r="H663" s="17" t="n">
        <v>45466</v>
      </c>
      <c r="I663" s="12" t="s">
        <v>63</v>
      </c>
      <c r="J663" s="12" t="n">
        <f aca="false">COUNTIFS(Orders!$B$2:$B$3525,A663,Orders!$G$2:$G$3525,"Delivered")</f>
        <v>12</v>
      </c>
      <c r="K663" s="16" t="n">
        <f aca="false">SUMIFS(Orders!$K$2:$K$3525,Orders!$B$2:$B$3525,A663,Orders!$G$2:$G$3525,"Delivered")</f>
        <v>49490.15</v>
      </c>
      <c r="L663" s="16" t="n">
        <f aca="false">IF(J663=0,0,K663/J663)</f>
        <v>4124.17916666667</v>
      </c>
      <c r="M663" s="12" t="str">
        <f aca="false">IF(J663&gt;1,"Repeat","One-time")</f>
        <v>Repeat</v>
      </c>
    </row>
    <row r="664" customFormat="false" ht="15" hidden="false" customHeight="false" outlineLevel="0" collapsed="false">
      <c r="A664" s="12" t="n">
        <v>663</v>
      </c>
      <c r="B664" s="12" t="s">
        <v>1804</v>
      </c>
      <c r="C664" s="12" t="s">
        <v>1805</v>
      </c>
      <c r="D664" s="12" t="s">
        <v>488</v>
      </c>
      <c r="E664" s="12" t="n">
        <v>28</v>
      </c>
      <c r="F664" s="12" t="s">
        <v>85</v>
      </c>
      <c r="G664" s="12" t="s">
        <v>45</v>
      </c>
      <c r="H664" s="17" t="n">
        <v>45049</v>
      </c>
      <c r="I664" s="12" t="s">
        <v>61</v>
      </c>
      <c r="J664" s="12" t="n">
        <f aca="false">COUNTIFS(Orders!$B$2:$B$3525,A664,Orders!$G$2:$G$3525,"Delivered")</f>
        <v>2</v>
      </c>
      <c r="K664" s="16" t="n">
        <f aca="false">SUMIFS(Orders!$K$2:$K$3525,Orders!$B$2:$B$3525,A664,Orders!$G$2:$G$3525,"Delivered")</f>
        <v>11288.15</v>
      </c>
      <c r="L664" s="16" t="n">
        <f aca="false">IF(J664=0,0,K664/J664)</f>
        <v>5644.075</v>
      </c>
      <c r="M664" s="12" t="str">
        <f aca="false">IF(J664&gt;1,"Repeat","One-time")</f>
        <v>Repeat</v>
      </c>
    </row>
    <row r="665" customFormat="false" ht="15" hidden="false" customHeight="false" outlineLevel="0" collapsed="false">
      <c r="A665" s="12" t="n">
        <v>664</v>
      </c>
      <c r="B665" s="12" t="s">
        <v>1806</v>
      </c>
      <c r="C665" s="12" t="s">
        <v>1807</v>
      </c>
      <c r="D665" s="12" t="s">
        <v>483</v>
      </c>
      <c r="E665" s="12" t="n">
        <v>54</v>
      </c>
      <c r="F665" s="12" t="s">
        <v>101</v>
      </c>
      <c r="G665" s="12" t="s">
        <v>42</v>
      </c>
      <c r="H665" s="17" t="n">
        <v>45836</v>
      </c>
      <c r="I665" s="12" t="s">
        <v>63</v>
      </c>
      <c r="J665" s="12" t="n">
        <f aca="false">COUNTIFS(Orders!$B$2:$B$3525,A665,Orders!$G$2:$G$3525,"Delivered")</f>
        <v>2</v>
      </c>
      <c r="K665" s="16" t="n">
        <f aca="false">SUMIFS(Orders!$K$2:$K$3525,Orders!$B$2:$B$3525,A665,Orders!$G$2:$G$3525,"Delivered")</f>
        <v>13091.7</v>
      </c>
      <c r="L665" s="16" t="n">
        <f aca="false">IF(J665=0,0,K665/J665)</f>
        <v>6545.85</v>
      </c>
      <c r="M665" s="12" t="str">
        <f aca="false">IF(J665&gt;1,"Repeat","One-time")</f>
        <v>Repeat</v>
      </c>
    </row>
    <row r="666" customFormat="false" ht="15" hidden="false" customHeight="false" outlineLevel="0" collapsed="false">
      <c r="A666" s="12" t="n">
        <v>665</v>
      </c>
      <c r="B666" s="12" t="s">
        <v>1808</v>
      </c>
      <c r="C666" s="12" t="s">
        <v>1809</v>
      </c>
      <c r="D666" s="12" t="s">
        <v>483</v>
      </c>
      <c r="E666" s="12" t="n">
        <v>64</v>
      </c>
      <c r="F666" s="12" t="s">
        <v>93</v>
      </c>
      <c r="G666" s="12" t="s">
        <v>46</v>
      </c>
      <c r="H666" s="17" t="n">
        <v>45614</v>
      </c>
      <c r="I666" s="12" t="s">
        <v>63</v>
      </c>
      <c r="J666" s="12" t="n">
        <f aca="false">COUNTIFS(Orders!$B$2:$B$3525,A666,Orders!$G$2:$G$3525,"Delivered")</f>
        <v>0</v>
      </c>
      <c r="K666" s="16" t="n">
        <f aca="false">SUMIFS(Orders!$K$2:$K$3525,Orders!$B$2:$B$3525,A666,Orders!$G$2:$G$3525,"Delivered")</f>
        <v>0</v>
      </c>
      <c r="L666" s="16" t="n">
        <f aca="false">IF(J666=0,0,K666/J666)</f>
        <v>0</v>
      </c>
      <c r="M666" s="12" t="str">
        <f aca="false">IF(J666&gt;1,"Repeat","One-time")</f>
        <v>One-time</v>
      </c>
    </row>
    <row r="667" customFormat="false" ht="15" hidden="false" customHeight="false" outlineLevel="0" collapsed="false">
      <c r="A667" s="12" t="n">
        <v>666</v>
      </c>
      <c r="B667" s="12" t="s">
        <v>1810</v>
      </c>
      <c r="C667" s="12" t="s">
        <v>1811</v>
      </c>
      <c r="D667" s="12" t="s">
        <v>488</v>
      </c>
      <c r="E667" s="12" t="n">
        <v>24</v>
      </c>
      <c r="F667" s="12" t="s">
        <v>83</v>
      </c>
      <c r="G667" s="12" t="s">
        <v>45</v>
      </c>
      <c r="H667" s="17" t="n">
        <v>45591</v>
      </c>
      <c r="I667" s="12" t="s">
        <v>62</v>
      </c>
      <c r="J667" s="12" t="n">
        <f aca="false">COUNTIFS(Orders!$B$2:$B$3525,A667,Orders!$G$2:$G$3525,"Delivered")</f>
        <v>1</v>
      </c>
      <c r="K667" s="16" t="n">
        <f aca="false">SUMIFS(Orders!$K$2:$K$3525,Orders!$B$2:$B$3525,A667,Orders!$G$2:$G$3525,"Delivered")</f>
        <v>7584.65</v>
      </c>
      <c r="L667" s="16" t="n">
        <f aca="false">IF(J667=0,0,K667/J667)</f>
        <v>7584.65</v>
      </c>
      <c r="M667" s="12" t="str">
        <f aca="false">IF(J667&gt;1,"Repeat","One-time")</f>
        <v>One-time</v>
      </c>
    </row>
    <row r="668" customFormat="false" ht="15" hidden="false" customHeight="false" outlineLevel="0" collapsed="false">
      <c r="A668" s="12" t="n">
        <v>667</v>
      </c>
      <c r="B668" s="12" t="s">
        <v>1812</v>
      </c>
      <c r="C668" s="12" t="s">
        <v>1813</v>
      </c>
      <c r="D668" s="12" t="s">
        <v>488</v>
      </c>
      <c r="E668" s="12" t="n">
        <v>20</v>
      </c>
      <c r="F668" s="12" t="s">
        <v>85</v>
      </c>
      <c r="G668" s="12" t="s">
        <v>45</v>
      </c>
      <c r="H668" s="17" t="n">
        <v>44832</v>
      </c>
      <c r="I668" s="12" t="s">
        <v>63</v>
      </c>
      <c r="J668" s="12" t="n">
        <f aca="false">COUNTIFS(Orders!$B$2:$B$3525,A668,Orders!$G$2:$G$3525,"Delivered")</f>
        <v>0</v>
      </c>
      <c r="K668" s="16" t="n">
        <f aca="false">SUMIFS(Orders!$K$2:$K$3525,Orders!$B$2:$B$3525,A668,Orders!$G$2:$G$3525,"Delivered")</f>
        <v>0</v>
      </c>
      <c r="L668" s="16" t="n">
        <f aca="false">IF(J668=0,0,K668/J668)</f>
        <v>0</v>
      </c>
      <c r="M668" s="12" t="str">
        <f aca="false">IF(J668&gt;1,"Repeat","One-time")</f>
        <v>One-time</v>
      </c>
    </row>
    <row r="669" customFormat="false" ht="15" hidden="false" customHeight="false" outlineLevel="0" collapsed="false">
      <c r="A669" s="12" t="n">
        <v>668</v>
      </c>
      <c r="B669" s="12" t="s">
        <v>1814</v>
      </c>
      <c r="C669" s="12" t="s">
        <v>1815</v>
      </c>
      <c r="D669" s="12" t="s">
        <v>483</v>
      </c>
      <c r="E669" s="12" t="n">
        <v>46</v>
      </c>
      <c r="F669" s="12" t="s">
        <v>93</v>
      </c>
      <c r="G669" s="12" t="s">
        <v>46</v>
      </c>
      <c r="H669" s="17" t="n">
        <v>45797</v>
      </c>
      <c r="I669" s="12" t="s">
        <v>61</v>
      </c>
      <c r="J669" s="12" t="n">
        <f aca="false">COUNTIFS(Orders!$B$2:$B$3525,A669,Orders!$G$2:$G$3525,"Delivered")</f>
        <v>0</v>
      </c>
      <c r="K669" s="16" t="n">
        <f aca="false">SUMIFS(Orders!$K$2:$K$3525,Orders!$B$2:$B$3525,A669,Orders!$G$2:$G$3525,"Delivered")</f>
        <v>0</v>
      </c>
      <c r="L669" s="16" t="n">
        <f aca="false">IF(J669=0,0,K669/J669)</f>
        <v>0</v>
      </c>
      <c r="M669" s="12" t="str">
        <f aca="false">IF(J669&gt;1,"Repeat","One-time")</f>
        <v>One-time</v>
      </c>
    </row>
    <row r="670" customFormat="false" ht="15" hidden="false" customHeight="false" outlineLevel="0" collapsed="false">
      <c r="A670" s="12" t="n">
        <v>669</v>
      </c>
      <c r="B670" s="12" t="s">
        <v>1816</v>
      </c>
      <c r="C670" s="12" t="s">
        <v>1817</v>
      </c>
      <c r="D670" s="12" t="s">
        <v>483</v>
      </c>
      <c r="E670" s="12" t="n">
        <v>31</v>
      </c>
      <c r="F670" s="12" t="s">
        <v>77</v>
      </c>
      <c r="G670" s="12" t="s">
        <v>43</v>
      </c>
      <c r="H670" s="17" t="n">
        <v>44949</v>
      </c>
      <c r="I670" s="12" t="s">
        <v>61</v>
      </c>
      <c r="J670" s="12" t="n">
        <f aca="false">COUNTIFS(Orders!$B$2:$B$3525,A670,Orders!$G$2:$G$3525,"Delivered")</f>
        <v>2</v>
      </c>
      <c r="K670" s="16" t="n">
        <f aca="false">SUMIFS(Orders!$K$2:$K$3525,Orders!$B$2:$B$3525,A670,Orders!$G$2:$G$3525,"Delivered")</f>
        <v>8736.75</v>
      </c>
      <c r="L670" s="16" t="n">
        <f aca="false">IF(J670=0,0,K670/J670)</f>
        <v>4368.375</v>
      </c>
      <c r="M670" s="12" t="str">
        <f aca="false">IF(J670&gt;1,"Repeat","One-time")</f>
        <v>Repeat</v>
      </c>
    </row>
    <row r="671" customFormat="false" ht="15" hidden="false" customHeight="false" outlineLevel="0" collapsed="false">
      <c r="A671" s="12" t="n">
        <v>670</v>
      </c>
      <c r="B671" s="12" t="s">
        <v>1818</v>
      </c>
      <c r="C671" s="12" t="s">
        <v>1819</v>
      </c>
      <c r="D671" s="12" t="s">
        <v>488</v>
      </c>
      <c r="E671" s="12" t="n">
        <v>28</v>
      </c>
      <c r="F671" s="12" t="s">
        <v>93</v>
      </c>
      <c r="G671" s="12" t="s">
        <v>46</v>
      </c>
      <c r="H671" s="17" t="n">
        <v>44848</v>
      </c>
      <c r="I671" s="12" t="s">
        <v>62</v>
      </c>
      <c r="J671" s="12" t="n">
        <f aca="false">COUNTIFS(Orders!$B$2:$B$3525,A671,Orders!$G$2:$G$3525,"Delivered")</f>
        <v>1</v>
      </c>
      <c r="K671" s="16" t="n">
        <f aca="false">SUMIFS(Orders!$K$2:$K$3525,Orders!$B$2:$B$3525,A671,Orders!$G$2:$G$3525,"Delivered")</f>
        <v>3299</v>
      </c>
      <c r="L671" s="16" t="n">
        <f aca="false">IF(J671=0,0,K671/J671)</f>
        <v>3299</v>
      </c>
      <c r="M671" s="12" t="str">
        <f aca="false">IF(J671&gt;1,"Repeat","One-time")</f>
        <v>One-time</v>
      </c>
    </row>
    <row r="672" customFormat="false" ht="15" hidden="false" customHeight="false" outlineLevel="0" collapsed="false">
      <c r="A672" s="12" t="n">
        <v>671</v>
      </c>
      <c r="B672" s="12" t="s">
        <v>1820</v>
      </c>
      <c r="C672" s="12" t="s">
        <v>1821</v>
      </c>
      <c r="D672" s="12" t="s">
        <v>483</v>
      </c>
      <c r="E672" s="12" t="n">
        <v>21</v>
      </c>
      <c r="F672" s="12" t="s">
        <v>83</v>
      </c>
      <c r="G672" s="12" t="s">
        <v>45</v>
      </c>
      <c r="H672" s="17" t="n">
        <v>45873</v>
      </c>
      <c r="I672" s="12" t="s">
        <v>62</v>
      </c>
      <c r="J672" s="12" t="n">
        <f aca="false">COUNTIFS(Orders!$B$2:$B$3525,A672,Orders!$G$2:$G$3525,"Delivered")</f>
        <v>1</v>
      </c>
      <c r="K672" s="16" t="n">
        <f aca="false">SUMIFS(Orders!$K$2:$K$3525,Orders!$B$2:$B$3525,A672,Orders!$G$2:$G$3525,"Delivered")</f>
        <v>5208</v>
      </c>
      <c r="L672" s="16" t="n">
        <f aca="false">IF(J672=0,0,K672/J672)</f>
        <v>5208</v>
      </c>
      <c r="M672" s="12" t="str">
        <f aca="false">IF(J672&gt;1,"Repeat","One-time")</f>
        <v>One-time</v>
      </c>
    </row>
    <row r="673" customFormat="false" ht="15" hidden="false" customHeight="false" outlineLevel="0" collapsed="false">
      <c r="A673" s="12" t="n">
        <v>672</v>
      </c>
      <c r="B673" s="12" t="s">
        <v>1822</v>
      </c>
      <c r="C673" s="12" t="s">
        <v>1823</v>
      </c>
      <c r="D673" s="12" t="s">
        <v>483</v>
      </c>
      <c r="E673" s="12" t="n">
        <v>38</v>
      </c>
      <c r="F673" s="12" t="s">
        <v>87</v>
      </c>
      <c r="G673" s="12" t="s">
        <v>46</v>
      </c>
      <c r="H673" s="17" t="n">
        <v>45763</v>
      </c>
      <c r="I673" s="12" t="s">
        <v>61</v>
      </c>
      <c r="J673" s="12" t="n">
        <f aca="false">COUNTIFS(Orders!$B$2:$B$3525,A673,Orders!$G$2:$G$3525,"Delivered")</f>
        <v>3</v>
      </c>
      <c r="K673" s="16" t="n">
        <f aca="false">SUMIFS(Orders!$K$2:$K$3525,Orders!$B$2:$B$3525,A673,Orders!$G$2:$G$3525,"Delivered")</f>
        <v>12561.5</v>
      </c>
      <c r="L673" s="16" t="n">
        <f aca="false">IF(J673=0,0,K673/J673)</f>
        <v>4187.16666666667</v>
      </c>
      <c r="M673" s="12" t="str">
        <f aca="false">IF(J673&gt;1,"Repeat","One-time")</f>
        <v>Repeat</v>
      </c>
    </row>
    <row r="674" customFormat="false" ht="15" hidden="false" customHeight="false" outlineLevel="0" collapsed="false">
      <c r="A674" s="12" t="n">
        <v>673</v>
      </c>
      <c r="B674" s="12" t="s">
        <v>1824</v>
      </c>
      <c r="C674" s="12" t="s">
        <v>1825</v>
      </c>
      <c r="D674" s="12" t="s">
        <v>488</v>
      </c>
      <c r="E674" s="12" t="n">
        <v>54</v>
      </c>
      <c r="F674" s="12" t="s">
        <v>89</v>
      </c>
      <c r="G674" s="12" t="s">
        <v>46</v>
      </c>
      <c r="H674" s="17" t="n">
        <v>45014</v>
      </c>
      <c r="I674" s="12" t="s">
        <v>63</v>
      </c>
      <c r="J674" s="12" t="n">
        <f aca="false">COUNTIFS(Orders!$B$2:$B$3525,A674,Orders!$G$2:$G$3525,"Delivered")</f>
        <v>1</v>
      </c>
      <c r="K674" s="16" t="n">
        <f aca="false">SUMIFS(Orders!$K$2:$K$3525,Orders!$B$2:$B$3525,A674,Orders!$G$2:$G$3525,"Delivered")</f>
        <v>2438.65</v>
      </c>
      <c r="L674" s="16" t="n">
        <f aca="false">IF(J674=0,0,K674/J674)</f>
        <v>2438.65</v>
      </c>
      <c r="M674" s="12" t="str">
        <f aca="false">IF(J674&gt;1,"Repeat","One-time")</f>
        <v>One-time</v>
      </c>
    </row>
    <row r="675" customFormat="false" ht="15" hidden="false" customHeight="false" outlineLevel="0" collapsed="false">
      <c r="A675" s="12" t="n">
        <v>674</v>
      </c>
      <c r="B675" s="12" t="s">
        <v>1826</v>
      </c>
      <c r="C675" s="12" t="s">
        <v>1827</v>
      </c>
      <c r="D675" s="12" t="s">
        <v>483</v>
      </c>
      <c r="E675" s="12" t="n">
        <v>44</v>
      </c>
      <c r="F675" s="12" t="s">
        <v>77</v>
      </c>
      <c r="G675" s="12" t="s">
        <v>43</v>
      </c>
      <c r="H675" s="17" t="n">
        <v>45906</v>
      </c>
      <c r="I675" s="12" t="s">
        <v>61</v>
      </c>
      <c r="J675" s="12" t="n">
        <f aca="false">COUNTIFS(Orders!$B$2:$B$3525,A675,Orders!$G$2:$G$3525,"Delivered")</f>
        <v>0</v>
      </c>
      <c r="K675" s="16" t="n">
        <f aca="false">SUMIFS(Orders!$K$2:$K$3525,Orders!$B$2:$B$3525,A675,Orders!$G$2:$G$3525,"Delivered")</f>
        <v>0</v>
      </c>
      <c r="L675" s="16" t="n">
        <f aca="false">IF(J675=0,0,K675/J675)</f>
        <v>0</v>
      </c>
      <c r="M675" s="12" t="str">
        <f aca="false">IF(J675&gt;1,"Repeat","One-time")</f>
        <v>One-time</v>
      </c>
    </row>
    <row r="676" customFormat="false" ht="15" hidden="false" customHeight="false" outlineLevel="0" collapsed="false">
      <c r="A676" s="12" t="n">
        <v>675</v>
      </c>
      <c r="B676" s="12" t="s">
        <v>1828</v>
      </c>
      <c r="C676" s="12" t="s">
        <v>1829</v>
      </c>
      <c r="D676" s="12" t="s">
        <v>483</v>
      </c>
      <c r="E676" s="12" t="n">
        <v>62</v>
      </c>
      <c r="F676" s="12" t="s">
        <v>87</v>
      </c>
      <c r="G676" s="12" t="s">
        <v>46</v>
      </c>
      <c r="H676" s="17" t="n">
        <v>45713</v>
      </c>
      <c r="I676" s="12" t="s">
        <v>61</v>
      </c>
      <c r="J676" s="12" t="n">
        <f aca="false">COUNTIFS(Orders!$B$2:$B$3525,A676,Orders!$G$2:$G$3525,"Delivered")</f>
        <v>1</v>
      </c>
      <c r="K676" s="16" t="n">
        <f aca="false">SUMIFS(Orders!$K$2:$K$3525,Orders!$B$2:$B$3525,A676,Orders!$G$2:$G$3525,"Delivered")</f>
        <v>619</v>
      </c>
      <c r="L676" s="16" t="n">
        <f aca="false">IF(J676=0,0,K676/J676)</f>
        <v>619</v>
      </c>
      <c r="M676" s="12" t="str">
        <f aca="false">IF(J676&gt;1,"Repeat","One-time")</f>
        <v>One-time</v>
      </c>
    </row>
    <row r="677" customFormat="false" ht="15" hidden="false" customHeight="false" outlineLevel="0" collapsed="false">
      <c r="A677" s="12" t="n">
        <v>676</v>
      </c>
      <c r="B677" s="12" t="s">
        <v>1830</v>
      </c>
      <c r="C677" s="12" t="s">
        <v>1831</v>
      </c>
      <c r="D677" s="12" t="s">
        <v>483</v>
      </c>
      <c r="E677" s="12" t="n">
        <v>63</v>
      </c>
      <c r="F677" s="12" t="s">
        <v>85</v>
      </c>
      <c r="G677" s="12" t="s">
        <v>45</v>
      </c>
      <c r="H677" s="17" t="n">
        <v>44874</v>
      </c>
      <c r="I677" s="12" t="s">
        <v>63</v>
      </c>
      <c r="J677" s="12" t="n">
        <f aca="false">COUNTIFS(Orders!$B$2:$B$3525,A677,Orders!$G$2:$G$3525,"Delivered")</f>
        <v>8</v>
      </c>
      <c r="K677" s="16" t="n">
        <f aca="false">SUMIFS(Orders!$K$2:$K$3525,Orders!$B$2:$B$3525,A677,Orders!$G$2:$G$3525,"Delivered")</f>
        <v>22389.55</v>
      </c>
      <c r="L677" s="16" t="n">
        <f aca="false">IF(J677=0,0,K677/J677)</f>
        <v>2798.69375</v>
      </c>
      <c r="M677" s="12" t="str">
        <f aca="false">IF(J677&gt;1,"Repeat","One-time")</f>
        <v>Repeat</v>
      </c>
    </row>
    <row r="678" customFormat="false" ht="15" hidden="false" customHeight="false" outlineLevel="0" collapsed="false">
      <c r="A678" s="12" t="n">
        <v>677</v>
      </c>
      <c r="B678" s="12" t="s">
        <v>1832</v>
      </c>
      <c r="C678" s="12" t="s">
        <v>1833</v>
      </c>
      <c r="D678" s="12" t="s">
        <v>488</v>
      </c>
      <c r="E678" s="12" t="n">
        <v>49</v>
      </c>
      <c r="F678" s="12" t="s">
        <v>85</v>
      </c>
      <c r="G678" s="12" t="s">
        <v>45</v>
      </c>
      <c r="H678" s="17" t="n">
        <v>45272</v>
      </c>
      <c r="I678" s="12" t="s">
        <v>63</v>
      </c>
      <c r="J678" s="12" t="n">
        <f aca="false">COUNTIFS(Orders!$B$2:$B$3525,A678,Orders!$G$2:$G$3525,"Delivered")</f>
        <v>0</v>
      </c>
      <c r="K678" s="16" t="n">
        <f aca="false">SUMIFS(Orders!$K$2:$K$3525,Orders!$B$2:$B$3525,A678,Orders!$G$2:$G$3525,"Delivered")</f>
        <v>0</v>
      </c>
      <c r="L678" s="16" t="n">
        <f aca="false">IF(J678=0,0,K678/J678)</f>
        <v>0</v>
      </c>
      <c r="M678" s="12" t="str">
        <f aca="false">IF(J678&gt;1,"Repeat","One-time")</f>
        <v>One-time</v>
      </c>
    </row>
    <row r="679" customFormat="false" ht="15" hidden="false" customHeight="false" outlineLevel="0" collapsed="false">
      <c r="A679" s="12" t="n">
        <v>678</v>
      </c>
      <c r="B679" s="12" t="s">
        <v>1834</v>
      </c>
      <c r="C679" s="12" t="s">
        <v>1835</v>
      </c>
      <c r="D679" s="12" t="s">
        <v>488</v>
      </c>
      <c r="E679" s="12" t="n">
        <v>42</v>
      </c>
      <c r="F679" s="12" t="s">
        <v>87</v>
      </c>
      <c r="G679" s="12" t="s">
        <v>46</v>
      </c>
      <c r="H679" s="17" t="n">
        <v>44938</v>
      </c>
      <c r="I679" s="12" t="s">
        <v>63</v>
      </c>
      <c r="J679" s="12" t="n">
        <f aca="false">COUNTIFS(Orders!$B$2:$B$3525,A679,Orders!$G$2:$G$3525,"Delivered")</f>
        <v>0</v>
      </c>
      <c r="K679" s="16" t="n">
        <f aca="false">SUMIFS(Orders!$K$2:$K$3525,Orders!$B$2:$B$3525,A679,Orders!$G$2:$G$3525,"Delivered")</f>
        <v>0</v>
      </c>
      <c r="L679" s="16" t="n">
        <f aca="false">IF(J679=0,0,K679/J679)</f>
        <v>0</v>
      </c>
      <c r="M679" s="12" t="str">
        <f aca="false">IF(J679&gt;1,"Repeat","One-time")</f>
        <v>One-time</v>
      </c>
    </row>
    <row r="680" customFormat="false" ht="15" hidden="false" customHeight="false" outlineLevel="0" collapsed="false">
      <c r="A680" s="12" t="n">
        <v>679</v>
      </c>
      <c r="B680" s="12" t="s">
        <v>1836</v>
      </c>
      <c r="C680" s="12" t="s">
        <v>1837</v>
      </c>
      <c r="D680" s="12" t="s">
        <v>488</v>
      </c>
      <c r="E680" s="12" t="n">
        <v>50</v>
      </c>
      <c r="F680" s="12" t="s">
        <v>75</v>
      </c>
      <c r="G680" s="12" t="s">
        <v>43</v>
      </c>
      <c r="H680" s="17" t="n">
        <v>45118</v>
      </c>
      <c r="I680" s="12" t="s">
        <v>62</v>
      </c>
      <c r="J680" s="12" t="n">
        <f aca="false">COUNTIFS(Orders!$B$2:$B$3525,A680,Orders!$G$2:$G$3525,"Delivered")</f>
        <v>13</v>
      </c>
      <c r="K680" s="16" t="n">
        <f aca="false">SUMIFS(Orders!$K$2:$K$3525,Orders!$B$2:$B$3525,A680,Orders!$G$2:$G$3525,"Delivered")</f>
        <v>39318.8</v>
      </c>
      <c r="L680" s="16" t="n">
        <f aca="false">IF(J680=0,0,K680/J680)</f>
        <v>3024.52307692308</v>
      </c>
      <c r="M680" s="12" t="str">
        <f aca="false">IF(J680&gt;1,"Repeat","One-time")</f>
        <v>Repeat</v>
      </c>
    </row>
    <row r="681" customFormat="false" ht="15" hidden="false" customHeight="false" outlineLevel="0" collapsed="false">
      <c r="A681" s="12" t="n">
        <v>680</v>
      </c>
      <c r="B681" s="12" t="s">
        <v>1838</v>
      </c>
      <c r="C681" s="12" t="s">
        <v>1839</v>
      </c>
      <c r="D681" s="12" t="s">
        <v>488</v>
      </c>
      <c r="E681" s="12" t="n">
        <v>49</v>
      </c>
      <c r="F681" s="12" t="s">
        <v>93</v>
      </c>
      <c r="G681" s="12" t="s">
        <v>46</v>
      </c>
      <c r="H681" s="17" t="n">
        <v>45609</v>
      </c>
      <c r="I681" s="12" t="s">
        <v>63</v>
      </c>
      <c r="J681" s="12" t="n">
        <f aca="false">COUNTIFS(Orders!$B$2:$B$3525,A681,Orders!$G$2:$G$3525,"Delivered")</f>
        <v>3</v>
      </c>
      <c r="K681" s="16" t="n">
        <f aca="false">SUMIFS(Orders!$K$2:$K$3525,Orders!$B$2:$B$3525,A681,Orders!$G$2:$G$3525,"Delivered")</f>
        <v>9266.55</v>
      </c>
      <c r="L681" s="16" t="n">
        <f aca="false">IF(J681=0,0,K681/J681)</f>
        <v>3088.85</v>
      </c>
      <c r="M681" s="12" t="str">
        <f aca="false">IF(J681&gt;1,"Repeat","One-time")</f>
        <v>Repeat</v>
      </c>
    </row>
    <row r="682" customFormat="false" ht="15" hidden="false" customHeight="false" outlineLevel="0" collapsed="false">
      <c r="A682" s="12" t="n">
        <v>681</v>
      </c>
      <c r="B682" s="12" t="s">
        <v>1840</v>
      </c>
      <c r="C682" s="12" t="s">
        <v>1841</v>
      </c>
      <c r="D682" s="12" t="s">
        <v>483</v>
      </c>
      <c r="E682" s="12" t="n">
        <v>64</v>
      </c>
      <c r="F682" s="12" t="s">
        <v>71</v>
      </c>
      <c r="G682" s="12" t="s">
        <v>43</v>
      </c>
      <c r="H682" s="17" t="n">
        <v>44762</v>
      </c>
      <c r="I682" s="12" t="s">
        <v>61</v>
      </c>
      <c r="J682" s="12" t="n">
        <f aca="false">COUNTIFS(Orders!$B$2:$B$3525,A682,Orders!$G$2:$G$3525,"Delivered")</f>
        <v>1</v>
      </c>
      <c r="K682" s="16" t="n">
        <f aca="false">SUMIFS(Orders!$K$2:$K$3525,Orders!$B$2:$B$3525,A682,Orders!$G$2:$G$3525,"Delivered")</f>
        <v>5268</v>
      </c>
      <c r="L682" s="16" t="n">
        <f aca="false">IF(J682=0,0,K682/J682)</f>
        <v>5268</v>
      </c>
      <c r="M682" s="12" t="str">
        <f aca="false">IF(J682&gt;1,"Repeat","One-time")</f>
        <v>One-time</v>
      </c>
    </row>
    <row r="683" customFormat="false" ht="15" hidden="false" customHeight="false" outlineLevel="0" collapsed="false">
      <c r="A683" s="12" t="n">
        <v>682</v>
      </c>
      <c r="B683" s="12" t="s">
        <v>1842</v>
      </c>
      <c r="C683" s="12" t="s">
        <v>1843</v>
      </c>
      <c r="D683" s="12" t="s">
        <v>483</v>
      </c>
      <c r="E683" s="12" t="n">
        <v>52</v>
      </c>
      <c r="F683" s="12" t="s">
        <v>93</v>
      </c>
      <c r="G683" s="12" t="s">
        <v>46</v>
      </c>
      <c r="H683" s="17" t="n">
        <v>44851</v>
      </c>
      <c r="I683" s="12" t="s">
        <v>63</v>
      </c>
      <c r="J683" s="12" t="n">
        <f aca="false">COUNTIFS(Orders!$B$2:$B$3525,A683,Orders!$G$2:$G$3525,"Delivered")</f>
        <v>2</v>
      </c>
      <c r="K683" s="16" t="n">
        <f aca="false">SUMIFS(Orders!$K$2:$K$3525,Orders!$B$2:$B$3525,A683,Orders!$G$2:$G$3525,"Delivered")</f>
        <v>6934</v>
      </c>
      <c r="L683" s="16" t="n">
        <f aca="false">IF(J683=0,0,K683/J683)</f>
        <v>3467</v>
      </c>
      <c r="M683" s="12" t="str">
        <f aca="false">IF(J683&gt;1,"Repeat","One-time")</f>
        <v>Repeat</v>
      </c>
    </row>
    <row r="684" customFormat="false" ht="15" hidden="false" customHeight="false" outlineLevel="0" collapsed="false">
      <c r="A684" s="12" t="n">
        <v>683</v>
      </c>
      <c r="B684" s="12" t="s">
        <v>1844</v>
      </c>
      <c r="C684" s="12" t="s">
        <v>1845</v>
      </c>
      <c r="D684" s="12" t="s">
        <v>483</v>
      </c>
      <c r="E684" s="12" t="n">
        <v>49</v>
      </c>
      <c r="F684" s="12" t="s">
        <v>97</v>
      </c>
      <c r="G684" s="12" t="s">
        <v>42</v>
      </c>
      <c r="H684" s="17" t="n">
        <v>45142</v>
      </c>
      <c r="I684" s="12" t="s">
        <v>63</v>
      </c>
      <c r="J684" s="12" t="n">
        <f aca="false">COUNTIFS(Orders!$B$2:$B$3525,A684,Orders!$G$2:$G$3525,"Delivered")</f>
        <v>0</v>
      </c>
      <c r="K684" s="16" t="n">
        <f aca="false">SUMIFS(Orders!$K$2:$K$3525,Orders!$B$2:$B$3525,A684,Orders!$G$2:$G$3525,"Delivered")</f>
        <v>0</v>
      </c>
      <c r="L684" s="16" t="n">
        <f aca="false">IF(J684=0,0,K684/J684)</f>
        <v>0</v>
      </c>
      <c r="M684" s="12" t="str">
        <f aca="false">IF(J684&gt;1,"Repeat","One-time")</f>
        <v>One-time</v>
      </c>
    </row>
    <row r="685" customFormat="false" ht="15" hidden="false" customHeight="false" outlineLevel="0" collapsed="false">
      <c r="A685" s="12" t="n">
        <v>684</v>
      </c>
      <c r="B685" s="12" t="s">
        <v>1846</v>
      </c>
      <c r="C685" s="12" t="s">
        <v>1847</v>
      </c>
      <c r="D685" s="12" t="s">
        <v>488</v>
      </c>
      <c r="E685" s="12" t="n">
        <v>53</v>
      </c>
      <c r="F685" s="12" t="s">
        <v>89</v>
      </c>
      <c r="G685" s="12" t="s">
        <v>46</v>
      </c>
      <c r="H685" s="17" t="n">
        <v>45354</v>
      </c>
      <c r="I685" s="12" t="s">
        <v>62</v>
      </c>
      <c r="J685" s="12" t="n">
        <f aca="false">COUNTIFS(Orders!$B$2:$B$3525,A685,Orders!$G$2:$G$3525,"Delivered")</f>
        <v>7</v>
      </c>
      <c r="K685" s="16" t="n">
        <f aca="false">SUMIFS(Orders!$K$2:$K$3525,Orders!$B$2:$B$3525,A685,Orders!$G$2:$G$3525,"Delivered")</f>
        <v>32739.8</v>
      </c>
      <c r="L685" s="16" t="n">
        <f aca="false">IF(J685=0,0,K685/J685)</f>
        <v>4677.11428571429</v>
      </c>
      <c r="M685" s="12" t="str">
        <f aca="false">IF(J685&gt;1,"Repeat","One-time")</f>
        <v>Repeat</v>
      </c>
    </row>
    <row r="686" customFormat="false" ht="15" hidden="false" customHeight="false" outlineLevel="0" collapsed="false">
      <c r="A686" s="12" t="n">
        <v>685</v>
      </c>
      <c r="B686" s="12" t="s">
        <v>1848</v>
      </c>
      <c r="C686" s="12" t="s">
        <v>1849</v>
      </c>
      <c r="D686" s="12" t="s">
        <v>488</v>
      </c>
      <c r="E686" s="12" t="n">
        <v>61</v>
      </c>
      <c r="F686" s="12" t="s">
        <v>101</v>
      </c>
      <c r="G686" s="12" t="s">
        <v>42</v>
      </c>
      <c r="H686" s="17" t="n">
        <v>45799</v>
      </c>
      <c r="I686" s="12" t="s">
        <v>61</v>
      </c>
      <c r="J686" s="12" t="n">
        <f aca="false">COUNTIFS(Orders!$B$2:$B$3525,A686,Orders!$G$2:$G$3525,"Delivered")</f>
        <v>16</v>
      </c>
      <c r="K686" s="16" t="n">
        <f aca="false">SUMIFS(Orders!$K$2:$K$3525,Orders!$B$2:$B$3525,A686,Orders!$G$2:$G$3525,"Delivered")</f>
        <v>68797.55</v>
      </c>
      <c r="L686" s="16" t="n">
        <f aca="false">IF(J686=0,0,K686/J686)</f>
        <v>4299.846875</v>
      </c>
      <c r="M686" s="12" t="str">
        <f aca="false">IF(J686&gt;1,"Repeat","One-time")</f>
        <v>Repeat</v>
      </c>
    </row>
    <row r="687" customFormat="false" ht="15" hidden="false" customHeight="false" outlineLevel="0" collapsed="false">
      <c r="A687" s="12" t="n">
        <v>686</v>
      </c>
      <c r="B687" s="12" t="s">
        <v>1850</v>
      </c>
      <c r="C687" s="12" t="s">
        <v>1851</v>
      </c>
      <c r="D687" s="12" t="s">
        <v>483</v>
      </c>
      <c r="E687" s="12" t="n">
        <v>58</v>
      </c>
      <c r="F687" s="12" t="s">
        <v>73</v>
      </c>
      <c r="G687" s="12" t="s">
        <v>43</v>
      </c>
      <c r="H687" s="17" t="n">
        <v>45049</v>
      </c>
      <c r="I687" s="12" t="s">
        <v>61</v>
      </c>
      <c r="J687" s="12" t="n">
        <f aca="false">COUNTIFS(Orders!$B$2:$B$3525,A687,Orders!$G$2:$G$3525,"Delivered")</f>
        <v>2</v>
      </c>
      <c r="K687" s="16" t="n">
        <f aca="false">SUMIFS(Orders!$K$2:$K$3525,Orders!$B$2:$B$3525,A687,Orders!$G$2:$G$3525,"Delivered")</f>
        <v>15494</v>
      </c>
      <c r="L687" s="16" t="n">
        <f aca="false">IF(J687=0,0,K687/J687)</f>
        <v>7747</v>
      </c>
      <c r="M687" s="12" t="str">
        <f aca="false">IF(J687&gt;1,"Repeat","One-time")</f>
        <v>Repeat</v>
      </c>
    </row>
    <row r="688" customFormat="false" ht="15" hidden="false" customHeight="false" outlineLevel="0" collapsed="false">
      <c r="A688" s="12" t="n">
        <v>687</v>
      </c>
      <c r="B688" s="12" t="s">
        <v>1852</v>
      </c>
      <c r="C688" s="12" t="s">
        <v>1853</v>
      </c>
      <c r="D688" s="12" t="s">
        <v>483</v>
      </c>
      <c r="E688" s="12" t="n">
        <v>25</v>
      </c>
      <c r="F688" s="12" t="s">
        <v>99</v>
      </c>
      <c r="G688" s="12" t="s">
        <v>42</v>
      </c>
      <c r="H688" s="17" t="n">
        <v>45847</v>
      </c>
      <c r="I688" s="12" t="s">
        <v>61</v>
      </c>
      <c r="J688" s="12" t="n">
        <f aca="false">COUNTIFS(Orders!$B$2:$B$3525,A688,Orders!$G$2:$G$3525,"Delivered")</f>
        <v>3</v>
      </c>
      <c r="K688" s="16" t="n">
        <f aca="false">SUMIFS(Orders!$K$2:$K$3525,Orders!$B$2:$B$3525,A688,Orders!$G$2:$G$3525,"Delivered")</f>
        <v>18108.75</v>
      </c>
      <c r="L688" s="16" t="n">
        <f aca="false">IF(J688=0,0,K688/J688)</f>
        <v>6036.25</v>
      </c>
      <c r="M688" s="12" t="str">
        <f aca="false">IF(J688&gt;1,"Repeat","One-time")</f>
        <v>Repeat</v>
      </c>
    </row>
    <row r="689" customFormat="false" ht="15" hidden="false" customHeight="false" outlineLevel="0" collapsed="false">
      <c r="A689" s="12" t="n">
        <v>688</v>
      </c>
      <c r="B689" s="12" t="s">
        <v>1854</v>
      </c>
      <c r="C689" s="12" t="s">
        <v>1855</v>
      </c>
      <c r="D689" s="12" t="s">
        <v>488</v>
      </c>
      <c r="E689" s="12" t="n">
        <v>47</v>
      </c>
      <c r="F689" s="12" t="s">
        <v>81</v>
      </c>
      <c r="G689" s="12" t="s">
        <v>45</v>
      </c>
      <c r="H689" s="17" t="n">
        <v>45729</v>
      </c>
      <c r="I689" s="12" t="s">
        <v>63</v>
      </c>
      <c r="J689" s="12" t="n">
        <f aca="false">COUNTIFS(Orders!$B$2:$B$3525,A689,Orders!$G$2:$G$3525,"Delivered")</f>
        <v>1</v>
      </c>
      <c r="K689" s="16" t="n">
        <f aca="false">SUMIFS(Orders!$K$2:$K$3525,Orders!$B$2:$B$3525,A689,Orders!$G$2:$G$3525,"Delivered")</f>
        <v>3789.55</v>
      </c>
      <c r="L689" s="16" t="n">
        <f aca="false">IF(J689=0,0,K689/J689)</f>
        <v>3789.55</v>
      </c>
      <c r="M689" s="12" t="str">
        <f aca="false">IF(J689&gt;1,"Repeat","One-time")</f>
        <v>One-time</v>
      </c>
    </row>
    <row r="690" customFormat="false" ht="15" hidden="false" customHeight="false" outlineLevel="0" collapsed="false">
      <c r="A690" s="12" t="n">
        <v>689</v>
      </c>
      <c r="B690" s="12" t="s">
        <v>1856</v>
      </c>
      <c r="C690" s="12" t="s">
        <v>1857</v>
      </c>
      <c r="D690" s="12" t="s">
        <v>483</v>
      </c>
      <c r="E690" s="12" t="n">
        <v>62</v>
      </c>
      <c r="F690" s="12" t="s">
        <v>97</v>
      </c>
      <c r="G690" s="12" t="s">
        <v>42</v>
      </c>
      <c r="H690" s="17" t="n">
        <v>45270</v>
      </c>
      <c r="I690" s="12" t="s">
        <v>61</v>
      </c>
      <c r="J690" s="12" t="n">
        <f aca="false">COUNTIFS(Orders!$B$2:$B$3525,A690,Orders!$G$2:$G$3525,"Delivered")</f>
        <v>7</v>
      </c>
      <c r="K690" s="16" t="n">
        <f aca="false">SUMIFS(Orders!$K$2:$K$3525,Orders!$B$2:$B$3525,A690,Orders!$G$2:$G$3525,"Delivered")</f>
        <v>32594.9</v>
      </c>
      <c r="L690" s="16" t="n">
        <f aca="false">IF(J690=0,0,K690/J690)</f>
        <v>4656.41428571429</v>
      </c>
      <c r="M690" s="12" t="str">
        <f aca="false">IF(J690&gt;1,"Repeat","One-time")</f>
        <v>Repeat</v>
      </c>
    </row>
    <row r="691" customFormat="false" ht="15" hidden="false" customHeight="false" outlineLevel="0" collapsed="false">
      <c r="A691" s="12" t="n">
        <v>690</v>
      </c>
      <c r="B691" s="12" t="s">
        <v>1858</v>
      </c>
      <c r="C691" s="12" t="s">
        <v>1859</v>
      </c>
      <c r="D691" s="12" t="s">
        <v>483</v>
      </c>
      <c r="E691" s="12" t="n">
        <v>35</v>
      </c>
      <c r="F691" s="12" t="s">
        <v>89</v>
      </c>
      <c r="G691" s="12" t="s">
        <v>46</v>
      </c>
      <c r="H691" s="17" t="n">
        <v>44893</v>
      </c>
      <c r="I691" s="12" t="s">
        <v>63</v>
      </c>
      <c r="J691" s="12" t="n">
        <f aca="false">COUNTIFS(Orders!$B$2:$B$3525,A691,Orders!$G$2:$G$3525,"Delivered")</f>
        <v>1</v>
      </c>
      <c r="K691" s="16" t="n">
        <f aca="false">SUMIFS(Orders!$K$2:$K$3525,Orders!$B$2:$B$3525,A691,Orders!$G$2:$G$3525,"Delivered")</f>
        <v>8160.1</v>
      </c>
      <c r="L691" s="16" t="n">
        <f aca="false">IF(J691=0,0,K691/J691)</f>
        <v>8160.1</v>
      </c>
      <c r="M691" s="12" t="str">
        <f aca="false">IF(J691&gt;1,"Repeat","One-time")</f>
        <v>One-time</v>
      </c>
    </row>
    <row r="692" customFormat="false" ht="15" hidden="false" customHeight="false" outlineLevel="0" collapsed="false">
      <c r="A692" s="12" t="n">
        <v>691</v>
      </c>
      <c r="B692" s="12" t="s">
        <v>1616</v>
      </c>
      <c r="C692" s="12" t="s">
        <v>1860</v>
      </c>
      <c r="D692" s="12" t="s">
        <v>488</v>
      </c>
      <c r="E692" s="12" t="n">
        <v>23</v>
      </c>
      <c r="F692" s="12" t="s">
        <v>93</v>
      </c>
      <c r="G692" s="12" t="s">
        <v>46</v>
      </c>
      <c r="H692" s="17" t="n">
        <v>45735</v>
      </c>
      <c r="I692" s="12" t="s">
        <v>63</v>
      </c>
      <c r="J692" s="12" t="n">
        <f aca="false">COUNTIFS(Orders!$B$2:$B$3525,A692,Orders!$G$2:$G$3525,"Delivered")</f>
        <v>3</v>
      </c>
      <c r="K692" s="16" t="n">
        <f aca="false">SUMIFS(Orders!$K$2:$K$3525,Orders!$B$2:$B$3525,A692,Orders!$G$2:$G$3525,"Delivered")</f>
        <v>12456.1</v>
      </c>
      <c r="L692" s="16" t="n">
        <f aca="false">IF(J692=0,0,K692/J692)</f>
        <v>4152.03333333333</v>
      </c>
      <c r="M692" s="12" t="str">
        <f aca="false">IF(J692&gt;1,"Repeat","One-time")</f>
        <v>Repeat</v>
      </c>
    </row>
    <row r="693" customFormat="false" ht="15" hidden="false" customHeight="false" outlineLevel="0" collapsed="false">
      <c r="A693" s="12" t="n">
        <v>692</v>
      </c>
      <c r="B693" s="12" t="s">
        <v>1861</v>
      </c>
      <c r="C693" s="12" t="s">
        <v>1862</v>
      </c>
      <c r="D693" s="12" t="s">
        <v>483</v>
      </c>
      <c r="E693" s="12" t="n">
        <v>43</v>
      </c>
      <c r="F693" s="12" t="s">
        <v>81</v>
      </c>
      <c r="G693" s="12" t="s">
        <v>45</v>
      </c>
      <c r="H693" s="17" t="n">
        <v>44867</v>
      </c>
      <c r="I693" s="12" t="s">
        <v>62</v>
      </c>
      <c r="J693" s="12" t="n">
        <f aca="false">COUNTIFS(Orders!$B$2:$B$3525,A693,Orders!$G$2:$G$3525,"Delivered")</f>
        <v>2</v>
      </c>
      <c r="K693" s="16" t="n">
        <f aca="false">SUMIFS(Orders!$K$2:$K$3525,Orders!$B$2:$B$3525,A693,Orders!$G$2:$G$3525,"Delivered")</f>
        <v>3497.05</v>
      </c>
      <c r="L693" s="16" t="n">
        <f aca="false">IF(J693=0,0,K693/J693)</f>
        <v>1748.525</v>
      </c>
      <c r="M693" s="12" t="str">
        <f aca="false">IF(J693&gt;1,"Repeat","One-time")</f>
        <v>Repeat</v>
      </c>
    </row>
    <row r="694" customFormat="false" ht="15" hidden="false" customHeight="false" outlineLevel="0" collapsed="false">
      <c r="A694" s="12" t="n">
        <v>693</v>
      </c>
      <c r="B694" s="12" t="s">
        <v>1863</v>
      </c>
      <c r="C694" s="12" t="s">
        <v>1864</v>
      </c>
      <c r="D694" s="12" t="s">
        <v>488</v>
      </c>
      <c r="E694" s="12" t="n">
        <v>59</v>
      </c>
      <c r="F694" s="12" t="s">
        <v>85</v>
      </c>
      <c r="G694" s="12" t="s">
        <v>45</v>
      </c>
      <c r="H694" s="17" t="n">
        <v>45167</v>
      </c>
      <c r="I694" s="12" t="s">
        <v>63</v>
      </c>
      <c r="J694" s="12" t="n">
        <f aca="false">COUNTIFS(Orders!$B$2:$B$3525,A694,Orders!$G$2:$G$3525,"Delivered")</f>
        <v>2</v>
      </c>
      <c r="K694" s="16" t="n">
        <f aca="false">SUMIFS(Orders!$K$2:$K$3525,Orders!$B$2:$B$3525,A694,Orders!$G$2:$G$3525,"Delivered")</f>
        <v>4163.35</v>
      </c>
      <c r="L694" s="16" t="n">
        <f aca="false">IF(J694=0,0,K694/J694)</f>
        <v>2081.675</v>
      </c>
      <c r="M694" s="12" t="str">
        <f aca="false">IF(J694&gt;1,"Repeat","One-time")</f>
        <v>Repeat</v>
      </c>
    </row>
    <row r="695" customFormat="false" ht="15" hidden="false" customHeight="false" outlineLevel="0" collapsed="false">
      <c r="A695" s="12" t="n">
        <v>694</v>
      </c>
      <c r="B695" s="12" t="s">
        <v>1865</v>
      </c>
      <c r="C695" s="12" t="s">
        <v>1866</v>
      </c>
      <c r="D695" s="12" t="s">
        <v>483</v>
      </c>
      <c r="E695" s="12" t="n">
        <v>31</v>
      </c>
      <c r="F695" s="12" t="s">
        <v>77</v>
      </c>
      <c r="G695" s="12" t="s">
        <v>43</v>
      </c>
      <c r="H695" s="17" t="n">
        <v>45867</v>
      </c>
      <c r="I695" s="12" t="s">
        <v>63</v>
      </c>
      <c r="J695" s="12" t="n">
        <f aca="false">COUNTIFS(Orders!$B$2:$B$3525,A695,Orders!$G$2:$G$3525,"Delivered")</f>
        <v>0</v>
      </c>
      <c r="K695" s="16" t="n">
        <f aca="false">SUMIFS(Orders!$K$2:$K$3525,Orders!$B$2:$B$3525,A695,Orders!$G$2:$G$3525,"Delivered")</f>
        <v>0</v>
      </c>
      <c r="L695" s="16" t="n">
        <f aca="false">IF(J695=0,0,K695/J695)</f>
        <v>0</v>
      </c>
      <c r="M695" s="12" t="str">
        <f aca="false">IF(J695&gt;1,"Repeat","One-time")</f>
        <v>One-time</v>
      </c>
    </row>
    <row r="696" customFormat="false" ht="15" hidden="false" customHeight="false" outlineLevel="0" collapsed="false">
      <c r="A696" s="12" t="n">
        <v>695</v>
      </c>
      <c r="B696" s="12" t="s">
        <v>1867</v>
      </c>
      <c r="C696" s="12" t="s">
        <v>1868</v>
      </c>
      <c r="D696" s="12" t="s">
        <v>483</v>
      </c>
      <c r="E696" s="12" t="n">
        <v>51</v>
      </c>
      <c r="F696" s="12" t="s">
        <v>79</v>
      </c>
      <c r="G696" s="12" t="s">
        <v>45</v>
      </c>
      <c r="H696" s="17" t="n">
        <v>45893</v>
      </c>
      <c r="I696" s="12" t="s">
        <v>62</v>
      </c>
      <c r="J696" s="12" t="n">
        <f aca="false">COUNTIFS(Orders!$B$2:$B$3525,A696,Orders!$G$2:$G$3525,"Delivered")</f>
        <v>3</v>
      </c>
      <c r="K696" s="16" t="n">
        <f aca="false">SUMIFS(Orders!$K$2:$K$3525,Orders!$B$2:$B$3525,A696,Orders!$G$2:$G$3525,"Delivered")</f>
        <v>6343.65</v>
      </c>
      <c r="L696" s="16" t="n">
        <f aca="false">IF(J696=0,0,K696/J696)</f>
        <v>2114.55</v>
      </c>
      <c r="M696" s="12" t="str">
        <f aca="false">IF(J696&gt;1,"Repeat","One-time")</f>
        <v>Repeat</v>
      </c>
    </row>
    <row r="697" customFormat="false" ht="15" hidden="false" customHeight="false" outlineLevel="0" collapsed="false">
      <c r="A697" s="12" t="n">
        <v>696</v>
      </c>
      <c r="B697" s="12" t="s">
        <v>1869</v>
      </c>
      <c r="C697" s="12" t="s">
        <v>1870</v>
      </c>
      <c r="D697" s="12" t="s">
        <v>483</v>
      </c>
      <c r="E697" s="12" t="n">
        <v>62</v>
      </c>
      <c r="F697" s="12" t="s">
        <v>71</v>
      </c>
      <c r="G697" s="12" t="s">
        <v>43</v>
      </c>
      <c r="H697" s="17" t="n">
        <v>45296</v>
      </c>
      <c r="I697" s="12" t="s">
        <v>63</v>
      </c>
      <c r="J697" s="12" t="n">
        <f aca="false">COUNTIFS(Orders!$B$2:$B$3525,A697,Orders!$G$2:$G$3525,"Delivered")</f>
        <v>2</v>
      </c>
      <c r="K697" s="16" t="n">
        <f aca="false">SUMIFS(Orders!$K$2:$K$3525,Orders!$B$2:$B$3525,A697,Orders!$G$2:$G$3525,"Delivered")</f>
        <v>3358.2</v>
      </c>
      <c r="L697" s="16" t="n">
        <f aca="false">IF(J697=0,0,K697/J697)</f>
        <v>1679.1</v>
      </c>
      <c r="M697" s="12" t="str">
        <f aca="false">IF(J697&gt;1,"Repeat","One-time")</f>
        <v>Repeat</v>
      </c>
    </row>
    <row r="698" customFormat="false" ht="15" hidden="false" customHeight="false" outlineLevel="0" collapsed="false">
      <c r="A698" s="12" t="n">
        <v>697</v>
      </c>
      <c r="B698" s="12" t="s">
        <v>1871</v>
      </c>
      <c r="C698" s="12" t="s">
        <v>1872</v>
      </c>
      <c r="D698" s="12" t="s">
        <v>488</v>
      </c>
      <c r="E698" s="12" t="n">
        <v>62</v>
      </c>
      <c r="F698" s="12" t="s">
        <v>77</v>
      </c>
      <c r="G698" s="12" t="s">
        <v>43</v>
      </c>
      <c r="H698" s="17" t="n">
        <v>45148</v>
      </c>
      <c r="I698" s="12" t="s">
        <v>63</v>
      </c>
      <c r="J698" s="12" t="n">
        <f aca="false">COUNTIFS(Orders!$B$2:$B$3525,A698,Orders!$G$2:$G$3525,"Delivered")</f>
        <v>0</v>
      </c>
      <c r="K698" s="16" t="n">
        <f aca="false">SUMIFS(Orders!$K$2:$K$3525,Orders!$B$2:$B$3525,A698,Orders!$G$2:$G$3525,"Delivered")</f>
        <v>0</v>
      </c>
      <c r="L698" s="16" t="n">
        <f aca="false">IF(J698=0,0,K698/J698)</f>
        <v>0</v>
      </c>
      <c r="M698" s="12" t="str">
        <f aca="false">IF(J698&gt;1,"Repeat","One-time")</f>
        <v>One-time</v>
      </c>
    </row>
    <row r="699" customFormat="false" ht="15" hidden="false" customHeight="false" outlineLevel="0" collapsed="false">
      <c r="A699" s="12" t="n">
        <v>698</v>
      </c>
      <c r="B699" s="12" t="s">
        <v>1873</v>
      </c>
      <c r="C699" s="12" t="s">
        <v>1874</v>
      </c>
      <c r="D699" s="12" t="s">
        <v>483</v>
      </c>
      <c r="E699" s="12" t="n">
        <v>42</v>
      </c>
      <c r="F699" s="12" t="s">
        <v>75</v>
      </c>
      <c r="G699" s="12" t="s">
        <v>43</v>
      </c>
      <c r="H699" s="17" t="n">
        <v>44740</v>
      </c>
      <c r="I699" s="12" t="s">
        <v>63</v>
      </c>
      <c r="J699" s="12" t="n">
        <f aca="false">COUNTIFS(Orders!$B$2:$B$3525,A699,Orders!$G$2:$G$3525,"Delivered")</f>
        <v>0</v>
      </c>
      <c r="K699" s="16" t="n">
        <f aca="false">SUMIFS(Orders!$K$2:$K$3525,Orders!$B$2:$B$3525,A699,Orders!$G$2:$G$3525,"Delivered")</f>
        <v>0</v>
      </c>
      <c r="L699" s="16" t="n">
        <f aca="false">IF(J699=0,0,K699/J699)</f>
        <v>0</v>
      </c>
      <c r="M699" s="12" t="str">
        <f aca="false">IF(J699&gt;1,"Repeat","One-time")</f>
        <v>One-time</v>
      </c>
    </row>
    <row r="700" customFormat="false" ht="15" hidden="false" customHeight="false" outlineLevel="0" collapsed="false">
      <c r="A700" s="12" t="n">
        <v>699</v>
      </c>
      <c r="B700" s="12" t="s">
        <v>1875</v>
      </c>
      <c r="C700" s="12" t="s">
        <v>1876</v>
      </c>
      <c r="D700" s="12" t="s">
        <v>483</v>
      </c>
      <c r="E700" s="12" t="n">
        <v>38</v>
      </c>
      <c r="F700" s="12" t="s">
        <v>77</v>
      </c>
      <c r="G700" s="12" t="s">
        <v>43</v>
      </c>
      <c r="H700" s="17" t="n">
        <v>45100</v>
      </c>
      <c r="I700" s="12" t="s">
        <v>63</v>
      </c>
      <c r="J700" s="12" t="n">
        <f aca="false">COUNTIFS(Orders!$B$2:$B$3525,A700,Orders!$G$2:$G$3525,"Delivered")</f>
        <v>1</v>
      </c>
      <c r="K700" s="16" t="n">
        <f aca="false">SUMIFS(Orders!$K$2:$K$3525,Orders!$B$2:$B$3525,A700,Orders!$G$2:$G$3525,"Delivered")</f>
        <v>6824.1</v>
      </c>
      <c r="L700" s="16" t="n">
        <f aca="false">IF(J700=0,0,K700/J700)</f>
        <v>6824.1</v>
      </c>
      <c r="M700" s="12" t="str">
        <f aca="false">IF(J700&gt;1,"Repeat","One-time")</f>
        <v>One-time</v>
      </c>
    </row>
    <row r="701" customFormat="false" ht="15" hidden="false" customHeight="false" outlineLevel="0" collapsed="false">
      <c r="A701" s="12" t="n">
        <v>700</v>
      </c>
      <c r="B701" s="12" t="s">
        <v>1877</v>
      </c>
      <c r="C701" s="12" t="s">
        <v>1878</v>
      </c>
      <c r="D701" s="12" t="s">
        <v>483</v>
      </c>
      <c r="E701" s="12" t="n">
        <v>42</v>
      </c>
      <c r="F701" s="12" t="s">
        <v>89</v>
      </c>
      <c r="G701" s="12" t="s">
        <v>46</v>
      </c>
      <c r="H701" s="17" t="n">
        <v>45167</v>
      </c>
      <c r="I701" s="12" t="s">
        <v>61</v>
      </c>
      <c r="J701" s="12" t="n">
        <f aca="false">COUNTIFS(Orders!$B$2:$B$3525,A701,Orders!$G$2:$G$3525,"Delivered")</f>
        <v>1</v>
      </c>
      <c r="K701" s="16" t="n">
        <f aca="false">SUMIFS(Orders!$K$2:$K$3525,Orders!$B$2:$B$3525,A701,Orders!$G$2:$G$3525,"Delivered")</f>
        <v>429</v>
      </c>
      <c r="L701" s="16" t="n">
        <f aca="false">IF(J701=0,0,K701/J701)</f>
        <v>429</v>
      </c>
      <c r="M701" s="12" t="str">
        <f aca="false">IF(J701&gt;1,"Repeat","One-time")</f>
        <v>One-time</v>
      </c>
    </row>
    <row r="702" customFormat="false" ht="15" hidden="false" customHeight="false" outlineLevel="0" collapsed="false">
      <c r="A702" s="12" t="n">
        <v>701</v>
      </c>
      <c r="B702" s="12" t="s">
        <v>1879</v>
      </c>
      <c r="C702" s="12" t="s">
        <v>1880</v>
      </c>
      <c r="D702" s="12" t="s">
        <v>483</v>
      </c>
      <c r="E702" s="12" t="n">
        <v>22</v>
      </c>
      <c r="F702" s="12" t="s">
        <v>79</v>
      </c>
      <c r="G702" s="12" t="s">
        <v>45</v>
      </c>
      <c r="H702" s="17" t="n">
        <v>45921</v>
      </c>
      <c r="I702" s="12" t="s">
        <v>63</v>
      </c>
      <c r="J702" s="12" t="n">
        <f aca="false">COUNTIFS(Orders!$B$2:$B$3525,A702,Orders!$G$2:$G$3525,"Delivered")</f>
        <v>2</v>
      </c>
      <c r="K702" s="16" t="n">
        <f aca="false">SUMIFS(Orders!$K$2:$K$3525,Orders!$B$2:$B$3525,A702,Orders!$G$2:$G$3525,"Delivered")</f>
        <v>1414.2</v>
      </c>
      <c r="L702" s="16" t="n">
        <f aca="false">IF(J702=0,0,K702/J702)</f>
        <v>707.1</v>
      </c>
      <c r="M702" s="12" t="str">
        <f aca="false">IF(J702&gt;1,"Repeat","One-time")</f>
        <v>Repeat</v>
      </c>
    </row>
    <row r="703" customFormat="false" ht="15" hidden="false" customHeight="false" outlineLevel="0" collapsed="false">
      <c r="A703" s="12" t="n">
        <v>702</v>
      </c>
      <c r="B703" s="12" t="s">
        <v>1881</v>
      </c>
      <c r="C703" s="12" t="s">
        <v>1882</v>
      </c>
      <c r="D703" s="12" t="s">
        <v>483</v>
      </c>
      <c r="E703" s="12" t="n">
        <v>46</v>
      </c>
      <c r="F703" s="12" t="s">
        <v>71</v>
      </c>
      <c r="G703" s="12" t="s">
        <v>43</v>
      </c>
      <c r="H703" s="17" t="n">
        <v>45730</v>
      </c>
      <c r="I703" s="12" t="s">
        <v>63</v>
      </c>
      <c r="J703" s="12" t="n">
        <f aca="false">COUNTIFS(Orders!$B$2:$B$3525,A703,Orders!$G$2:$G$3525,"Delivered")</f>
        <v>2</v>
      </c>
      <c r="K703" s="16" t="n">
        <f aca="false">SUMIFS(Orders!$K$2:$K$3525,Orders!$B$2:$B$3525,A703,Orders!$G$2:$G$3525,"Delivered")</f>
        <v>7951.2</v>
      </c>
      <c r="L703" s="16" t="n">
        <f aca="false">IF(J703=0,0,K703/J703)</f>
        <v>3975.6</v>
      </c>
      <c r="M703" s="12" t="str">
        <f aca="false">IF(J703&gt;1,"Repeat","One-time")</f>
        <v>Repeat</v>
      </c>
    </row>
    <row r="704" customFormat="false" ht="15" hidden="false" customHeight="false" outlineLevel="0" collapsed="false">
      <c r="A704" s="12" t="n">
        <v>703</v>
      </c>
      <c r="B704" s="12" t="s">
        <v>1883</v>
      </c>
      <c r="C704" s="12" t="s">
        <v>1884</v>
      </c>
      <c r="D704" s="12" t="s">
        <v>483</v>
      </c>
      <c r="E704" s="12" t="n">
        <v>44</v>
      </c>
      <c r="F704" s="12" t="s">
        <v>83</v>
      </c>
      <c r="G704" s="12" t="s">
        <v>45</v>
      </c>
      <c r="H704" s="17" t="n">
        <v>44721</v>
      </c>
      <c r="I704" s="12" t="s">
        <v>62</v>
      </c>
      <c r="J704" s="12" t="n">
        <f aca="false">COUNTIFS(Orders!$B$2:$B$3525,A704,Orders!$G$2:$G$3525,"Delivered")</f>
        <v>1</v>
      </c>
      <c r="K704" s="16" t="n">
        <f aca="false">SUMIFS(Orders!$K$2:$K$3525,Orders!$B$2:$B$3525,A704,Orders!$G$2:$G$3525,"Delivered")</f>
        <v>1029</v>
      </c>
      <c r="L704" s="16" t="n">
        <f aca="false">IF(J704=0,0,K704/J704)</f>
        <v>1029</v>
      </c>
      <c r="M704" s="12" t="str">
        <f aca="false">IF(J704&gt;1,"Repeat","One-time")</f>
        <v>One-time</v>
      </c>
    </row>
    <row r="705" customFormat="false" ht="15" hidden="false" customHeight="false" outlineLevel="0" collapsed="false">
      <c r="A705" s="12" t="n">
        <v>704</v>
      </c>
      <c r="B705" s="12" t="s">
        <v>1885</v>
      </c>
      <c r="C705" s="12" t="s">
        <v>1886</v>
      </c>
      <c r="D705" s="12" t="s">
        <v>483</v>
      </c>
      <c r="E705" s="12" t="n">
        <v>23</v>
      </c>
      <c r="F705" s="12" t="s">
        <v>99</v>
      </c>
      <c r="G705" s="12" t="s">
        <v>42</v>
      </c>
      <c r="H705" s="17" t="n">
        <v>44955</v>
      </c>
      <c r="I705" s="12" t="s">
        <v>61</v>
      </c>
      <c r="J705" s="12" t="n">
        <f aca="false">COUNTIFS(Orders!$B$2:$B$3525,A705,Orders!$G$2:$G$3525,"Delivered")</f>
        <v>2</v>
      </c>
      <c r="K705" s="16" t="n">
        <f aca="false">SUMIFS(Orders!$K$2:$K$3525,Orders!$B$2:$B$3525,A705,Orders!$G$2:$G$3525,"Delivered")</f>
        <v>8350.15</v>
      </c>
      <c r="L705" s="16" t="n">
        <f aca="false">IF(J705=0,0,K705/J705)</f>
        <v>4175.075</v>
      </c>
      <c r="M705" s="12" t="str">
        <f aca="false">IF(J705&gt;1,"Repeat","One-time")</f>
        <v>Repeat</v>
      </c>
    </row>
    <row r="706" customFormat="false" ht="15" hidden="false" customHeight="false" outlineLevel="0" collapsed="false">
      <c r="A706" s="12" t="n">
        <v>705</v>
      </c>
      <c r="B706" s="12" t="s">
        <v>1887</v>
      </c>
      <c r="C706" s="12" t="s">
        <v>1888</v>
      </c>
      <c r="D706" s="12" t="s">
        <v>483</v>
      </c>
      <c r="E706" s="12" t="n">
        <v>55</v>
      </c>
      <c r="F706" s="12" t="s">
        <v>79</v>
      </c>
      <c r="G706" s="12" t="s">
        <v>45</v>
      </c>
      <c r="H706" s="17" t="n">
        <v>45614</v>
      </c>
      <c r="I706" s="12" t="s">
        <v>62</v>
      </c>
      <c r="J706" s="12" t="n">
        <f aca="false">COUNTIFS(Orders!$B$2:$B$3525,A706,Orders!$G$2:$G$3525,"Delivered")</f>
        <v>1</v>
      </c>
      <c r="K706" s="16" t="n">
        <f aca="false">SUMIFS(Orders!$K$2:$K$3525,Orders!$B$2:$B$3525,A706,Orders!$G$2:$G$3525,"Delivered")</f>
        <v>1849</v>
      </c>
      <c r="L706" s="16" t="n">
        <f aca="false">IF(J706=0,0,K706/J706)</f>
        <v>1849</v>
      </c>
      <c r="M706" s="12" t="str">
        <f aca="false">IF(J706&gt;1,"Repeat","One-time")</f>
        <v>One-time</v>
      </c>
    </row>
    <row r="707" customFormat="false" ht="15" hidden="false" customHeight="false" outlineLevel="0" collapsed="false">
      <c r="A707" s="12" t="n">
        <v>706</v>
      </c>
      <c r="B707" s="12" t="s">
        <v>1889</v>
      </c>
      <c r="C707" s="12" t="s">
        <v>1890</v>
      </c>
      <c r="D707" s="12" t="s">
        <v>488</v>
      </c>
      <c r="E707" s="12" t="n">
        <v>38</v>
      </c>
      <c r="F707" s="12" t="s">
        <v>93</v>
      </c>
      <c r="G707" s="12" t="s">
        <v>46</v>
      </c>
      <c r="H707" s="17" t="n">
        <v>45524</v>
      </c>
      <c r="I707" s="12" t="s">
        <v>61</v>
      </c>
      <c r="J707" s="12" t="n">
        <f aca="false">COUNTIFS(Orders!$B$2:$B$3525,A707,Orders!$G$2:$G$3525,"Delivered")</f>
        <v>10</v>
      </c>
      <c r="K707" s="16" t="n">
        <f aca="false">SUMIFS(Orders!$K$2:$K$3525,Orders!$B$2:$B$3525,A707,Orders!$G$2:$G$3525,"Delivered")</f>
        <v>36756.75</v>
      </c>
      <c r="L707" s="16" t="n">
        <f aca="false">IF(J707=0,0,K707/J707)</f>
        <v>3675.675</v>
      </c>
      <c r="M707" s="12" t="str">
        <f aca="false">IF(J707&gt;1,"Repeat","One-time")</f>
        <v>Repeat</v>
      </c>
    </row>
    <row r="708" customFormat="false" ht="15" hidden="false" customHeight="false" outlineLevel="0" collapsed="false">
      <c r="A708" s="12" t="n">
        <v>707</v>
      </c>
      <c r="B708" s="12" t="s">
        <v>1891</v>
      </c>
      <c r="C708" s="12" t="s">
        <v>1892</v>
      </c>
      <c r="D708" s="12" t="s">
        <v>488</v>
      </c>
      <c r="E708" s="12" t="n">
        <v>59</v>
      </c>
      <c r="F708" s="12" t="s">
        <v>85</v>
      </c>
      <c r="G708" s="12" t="s">
        <v>45</v>
      </c>
      <c r="H708" s="17" t="n">
        <v>45924</v>
      </c>
      <c r="I708" s="12" t="s">
        <v>63</v>
      </c>
      <c r="J708" s="12" t="n">
        <f aca="false">COUNTIFS(Orders!$B$2:$B$3525,A708,Orders!$G$2:$G$3525,"Delivered")</f>
        <v>1</v>
      </c>
      <c r="K708" s="16" t="n">
        <f aca="false">SUMIFS(Orders!$K$2:$K$3525,Orders!$B$2:$B$3525,A708,Orders!$G$2:$G$3525,"Delivered")</f>
        <v>23814.15</v>
      </c>
      <c r="L708" s="16" t="n">
        <f aca="false">IF(J708=0,0,K708/J708)</f>
        <v>23814.15</v>
      </c>
      <c r="M708" s="12" t="str">
        <f aca="false">IF(J708&gt;1,"Repeat","One-time")</f>
        <v>One-time</v>
      </c>
    </row>
    <row r="709" customFormat="false" ht="15" hidden="false" customHeight="false" outlineLevel="0" collapsed="false">
      <c r="A709" s="12" t="n">
        <v>708</v>
      </c>
      <c r="B709" s="12" t="s">
        <v>1893</v>
      </c>
      <c r="C709" s="12" t="s">
        <v>1894</v>
      </c>
      <c r="D709" s="12" t="s">
        <v>483</v>
      </c>
      <c r="E709" s="12" t="n">
        <v>60</v>
      </c>
      <c r="F709" s="12" t="s">
        <v>89</v>
      </c>
      <c r="G709" s="12" t="s">
        <v>46</v>
      </c>
      <c r="H709" s="17" t="n">
        <v>45292</v>
      </c>
      <c r="I709" s="12" t="s">
        <v>61</v>
      </c>
      <c r="J709" s="12" t="n">
        <f aca="false">COUNTIFS(Orders!$B$2:$B$3525,A709,Orders!$G$2:$G$3525,"Delivered")</f>
        <v>4</v>
      </c>
      <c r="K709" s="16" t="n">
        <f aca="false">SUMIFS(Orders!$K$2:$K$3525,Orders!$B$2:$B$3525,A709,Orders!$G$2:$G$3525,"Delivered")</f>
        <v>23067.1</v>
      </c>
      <c r="L709" s="16" t="n">
        <f aca="false">IF(J709=0,0,K709/J709)</f>
        <v>5766.775</v>
      </c>
      <c r="M709" s="12" t="str">
        <f aca="false">IF(J709&gt;1,"Repeat","One-time")</f>
        <v>Repeat</v>
      </c>
    </row>
    <row r="710" customFormat="false" ht="15" hidden="false" customHeight="false" outlineLevel="0" collapsed="false">
      <c r="A710" s="12" t="n">
        <v>709</v>
      </c>
      <c r="B710" s="12" t="s">
        <v>1895</v>
      </c>
      <c r="C710" s="12" t="s">
        <v>1896</v>
      </c>
      <c r="D710" s="12" t="s">
        <v>483</v>
      </c>
      <c r="E710" s="12" t="n">
        <v>65</v>
      </c>
      <c r="F710" s="12" t="s">
        <v>83</v>
      </c>
      <c r="G710" s="12" t="s">
        <v>45</v>
      </c>
      <c r="H710" s="17" t="n">
        <v>44890</v>
      </c>
      <c r="I710" s="12" t="s">
        <v>63</v>
      </c>
      <c r="J710" s="12" t="n">
        <f aca="false">COUNTIFS(Orders!$B$2:$B$3525,A710,Orders!$G$2:$G$3525,"Delivered")</f>
        <v>1</v>
      </c>
      <c r="K710" s="16" t="n">
        <f aca="false">SUMIFS(Orders!$K$2:$K$3525,Orders!$B$2:$B$3525,A710,Orders!$G$2:$G$3525,"Delivered")</f>
        <v>2816.55</v>
      </c>
      <c r="L710" s="16" t="n">
        <f aca="false">IF(J710=0,0,K710/J710)</f>
        <v>2816.55</v>
      </c>
      <c r="M710" s="12" t="str">
        <f aca="false">IF(J710&gt;1,"Repeat","One-time")</f>
        <v>One-time</v>
      </c>
    </row>
    <row r="711" customFormat="false" ht="15" hidden="false" customHeight="false" outlineLevel="0" collapsed="false">
      <c r="A711" s="12" t="n">
        <v>710</v>
      </c>
      <c r="B711" s="12" t="s">
        <v>1897</v>
      </c>
      <c r="C711" s="12" t="s">
        <v>1898</v>
      </c>
      <c r="D711" s="12" t="s">
        <v>483</v>
      </c>
      <c r="E711" s="12" t="n">
        <v>49</v>
      </c>
      <c r="F711" s="12" t="s">
        <v>73</v>
      </c>
      <c r="G711" s="12" t="s">
        <v>43</v>
      </c>
      <c r="H711" s="17" t="n">
        <v>44772</v>
      </c>
      <c r="I711" s="12" t="s">
        <v>63</v>
      </c>
      <c r="J711" s="12" t="n">
        <f aca="false">COUNTIFS(Orders!$B$2:$B$3525,A711,Orders!$G$2:$G$3525,"Delivered")</f>
        <v>2</v>
      </c>
      <c r="K711" s="16" t="n">
        <f aca="false">SUMIFS(Orders!$K$2:$K$3525,Orders!$B$2:$B$3525,A711,Orders!$G$2:$G$3525,"Delivered")</f>
        <v>8924</v>
      </c>
      <c r="L711" s="16" t="n">
        <f aca="false">IF(J711=0,0,K711/J711)</f>
        <v>4462</v>
      </c>
      <c r="M711" s="12" t="str">
        <f aca="false">IF(J711&gt;1,"Repeat","One-time")</f>
        <v>Repeat</v>
      </c>
    </row>
    <row r="712" customFormat="false" ht="15" hidden="false" customHeight="false" outlineLevel="0" collapsed="false">
      <c r="A712" s="12" t="n">
        <v>711</v>
      </c>
      <c r="B712" s="12" t="s">
        <v>1899</v>
      </c>
      <c r="C712" s="12" t="s">
        <v>1900</v>
      </c>
      <c r="D712" s="12" t="s">
        <v>488</v>
      </c>
      <c r="E712" s="12" t="n">
        <v>58</v>
      </c>
      <c r="F712" s="12" t="s">
        <v>85</v>
      </c>
      <c r="G712" s="12" t="s">
        <v>45</v>
      </c>
      <c r="H712" s="17" t="n">
        <v>45442</v>
      </c>
      <c r="I712" s="12" t="s">
        <v>62</v>
      </c>
      <c r="J712" s="12" t="n">
        <f aca="false">COUNTIFS(Orders!$B$2:$B$3525,A712,Orders!$G$2:$G$3525,"Delivered")</f>
        <v>3</v>
      </c>
      <c r="K712" s="16" t="n">
        <f aca="false">SUMIFS(Orders!$K$2:$K$3525,Orders!$B$2:$B$3525,A712,Orders!$G$2:$G$3525,"Delivered")</f>
        <v>5792.55</v>
      </c>
      <c r="L712" s="16" t="n">
        <f aca="false">IF(J712=0,0,K712/J712)</f>
        <v>1930.85</v>
      </c>
      <c r="M712" s="12" t="str">
        <f aca="false">IF(J712&gt;1,"Repeat","One-time")</f>
        <v>Repeat</v>
      </c>
    </row>
    <row r="713" customFormat="false" ht="15" hidden="false" customHeight="false" outlineLevel="0" collapsed="false">
      <c r="A713" s="12" t="n">
        <v>712</v>
      </c>
      <c r="B713" s="12" t="s">
        <v>1901</v>
      </c>
      <c r="C713" s="12" t="s">
        <v>1902</v>
      </c>
      <c r="D713" s="12" t="s">
        <v>488</v>
      </c>
      <c r="E713" s="12" t="n">
        <v>38</v>
      </c>
      <c r="F713" s="12" t="s">
        <v>71</v>
      </c>
      <c r="G713" s="12" t="s">
        <v>43</v>
      </c>
      <c r="H713" s="17" t="n">
        <v>45419</v>
      </c>
      <c r="I713" s="12" t="s">
        <v>63</v>
      </c>
      <c r="J713" s="12" t="n">
        <f aca="false">COUNTIFS(Orders!$B$2:$B$3525,A713,Orders!$G$2:$G$3525,"Delivered")</f>
        <v>0</v>
      </c>
      <c r="K713" s="16" t="n">
        <f aca="false">SUMIFS(Orders!$K$2:$K$3525,Orders!$B$2:$B$3525,A713,Orders!$G$2:$G$3525,"Delivered")</f>
        <v>0</v>
      </c>
      <c r="L713" s="16" t="n">
        <f aca="false">IF(J713=0,0,K713/J713)</f>
        <v>0</v>
      </c>
      <c r="M713" s="12" t="str">
        <f aca="false">IF(J713&gt;1,"Repeat","One-time")</f>
        <v>One-time</v>
      </c>
    </row>
    <row r="714" customFormat="false" ht="15" hidden="false" customHeight="false" outlineLevel="0" collapsed="false">
      <c r="A714" s="12" t="n">
        <v>713</v>
      </c>
      <c r="B714" s="12" t="s">
        <v>1903</v>
      </c>
      <c r="C714" s="12" t="s">
        <v>1904</v>
      </c>
      <c r="D714" s="12" t="s">
        <v>488</v>
      </c>
      <c r="E714" s="12" t="n">
        <v>52</v>
      </c>
      <c r="F714" s="12" t="s">
        <v>97</v>
      </c>
      <c r="G714" s="12" t="s">
        <v>42</v>
      </c>
      <c r="H714" s="17" t="n">
        <v>44837</v>
      </c>
      <c r="I714" s="12" t="s">
        <v>62</v>
      </c>
      <c r="J714" s="12" t="n">
        <f aca="false">COUNTIFS(Orders!$B$2:$B$3525,A714,Orders!$G$2:$G$3525,"Delivered")</f>
        <v>2</v>
      </c>
      <c r="K714" s="16" t="n">
        <f aca="false">SUMIFS(Orders!$K$2:$K$3525,Orders!$B$2:$B$3525,A714,Orders!$G$2:$G$3525,"Delivered")</f>
        <v>10689.5</v>
      </c>
      <c r="L714" s="16" t="n">
        <f aca="false">IF(J714=0,0,K714/J714)</f>
        <v>5344.75</v>
      </c>
      <c r="M714" s="12" t="str">
        <f aca="false">IF(J714&gt;1,"Repeat","One-time")</f>
        <v>Repeat</v>
      </c>
    </row>
    <row r="715" customFormat="false" ht="15" hidden="false" customHeight="false" outlineLevel="0" collapsed="false">
      <c r="A715" s="12" t="n">
        <v>714</v>
      </c>
      <c r="B715" s="12" t="s">
        <v>1905</v>
      </c>
      <c r="C715" s="12" t="s">
        <v>1906</v>
      </c>
      <c r="D715" s="12" t="s">
        <v>483</v>
      </c>
      <c r="E715" s="12" t="n">
        <v>19</v>
      </c>
      <c r="F715" s="12" t="s">
        <v>101</v>
      </c>
      <c r="G715" s="12" t="s">
        <v>42</v>
      </c>
      <c r="H715" s="17" t="n">
        <v>45710</v>
      </c>
      <c r="I715" s="12" t="s">
        <v>62</v>
      </c>
      <c r="J715" s="12" t="n">
        <f aca="false">COUNTIFS(Orders!$B$2:$B$3525,A715,Orders!$G$2:$G$3525,"Delivered")</f>
        <v>1</v>
      </c>
      <c r="K715" s="16" t="n">
        <f aca="false">SUMIFS(Orders!$K$2:$K$3525,Orders!$B$2:$B$3525,A715,Orders!$G$2:$G$3525,"Delivered")</f>
        <v>1322.2</v>
      </c>
      <c r="L715" s="16" t="n">
        <f aca="false">IF(J715=0,0,K715/J715)</f>
        <v>1322.2</v>
      </c>
      <c r="M715" s="12" t="str">
        <f aca="false">IF(J715&gt;1,"Repeat","One-time")</f>
        <v>One-time</v>
      </c>
    </row>
    <row r="716" customFormat="false" ht="15" hidden="false" customHeight="false" outlineLevel="0" collapsed="false">
      <c r="A716" s="12" t="n">
        <v>715</v>
      </c>
      <c r="B716" s="12" t="s">
        <v>1907</v>
      </c>
      <c r="C716" s="12" t="s">
        <v>1908</v>
      </c>
      <c r="D716" s="12" t="s">
        <v>488</v>
      </c>
      <c r="E716" s="12" t="n">
        <v>31</v>
      </c>
      <c r="F716" s="12" t="s">
        <v>71</v>
      </c>
      <c r="G716" s="12" t="s">
        <v>43</v>
      </c>
      <c r="H716" s="17" t="n">
        <v>45643</v>
      </c>
      <c r="I716" s="12" t="s">
        <v>63</v>
      </c>
      <c r="J716" s="12" t="n">
        <f aca="false">COUNTIFS(Orders!$B$2:$B$3525,A716,Orders!$G$2:$G$3525,"Delivered")</f>
        <v>0</v>
      </c>
      <c r="K716" s="16" t="n">
        <f aca="false">SUMIFS(Orders!$K$2:$K$3525,Orders!$B$2:$B$3525,A716,Orders!$G$2:$G$3525,"Delivered")</f>
        <v>0</v>
      </c>
      <c r="L716" s="16" t="n">
        <f aca="false">IF(J716=0,0,K716/J716)</f>
        <v>0</v>
      </c>
      <c r="M716" s="12" t="str">
        <f aca="false">IF(J716&gt;1,"Repeat","One-time")</f>
        <v>One-time</v>
      </c>
    </row>
    <row r="717" customFormat="false" ht="15" hidden="false" customHeight="false" outlineLevel="0" collapsed="false">
      <c r="A717" s="12" t="n">
        <v>716</v>
      </c>
      <c r="B717" s="12" t="s">
        <v>1909</v>
      </c>
      <c r="C717" s="12" t="s">
        <v>1910</v>
      </c>
      <c r="D717" s="12" t="s">
        <v>488</v>
      </c>
      <c r="E717" s="12" t="n">
        <v>50</v>
      </c>
      <c r="F717" s="12" t="s">
        <v>73</v>
      </c>
      <c r="G717" s="12" t="s">
        <v>43</v>
      </c>
      <c r="H717" s="17" t="n">
        <v>45551</v>
      </c>
      <c r="I717" s="12" t="s">
        <v>63</v>
      </c>
      <c r="J717" s="12" t="n">
        <f aca="false">COUNTIFS(Orders!$B$2:$B$3525,A717,Orders!$G$2:$G$3525,"Delivered")</f>
        <v>5</v>
      </c>
      <c r="K717" s="16" t="n">
        <f aca="false">SUMIFS(Orders!$K$2:$K$3525,Orders!$B$2:$B$3525,A717,Orders!$G$2:$G$3525,"Delivered")</f>
        <v>12244.2</v>
      </c>
      <c r="L717" s="16" t="n">
        <f aca="false">IF(J717=0,0,K717/J717)</f>
        <v>2448.84</v>
      </c>
      <c r="M717" s="12" t="str">
        <f aca="false">IF(J717&gt;1,"Repeat","One-time")</f>
        <v>Repeat</v>
      </c>
    </row>
    <row r="718" customFormat="false" ht="15" hidden="false" customHeight="false" outlineLevel="0" collapsed="false">
      <c r="A718" s="12" t="n">
        <v>717</v>
      </c>
      <c r="B718" s="12" t="s">
        <v>1911</v>
      </c>
      <c r="C718" s="12" t="s">
        <v>1912</v>
      </c>
      <c r="D718" s="12" t="s">
        <v>488</v>
      </c>
      <c r="E718" s="12" t="n">
        <v>62</v>
      </c>
      <c r="F718" s="12" t="s">
        <v>97</v>
      </c>
      <c r="G718" s="12" t="s">
        <v>42</v>
      </c>
      <c r="H718" s="17" t="n">
        <v>44807</v>
      </c>
      <c r="I718" s="12" t="s">
        <v>63</v>
      </c>
      <c r="J718" s="12" t="n">
        <f aca="false">COUNTIFS(Orders!$B$2:$B$3525,A718,Orders!$G$2:$G$3525,"Delivered")</f>
        <v>4</v>
      </c>
      <c r="K718" s="16" t="n">
        <f aca="false">SUMIFS(Orders!$K$2:$K$3525,Orders!$B$2:$B$3525,A718,Orders!$G$2:$G$3525,"Delivered")</f>
        <v>23497.3</v>
      </c>
      <c r="L718" s="16" t="n">
        <f aca="false">IF(J718=0,0,K718/J718)</f>
        <v>5874.325</v>
      </c>
      <c r="M718" s="12" t="str">
        <f aca="false">IF(J718&gt;1,"Repeat","One-time")</f>
        <v>Repeat</v>
      </c>
    </row>
    <row r="719" customFormat="false" ht="15" hidden="false" customHeight="false" outlineLevel="0" collapsed="false">
      <c r="A719" s="12" t="n">
        <v>718</v>
      </c>
      <c r="B719" s="12" t="s">
        <v>1913</v>
      </c>
      <c r="C719" s="12" t="s">
        <v>1914</v>
      </c>
      <c r="D719" s="12" t="s">
        <v>488</v>
      </c>
      <c r="E719" s="12" t="n">
        <v>23</v>
      </c>
      <c r="F719" s="12" t="s">
        <v>79</v>
      </c>
      <c r="G719" s="12" t="s">
        <v>45</v>
      </c>
      <c r="H719" s="17" t="n">
        <v>44785</v>
      </c>
      <c r="I719" s="12" t="s">
        <v>63</v>
      </c>
      <c r="J719" s="12" t="n">
        <f aca="false">COUNTIFS(Orders!$B$2:$B$3525,A719,Orders!$G$2:$G$3525,"Delivered")</f>
        <v>9</v>
      </c>
      <c r="K719" s="16" t="n">
        <f aca="false">SUMIFS(Orders!$K$2:$K$3525,Orders!$B$2:$B$3525,A719,Orders!$G$2:$G$3525,"Delivered")</f>
        <v>34774.95</v>
      </c>
      <c r="L719" s="16" t="n">
        <f aca="false">IF(J719=0,0,K719/J719)</f>
        <v>3863.88333333333</v>
      </c>
      <c r="M719" s="12" t="str">
        <f aca="false">IF(J719&gt;1,"Repeat","One-time")</f>
        <v>Repeat</v>
      </c>
    </row>
    <row r="720" customFormat="false" ht="15" hidden="false" customHeight="false" outlineLevel="0" collapsed="false">
      <c r="A720" s="12" t="n">
        <v>719</v>
      </c>
      <c r="B720" s="12" t="s">
        <v>1915</v>
      </c>
      <c r="C720" s="12" t="s">
        <v>1916</v>
      </c>
      <c r="D720" s="12" t="s">
        <v>483</v>
      </c>
      <c r="E720" s="12" t="n">
        <v>52</v>
      </c>
      <c r="F720" s="12" t="s">
        <v>83</v>
      </c>
      <c r="G720" s="12" t="s">
        <v>45</v>
      </c>
      <c r="H720" s="17" t="n">
        <v>44963</v>
      </c>
      <c r="I720" s="12" t="s">
        <v>63</v>
      </c>
      <c r="J720" s="12" t="n">
        <f aca="false">COUNTIFS(Orders!$B$2:$B$3525,A720,Orders!$G$2:$G$3525,"Delivered")</f>
        <v>2</v>
      </c>
      <c r="K720" s="16" t="n">
        <f aca="false">SUMIFS(Orders!$K$2:$K$3525,Orders!$B$2:$B$3525,A720,Orders!$G$2:$G$3525,"Delivered")</f>
        <v>7117</v>
      </c>
      <c r="L720" s="16" t="n">
        <f aca="false">IF(J720=0,0,K720/J720)</f>
        <v>3558.5</v>
      </c>
      <c r="M720" s="12" t="str">
        <f aca="false">IF(J720&gt;1,"Repeat","One-time")</f>
        <v>Repeat</v>
      </c>
    </row>
    <row r="721" customFormat="false" ht="15" hidden="false" customHeight="false" outlineLevel="0" collapsed="false">
      <c r="A721" s="12" t="n">
        <v>720</v>
      </c>
      <c r="B721" s="12" t="s">
        <v>1917</v>
      </c>
      <c r="C721" s="12" t="s">
        <v>1918</v>
      </c>
      <c r="D721" s="12" t="s">
        <v>488</v>
      </c>
      <c r="E721" s="12" t="n">
        <v>62</v>
      </c>
      <c r="F721" s="12" t="s">
        <v>75</v>
      </c>
      <c r="G721" s="12" t="s">
        <v>43</v>
      </c>
      <c r="H721" s="17" t="n">
        <v>45868</v>
      </c>
      <c r="I721" s="12" t="s">
        <v>63</v>
      </c>
      <c r="J721" s="12" t="n">
        <f aca="false">COUNTIFS(Orders!$B$2:$B$3525,A721,Orders!$G$2:$G$3525,"Delivered")</f>
        <v>4</v>
      </c>
      <c r="K721" s="16" t="n">
        <f aca="false">SUMIFS(Orders!$K$2:$K$3525,Orders!$B$2:$B$3525,A721,Orders!$G$2:$G$3525,"Delivered")</f>
        <v>11167.1</v>
      </c>
      <c r="L721" s="16" t="n">
        <f aca="false">IF(J721=0,0,K721/J721)</f>
        <v>2791.775</v>
      </c>
      <c r="M721" s="12" t="str">
        <f aca="false">IF(J721&gt;1,"Repeat","One-time")</f>
        <v>Repeat</v>
      </c>
    </row>
    <row r="722" customFormat="false" ht="15" hidden="false" customHeight="false" outlineLevel="0" collapsed="false">
      <c r="A722" s="12" t="n">
        <v>721</v>
      </c>
      <c r="B722" s="12" t="s">
        <v>1919</v>
      </c>
      <c r="C722" s="12" t="s">
        <v>1920</v>
      </c>
      <c r="D722" s="12" t="s">
        <v>483</v>
      </c>
      <c r="E722" s="12" t="n">
        <v>33</v>
      </c>
      <c r="F722" s="12" t="s">
        <v>85</v>
      </c>
      <c r="G722" s="12" t="s">
        <v>45</v>
      </c>
      <c r="H722" s="17" t="n">
        <v>45642</v>
      </c>
      <c r="I722" s="12" t="s">
        <v>63</v>
      </c>
      <c r="J722" s="12" t="n">
        <f aca="false">COUNTIFS(Orders!$B$2:$B$3525,A722,Orders!$G$2:$G$3525,"Delivered")</f>
        <v>12</v>
      </c>
      <c r="K722" s="16" t="n">
        <f aca="false">SUMIFS(Orders!$K$2:$K$3525,Orders!$B$2:$B$3525,A722,Orders!$G$2:$G$3525,"Delivered")</f>
        <v>70576.2</v>
      </c>
      <c r="L722" s="16" t="n">
        <f aca="false">IF(J722=0,0,K722/J722)</f>
        <v>5881.35</v>
      </c>
      <c r="M722" s="12" t="str">
        <f aca="false">IF(J722&gt;1,"Repeat","One-time")</f>
        <v>Repeat</v>
      </c>
    </row>
    <row r="723" customFormat="false" ht="15" hidden="false" customHeight="false" outlineLevel="0" collapsed="false">
      <c r="A723" s="12" t="n">
        <v>722</v>
      </c>
      <c r="B723" s="12" t="s">
        <v>1921</v>
      </c>
      <c r="C723" s="12" t="s">
        <v>1922</v>
      </c>
      <c r="D723" s="12" t="s">
        <v>483</v>
      </c>
      <c r="E723" s="12" t="n">
        <v>47</v>
      </c>
      <c r="F723" s="12" t="s">
        <v>97</v>
      </c>
      <c r="G723" s="12" t="s">
        <v>42</v>
      </c>
      <c r="H723" s="17" t="n">
        <v>44833</v>
      </c>
      <c r="I723" s="12" t="s">
        <v>62</v>
      </c>
      <c r="J723" s="12" t="n">
        <f aca="false">COUNTIFS(Orders!$B$2:$B$3525,A723,Orders!$G$2:$G$3525,"Delivered")</f>
        <v>1</v>
      </c>
      <c r="K723" s="16" t="n">
        <f aca="false">SUMIFS(Orders!$K$2:$K$3525,Orders!$B$2:$B$3525,A723,Orders!$G$2:$G$3525,"Delivered")</f>
        <v>5170.55</v>
      </c>
      <c r="L723" s="16" t="n">
        <f aca="false">IF(J723=0,0,K723/J723)</f>
        <v>5170.55</v>
      </c>
      <c r="M723" s="12" t="str">
        <f aca="false">IF(J723&gt;1,"Repeat","One-time")</f>
        <v>One-time</v>
      </c>
    </row>
    <row r="724" customFormat="false" ht="15" hidden="false" customHeight="false" outlineLevel="0" collapsed="false">
      <c r="A724" s="12" t="n">
        <v>723</v>
      </c>
      <c r="B724" s="12" t="s">
        <v>1923</v>
      </c>
      <c r="C724" s="12" t="s">
        <v>1924</v>
      </c>
      <c r="D724" s="12" t="s">
        <v>488</v>
      </c>
      <c r="E724" s="12" t="n">
        <v>60</v>
      </c>
      <c r="F724" s="12" t="s">
        <v>73</v>
      </c>
      <c r="G724" s="12" t="s">
        <v>43</v>
      </c>
      <c r="H724" s="17" t="n">
        <v>45879</v>
      </c>
      <c r="I724" s="12" t="s">
        <v>62</v>
      </c>
      <c r="J724" s="12" t="n">
        <f aca="false">COUNTIFS(Orders!$B$2:$B$3525,A724,Orders!$G$2:$G$3525,"Delivered")</f>
        <v>1</v>
      </c>
      <c r="K724" s="16" t="n">
        <f aca="false">SUMIFS(Orders!$K$2:$K$3525,Orders!$B$2:$B$3525,A724,Orders!$G$2:$G$3525,"Delivered")</f>
        <v>1831.6</v>
      </c>
      <c r="L724" s="16" t="n">
        <f aca="false">IF(J724=0,0,K724/J724)</f>
        <v>1831.6</v>
      </c>
      <c r="M724" s="12" t="str">
        <f aca="false">IF(J724&gt;1,"Repeat","One-time")</f>
        <v>One-time</v>
      </c>
    </row>
    <row r="725" customFormat="false" ht="15" hidden="false" customHeight="false" outlineLevel="0" collapsed="false">
      <c r="A725" s="12" t="n">
        <v>724</v>
      </c>
      <c r="B725" s="12" t="s">
        <v>1925</v>
      </c>
      <c r="C725" s="12" t="s">
        <v>1926</v>
      </c>
      <c r="D725" s="12" t="s">
        <v>483</v>
      </c>
      <c r="E725" s="12" t="n">
        <v>18</v>
      </c>
      <c r="F725" s="12" t="s">
        <v>81</v>
      </c>
      <c r="G725" s="12" t="s">
        <v>45</v>
      </c>
      <c r="H725" s="17" t="n">
        <v>44863</v>
      </c>
      <c r="I725" s="12" t="s">
        <v>62</v>
      </c>
      <c r="J725" s="12" t="n">
        <f aca="false">COUNTIFS(Orders!$B$2:$B$3525,A725,Orders!$G$2:$G$3525,"Delivered")</f>
        <v>4</v>
      </c>
      <c r="K725" s="16" t="n">
        <f aca="false">SUMIFS(Orders!$K$2:$K$3525,Orders!$B$2:$B$3525,A725,Orders!$G$2:$G$3525,"Delivered")</f>
        <v>8183.9</v>
      </c>
      <c r="L725" s="16" t="n">
        <f aca="false">IF(J725=0,0,K725/J725)</f>
        <v>2045.975</v>
      </c>
      <c r="M725" s="12" t="str">
        <f aca="false">IF(J725&gt;1,"Repeat","One-time")</f>
        <v>Repeat</v>
      </c>
    </row>
    <row r="726" customFormat="false" ht="15" hidden="false" customHeight="false" outlineLevel="0" collapsed="false">
      <c r="A726" s="12" t="n">
        <v>725</v>
      </c>
      <c r="B726" s="12" t="s">
        <v>1927</v>
      </c>
      <c r="C726" s="12" t="s">
        <v>1928</v>
      </c>
      <c r="D726" s="12" t="s">
        <v>483</v>
      </c>
      <c r="E726" s="12" t="n">
        <v>49</v>
      </c>
      <c r="F726" s="12" t="s">
        <v>71</v>
      </c>
      <c r="G726" s="12" t="s">
        <v>43</v>
      </c>
      <c r="H726" s="17" t="n">
        <v>45314</v>
      </c>
      <c r="I726" s="12" t="s">
        <v>61</v>
      </c>
      <c r="J726" s="12" t="n">
        <f aca="false">COUNTIFS(Orders!$B$2:$B$3525,A726,Orders!$G$2:$G$3525,"Delivered")</f>
        <v>2</v>
      </c>
      <c r="K726" s="16" t="n">
        <f aca="false">SUMIFS(Orders!$K$2:$K$3525,Orders!$B$2:$B$3525,A726,Orders!$G$2:$G$3525,"Delivered")</f>
        <v>12844.55</v>
      </c>
      <c r="L726" s="16" t="n">
        <f aca="false">IF(J726=0,0,K726/J726)</f>
        <v>6422.275</v>
      </c>
      <c r="M726" s="12" t="str">
        <f aca="false">IF(J726&gt;1,"Repeat","One-time")</f>
        <v>Repeat</v>
      </c>
    </row>
    <row r="727" customFormat="false" ht="15" hidden="false" customHeight="false" outlineLevel="0" collapsed="false">
      <c r="A727" s="12" t="n">
        <v>726</v>
      </c>
      <c r="B727" s="12" t="s">
        <v>1929</v>
      </c>
      <c r="C727" s="12" t="s">
        <v>1930</v>
      </c>
      <c r="D727" s="12" t="s">
        <v>483</v>
      </c>
      <c r="E727" s="12" t="n">
        <v>41</v>
      </c>
      <c r="F727" s="12" t="s">
        <v>87</v>
      </c>
      <c r="G727" s="12" t="s">
        <v>46</v>
      </c>
      <c r="H727" s="17" t="n">
        <v>45912</v>
      </c>
      <c r="I727" s="12" t="s">
        <v>63</v>
      </c>
      <c r="J727" s="12" t="n">
        <f aca="false">COUNTIFS(Orders!$B$2:$B$3525,A727,Orders!$G$2:$G$3525,"Delivered")</f>
        <v>3</v>
      </c>
      <c r="K727" s="16" t="n">
        <f aca="false">SUMIFS(Orders!$K$2:$K$3525,Orders!$B$2:$B$3525,A727,Orders!$G$2:$G$3525,"Delivered")</f>
        <v>8624</v>
      </c>
      <c r="L727" s="16" t="n">
        <f aca="false">IF(J727=0,0,K727/J727)</f>
        <v>2874.66666666667</v>
      </c>
      <c r="M727" s="12" t="str">
        <f aca="false">IF(J727&gt;1,"Repeat","One-time")</f>
        <v>Repeat</v>
      </c>
    </row>
    <row r="728" customFormat="false" ht="15" hidden="false" customHeight="false" outlineLevel="0" collapsed="false">
      <c r="A728" s="12" t="n">
        <v>727</v>
      </c>
      <c r="B728" s="12" t="s">
        <v>1931</v>
      </c>
      <c r="C728" s="12" t="s">
        <v>1932</v>
      </c>
      <c r="D728" s="12" t="s">
        <v>483</v>
      </c>
      <c r="E728" s="12" t="n">
        <v>19</v>
      </c>
      <c r="F728" s="12" t="s">
        <v>87</v>
      </c>
      <c r="G728" s="12" t="s">
        <v>46</v>
      </c>
      <c r="H728" s="17" t="n">
        <v>44728</v>
      </c>
      <c r="I728" s="12" t="s">
        <v>63</v>
      </c>
      <c r="J728" s="12" t="n">
        <f aca="false">COUNTIFS(Orders!$B$2:$B$3525,A728,Orders!$G$2:$G$3525,"Delivered")</f>
        <v>0</v>
      </c>
      <c r="K728" s="16" t="n">
        <f aca="false">SUMIFS(Orders!$K$2:$K$3525,Orders!$B$2:$B$3525,A728,Orders!$G$2:$G$3525,"Delivered")</f>
        <v>0</v>
      </c>
      <c r="L728" s="16" t="n">
        <f aca="false">IF(J728=0,0,K728/J728)</f>
        <v>0</v>
      </c>
      <c r="M728" s="12" t="str">
        <f aca="false">IF(J728&gt;1,"Repeat","One-time")</f>
        <v>One-time</v>
      </c>
    </row>
    <row r="729" customFormat="false" ht="15" hidden="false" customHeight="false" outlineLevel="0" collapsed="false">
      <c r="A729" s="12" t="n">
        <v>728</v>
      </c>
      <c r="B729" s="12" t="s">
        <v>1933</v>
      </c>
      <c r="C729" s="12" t="s">
        <v>1934</v>
      </c>
      <c r="D729" s="12" t="s">
        <v>488</v>
      </c>
      <c r="E729" s="12" t="n">
        <v>51</v>
      </c>
      <c r="F729" s="12" t="s">
        <v>97</v>
      </c>
      <c r="G729" s="12" t="s">
        <v>42</v>
      </c>
      <c r="H729" s="17" t="n">
        <v>45432</v>
      </c>
      <c r="I729" s="12" t="s">
        <v>63</v>
      </c>
      <c r="J729" s="12" t="n">
        <f aca="false">COUNTIFS(Orders!$B$2:$B$3525,A729,Orders!$G$2:$G$3525,"Delivered")</f>
        <v>1</v>
      </c>
      <c r="K729" s="16" t="n">
        <f aca="false">SUMIFS(Orders!$K$2:$K$3525,Orders!$B$2:$B$3525,A729,Orders!$G$2:$G$3525,"Delivered")</f>
        <v>1291.05</v>
      </c>
      <c r="L729" s="16" t="n">
        <f aca="false">IF(J729=0,0,K729/J729)</f>
        <v>1291.05</v>
      </c>
      <c r="M729" s="12" t="str">
        <f aca="false">IF(J729&gt;1,"Repeat","One-time")</f>
        <v>One-time</v>
      </c>
    </row>
    <row r="730" customFormat="false" ht="15" hidden="false" customHeight="false" outlineLevel="0" collapsed="false">
      <c r="A730" s="12" t="n">
        <v>729</v>
      </c>
      <c r="B730" s="12" t="s">
        <v>1935</v>
      </c>
      <c r="C730" s="12" t="s">
        <v>1936</v>
      </c>
      <c r="D730" s="12" t="s">
        <v>488</v>
      </c>
      <c r="E730" s="12" t="n">
        <v>47</v>
      </c>
      <c r="F730" s="12" t="s">
        <v>75</v>
      </c>
      <c r="G730" s="12" t="s">
        <v>43</v>
      </c>
      <c r="H730" s="17" t="n">
        <v>45437</v>
      </c>
      <c r="I730" s="12" t="s">
        <v>63</v>
      </c>
      <c r="J730" s="12" t="n">
        <f aca="false">COUNTIFS(Orders!$B$2:$B$3525,A730,Orders!$G$2:$G$3525,"Delivered")</f>
        <v>0</v>
      </c>
      <c r="K730" s="16" t="n">
        <f aca="false">SUMIFS(Orders!$K$2:$K$3525,Orders!$B$2:$B$3525,A730,Orders!$G$2:$G$3525,"Delivered")</f>
        <v>0</v>
      </c>
      <c r="L730" s="16" t="n">
        <f aca="false">IF(J730=0,0,K730/J730)</f>
        <v>0</v>
      </c>
      <c r="M730" s="12" t="str">
        <f aca="false">IF(J730&gt;1,"Repeat","One-time")</f>
        <v>One-time</v>
      </c>
    </row>
    <row r="731" customFormat="false" ht="15" hidden="false" customHeight="false" outlineLevel="0" collapsed="false">
      <c r="A731" s="12" t="n">
        <v>730</v>
      </c>
      <c r="B731" s="12" t="s">
        <v>1937</v>
      </c>
      <c r="C731" s="12" t="s">
        <v>1938</v>
      </c>
      <c r="D731" s="12" t="s">
        <v>488</v>
      </c>
      <c r="E731" s="12" t="n">
        <v>54</v>
      </c>
      <c r="F731" s="12" t="s">
        <v>73</v>
      </c>
      <c r="G731" s="12" t="s">
        <v>43</v>
      </c>
      <c r="H731" s="17" t="n">
        <v>45634</v>
      </c>
      <c r="I731" s="12" t="s">
        <v>63</v>
      </c>
      <c r="J731" s="12" t="n">
        <f aca="false">COUNTIFS(Orders!$B$2:$B$3525,A731,Orders!$G$2:$G$3525,"Delivered")</f>
        <v>1</v>
      </c>
      <c r="K731" s="16" t="n">
        <f aca="false">SUMIFS(Orders!$K$2:$K$3525,Orders!$B$2:$B$3525,A731,Orders!$G$2:$G$3525,"Delivered")</f>
        <v>10776</v>
      </c>
      <c r="L731" s="16" t="n">
        <f aca="false">IF(J731=0,0,K731/J731)</f>
        <v>10776</v>
      </c>
      <c r="M731" s="12" t="str">
        <f aca="false">IF(J731&gt;1,"Repeat","One-time")</f>
        <v>One-time</v>
      </c>
    </row>
    <row r="732" customFormat="false" ht="15" hidden="false" customHeight="false" outlineLevel="0" collapsed="false">
      <c r="A732" s="12" t="n">
        <v>731</v>
      </c>
      <c r="B732" s="12" t="s">
        <v>1939</v>
      </c>
      <c r="C732" s="12" t="s">
        <v>1940</v>
      </c>
      <c r="D732" s="12" t="s">
        <v>488</v>
      </c>
      <c r="E732" s="12" t="n">
        <v>24</v>
      </c>
      <c r="F732" s="12" t="s">
        <v>81</v>
      </c>
      <c r="G732" s="12" t="s">
        <v>45</v>
      </c>
      <c r="H732" s="17" t="n">
        <v>44892</v>
      </c>
      <c r="I732" s="12" t="s">
        <v>61</v>
      </c>
      <c r="J732" s="12" t="n">
        <f aca="false">COUNTIFS(Orders!$B$2:$B$3525,A732,Orders!$G$2:$G$3525,"Delivered")</f>
        <v>1</v>
      </c>
      <c r="K732" s="16" t="n">
        <f aca="false">SUMIFS(Orders!$K$2:$K$3525,Orders!$B$2:$B$3525,A732,Orders!$G$2:$G$3525,"Delivered")</f>
        <v>11224.1</v>
      </c>
      <c r="L732" s="16" t="n">
        <f aca="false">IF(J732=0,0,K732/J732)</f>
        <v>11224.1</v>
      </c>
      <c r="M732" s="12" t="str">
        <f aca="false">IF(J732&gt;1,"Repeat","One-time")</f>
        <v>One-time</v>
      </c>
    </row>
    <row r="733" customFormat="false" ht="15" hidden="false" customHeight="false" outlineLevel="0" collapsed="false">
      <c r="A733" s="12" t="n">
        <v>732</v>
      </c>
      <c r="B733" s="12" t="s">
        <v>1941</v>
      </c>
      <c r="C733" s="12" t="s">
        <v>1942</v>
      </c>
      <c r="D733" s="12" t="s">
        <v>483</v>
      </c>
      <c r="E733" s="12" t="n">
        <v>65</v>
      </c>
      <c r="F733" s="12" t="s">
        <v>77</v>
      </c>
      <c r="G733" s="12" t="s">
        <v>43</v>
      </c>
      <c r="H733" s="17" t="n">
        <v>45611</v>
      </c>
      <c r="I733" s="12" t="s">
        <v>63</v>
      </c>
      <c r="J733" s="12" t="n">
        <f aca="false">COUNTIFS(Orders!$B$2:$B$3525,A733,Orders!$G$2:$G$3525,"Delivered")</f>
        <v>5</v>
      </c>
      <c r="K733" s="16" t="n">
        <f aca="false">SUMIFS(Orders!$K$2:$K$3525,Orders!$B$2:$B$3525,A733,Orders!$G$2:$G$3525,"Delivered")</f>
        <v>18697.75</v>
      </c>
      <c r="L733" s="16" t="n">
        <f aca="false">IF(J733=0,0,K733/J733)</f>
        <v>3739.55</v>
      </c>
      <c r="M733" s="12" t="str">
        <f aca="false">IF(J733&gt;1,"Repeat","One-time")</f>
        <v>Repeat</v>
      </c>
    </row>
    <row r="734" customFormat="false" ht="15" hidden="false" customHeight="false" outlineLevel="0" collapsed="false">
      <c r="A734" s="12" t="n">
        <v>733</v>
      </c>
      <c r="B734" s="12" t="s">
        <v>1943</v>
      </c>
      <c r="C734" s="12" t="s">
        <v>1944</v>
      </c>
      <c r="D734" s="12" t="s">
        <v>483</v>
      </c>
      <c r="E734" s="12" t="n">
        <v>33</v>
      </c>
      <c r="F734" s="12" t="s">
        <v>73</v>
      </c>
      <c r="G734" s="12" t="s">
        <v>43</v>
      </c>
      <c r="H734" s="17" t="n">
        <v>45081</v>
      </c>
      <c r="I734" s="12" t="s">
        <v>63</v>
      </c>
      <c r="J734" s="12" t="n">
        <f aca="false">COUNTIFS(Orders!$B$2:$B$3525,A734,Orders!$G$2:$G$3525,"Delivered")</f>
        <v>1</v>
      </c>
      <c r="K734" s="16" t="n">
        <f aca="false">SUMIFS(Orders!$K$2:$K$3525,Orders!$B$2:$B$3525,A734,Orders!$G$2:$G$3525,"Delivered")</f>
        <v>1149</v>
      </c>
      <c r="L734" s="16" t="n">
        <f aca="false">IF(J734=0,0,K734/J734)</f>
        <v>1149</v>
      </c>
      <c r="M734" s="12" t="str">
        <f aca="false">IF(J734&gt;1,"Repeat","One-time")</f>
        <v>One-time</v>
      </c>
    </row>
    <row r="735" customFormat="false" ht="15" hidden="false" customHeight="false" outlineLevel="0" collapsed="false">
      <c r="A735" s="12" t="n">
        <v>734</v>
      </c>
      <c r="B735" s="12" t="s">
        <v>1945</v>
      </c>
      <c r="C735" s="12" t="s">
        <v>1946</v>
      </c>
      <c r="D735" s="12" t="s">
        <v>488</v>
      </c>
      <c r="E735" s="12" t="n">
        <v>27</v>
      </c>
      <c r="F735" s="12" t="s">
        <v>93</v>
      </c>
      <c r="G735" s="12" t="s">
        <v>46</v>
      </c>
      <c r="H735" s="17" t="n">
        <v>45519</v>
      </c>
      <c r="I735" s="12" t="s">
        <v>63</v>
      </c>
      <c r="J735" s="12" t="n">
        <f aca="false">COUNTIFS(Orders!$B$2:$B$3525,A735,Orders!$G$2:$G$3525,"Delivered")</f>
        <v>1</v>
      </c>
      <c r="K735" s="16" t="n">
        <f aca="false">SUMIFS(Orders!$K$2:$K$3525,Orders!$B$2:$B$3525,A735,Orders!$G$2:$G$3525,"Delivered")</f>
        <v>1471.2</v>
      </c>
      <c r="L735" s="16" t="n">
        <f aca="false">IF(J735=0,0,K735/J735)</f>
        <v>1471.2</v>
      </c>
      <c r="M735" s="12" t="str">
        <f aca="false">IF(J735&gt;1,"Repeat","One-time")</f>
        <v>One-time</v>
      </c>
    </row>
    <row r="736" customFormat="false" ht="15" hidden="false" customHeight="false" outlineLevel="0" collapsed="false">
      <c r="A736" s="12" t="n">
        <v>735</v>
      </c>
      <c r="B736" s="12" t="s">
        <v>1947</v>
      </c>
      <c r="C736" s="12" t="s">
        <v>1948</v>
      </c>
      <c r="D736" s="12" t="s">
        <v>488</v>
      </c>
      <c r="E736" s="12" t="n">
        <v>32</v>
      </c>
      <c r="F736" s="12" t="s">
        <v>73</v>
      </c>
      <c r="G736" s="12" t="s">
        <v>43</v>
      </c>
      <c r="H736" s="17" t="n">
        <v>45784</v>
      </c>
      <c r="I736" s="12" t="s">
        <v>63</v>
      </c>
      <c r="J736" s="12" t="n">
        <f aca="false">COUNTIFS(Orders!$B$2:$B$3525,A736,Orders!$G$2:$G$3525,"Delivered")</f>
        <v>1</v>
      </c>
      <c r="K736" s="16" t="n">
        <f aca="false">SUMIFS(Orders!$K$2:$K$3525,Orders!$B$2:$B$3525,A736,Orders!$G$2:$G$3525,"Delivered")</f>
        <v>1418.55</v>
      </c>
      <c r="L736" s="16" t="n">
        <f aca="false">IF(J736=0,0,K736/J736)</f>
        <v>1418.55</v>
      </c>
      <c r="M736" s="12" t="str">
        <f aca="false">IF(J736&gt;1,"Repeat","One-time")</f>
        <v>One-time</v>
      </c>
    </row>
    <row r="737" customFormat="false" ht="15" hidden="false" customHeight="false" outlineLevel="0" collapsed="false">
      <c r="A737" s="12" t="n">
        <v>736</v>
      </c>
      <c r="B737" s="12" t="s">
        <v>1949</v>
      </c>
      <c r="C737" s="12" t="s">
        <v>1950</v>
      </c>
      <c r="D737" s="12" t="s">
        <v>488</v>
      </c>
      <c r="E737" s="12" t="n">
        <v>35</v>
      </c>
      <c r="F737" s="12" t="s">
        <v>97</v>
      </c>
      <c r="G737" s="12" t="s">
        <v>42</v>
      </c>
      <c r="H737" s="17" t="n">
        <v>45391</v>
      </c>
      <c r="I737" s="12" t="s">
        <v>61</v>
      </c>
      <c r="J737" s="12" t="n">
        <f aca="false">COUNTIFS(Orders!$B$2:$B$3525,A737,Orders!$G$2:$G$3525,"Delivered")</f>
        <v>5</v>
      </c>
      <c r="K737" s="16" t="n">
        <f aca="false">SUMIFS(Orders!$K$2:$K$3525,Orders!$B$2:$B$3525,A737,Orders!$G$2:$G$3525,"Delivered")</f>
        <v>5793.65</v>
      </c>
      <c r="L737" s="16" t="n">
        <f aca="false">IF(J737=0,0,K737/J737)</f>
        <v>1158.73</v>
      </c>
      <c r="M737" s="12" t="str">
        <f aca="false">IF(J737&gt;1,"Repeat","One-time")</f>
        <v>Repeat</v>
      </c>
    </row>
    <row r="738" customFormat="false" ht="15" hidden="false" customHeight="false" outlineLevel="0" collapsed="false">
      <c r="A738" s="12" t="n">
        <v>737</v>
      </c>
      <c r="B738" s="12" t="s">
        <v>1951</v>
      </c>
      <c r="C738" s="12" t="s">
        <v>1952</v>
      </c>
      <c r="D738" s="12" t="s">
        <v>483</v>
      </c>
      <c r="E738" s="12" t="n">
        <v>50</v>
      </c>
      <c r="F738" s="12" t="s">
        <v>93</v>
      </c>
      <c r="G738" s="12" t="s">
        <v>46</v>
      </c>
      <c r="H738" s="17" t="n">
        <v>45186</v>
      </c>
      <c r="I738" s="12" t="s">
        <v>62</v>
      </c>
      <c r="J738" s="12" t="n">
        <f aca="false">COUNTIFS(Orders!$B$2:$B$3525,A738,Orders!$G$2:$G$3525,"Delivered")</f>
        <v>3</v>
      </c>
      <c r="K738" s="16" t="n">
        <f aca="false">SUMIFS(Orders!$K$2:$K$3525,Orders!$B$2:$B$3525,A738,Orders!$G$2:$G$3525,"Delivered")</f>
        <v>25249.6</v>
      </c>
      <c r="L738" s="16" t="n">
        <f aca="false">IF(J738=0,0,K738/J738)</f>
        <v>8416.53333333333</v>
      </c>
      <c r="M738" s="12" t="str">
        <f aca="false">IF(J738&gt;1,"Repeat","One-time")</f>
        <v>Repeat</v>
      </c>
    </row>
    <row r="739" customFormat="false" ht="15" hidden="false" customHeight="false" outlineLevel="0" collapsed="false">
      <c r="A739" s="12" t="n">
        <v>738</v>
      </c>
      <c r="B739" s="12" t="s">
        <v>1953</v>
      </c>
      <c r="C739" s="12" t="s">
        <v>1954</v>
      </c>
      <c r="D739" s="12" t="s">
        <v>483</v>
      </c>
      <c r="E739" s="12" t="n">
        <v>32</v>
      </c>
      <c r="F739" s="12" t="s">
        <v>73</v>
      </c>
      <c r="G739" s="12" t="s">
        <v>43</v>
      </c>
      <c r="H739" s="17" t="n">
        <v>44780</v>
      </c>
      <c r="I739" s="12" t="s">
        <v>61</v>
      </c>
      <c r="J739" s="12" t="n">
        <f aca="false">COUNTIFS(Orders!$B$2:$B$3525,A739,Orders!$G$2:$G$3525,"Delivered")</f>
        <v>2</v>
      </c>
      <c r="K739" s="16" t="n">
        <f aca="false">SUMIFS(Orders!$K$2:$K$3525,Orders!$B$2:$B$3525,A739,Orders!$G$2:$G$3525,"Delivered")</f>
        <v>2960.55</v>
      </c>
      <c r="L739" s="16" t="n">
        <f aca="false">IF(J739=0,0,K739/J739)</f>
        <v>1480.275</v>
      </c>
      <c r="M739" s="12" t="str">
        <f aca="false">IF(J739&gt;1,"Repeat","One-time")</f>
        <v>Repeat</v>
      </c>
    </row>
    <row r="740" customFormat="false" ht="15" hidden="false" customHeight="false" outlineLevel="0" collapsed="false">
      <c r="A740" s="12" t="n">
        <v>739</v>
      </c>
      <c r="B740" s="12" t="s">
        <v>1955</v>
      </c>
      <c r="C740" s="12" t="s">
        <v>1956</v>
      </c>
      <c r="D740" s="12" t="s">
        <v>488</v>
      </c>
      <c r="E740" s="12" t="n">
        <v>22</v>
      </c>
      <c r="F740" s="12" t="s">
        <v>73</v>
      </c>
      <c r="G740" s="12" t="s">
        <v>43</v>
      </c>
      <c r="H740" s="17" t="n">
        <v>44747</v>
      </c>
      <c r="I740" s="12" t="s">
        <v>61</v>
      </c>
      <c r="J740" s="12" t="n">
        <f aca="false">COUNTIFS(Orders!$B$2:$B$3525,A740,Orders!$G$2:$G$3525,"Delivered")</f>
        <v>3</v>
      </c>
      <c r="K740" s="16" t="n">
        <f aca="false">SUMIFS(Orders!$K$2:$K$3525,Orders!$B$2:$B$3525,A740,Orders!$G$2:$G$3525,"Delivered")</f>
        <v>6617</v>
      </c>
      <c r="L740" s="16" t="n">
        <f aca="false">IF(J740=0,0,K740/J740)</f>
        <v>2205.66666666667</v>
      </c>
      <c r="M740" s="12" t="str">
        <f aca="false">IF(J740&gt;1,"Repeat","One-time")</f>
        <v>Repeat</v>
      </c>
    </row>
    <row r="741" customFormat="false" ht="15" hidden="false" customHeight="false" outlineLevel="0" collapsed="false">
      <c r="A741" s="12" t="n">
        <v>740</v>
      </c>
      <c r="B741" s="12" t="s">
        <v>1957</v>
      </c>
      <c r="C741" s="12" t="s">
        <v>1958</v>
      </c>
      <c r="D741" s="12" t="s">
        <v>488</v>
      </c>
      <c r="E741" s="12" t="n">
        <v>38</v>
      </c>
      <c r="F741" s="12" t="s">
        <v>89</v>
      </c>
      <c r="G741" s="12" t="s">
        <v>46</v>
      </c>
      <c r="H741" s="17" t="n">
        <v>44831</v>
      </c>
      <c r="I741" s="12" t="s">
        <v>63</v>
      </c>
      <c r="J741" s="12" t="n">
        <f aca="false">COUNTIFS(Orders!$B$2:$B$3525,A741,Orders!$G$2:$G$3525,"Delivered")</f>
        <v>0</v>
      </c>
      <c r="K741" s="16" t="n">
        <f aca="false">SUMIFS(Orders!$K$2:$K$3525,Orders!$B$2:$B$3525,A741,Orders!$G$2:$G$3525,"Delivered")</f>
        <v>0</v>
      </c>
      <c r="L741" s="16" t="n">
        <f aca="false">IF(J741=0,0,K741/J741)</f>
        <v>0</v>
      </c>
      <c r="M741" s="12" t="str">
        <f aca="false">IF(J741&gt;1,"Repeat","One-time")</f>
        <v>One-time</v>
      </c>
    </row>
    <row r="742" customFormat="false" ht="15" hidden="false" customHeight="false" outlineLevel="0" collapsed="false">
      <c r="A742" s="12" t="n">
        <v>741</v>
      </c>
      <c r="B742" s="12" t="s">
        <v>1959</v>
      </c>
      <c r="C742" s="12" t="s">
        <v>1960</v>
      </c>
      <c r="D742" s="12" t="s">
        <v>483</v>
      </c>
      <c r="E742" s="12" t="n">
        <v>41</v>
      </c>
      <c r="F742" s="12" t="s">
        <v>99</v>
      </c>
      <c r="G742" s="12" t="s">
        <v>42</v>
      </c>
      <c r="H742" s="17" t="n">
        <v>44816</v>
      </c>
      <c r="I742" s="12" t="s">
        <v>63</v>
      </c>
      <c r="J742" s="12" t="n">
        <f aca="false">COUNTIFS(Orders!$B$2:$B$3525,A742,Orders!$G$2:$G$3525,"Delivered")</f>
        <v>2</v>
      </c>
      <c r="K742" s="16" t="n">
        <f aca="false">SUMIFS(Orders!$K$2:$K$3525,Orders!$B$2:$B$3525,A742,Orders!$G$2:$G$3525,"Delivered")</f>
        <v>7298.1</v>
      </c>
      <c r="L742" s="16" t="n">
        <f aca="false">IF(J742=0,0,K742/J742)</f>
        <v>3649.05</v>
      </c>
      <c r="M742" s="12" t="str">
        <f aca="false">IF(J742&gt;1,"Repeat","One-time")</f>
        <v>Repeat</v>
      </c>
    </row>
    <row r="743" customFormat="false" ht="15" hidden="false" customHeight="false" outlineLevel="0" collapsed="false">
      <c r="A743" s="12" t="n">
        <v>742</v>
      </c>
      <c r="B743" s="12" t="s">
        <v>1961</v>
      </c>
      <c r="C743" s="12" t="s">
        <v>1962</v>
      </c>
      <c r="D743" s="12" t="s">
        <v>483</v>
      </c>
      <c r="E743" s="12" t="n">
        <v>47</v>
      </c>
      <c r="F743" s="12" t="s">
        <v>89</v>
      </c>
      <c r="G743" s="12" t="s">
        <v>46</v>
      </c>
      <c r="H743" s="17" t="n">
        <v>45514</v>
      </c>
      <c r="I743" s="12" t="s">
        <v>63</v>
      </c>
      <c r="J743" s="12" t="n">
        <f aca="false">COUNTIFS(Orders!$B$2:$B$3525,A743,Orders!$G$2:$G$3525,"Delivered")</f>
        <v>2</v>
      </c>
      <c r="K743" s="16" t="n">
        <f aca="false">SUMIFS(Orders!$K$2:$K$3525,Orders!$B$2:$B$3525,A743,Orders!$G$2:$G$3525,"Delivered")</f>
        <v>3608</v>
      </c>
      <c r="L743" s="16" t="n">
        <f aca="false">IF(J743=0,0,K743/J743)</f>
        <v>1804</v>
      </c>
      <c r="M743" s="12" t="str">
        <f aca="false">IF(J743&gt;1,"Repeat","One-time")</f>
        <v>Repeat</v>
      </c>
    </row>
    <row r="744" customFormat="false" ht="15" hidden="false" customHeight="false" outlineLevel="0" collapsed="false">
      <c r="A744" s="12" t="n">
        <v>743</v>
      </c>
      <c r="B744" s="12" t="s">
        <v>1963</v>
      </c>
      <c r="C744" s="12" t="s">
        <v>1964</v>
      </c>
      <c r="D744" s="12" t="s">
        <v>483</v>
      </c>
      <c r="E744" s="12" t="n">
        <v>64</v>
      </c>
      <c r="F744" s="12" t="s">
        <v>101</v>
      </c>
      <c r="G744" s="12" t="s">
        <v>42</v>
      </c>
      <c r="H744" s="17" t="n">
        <v>45173</v>
      </c>
      <c r="I744" s="12" t="s">
        <v>61</v>
      </c>
      <c r="J744" s="12" t="n">
        <f aca="false">COUNTIFS(Orders!$B$2:$B$3525,A744,Orders!$G$2:$G$3525,"Delivered")</f>
        <v>2</v>
      </c>
      <c r="K744" s="16" t="n">
        <f aca="false">SUMIFS(Orders!$K$2:$K$3525,Orders!$B$2:$B$3525,A744,Orders!$G$2:$G$3525,"Delivered")</f>
        <v>5576</v>
      </c>
      <c r="L744" s="16" t="n">
        <f aca="false">IF(J744=0,0,K744/J744)</f>
        <v>2788</v>
      </c>
      <c r="M744" s="12" t="str">
        <f aca="false">IF(J744&gt;1,"Repeat","One-time")</f>
        <v>Repeat</v>
      </c>
    </row>
    <row r="745" customFormat="false" ht="15" hidden="false" customHeight="false" outlineLevel="0" collapsed="false">
      <c r="A745" s="12" t="n">
        <v>744</v>
      </c>
      <c r="B745" s="12" t="s">
        <v>1965</v>
      </c>
      <c r="C745" s="12" t="s">
        <v>1966</v>
      </c>
      <c r="D745" s="12" t="s">
        <v>483</v>
      </c>
      <c r="E745" s="12" t="n">
        <v>18</v>
      </c>
      <c r="F745" s="12" t="s">
        <v>85</v>
      </c>
      <c r="G745" s="12" t="s">
        <v>45</v>
      </c>
      <c r="H745" s="17" t="n">
        <v>45325</v>
      </c>
      <c r="I745" s="12" t="s">
        <v>61</v>
      </c>
      <c r="J745" s="12" t="n">
        <f aca="false">COUNTIFS(Orders!$B$2:$B$3525,A745,Orders!$G$2:$G$3525,"Delivered")</f>
        <v>0</v>
      </c>
      <c r="K745" s="16" t="n">
        <f aca="false">SUMIFS(Orders!$K$2:$K$3525,Orders!$B$2:$B$3525,A745,Orders!$G$2:$G$3525,"Delivered")</f>
        <v>0</v>
      </c>
      <c r="L745" s="16" t="n">
        <f aca="false">IF(J745=0,0,K745/J745)</f>
        <v>0</v>
      </c>
      <c r="M745" s="12" t="str">
        <f aca="false">IF(J745&gt;1,"Repeat","One-time")</f>
        <v>One-time</v>
      </c>
    </row>
    <row r="746" customFormat="false" ht="15" hidden="false" customHeight="false" outlineLevel="0" collapsed="false">
      <c r="A746" s="12" t="n">
        <v>745</v>
      </c>
      <c r="B746" s="12" t="s">
        <v>1967</v>
      </c>
      <c r="C746" s="12" t="s">
        <v>1968</v>
      </c>
      <c r="D746" s="12" t="s">
        <v>483</v>
      </c>
      <c r="E746" s="12" t="n">
        <v>52</v>
      </c>
      <c r="F746" s="12" t="s">
        <v>71</v>
      </c>
      <c r="G746" s="12" t="s">
        <v>43</v>
      </c>
      <c r="H746" s="17" t="n">
        <v>45745</v>
      </c>
      <c r="I746" s="12" t="s">
        <v>63</v>
      </c>
      <c r="J746" s="12" t="n">
        <f aca="false">COUNTIFS(Orders!$B$2:$B$3525,A746,Orders!$G$2:$G$3525,"Delivered")</f>
        <v>1</v>
      </c>
      <c r="K746" s="16" t="n">
        <f aca="false">SUMIFS(Orders!$K$2:$K$3525,Orders!$B$2:$B$3525,A746,Orders!$G$2:$G$3525,"Delivered")</f>
        <v>3919</v>
      </c>
      <c r="L746" s="16" t="n">
        <f aca="false">IF(J746=0,0,K746/J746)</f>
        <v>3919</v>
      </c>
      <c r="M746" s="12" t="str">
        <f aca="false">IF(J746&gt;1,"Repeat","One-time")</f>
        <v>One-time</v>
      </c>
    </row>
    <row r="747" customFormat="false" ht="15" hidden="false" customHeight="false" outlineLevel="0" collapsed="false">
      <c r="A747" s="12" t="n">
        <v>746</v>
      </c>
      <c r="B747" s="12" t="s">
        <v>1969</v>
      </c>
      <c r="C747" s="12" t="s">
        <v>1970</v>
      </c>
      <c r="D747" s="12" t="s">
        <v>488</v>
      </c>
      <c r="E747" s="12" t="n">
        <v>18</v>
      </c>
      <c r="F747" s="12" t="s">
        <v>71</v>
      </c>
      <c r="G747" s="12" t="s">
        <v>43</v>
      </c>
      <c r="H747" s="17" t="n">
        <v>45693</v>
      </c>
      <c r="I747" s="12" t="s">
        <v>61</v>
      </c>
      <c r="J747" s="12" t="n">
        <f aca="false">COUNTIFS(Orders!$B$2:$B$3525,A747,Orders!$G$2:$G$3525,"Delivered")</f>
        <v>2</v>
      </c>
      <c r="K747" s="16" t="n">
        <f aca="false">SUMIFS(Orders!$K$2:$K$3525,Orders!$B$2:$B$3525,A747,Orders!$G$2:$G$3525,"Delivered")</f>
        <v>14383.1</v>
      </c>
      <c r="L747" s="16" t="n">
        <f aca="false">IF(J747=0,0,K747/J747)</f>
        <v>7191.55</v>
      </c>
      <c r="M747" s="12" t="str">
        <f aca="false">IF(J747&gt;1,"Repeat","One-time")</f>
        <v>Repeat</v>
      </c>
    </row>
    <row r="748" customFormat="false" ht="15" hidden="false" customHeight="false" outlineLevel="0" collapsed="false">
      <c r="A748" s="12" t="n">
        <v>747</v>
      </c>
      <c r="B748" s="12" t="s">
        <v>1971</v>
      </c>
      <c r="C748" s="12" t="s">
        <v>1972</v>
      </c>
      <c r="D748" s="12" t="s">
        <v>488</v>
      </c>
      <c r="E748" s="12" t="n">
        <v>24</v>
      </c>
      <c r="F748" s="12" t="s">
        <v>95</v>
      </c>
      <c r="G748" s="12" t="s">
        <v>42</v>
      </c>
      <c r="H748" s="17" t="n">
        <v>45688</v>
      </c>
      <c r="I748" s="12" t="s">
        <v>63</v>
      </c>
      <c r="J748" s="12" t="n">
        <f aca="false">COUNTIFS(Orders!$B$2:$B$3525,A748,Orders!$G$2:$G$3525,"Delivered")</f>
        <v>1</v>
      </c>
      <c r="K748" s="16" t="n">
        <f aca="false">SUMIFS(Orders!$K$2:$K$3525,Orders!$B$2:$B$3525,A748,Orders!$G$2:$G$3525,"Delivered")</f>
        <v>8199.2</v>
      </c>
      <c r="L748" s="16" t="n">
        <f aca="false">IF(J748=0,0,K748/J748)</f>
        <v>8199.2</v>
      </c>
      <c r="M748" s="12" t="str">
        <f aca="false">IF(J748&gt;1,"Repeat","One-time")</f>
        <v>One-time</v>
      </c>
    </row>
    <row r="749" customFormat="false" ht="15" hidden="false" customHeight="false" outlineLevel="0" collapsed="false">
      <c r="A749" s="12" t="n">
        <v>748</v>
      </c>
      <c r="B749" s="12" t="s">
        <v>1973</v>
      </c>
      <c r="C749" s="12" t="s">
        <v>1974</v>
      </c>
      <c r="D749" s="12" t="s">
        <v>488</v>
      </c>
      <c r="E749" s="12" t="n">
        <v>49</v>
      </c>
      <c r="F749" s="12" t="s">
        <v>85</v>
      </c>
      <c r="G749" s="12" t="s">
        <v>45</v>
      </c>
      <c r="H749" s="17" t="n">
        <v>45370</v>
      </c>
      <c r="I749" s="12" t="s">
        <v>61</v>
      </c>
      <c r="J749" s="12" t="n">
        <f aca="false">COUNTIFS(Orders!$B$2:$B$3525,A749,Orders!$G$2:$G$3525,"Delivered")</f>
        <v>1</v>
      </c>
      <c r="K749" s="16" t="n">
        <f aca="false">SUMIFS(Orders!$K$2:$K$3525,Orders!$B$2:$B$3525,A749,Orders!$G$2:$G$3525,"Delivered")</f>
        <v>8607</v>
      </c>
      <c r="L749" s="16" t="n">
        <f aca="false">IF(J749=0,0,K749/J749)</f>
        <v>8607</v>
      </c>
      <c r="M749" s="12" t="str">
        <f aca="false">IF(J749&gt;1,"Repeat","One-time")</f>
        <v>One-time</v>
      </c>
    </row>
    <row r="750" customFormat="false" ht="15" hidden="false" customHeight="false" outlineLevel="0" collapsed="false">
      <c r="A750" s="12" t="n">
        <v>749</v>
      </c>
      <c r="B750" s="12" t="s">
        <v>1975</v>
      </c>
      <c r="C750" s="12" t="s">
        <v>1976</v>
      </c>
      <c r="D750" s="12" t="s">
        <v>488</v>
      </c>
      <c r="E750" s="12" t="n">
        <v>23</v>
      </c>
      <c r="F750" s="12" t="s">
        <v>79</v>
      </c>
      <c r="G750" s="12" t="s">
        <v>45</v>
      </c>
      <c r="H750" s="17" t="n">
        <v>45785</v>
      </c>
      <c r="I750" s="12" t="s">
        <v>63</v>
      </c>
      <c r="J750" s="12" t="n">
        <f aca="false">COUNTIFS(Orders!$B$2:$B$3525,A750,Orders!$G$2:$G$3525,"Delivered")</f>
        <v>16</v>
      </c>
      <c r="K750" s="16" t="n">
        <f aca="false">SUMIFS(Orders!$K$2:$K$3525,Orders!$B$2:$B$3525,A750,Orders!$G$2:$G$3525,"Delivered")</f>
        <v>95962.55</v>
      </c>
      <c r="L750" s="16" t="n">
        <f aca="false">IF(J750=0,0,K750/J750)</f>
        <v>5997.659375</v>
      </c>
      <c r="M750" s="12" t="str">
        <f aca="false">IF(J750&gt;1,"Repeat","One-time")</f>
        <v>Repeat</v>
      </c>
    </row>
    <row r="751" customFormat="false" ht="15" hidden="false" customHeight="false" outlineLevel="0" collapsed="false">
      <c r="A751" s="12" t="n">
        <v>750</v>
      </c>
      <c r="B751" s="12" t="s">
        <v>1977</v>
      </c>
      <c r="C751" s="12" t="s">
        <v>1978</v>
      </c>
      <c r="D751" s="12" t="s">
        <v>488</v>
      </c>
      <c r="E751" s="12" t="n">
        <v>62</v>
      </c>
      <c r="F751" s="12" t="s">
        <v>85</v>
      </c>
      <c r="G751" s="12" t="s">
        <v>45</v>
      </c>
      <c r="H751" s="17" t="n">
        <v>45039</v>
      </c>
      <c r="I751" s="12" t="s">
        <v>61</v>
      </c>
      <c r="J751" s="12" t="n">
        <f aca="false">COUNTIFS(Orders!$B$2:$B$3525,A751,Orders!$G$2:$G$3525,"Delivered")</f>
        <v>4</v>
      </c>
      <c r="K751" s="16" t="n">
        <f aca="false">SUMIFS(Orders!$K$2:$K$3525,Orders!$B$2:$B$3525,A751,Orders!$G$2:$G$3525,"Delivered")</f>
        <v>8837.85</v>
      </c>
      <c r="L751" s="16" t="n">
        <f aca="false">IF(J751=0,0,K751/J751)</f>
        <v>2209.4625</v>
      </c>
      <c r="M751" s="12" t="str">
        <f aca="false">IF(J751&gt;1,"Repeat","One-time")</f>
        <v>Repeat</v>
      </c>
    </row>
    <row r="752" customFormat="false" ht="15" hidden="false" customHeight="false" outlineLevel="0" collapsed="false">
      <c r="A752" s="12" t="n">
        <v>751</v>
      </c>
      <c r="B752" s="12" t="s">
        <v>1979</v>
      </c>
      <c r="C752" s="12" t="s">
        <v>1980</v>
      </c>
      <c r="D752" s="12" t="s">
        <v>483</v>
      </c>
      <c r="E752" s="12" t="n">
        <v>55</v>
      </c>
      <c r="F752" s="12" t="s">
        <v>99</v>
      </c>
      <c r="G752" s="12" t="s">
        <v>42</v>
      </c>
      <c r="H752" s="17" t="n">
        <v>44785</v>
      </c>
      <c r="I752" s="12" t="s">
        <v>63</v>
      </c>
      <c r="J752" s="12" t="n">
        <f aca="false">COUNTIFS(Orders!$B$2:$B$3525,A752,Orders!$G$2:$G$3525,"Delivered")</f>
        <v>1</v>
      </c>
      <c r="K752" s="16" t="n">
        <f aca="false">SUMIFS(Orders!$K$2:$K$3525,Orders!$B$2:$B$3525,A752,Orders!$G$2:$G$3525,"Delivered")</f>
        <v>4271.05</v>
      </c>
      <c r="L752" s="16" t="n">
        <f aca="false">IF(J752=0,0,K752/J752)</f>
        <v>4271.05</v>
      </c>
      <c r="M752" s="12" t="str">
        <f aca="false">IF(J752&gt;1,"Repeat","One-time")</f>
        <v>One-time</v>
      </c>
    </row>
    <row r="753" customFormat="false" ht="15" hidden="false" customHeight="false" outlineLevel="0" collapsed="false">
      <c r="A753" s="12" t="n">
        <v>752</v>
      </c>
      <c r="B753" s="12" t="s">
        <v>1981</v>
      </c>
      <c r="C753" s="12" t="s">
        <v>1982</v>
      </c>
      <c r="D753" s="12" t="s">
        <v>488</v>
      </c>
      <c r="E753" s="12" t="n">
        <v>22</v>
      </c>
      <c r="F753" s="12" t="s">
        <v>79</v>
      </c>
      <c r="G753" s="12" t="s">
        <v>45</v>
      </c>
      <c r="H753" s="17" t="n">
        <v>45485</v>
      </c>
      <c r="I753" s="12" t="s">
        <v>62</v>
      </c>
      <c r="J753" s="12" t="n">
        <f aca="false">COUNTIFS(Orders!$B$2:$B$3525,A753,Orders!$G$2:$G$3525,"Delivered")</f>
        <v>12</v>
      </c>
      <c r="K753" s="16" t="n">
        <f aca="false">SUMIFS(Orders!$K$2:$K$3525,Orders!$B$2:$B$3525,A753,Orders!$G$2:$G$3525,"Delivered")</f>
        <v>35176.4</v>
      </c>
      <c r="L753" s="16" t="n">
        <f aca="false">IF(J753=0,0,K753/J753)</f>
        <v>2931.36666666667</v>
      </c>
      <c r="M753" s="12" t="str">
        <f aca="false">IF(J753&gt;1,"Repeat","One-time")</f>
        <v>Repeat</v>
      </c>
    </row>
    <row r="754" customFormat="false" ht="15" hidden="false" customHeight="false" outlineLevel="0" collapsed="false">
      <c r="A754" s="12" t="n">
        <v>753</v>
      </c>
      <c r="B754" s="12" t="s">
        <v>1983</v>
      </c>
      <c r="C754" s="12" t="s">
        <v>1984</v>
      </c>
      <c r="D754" s="12" t="s">
        <v>488</v>
      </c>
      <c r="E754" s="12" t="n">
        <v>60</v>
      </c>
      <c r="F754" s="12" t="s">
        <v>73</v>
      </c>
      <c r="G754" s="12" t="s">
        <v>43</v>
      </c>
      <c r="H754" s="17" t="n">
        <v>45003</v>
      </c>
      <c r="I754" s="12" t="s">
        <v>61</v>
      </c>
      <c r="J754" s="12" t="n">
        <f aca="false">COUNTIFS(Orders!$B$2:$B$3525,A754,Orders!$G$2:$G$3525,"Delivered")</f>
        <v>5</v>
      </c>
      <c r="K754" s="16" t="n">
        <f aca="false">SUMIFS(Orders!$K$2:$K$3525,Orders!$B$2:$B$3525,A754,Orders!$G$2:$G$3525,"Delivered")</f>
        <v>15346.75</v>
      </c>
      <c r="L754" s="16" t="n">
        <f aca="false">IF(J754=0,0,K754/J754)</f>
        <v>3069.35</v>
      </c>
      <c r="M754" s="12" t="str">
        <f aca="false">IF(J754&gt;1,"Repeat","One-time")</f>
        <v>Repeat</v>
      </c>
    </row>
    <row r="755" customFormat="false" ht="15" hidden="false" customHeight="false" outlineLevel="0" collapsed="false">
      <c r="A755" s="12" t="n">
        <v>754</v>
      </c>
      <c r="B755" s="12" t="s">
        <v>1985</v>
      </c>
      <c r="C755" s="12" t="s">
        <v>1986</v>
      </c>
      <c r="D755" s="12" t="s">
        <v>488</v>
      </c>
      <c r="E755" s="12" t="n">
        <v>34</v>
      </c>
      <c r="F755" s="12" t="s">
        <v>85</v>
      </c>
      <c r="G755" s="12" t="s">
        <v>45</v>
      </c>
      <c r="H755" s="17" t="n">
        <v>45500</v>
      </c>
      <c r="I755" s="12" t="s">
        <v>61</v>
      </c>
      <c r="J755" s="12" t="n">
        <f aca="false">COUNTIFS(Orders!$B$2:$B$3525,A755,Orders!$G$2:$G$3525,"Delivered")</f>
        <v>1</v>
      </c>
      <c r="K755" s="16" t="n">
        <f aca="false">SUMIFS(Orders!$K$2:$K$3525,Orders!$B$2:$B$3525,A755,Orders!$G$2:$G$3525,"Delivered")</f>
        <v>670.55</v>
      </c>
      <c r="L755" s="16" t="n">
        <f aca="false">IF(J755=0,0,K755/J755)</f>
        <v>670.55</v>
      </c>
      <c r="M755" s="12" t="str">
        <f aca="false">IF(J755&gt;1,"Repeat","One-time")</f>
        <v>One-time</v>
      </c>
    </row>
    <row r="756" customFormat="false" ht="15" hidden="false" customHeight="false" outlineLevel="0" collapsed="false">
      <c r="A756" s="12" t="n">
        <v>755</v>
      </c>
      <c r="B756" s="12" t="s">
        <v>1987</v>
      </c>
      <c r="C756" s="12" t="s">
        <v>1988</v>
      </c>
      <c r="D756" s="12" t="s">
        <v>488</v>
      </c>
      <c r="E756" s="12" t="n">
        <v>38</v>
      </c>
      <c r="F756" s="12" t="s">
        <v>95</v>
      </c>
      <c r="G756" s="12" t="s">
        <v>42</v>
      </c>
      <c r="H756" s="17" t="n">
        <v>45497</v>
      </c>
      <c r="I756" s="12" t="s">
        <v>63</v>
      </c>
      <c r="J756" s="12" t="n">
        <f aca="false">COUNTIFS(Orders!$B$2:$B$3525,A756,Orders!$G$2:$G$3525,"Delivered")</f>
        <v>0</v>
      </c>
      <c r="K756" s="16" t="n">
        <f aca="false">SUMIFS(Orders!$K$2:$K$3525,Orders!$B$2:$B$3525,A756,Orders!$G$2:$G$3525,"Delivered")</f>
        <v>0</v>
      </c>
      <c r="L756" s="16" t="n">
        <f aca="false">IF(J756=0,0,K756/J756)</f>
        <v>0</v>
      </c>
      <c r="M756" s="12" t="str">
        <f aca="false">IF(J756&gt;1,"Repeat","One-time")</f>
        <v>One-time</v>
      </c>
    </row>
    <row r="757" customFormat="false" ht="15" hidden="false" customHeight="false" outlineLevel="0" collapsed="false">
      <c r="A757" s="12" t="n">
        <v>756</v>
      </c>
      <c r="B757" s="12" t="s">
        <v>1989</v>
      </c>
      <c r="C757" s="12" t="s">
        <v>1990</v>
      </c>
      <c r="D757" s="12" t="s">
        <v>483</v>
      </c>
      <c r="E757" s="12" t="n">
        <v>30</v>
      </c>
      <c r="F757" s="12" t="s">
        <v>85</v>
      </c>
      <c r="G757" s="12" t="s">
        <v>45</v>
      </c>
      <c r="H757" s="17" t="n">
        <v>45075</v>
      </c>
      <c r="I757" s="12" t="s">
        <v>63</v>
      </c>
      <c r="J757" s="12" t="n">
        <f aca="false">COUNTIFS(Orders!$B$2:$B$3525,A757,Orders!$G$2:$G$3525,"Delivered")</f>
        <v>2</v>
      </c>
      <c r="K757" s="16" t="n">
        <f aca="false">SUMIFS(Orders!$K$2:$K$3525,Orders!$B$2:$B$3525,A757,Orders!$G$2:$G$3525,"Delivered")</f>
        <v>6106.65</v>
      </c>
      <c r="L757" s="16" t="n">
        <f aca="false">IF(J757=0,0,K757/J757)</f>
        <v>3053.325</v>
      </c>
      <c r="M757" s="12" t="str">
        <f aca="false">IF(J757&gt;1,"Repeat","One-time")</f>
        <v>Repeat</v>
      </c>
    </row>
    <row r="758" customFormat="false" ht="15" hidden="false" customHeight="false" outlineLevel="0" collapsed="false">
      <c r="A758" s="12" t="n">
        <v>757</v>
      </c>
      <c r="B758" s="12" t="s">
        <v>1991</v>
      </c>
      <c r="C758" s="12" t="s">
        <v>1992</v>
      </c>
      <c r="D758" s="12" t="s">
        <v>483</v>
      </c>
      <c r="E758" s="12" t="n">
        <v>24</v>
      </c>
      <c r="F758" s="12" t="s">
        <v>77</v>
      </c>
      <c r="G758" s="12" t="s">
        <v>43</v>
      </c>
      <c r="H758" s="17" t="n">
        <v>45000</v>
      </c>
      <c r="I758" s="12" t="s">
        <v>63</v>
      </c>
      <c r="J758" s="12" t="n">
        <f aca="false">COUNTIFS(Orders!$B$2:$B$3525,A758,Orders!$G$2:$G$3525,"Delivered")</f>
        <v>3</v>
      </c>
      <c r="K758" s="16" t="n">
        <f aca="false">SUMIFS(Orders!$K$2:$K$3525,Orders!$B$2:$B$3525,A758,Orders!$G$2:$G$3525,"Delivered")</f>
        <v>12277.45</v>
      </c>
      <c r="L758" s="16" t="n">
        <f aca="false">IF(J758=0,0,K758/J758)</f>
        <v>4092.48333333333</v>
      </c>
      <c r="M758" s="12" t="str">
        <f aca="false">IF(J758&gt;1,"Repeat","One-time")</f>
        <v>Repeat</v>
      </c>
    </row>
    <row r="759" customFormat="false" ht="15" hidden="false" customHeight="false" outlineLevel="0" collapsed="false">
      <c r="A759" s="12" t="n">
        <v>758</v>
      </c>
      <c r="B759" s="12" t="s">
        <v>1993</v>
      </c>
      <c r="C759" s="12" t="s">
        <v>1994</v>
      </c>
      <c r="D759" s="12" t="s">
        <v>488</v>
      </c>
      <c r="E759" s="12" t="n">
        <v>44</v>
      </c>
      <c r="F759" s="12" t="s">
        <v>99</v>
      </c>
      <c r="G759" s="12" t="s">
        <v>42</v>
      </c>
      <c r="H759" s="17" t="n">
        <v>44861</v>
      </c>
      <c r="I759" s="12" t="s">
        <v>63</v>
      </c>
      <c r="J759" s="12" t="n">
        <f aca="false">COUNTIFS(Orders!$B$2:$B$3525,A759,Orders!$G$2:$G$3525,"Delivered")</f>
        <v>1</v>
      </c>
      <c r="K759" s="16" t="n">
        <f aca="false">SUMIFS(Orders!$K$2:$K$3525,Orders!$B$2:$B$3525,A759,Orders!$G$2:$G$3525,"Delivered")</f>
        <v>1367.05</v>
      </c>
      <c r="L759" s="16" t="n">
        <f aca="false">IF(J759=0,0,K759/J759)</f>
        <v>1367.05</v>
      </c>
      <c r="M759" s="12" t="str">
        <f aca="false">IF(J759&gt;1,"Repeat","One-time")</f>
        <v>One-time</v>
      </c>
    </row>
    <row r="760" customFormat="false" ht="15" hidden="false" customHeight="false" outlineLevel="0" collapsed="false">
      <c r="A760" s="12" t="n">
        <v>759</v>
      </c>
      <c r="B760" s="12" t="s">
        <v>1995</v>
      </c>
      <c r="C760" s="12" t="s">
        <v>1996</v>
      </c>
      <c r="D760" s="12" t="s">
        <v>483</v>
      </c>
      <c r="E760" s="12" t="n">
        <v>46</v>
      </c>
      <c r="F760" s="12" t="s">
        <v>93</v>
      </c>
      <c r="G760" s="12" t="s">
        <v>46</v>
      </c>
      <c r="H760" s="17" t="n">
        <v>45852</v>
      </c>
      <c r="I760" s="12" t="s">
        <v>63</v>
      </c>
      <c r="J760" s="12" t="n">
        <f aca="false">COUNTIFS(Orders!$B$2:$B$3525,A760,Orders!$G$2:$G$3525,"Delivered")</f>
        <v>1</v>
      </c>
      <c r="K760" s="16" t="n">
        <f aca="false">SUMIFS(Orders!$K$2:$K$3525,Orders!$B$2:$B$3525,A760,Orders!$G$2:$G$3525,"Delivered")</f>
        <v>319</v>
      </c>
      <c r="L760" s="16" t="n">
        <f aca="false">IF(J760=0,0,K760/J760)</f>
        <v>319</v>
      </c>
      <c r="M760" s="12" t="str">
        <f aca="false">IF(J760&gt;1,"Repeat","One-time")</f>
        <v>One-time</v>
      </c>
    </row>
    <row r="761" customFormat="false" ht="15" hidden="false" customHeight="false" outlineLevel="0" collapsed="false">
      <c r="A761" s="12" t="n">
        <v>760</v>
      </c>
      <c r="B761" s="12" t="s">
        <v>1997</v>
      </c>
      <c r="C761" s="12" t="s">
        <v>1998</v>
      </c>
      <c r="D761" s="12" t="s">
        <v>483</v>
      </c>
      <c r="E761" s="12" t="n">
        <v>23</v>
      </c>
      <c r="F761" s="12" t="s">
        <v>87</v>
      </c>
      <c r="G761" s="12" t="s">
        <v>46</v>
      </c>
      <c r="H761" s="17" t="n">
        <v>45310</v>
      </c>
      <c r="I761" s="12" t="s">
        <v>63</v>
      </c>
      <c r="J761" s="12" t="n">
        <f aca="false">COUNTIFS(Orders!$B$2:$B$3525,A761,Orders!$G$2:$G$3525,"Delivered")</f>
        <v>5</v>
      </c>
      <c r="K761" s="16" t="n">
        <f aca="false">SUMIFS(Orders!$K$2:$K$3525,Orders!$B$2:$B$3525,A761,Orders!$G$2:$G$3525,"Delivered")</f>
        <v>13245.55</v>
      </c>
      <c r="L761" s="16" t="n">
        <f aca="false">IF(J761=0,0,K761/J761)</f>
        <v>2649.11</v>
      </c>
      <c r="M761" s="12" t="str">
        <f aca="false">IF(J761&gt;1,"Repeat","One-time")</f>
        <v>Repeat</v>
      </c>
    </row>
    <row r="762" customFormat="false" ht="15" hidden="false" customHeight="false" outlineLevel="0" collapsed="false">
      <c r="A762" s="12" t="n">
        <v>761</v>
      </c>
      <c r="B762" s="12" t="s">
        <v>1999</v>
      </c>
      <c r="C762" s="12" t="s">
        <v>2000</v>
      </c>
      <c r="D762" s="12" t="s">
        <v>483</v>
      </c>
      <c r="E762" s="12" t="n">
        <v>31</v>
      </c>
      <c r="F762" s="12" t="s">
        <v>89</v>
      </c>
      <c r="G762" s="12" t="s">
        <v>46</v>
      </c>
      <c r="H762" s="17" t="n">
        <v>45784</v>
      </c>
      <c r="I762" s="12" t="s">
        <v>61</v>
      </c>
      <c r="J762" s="12" t="n">
        <f aca="false">COUNTIFS(Orders!$B$2:$B$3525,A762,Orders!$G$2:$G$3525,"Delivered")</f>
        <v>1</v>
      </c>
      <c r="K762" s="16" t="n">
        <f aca="false">SUMIFS(Orders!$K$2:$K$3525,Orders!$B$2:$B$3525,A762,Orders!$G$2:$G$3525,"Delivered")</f>
        <v>5129.1</v>
      </c>
      <c r="L762" s="16" t="n">
        <f aca="false">IF(J762=0,0,K762/J762)</f>
        <v>5129.1</v>
      </c>
      <c r="M762" s="12" t="str">
        <f aca="false">IF(J762&gt;1,"Repeat","One-time")</f>
        <v>One-time</v>
      </c>
    </row>
    <row r="763" customFormat="false" ht="15" hidden="false" customHeight="false" outlineLevel="0" collapsed="false">
      <c r="A763" s="12" t="n">
        <v>762</v>
      </c>
      <c r="B763" s="12" t="s">
        <v>2001</v>
      </c>
      <c r="C763" s="12" t="s">
        <v>2002</v>
      </c>
      <c r="D763" s="12" t="s">
        <v>483</v>
      </c>
      <c r="E763" s="12" t="n">
        <v>23</v>
      </c>
      <c r="F763" s="12" t="s">
        <v>91</v>
      </c>
      <c r="G763" s="12" t="s">
        <v>46</v>
      </c>
      <c r="H763" s="17" t="n">
        <v>45519</v>
      </c>
      <c r="I763" s="12" t="s">
        <v>62</v>
      </c>
      <c r="J763" s="12" t="n">
        <f aca="false">COUNTIFS(Orders!$B$2:$B$3525,A763,Orders!$G$2:$G$3525,"Delivered")</f>
        <v>0</v>
      </c>
      <c r="K763" s="16" t="n">
        <f aca="false">SUMIFS(Orders!$K$2:$K$3525,Orders!$B$2:$B$3525,A763,Orders!$G$2:$G$3525,"Delivered")</f>
        <v>0</v>
      </c>
      <c r="L763" s="16" t="n">
        <f aca="false">IF(J763=0,0,K763/J763)</f>
        <v>0</v>
      </c>
      <c r="M763" s="12" t="str">
        <f aca="false">IF(J763&gt;1,"Repeat","One-time")</f>
        <v>One-time</v>
      </c>
    </row>
    <row r="764" customFormat="false" ht="15" hidden="false" customHeight="false" outlineLevel="0" collapsed="false">
      <c r="A764" s="12" t="n">
        <v>763</v>
      </c>
      <c r="B764" s="12" t="s">
        <v>2003</v>
      </c>
      <c r="C764" s="12" t="s">
        <v>2004</v>
      </c>
      <c r="D764" s="12" t="s">
        <v>488</v>
      </c>
      <c r="E764" s="12" t="n">
        <v>50</v>
      </c>
      <c r="F764" s="12" t="s">
        <v>93</v>
      </c>
      <c r="G764" s="12" t="s">
        <v>46</v>
      </c>
      <c r="H764" s="17" t="n">
        <v>45880</v>
      </c>
      <c r="I764" s="12" t="s">
        <v>63</v>
      </c>
      <c r="J764" s="12" t="n">
        <f aca="false">COUNTIFS(Orders!$B$2:$B$3525,A764,Orders!$G$2:$G$3525,"Delivered")</f>
        <v>0</v>
      </c>
      <c r="K764" s="16" t="n">
        <f aca="false">SUMIFS(Orders!$K$2:$K$3525,Orders!$B$2:$B$3525,A764,Orders!$G$2:$G$3525,"Delivered")</f>
        <v>0</v>
      </c>
      <c r="L764" s="16" t="n">
        <f aca="false">IF(J764=0,0,K764/J764)</f>
        <v>0</v>
      </c>
      <c r="M764" s="12" t="str">
        <f aca="false">IF(J764&gt;1,"Repeat","One-time")</f>
        <v>One-time</v>
      </c>
    </row>
    <row r="765" customFormat="false" ht="15" hidden="false" customHeight="false" outlineLevel="0" collapsed="false">
      <c r="A765" s="12" t="n">
        <v>764</v>
      </c>
      <c r="B765" s="12" t="s">
        <v>2005</v>
      </c>
      <c r="C765" s="12" t="s">
        <v>2006</v>
      </c>
      <c r="D765" s="12" t="s">
        <v>488</v>
      </c>
      <c r="E765" s="12" t="n">
        <v>29</v>
      </c>
      <c r="F765" s="12" t="s">
        <v>89</v>
      </c>
      <c r="G765" s="12" t="s">
        <v>46</v>
      </c>
      <c r="H765" s="17" t="n">
        <v>45842</v>
      </c>
      <c r="I765" s="12" t="s">
        <v>63</v>
      </c>
      <c r="J765" s="12" t="n">
        <f aca="false">COUNTIFS(Orders!$B$2:$B$3525,A765,Orders!$G$2:$G$3525,"Delivered")</f>
        <v>4</v>
      </c>
      <c r="K765" s="16" t="n">
        <f aca="false">SUMIFS(Orders!$K$2:$K$3525,Orders!$B$2:$B$3525,A765,Orders!$G$2:$G$3525,"Delivered")</f>
        <v>17289.2</v>
      </c>
      <c r="L765" s="16" t="n">
        <f aca="false">IF(J765=0,0,K765/J765)</f>
        <v>4322.3</v>
      </c>
      <c r="M765" s="12" t="str">
        <f aca="false">IF(J765&gt;1,"Repeat","One-time")</f>
        <v>Repeat</v>
      </c>
    </row>
    <row r="766" customFormat="false" ht="15" hidden="false" customHeight="false" outlineLevel="0" collapsed="false">
      <c r="A766" s="12" t="n">
        <v>765</v>
      </c>
      <c r="B766" s="12" t="s">
        <v>2007</v>
      </c>
      <c r="C766" s="12" t="s">
        <v>2008</v>
      </c>
      <c r="D766" s="12" t="s">
        <v>488</v>
      </c>
      <c r="E766" s="12" t="n">
        <v>53</v>
      </c>
      <c r="F766" s="12" t="s">
        <v>95</v>
      </c>
      <c r="G766" s="12" t="s">
        <v>42</v>
      </c>
      <c r="H766" s="17" t="n">
        <v>45828</v>
      </c>
      <c r="I766" s="12" t="s">
        <v>62</v>
      </c>
      <c r="J766" s="12" t="n">
        <f aca="false">COUNTIFS(Orders!$B$2:$B$3525,A766,Orders!$G$2:$G$3525,"Delivered")</f>
        <v>0</v>
      </c>
      <c r="K766" s="16" t="n">
        <f aca="false">SUMIFS(Orders!$K$2:$K$3525,Orders!$B$2:$B$3525,A766,Orders!$G$2:$G$3525,"Delivered")</f>
        <v>0</v>
      </c>
      <c r="L766" s="16" t="n">
        <f aca="false">IF(J766=0,0,K766/J766)</f>
        <v>0</v>
      </c>
      <c r="M766" s="12" t="str">
        <f aca="false">IF(J766&gt;1,"Repeat","One-time")</f>
        <v>One-time</v>
      </c>
    </row>
    <row r="767" customFormat="false" ht="15" hidden="false" customHeight="false" outlineLevel="0" collapsed="false">
      <c r="A767" s="12" t="n">
        <v>766</v>
      </c>
      <c r="B767" s="12" t="s">
        <v>2009</v>
      </c>
      <c r="C767" s="12" t="s">
        <v>2010</v>
      </c>
      <c r="D767" s="12" t="s">
        <v>483</v>
      </c>
      <c r="E767" s="12" t="n">
        <v>47</v>
      </c>
      <c r="F767" s="12" t="s">
        <v>85</v>
      </c>
      <c r="G767" s="12" t="s">
        <v>45</v>
      </c>
      <c r="H767" s="17" t="n">
        <v>45715</v>
      </c>
      <c r="I767" s="12" t="s">
        <v>63</v>
      </c>
      <c r="J767" s="12" t="n">
        <f aca="false">COUNTIFS(Orders!$B$2:$B$3525,A767,Orders!$G$2:$G$3525,"Delivered")</f>
        <v>0</v>
      </c>
      <c r="K767" s="16" t="n">
        <f aca="false">SUMIFS(Orders!$K$2:$K$3525,Orders!$B$2:$B$3525,A767,Orders!$G$2:$G$3525,"Delivered")</f>
        <v>0</v>
      </c>
      <c r="L767" s="16" t="n">
        <f aca="false">IF(J767=0,0,K767/J767)</f>
        <v>0</v>
      </c>
      <c r="M767" s="12" t="str">
        <f aca="false">IF(J767&gt;1,"Repeat","One-time")</f>
        <v>One-time</v>
      </c>
    </row>
    <row r="768" customFormat="false" ht="15" hidden="false" customHeight="false" outlineLevel="0" collapsed="false">
      <c r="A768" s="12" t="n">
        <v>767</v>
      </c>
      <c r="B768" s="12" t="s">
        <v>2011</v>
      </c>
      <c r="C768" s="12" t="s">
        <v>2012</v>
      </c>
      <c r="D768" s="12" t="s">
        <v>483</v>
      </c>
      <c r="E768" s="12" t="n">
        <v>18</v>
      </c>
      <c r="F768" s="12" t="s">
        <v>79</v>
      </c>
      <c r="G768" s="12" t="s">
        <v>45</v>
      </c>
      <c r="H768" s="17" t="n">
        <v>45030</v>
      </c>
      <c r="I768" s="12" t="s">
        <v>63</v>
      </c>
      <c r="J768" s="12" t="n">
        <f aca="false">COUNTIFS(Orders!$B$2:$B$3525,A768,Orders!$G$2:$G$3525,"Delivered")</f>
        <v>2</v>
      </c>
      <c r="K768" s="16" t="n">
        <f aca="false">SUMIFS(Orders!$K$2:$K$3525,Orders!$B$2:$B$3525,A768,Orders!$G$2:$G$3525,"Delivered")</f>
        <v>12128.15</v>
      </c>
      <c r="L768" s="16" t="n">
        <f aca="false">IF(J768=0,0,K768/J768)</f>
        <v>6064.075</v>
      </c>
      <c r="M768" s="12" t="str">
        <f aca="false">IF(J768&gt;1,"Repeat","One-time")</f>
        <v>Repeat</v>
      </c>
    </row>
    <row r="769" customFormat="false" ht="15" hidden="false" customHeight="false" outlineLevel="0" collapsed="false">
      <c r="A769" s="12" t="n">
        <v>768</v>
      </c>
      <c r="B769" s="12" t="s">
        <v>2013</v>
      </c>
      <c r="C769" s="12" t="s">
        <v>2014</v>
      </c>
      <c r="D769" s="12" t="s">
        <v>483</v>
      </c>
      <c r="E769" s="12" t="n">
        <v>30</v>
      </c>
      <c r="F769" s="12" t="s">
        <v>85</v>
      </c>
      <c r="G769" s="12" t="s">
        <v>45</v>
      </c>
      <c r="H769" s="17" t="n">
        <v>45494</v>
      </c>
      <c r="I769" s="12" t="s">
        <v>61</v>
      </c>
      <c r="J769" s="12" t="n">
        <f aca="false">COUNTIFS(Orders!$B$2:$B$3525,A769,Orders!$G$2:$G$3525,"Delivered")</f>
        <v>6</v>
      </c>
      <c r="K769" s="16" t="n">
        <f aca="false">SUMIFS(Orders!$K$2:$K$3525,Orders!$B$2:$B$3525,A769,Orders!$G$2:$G$3525,"Delivered")</f>
        <v>20355.3</v>
      </c>
      <c r="L769" s="16" t="n">
        <f aca="false">IF(J769=0,0,K769/J769)</f>
        <v>3392.55</v>
      </c>
      <c r="M769" s="12" t="str">
        <f aca="false">IF(J769&gt;1,"Repeat","One-time")</f>
        <v>Repeat</v>
      </c>
    </row>
    <row r="770" customFormat="false" ht="15" hidden="false" customHeight="false" outlineLevel="0" collapsed="false">
      <c r="A770" s="12" t="n">
        <v>769</v>
      </c>
      <c r="B770" s="12" t="s">
        <v>2015</v>
      </c>
      <c r="C770" s="12" t="s">
        <v>2016</v>
      </c>
      <c r="D770" s="12" t="s">
        <v>483</v>
      </c>
      <c r="E770" s="12" t="n">
        <v>55</v>
      </c>
      <c r="F770" s="12" t="s">
        <v>93</v>
      </c>
      <c r="G770" s="12" t="s">
        <v>46</v>
      </c>
      <c r="H770" s="17" t="n">
        <v>45414</v>
      </c>
      <c r="I770" s="12" t="s">
        <v>62</v>
      </c>
      <c r="J770" s="12" t="n">
        <f aca="false">COUNTIFS(Orders!$B$2:$B$3525,A770,Orders!$G$2:$G$3525,"Delivered")</f>
        <v>1</v>
      </c>
      <c r="K770" s="16" t="n">
        <f aca="false">SUMIFS(Orders!$K$2:$K$3525,Orders!$B$2:$B$3525,A770,Orders!$G$2:$G$3525,"Delivered")</f>
        <v>9992.05</v>
      </c>
      <c r="L770" s="16" t="n">
        <f aca="false">IF(J770=0,0,K770/J770)</f>
        <v>9992.05</v>
      </c>
      <c r="M770" s="12" t="str">
        <f aca="false">IF(J770&gt;1,"Repeat","One-time")</f>
        <v>One-time</v>
      </c>
    </row>
    <row r="771" customFormat="false" ht="15" hidden="false" customHeight="false" outlineLevel="0" collapsed="false">
      <c r="A771" s="12" t="n">
        <v>770</v>
      </c>
      <c r="B771" s="12" t="s">
        <v>2017</v>
      </c>
      <c r="C771" s="12" t="s">
        <v>2018</v>
      </c>
      <c r="D771" s="12" t="s">
        <v>483</v>
      </c>
      <c r="E771" s="12" t="n">
        <v>22</v>
      </c>
      <c r="F771" s="12" t="s">
        <v>75</v>
      </c>
      <c r="G771" s="12" t="s">
        <v>43</v>
      </c>
      <c r="H771" s="17" t="n">
        <v>45262</v>
      </c>
      <c r="I771" s="12" t="s">
        <v>63</v>
      </c>
      <c r="J771" s="12" t="n">
        <f aca="false">COUNTIFS(Orders!$B$2:$B$3525,A771,Orders!$G$2:$G$3525,"Delivered")</f>
        <v>6</v>
      </c>
      <c r="K771" s="16" t="n">
        <f aca="false">SUMIFS(Orders!$K$2:$K$3525,Orders!$B$2:$B$3525,A771,Orders!$G$2:$G$3525,"Delivered")</f>
        <v>19541.85</v>
      </c>
      <c r="L771" s="16" t="n">
        <f aca="false">IF(J771=0,0,K771/J771)</f>
        <v>3256.975</v>
      </c>
      <c r="M771" s="12" t="str">
        <f aca="false">IF(J771&gt;1,"Repeat","One-time")</f>
        <v>Repeat</v>
      </c>
    </row>
    <row r="772" customFormat="false" ht="15" hidden="false" customHeight="false" outlineLevel="0" collapsed="false">
      <c r="A772" s="12" t="n">
        <v>771</v>
      </c>
      <c r="B772" s="12" t="s">
        <v>2019</v>
      </c>
      <c r="C772" s="12" t="s">
        <v>2020</v>
      </c>
      <c r="D772" s="12" t="s">
        <v>483</v>
      </c>
      <c r="E772" s="12" t="n">
        <v>23</v>
      </c>
      <c r="F772" s="12" t="s">
        <v>99</v>
      </c>
      <c r="G772" s="12" t="s">
        <v>42</v>
      </c>
      <c r="H772" s="17" t="n">
        <v>45160</v>
      </c>
      <c r="I772" s="12" t="s">
        <v>61</v>
      </c>
      <c r="J772" s="12" t="n">
        <f aca="false">COUNTIFS(Orders!$B$2:$B$3525,A772,Orders!$G$2:$G$3525,"Delivered")</f>
        <v>2</v>
      </c>
      <c r="K772" s="16" t="n">
        <f aca="false">SUMIFS(Orders!$K$2:$K$3525,Orders!$B$2:$B$3525,A772,Orders!$G$2:$G$3525,"Delivered")</f>
        <v>12690.15</v>
      </c>
      <c r="L772" s="16" t="n">
        <f aca="false">IF(J772=0,0,K772/J772)</f>
        <v>6345.075</v>
      </c>
      <c r="M772" s="12" t="str">
        <f aca="false">IF(J772&gt;1,"Repeat","One-time")</f>
        <v>Repeat</v>
      </c>
    </row>
    <row r="773" customFormat="false" ht="15" hidden="false" customHeight="false" outlineLevel="0" collapsed="false">
      <c r="A773" s="12" t="n">
        <v>772</v>
      </c>
      <c r="B773" s="12" t="s">
        <v>2021</v>
      </c>
      <c r="C773" s="12" t="s">
        <v>2022</v>
      </c>
      <c r="D773" s="12" t="s">
        <v>483</v>
      </c>
      <c r="E773" s="12" t="n">
        <v>20</v>
      </c>
      <c r="F773" s="12" t="s">
        <v>91</v>
      </c>
      <c r="G773" s="12" t="s">
        <v>46</v>
      </c>
      <c r="H773" s="17" t="n">
        <v>45501</v>
      </c>
      <c r="I773" s="12" t="s">
        <v>61</v>
      </c>
      <c r="J773" s="12" t="n">
        <f aca="false">COUNTIFS(Orders!$B$2:$B$3525,A773,Orders!$G$2:$G$3525,"Delivered")</f>
        <v>2</v>
      </c>
      <c r="K773" s="16" t="n">
        <f aca="false">SUMIFS(Orders!$K$2:$K$3525,Orders!$B$2:$B$3525,A773,Orders!$G$2:$G$3525,"Delivered")</f>
        <v>8943.2</v>
      </c>
      <c r="L773" s="16" t="n">
        <f aca="false">IF(J773=0,0,K773/J773)</f>
        <v>4471.6</v>
      </c>
      <c r="M773" s="12" t="str">
        <f aca="false">IF(J773&gt;1,"Repeat","One-time")</f>
        <v>Repeat</v>
      </c>
    </row>
    <row r="774" customFormat="false" ht="15" hidden="false" customHeight="false" outlineLevel="0" collapsed="false">
      <c r="A774" s="12" t="n">
        <v>773</v>
      </c>
      <c r="B774" s="12" t="s">
        <v>2023</v>
      </c>
      <c r="C774" s="12" t="s">
        <v>2024</v>
      </c>
      <c r="D774" s="12" t="s">
        <v>483</v>
      </c>
      <c r="E774" s="12" t="n">
        <v>54</v>
      </c>
      <c r="F774" s="12" t="s">
        <v>73</v>
      </c>
      <c r="G774" s="12" t="s">
        <v>43</v>
      </c>
      <c r="H774" s="17" t="n">
        <v>45201</v>
      </c>
      <c r="I774" s="12" t="s">
        <v>63</v>
      </c>
      <c r="J774" s="12" t="n">
        <f aca="false">COUNTIFS(Orders!$B$2:$B$3525,A774,Orders!$G$2:$G$3525,"Delivered")</f>
        <v>1</v>
      </c>
      <c r="K774" s="16" t="n">
        <f aca="false">SUMIFS(Orders!$K$2:$K$3525,Orders!$B$2:$B$3525,A774,Orders!$G$2:$G$3525,"Delivered")</f>
        <v>539.1</v>
      </c>
      <c r="L774" s="16" t="n">
        <f aca="false">IF(J774=0,0,K774/J774)</f>
        <v>539.1</v>
      </c>
      <c r="M774" s="12" t="str">
        <f aca="false">IF(J774&gt;1,"Repeat","One-time")</f>
        <v>One-time</v>
      </c>
    </row>
    <row r="775" customFormat="false" ht="15" hidden="false" customHeight="false" outlineLevel="0" collapsed="false">
      <c r="A775" s="12" t="n">
        <v>774</v>
      </c>
      <c r="B775" s="12" t="s">
        <v>2025</v>
      </c>
      <c r="C775" s="12" t="s">
        <v>2026</v>
      </c>
      <c r="D775" s="12" t="s">
        <v>488</v>
      </c>
      <c r="E775" s="12" t="n">
        <v>19</v>
      </c>
      <c r="F775" s="12" t="s">
        <v>95</v>
      </c>
      <c r="G775" s="12" t="s">
        <v>42</v>
      </c>
      <c r="H775" s="17" t="n">
        <v>45588</v>
      </c>
      <c r="I775" s="12" t="s">
        <v>63</v>
      </c>
      <c r="J775" s="12" t="n">
        <f aca="false">COUNTIFS(Orders!$B$2:$B$3525,A775,Orders!$G$2:$G$3525,"Delivered")</f>
        <v>3</v>
      </c>
      <c r="K775" s="16" t="n">
        <f aca="false">SUMIFS(Orders!$K$2:$K$3525,Orders!$B$2:$B$3525,A775,Orders!$G$2:$G$3525,"Delivered")</f>
        <v>6895</v>
      </c>
      <c r="L775" s="16" t="n">
        <f aca="false">IF(J775=0,0,K775/J775)</f>
        <v>2298.33333333333</v>
      </c>
      <c r="M775" s="12" t="str">
        <f aca="false">IF(J775&gt;1,"Repeat","One-time")</f>
        <v>Repeat</v>
      </c>
    </row>
    <row r="776" customFormat="false" ht="15" hidden="false" customHeight="false" outlineLevel="0" collapsed="false">
      <c r="A776" s="12" t="n">
        <v>775</v>
      </c>
      <c r="B776" s="12" t="s">
        <v>2027</v>
      </c>
      <c r="C776" s="12" t="s">
        <v>2028</v>
      </c>
      <c r="D776" s="12" t="s">
        <v>483</v>
      </c>
      <c r="E776" s="12" t="n">
        <v>40</v>
      </c>
      <c r="F776" s="12" t="s">
        <v>97</v>
      </c>
      <c r="G776" s="12" t="s">
        <v>42</v>
      </c>
      <c r="H776" s="17" t="n">
        <v>44945</v>
      </c>
      <c r="I776" s="12" t="s">
        <v>63</v>
      </c>
      <c r="J776" s="12" t="n">
        <f aca="false">COUNTIFS(Orders!$B$2:$B$3525,A776,Orders!$G$2:$G$3525,"Delivered")</f>
        <v>4</v>
      </c>
      <c r="K776" s="16" t="n">
        <f aca="false">SUMIFS(Orders!$K$2:$K$3525,Orders!$B$2:$B$3525,A776,Orders!$G$2:$G$3525,"Delivered")</f>
        <v>18962.4</v>
      </c>
      <c r="L776" s="16" t="n">
        <f aca="false">IF(J776=0,0,K776/J776)</f>
        <v>4740.6</v>
      </c>
      <c r="M776" s="12" t="str">
        <f aca="false">IF(J776&gt;1,"Repeat","One-time")</f>
        <v>Repeat</v>
      </c>
    </row>
    <row r="777" customFormat="false" ht="15" hidden="false" customHeight="false" outlineLevel="0" collapsed="false">
      <c r="A777" s="12" t="n">
        <v>776</v>
      </c>
      <c r="B777" s="12" t="s">
        <v>2029</v>
      </c>
      <c r="C777" s="12" t="s">
        <v>2030</v>
      </c>
      <c r="D777" s="12" t="s">
        <v>488</v>
      </c>
      <c r="E777" s="12" t="n">
        <v>35</v>
      </c>
      <c r="F777" s="12" t="s">
        <v>81</v>
      </c>
      <c r="G777" s="12" t="s">
        <v>45</v>
      </c>
      <c r="H777" s="17" t="n">
        <v>45443</v>
      </c>
      <c r="I777" s="12" t="s">
        <v>63</v>
      </c>
      <c r="J777" s="12" t="n">
        <f aca="false">COUNTIFS(Orders!$B$2:$B$3525,A777,Orders!$G$2:$G$3525,"Delivered")</f>
        <v>2</v>
      </c>
      <c r="K777" s="16" t="n">
        <f aca="false">SUMIFS(Orders!$K$2:$K$3525,Orders!$B$2:$B$3525,A777,Orders!$G$2:$G$3525,"Delivered")</f>
        <v>12359.2</v>
      </c>
      <c r="L777" s="16" t="n">
        <f aca="false">IF(J777=0,0,K777/J777)</f>
        <v>6179.6</v>
      </c>
      <c r="M777" s="12" t="str">
        <f aca="false">IF(J777&gt;1,"Repeat","One-time")</f>
        <v>Repeat</v>
      </c>
    </row>
    <row r="778" customFormat="false" ht="15" hidden="false" customHeight="false" outlineLevel="0" collapsed="false">
      <c r="A778" s="12" t="n">
        <v>777</v>
      </c>
      <c r="B778" s="12" t="s">
        <v>2031</v>
      </c>
      <c r="C778" s="12" t="s">
        <v>2032</v>
      </c>
      <c r="D778" s="12" t="s">
        <v>483</v>
      </c>
      <c r="E778" s="12" t="n">
        <v>57</v>
      </c>
      <c r="F778" s="12" t="s">
        <v>79</v>
      </c>
      <c r="G778" s="12" t="s">
        <v>45</v>
      </c>
      <c r="H778" s="17" t="n">
        <v>45901</v>
      </c>
      <c r="I778" s="12" t="s">
        <v>62</v>
      </c>
      <c r="J778" s="12" t="n">
        <f aca="false">COUNTIFS(Orders!$B$2:$B$3525,A778,Orders!$G$2:$G$3525,"Delivered")</f>
        <v>1</v>
      </c>
      <c r="K778" s="16" t="n">
        <f aca="false">SUMIFS(Orders!$K$2:$K$3525,Orders!$B$2:$B$3525,A778,Orders!$G$2:$G$3525,"Delivered")</f>
        <v>11445.1</v>
      </c>
      <c r="L778" s="16" t="n">
        <f aca="false">IF(J778=0,0,K778/J778)</f>
        <v>11445.1</v>
      </c>
      <c r="M778" s="12" t="str">
        <f aca="false">IF(J778&gt;1,"Repeat","One-time")</f>
        <v>One-time</v>
      </c>
    </row>
    <row r="779" customFormat="false" ht="15" hidden="false" customHeight="false" outlineLevel="0" collapsed="false">
      <c r="A779" s="12" t="n">
        <v>778</v>
      </c>
      <c r="B779" s="12" t="s">
        <v>2033</v>
      </c>
      <c r="C779" s="12" t="s">
        <v>2034</v>
      </c>
      <c r="D779" s="12" t="s">
        <v>488</v>
      </c>
      <c r="E779" s="12" t="n">
        <v>49</v>
      </c>
      <c r="F779" s="12" t="s">
        <v>85</v>
      </c>
      <c r="G779" s="12" t="s">
        <v>45</v>
      </c>
      <c r="H779" s="17" t="n">
        <v>45774</v>
      </c>
      <c r="I779" s="12" t="s">
        <v>63</v>
      </c>
      <c r="J779" s="12" t="n">
        <f aca="false">COUNTIFS(Orders!$B$2:$B$3525,A779,Orders!$G$2:$G$3525,"Delivered")</f>
        <v>4</v>
      </c>
      <c r="K779" s="16" t="n">
        <f aca="false">SUMIFS(Orders!$K$2:$K$3525,Orders!$B$2:$B$3525,A779,Orders!$G$2:$G$3525,"Delivered")</f>
        <v>15757.6</v>
      </c>
      <c r="L779" s="16" t="n">
        <f aca="false">IF(J779=0,0,K779/J779)</f>
        <v>3939.4</v>
      </c>
      <c r="M779" s="12" t="str">
        <f aca="false">IF(J779&gt;1,"Repeat","One-time")</f>
        <v>Repeat</v>
      </c>
    </row>
    <row r="780" customFormat="false" ht="15" hidden="false" customHeight="false" outlineLevel="0" collapsed="false">
      <c r="A780" s="12" t="n">
        <v>779</v>
      </c>
      <c r="B780" s="12" t="s">
        <v>2035</v>
      </c>
      <c r="C780" s="12" t="s">
        <v>2036</v>
      </c>
      <c r="D780" s="12" t="s">
        <v>483</v>
      </c>
      <c r="E780" s="12" t="n">
        <v>23</v>
      </c>
      <c r="F780" s="12" t="s">
        <v>101</v>
      </c>
      <c r="G780" s="12" t="s">
        <v>42</v>
      </c>
      <c r="H780" s="17" t="n">
        <v>45025</v>
      </c>
      <c r="I780" s="12" t="s">
        <v>63</v>
      </c>
      <c r="J780" s="12" t="n">
        <f aca="false">COUNTIFS(Orders!$B$2:$B$3525,A780,Orders!$G$2:$G$3525,"Delivered")</f>
        <v>3</v>
      </c>
      <c r="K780" s="16" t="n">
        <f aca="false">SUMIFS(Orders!$K$2:$K$3525,Orders!$B$2:$B$3525,A780,Orders!$G$2:$G$3525,"Delivered")</f>
        <v>11202.1</v>
      </c>
      <c r="L780" s="16" t="n">
        <f aca="false">IF(J780=0,0,K780/J780)</f>
        <v>3734.03333333333</v>
      </c>
      <c r="M780" s="12" t="str">
        <f aca="false">IF(J780&gt;1,"Repeat","One-time")</f>
        <v>Repeat</v>
      </c>
    </row>
    <row r="781" customFormat="false" ht="15" hidden="false" customHeight="false" outlineLevel="0" collapsed="false">
      <c r="A781" s="12" t="n">
        <v>780</v>
      </c>
      <c r="B781" s="12" t="s">
        <v>2037</v>
      </c>
      <c r="C781" s="12" t="s">
        <v>2038</v>
      </c>
      <c r="D781" s="12" t="s">
        <v>488</v>
      </c>
      <c r="E781" s="12" t="n">
        <v>30</v>
      </c>
      <c r="F781" s="12" t="s">
        <v>79</v>
      </c>
      <c r="G781" s="12" t="s">
        <v>45</v>
      </c>
      <c r="H781" s="17" t="n">
        <v>45857</v>
      </c>
      <c r="I781" s="12" t="s">
        <v>62</v>
      </c>
      <c r="J781" s="12" t="n">
        <f aca="false">COUNTIFS(Orders!$B$2:$B$3525,A781,Orders!$G$2:$G$3525,"Delivered")</f>
        <v>5</v>
      </c>
      <c r="K781" s="16" t="n">
        <f aca="false">SUMIFS(Orders!$K$2:$K$3525,Orders!$B$2:$B$3525,A781,Orders!$G$2:$G$3525,"Delivered")</f>
        <v>20186.05</v>
      </c>
      <c r="L781" s="16" t="n">
        <f aca="false">IF(J781=0,0,K781/J781)</f>
        <v>4037.21</v>
      </c>
      <c r="M781" s="12" t="str">
        <f aca="false">IF(J781&gt;1,"Repeat","One-time")</f>
        <v>Repeat</v>
      </c>
    </row>
    <row r="782" customFormat="false" ht="15" hidden="false" customHeight="false" outlineLevel="0" collapsed="false">
      <c r="A782" s="12" t="n">
        <v>781</v>
      </c>
      <c r="B782" s="12" t="s">
        <v>2039</v>
      </c>
      <c r="C782" s="12" t="s">
        <v>2040</v>
      </c>
      <c r="D782" s="12" t="s">
        <v>483</v>
      </c>
      <c r="E782" s="12" t="n">
        <v>42</v>
      </c>
      <c r="F782" s="12" t="s">
        <v>85</v>
      </c>
      <c r="G782" s="12" t="s">
        <v>45</v>
      </c>
      <c r="H782" s="17" t="n">
        <v>45081</v>
      </c>
      <c r="I782" s="12" t="s">
        <v>61</v>
      </c>
      <c r="J782" s="12" t="n">
        <f aca="false">COUNTIFS(Orders!$B$2:$B$3525,A782,Orders!$G$2:$G$3525,"Delivered")</f>
        <v>3</v>
      </c>
      <c r="K782" s="16" t="n">
        <f aca="false">SUMIFS(Orders!$K$2:$K$3525,Orders!$B$2:$B$3525,A782,Orders!$G$2:$G$3525,"Delivered")</f>
        <v>8228.15</v>
      </c>
      <c r="L782" s="16" t="n">
        <f aca="false">IF(J782=0,0,K782/J782)</f>
        <v>2742.71666666667</v>
      </c>
      <c r="M782" s="12" t="str">
        <f aca="false">IF(J782&gt;1,"Repeat","One-time")</f>
        <v>Repeat</v>
      </c>
    </row>
    <row r="783" customFormat="false" ht="15" hidden="false" customHeight="false" outlineLevel="0" collapsed="false">
      <c r="A783" s="12" t="n">
        <v>782</v>
      </c>
      <c r="B783" s="12" t="s">
        <v>2041</v>
      </c>
      <c r="C783" s="12" t="s">
        <v>2042</v>
      </c>
      <c r="D783" s="12" t="s">
        <v>488</v>
      </c>
      <c r="E783" s="12" t="n">
        <v>52</v>
      </c>
      <c r="F783" s="12" t="s">
        <v>93</v>
      </c>
      <c r="G783" s="12" t="s">
        <v>46</v>
      </c>
      <c r="H783" s="17" t="n">
        <v>45313</v>
      </c>
      <c r="I783" s="12" t="s">
        <v>61</v>
      </c>
      <c r="J783" s="12" t="n">
        <f aca="false">COUNTIFS(Orders!$B$2:$B$3525,A783,Orders!$G$2:$G$3525,"Delivered")</f>
        <v>2</v>
      </c>
      <c r="K783" s="16" t="n">
        <f aca="false">SUMIFS(Orders!$K$2:$K$3525,Orders!$B$2:$B$3525,A783,Orders!$G$2:$G$3525,"Delivered")</f>
        <v>2864.1</v>
      </c>
      <c r="L783" s="16" t="n">
        <f aca="false">IF(J783=0,0,K783/J783)</f>
        <v>1432.05</v>
      </c>
      <c r="M783" s="12" t="str">
        <f aca="false">IF(J783&gt;1,"Repeat","One-time")</f>
        <v>Repeat</v>
      </c>
    </row>
    <row r="784" customFormat="false" ht="15" hidden="false" customHeight="false" outlineLevel="0" collapsed="false">
      <c r="A784" s="12" t="n">
        <v>783</v>
      </c>
      <c r="B784" s="12" t="s">
        <v>2043</v>
      </c>
      <c r="C784" s="12" t="s">
        <v>2044</v>
      </c>
      <c r="D784" s="12" t="s">
        <v>488</v>
      </c>
      <c r="E784" s="12" t="n">
        <v>42</v>
      </c>
      <c r="F784" s="12" t="s">
        <v>93</v>
      </c>
      <c r="G784" s="12" t="s">
        <v>46</v>
      </c>
      <c r="H784" s="17" t="n">
        <v>44766</v>
      </c>
      <c r="I784" s="12" t="s">
        <v>63</v>
      </c>
      <c r="J784" s="12" t="n">
        <f aca="false">COUNTIFS(Orders!$B$2:$B$3525,A784,Orders!$G$2:$G$3525,"Delivered")</f>
        <v>2</v>
      </c>
      <c r="K784" s="16" t="n">
        <f aca="false">SUMIFS(Orders!$K$2:$K$3525,Orders!$B$2:$B$3525,A784,Orders!$G$2:$G$3525,"Delivered")</f>
        <v>11874.15</v>
      </c>
      <c r="L784" s="16" t="n">
        <f aca="false">IF(J784=0,0,K784/J784)</f>
        <v>5937.075</v>
      </c>
      <c r="M784" s="12" t="str">
        <f aca="false">IF(J784&gt;1,"Repeat","One-time")</f>
        <v>Repeat</v>
      </c>
    </row>
    <row r="785" customFormat="false" ht="15" hidden="false" customHeight="false" outlineLevel="0" collapsed="false">
      <c r="A785" s="12" t="n">
        <v>784</v>
      </c>
      <c r="B785" s="12" t="s">
        <v>2045</v>
      </c>
      <c r="C785" s="12" t="s">
        <v>2046</v>
      </c>
      <c r="D785" s="12" t="s">
        <v>488</v>
      </c>
      <c r="E785" s="12" t="n">
        <v>56</v>
      </c>
      <c r="F785" s="12" t="s">
        <v>71</v>
      </c>
      <c r="G785" s="12" t="s">
        <v>43</v>
      </c>
      <c r="H785" s="17" t="n">
        <v>45723</v>
      </c>
      <c r="I785" s="12" t="s">
        <v>63</v>
      </c>
      <c r="J785" s="12" t="n">
        <f aca="false">COUNTIFS(Orders!$B$2:$B$3525,A785,Orders!$G$2:$G$3525,"Delivered")</f>
        <v>0</v>
      </c>
      <c r="K785" s="16" t="n">
        <f aca="false">SUMIFS(Orders!$K$2:$K$3525,Orders!$B$2:$B$3525,A785,Orders!$G$2:$G$3525,"Delivered")</f>
        <v>0</v>
      </c>
      <c r="L785" s="16" t="n">
        <f aca="false">IF(J785=0,0,K785/J785)</f>
        <v>0</v>
      </c>
      <c r="M785" s="12" t="str">
        <f aca="false">IF(J785&gt;1,"Repeat","One-time")</f>
        <v>One-time</v>
      </c>
    </row>
    <row r="786" customFormat="false" ht="15" hidden="false" customHeight="false" outlineLevel="0" collapsed="false">
      <c r="A786" s="12" t="n">
        <v>785</v>
      </c>
      <c r="B786" s="12" t="s">
        <v>2047</v>
      </c>
      <c r="C786" s="12" t="s">
        <v>2048</v>
      </c>
      <c r="D786" s="12" t="s">
        <v>483</v>
      </c>
      <c r="E786" s="12" t="n">
        <v>48</v>
      </c>
      <c r="F786" s="12" t="s">
        <v>87</v>
      </c>
      <c r="G786" s="12" t="s">
        <v>46</v>
      </c>
      <c r="H786" s="17" t="n">
        <v>45389</v>
      </c>
      <c r="I786" s="12" t="s">
        <v>63</v>
      </c>
      <c r="J786" s="12" t="n">
        <f aca="false">COUNTIFS(Orders!$B$2:$B$3525,A786,Orders!$G$2:$G$3525,"Delivered")</f>
        <v>2</v>
      </c>
      <c r="K786" s="16" t="n">
        <f aca="false">SUMIFS(Orders!$K$2:$K$3525,Orders!$B$2:$B$3525,A786,Orders!$G$2:$G$3525,"Delivered")</f>
        <v>5259.15</v>
      </c>
      <c r="L786" s="16" t="n">
        <f aca="false">IF(J786=0,0,K786/J786)</f>
        <v>2629.575</v>
      </c>
      <c r="M786" s="12" t="str">
        <f aca="false">IF(J786&gt;1,"Repeat","One-time")</f>
        <v>Repeat</v>
      </c>
    </row>
    <row r="787" customFormat="false" ht="15" hidden="false" customHeight="false" outlineLevel="0" collapsed="false">
      <c r="A787" s="12" t="n">
        <v>786</v>
      </c>
      <c r="B787" s="12" t="s">
        <v>2049</v>
      </c>
      <c r="C787" s="12" t="s">
        <v>2050</v>
      </c>
      <c r="D787" s="12" t="s">
        <v>483</v>
      </c>
      <c r="E787" s="12" t="n">
        <v>24</v>
      </c>
      <c r="F787" s="12" t="s">
        <v>85</v>
      </c>
      <c r="G787" s="12" t="s">
        <v>45</v>
      </c>
      <c r="H787" s="17" t="n">
        <v>45285</v>
      </c>
      <c r="I787" s="12" t="s">
        <v>63</v>
      </c>
      <c r="J787" s="12" t="n">
        <f aca="false">COUNTIFS(Orders!$B$2:$B$3525,A787,Orders!$G$2:$G$3525,"Delivered")</f>
        <v>9</v>
      </c>
      <c r="K787" s="16" t="n">
        <f aca="false">SUMIFS(Orders!$K$2:$K$3525,Orders!$B$2:$B$3525,A787,Orders!$G$2:$G$3525,"Delivered")</f>
        <v>57781.4</v>
      </c>
      <c r="L787" s="16" t="n">
        <f aca="false">IF(J787=0,0,K787/J787)</f>
        <v>6420.15555555556</v>
      </c>
      <c r="M787" s="12" t="str">
        <f aca="false">IF(J787&gt;1,"Repeat","One-time")</f>
        <v>Repeat</v>
      </c>
    </row>
    <row r="788" customFormat="false" ht="15" hidden="false" customHeight="false" outlineLevel="0" collapsed="false">
      <c r="A788" s="12" t="n">
        <v>787</v>
      </c>
      <c r="B788" s="12" t="s">
        <v>2051</v>
      </c>
      <c r="C788" s="12" t="s">
        <v>2052</v>
      </c>
      <c r="D788" s="12" t="s">
        <v>488</v>
      </c>
      <c r="E788" s="12" t="n">
        <v>52</v>
      </c>
      <c r="F788" s="12" t="s">
        <v>85</v>
      </c>
      <c r="G788" s="12" t="s">
        <v>45</v>
      </c>
      <c r="H788" s="17" t="n">
        <v>45396</v>
      </c>
      <c r="I788" s="12" t="s">
        <v>61</v>
      </c>
      <c r="J788" s="12" t="n">
        <f aca="false">COUNTIFS(Orders!$B$2:$B$3525,A788,Orders!$G$2:$G$3525,"Delivered")</f>
        <v>0</v>
      </c>
      <c r="K788" s="16" t="n">
        <f aca="false">SUMIFS(Orders!$K$2:$K$3525,Orders!$B$2:$B$3525,A788,Orders!$G$2:$G$3525,"Delivered")</f>
        <v>0</v>
      </c>
      <c r="L788" s="16" t="n">
        <f aca="false">IF(J788=0,0,K788/J788)</f>
        <v>0</v>
      </c>
      <c r="M788" s="12" t="str">
        <f aca="false">IF(J788&gt;1,"Repeat","One-time")</f>
        <v>One-time</v>
      </c>
    </row>
    <row r="789" customFormat="false" ht="15" hidden="false" customHeight="false" outlineLevel="0" collapsed="false">
      <c r="A789" s="12" t="n">
        <v>788</v>
      </c>
      <c r="B789" s="12" t="s">
        <v>2053</v>
      </c>
      <c r="C789" s="12" t="s">
        <v>2054</v>
      </c>
      <c r="D789" s="12" t="s">
        <v>483</v>
      </c>
      <c r="E789" s="12" t="n">
        <v>54</v>
      </c>
      <c r="F789" s="12" t="s">
        <v>73</v>
      </c>
      <c r="G789" s="12" t="s">
        <v>43</v>
      </c>
      <c r="H789" s="17" t="n">
        <v>44933</v>
      </c>
      <c r="I789" s="12" t="s">
        <v>61</v>
      </c>
      <c r="J789" s="12" t="n">
        <f aca="false">COUNTIFS(Orders!$B$2:$B$3525,A789,Orders!$G$2:$G$3525,"Delivered")</f>
        <v>1</v>
      </c>
      <c r="K789" s="16" t="n">
        <f aca="false">SUMIFS(Orders!$K$2:$K$3525,Orders!$B$2:$B$3525,A789,Orders!$G$2:$G$3525,"Delivered")</f>
        <v>3009.65</v>
      </c>
      <c r="L789" s="16" t="n">
        <f aca="false">IF(J789=0,0,K789/J789)</f>
        <v>3009.65</v>
      </c>
      <c r="M789" s="12" t="str">
        <f aca="false">IF(J789&gt;1,"Repeat","One-time")</f>
        <v>One-time</v>
      </c>
    </row>
    <row r="790" customFormat="false" ht="15" hidden="false" customHeight="false" outlineLevel="0" collapsed="false">
      <c r="A790" s="12" t="n">
        <v>789</v>
      </c>
      <c r="B790" s="12" t="s">
        <v>2055</v>
      </c>
      <c r="C790" s="12" t="s">
        <v>2056</v>
      </c>
      <c r="D790" s="12" t="s">
        <v>488</v>
      </c>
      <c r="E790" s="12" t="n">
        <v>29</v>
      </c>
      <c r="F790" s="12" t="s">
        <v>95</v>
      </c>
      <c r="G790" s="12" t="s">
        <v>42</v>
      </c>
      <c r="H790" s="17" t="n">
        <v>45647</v>
      </c>
      <c r="I790" s="12" t="s">
        <v>63</v>
      </c>
      <c r="J790" s="12" t="n">
        <f aca="false">COUNTIFS(Orders!$B$2:$B$3525,A790,Orders!$G$2:$G$3525,"Delivered")</f>
        <v>0</v>
      </c>
      <c r="K790" s="16" t="n">
        <f aca="false">SUMIFS(Orders!$K$2:$K$3525,Orders!$B$2:$B$3525,A790,Orders!$G$2:$G$3525,"Delivered")</f>
        <v>0</v>
      </c>
      <c r="L790" s="16" t="n">
        <f aca="false">IF(J790=0,0,K790/J790)</f>
        <v>0</v>
      </c>
      <c r="M790" s="12" t="str">
        <f aca="false">IF(J790&gt;1,"Repeat","One-time")</f>
        <v>One-time</v>
      </c>
    </row>
    <row r="791" customFormat="false" ht="15" hidden="false" customHeight="false" outlineLevel="0" collapsed="false">
      <c r="A791" s="12" t="n">
        <v>790</v>
      </c>
      <c r="B791" s="12" t="s">
        <v>2057</v>
      </c>
      <c r="C791" s="12" t="s">
        <v>2058</v>
      </c>
      <c r="D791" s="12" t="s">
        <v>488</v>
      </c>
      <c r="E791" s="12" t="n">
        <v>55</v>
      </c>
      <c r="F791" s="12" t="s">
        <v>91</v>
      </c>
      <c r="G791" s="12" t="s">
        <v>46</v>
      </c>
      <c r="H791" s="17" t="n">
        <v>45059</v>
      </c>
      <c r="I791" s="12" t="s">
        <v>63</v>
      </c>
      <c r="J791" s="12" t="n">
        <f aca="false">COUNTIFS(Orders!$B$2:$B$3525,A791,Orders!$G$2:$G$3525,"Delivered")</f>
        <v>9</v>
      </c>
      <c r="K791" s="16" t="n">
        <f aca="false">SUMIFS(Orders!$K$2:$K$3525,Orders!$B$2:$B$3525,A791,Orders!$G$2:$G$3525,"Delivered")</f>
        <v>30071.75</v>
      </c>
      <c r="L791" s="16" t="n">
        <f aca="false">IF(J791=0,0,K791/J791)</f>
        <v>3341.30555555556</v>
      </c>
      <c r="M791" s="12" t="str">
        <f aca="false">IF(J791&gt;1,"Repeat","One-time")</f>
        <v>Repeat</v>
      </c>
    </row>
    <row r="792" customFormat="false" ht="15" hidden="false" customHeight="false" outlineLevel="0" collapsed="false">
      <c r="A792" s="12" t="n">
        <v>791</v>
      </c>
      <c r="B792" s="12" t="s">
        <v>2059</v>
      </c>
      <c r="C792" s="12" t="s">
        <v>2060</v>
      </c>
      <c r="D792" s="12" t="s">
        <v>483</v>
      </c>
      <c r="E792" s="12" t="n">
        <v>54</v>
      </c>
      <c r="F792" s="12" t="s">
        <v>93</v>
      </c>
      <c r="G792" s="12" t="s">
        <v>46</v>
      </c>
      <c r="H792" s="17" t="n">
        <v>45273</v>
      </c>
      <c r="I792" s="12" t="s">
        <v>61</v>
      </c>
      <c r="J792" s="12" t="n">
        <f aca="false">COUNTIFS(Orders!$B$2:$B$3525,A792,Orders!$G$2:$G$3525,"Delivered")</f>
        <v>2</v>
      </c>
      <c r="K792" s="16" t="n">
        <f aca="false">SUMIFS(Orders!$K$2:$K$3525,Orders!$B$2:$B$3525,A792,Orders!$G$2:$G$3525,"Delivered")</f>
        <v>8471.15</v>
      </c>
      <c r="L792" s="16" t="n">
        <f aca="false">IF(J792=0,0,K792/J792)</f>
        <v>4235.575</v>
      </c>
      <c r="M792" s="12" t="str">
        <f aca="false">IF(J792&gt;1,"Repeat","One-time")</f>
        <v>Repeat</v>
      </c>
    </row>
    <row r="793" customFormat="false" ht="15" hidden="false" customHeight="false" outlineLevel="0" collapsed="false">
      <c r="A793" s="12" t="n">
        <v>792</v>
      </c>
      <c r="B793" s="12" t="s">
        <v>2061</v>
      </c>
      <c r="C793" s="12" t="s">
        <v>2062</v>
      </c>
      <c r="D793" s="12" t="s">
        <v>488</v>
      </c>
      <c r="E793" s="12" t="n">
        <v>29</v>
      </c>
      <c r="F793" s="12" t="s">
        <v>101</v>
      </c>
      <c r="G793" s="12" t="s">
        <v>42</v>
      </c>
      <c r="H793" s="17" t="n">
        <v>45512</v>
      </c>
      <c r="I793" s="12" t="s">
        <v>63</v>
      </c>
      <c r="J793" s="12" t="n">
        <f aca="false">COUNTIFS(Orders!$B$2:$B$3525,A793,Orders!$G$2:$G$3525,"Delivered")</f>
        <v>0</v>
      </c>
      <c r="K793" s="16" t="n">
        <f aca="false">SUMIFS(Orders!$K$2:$K$3525,Orders!$B$2:$B$3525,A793,Orders!$G$2:$G$3525,"Delivered")</f>
        <v>0</v>
      </c>
      <c r="L793" s="16" t="n">
        <f aca="false">IF(J793=0,0,K793/J793)</f>
        <v>0</v>
      </c>
      <c r="M793" s="12" t="str">
        <f aca="false">IF(J793&gt;1,"Repeat","One-time")</f>
        <v>One-time</v>
      </c>
    </row>
    <row r="794" customFormat="false" ht="15" hidden="false" customHeight="false" outlineLevel="0" collapsed="false">
      <c r="A794" s="12" t="n">
        <v>793</v>
      </c>
      <c r="B794" s="12" t="s">
        <v>2063</v>
      </c>
      <c r="C794" s="12" t="s">
        <v>2064</v>
      </c>
      <c r="D794" s="12" t="s">
        <v>483</v>
      </c>
      <c r="E794" s="12" t="n">
        <v>32</v>
      </c>
      <c r="F794" s="12" t="s">
        <v>75</v>
      </c>
      <c r="G794" s="12" t="s">
        <v>43</v>
      </c>
      <c r="H794" s="17" t="n">
        <v>45057</v>
      </c>
      <c r="I794" s="12" t="s">
        <v>62</v>
      </c>
      <c r="J794" s="12" t="n">
        <f aca="false">COUNTIFS(Orders!$B$2:$B$3525,A794,Orders!$G$2:$G$3525,"Delivered")</f>
        <v>1</v>
      </c>
      <c r="K794" s="16" t="n">
        <f aca="false">SUMIFS(Orders!$K$2:$K$3525,Orders!$B$2:$B$3525,A794,Orders!$G$2:$G$3525,"Delivered")</f>
        <v>2179</v>
      </c>
      <c r="L794" s="16" t="n">
        <f aca="false">IF(J794=0,0,K794/J794)</f>
        <v>2179</v>
      </c>
      <c r="M794" s="12" t="str">
        <f aca="false">IF(J794&gt;1,"Repeat","One-time")</f>
        <v>One-time</v>
      </c>
    </row>
    <row r="795" customFormat="false" ht="15" hidden="false" customHeight="false" outlineLevel="0" collapsed="false">
      <c r="A795" s="12" t="n">
        <v>794</v>
      </c>
      <c r="B795" s="12" t="s">
        <v>2065</v>
      </c>
      <c r="C795" s="12" t="s">
        <v>2066</v>
      </c>
      <c r="D795" s="12" t="s">
        <v>488</v>
      </c>
      <c r="E795" s="12" t="n">
        <v>18</v>
      </c>
      <c r="F795" s="12" t="s">
        <v>71</v>
      </c>
      <c r="G795" s="12" t="s">
        <v>43</v>
      </c>
      <c r="H795" s="17" t="n">
        <v>45005</v>
      </c>
      <c r="I795" s="12" t="s">
        <v>63</v>
      </c>
      <c r="J795" s="12" t="n">
        <f aca="false">COUNTIFS(Orders!$B$2:$B$3525,A795,Orders!$G$2:$G$3525,"Delivered")</f>
        <v>2</v>
      </c>
      <c r="K795" s="16" t="n">
        <f aca="false">SUMIFS(Orders!$K$2:$K$3525,Orders!$B$2:$B$3525,A795,Orders!$G$2:$G$3525,"Delivered")</f>
        <v>10210.1</v>
      </c>
      <c r="L795" s="16" t="n">
        <f aca="false">IF(J795=0,0,K795/J795)</f>
        <v>5105.05</v>
      </c>
      <c r="M795" s="12" t="str">
        <f aca="false">IF(J795&gt;1,"Repeat","One-time")</f>
        <v>Repeat</v>
      </c>
    </row>
    <row r="796" customFormat="false" ht="15" hidden="false" customHeight="false" outlineLevel="0" collapsed="false">
      <c r="A796" s="12" t="n">
        <v>795</v>
      </c>
      <c r="B796" s="12" t="s">
        <v>2067</v>
      </c>
      <c r="C796" s="12" t="s">
        <v>2068</v>
      </c>
      <c r="D796" s="12" t="s">
        <v>483</v>
      </c>
      <c r="E796" s="12" t="n">
        <v>39</v>
      </c>
      <c r="F796" s="12" t="s">
        <v>83</v>
      </c>
      <c r="G796" s="12" t="s">
        <v>45</v>
      </c>
      <c r="H796" s="17" t="n">
        <v>45501</v>
      </c>
      <c r="I796" s="12" t="s">
        <v>62</v>
      </c>
      <c r="J796" s="12" t="n">
        <f aca="false">COUNTIFS(Orders!$B$2:$B$3525,A796,Orders!$G$2:$G$3525,"Delivered")</f>
        <v>1</v>
      </c>
      <c r="K796" s="16" t="n">
        <f aca="false">SUMIFS(Orders!$K$2:$K$3525,Orders!$B$2:$B$3525,A796,Orders!$G$2:$G$3525,"Delivered")</f>
        <v>1498</v>
      </c>
      <c r="L796" s="16" t="n">
        <f aca="false">IF(J796=0,0,K796/J796)</f>
        <v>1498</v>
      </c>
      <c r="M796" s="12" t="str">
        <f aca="false">IF(J796&gt;1,"Repeat","One-time")</f>
        <v>One-time</v>
      </c>
    </row>
    <row r="797" customFormat="false" ht="15" hidden="false" customHeight="false" outlineLevel="0" collapsed="false">
      <c r="A797" s="12" t="n">
        <v>796</v>
      </c>
      <c r="B797" s="12" t="s">
        <v>2069</v>
      </c>
      <c r="C797" s="12" t="s">
        <v>2070</v>
      </c>
      <c r="D797" s="12" t="s">
        <v>483</v>
      </c>
      <c r="E797" s="12" t="n">
        <v>19</v>
      </c>
      <c r="F797" s="12" t="s">
        <v>91</v>
      </c>
      <c r="G797" s="12" t="s">
        <v>46</v>
      </c>
      <c r="H797" s="17" t="n">
        <v>45448</v>
      </c>
      <c r="I797" s="12" t="s">
        <v>63</v>
      </c>
      <c r="J797" s="12" t="n">
        <f aca="false">COUNTIFS(Orders!$B$2:$B$3525,A797,Orders!$G$2:$G$3525,"Delivered")</f>
        <v>3</v>
      </c>
      <c r="K797" s="16" t="n">
        <f aca="false">SUMIFS(Orders!$K$2:$K$3525,Orders!$B$2:$B$3525,A797,Orders!$G$2:$G$3525,"Delivered")</f>
        <v>5786</v>
      </c>
      <c r="L797" s="16" t="n">
        <f aca="false">IF(J797=0,0,K797/J797)</f>
        <v>1928.66666666667</v>
      </c>
      <c r="M797" s="12" t="str">
        <f aca="false">IF(J797&gt;1,"Repeat","One-time")</f>
        <v>Repeat</v>
      </c>
    </row>
    <row r="798" customFormat="false" ht="15" hidden="false" customHeight="false" outlineLevel="0" collapsed="false">
      <c r="A798" s="12" t="n">
        <v>797</v>
      </c>
      <c r="B798" s="12" t="s">
        <v>2071</v>
      </c>
      <c r="C798" s="12" t="s">
        <v>2072</v>
      </c>
      <c r="D798" s="12" t="s">
        <v>483</v>
      </c>
      <c r="E798" s="12" t="n">
        <v>51</v>
      </c>
      <c r="F798" s="12" t="s">
        <v>79</v>
      </c>
      <c r="G798" s="12" t="s">
        <v>45</v>
      </c>
      <c r="H798" s="17" t="n">
        <v>45040</v>
      </c>
      <c r="I798" s="12" t="s">
        <v>61</v>
      </c>
      <c r="J798" s="12" t="n">
        <f aca="false">COUNTIFS(Orders!$B$2:$B$3525,A798,Orders!$G$2:$G$3525,"Delivered")</f>
        <v>13</v>
      </c>
      <c r="K798" s="16" t="n">
        <f aca="false">SUMIFS(Orders!$K$2:$K$3525,Orders!$B$2:$B$3525,A798,Orders!$G$2:$G$3525,"Delivered")</f>
        <v>73105.45</v>
      </c>
      <c r="L798" s="16" t="n">
        <f aca="false">IF(J798=0,0,K798/J798)</f>
        <v>5623.49615384615</v>
      </c>
      <c r="M798" s="12" t="str">
        <f aca="false">IF(J798&gt;1,"Repeat","One-time")</f>
        <v>Repeat</v>
      </c>
    </row>
    <row r="799" customFormat="false" ht="15" hidden="false" customHeight="false" outlineLevel="0" collapsed="false">
      <c r="A799" s="12" t="n">
        <v>798</v>
      </c>
      <c r="B799" s="12" t="s">
        <v>2073</v>
      </c>
      <c r="C799" s="12" t="s">
        <v>2074</v>
      </c>
      <c r="D799" s="12" t="s">
        <v>488</v>
      </c>
      <c r="E799" s="12" t="n">
        <v>63</v>
      </c>
      <c r="F799" s="12" t="s">
        <v>75</v>
      </c>
      <c r="G799" s="12" t="s">
        <v>43</v>
      </c>
      <c r="H799" s="17" t="n">
        <v>44762</v>
      </c>
      <c r="I799" s="12" t="s">
        <v>61</v>
      </c>
      <c r="J799" s="12" t="n">
        <f aca="false">COUNTIFS(Orders!$B$2:$B$3525,A799,Orders!$G$2:$G$3525,"Delivered")</f>
        <v>1</v>
      </c>
      <c r="K799" s="16" t="n">
        <f aca="false">SUMIFS(Orders!$K$2:$K$3525,Orders!$B$2:$B$3525,A799,Orders!$G$2:$G$3525,"Delivered")</f>
        <v>499</v>
      </c>
      <c r="L799" s="16" t="n">
        <f aca="false">IF(J799=0,0,K799/J799)</f>
        <v>499</v>
      </c>
      <c r="M799" s="12" t="str">
        <f aca="false">IF(J799&gt;1,"Repeat","One-time")</f>
        <v>One-time</v>
      </c>
    </row>
    <row r="800" customFormat="false" ht="15" hidden="false" customHeight="false" outlineLevel="0" collapsed="false">
      <c r="A800" s="12" t="n">
        <v>799</v>
      </c>
      <c r="B800" s="12" t="s">
        <v>2075</v>
      </c>
      <c r="C800" s="12" t="s">
        <v>2076</v>
      </c>
      <c r="D800" s="12" t="s">
        <v>483</v>
      </c>
      <c r="E800" s="12" t="n">
        <v>39</v>
      </c>
      <c r="F800" s="12" t="s">
        <v>95</v>
      </c>
      <c r="G800" s="12" t="s">
        <v>42</v>
      </c>
      <c r="H800" s="17" t="n">
        <v>45352</v>
      </c>
      <c r="I800" s="12" t="s">
        <v>63</v>
      </c>
      <c r="J800" s="12" t="n">
        <f aca="false">COUNTIFS(Orders!$B$2:$B$3525,A800,Orders!$G$2:$G$3525,"Delivered")</f>
        <v>2</v>
      </c>
      <c r="K800" s="16" t="n">
        <f aca="false">SUMIFS(Orders!$K$2:$K$3525,Orders!$B$2:$B$3525,A800,Orders!$G$2:$G$3525,"Delivered")</f>
        <v>5331.1</v>
      </c>
      <c r="L800" s="16" t="n">
        <f aca="false">IF(J800=0,0,K800/J800)</f>
        <v>2665.55</v>
      </c>
      <c r="M800" s="12" t="str">
        <f aca="false">IF(J800&gt;1,"Repeat","One-time")</f>
        <v>Repeat</v>
      </c>
    </row>
    <row r="801" customFormat="false" ht="15" hidden="false" customHeight="false" outlineLevel="0" collapsed="false">
      <c r="A801" s="12" t="n">
        <v>800</v>
      </c>
      <c r="B801" s="12" t="s">
        <v>2077</v>
      </c>
      <c r="C801" s="12" t="s">
        <v>2078</v>
      </c>
      <c r="D801" s="12" t="s">
        <v>483</v>
      </c>
      <c r="E801" s="12" t="n">
        <v>64</v>
      </c>
      <c r="F801" s="12" t="s">
        <v>79</v>
      </c>
      <c r="G801" s="12" t="s">
        <v>45</v>
      </c>
      <c r="H801" s="17" t="n">
        <v>45812</v>
      </c>
      <c r="I801" s="12" t="s">
        <v>61</v>
      </c>
      <c r="J801" s="12" t="n">
        <f aca="false">COUNTIFS(Orders!$B$2:$B$3525,A801,Orders!$G$2:$G$3525,"Delivered")</f>
        <v>12</v>
      </c>
      <c r="K801" s="16" t="n">
        <f aca="false">SUMIFS(Orders!$K$2:$K$3525,Orders!$B$2:$B$3525,A801,Orders!$G$2:$G$3525,"Delivered")</f>
        <v>55913.45</v>
      </c>
      <c r="L801" s="16" t="n">
        <f aca="false">IF(J801=0,0,K801/J801)</f>
        <v>4659.45416666667</v>
      </c>
      <c r="M801" s="12" t="str">
        <f aca="false">IF(J801&gt;1,"Repeat","One-time")</f>
        <v>Repeat</v>
      </c>
    </row>
    <row r="802" customFormat="false" ht="15" hidden="false" customHeight="false" outlineLevel="0" collapsed="false">
      <c r="A802" s="12" t="n">
        <v>801</v>
      </c>
      <c r="B802" s="12" t="s">
        <v>2079</v>
      </c>
      <c r="C802" s="12" t="s">
        <v>2080</v>
      </c>
      <c r="D802" s="12" t="s">
        <v>488</v>
      </c>
      <c r="E802" s="12" t="n">
        <v>29</v>
      </c>
      <c r="F802" s="12" t="s">
        <v>101</v>
      </c>
      <c r="G802" s="12" t="s">
        <v>42</v>
      </c>
      <c r="H802" s="17" t="n">
        <v>44844</v>
      </c>
      <c r="I802" s="12" t="s">
        <v>62</v>
      </c>
      <c r="J802" s="12" t="n">
        <f aca="false">COUNTIFS(Orders!$B$2:$B$3525,A802,Orders!$G$2:$G$3525,"Delivered")</f>
        <v>2</v>
      </c>
      <c r="K802" s="16" t="n">
        <f aca="false">SUMIFS(Orders!$K$2:$K$3525,Orders!$B$2:$B$3525,A802,Orders!$G$2:$G$3525,"Delivered")</f>
        <v>10136</v>
      </c>
      <c r="L802" s="16" t="n">
        <f aca="false">IF(J802=0,0,K802/J802)</f>
        <v>5068</v>
      </c>
      <c r="M802" s="12" t="str">
        <f aca="false">IF(J802&gt;1,"Repeat","One-time")</f>
        <v>Repeat</v>
      </c>
    </row>
    <row r="803" customFormat="false" ht="15" hidden="false" customHeight="false" outlineLevel="0" collapsed="false">
      <c r="A803" s="12" t="n">
        <v>802</v>
      </c>
      <c r="B803" s="12" t="s">
        <v>2081</v>
      </c>
      <c r="C803" s="12" t="s">
        <v>2082</v>
      </c>
      <c r="D803" s="12" t="s">
        <v>483</v>
      </c>
      <c r="E803" s="12" t="n">
        <v>60</v>
      </c>
      <c r="F803" s="12" t="s">
        <v>93</v>
      </c>
      <c r="G803" s="12" t="s">
        <v>46</v>
      </c>
      <c r="H803" s="17" t="n">
        <v>44732</v>
      </c>
      <c r="I803" s="12" t="s">
        <v>62</v>
      </c>
      <c r="J803" s="12" t="n">
        <f aca="false">COUNTIFS(Orders!$B$2:$B$3525,A803,Orders!$G$2:$G$3525,"Delivered")</f>
        <v>0</v>
      </c>
      <c r="K803" s="16" t="n">
        <f aca="false">SUMIFS(Orders!$K$2:$K$3525,Orders!$B$2:$B$3525,A803,Orders!$G$2:$G$3525,"Delivered")</f>
        <v>0</v>
      </c>
      <c r="L803" s="16" t="n">
        <f aca="false">IF(J803=0,0,K803/J803)</f>
        <v>0</v>
      </c>
      <c r="M803" s="12" t="str">
        <f aca="false">IF(J803&gt;1,"Repeat","One-time")</f>
        <v>One-time</v>
      </c>
    </row>
    <row r="804" customFormat="false" ht="15" hidden="false" customHeight="false" outlineLevel="0" collapsed="false">
      <c r="A804" s="12" t="n">
        <v>803</v>
      </c>
      <c r="B804" s="12" t="s">
        <v>2083</v>
      </c>
      <c r="C804" s="12" t="s">
        <v>2084</v>
      </c>
      <c r="D804" s="12" t="s">
        <v>488</v>
      </c>
      <c r="E804" s="12" t="n">
        <v>37</v>
      </c>
      <c r="F804" s="12" t="s">
        <v>81</v>
      </c>
      <c r="G804" s="12" t="s">
        <v>45</v>
      </c>
      <c r="H804" s="17" t="n">
        <v>45075</v>
      </c>
      <c r="I804" s="12" t="s">
        <v>62</v>
      </c>
      <c r="J804" s="12" t="n">
        <f aca="false">COUNTIFS(Orders!$B$2:$B$3525,A804,Orders!$G$2:$G$3525,"Delivered")</f>
        <v>1</v>
      </c>
      <c r="K804" s="16" t="n">
        <f aca="false">SUMIFS(Orders!$K$2:$K$3525,Orders!$B$2:$B$3525,A804,Orders!$G$2:$G$3525,"Delivered")</f>
        <v>1109</v>
      </c>
      <c r="L804" s="16" t="n">
        <f aca="false">IF(J804=0,0,K804/J804)</f>
        <v>1109</v>
      </c>
      <c r="M804" s="12" t="str">
        <f aca="false">IF(J804&gt;1,"Repeat","One-time")</f>
        <v>One-time</v>
      </c>
    </row>
    <row r="805" customFormat="false" ht="15" hidden="false" customHeight="false" outlineLevel="0" collapsed="false">
      <c r="A805" s="12" t="n">
        <v>804</v>
      </c>
      <c r="B805" s="12" t="s">
        <v>2085</v>
      </c>
      <c r="C805" s="12" t="s">
        <v>2086</v>
      </c>
      <c r="D805" s="12" t="s">
        <v>483</v>
      </c>
      <c r="E805" s="12" t="n">
        <v>29</v>
      </c>
      <c r="F805" s="12" t="s">
        <v>89</v>
      </c>
      <c r="G805" s="12" t="s">
        <v>46</v>
      </c>
      <c r="H805" s="17" t="n">
        <v>44808</v>
      </c>
      <c r="I805" s="12" t="s">
        <v>62</v>
      </c>
      <c r="J805" s="12" t="n">
        <f aca="false">COUNTIFS(Orders!$B$2:$B$3525,A805,Orders!$G$2:$G$3525,"Delivered")</f>
        <v>7</v>
      </c>
      <c r="K805" s="16" t="n">
        <f aca="false">SUMIFS(Orders!$K$2:$K$3525,Orders!$B$2:$B$3525,A805,Orders!$G$2:$G$3525,"Delivered")</f>
        <v>34603.35</v>
      </c>
      <c r="L805" s="16" t="n">
        <f aca="false">IF(J805=0,0,K805/J805)</f>
        <v>4943.33571428571</v>
      </c>
      <c r="M805" s="12" t="str">
        <f aca="false">IF(J805&gt;1,"Repeat","One-time")</f>
        <v>Repeat</v>
      </c>
    </row>
    <row r="806" customFormat="false" ht="15" hidden="false" customHeight="false" outlineLevel="0" collapsed="false">
      <c r="A806" s="12" t="n">
        <v>805</v>
      </c>
      <c r="B806" s="12" t="s">
        <v>2087</v>
      </c>
      <c r="C806" s="12" t="s">
        <v>2088</v>
      </c>
      <c r="D806" s="12" t="s">
        <v>483</v>
      </c>
      <c r="E806" s="12" t="n">
        <v>29</v>
      </c>
      <c r="F806" s="12" t="s">
        <v>95</v>
      </c>
      <c r="G806" s="12" t="s">
        <v>42</v>
      </c>
      <c r="H806" s="17" t="n">
        <v>45511</v>
      </c>
      <c r="I806" s="12" t="s">
        <v>62</v>
      </c>
      <c r="J806" s="12" t="n">
        <f aca="false">COUNTIFS(Orders!$B$2:$B$3525,A806,Orders!$G$2:$G$3525,"Delivered")</f>
        <v>0</v>
      </c>
      <c r="K806" s="16" t="n">
        <f aca="false">SUMIFS(Orders!$K$2:$K$3525,Orders!$B$2:$B$3525,A806,Orders!$G$2:$G$3525,"Delivered")</f>
        <v>0</v>
      </c>
      <c r="L806" s="16" t="n">
        <f aca="false">IF(J806=0,0,K806/J806)</f>
        <v>0</v>
      </c>
      <c r="M806" s="12" t="str">
        <f aca="false">IF(J806&gt;1,"Repeat","One-time")</f>
        <v>One-time</v>
      </c>
    </row>
    <row r="807" customFormat="false" ht="15" hidden="false" customHeight="false" outlineLevel="0" collapsed="false">
      <c r="A807" s="12" t="n">
        <v>806</v>
      </c>
      <c r="B807" s="12" t="s">
        <v>2089</v>
      </c>
      <c r="C807" s="12" t="s">
        <v>2090</v>
      </c>
      <c r="D807" s="12" t="s">
        <v>483</v>
      </c>
      <c r="E807" s="12" t="n">
        <v>49</v>
      </c>
      <c r="F807" s="12" t="s">
        <v>85</v>
      </c>
      <c r="G807" s="12" t="s">
        <v>45</v>
      </c>
      <c r="H807" s="17" t="n">
        <v>45554</v>
      </c>
      <c r="I807" s="12" t="s">
        <v>63</v>
      </c>
      <c r="J807" s="12" t="n">
        <f aca="false">COUNTIFS(Orders!$B$2:$B$3525,A807,Orders!$G$2:$G$3525,"Delivered")</f>
        <v>5</v>
      </c>
      <c r="K807" s="16" t="n">
        <f aca="false">SUMIFS(Orders!$K$2:$K$3525,Orders!$B$2:$B$3525,A807,Orders!$G$2:$G$3525,"Delivered")</f>
        <v>36033.05</v>
      </c>
      <c r="L807" s="16" t="n">
        <f aca="false">IF(J807=0,0,K807/J807)</f>
        <v>7206.61</v>
      </c>
      <c r="M807" s="12" t="str">
        <f aca="false">IF(J807&gt;1,"Repeat","One-time")</f>
        <v>Repeat</v>
      </c>
    </row>
    <row r="808" customFormat="false" ht="15" hidden="false" customHeight="false" outlineLevel="0" collapsed="false">
      <c r="A808" s="12" t="n">
        <v>807</v>
      </c>
      <c r="B808" s="12" t="s">
        <v>2091</v>
      </c>
      <c r="C808" s="12" t="s">
        <v>2092</v>
      </c>
      <c r="D808" s="12" t="s">
        <v>483</v>
      </c>
      <c r="E808" s="12" t="n">
        <v>40</v>
      </c>
      <c r="F808" s="12" t="s">
        <v>75</v>
      </c>
      <c r="G808" s="12" t="s">
        <v>43</v>
      </c>
      <c r="H808" s="17" t="n">
        <v>45706</v>
      </c>
      <c r="I808" s="12" t="s">
        <v>61</v>
      </c>
      <c r="J808" s="12" t="n">
        <f aca="false">COUNTIFS(Orders!$B$2:$B$3525,A808,Orders!$G$2:$G$3525,"Delivered")</f>
        <v>13</v>
      </c>
      <c r="K808" s="16" t="n">
        <f aca="false">SUMIFS(Orders!$K$2:$K$3525,Orders!$B$2:$B$3525,A808,Orders!$G$2:$G$3525,"Delivered")</f>
        <v>44120.85</v>
      </c>
      <c r="L808" s="16" t="n">
        <f aca="false">IF(J808=0,0,K808/J808)</f>
        <v>3393.91153846154</v>
      </c>
      <c r="M808" s="12" t="str">
        <f aca="false">IF(J808&gt;1,"Repeat","One-time")</f>
        <v>Repeat</v>
      </c>
    </row>
    <row r="809" customFormat="false" ht="15" hidden="false" customHeight="false" outlineLevel="0" collapsed="false">
      <c r="A809" s="12" t="n">
        <v>808</v>
      </c>
      <c r="B809" s="12" t="s">
        <v>2093</v>
      </c>
      <c r="C809" s="12" t="s">
        <v>2094</v>
      </c>
      <c r="D809" s="12" t="s">
        <v>483</v>
      </c>
      <c r="E809" s="12" t="n">
        <v>63</v>
      </c>
      <c r="F809" s="12" t="s">
        <v>81</v>
      </c>
      <c r="G809" s="12" t="s">
        <v>45</v>
      </c>
      <c r="H809" s="17" t="n">
        <v>45243</v>
      </c>
      <c r="I809" s="12" t="s">
        <v>62</v>
      </c>
      <c r="J809" s="12" t="n">
        <f aca="false">COUNTIFS(Orders!$B$2:$B$3525,A809,Orders!$G$2:$G$3525,"Delivered")</f>
        <v>12</v>
      </c>
      <c r="K809" s="16" t="n">
        <f aca="false">SUMIFS(Orders!$K$2:$K$3525,Orders!$B$2:$B$3525,A809,Orders!$G$2:$G$3525,"Delivered")</f>
        <v>57587.6</v>
      </c>
      <c r="L809" s="16" t="n">
        <f aca="false">IF(J809=0,0,K809/J809)</f>
        <v>4798.96666666667</v>
      </c>
      <c r="M809" s="12" t="str">
        <f aca="false">IF(J809&gt;1,"Repeat","One-time")</f>
        <v>Repeat</v>
      </c>
    </row>
    <row r="810" customFormat="false" ht="15" hidden="false" customHeight="false" outlineLevel="0" collapsed="false">
      <c r="A810" s="12" t="n">
        <v>809</v>
      </c>
      <c r="B810" s="12" t="s">
        <v>2095</v>
      </c>
      <c r="C810" s="12" t="s">
        <v>2096</v>
      </c>
      <c r="D810" s="12" t="s">
        <v>488</v>
      </c>
      <c r="E810" s="12" t="n">
        <v>18</v>
      </c>
      <c r="F810" s="12" t="s">
        <v>91</v>
      </c>
      <c r="G810" s="12" t="s">
        <v>46</v>
      </c>
      <c r="H810" s="17" t="n">
        <v>44739</v>
      </c>
      <c r="I810" s="12" t="s">
        <v>63</v>
      </c>
      <c r="J810" s="12" t="n">
        <f aca="false">COUNTIFS(Orders!$B$2:$B$3525,A810,Orders!$G$2:$G$3525,"Delivered")</f>
        <v>2</v>
      </c>
      <c r="K810" s="16" t="n">
        <f aca="false">SUMIFS(Orders!$K$2:$K$3525,Orders!$B$2:$B$3525,A810,Orders!$G$2:$G$3525,"Delivered")</f>
        <v>10905</v>
      </c>
      <c r="L810" s="16" t="n">
        <f aca="false">IF(J810=0,0,K810/J810)</f>
        <v>5452.5</v>
      </c>
      <c r="M810" s="12" t="str">
        <f aca="false">IF(J810&gt;1,"Repeat","One-time")</f>
        <v>Repeat</v>
      </c>
    </row>
    <row r="811" customFormat="false" ht="15" hidden="false" customHeight="false" outlineLevel="0" collapsed="false">
      <c r="A811" s="12" t="n">
        <v>810</v>
      </c>
      <c r="B811" s="12" t="s">
        <v>2097</v>
      </c>
      <c r="C811" s="12" t="s">
        <v>2098</v>
      </c>
      <c r="D811" s="12" t="s">
        <v>483</v>
      </c>
      <c r="E811" s="12" t="n">
        <v>40</v>
      </c>
      <c r="F811" s="12" t="s">
        <v>85</v>
      </c>
      <c r="G811" s="12" t="s">
        <v>45</v>
      </c>
      <c r="H811" s="17" t="n">
        <v>45008</v>
      </c>
      <c r="I811" s="12" t="s">
        <v>63</v>
      </c>
      <c r="J811" s="12" t="n">
        <f aca="false">COUNTIFS(Orders!$B$2:$B$3525,A811,Orders!$G$2:$G$3525,"Delivered")</f>
        <v>1</v>
      </c>
      <c r="K811" s="16" t="n">
        <f aca="false">SUMIFS(Orders!$K$2:$K$3525,Orders!$B$2:$B$3525,A811,Orders!$G$2:$G$3525,"Delivered")</f>
        <v>3233.15</v>
      </c>
      <c r="L811" s="16" t="n">
        <f aca="false">IF(J811=0,0,K811/J811)</f>
        <v>3233.15</v>
      </c>
      <c r="M811" s="12" t="str">
        <f aca="false">IF(J811&gt;1,"Repeat","One-time")</f>
        <v>One-time</v>
      </c>
    </row>
    <row r="812" customFormat="false" ht="15" hidden="false" customHeight="false" outlineLevel="0" collapsed="false">
      <c r="A812" s="12" t="n">
        <v>811</v>
      </c>
      <c r="B812" s="12" t="s">
        <v>2099</v>
      </c>
      <c r="C812" s="12" t="s">
        <v>2100</v>
      </c>
      <c r="D812" s="12" t="s">
        <v>483</v>
      </c>
      <c r="E812" s="12" t="n">
        <v>21</v>
      </c>
      <c r="F812" s="12" t="s">
        <v>77</v>
      </c>
      <c r="G812" s="12" t="s">
        <v>43</v>
      </c>
      <c r="H812" s="17" t="n">
        <v>45610</v>
      </c>
      <c r="I812" s="12" t="s">
        <v>63</v>
      </c>
      <c r="J812" s="12" t="n">
        <f aca="false">COUNTIFS(Orders!$B$2:$B$3525,A812,Orders!$G$2:$G$3525,"Delivered")</f>
        <v>12</v>
      </c>
      <c r="K812" s="16" t="n">
        <f aca="false">SUMIFS(Orders!$K$2:$K$3525,Orders!$B$2:$B$3525,A812,Orders!$G$2:$G$3525,"Delivered")</f>
        <v>47944</v>
      </c>
      <c r="L812" s="16" t="n">
        <f aca="false">IF(J812=0,0,K812/J812)</f>
        <v>3995.33333333333</v>
      </c>
      <c r="M812" s="12" t="str">
        <f aca="false">IF(J812&gt;1,"Repeat","One-time")</f>
        <v>Repeat</v>
      </c>
    </row>
    <row r="813" customFormat="false" ht="15" hidden="false" customHeight="false" outlineLevel="0" collapsed="false">
      <c r="A813" s="12" t="n">
        <v>812</v>
      </c>
      <c r="B813" s="12" t="s">
        <v>2101</v>
      </c>
      <c r="C813" s="12" t="s">
        <v>2102</v>
      </c>
      <c r="D813" s="12" t="s">
        <v>483</v>
      </c>
      <c r="E813" s="12" t="n">
        <v>44</v>
      </c>
      <c r="F813" s="12" t="s">
        <v>97</v>
      </c>
      <c r="G813" s="12" t="s">
        <v>42</v>
      </c>
      <c r="H813" s="17" t="n">
        <v>45595</v>
      </c>
      <c r="I813" s="12" t="s">
        <v>63</v>
      </c>
      <c r="J813" s="12" t="n">
        <f aca="false">COUNTIFS(Orders!$B$2:$B$3525,A813,Orders!$G$2:$G$3525,"Delivered")</f>
        <v>3</v>
      </c>
      <c r="K813" s="16" t="n">
        <f aca="false">SUMIFS(Orders!$K$2:$K$3525,Orders!$B$2:$B$3525,A813,Orders!$G$2:$G$3525,"Delivered")</f>
        <v>13629.4</v>
      </c>
      <c r="L813" s="16" t="n">
        <f aca="false">IF(J813=0,0,K813/J813)</f>
        <v>4543.13333333333</v>
      </c>
      <c r="M813" s="12" t="str">
        <f aca="false">IF(J813&gt;1,"Repeat","One-time")</f>
        <v>Repeat</v>
      </c>
    </row>
    <row r="814" customFormat="false" ht="15" hidden="false" customHeight="false" outlineLevel="0" collapsed="false">
      <c r="A814" s="12" t="n">
        <v>813</v>
      </c>
      <c r="B814" s="12" t="s">
        <v>2103</v>
      </c>
      <c r="C814" s="12" t="s">
        <v>2104</v>
      </c>
      <c r="D814" s="12" t="s">
        <v>488</v>
      </c>
      <c r="E814" s="12" t="n">
        <v>52</v>
      </c>
      <c r="F814" s="12" t="s">
        <v>95</v>
      </c>
      <c r="G814" s="12" t="s">
        <v>42</v>
      </c>
      <c r="H814" s="17" t="n">
        <v>45415</v>
      </c>
      <c r="I814" s="12" t="s">
        <v>63</v>
      </c>
      <c r="J814" s="12" t="n">
        <f aca="false">COUNTIFS(Orders!$B$2:$B$3525,A814,Orders!$G$2:$G$3525,"Delivered")</f>
        <v>2</v>
      </c>
      <c r="K814" s="16" t="n">
        <f aca="false">SUMIFS(Orders!$K$2:$K$3525,Orders!$B$2:$B$3525,A814,Orders!$G$2:$G$3525,"Delivered")</f>
        <v>13068.55</v>
      </c>
      <c r="L814" s="16" t="n">
        <f aca="false">IF(J814=0,0,K814/J814)</f>
        <v>6534.275</v>
      </c>
      <c r="M814" s="12" t="str">
        <f aca="false">IF(J814&gt;1,"Repeat","One-time")</f>
        <v>Repeat</v>
      </c>
    </row>
    <row r="815" customFormat="false" ht="15" hidden="false" customHeight="false" outlineLevel="0" collapsed="false">
      <c r="A815" s="12" t="n">
        <v>814</v>
      </c>
      <c r="B815" s="12" t="s">
        <v>2105</v>
      </c>
      <c r="C815" s="12" t="s">
        <v>2106</v>
      </c>
      <c r="D815" s="12" t="s">
        <v>483</v>
      </c>
      <c r="E815" s="12" t="n">
        <v>28</v>
      </c>
      <c r="F815" s="12" t="s">
        <v>101</v>
      </c>
      <c r="G815" s="12" t="s">
        <v>42</v>
      </c>
      <c r="H815" s="17" t="n">
        <v>45135</v>
      </c>
      <c r="I815" s="12" t="s">
        <v>63</v>
      </c>
      <c r="J815" s="12" t="n">
        <f aca="false">COUNTIFS(Orders!$B$2:$B$3525,A815,Orders!$G$2:$G$3525,"Delivered")</f>
        <v>15</v>
      </c>
      <c r="K815" s="16" t="n">
        <f aca="false">SUMIFS(Orders!$K$2:$K$3525,Orders!$B$2:$B$3525,A815,Orders!$G$2:$G$3525,"Delivered")</f>
        <v>50814.2</v>
      </c>
      <c r="L815" s="16" t="n">
        <f aca="false">IF(J815=0,0,K815/J815)</f>
        <v>3387.61333333333</v>
      </c>
      <c r="M815" s="12" t="str">
        <f aca="false">IF(J815&gt;1,"Repeat","One-time")</f>
        <v>Repeat</v>
      </c>
    </row>
    <row r="816" customFormat="false" ht="15" hidden="false" customHeight="false" outlineLevel="0" collapsed="false">
      <c r="A816" s="12" t="n">
        <v>815</v>
      </c>
      <c r="B816" s="12" t="s">
        <v>2107</v>
      </c>
      <c r="C816" s="12" t="s">
        <v>2108</v>
      </c>
      <c r="D816" s="12" t="s">
        <v>488</v>
      </c>
      <c r="E816" s="12" t="n">
        <v>19</v>
      </c>
      <c r="F816" s="12" t="s">
        <v>73</v>
      </c>
      <c r="G816" s="12" t="s">
        <v>43</v>
      </c>
      <c r="H816" s="17" t="n">
        <v>44980</v>
      </c>
      <c r="I816" s="12" t="s">
        <v>63</v>
      </c>
      <c r="J816" s="12" t="n">
        <f aca="false">COUNTIFS(Orders!$B$2:$B$3525,A816,Orders!$G$2:$G$3525,"Delivered")</f>
        <v>3</v>
      </c>
      <c r="K816" s="16" t="n">
        <f aca="false">SUMIFS(Orders!$K$2:$K$3525,Orders!$B$2:$B$3525,A816,Orders!$G$2:$G$3525,"Delivered")</f>
        <v>16938.75</v>
      </c>
      <c r="L816" s="16" t="n">
        <f aca="false">IF(J816=0,0,K816/J816)</f>
        <v>5646.25</v>
      </c>
      <c r="M816" s="12" t="str">
        <f aca="false">IF(J816&gt;1,"Repeat","One-time")</f>
        <v>Repeat</v>
      </c>
    </row>
    <row r="817" customFormat="false" ht="15" hidden="false" customHeight="false" outlineLevel="0" collapsed="false">
      <c r="A817" s="12" t="n">
        <v>816</v>
      </c>
      <c r="B817" s="12" t="s">
        <v>2109</v>
      </c>
      <c r="C817" s="12" t="s">
        <v>2110</v>
      </c>
      <c r="D817" s="12" t="s">
        <v>483</v>
      </c>
      <c r="E817" s="12" t="n">
        <v>39</v>
      </c>
      <c r="F817" s="12" t="s">
        <v>77</v>
      </c>
      <c r="G817" s="12" t="s">
        <v>43</v>
      </c>
      <c r="H817" s="17" t="n">
        <v>45579</v>
      </c>
      <c r="I817" s="12" t="s">
        <v>63</v>
      </c>
      <c r="J817" s="12" t="n">
        <f aca="false">COUNTIFS(Orders!$B$2:$B$3525,A817,Orders!$G$2:$G$3525,"Delivered")</f>
        <v>0</v>
      </c>
      <c r="K817" s="16" t="n">
        <f aca="false">SUMIFS(Orders!$K$2:$K$3525,Orders!$B$2:$B$3525,A817,Orders!$G$2:$G$3525,"Delivered")</f>
        <v>0</v>
      </c>
      <c r="L817" s="16" t="n">
        <f aca="false">IF(J817=0,0,K817/J817)</f>
        <v>0</v>
      </c>
      <c r="M817" s="12" t="str">
        <f aca="false">IF(J817&gt;1,"Repeat","One-time")</f>
        <v>One-time</v>
      </c>
    </row>
    <row r="818" customFormat="false" ht="15" hidden="false" customHeight="false" outlineLevel="0" collapsed="false">
      <c r="A818" s="12" t="n">
        <v>817</v>
      </c>
      <c r="B818" s="12" t="s">
        <v>2111</v>
      </c>
      <c r="C818" s="12" t="s">
        <v>2112</v>
      </c>
      <c r="D818" s="12" t="s">
        <v>483</v>
      </c>
      <c r="E818" s="12" t="n">
        <v>64</v>
      </c>
      <c r="F818" s="12" t="s">
        <v>95</v>
      </c>
      <c r="G818" s="12" t="s">
        <v>42</v>
      </c>
      <c r="H818" s="17" t="n">
        <v>45057</v>
      </c>
      <c r="I818" s="12" t="s">
        <v>63</v>
      </c>
      <c r="J818" s="12" t="n">
        <f aca="false">COUNTIFS(Orders!$B$2:$B$3525,A818,Orders!$G$2:$G$3525,"Delivered")</f>
        <v>1</v>
      </c>
      <c r="K818" s="16" t="n">
        <f aca="false">SUMIFS(Orders!$K$2:$K$3525,Orders!$B$2:$B$3525,A818,Orders!$G$2:$G$3525,"Delivered")</f>
        <v>3068</v>
      </c>
      <c r="L818" s="16" t="n">
        <f aca="false">IF(J818=0,0,K818/J818)</f>
        <v>3068</v>
      </c>
      <c r="M818" s="12" t="str">
        <f aca="false">IF(J818&gt;1,"Repeat","One-time")</f>
        <v>One-time</v>
      </c>
    </row>
    <row r="819" customFormat="false" ht="15" hidden="false" customHeight="false" outlineLevel="0" collapsed="false">
      <c r="A819" s="12" t="n">
        <v>818</v>
      </c>
      <c r="B819" s="12" t="s">
        <v>2113</v>
      </c>
      <c r="C819" s="12" t="s">
        <v>2114</v>
      </c>
      <c r="D819" s="12" t="s">
        <v>488</v>
      </c>
      <c r="E819" s="12" t="n">
        <v>56</v>
      </c>
      <c r="F819" s="12" t="s">
        <v>75</v>
      </c>
      <c r="G819" s="12" t="s">
        <v>43</v>
      </c>
      <c r="H819" s="17" t="n">
        <v>45861</v>
      </c>
      <c r="I819" s="12" t="s">
        <v>61</v>
      </c>
      <c r="J819" s="12" t="n">
        <f aca="false">COUNTIFS(Orders!$B$2:$B$3525,A819,Orders!$G$2:$G$3525,"Delivered")</f>
        <v>3</v>
      </c>
      <c r="K819" s="16" t="n">
        <f aca="false">SUMIFS(Orders!$K$2:$K$3525,Orders!$B$2:$B$3525,A819,Orders!$G$2:$G$3525,"Delivered")</f>
        <v>10182.6</v>
      </c>
      <c r="L819" s="16" t="n">
        <f aca="false">IF(J819=0,0,K819/J819)</f>
        <v>3394.2</v>
      </c>
      <c r="M819" s="12" t="str">
        <f aca="false">IF(J819&gt;1,"Repeat","One-time")</f>
        <v>Repeat</v>
      </c>
    </row>
    <row r="820" customFormat="false" ht="15" hidden="false" customHeight="false" outlineLevel="0" collapsed="false">
      <c r="A820" s="12" t="n">
        <v>819</v>
      </c>
      <c r="B820" s="12" t="s">
        <v>2115</v>
      </c>
      <c r="C820" s="12" t="s">
        <v>2116</v>
      </c>
      <c r="D820" s="12" t="s">
        <v>483</v>
      </c>
      <c r="E820" s="12" t="n">
        <v>45</v>
      </c>
      <c r="F820" s="12" t="s">
        <v>101</v>
      </c>
      <c r="G820" s="12" t="s">
        <v>42</v>
      </c>
      <c r="H820" s="17" t="n">
        <v>45721</v>
      </c>
      <c r="I820" s="12" t="s">
        <v>61</v>
      </c>
      <c r="J820" s="12" t="n">
        <f aca="false">COUNTIFS(Orders!$B$2:$B$3525,A820,Orders!$G$2:$G$3525,"Delivered")</f>
        <v>2</v>
      </c>
      <c r="K820" s="16" t="n">
        <f aca="false">SUMIFS(Orders!$K$2:$K$3525,Orders!$B$2:$B$3525,A820,Orders!$G$2:$G$3525,"Delivered")</f>
        <v>4538</v>
      </c>
      <c r="L820" s="16" t="n">
        <f aca="false">IF(J820=0,0,K820/J820)</f>
        <v>2269</v>
      </c>
      <c r="M820" s="12" t="str">
        <f aca="false">IF(J820&gt;1,"Repeat","One-time")</f>
        <v>Repeat</v>
      </c>
    </row>
    <row r="821" customFormat="false" ht="15" hidden="false" customHeight="false" outlineLevel="0" collapsed="false">
      <c r="A821" s="12" t="n">
        <v>820</v>
      </c>
      <c r="B821" s="12" t="s">
        <v>2117</v>
      </c>
      <c r="C821" s="12" t="s">
        <v>2118</v>
      </c>
      <c r="D821" s="12" t="s">
        <v>488</v>
      </c>
      <c r="E821" s="12" t="n">
        <v>28</v>
      </c>
      <c r="F821" s="12" t="s">
        <v>81</v>
      </c>
      <c r="G821" s="12" t="s">
        <v>45</v>
      </c>
      <c r="H821" s="17" t="n">
        <v>45397</v>
      </c>
      <c r="I821" s="12" t="s">
        <v>63</v>
      </c>
      <c r="J821" s="12" t="n">
        <f aca="false">COUNTIFS(Orders!$B$2:$B$3525,A821,Orders!$G$2:$G$3525,"Delivered")</f>
        <v>3</v>
      </c>
      <c r="K821" s="16" t="n">
        <f aca="false">SUMIFS(Orders!$K$2:$K$3525,Orders!$B$2:$B$3525,A821,Orders!$G$2:$G$3525,"Delivered")</f>
        <v>21366.85</v>
      </c>
      <c r="L821" s="16" t="n">
        <f aca="false">IF(J821=0,0,K821/J821)</f>
        <v>7122.28333333333</v>
      </c>
      <c r="M821" s="12" t="str">
        <f aca="false">IF(J821&gt;1,"Repeat","One-time")</f>
        <v>Repeat</v>
      </c>
    </row>
    <row r="822" customFormat="false" ht="15" hidden="false" customHeight="false" outlineLevel="0" collapsed="false">
      <c r="A822" s="12" t="n">
        <v>821</v>
      </c>
      <c r="B822" s="12" t="s">
        <v>2119</v>
      </c>
      <c r="C822" s="12" t="s">
        <v>2120</v>
      </c>
      <c r="D822" s="12" t="s">
        <v>483</v>
      </c>
      <c r="E822" s="12" t="n">
        <v>30</v>
      </c>
      <c r="F822" s="12" t="s">
        <v>91</v>
      </c>
      <c r="G822" s="12" t="s">
        <v>46</v>
      </c>
      <c r="H822" s="17" t="n">
        <v>44839</v>
      </c>
      <c r="I822" s="12" t="s">
        <v>63</v>
      </c>
      <c r="J822" s="12" t="n">
        <f aca="false">COUNTIFS(Orders!$B$2:$B$3525,A822,Orders!$G$2:$G$3525,"Delivered")</f>
        <v>3</v>
      </c>
      <c r="K822" s="16" t="n">
        <f aca="false">SUMIFS(Orders!$K$2:$K$3525,Orders!$B$2:$B$3525,A822,Orders!$G$2:$G$3525,"Delivered")</f>
        <v>24644.3</v>
      </c>
      <c r="L822" s="16" t="n">
        <f aca="false">IF(J822=0,0,K822/J822)</f>
        <v>8214.76666666667</v>
      </c>
      <c r="M822" s="12" t="str">
        <f aca="false">IF(J822&gt;1,"Repeat","One-time")</f>
        <v>Repeat</v>
      </c>
    </row>
    <row r="823" customFormat="false" ht="15" hidden="false" customHeight="false" outlineLevel="0" collapsed="false">
      <c r="A823" s="12" t="n">
        <v>822</v>
      </c>
      <c r="B823" s="12" t="s">
        <v>2121</v>
      </c>
      <c r="C823" s="12" t="s">
        <v>2122</v>
      </c>
      <c r="D823" s="12" t="s">
        <v>488</v>
      </c>
      <c r="E823" s="12" t="n">
        <v>37</v>
      </c>
      <c r="F823" s="12" t="s">
        <v>87</v>
      </c>
      <c r="G823" s="12" t="s">
        <v>46</v>
      </c>
      <c r="H823" s="17" t="n">
        <v>45665</v>
      </c>
      <c r="I823" s="12" t="s">
        <v>63</v>
      </c>
      <c r="J823" s="12" t="n">
        <f aca="false">COUNTIFS(Orders!$B$2:$B$3525,A823,Orders!$G$2:$G$3525,"Delivered")</f>
        <v>2</v>
      </c>
      <c r="K823" s="16" t="n">
        <f aca="false">SUMIFS(Orders!$K$2:$K$3525,Orders!$B$2:$B$3525,A823,Orders!$G$2:$G$3525,"Delivered")</f>
        <v>948</v>
      </c>
      <c r="L823" s="16" t="n">
        <f aca="false">IF(J823=0,0,K823/J823)</f>
        <v>474</v>
      </c>
      <c r="M823" s="12" t="str">
        <f aca="false">IF(J823&gt;1,"Repeat","One-time")</f>
        <v>Repeat</v>
      </c>
    </row>
    <row r="824" customFormat="false" ht="15" hidden="false" customHeight="false" outlineLevel="0" collapsed="false">
      <c r="A824" s="12" t="n">
        <v>823</v>
      </c>
      <c r="B824" s="12" t="s">
        <v>2123</v>
      </c>
      <c r="C824" s="12" t="s">
        <v>2124</v>
      </c>
      <c r="D824" s="12" t="s">
        <v>488</v>
      </c>
      <c r="E824" s="12" t="n">
        <v>54</v>
      </c>
      <c r="F824" s="12" t="s">
        <v>73</v>
      </c>
      <c r="G824" s="12" t="s">
        <v>43</v>
      </c>
      <c r="H824" s="17" t="n">
        <v>45822</v>
      </c>
      <c r="I824" s="12" t="s">
        <v>63</v>
      </c>
      <c r="J824" s="12" t="n">
        <f aca="false">COUNTIFS(Orders!$B$2:$B$3525,A824,Orders!$G$2:$G$3525,"Delivered")</f>
        <v>2</v>
      </c>
      <c r="K824" s="16" t="n">
        <f aca="false">SUMIFS(Orders!$K$2:$K$3525,Orders!$B$2:$B$3525,A824,Orders!$G$2:$G$3525,"Delivered")</f>
        <v>12952.1</v>
      </c>
      <c r="L824" s="16" t="n">
        <f aca="false">IF(J824=0,0,K824/J824)</f>
        <v>6476.05</v>
      </c>
      <c r="M824" s="12" t="str">
        <f aca="false">IF(J824&gt;1,"Repeat","One-time")</f>
        <v>Repeat</v>
      </c>
    </row>
    <row r="825" customFormat="false" ht="15" hidden="false" customHeight="false" outlineLevel="0" collapsed="false">
      <c r="A825" s="12" t="n">
        <v>824</v>
      </c>
      <c r="B825" s="12" t="s">
        <v>2125</v>
      </c>
      <c r="C825" s="12" t="s">
        <v>2126</v>
      </c>
      <c r="D825" s="12" t="s">
        <v>483</v>
      </c>
      <c r="E825" s="12" t="n">
        <v>21</v>
      </c>
      <c r="F825" s="12" t="s">
        <v>101</v>
      </c>
      <c r="G825" s="12" t="s">
        <v>42</v>
      </c>
      <c r="H825" s="17" t="n">
        <v>45501</v>
      </c>
      <c r="I825" s="12" t="s">
        <v>63</v>
      </c>
      <c r="J825" s="12" t="n">
        <f aca="false">COUNTIFS(Orders!$B$2:$B$3525,A825,Orders!$G$2:$G$3525,"Delivered")</f>
        <v>3</v>
      </c>
      <c r="K825" s="16" t="n">
        <f aca="false">SUMIFS(Orders!$K$2:$K$3525,Orders!$B$2:$B$3525,A825,Orders!$G$2:$G$3525,"Delivered")</f>
        <v>18967.85</v>
      </c>
      <c r="L825" s="16" t="n">
        <f aca="false">IF(J825=0,0,K825/J825)</f>
        <v>6322.61666666667</v>
      </c>
      <c r="M825" s="12" t="str">
        <f aca="false">IF(J825&gt;1,"Repeat","One-time")</f>
        <v>Repeat</v>
      </c>
    </row>
    <row r="826" customFormat="false" ht="15" hidden="false" customHeight="false" outlineLevel="0" collapsed="false">
      <c r="A826" s="12" t="n">
        <v>825</v>
      </c>
      <c r="B826" s="12" t="s">
        <v>2127</v>
      </c>
      <c r="C826" s="12" t="s">
        <v>2128</v>
      </c>
      <c r="D826" s="12" t="s">
        <v>483</v>
      </c>
      <c r="E826" s="12" t="n">
        <v>36</v>
      </c>
      <c r="F826" s="12" t="s">
        <v>97</v>
      </c>
      <c r="G826" s="12" t="s">
        <v>42</v>
      </c>
      <c r="H826" s="17" t="n">
        <v>45011</v>
      </c>
      <c r="I826" s="12" t="s">
        <v>61</v>
      </c>
      <c r="J826" s="12" t="n">
        <f aca="false">COUNTIFS(Orders!$B$2:$B$3525,A826,Orders!$G$2:$G$3525,"Delivered")</f>
        <v>0</v>
      </c>
      <c r="K826" s="16" t="n">
        <f aca="false">SUMIFS(Orders!$K$2:$K$3525,Orders!$B$2:$B$3525,A826,Orders!$G$2:$G$3525,"Delivered")</f>
        <v>0</v>
      </c>
      <c r="L826" s="16" t="n">
        <f aca="false">IF(J826=0,0,K826/J826)</f>
        <v>0</v>
      </c>
      <c r="M826" s="12" t="str">
        <f aca="false">IF(J826&gt;1,"Repeat","One-time")</f>
        <v>One-time</v>
      </c>
    </row>
    <row r="827" customFormat="false" ht="15" hidden="false" customHeight="false" outlineLevel="0" collapsed="false">
      <c r="A827" s="12" t="n">
        <v>826</v>
      </c>
      <c r="B827" s="12" t="s">
        <v>2129</v>
      </c>
      <c r="C827" s="12" t="s">
        <v>2130</v>
      </c>
      <c r="D827" s="12" t="s">
        <v>483</v>
      </c>
      <c r="E827" s="12" t="n">
        <v>24</v>
      </c>
      <c r="F827" s="12" t="s">
        <v>101</v>
      </c>
      <c r="G827" s="12" t="s">
        <v>42</v>
      </c>
      <c r="H827" s="17" t="n">
        <v>45152</v>
      </c>
      <c r="I827" s="12" t="s">
        <v>63</v>
      </c>
      <c r="J827" s="12" t="n">
        <f aca="false">COUNTIFS(Orders!$B$2:$B$3525,A827,Orders!$G$2:$G$3525,"Delivered")</f>
        <v>14</v>
      </c>
      <c r="K827" s="16" t="n">
        <f aca="false">SUMIFS(Orders!$K$2:$K$3525,Orders!$B$2:$B$3525,A827,Orders!$G$2:$G$3525,"Delivered")</f>
        <v>48187</v>
      </c>
      <c r="L827" s="16" t="n">
        <f aca="false">IF(J827=0,0,K827/J827)</f>
        <v>3441.92857142857</v>
      </c>
      <c r="M827" s="12" t="str">
        <f aca="false">IF(J827&gt;1,"Repeat","One-time")</f>
        <v>Repeat</v>
      </c>
    </row>
    <row r="828" customFormat="false" ht="15" hidden="false" customHeight="false" outlineLevel="0" collapsed="false">
      <c r="A828" s="12" t="n">
        <v>827</v>
      </c>
      <c r="B828" s="12" t="s">
        <v>2131</v>
      </c>
      <c r="C828" s="12" t="s">
        <v>2132</v>
      </c>
      <c r="D828" s="12" t="s">
        <v>488</v>
      </c>
      <c r="E828" s="12" t="n">
        <v>23</v>
      </c>
      <c r="F828" s="12" t="s">
        <v>81</v>
      </c>
      <c r="G828" s="12" t="s">
        <v>45</v>
      </c>
      <c r="H828" s="17" t="n">
        <v>45216</v>
      </c>
      <c r="I828" s="12" t="s">
        <v>63</v>
      </c>
      <c r="J828" s="12" t="n">
        <f aca="false">COUNTIFS(Orders!$B$2:$B$3525,A828,Orders!$G$2:$G$3525,"Delivered")</f>
        <v>2</v>
      </c>
      <c r="K828" s="16" t="n">
        <f aca="false">SUMIFS(Orders!$K$2:$K$3525,Orders!$B$2:$B$3525,A828,Orders!$G$2:$G$3525,"Delivered")</f>
        <v>8710.15</v>
      </c>
      <c r="L828" s="16" t="n">
        <f aca="false">IF(J828=0,0,K828/J828)</f>
        <v>4355.075</v>
      </c>
      <c r="M828" s="12" t="str">
        <f aca="false">IF(J828&gt;1,"Repeat","One-time")</f>
        <v>Repeat</v>
      </c>
    </row>
    <row r="829" customFormat="false" ht="15" hidden="false" customHeight="false" outlineLevel="0" collapsed="false">
      <c r="A829" s="12" t="n">
        <v>828</v>
      </c>
      <c r="B829" s="12" t="s">
        <v>2133</v>
      </c>
      <c r="C829" s="12" t="s">
        <v>2134</v>
      </c>
      <c r="D829" s="12" t="s">
        <v>488</v>
      </c>
      <c r="E829" s="12" t="n">
        <v>43</v>
      </c>
      <c r="F829" s="12" t="s">
        <v>77</v>
      </c>
      <c r="G829" s="12" t="s">
        <v>43</v>
      </c>
      <c r="H829" s="17" t="n">
        <v>45587</v>
      </c>
      <c r="I829" s="12" t="s">
        <v>63</v>
      </c>
      <c r="J829" s="12" t="n">
        <f aca="false">COUNTIFS(Orders!$B$2:$B$3525,A829,Orders!$G$2:$G$3525,"Delivered")</f>
        <v>0</v>
      </c>
      <c r="K829" s="16" t="n">
        <f aca="false">SUMIFS(Orders!$K$2:$K$3525,Orders!$B$2:$B$3525,A829,Orders!$G$2:$G$3525,"Delivered")</f>
        <v>0</v>
      </c>
      <c r="L829" s="16" t="n">
        <f aca="false">IF(J829=0,0,K829/J829)</f>
        <v>0</v>
      </c>
      <c r="M829" s="12" t="str">
        <f aca="false">IF(J829&gt;1,"Repeat","One-time")</f>
        <v>One-time</v>
      </c>
    </row>
    <row r="830" customFormat="false" ht="15" hidden="false" customHeight="false" outlineLevel="0" collapsed="false">
      <c r="A830" s="12" t="n">
        <v>829</v>
      </c>
      <c r="B830" s="12" t="s">
        <v>2135</v>
      </c>
      <c r="C830" s="12" t="s">
        <v>2136</v>
      </c>
      <c r="D830" s="12" t="s">
        <v>483</v>
      </c>
      <c r="E830" s="12" t="n">
        <v>59</v>
      </c>
      <c r="F830" s="12" t="s">
        <v>87</v>
      </c>
      <c r="G830" s="12" t="s">
        <v>46</v>
      </c>
      <c r="H830" s="17" t="n">
        <v>44787</v>
      </c>
      <c r="I830" s="12" t="s">
        <v>63</v>
      </c>
      <c r="J830" s="12" t="n">
        <f aca="false">COUNTIFS(Orders!$B$2:$B$3525,A830,Orders!$G$2:$G$3525,"Delivered")</f>
        <v>0</v>
      </c>
      <c r="K830" s="16" t="n">
        <f aca="false">SUMIFS(Orders!$K$2:$K$3525,Orders!$B$2:$B$3525,A830,Orders!$G$2:$G$3525,"Delivered")</f>
        <v>0</v>
      </c>
      <c r="L830" s="16" t="n">
        <f aca="false">IF(J830=0,0,K830/J830)</f>
        <v>0</v>
      </c>
      <c r="M830" s="12" t="str">
        <f aca="false">IF(J830&gt;1,"Repeat","One-time")</f>
        <v>One-time</v>
      </c>
    </row>
    <row r="831" customFormat="false" ht="15" hidden="false" customHeight="false" outlineLevel="0" collapsed="false">
      <c r="A831" s="12" t="n">
        <v>830</v>
      </c>
      <c r="B831" s="12" t="s">
        <v>2137</v>
      </c>
      <c r="C831" s="12" t="s">
        <v>2138</v>
      </c>
      <c r="D831" s="12" t="s">
        <v>488</v>
      </c>
      <c r="E831" s="12" t="n">
        <v>42</v>
      </c>
      <c r="F831" s="12" t="s">
        <v>81</v>
      </c>
      <c r="G831" s="12" t="s">
        <v>45</v>
      </c>
      <c r="H831" s="17" t="n">
        <v>45779</v>
      </c>
      <c r="I831" s="12" t="s">
        <v>63</v>
      </c>
      <c r="J831" s="12" t="n">
        <f aca="false">COUNTIFS(Orders!$B$2:$B$3525,A831,Orders!$G$2:$G$3525,"Delivered")</f>
        <v>2</v>
      </c>
      <c r="K831" s="16" t="n">
        <f aca="false">SUMIFS(Orders!$K$2:$K$3525,Orders!$B$2:$B$3525,A831,Orders!$G$2:$G$3525,"Delivered")</f>
        <v>15203.6</v>
      </c>
      <c r="L831" s="16" t="n">
        <f aca="false">IF(J831=0,0,K831/J831)</f>
        <v>7601.8</v>
      </c>
      <c r="M831" s="12" t="str">
        <f aca="false">IF(J831&gt;1,"Repeat","One-time")</f>
        <v>Repeat</v>
      </c>
    </row>
    <row r="832" customFormat="false" ht="15" hidden="false" customHeight="false" outlineLevel="0" collapsed="false">
      <c r="A832" s="12" t="n">
        <v>831</v>
      </c>
      <c r="B832" s="12" t="s">
        <v>2139</v>
      </c>
      <c r="C832" s="12" t="s">
        <v>2140</v>
      </c>
      <c r="D832" s="12" t="s">
        <v>483</v>
      </c>
      <c r="E832" s="12" t="n">
        <v>34</v>
      </c>
      <c r="F832" s="12" t="s">
        <v>99</v>
      </c>
      <c r="G832" s="12" t="s">
        <v>42</v>
      </c>
      <c r="H832" s="17" t="n">
        <v>45720</v>
      </c>
      <c r="I832" s="12" t="s">
        <v>63</v>
      </c>
      <c r="J832" s="12" t="n">
        <f aca="false">COUNTIFS(Orders!$B$2:$B$3525,A832,Orders!$G$2:$G$3525,"Delivered")</f>
        <v>2</v>
      </c>
      <c r="K832" s="16" t="n">
        <f aca="false">SUMIFS(Orders!$K$2:$K$3525,Orders!$B$2:$B$3525,A832,Orders!$G$2:$G$3525,"Delivered")</f>
        <v>8485.3</v>
      </c>
      <c r="L832" s="16" t="n">
        <f aca="false">IF(J832=0,0,K832/J832)</f>
        <v>4242.65</v>
      </c>
      <c r="M832" s="12" t="str">
        <f aca="false">IF(J832&gt;1,"Repeat","One-time")</f>
        <v>Repeat</v>
      </c>
    </row>
    <row r="833" customFormat="false" ht="15" hidden="false" customHeight="false" outlineLevel="0" collapsed="false">
      <c r="A833" s="12" t="n">
        <v>832</v>
      </c>
      <c r="B833" s="12" t="s">
        <v>2141</v>
      </c>
      <c r="C833" s="12" t="s">
        <v>2142</v>
      </c>
      <c r="D833" s="12" t="s">
        <v>483</v>
      </c>
      <c r="E833" s="12" t="n">
        <v>35</v>
      </c>
      <c r="F833" s="12" t="s">
        <v>87</v>
      </c>
      <c r="G833" s="12" t="s">
        <v>46</v>
      </c>
      <c r="H833" s="17" t="n">
        <v>45473</v>
      </c>
      <c r="I833" s="12" t="s">
        <v>62</v>
      </c>
      <c r="J833" s="12" t="n">
        <f aca="false">COUNTIFS(Orders!$B$2:$B$3525,A833,Orders!$G$2:$G$3525,"Delivered")</f>
        <v>0</v>
      </c>
      <c r="K833" s="16" t="n">
        <f aca="false">SUMIFS(Orders!$K$2:$K$3525,Orders!$B$2:$B$3525,A833,Orders!$G$2:$G$3525,"Delivered")</f>
        <v>0</v>
      </c>
      <c r="L833" s="16" t="n">
        <f aca="false">IF(J833=0,0,K833/J833)</f>
        <v>0</v>
      </c>
      <c r="M833" s="12" t="str">
        <f aca="false">IF(J833&gt;1,"Repeat","One-time")</f>
        <v>One-time</v>
      </c>
    </row>
    <row r="834" customFormat="false" ht="15" hidden="false" customHeight="false" outlineLevel="0" collapsed="false">
      <c r="A834" s="12" t="n">
        <v>833</v>
      </c>
      <c r="B834" s="12" t="s">
        <v>2143</v>
      </c>
      <c r="C834" s="12" t="s">
        <v>2144</v>
      </c>
      <c r="D834" s="12" t="s">
        <v>483</v>
      </c>
      <c r="E834" s="12" t="n">
        <v>23</v>
      </c>
      <c r="F834" s="12" t="s">
        <v>79</v>
      </c>
      <c r="G834" s="12" t="s">
        <v>45</v>
      </c>
      <c r="H834" s="17" t="n">
        <v>44758</v>
      </c>
      <c r="I834" s="12" t="s">
        <v>62</v>
      </c>
      <c r="J834" s="12" t="n">
        <f aca="false">COUNTIFS(Orders!$B$2:$B$3525,A834,Orders!$G$2:$G$3525,"Delivered")</f>
        <v>0</v>
      </c>
      <c r="K834" s="16" t="n">
        <f aca="false">SUMIFS(Orders!$K$2:$K$3525,Orders!$B$2:$B$3525,A834,Orders!$G$2:$G$3525,"Delivered")</f>
        <v>0</v>
      </c>
      <c r="L834" s="16" t="n">
        <f aca="false">IF(J834=0,0,K834/J834)</f>
        <v>0</v>
      </c>
      <c r="M834" s="12" t="str">
        <f aca="false">IF(J834&gt;1,"Repeat","One-time")</f>
        <v>One-time</v>
      </c>
    </row>
    <row r="835" customFormat="false" ht="15" hidden="false" customHeight="false" outlineLevel="0" collapsed="false">
      <c r="A835" s="12" t="n">
        <v>834</v>
      </c>
      <c r="B835" s="12" t="s">
        <v>2145</v>
      </c>
      <c r="C835" s="12" t="s">
        <v>2146</v>
      </c>
      <c r="D835" s="12" t="s">
        <v>483</v>
      </c>
      <c r="E835" s="12" t="n">
        <v>53</v>
      </c>
      <c r="F835" s="12" t="s">
        <v>97</v>
      </c>
      <c r="G835" s="12" t="s">
        <v>42</v>
      </c>
      <c r="H835" s="17" t="n">
        <v>44826</v>
      </c>
      <c r="I835" s="12" t="s">
        <v>63</v>
      </c>
      <c r="J835" s="12" t="n">
        <f aca="false">COUNTIFS(Orders!$B$2:$B$3525,A835,Orders!$G$2:$G$3525,"Delivered")</f>
        <v>1</v>
      </c>
      <c r="K835" s="16" t="n">
        <f aca="false">SUMIFS(Orders!$K$2:$K$3525,Orders!$B$2:$B$3525,A835,Orders!$G$2:$G$3525,"Delivered")</f>
        <v>13414.25</v>
      </c>
      <c r="L835" s="16" t="n">
        <f aca="false">IF(J835=0,0,K835/J835)</f>
        <v>13414.25</v>
      </c>
      <c r="M835" s="12" t="str">
        <f aca="false">IF(J835&gt;1,"Repeat","One-time")</f>
        <v>One-time</v>
      </c>
    </row>
    <row r="836" customFormat="false" ht="15" hidden="false" customHeight="false" outlineLevel="0" collapsed="false">
      <c r="A836" s="12" t="n">
        <v>835</v>
      </c>
      <c r="B836" s="12" t="s">
        <v>2147</v>
      </c>
      <c r="C836" s="12" t="s">
        <v>2148</v>
      </c>
      <c r="D836" s="12" t="s">
        <v>488</v>
      </c>
      <c r="E836" s="12" t="n">
        <v>52</v>
      </c>
      <c r="F836" s="12" t="s">
        <v>95</v>
      </c>
      <c r="G836" s="12" t="s">
        <v>42</v>
      </c>
      <c r="H836" s="17" t="n">
        <v>45434</v>
      </c>
      <c r="I836" s="12" t="s">
        <v>62</v>
      </c>
      <c r="J836" s="12" t="n">
        <f aca="false">COUNTIFS(Orders!$B$2:$B$3525,A836,Orders!$G$2:$G$3525,"Delivered")</f>
        <v>1</v>
      </c>
      <c r="K836" s="16" t="n">
        <f aca="false">SUMIFS(Orders!$K$2:$K$3525,Orders!$B$2:$B$3525,A836,Orders!$G$2:$G$3525,"Delivered")</f>
        <v>7697</v>
      </c>
      <c r="L836" s="16" t="n">
        <f aca="false">IF(J836=0,0,K836/J836)</f>
        <v>7697</v>
      </c>
      <c r="M836" s="12" t="str">
        <f aca="false">IF(J836&gt;1,"Repeat","One-time")</f>
        <v>One-time</v>
      </c>
    </row>
    <row r="837" customFormat="false" ht="15" hidden="false" customHeight="false" outlineLevel="0" collapsed="false">
      <c r="A837" s="12" t="n">
        <v>836</v>
      </c>
      <c r="B837" s="12" t="s">
        <v>2149</v>
      </c>
      <c r="C837" s="12" t="s">
        <v>2150</v>
      </c>
      <c r="D837" s="12" t="s">
        <v>483</v>
      </c>
      <c r="E837" s="12" t="n">
        <v>48</v>
      </c>
      <c r="F837" s="12" t="s">
        <v>101</v>
      </c>
      <c r="G837" s="12" t="s">
        <v>42</v>
      </c>
      <c r="H837" s="17" t="n">
        <v>45476</v>
      </c>
      <c r="I837" s="12" t="s">
        <v>63</v>
      </c>
      <c r="J837" s="12" t="n">
        <f aca="false">COUNTIFS(Orders!$B$2:$B$3525,A837,Orders!$G$2:$G$3525,"Delivered")</f>
        <v>2</v>
      </c>
      <c r="K837" s="16" t="n">
        <f aca="false">SUMIFS(Orders!$K$2:$K$3525,Orders!$B$2:$B$3525,A837,Orders!$G$2:$G$3525,"Delivered")</f>
        <v>1746.1</v>
      </c>
      <c r="L837" s="16" t="n">
        <f aca="false">IF(J837=0,0,K837/J837)</f>
        <v>873.05</v>
      </c>
      <c r="M837" s="12" t="str">
        <f aca="false">IF(J837&gt;1,"Repeat","One-time")</f>
        <v>Repeat</v>
      </c>
    </row>
    <row r="838" customFormat="false" ht="15" hidden="false" customHeight="false" outlineLevel="0" collapsed="false">
      <c r="A838" s="12" t="n">
        <v>837</v>
      </c>
      <c r="B838" s="12" t="s">
        <v>2151</v>
      </c>
      <c r="C838" s="12" t="s">
        <v>2152</v>
      </c>
      <c r="D838" s="12" t="s">
        <v>483</v>
      </c>
      <c r="E838" s="12" t="n">
        <v>50</v>
      </c>
      <c r="F838" s="12" t="s">
        <v>95</v>
      </c>
      <c r="G838" s="12" t="s">
        <v>42</v>
      </c>
      <c r="H838" s="17" t="n">
        <v>45264</v>
      </c>
      <c r="I838" s="12" t="s">
        <v>62</v>
      </c>
      <c r="J838" s="12" t="n">
        <f aca="false">COUNTIFS(Orders!$B$2:$B$3525,A838,Orders!$G$2:$G$3525,"Delivered")</f>
        <v>11</v>
      </c>
      <c r="K838" s="16" t="n">
        <f aca="false">SUMIFS(Orders!$K$2:$K$3525,Orders!$B$2:$B$3525,A838,Orders!$G$2:$G$3525,"Delivered")</f>
        <v>28518.25</v>
      </c>
      <c r="L838" s="16" t="n">
        <f aca="false">IF(J838=0,0,K838/J838)</f>
        <v>2592.56818181818</v>
      </c>
      <c r="M838" s="12" t="str">
        <f aca="false">IF(J838&gt;1,"Repeat","One-time")</f>
        <v>Repeat</v>
      </c>
    </row>
    <row r="839" customFormat="false" ht="15" hidden="false" customHeight="false" outlineLevel="0" collapsed="false">
      <c r="A839" s="12" t="n">
        <v>838</v>
      </c>
      <c r="B839" s="12" t="s">
        <v>2153</v>
      </c>
      <c r="C839" s="12" t="s">
        <v>2154</v>
      </c>
      <c r="D839" s="12" t="s">
        <v>483</v>
      </c>
      <c r="E839" s="12" t="n">
        <v>46</v>
      </c>
      <c r="F839" s="12" t="s">
        <v>79</v>
      </c>
      <c r="G839" s="12" t="s">
        <v>45</v>
      </c>
      <c r="H839" s="17" t="n">
        <v>45410</v>
      </c>
      <c r="I839" s="12" t="s">
        <v>63</v>
      </c>
      <c r="J839" s="12" t="n">
        <f aca="false">COUNTIFS(Orders!$B$2:$B$3525,A839,Orders!$G$2:$G$3525,"Delivered")</f>
        <v>1</v>
      </c>
      <c r="K839" s="16" t="n">
        <f aca="false">SUMIFS(Orders!$K$2:$K$3525,Orders!$B$2:$B$3525,A839,Orders!$G$2:$G$3525,"Delivered")</f>
        <v>848</v>
      </c>
      <c r="L839" s="16" t="n">
        <f aca="false">IF(J839=0,0,K839/J839)</f>
        <v>848</v>
      </c>
      <c r="M839" s="12" t="str">
        <f aca="false">IF(J839&gt;1,"Repeat","One-time")</f>
        <v>One-time</v>
      </c>
    </row>
    <row r="840" customFormat="false" ht="15" hidden="false" customHeight="false" outlineLevel="0" collapsed="false">
      <c r="A840" s="12" t="n">
        <v>839</v>
      </c>
      <c r="B840" s="12" t="s">
        <v>2155</v>
      </c>
      <c r="C840" s="12" t="s">
        <v>2156</v>
      </c>
      <c r="D840" s="12" t="s">
        <v>483</v>
      </c>
      <c r="E840" s="12" t="n">
        <v>30</v>
      </c>
      <c r="F840" s="12" t="s">
        <v>81</v>
      </c>
      <c r="G840" s="12" t="s">
        <v>45</v>
      </c>
      <c r="H840" s="17" t="n">
        <v>45266</v>
      </c>
      <c r="I840" s="12" t="s">
        <v>63</v>
      </c>
      <c r="J840" s="12" t="n">
        <f aca="false">COUNTIFS(Orders!$B$2:$B$3525,A840,Orders!$G$2:$G$3525,"Delivered")</f>
        <v>3</v>
      </c>
      <c r="K840" s="16" t="n">
        <f aca="false">SUMIFS(Orders!$K$2:$K$3525,Orders!$B$2:$B$3525,A840,Orders!$G$2:$G$3525,"Delivered")</f>
        <v>5002.05</v>
      </c>
      <c r="L840" s="16" t="n">
        <f aca="false">IF(J840=0,0,K840/J840)</f>
        <v>1667.35</v>
      </c>
      <c r="M840" s="12" t="str">
        <f aca="false">IF(J840&gt;1,"Repeat","One-time")</f>
        <v>Repeat</v>
      </c>
    </row>
    <row r="841" customFormat="false" ht="15" hidden="false" customHeight="false" outlineLevel="0" collapsed="false">
      <c r="A841" s="12" t="n">
        <v>840</v>
      </c>
      <c r="B841" s="12" t="s">
        <v>2157</v>
      </c>
      <c r="C841" s="12" t="s">
        <v>2158</v>
      </c>
      <c r="D841" s="12" t="s">
        <v>483</v>
      </c>
      <c r="E841" s="12" t="n">
        <v>61</v>
      </c>
      <c r="F841" s="12" t="s">
        <v>97</v>
      </c>
      <c r="G841" s="12" t="s">
        <v>42</v>
      </c>
      <c r="H841" s="17" t="n">
        <v>44974</v>
      </c>
      <c r="I841" s="12" t="s">
        <v>63</v>
      </c>
      <c r="J841" s="12" t="n">
        <f aca="false">COUNTIFS(Orders!$B$2:$B$3525,A841,Orders!$G$2:$G$3525,"Delivered")</f>
        <v>3</v>
      </c>
      <c r="K841" s="16" t="n">
        <f aca="false">SUMIFS(Orders!$K$2:$K$3525,Orders!$B$2:$B$3525,A841,Orders!$G$2:$G$3525,"Delivered")</f>
        <v>15497.9</v>
      </c>
      <c r="L841" s="16" t="n">
        <f aca="false">IF(J841=0,0,K841/J841)</f>
        <v>5165.96666666667</v>
      </c>
      <c r="M841" s="12" t="str">
        <f aca="false">IF(J841&gt;1,"Repeat","One-time")</f>
        <v>Repeat</v>
      </c>
    </row>
    <row r="842" customFormat="false" ht="15" hidden="false" customHeight="false" outlineLevel="0" collapsed="false">
      <c r="A842" s="12" t="n">
        <v>841</v>
      </c>
      <c r="B842" s="12" t="s">
        <v>2159</v>
      </c>
      <c r="C842" s="12" t="s">
        <v>2160</v>
      </c>
      <c r="D842" s="12" t="s">
        <v>488</v>
      </c>
      <c r="E842" s="12" t="n">
        <v>38</v>
      </c>
      <c r="F842" s="12" t="s">
        <v>79</v>
      </c>
      <c r="G842" s="12" t="s">
        <v>45</v>
      </c>
      <c r="H842" s="17" t="n">
        <v>45488</v>
      </c>
      <c r="I842" s="12" t="s">
        <v>61</v>
      </c>
      <c r="J842" s="12" t="n">
        <f aca="false">COUNTIFS(Orders!$B$2:$B$3525,A842,Orders!$G$2:$G$3525,"Delivered")</f>
        <v>0</v>
      </c>
      <c r="K842" s="16" t="n">
        <f aca="false">SUMIFS(Orders!$K$2:$K$3525,Orders!$B$2:$B$3525,A842,Orders!$G$2:$G$3525,"Delivered")</f>
        <v>0</v>
      </c>
      <c r="L842" s="16" t="n">
        <f aca="false">IF(J842=0,0,K842/J842)</f>
        <v>0</v>
      </c>
      <c r="M842" s="12" t="str">
        <f aca="false">IF(J842&gt;1,"Repeat","One-time")</f>
        <v>One-time</v>
      </c>
    </row>
    <row r="843" customFormat="false" ht="15" hidden="false" customHeight="false" outlineLevel="0" collapsed="false">
      <c r="A843" s="12" t="n">
        <v>842</v>
      </c>
      <c r="B843" s="12" t="s">
        <v>2161</v>
      </c>
      <c r="C843" s="12" t="s">
        <v>2162</v>
      </c>
      <c r="D843" s="12" t="s">
        <v>483</v>
      </c>
      <c r="E843" s="12" t="n">
        <v>42</v>
      </c>
      <c r="F843" s="12" t="s">
        <v>75</v>
      </c>
      <c r="G843" s="12" t="s">
        <v>43</v>
      </c>
      <c r="H843" s="17" t="n">
        <v>44867</v>
      </c>
      <c r="I843" s="12" t="s">
        <v>62</v>
      </c>
      <c r="J843" s="12" t="n">
        <f aca="false">COUNTIFS(Orders!$B$2:$B$3525,A843,Orders!$G$2:$G$3525,"Delivered")</f>
        <v>2</v>
      </c>
      <c r="K843" s="16" t="n">
        <f aca="false">SUMIFS(Orders!$K$2:$K$3525,Orders!$B$2:$B$3525,A843,Orders!$G$2:$G$3525,"Delivered")</f>
        <v>14671.25</v>
      </c>
      <c r="L843" s="16" t="n">
        <f aca="false">IF(J843=0,0,K843/J843)</f>
        <v>7335.625</v>
      </c>
      <c r="M843" s="12" t="str">
        <f aca="false">IF(J843&gt;1,"Repeat","One-time")</f>
        <v>Repeat</v>
      </c>
    </row>
    <row r="844" customFormat="false" ht="15" hidden="false" customHeight="false" outlineLevel="0" collapsed="false">
      <c r="A844" s="12" t="n">
        <v>843</v>
      </c>
      <c r="B844" s="12" t="s">
        <v>2163</v>
      </c>
      <c r="C844" s="12" t="s">
        <v>2164</v>
      </c>
      <c r="D844" s="12" t="s">
        <v>488</v>
      </c>
      <c r="E844" s="12" t="n">
        <v>51</v>
      </c>
      <c r="F844" s="12" t="s">
        <v>91</v>
      </c>
      <c r="G844" s="12" t="s">
        <v>46</v>
      </c>
      <c r="H844" s="17" t="n">
        <v>45622</v>
      </c>
      <c r="I844" s="12" t="s">
        <v>63</v>
      </c>
      <c r="J844" s="12" t="n">
        <f aca="false">COUNTIFS(Orders!$B$2:$B$3525,A844,Orders!$G$2:$G$3525,"Delivered")</f>
        <v>3</v>
      </c>
      <c r="K844" s="16" t="n">
        <f aca="false">SUMIFS(Orders!$K$2:$K$3525,Orders!$B$2:$B$3525,A844,Orders!$G$2:$G$3525,"Delivered")</f>
        <v>11553.2</v>
      </c>
      <c r="L844" s="16" t="n">
        <f aca="false">IF(J844=0,0,K844/J844)</f>
        <v>3851.06666666667</v>
      </c>
      <c r="M844" s="12" t="str">
        <f aca="false">IF(J844&gt;1,"Repeat","One-time")</f>
        <v>Repeat</v>
      </c>
    </row>
    <row r="845" customFormat="false" ht="15" hidden="false" customHeight="false" outlineLevel="0" collapsed="false">
      <c r="A845" s="12" t="n">
        <v>844</v>
      </c>
      <c r="B845" s="12" t="s">
        <v>2165</v>
      </c>
      <c r="C845" s="12" t="s">
        <v>2166</v>
      </c>
      <c r="D845" s="12" t="s">
        <v>488</v>
      </c>
      <c r="E845" s="12" t="n">
        <v>25</v>
      </c>
      <c r="F845" s="12" t="s">
        <v>71</v>
      </c>
      <c r="G845" s="12" t="s">
        <v>43</v>
      </c>
      <c r="H845" s="17" t="n">
        <v>45065</v>
      </c>
      <c r="I845" s="12" t="s">
        <v>63</v>
      </c>
      <c r="J845" s="12" t="n">
        <f aca="false">COUNTIFS(Orders!$B$2:$B$3525,A845,Orders!$G$2:$G$3525,"Delivered")</f>
        <v>10</v>
      </c>
      <c r="K845" s="16" t="n">
        <f aca="false">SUMIFS(Orders!$K$2:$K$3525,Orders!$B$2:$B$3525,A845,Orders!$G$2:$G$3525,"Delivered")</f>
        <v>40076.55</v>
      </c>
      <c r="L845" s="16" t="n">
        <f aca="false">IF(J845=0,0,K845/J845)</f>
        <v>4007.655</v>
      </c>
      <c r="M845" s="12" t="str">
        <f aca="false">IF(J845&gt;1,"Repeat","One-time")</f>
        <v>Repeat</v>
      </c>
    </row>
    <row r="846" customFormat="false" ht="15" hidden="false" customHeight="false" outlineLevel="0" collapsed="false">
      <c r="A846" s="12" t="n">
        <v>845</v>
      </c>
      <c r="B846" s="12" t="s">
        <v>2167</v>
      </c>
      <c r="C846" s="12" t="s">
        <v>2168</v>
      </c>
      <c r="D846" s="12" t="s">
        <v>483</v>
      </c>
      <c r="E846" s="12" t="n">
        <v>24</v>
      </c>
      <c r="F846" s="12" t="s">
        <v>79</v>
      </c>
      <c r="G846" s="12" t="s">
        <v>45</v>
      </c>
      <c r="H846" s="17" t="n">
        <v>44886</v>
      </c>
      <c r="I846" s="12" t="s">
        <v>62</v>
      </c>
      <c r="J846" s="12" t="n">
        <f aca="false">COUNTIFS(Orders!$B$2:$B$3525,A846,Orders!$G$2:$G$3525,"Delivered")</f>
        <v>0</v>
      </c>
      <c r="K846" s="16" t="n">
        <f aca="false">SUMIFS(Orders!$K$2:$K$3525,Orders!$B$2:$B$3525,A846,Orders!$G$2:$G$3525,"Delivered")</f>
        <v>0</v>
      </c>
      <c r="L846" s="16" t="n">
        <f aca="false">IF(J846=0,0,K846/J846)</f>
        <v>0</v>
      </c>
      <c r="M846" s="12" t="str">
        <f aca="false">IF(J846&gt;1,"Repeat","One-time")</f>
        <v>One-time</v>
      </c>
    </row>
    <row r="847" customFormat="false" ht="15" hidden="false" customHeight="false" outlineLevel="0" collapsed="false">
      <c r="A847" s="12" t="n">
        <v>846</v>
      </c>
      <c r="B847" s="12" t="s">
        <v>2169</v>
      </c>
      <c r="C847" s="12" t="s">
        <v>2170</v>
      </c>
      <c r="D847" s="12" t="s">
        <v>488</v>
      </c>
      <c r="E847" s="12" t="n">
        <v>52</v>
      </c>
      <c r="F847" s="12" t="s">
        <v>77</v>
      </c>
      <c r="G847" s="12" t="s">
        <v>43</v>
      </c>
      <c r="H847" s="17" t="n">
        <v>45379</v>
      </c>
      <c r="I847" s="12" t="s">
        <v>61</v>
      </c>
      <c r="J847" s="12" t="n">
        <f aca="false">COUNTIFS(Orders!$B$2:$B$3525,A847,Orders!$G$2:$G$3525,"Delivered")</f>
        <v>3</v>
      </c>
      <c r="K847" s="16" t="n">
        <f aca="false">SUMIFS(Orders!$K$2:$K$3525,Orders!$B$2:$B$3525,A847,Orders!$G$2:$G$3525,"Delivered")</f>
        <v>9017.7</v>
      </c>
      <c r="L847" s="16" t="n">
        <f aca="false">IF(J847=0,0,K847/J847)</f>
        <v>3005.9</v>
      </c>
      <c r="M847" s="12" t="str">
        <f aca="false">IF(J847&gt;1,"Repeat","One-time")</f>
        <v>Repeat</v>
      </c>
    </row>
    <row r="848" customFormat="false" ht="15" hidden="false" customHeight="false" outlineLevel="0" collapsed="false">
      <c r="A848" s="12" t="n">
        <v>847</v>
      </c>
      <c r="B848" s="12" t="s">
        <v>2171</v>
      </c>
      <c r="C848" s="12" t="s">
        <v>2172</v>
      </c>
      <c r="D848" s="12" t="s">
        <v>488</v>
      </c>
      <c r="E848" s="12" t="n">
        <v>42</v>
      </c>
      <c r="F848" s="12" t="s">
        <v>97</v>
      </c>
      <c r="G848" s="12" t="s">
        <v>42</v>
      </c>
      <c r="H848" s="17" t="n">
        <v>45729</v>
      </c>
      <c r="I848" s="12" t="s">
        <v>62</v>
      </c>
      <c r="J848" s="12" t="n">
        <f aca="false">COUNTIFS(Orders!$B$2:$B$3525,A848,Orders!$G$2:$G$3525,"Delivered")</f>
        <v>0</v>
      </c>
      <c r="K848" s="16" t="n">
        <f aca="false">SUMIFS(Orders!$K$2:$K$3525,Orders!$B$2:$B$3525,A848,Orders!$G$2:$G$3525,"Delivered")</f>
        <v>0</v>
      </c>
      <c r="L848" s="16" t="n">
        <f aca="false">IF(J848=0,0,K848/J848)</f>
        <v>0</v>
      </c>
      <c r="M848" s="12" t="str">
        <f aca="false">IF(J848&gt;1,"Repeat","One-time")</f>
        <v>One-time</v>
      </c>
    </row>
    <row r="849" customFormat="false" ht="15" hidden="false" customHeight="false" outlineLevel="0" collapsed="false">
      <c r="A849" s="12" t="n">
        <v>848</v>
      </c>
      <c r="B849" s="12" t="s">
        <v>2173</v>
      </c>
      <c r="C849" s="12" t="s">
        <v>2174</v>
      </c>
      <c r="D849" s="12" t="s">
        <v>483</v>
      </c>
      <c r="E849" s="12" t="n">
        <v>29</v>
      </c>
      <c r="F849" s="12" t="s">
        <v>101</v>
      </c>
      <c r="G849" s="12" t="s">
        <v>42</v>
      </c>
      <c r="H849" s="17" t="n">
        <v>44894</v>
      </c>
      <c r="I849" s="12" t="s">
        <v>63</v>
      </c>
      <c r="J849" s="12" t="n">
        <f aca="false">COUNTIFS(Orders!$B$2:$B$3525,A849,Orders!$G$2:$G$3525,"Delivered")</f>
        <v>5</v>
      </c>
      <c r="K849" s="16" t="n">
        <f aca="false">SUMIFS(Orders!$K$2:$K$3525,Orders!$B$2:$B$3525,A849,Orders!$G$2:$G$3525,"Delivered")</f>
        <v>28214.15</v>
      </c>
      <c r="L849" s="16" t="n">
        <f aca="false">IF(J849=0,0,K849/J849)</f>
        <v>5642.83</v>
      </c>
      <c r="M849" s="12" t="str">
        <f aca="false">IF(J849&gt;1,"Repeat","One-time")</f>
        <v>Repeat</v>
      </c>
    </row>
    <row r="850" customFormat="false" ht="15" hidden="false" customHeight="false" outlineLevel="0" collapsed="false">
      <c r="A850" s="12" t="n">
        <v>849</v>
      </c>
      <c r="B850" s="12" t="s">
        <v>2175</v>
      </c>
      <c r="C850" s="12" t="s">
        <v>2176</v>
      </c>
      <c r="D850" s="12" t="s">
        <v>488</v>
      </c>
      <c r="E850" s="12" t="n">
        <v>20</v>
      </c>
      <c r="F850" s="12" t="s">
        <v>79</v>
      </c>
      <c r="G850" s="12" t="s">
        <v>45</v>
      </c>
      <c r="H850" s="17" t="n">
        <v>45371</v>
      </c>
      <c r="I850" s="12" t="s">
        <v>63</v>
      </c>
      <c r="J850" s="12" t="n">
        <f aca="false">COUNTIFS(Orders!$B$2:$B$3525,A850,Orders!$G$2:$G$3525,"Delivered")</f>
        <v>2</v>
      </c>
      <c r="K850" s="16" t="n">
        <f aca="false">SUMIFS(Orders!$K$2:$K$3525,Orders!$B$2:$B$3525,A850,Orders!$G$2:$G$3525,"Delivered")</f>
        <v>23278.55</v>
      </c>
      <c r="L850" s="16" t="n">
        <f aca="false">IF(J850=0,0,K850/J850)</f>
        <v>11639.275</v>
      </c>
      <c r="M850" s="12" t="str">
        <f aca="false">IF(J850&gt;1,"Repeat","One-time")</f>
        <v>Repeat</v>
      </c>
    </row>
    <row r="851" customFormat="false" ht="15" hidden="false" customHeight="false" outlineLevel="0" collapsed="false">
      <c r="A851" s="12" t="n">
        <v>850</v>
      </c>
      <c r="B851" s="12" t="s">
        <v>2177</v>
      </c>
      <c r="C851" s="12" t="s">
        <v>2178</v>
      </c>
      <c r="D851" s="12" t="s">
        <v>483</v>
      </c>
      <c r="E851" s="12" t="n">
        <v>21</v>
      </c>
      <c r="F851" s="12" t="s">
        <v>91</v>
      </c>
      <c r="G851" s="12" t="s">
        <v>46</v>
      </c>
      <c r="H851" s="17" t="n">
        <v>45480</v>
      </c>
      <c r="I851" s="12" t="s">
        <v>62</v>
      </c>
      <c r="J851" s="12" t="n">
        <f aca="false">COUNTIFS(Orders!$B$2:$B$3525,A851,Orders!$G$2:$G$3525,"Delivered")</f>
        <v>0</v>
      </c>
      <c r="K851" s="16" t="n">
        <f aca="false">SUMIFS(Orders!$K$2:$K$3525,Orders!$B$2:$B$3525,A851,Orders!$G$2:$G$3525,"Delivered")</f>
        <v>0</v>
      </c>
      <c r="L851" s="16" t="n">
        <f aca="false">IF(J851=0,0,K851/J851)</f>
        <v>0</v>
      </c>
      <c r="M851" s="12" t="str">
        <f aca="false">IF(J851&gt;1,"Repeat","One-time")</f>
        <v>One-time</v>
      </c>
    </row>
    <row r="852" customFormat="false" ht="15" hidden="false" customHeight="false" outlineLevel="0" collapsed="false">
      <c r="A852" s="12" t="n">
        <v>851</v>
      </c>
      <c r="B852" s="12" t="s">
        <v>2179</v>
      </c>
      <c r="C852" s="12" t="s">
        <v>2180</v>
      </c>
      <c r="D852" s="12" t="s">
        <v>488</v>
      </c>
      <c r="E852" s="12" t="n">
        <v>19</v>
      </c>
      <c r="F852" s="12" t="s">
        <v>87</v>
      </c>
      <c r="G852" s="12" t="s">
        <v>46</v>
      </c>
      <c r="H852" s="17" t="n">
        <v>45635</v>
      </c>
      <c r="I852" s="12" t="s">
        <v>63</v>
      </c>
      <c r="J852" s="12" t="n">
        <f aca="false">COUNTIFS(Orders!$B$2:$B$3525,A852,Orders!$G$2:$G$3525,"Delivered")</f>
        <v>1</v>
      </c>
      <c r="K852" s="16" t="n">
        <f aca="false">SUMIFS(Orders!$K$2:$K$3525,Orders!$B$2:$B$3525,A852,Orders!$G$2:$G$3525,"Delivered")</f>
        <v>2299</v>
      </c>
      <c r="L852" s="16" t="n">
        <f aca="false">IF(J852=0,0,K852/J852)</f>
        <v>2299</v>
      </c>
      <c r="M852" s="12" t="str">
        <f aca="false">IF(J852&gt;1,"Repeat","One-time")</f>
        <v>One-time</v>
      </c>
    </row>
    <row r="853" customFormat="false" ht="15" hidden="false" customHeight="false" outlineLevel="0" collapsed="false">
      <c r="A853" s="12" t="n">
        <v>852</v>
      </c>
      <c r="B853" s="12" t="s">
        <v>2181</v>
      </c>
      <c r="C853" s="12" t="s">
        <v>2182</v>
      </c>
      <c r="D853" s="12" t="s">
        <v>488</v>
      </c>
      <c r="E853" s="12" t="n">
        <v>35</v>
      </c>
      <c r="F853" s="12" t="s">
        <v>89</v>
      </c>
      <c r="G853" s="12" t="s">
        <v>46</v>
      </c>
      <c r="H853" s="17" t="n">
        <v>45885</v>
      </c>
      <c r="I853" s="12" t="s">
        <v>61</v>
      </c>
      <c r="J853" s="12" t="n">
        <f aca="false">COUNTIFS(Orders!$B$2:$B$3525,A853,Orders!$G$2:$G$3525,"Delivered")</f>
        <v>4</v>
      </c>
      <c r="K853" s="16" t="n">
        <f aca="false">SUMIFS(Orders!$K$2:$K$3525,Orders!$B$2:$B$3525,A853,Orders!$G$2:$G$3525,"Delivered")</f>
        <v>22210.9</v>
      </c>
      <c r="L853" s="16" t="n">
        <f aca="false">IF(J853=0,0,K853/J853)</f>
        <v>5552.725</v>
      </c>
      <c r="M853" s="12" t="str">
        <f aca="false">IF(J853&gt;1,"Repeat","One-time")</f>
        <v>Repeat</v>
      </c>
    </row>
    <row r="854" customFormat="false" ht="15" hidden="false" customHeight="false" outlineLevel="0" collapsed="false">
      <c r="A854" s="12" t="n">
        <v>853</v>
      </c>
      <c r="B854" s="12" t="s">
        <v>2183</v>
      </c>
      <c r="C854" s="12" t="s">
        <v>2184</v>
      </c>
      <c r="D854" s="12" t="s">
        <v>483</v>
      </c>
      <c r="E854" s="12" t="n">
        <v>26</v>
      </c>
      <c r="F854" s="12" t="s">
        <v>77</v>
      </c>
      <c r="G854" s="12" t="s">
        <v>43</v>
      </c>
      <c r="H854" s="17" t="n">
        <v>45103</v>
      </c>
      <c r="I854" s="12" t="s">
        <v>63</v>
      </c>
      <c r="J854" s="12" t="n">
        <f aca="false">COUNTIFS(Orders!$B$2:$B$3525,A854,Orders!$G$2:$G$3525,"Delivered")</f>
        <v>1</v>
      </c>
      <c r="K854" s="16" t="n">
        <f aca="false">SUMIFS(Orders!$K$2:$K$3525,Orders!$B$2:$B$3525,A854,Orders!$G$2:$G$3525,"Delivered")</f>
        <v>2621.05</v>
      </c>
      <c r="L854" s="16" t="n">
        <f aca="false">IF(J854=0,0,K854/J854)</f>
        <v>2621.05</v>
      </c>
      <c r="M854" s="12" t="str">
        <f aca="false">IF(J854&gt;1,"Repeat","One-time")</f>
        <v>One-time</v>
      </c>
    </row>
    <row r="855" customFormat="false" ht="15" hidden="false" customHeight="false" outlineLevel="0" collapsed="false">
      <c r="A855" s="12" t="n">
        <v>854</v>
      </c>
      <c r="B855" s="12" t="s">
        <v>2185</v>
      </c>
      <c r="C855" s="12" t="s">
        <v>2186</v>
      </c>
      <c r="D855" s="12" t="s">
        <v>488</v>
      </c>
      <c r="E855" s="12" t="n">
        <v>35</v>
      </c>
      <c r="F855" s="12" t="s">
        <v>99</v>
      </c>
      <c r="G855" s="12" t="s">
        <v>42</v>
      </c>
      <c r="H855" s="17" t="n">
        <v>45099</v>
      </c>
      <c r="I855" s="12" t="s">
        <v>62</v>
      </c>
      <c r="J855" s="12" t="n">
        <f aca="false">COUNTIFS(Orders!$B$2:$B$3525,A855,Orders!$G$2:$G$3525,"Delivered")</f>
        <v>3</v>
      </c>
      <c r="K855" s="16" t="n">
        <f aca="false">SUMIFS(Orders!$K$2:$K$3525,Orders!$B$2:$B$3525,A855,Orders!$G$2:$G$3525,"Delivered")</f>
        <v>12731.55</v>
      </c>
      <c r="L855" s="16" t="n">
        <f aca="false">IF(J855=0,0,K855/J855)</f>
        <v>4243.85</v>
      </c>
      <c r="M855" s="12" t="str">
        <f aca="false">IF(J855&gt;1,"Repeat","One-time")</f>
        <v>Repeat</v>
      </c>
    </row>
    <row r="856" customFormat="false" ht="15" hidden="false" customHeight="false" outlineLevel="0" collapsed="false">
      <c r="A856" s="12" t="n">
        <v>855</v>
      </c>
      <c r="B856" s="12" t="s">
        <v>2187</v>
      </c>
      <c r="C856" s="12" t="s">
        <v>2188</v>
      </c>
      <c r="D856" s="12" t="s">
        <v>483</v>
      </c>
      <c r="E856" s="12" t="n">
        <v>46</v>
      </c>
      <c r="F856" s="12" t="s">
        <v>75</v>
      </c>
      <c r="G856" s="12" t="s">
        <v>43</v>
      </c>
      <c r="H856" s="17" t="n">
        <v>44900</v>
      </c>
      <c r="I856" s="12" t="s">
        <v>63</v>
      </c>
      <c r="J856" s="12" t="n">
        <f aca="false">COUNTIFS(Orders!$B$2:$B$3525,A856,Orders!$G$2:$G$3525,"Delivered")</f>
        <v>0</v>
      </c>
      <c r="K856" s="16" t="n">
        <f aca="false">SUMIFS(Orders!$K$2:$K$3525,Orders!$B$2:$B$3525,A856,Orders!$G$2:$G$3525,"Delivered")</f>
        <v>0</v>
      </c>
      <c r="L856" s="16" t="n">
        <f aca="false">IF(J856=0,0,K856/J856)</f>
        <v>0</v>
      </c>
      <c r="M856" s="12" t="str">
        <f aca="false">IF(J856&gt;1,"Repeat","One-time")</f>
        <v>One-time</v>
      </c>
    </row>
    <row r="857" customFormat="false" ht="15" hidden="false" customHeight="false" outlineLevel="0" collapsed="false">
      <c r="A857" s="12" t="n">
        <v>856</v>
      </c>
      <c r="B857" s="12" t="s">
        <v>2189</v>
      </c>
      <c r="C857" s="12" t="s">
        <v>2190</v>
      </c>
      <c r="D857" s="12" t="s">
        <v>488</v>
      </c>
      <c r="E857" s="12" t="n">
        <v>51</v>
      </c>
      <c r="F857" s="12" t="s">
        <v>97</v>
      </c>
      <c r="G857" s="12" t="s">
        <v>42</v>
      </c>
      <c r="H857" s="17" t="n">
        <v>44833</v>
      </c>
      <c r="I857" s="12" t="s">
        <v>61</v>
      </c>
      <c r="J857" s="12" t="n">
        <f aca="false">COUNTIFS(Orders!$B$2:$B$3525,A857,Orders!$G$2:$G$3525,"Delivered")</f>
        <v>0</v>
      </c>
      <c r="K857" s="16" t="n">
        <f aca="false">SUMIFS(Orders!$K$2:$K$3525,Orders!$B$2:$B$3525,A857,Orders!$G$2:$G$3525,"Delivered")</f>
        <v>0</v>
      </c>
      <c r="L857" s="16" t="n">
        <f aca="false">IF(J857=0,0,K857/J857)</f>
        <v>0</v>
      </c>
      <c r="M857" s="12" t="str">
        <f aca="false">IF(J857&gt;1,"Repeat","One-time")</f>
        <v>One-time</v>
      </c>
    </row>
    <row r="858" customFormat="false" ht="15" hidden="false" customHeight="false" outlineLevel="0" collapsed="false">
      <c r="A858" s="12" t="n">
        <v>857</v>
      </c>
      <c r="B858" s="12" t="s">
        <v>2191</v>
      </c>
      <c r="C858" s="12" t="s">
        <v>2192</v>
      </c>
      <c r="D858" s="12" t="s">
        <v>483</v>
      </c>
      <c r="E858" s="12" t="n">
        <v>22</v>
      </c>
      <c r="F858" s="12" t="s">
        <v>73</v>
      </c>
      <c r="G858" s="12" t="s">
        <v>43</v>
      </c>
      <c r="H858" s="17" t="n">
        <v>45426</v>
      </c>
      <c r="I858" s="12" t="s">
        <v>63</v>
      </c>
      <c r="J858" s="12" t="n">
        <f aca="false">COUNTIFS(Orders!$B$2:$B$3525,A858,Orders!$G$2:$G$3525,"Delivered")</f>
        <v>1</v>
      </c>
      <c r="K858" s="16" t="n">
        <f aca="false">SUMIFS(Orders!$K$2:$K$3525,Orders!$B$2:$B$3525,A858,Orders!$G$2:$G$3525,"Delivered")</f>
        <v>494.1</v>
      </c>
      <c r="L858" s="16" t="n">
        <f aca="false">IF(J858=0,0,K858/J858)</f>
        <v>494.1</v>
      </c>
      <c r="M858" s="12" t="str">
        <f aca="false">IF(J858&gt;1,"Repeat","One-time")</f>
        <v>One-time</v>
      </c>
    </row>
    <row r="859" customFormat="false" ht="15" hidden="false" customHeight="false" outlineLevel="0" collapsed="false">
      <c r="A859" s="12" t="n">
        <v>858</v>
      </c>
      <c r="B859" s="12" t="s">
        <v>2193</v>
      </c>
      <c r="C859" s="12" t="s">
        <v>2194</v>
      </c>
      <c r="D859" s="12" t="s">
        <v>483</v>
      </c>
      <c r="E859" s="12" t="n">
        <v>51</v>
      </c>
      <c r="F859" s="12" t="s">
        <v>95</v>
      </c>
      <c r="G859" s="12" t="s">
        <v>42</v>
      </c>
      <c r="H859" s="17" t="n">
        <v>45302</v>
      </c>
      <c r="I859" s="12" t="s">
        <v>61</v>
      </c>
      <c r="J859" s="12" t="n">
        <f aca="false">COUNTIFS(Orders!$B$2:$B$3525,A859,Orders!$G$2:$G$3525,"Delivered")</f>
        <v>0</v>
      </c>
      <c r="K859" s="16" t="n">
        <f aca="false">SUMIFS(Orders!$K$2:$K$3525,Orders!$B$2:$B$3525,A859,Orders!$G$2:$G$3525,"Delivered")</f>
        <v>0</v>
      </c>
      <c r="L859" s="16" t="n">
        <f aca="false">IF(J859=0,0,K859/J859)</f>
        <v>0</v>
      </c>
      <c r="M859" s="12" t="str">
        <f aca="false">IF(J859&gt;1,"Repeat","One-time")</f>
        <v>One-time</v>
      </c>
    </row>
    <row r="860" customFormat="false" ht="15" hidden="false" customHeight="false" outlineLevel="0" collapsed="false">
      <c r="A860" s="12" t="n">
        <v>859</v>
      </c>
      <c r="B860" s="12" t="s">
        <v>2195</v>
      </c>
      <c r="C860" s="12" t="s">
        <v>2196</v>
      </c>
      <c r="D860" s="12" t="s">
        <v>483</v>
      </c>
      <c r="E860" s="12" t="n">
        <v>30</v>
      </c>
      <c r="F860" s="12" t="s">
        <v>71</v>
      </c>
      <c r="G860" s="12" t="s">
        <v>43</v>
      </c>
      <c r="H860" s="17" t="n">
        <v>45642</v>
      </c>
      <c r="I860" s="12" t="s">
        <v>61</v>
      </c>
      <c r="J860" s="12" t="n">
        <f aca="false">COUNTIFS(Orders!$B$2:$B$3525,A860,Orders!$G$2:$G$3525,"Delivered")</f>
        <v>0</v>
      </c>
      <c r="K860" s="16" t="n">
        <f aca="false">SUMIFS(Orders!$K$2:$K$3525,Orders!$B$2:$B$3525,A860,Orders!$G$2:$G$3525,"Delivered")</f>
        <v>0</v>
      </c>
      <c r="L860" s="16" t="n">
        <f aca="false">IF(J860=0,0,K860/J860)</f>
        <v>0</v>
      </c>
      <c r="M860" s="12" t="str">
        <f aca="false">IF(J860&gt;1,"Repeat","One-time")</f>
        <v>One-time</v>
      </c>
    </row>
    <row r="861" customFormat="false" ht="15" hidden="false" customHeight="false" outlineLevel="0" collapsed="false">
      <c r="A861" s="12" t="n">
        <v>860</v>
      </c>
      <c r="B861" s="12" t="s">
        <v>2197</v>
      </c>
      <c r="C861" s="12" t="s">
        <v>2198</v>
      </c>
      <c r="D861" s="12" t="s">
        <v>483</v>
      </c>
      <c r="E861" s="12" t="n">
        <v>33</v>
      </c>
      <c r="F861" s="12" t="s">
        <v>83</v>
      </c>
      <c r="G861" s="12" t="s">
        <v>45</v>
      </c>
      <c r="H861" s="17" t="n">
        <v>44960</v>
      </c>
      <c r="I861" s="12" t="s">
        <v>63</v>
      </c>
      <c r="J861" s="12" t="n">
        <f aca="false">COUNTIFS(Orders!$B$2:$B$3525,A861,Orders!$G$2:$G$3525,"Delivered")</f>
        <v>1</v>
      </c>
      <c r="K861" s="16" t="n">
        <f aca="false">SUMIFS(Orders!$K$2:$K$3525,Orders!$B$2:$B$3525,A861,Orders!$G$2:$G$3525,"Delivered")</f>
        <v>329</v>
      </c>
      <c r="L861" s="16" t="n">
        <f aca="false">IF(J861=0,0,K861/J861)</f>
        <v>329</v>
      </c>
      <c r="M861" s="12" t="str">
        <f aca="false">IF(J861&gt;1,"Repeat","One-time")</f>
        <v>One-time</v>
      </c>
    </row>
    <row r="862" customFormat="false" ht="15" hidden="false" customHeight="false" outlineLevel="0" collapsed="false">
      <c r="A862" s="12" t="n">
        <v>861</v>
      </c>
      <c r="B862" s="12" t="s">
        <v>2199</v>
      </c>
      <c r="C862" s="12" t="s">
        <v>2200</v>
      </c>
      <c r="D862" s="12" t="s">
        <v>488</v>
      </c>
      <c r="E862" s="12" t="n">
        <v>63</v>
      </c>
      <c r="F862" s="12" t="s">
        <v>73</v>
      </c>
      <c r="G862" s="12" t="s">
        <v>43</v>
      </c>
      <c r="H862" s="17" t="n">
        <v>45263</v>
      </c>
      <c r="I862" s="12" t="s">
        <v>63</v>
      </c>
      <c r="J862" s="12" t="n">
        <f aca="false">COUNTIFS(Orders!$B$2:$B$3525,A862,Orders!$G$2:$G$3525,"Delivered")</f>
        <v>2</v>
      </c>
      <c r="K862" s="16" t="n">
        <f aca="false">SUMIFS(Orders!$K$2:$K$3525,Orders!$B$2:$B$3525,A862,Orders!$G$2:$G$3525,"Delivered")</f>
        <v>5842.05</v>
      </c>
      <c r="L862" s="16" t="n">
        <f aca="false">IF(J862=0,0,K862/J862)</f>
        <v>2921.025</v>
      </c>
      <c r="M862" s="12" t="str">
        <f aca="false">IF(J862&gt;1,"Repeat","One-time")</f>
        <v>Repeat</v>
      </c>
    </row>
    <row r="863" customFormat="false" ht="15" hidden="false" customHeight="false" outlineLevel="0" collapsed="false">
      <c r="A863" s="12" t="n">
        <v>862</v>
      </c>
      <c r="B863" s="12" t="s">
        <v>2201</v>
      </c>
      <c r="C863" s="12" t="s">
        <v>2202</v>
      </c>
      <c r="D863" s="12" t="s">
        <v>488</v>
      </c>
      <c r="E863" s="12" t="n">
        <v>50</v>
      </c>
      <c r="F863" s="12" t="s">
        <v>93</v>
      </c>
      <c r="G863" s="12" t="s">
        <v>46</v>
      </c>
      <c r="H863" s="17" t="n">
        <v>45850</v>
      </c>
      <c r="I863" s="12" t="s">
        <v>63</v>
      </c>
      <c r="J863" s="12" t="n">
        <f aca="false">COUNTIFS(Orders!$B$2:$B$3525,A863,Orders!$G$2:$G$3525,"Delivered")</f>
        <v>0</v>
      </c>
      <c r="K863" s="16" t="n">
        <f aca="false">SUMIFS(Orders!$K$2:$K$3525,Orders!$B$2:$B$3525,A863,Orders!$G$2:$G$3525,"Delivered")</f>
        <v>0</v>
      </c>
      <c r="L863" s="16" t="n">
        <f aca="false">IF(J863=0,0,K863/J863)</f>
        <v>0</v>
      </c>
      <c r="M863" s="12" t="str">
        <f aca="false">IF(J863&gt;1,"Repeat","One-time")</f>
        <v>One-time</v>
      </c>
    </row>
    <row r="864" customFormat="false" ht="15" hidden="false" customHeight="false" outlineLevel="0" collapsed="false">
      <c r="A864" s="12" t="n">
        <v>863</v>
      </c>
      <c r="B864" s="12" t="s">
        <v>2203</v>
      </c>
      <c r="C864" s="12" t="s">
        <v>2204</v>
      </c>
      <c r="D864" s="12" t="s">
        <v>483</v>
      </c>
      <c r="E864" s="12" t="n">
        <v>33</v>
      </c>
      <c r="F864" s="12" t="s">
        <v>77</v>
      </c>
      <c r="G864" s="12" t="s">
        <v>43</v>
      </c>
      <c r="H864" s="17" t="n">
        <v>45055</v>
      </c>
      <c r="I864" s="12" t="s">
        <v>63</v>
      </c>
      <c r="J864" s="12" t="n">
        <f aca="false">COUNTIFS(Orders!$B$2:$B$3525,A864,Orders!$G$2:$G$3525,"Delivered")</f>
        <v>1</v>
      </c>
      <c r="K864" s="16" t="n">
        <f aca="false">SUMIFS(Orders!$K$2:$K$3525,Orders!$B$2:$B$3525,A864,Orders!$G$2:$G$3525,"Delivered")</f>
        <v>4798.3</v>
      </c>
      <c r="L864" s="16" t="n">
        <f aca="false">IF(J864=0,0,K864/J864)</f>
        <v>4798.3</v>
      </c>
      <c r="M864" s="12" t="str">
        <f aca="false">IF(J864&gt;1,"Repeat","One-time")</f>
        <v>One-time</v>
      </c>
    </row>
    <row r="865" customFormat="false" ht="15" hidden="false" customHeight="false" outlineLevel="0" collapsed="false">
      <c r="A865" s="12" t="n">
        <v>864</v>
      </c>
      <c r="B865" s="12" t="s">
        <v>2205</v>
      </c>
      <c r="C865" s="12" t="s">
        <v>2206</v>
      </c>
      <c r="D865" s="12" t="s">
        <v>483</v>
      </c>
      <c r="E865" s="12" t="n">
        <v>48</v>
      </c>
      <c r="F865" s="12" t="s">
        <v>99</v>
      </c>
      <c r="G865" s="12" t="s">
        <v>42</v>
      </c>
      <c r="H865" s="17" t="n">
        <v>45596</v>
      </c>
      <c r="I865" s="12" t="s">
        <v>62</v>
      </c>
      <c r="J865" s="12" t="n">
        <f aca="false">COUNTIFS(Orders!$B$2:$B$3525,A865,Orders!$G$2:$G$3525,"Delivered")</f>
        <v>3</v>
      </c>
      <c r="K865" s="16" t="n">
        <f aca="false">SUMIFS(Orders!$K$2:$K$3525,Orders!$B$2:$B$3525,A865,Orders!$G$2:$G$3525,"Delivered")</f>
        <v>24470.35</v>
      </c>
      <c r="L865" s="16" t="n">
        <f aca="false">IF(J865=0,0,K865/J865)</f>
        <v>8156.78333333333</v>
      </c>
      <c r="M865" s="12" t="str">
        <f aca="false">IF(J865&gt;1,"Repeat","One-time")</f>
        <v>Repeat</v>
      </c>
    </row>
    <row r="866" customFormat="false" ht="15" hidden="false" customHeight="false" outlineLevel="0" collapsed="false">
      <c r="A866" s="12" t="n">
        <v>865</v>
      </c>
      <c r="B866" s="12" t="s">
        <v>2207</v>
      </c>
      <c r="C866" s="12" t="s">
        <v>2208</v>
      </c>
      <c r="D866" s="12" t="s">
        <v>488</v>
      </c>
      <c r="E866" s="12" t="n">
        <v>28</v>
      </c>
      <c r="F866" s="12" t="s">
        <v>93</v>
      </c>
      <c r="G866" s="12" t="s">
        <v>46</v>
      </c>
      <c r="H866" s="17" t="n">
        <v>45519</v>
      </c>
      <c r="I866" s="12" t="s">
        <v>61</v>
      </c>
      <c r="J866" s="12" t="n">
        <f aca="false">COUNTIFS(Orders!$B$2:$B$3525,A866,Orders!$G$2:$G$3525,"Delivered")</f>
        <v>0</v>
      </c>
      <c r="K866" s="16" t="n">
        <f aca="false">SUMIFS(Orders!$K$2:$K$3525,Orders!$B$2:$B$3525,A866,Orders!$G$2:$G$3525,"Delivered")</f>
        <v>0</v>
      </c>
      <c r="L866" s="16" t="n">
        <f aca="false">IF(J866=0,0,K866/J866)</f>
        <v>0</v>
      </c>
      <c r="M866" s="12" t="str">
        <f aca="false">IF(J866&gt;1,"Repeat","One-time")</f>
        <v>One-time</v>
      </c>
    </row>
    <row r="867" customFormat="false" ht="15" hidden="false" customHeight="false" outlineLevel="0" collapsed="false">
      <c r="A867" s="12" t="n">
        <v>866</v>
      </c>
      <c r="B867" s="12" t="s">
        <v>2209</v>
      </c>
      <c r="C867" s="12" t="s">
        <v>2210</v>
      </c>
      <c r="D867" s="12" t="s">
        <v>483</v>
      </c>
      <c r="E867" s="12" t="n">
        <v>36</v>
      </c>
      <c r="F867" s="12" t="s">
        <v>87</v>
      </c>
      <c r="G867" s="12" t="s">
        <v>46</v>
      </c>
      <c r="H867" s="17" t="n">
        <v>45293</v>
      </c>
      <c r="I867" s="12" t="s">
        <v>63</v>
      </c>
      <c r="J867" s="12" t="n">
        <f aca="false">COUNTIFS(Orders!$B$2:$B$3525,A867,Orders!$G$2:$G$3525,"Delivered")</f>
        <v>0</v>
      </c>
      <c r="K867" s="16" t="n">
        <f aca="false">SUMIFS(Orders!$K$2:$K$3525,Orders!$B$2:$B$3525,A867,Orders!$G$2:$G$3525,"Delivered")</f>
        <v>0</v>
      </c>
      <c r="L867" s="16" t="n">
        <f aca="false">IF(J867=0,0,K867/J867)</f>
        <v>0</v>
      </c>
      <c r="M867" s="12" t="str">
        <f aca="false">IF(J867&gt;1,"Repeat","One-time")</f>
        <v>One-time</v>
      </c>
    </row>
    <row r="868" customFormat="false" ht="15" hidden="false" customHeight="false" outlineLevel="0" collapsed="false">
      <c r="A868" s="12" t="n">
        <v>867</v>
      </c>
      <c r="B868" s="12" t="s">
        <v>2211</v>
      </c>
      <c r="C868" s="12" t="s">
        <v>2212</v>
      </c>
      <c r="D868" s="12" t="s">
        <v>483</v>
      </c>
      <c r="E868" s="12" t="n">
        <v>54</v>
      </c>
      <c r="F868" s="12" t="s">
        <v>73</v>
      </c>
      <c r="G868" s="12" t="s">
        <v>43</v>
      </c>
      <c r="H868" s="17" t="n">
        <v>45671</v>
      </c>
      <c r="I868" s="12" t="s">
        <v>61</v>
      </c>
      <c r="J868" s="12" t="n">
        <f aca="false">COUNTIFS(Orders!$B$2:$B$3525,A868,Orders!$G$2:$G$3525,"Delivered")</f>
        <v>1</v>
      </c>
      <c r="K868" s="16" t="n">
        <f aca="false">SUMIFS(Orders!$K$2:$K$3525,Orders!$B$2:$B$3525,A868,Orders!$G$2:$G$3525,"Delivered")</f>
        <v>3888</v>
      </c>
      <c r="L868" s="16" t="n">
        <f aca="false">IF(J868=0,0,K868/J868)</f>
        <v>3888</v>
      </c>
      <c r="M868" s="12" t="str">
        <f aca="false">IF(J868&gt;1,"Repeat","One-time")</f>
        <v>One-time</v>
      </c>
    </row>
    <row r="869" customFormat="false" ht="15" hidden="false" customHeight="false" outlineLevel="0" collapsed="false">
      <c r="A869" s="12" t="n">
        <v>868</v>
      </c>
      <c r="B869" s="12" t="s">
        <v>2213</v>
      </c>
      <c r="C869" s="12" t="s">
        <v>2214</v>
      </c>
      <c r="D869" s="12" t="s">
        <v>483</v>
      </c>
      <c r="E869" s="12" t="n">
        <v>59</v>
      </c>
      <c r="F869" s="12" t="s">
        <v>83</v>
      </c>
      <c r="G869" s="12" t="s">
        <v>45</v>
      </c>
      <c r="H869" s="17" t="n">
        <v>45720</v>
      </c>
      <c r="I869" s="12" t="s">
        <v>63</v>
      </c>
      <c r="J869" s="12" t="n">
        <f aca="false">COUNTIFS(Orders!$B$2:$B$3525,A869,Orders!$G$2:$G$3525,"Delivered")</f>
        <v>3</v>
      </c>
      <c r="K869" s="16" t="n">
        <f aca="false">SUMIFS(Orders!$K$2:$K$3525,Orders!$B$2:$B$3525,A869,Orders!$G$2:$G$3525,"Delivered")</f>
        <v>11428.3</v>
      </c>
      <c r="L869" s="16" t="n">
        <f aca="false">IF(J869=0,0,K869/J869)</f>
        <v>3809.43333333333</v>
      </c>
      <c r="M869" s="12" t="str">
        <f aca="false">IF(J869&gt;1,"Repeat","One-time")</f>
        <v>Repeat</v>
      </c>
    </row>
    <row r="870" customFormat="false" ht="15" hidden="false" customHeight="false" outlineLevel="0" collapsed="false">
      <c r="A870" s="12" t="n">
        <v>869</v>
      </c>
      <c r="B870" s="12" t="s">
        <v>2215</v>
      </c>
      <c r="C870" s="12" t="s">
        <v>2216</v>
      </c>
      <c r="D870" s="12" t="s">
        <v>488</v>
      </c>
      <c r="E870" s="12" t="n">
        <v>59</v>
      </c>
      <c r="F870" s="12" t="s">
        <v>83</v>
      </c>
      <c r="G870" s="12" t="s">
        <v>45</v>
      </c>
      <c r="H870" s="17" t="n">
        <v>45254</v>
      </c>
      <c r="I870" s="12" t="s">
        <v>63</v>
      </c>
      <c r="J870" s="12" t="n">
        <f aca="false">COUNTIFS(Orders!$B$2:$B$3525,A870,Orders!$G$2:$G$3525,"Delivered")</f>
        <v>3</v>
      </c>
      <c r="K870" s="16" t="n">
        <f aca="false">SUMIFS(Orders!$K$2:$K$3525,Orders!$B$2:$B$3525,A870,Orders!$G$2:$G$3525,"Delivered")</f>
        <v>17190.85</v>
      </c>
      <c r="L870" s="16" t="n">
        <f aca="false">IF(J870=0,0,K870/J870)</f>
        <v>5730.28333333333</v>
      </c>
      <c r="M870" s="12" t="str">
        <f aca="false">IF(J870&gt;1,"Repeat","One-time")</f>
        <v>Repeat</v>
      </c>
    </row>
    <row r="871" customFormat="false" ht="15" hidden="false" customHeight="false" outlineLevel="0" collapsed="false">
      <c r="A871" s="12" t="n">
        <v>870</v>
      </c>
      <c r="B871" s="12" t="s">
        <v>2217</v>
      </c>
      <c r="C871" s="12" t="s">
        <v>2218</v>
      </c>
      <c r="D871" s="12" t="s">
        <v>483</v>
      </c>
      <c r="E871" s="12" t="n">
        <v>48</v>
      </c>
      <c r="F871" s="12" t="s">
        <v>71</v>
      </c>
      <c r="G871" s="12" t="s">
        <v>43</v>
      </c>
      <c r="H871" s="17" t="n">
        <v>44982</v>
      </c>
      <c r="I871" s="12" t="s">
        <v>61</v>
      </c>
      <c r="J871" s="12" t="n">
        <f aca="false">COUNTIFS(Orders!$B$2:$B$3525,A871,Orders!$G$2:$G$3525,"Delivered")</f>
        <v>13</v>
      </c>
      <c r="K871" s="16" t="n">
        <f aca="false">SUMIFS(Orders!$K$2:$K$3525,Orders!$B$2:$B$3525,A871,Orders!$G$2:$G$3525,"Delivered")</f>
        <v>52601.8</v>
      </c>
      <c r="L871" s="16" t="n">
        <f aca="false">IF(J871=0,0,K871/J871)</f>
        <v>4046.29230769231</v>
      </c>
      <c r="M871" s="12" t="str">
        <f aca="false">IF(J871&gt;1,"Repeat","One-time")</f>
        <v>Repeat</v>
      </c>
    </row>
    <row r="872" customFormat="false" ht="15" hidden="false" customHeight="false" outlineLevel="0" collapsed="false">
      <c r="A872" s="12" t="n">
        <v>871</v>
      </c>
      <c r="B872" s="12" t="s">
        <v>2219</v>
      </c>
      <c r="C872" s="12" t="s">
        <v>2220</v>
      </c>
      <c r="D872" s="12" t="s">
        <v>483</v>
      </c>
      <c r="E872" s="12" t="n">
        <v>32</v>
      </c>
      <c r="F872" s="12" t="s">
        <v>81</v>
      </c>
      <c r="G872" s="12" t="s">
        <v>45</v>
      </c>
      <c r="H872" s="17" t="n">
        <v>44967</v>
      </c>
      <c r="I872" s="12" t="s">
        <v>63</v>
      </c>
      <c r="J872" s="12" t="n">
        <f aca="false">COUNTIFS(Orders!$B$2:$B$3525,A872,Orders!$G$2:$G$3525,"Delivered")</f>
        <v>0</v>
      </c>
      <c r="K872" s="16" t="n">
        <f aca="false">SUMIFS(Orders!$K$2:$K$3525,Orders!$B$2:$B$3525,A872,Orders!$G$2:$G$3525,"Delivered")</f>
        <v>0</v>
      </c>
      <c r="L872" s="16" t="n">
        <f aca="false">IF(J872=0,0,K872/J872)</f>
        <v>0</v>
      </c>
      <c r="M872" s="12" t="str">
        <f aca="false">IF(J872&gt;1,"Repeat","One-time")</f>
        <v>One-time</v>
      </c>
    </row>
    <row r="873" customFormat="false" ht="15" hidden="false" customHeight="false" outlineLevel="0" collapsed="false">
      <c r="A873" s="12" t="n">
        <v>872</v>
      </c>
      <c r="B873" s="12" t="s">
        <v>2221</v>
      </c>
      <c r="C873" s="12" t="s">
        <v>2222</v>
      </c>
      <c r="D873" s="12" t="s">
        <v>488</v>
      </c>
      <c r="E873" s="12" t="n">
        <v>45</v>
      </c>
      <c r="F873" s="12" t="s">
        <v>89</v>
      </c>
      <c r="G873" s="12" t="s">
        <v>46</v>
      </c>
      <c r="H873" s="17" t="n">
        <v>44949</v>
      </c>
      <c r="I873" s="12" t="s">
        <v>61</v>
      </c>
      <c r="J873" s="12" t="n">
        <f aca="false">COUNTIFS(Orders!$B$2:$B$3525,A873,Orders!$G$2:$G$3525,"Delivered")</f>
        <v>2</v>
      </c>
      <c r="K873" s="16" t="n">
        <f aca="false">SUMIFS(Orders!$K$2:$K$3525,Orders!$B$2:$B$3525,A873,Orders!$G$2:$G$3525,"Delivered")</f>
        <v>8907</v>
      </c>
      <c r="L873" s="16" t="n">
        <f aca="false">IF(J873=0,0,K873/J873)</f>
        <v>4453.5</v>
      </c>
      <c r="M873" s="12" t="str">
        <f aca="false">IF(J873&gt;1,"Repeat","One-time")</f>
        <v>Repeat</v>
      </c>
    </row>
    <row r="874" customFormat="false" ht="15" hidden="false" customHeight="false" outlineLevel="0" collapsed="false">
      <c r="A874" s="12" t="n">
        <v>873</v>
      </c>
      <c r="B874" s="12" t="s">
        <v>2223</v>
      </c>
      <c r="C874" s="12" t="s">
        <v>2224</v>
      </c>
      <c r="D874" s="12" t="s">
        <v>488</v>
      </c>
      <c r="E874" s="12" t="n">
        <v>34</v>
      </c>
      <c r="F874" s="12" t="s">
        <v>93</v>
      </c>
      <c r="G874" s="12" t="s">
        <v>46</v>
      </c>
      <c r="H874" s="17" t="n">
        <v>44868</v>
      </c>
      <c r="I874" s="12" t="s">
        <v>63</v>
      </c>
      <c r="J874" s="12" t="n">
        <f aca="false">COUNTIFS(Orders!$B$2:$B$3525,A874,Orders!$G$2:$G$3525,"Delivered")</f>
        <v>3</v>
      </c>
      <c r="K874" s="16" t="n">
        <f aca="false">SUMIFS(Orders!$K$2:$K$3525,Orders!$B$2:$B$3525,A874,Orders!$G$2:$G$3525,"Delivered")</f>
        <v>5580.15</v>
      </c>
      <c r="L874" s="16" t="n">
        <f aca="false">IF(J874=0,0,K874/J874)</f>
        <v>1860.05</v>
      </c>
      <c r="M874" s="12" t="str">
        <f aca="false">IF(J874&gt;1,"Repeat","One-time")</f>
        <v>Repeat</v>
      </c>
    </row>
    <row r="875" customFormat="false" ht="15" hidden="false" customHeight="false" outlineLevel="0" collapsed="false">
      <c r="A875" s="12" t="n">
        <v>874</v>
      </c>
      <c r="B875" s="12" t="s">
        <v>2225</v>
      </c>
      <c r="C875" s="12" t="s">
        <v>2226</v>
      </c>
      <c r="D875" s="12" t="s">
        <v>488</v>
      </c>
      <c r="E875" s="12" t="n">
        <v>55</v>
      </c>
      <c r="F875" s="12" t="s">
        <v>89</v>
      </c>
      <c r="G875" s="12" t="s">
        <v>46</v>
      </c>
      <c r="H875" s="17" t="n">
        <v>45021</v>
      </c>
      <c r="I875" s="12" t="s">
        <v>63</v>
      </c>
      <c r="J875" s="12" t="n">
        <f aca="false">COUNTIFS(Orders!$B$2:$B$3525,A875,Orders!$G$2:$G$3525,"Delivered")</f>
        <v>0</v>
      </c>
      <c r="K875" s="16" t="n">
        <f aca="false">SUMIFS(Orders!$K$2:$K$3525,Orders!$B$2:$B$3525,A875,Orders!$G$2:$G$3525,"Delivered")</f>
        <v>0</v>
      </c>
      <c r="L875" s="16" t="n">
        <f aca="false">IF(J875=0,0,K875/J875)</f>
        <v>0</v>
      </c>
      <c r="M875" s="12" t="str">
        <f aca="false">IF(J875&gt;1,"Repeat","One-time")</f>
        <v>One-time</v>
      </c>
    </row>
    <row r="876" customFormat="false" ht="15" hidden="false" customHeight="false" outlineLevel="0" collapsed="false">
      <c r="A876" s="12" t="n">
        <v>875</v>
      </c>
      <c r="B876" s="12" t="s">
        <v>2227</v>
      </c>
      <c r="C876" s="12" t="s">
        <v>2228</v>
      </c>
      <c r="D876" s="12" t="s">
        <v>488</v>
      </c>
      <c r="E876" s="12" t="n">
        <v>37</v>
      </c>
      <c r="F876" s="12" t="s">
        <v>93</v>
      </c>
      <c r="G876" s="12" t="s">
        <v>46</v>
      </c>
      <c r="H876" s="17" t="n">
        <v>45046</v>
      </c>
      <c r="I876" s="12" t="s">
        <v>62</v>
      </c>
      <c r="J876" s="12" t="n">
        <f aca="false">COUNTIFS(Orders!$B$2:$B$3525,A876,Orders!$G$2:$G$3525,"Delivered")</f>
        <v>0</v>
      </c>
      <c r="K876" s="16" t="n">
        <f aca="false">SUMIFS(Orders!$K$2:$K$3525,Orders!$B$2:$B$3525,A876,Orders!$G$2:$G$3525,"Delivered")</f>
        <v>0</v>
      </c>
      <c r="L876" s="16" t="n">
        <f aca="false">IF(J876=0,0,K876/J876)</f>
        <v>0</v>
      </c>
      <c r="M876" s="12" t="str">
        <f aca="false">IF(J876&gt;1,"Repeat","One-time")</f>
        <v>One-time</v>
      </c>
    </row>
    <row r="877" customFormat="false" ht="15" hidden="false" customHeight="false" outlineLevel="0" collapsed="false">
      <c r="A877" s="12" t="n">
        <v>876</v>
      </c>
      <c r="B877" s="12" t="s">
        <v>2229</v>
      </c>
      <c r="C877" s="12" t="s">
        <v>2230</v>
      </c>
      <c r="D877" s="12" t="s">
        <v>483</v>
      </c>
      <c r="E877" s="12" t="n">
        <v>39</v>
      </c>
      <c r="F877" s="12" t="s">
        <v>101</v>
      </c>
      <c r="G877" s="12" t="s">
        <v>42</v>
      </c>
      <c r="H877" s="17" t="n">
        <v>45831</v>
      </c>
      <c r="I877" s="12" t="s">
        <v>61</v>
      </c>
      <c r="J877" s="12" t="n">
        <f aca="false">COUNTIFS(Orders!$B$2:$B$3525,A877,Orders!$G$2:$G$3525,"Delivered")</f>
        <v>0</v>
      </c>
      <c r="K877" s="16" t="n">
        <f aca="false">SUMIFS(Orders!$K$2:$K$3525,Orders!$B$2:$B$3525,A877,Orders!$G$2:$G$3525,"Delivered")</f>
        <v>0</v>
      </c>
      <c r="L877" s="16" t="n">
        <f aca="false">IF(J877=0,0,K877/J877)</f>
        <v>0</v>
      </c>
      <c r="M877" s="12" t="str">
        <f aca="false">IF(J877&gt;1,"Repeat","One-time")</f>
        <v>One-time</v>
      </c>
    </row>
    <row r="878" customFormat="false" ht="15" hidden="false" customHeight="false" outlineLevel="0" collapsed="false">
      <c r="A878" s="12" t="n">
        <v>877</v>
      </c>
      <c r="B878" s="12" t="s">
        <v>2231</v>
      </c>
      <c r="C878" s="12" t="s">
        <v>2232</v>
      </c>
      <c r="D878" s="12" t="s">
        <v>488</v>
      </c>
      <c r="E878" s="12" t="n">
        <v>34</v>
      </c>
      <c r="F878" s="12" t="s">
        <v>91</v>
      </c>
      <c r="G878" s="12" t="s">
        <v>46</v>
      </c>
      <c r="H878" s="17" t="n">
        <v>44987</v>
      </c>
      <c r="I878" s="12" t="s">
        <v>62</v>
      </c>
      <c r="J878" s="12" t="n">
        <f aca="false">COUNTIFS(Orders!$B$2:$B$3525,A878,Orders!$G$2:$G$3525,"Delivered")</f>
        <v>6</v>
      </c>
      <c r="K878" s="16" t="n">
        <f aca="false">SUMIFS(Orders!$K$2:$K$3525,Orders!$B$2:$B$3525,A878,Orders!$G$2:$G$3525,"Delivered")</f>
        <v>29517.3</v>
      </c>
      <c r="L878" s="16" t="n">
        <f aca="false">IF(J878=0,0,K878/J878)</f>
        <v>4919.55</v>
      </c>
      <c r="M878" s="12" t="str">
        <f aca="false">IF(J878&gt;1,"Repeat","One-time")</f>
        <v>Repeat</v>
      </c>
    </row>
    <row r="879" customFormat="false" ht="15" hidden="false" customHeight="false" outlineLevel="0" collapsed="false">
      <c r="A879" s="12" t="n">
        <v>878</v>
      </c>
      <c r="B879" s="12" t="s">
        <v>2233</v>
      </c>
      <c r="C879" s="12" t="s">
        <v>2234</v>
      </c>
      <c r="D879" s="12" t="s">
        <v>483</v>
      </c>
      <c r="E879" s="12" t="n">
        <v>27</v>
      </c>
      <c r="F879" s="12" t="s">
        <v>89</v>
      </c>
      <c r="G879" s="12" t="s">
        <v>46</v>
      </c>
      <c r="H879" s="17" t="n">
        <v>45474</v>
      </c>
      <c r="I879" s="12" t="s">
        <v>63</v>
      </c>
      <c r="J879" s="12" t="n">
        <f aca="false">COUNTIFS(Orders!$B$2:$B$3525,A879,Orders!$G$2:$G$3525,"Delivered")</f>
        <v>3</v>
      </c>
      <c r="K879" s="16" t="n">
        <f aca="false">SUMIFS(Orders!$K$2:$K$3525,Orders!$B$2:$B$3525,A879,Orders!$G$2:$G$3525,"Delivered")</f>
        <v>11665.75</v>
      </c>
      <c r="L879" s="16" t="n">
        <f aca="false">IF(J879=0,0,K879/J879)</f>
        <v>3888.58333333333</v>
      </c>
      <c r="M879" s="12" t="str">
        <f aca="false">IF(J879&gt;1,"Repeat","One-time")</f>
        <v>Repeat</v>
      </c>
    </row>
    <row r="880" customFormat="false" ht="15" hidden="false" customHeight="false" outlineLevel="0" collapsed="false">
      <c r="A880" s="12" t="n">
        <v>879</v>
      </c>
      <c r="B880" s="12" t="s">
        <v>2035</v>
      </c>
      <c r="C880" s="12" t="s">
        <v>2235</v>
      </c>
      <c r="D880" s="12" t="s">
        <v>483</v>
      </c>
      <c r="E880" s="12" t="n">
        <v>56</v>
      </c>
      <c r="F880" s="12" t="s">
        <v>85</v>
      </c>
      <c r="G880" s="12" t="s">
        <v>45</v>
      </c>
      <c r="H880" s="17" t="n">
        <v>45003</v>
      </c>
      <c r="I880" s="12" t="s">
        <v>63</v>
      </c>
      <c r="J880" s="12" t="n">
        <f aca="false">COUNTIFS(Orders!$B$2:$B$3525,A880,Orders!$G$2:$G$3525,"Delivered")</f>
        <v>0</v>
      </c>
      <c r="K880" s="16" t="n">
        <f aca="false">SUMIFS(Orders!$K$2:$K$3525,Orders!$B$2:$B$3525,A880,Orders!$G$2:$G$3525,"Delivered")</f>
        <v>0</v>
      </c>
      <c r="L880" s="16" t="n">
        <f aca="false">IF(J880=0,0,K880/J880)</f>
        <v>0</v>
      </c>
      <c r="M880" s="12" t="str">
        <f aca="false">IF(J880&gt;1,"Repeat","One-time")</f>
        <v>One-time</v>
      </c>
    </row>
    <row r="881" customFormat="false" ht="15" hidden="false" customHeight="false" outlineLevel="0" collapsed="false">
      <c r="A881" s="12" t="n">
        <v>880</v>
      </c>
      <c r="B881" s="12" t="s">
        <v>2236</v>
      </c>
      <c r="C881" s="12" t="s">
        <v>2237</v>
      </c>
      <c r="D881" s="12" t="s">
        <v>483</v>
      </c>
      <c r="E881" s="12" t="n">
        <v>64</v>
      </c>
      <c r="F881" s="12" t="s">
        <v>91</v>
      </c>
      <c r="G881" s="12" t="s">
        <v>46</v>
      </c>
      <c r="H881" s="17" t="n">
        <v>45247</v>
      </c>
      <c r="I881" s="12" t="s">
        <v>63</v>
      </c>
      <c r="J881" s="12" t="n">
        <f aca="false">COUNTIFS(Orders!$B$2:$B$3525,A881,Orders!$G$2:$G$3525,"Delivered")</f>
        <v>2</v>
      </c>
      <c r="K881" s="16" t="n">
        <f aca="false">SUMIFS(Orders!$K$2:$K$3525,Orders!$B$2:$B$3525,A881,Orders!$G$2:$G$3525,"Delivered")</f>
        <v>14251.3</v>
      </c>
      <c r="L881" s="16" t="n">
        <f aca="false">IF(J881=0,0,K881/J881)</f>
        <v>7125.65</v>
      </c>
      <c r="M881" s="12" t="str">
        <f aca="false">IF(J881&gt;1,"Repeat","One-time")</f>
        <v>Repeat</v>
      </c>
    </row>
    <row r="882" customFormat="false" ht="15" hidden="false" customHeight="false" outlineLevel="0" collapsed="false">
      <c r="A882" s="12" t="n">
        <v>881</v>
      </c>
      <c r="B882" s="12" t="s">
        <v>2238</v>
      </c>
      <c r="C882" s="12" t="s">
        <v>2239</v>
      </c>
      <c r="D882" s="12" t="s">
        <v>488</v>
      </c>
      <c r="E882" s="12" t="n">
        <v>34</v>
      </c>
      <c r="F882" s="12" t="s">
        <v>101</v>
      </c>
      <c r="G882" s="12" t="s">
        <v>42</v>
      </c>
      <c r="H882" s="17" t="n">
        <v>44792</v>
      </c>
      <c r="I882" s="12" t="s">
        <v>61</v>
      </c>
      <c r="J882" s="12" t="n">
        <f aca="false">COUNTIFS(Orders!$B$2:$B$3525,A882,Orders!$G$2:$G$3525,"Delivered")</f>
        <v>1</v>
      </c>
      <c r="K882" s="16" t="n">
        <f aca="false">SUMIFS(Orders!$K$2:$K$3525,Orders!$B$2:$B$3525,A882,Orders!$G$2:$G$3525,"Delivered")</f>
        <v>1839</v>
      </c>
      <c r="L882" s="16" t="n">
        <f aca="false">IF(J882=0,0,K882/J882)</f>
        <v>1839</v>
      </c>
      <c r="M882" s="12" t="str">
        <f aca="false">IF(J882&gt;1,"Repeat","One-time")</f>
        <v>One-time</v>
      </c>
    </row>
    <row r="883" customFormat="false" ht="15" hidden="false" customHeight="false" outlineLevel="0" collapsed="false">
      <c r="A883" s="12" t="n">
        <v>882</v>
      </c>
      <c r="B883" s="12" t="s">
        <v>2240</v>
      </c>
      <c r="C883" s="12" t="s">
        <v>2241</v>
      </c>
      <c r="D883" s="12" t="s">
        <v>488</v>
      </c>
      <c r="E883" s="12" t="n">
        <v>65</v>
      </c>
      <c r="F883" s="12" t="s">
        <v>95</v>
      </c>
      <c r="G883" s="12" t="s">
        <v>42</v>
      </c>
      <c r="H883" s="17" t="n">
        <v>45538</v>
      </c>
      <c r="I883" s="12" t="s">
        <v>63</v>
      </c>
      <c r="J883" s="12" t="n">
        <f aca="false">COUNTIFS(Orders!$B$2:$B$3525,A883,Orders!$G$2:$G$3525,"Delivered")</f>
        <v>2</v>
      </c>
      <c r="K883" s="16" t="n">
        <f aca="false">SUMIFS(Orders!$K$2:$K$3525,Orders!$B$2:$B$3525,A883,Orders!$G$2:$G$3525,"Delivered")</f>
        <v>2487.55</v>
      </c>
      <c r="L883" s="16" t="n">
        <f aca="false">IF(J883=0,0,K883/J883)</f>
        <v>1243.775</v>
      </c>
      <c r="M883" s="12" t="str">
        <f aca="false">IF(J883&gt;1,"Repeat","One-time")</f>
        <v>Repeat</v>
      </c>
    </row>
    <row r="884" customFormat="false" ht="15" hidden="false" customHeight="false" outlineLevel="0" collapsed="false">
      <c r="A884" s="12" t="n">
        <v>883</v>
      </c>
      <c r="B884" s="12" t="s">
        <v>2242</v>
      </c>
      <c r="C884" s="12" t="s">
        <v>2243</v>
      </c>
      <c r="D884" s="12" t="s">
        <v>488</v>
      </c>
      <c r="E884" s="12" t="n">
        <v>64</v>
      </c>
      <c r="F884" s="12" t="s">
        <v>83</v>
      </c>
      <c r="G884" s="12" t="s">
        <v>45</v>
      </c>
      <c r="H884" s="17" t="n">
        <v>45672</v>
      </c>
      <c r="I884" s="12" t="s">
        <v>62</v>
      </c>
      <c r="J884" s="12" t="n">
        <f aca="false">COUNTIFS(Orders!$B$2:$B$3525,A884,Orders!$G$2:$G$3525,"Delivered")</f>
        <v>0</v>
      </c>
      <c r="K884" s="16" t="n">
        <f aca="false">SUMIFS(Orders!$K$2:$K$3525,Orders!$B$2:$B$3525,A884,Orders!$G$2:$G$3525,"Delivered")</f>
        <v>0</v>
      </c>
      <c r="L884" s="16" t="n">
        <f aca="false">IF(J884=0,0,K884/J884)</f>
        <v>0</v>
      </c>
      <c r="M884" s="12" t="str">
        <f aca="false">IF(J884&gt;1,"Repeat","One-time")</f>
        <v>One-time</v>
      </c>
    </row>
    <row r="885" customFormat="false" ht="15" hidden="false" customHeight="false" outlineLevel="0" collapsed="false">
      <c r="A885" s="12" t="n">
        <v>884</v>
      </c>
      <c r="B885" s="12" t="s">
        <v>2244</v>
      </c>
      <c r="C885" s="12" t="s">
        <v>2245</v>
      </c>
      <c r="D885" s="12" t="s">
        <v>488</v>
      </c>
      <c r="E885" s="12" t="n">
        <v>50</v>
      </c>
      <c r="F885" s="12" t="s">
        <v>101</v>
      </c>
      <c r="G885" s="12" t="s">
        <v>42</v>
      </c>
      <c r="H885" s="17" t="n">
        <v>45126</v>
      </c>
      <c r="I885" s="12" t="s">
        <v>63</v>
      </c>
      <c r="J885" s="12" t="n">
        <f aca="false">COUNTIFS(Orders!$B$2:$B$3525,A885,Orders!$G$2:$G$3525,"Delivered")</f>
        <v>3</v>
      </c>
      <c r="K885" s="16" t="n">
        <f aca="false">SUMIFS(Orders!$K$2:$K$3525,Orders!$B$2:$B$3525,A885,Orders!$G$2:$G$3525,"Delivered")</f>
        <v>6567</v>
      </c>
      <c r="L885" s="16" t="n">
        <f aca="false">IF(J885=0,0,K885/J885)</f>
        <v>2189</v>
      </c>
      <c r="M885" s="12" t="str">
        <f aca="false">IF(J885&gt;1,"Repeat","One-time")</f>
        <v>Repeat</v>
      </c>
    </row>
    <row r="886" customFormat="false" ht="15" hidden="false" customHeight="false" outlineLevel="0" collapsed="false">
      <c r="A886" s="12" t="n">
        <v>885</v>
      </c>
      <c r="B886" s="12" t="s">
        <v>2246</v>
      </c>
      <c r="C886" s="12" t="s">
        <v>2247</v>
      </c>
      <c r="D886" s="12" t="s">
        <v>483</v>
      </c>
      <c r="E886" s="12" t="n">
        <v>36</v>
      </c>
      <c r="F886" s="12" t="s">
        <v>81</v>
      </c>
      <c r="G886" s="12" t="s">
        <v>45</v>
      </c>
      <c r="H886" s="17" t="n">
        <v>45437</v>
      </c>
      <c r="I886" s="12" t="s">
        <v>63</v>
      </c>
      <c r="J886" s="12" t="n">
        <f aca="false">COUNTIFS(Orders!$B$2:$B$3525,A886,Orders!$G$2:$G$3525,"Delivered")</f>
        <v>2</v>
      </c>
      <c r="K886" s="16" t="n">
        <f aca="false">SUMIFS(Orders!$K$2:$K$3525,Orders!$B$2:$B$3525,A886,Orders!$G$2:$G$3525,"Delivered")</f>
        <v>6723.2</v>
      </c>
      <c r="L886" s="16" t="n">
        <f aca="false">IF(J886=0,0,K886/J886)</f>
        <v>3361.6</v>
      </c>
      <c r="M886" s="12" t="str">
        <f aca="false">IF(J886&gt;1,"Repeat","One-time")</f>
        <v>Repeat</v>
      </c>
    </row>
    <row r="887" customFormat="false" ht="15" hidden="false" customHeight="false" outlineLevel="0" collapsed="false">
      <c r="A887" s="12" t="n">
        <v>886</v>
      </c>
      <c r="B887" s="12" t="s">
        <v>2248</v>
      </c>
      <c r="C887" s="12" t="s">
        <v>2249</v>
      </c>
      <c r="D887" s="12" t="s">
        <v>488</v>
      </c>
      <c r="E887" s="12" t="n">
        <v>64</v>
      </c>
      <c r="F887" s="12" t="s">
        <v>79</v>
      </c>
      <c r="G887" s="12" t="s">
        <v>45</v>
      </c>
      <c r="H887" s="17" t="n">
        <v>45299</v>
      </c>
      <c r="I887" s="12" t="s">
        <v>61</v>
      </c>
      <c r="J887" s="12" t="n">
        <f aca="false">COUNTIFS(Orders!$B$2:$B$3525,A887,Orders!$G$2:$G$3525,"Delivered")</f>
        <v>0</v>
      </c>
      <c r="K887" s="16" t="n">
        <f aca="false">SUMIFS(Orders!$K$2:$K$3525,Orders!$B$2:$B$3525,A887,Orders!$G$2:$G$3525,"Delivered")</f>
        <v>0</v>
      </c>
      <c r="L887" s="16" t="n">
        <f aca="false">IF(J887=0,0,K887/J887)</f>
        <v>0</v>
      </c>
      <c r="M887" s="12" t="str">
        <f aca="false">IF(J887&gt;1,"Repeat","One-time")</f>
        <v>One-time</v>
      </c>
    </row>
    <row r="888" customFormat="false" ht="15" hidden="false" customHeight="false" outlineLevel="0" collapsed="false">
      <c r="A888" s="12" t="n">
        <v>887</v>
      </c>
      <c r="B888" s="12" t="s">
        <v>2250</v>
      </c>
      <c r="C888" s="12" t="s">
        <v>2251</v>
      </c>
      <c r="D888" s="12" t="s">
        <v>488</v>
      </c>
      <c r="E888" s="12" t="n">
        <v>59</v>
      </c>
      <c r="F888" s="12" t="s">
        <v>81</v>
      </c>
      <c r="G888" s="12" t="s">
        <v>45</v>
      </c>
      <c r="H888" s="17" t="n">
        <v>45337</v>
      </c>
      <c r="I888" s="12" t="s">
        <v>63</v>
      </c>
      <c r="J888" s="12" t="n">
        <f aca="false">COUNTIFS(Orders!$B$2:$B$3525,A888,Orders!$G$2:$G$3525,"Delivered")</f>
        <v>3</v>
      </c>
      <c r="K888" s="16" t="n">
        <f aca="false">SUMIFS(Orders!$K$2:$K$3525,Orders!$B$2:$B$3525,A888,Orders!$G$2:$G$3525,"Delivered")</f>
        <v>19246.3</v>
      </c>
      <c r="L888" s="16" t="n">
        <f aca="false">IF(J888=0,0,K888/J888)</f>
        <v>6415.43333333333</v>
      </c>
      <c r="M888" s="12" t="str">
        <f aca="false">IF(J888&gt;1,"Repeat","One-time")</f>
        <v>Repeat</v>
      </c>
    </row>
    <row r="889" customFormat="false" ht="15" hidden="false" customHeight="false" outlineLevel="0" collapsed="false">
      <c r="A889" s="12" t="n">
        <v>888</v>
      </c>
      <c r="B889" s="12" t="s">
        <v>2252</v>
      </c>
      <c r="C889" s="12" t="s">
        <v>2253</v>
      </c>
      <c r="D889" s="12" t="s">
        <v>483</v>
      </c>
      <c r="E889" s="12" t="n">
        <v>65</v>
      </c>
      <c r="F889" s="12" t="s">
        <v>93</v>
      </c>
      <c r="G889" s="12" t="s">
        <v>46</v>
      </c>
      <c r="H889" s="17" t="n">
        <v>45067</v>
      </c>
      <c r="I889" s="12" t="s">
        <v>61</v>
      </c>
      <c r="J889" s="12" t="n">
        <f aca="false">COUNTIFS(Orders!$B$2:$B$3525,A889,Orders!$G$2:$G$3525,"Delivered")</f>
        <v>0</v>
      </c>
      <c r="K889" s="16" t="n">
        <f aca="false">SUMIFS(Orders!$K$2:$K$3525,Orders!$B$2:$B$3525,A889,Orders!$G$2:$G$3525,"Delivered")</f>
        <v>0</v>
      </c>
      <c r="L889" s="16" t="n">
        <f aca="false">IF(J889=0,0,K889/J889)</f>
        <v>0</v>
      </c>
      <c r="M889" s="12" t="str">
        <f aca="false">IF(J889&gt;1,"Repeat","One-time")</f>
        <v>One-time</v>
      </c>
    </row>
    <row r="890" customFormat="false" ht="15" hidden="false" customHeight="false" outlineLevel="0" collapsed="false">
      <c r="A890" s="12" t="n">
        <v>889</v>
      </c>
      <c r="B890" s="12" t="s">
        <v>1223</v>
      </c>
      <c r="C890" s="12" t="s">
        <v>2254</v>
      </c>
      <c r="D890" s="12" t="s">
        <v>488</v>
      </c>
      <c r="E890" s="12" t="n">
        <v>41</v>
      </c>
      <c r="F890" s="12" t="s">
        <v>97</v>
      </c>
      <c r="G890" s="12" t="s">
        <v>42</v>
      </c>
      <c r="H890" s="17" t="n">
        <v>45758</v>
      </c>
      <c r="I890" s="12" t="s">
        <v>63</v>
      </c>
      <c r="J890" s="12" t="n">
        <f aca="false">COUNTIFS(Orders!$B$2:$B$3525,A890,Orders!$G$2:$G$3525,"Delivered")</f>
        <v>1</v>
      </c>
      <c r="K890" s="16" t="n">
        <f aca="false">SUMIFS(Orders!$K$2:$K$3525,Orders!$B$2:$B$3525,A890,Orders!$G$2:$G$3525,"Delivered")</f>
        <v>2212.55</v>
      </c>
      <c r="L890" s="16" t="n">
        <f aca="false">IF(J890=0,0,K890/J890)</f>
        <v>2212.55</v>
      </c>
      <c r="M890" s="12" t="str">
        <f aca="false">IF(J890&gt;1,"Repeat","One-time")</f>
        <v>One-time</v>
      </c>
    </row>
    <row r="891" customFormat="false" ht="15" hidden="false" customHeight="false" outlineLevel="0" collapsed="false">
      <c r="A891" s="12" t="n">
        <v>890</v>
      </c>
      <c r="B891" s="12" t="s">
        <v>2255</v>
      </c>
      <c r="C891" s="12" t="s">
        <v>2256</v>
      </c>
      <c r="D891" s="12" t="s">
        <v>488</v>
      </c>
      <c r="E891" s="12" t="n">
        <v>25</v>
      </c>
      <c r="F891" s="12" t="s">
        <v>89</v>
      </c>
      <c r="G891" s="12" t="s">
        <v>46</v>
      </c>
      <c r="H891" s="17" t="n">
        <v>45292</v>
      </c>
      <c r="I891" s="12" t="s">
        <v>63</v>
      </c>
      <c r="J891" s="12" t="n">
        <f aca="false">COUNTIFS(Orders!$B$2:$B$3525,A891,Orders!$G$2:$G$3525,"Delivered")</f>
        <v>0</v>
      </c>
      <c r="K891" s="16" t="n">
        <f aca="false">SUMIFS(Orders!$K$2:$K$3525,Orders!$B$2:$B$3525,A891,Orders!$G$2:$G$3525,"Delivered")</f>
        <v>0</v>
      </c>
      <c r="L891" s="16" t="n">
        <f aca="false">IF(J891=0,0,K891/J891)</f>
        <v>0</v>
      </c>
      <c r="M891" s="12" t="str">
        <f aca="false">IF(J891&gt;1,"Repeat","One-time")</f>
        <v>One-time</v>
      </c>
    </row>
    <row r="892" customFormat="false" ht="15" hidden="false" customHeight="false" outlineLevel="0" collapsed="false">
      <c r="A892" s="12" t="n">
        <v>891</v>
      </c>
      <c r="B892" s="12" t="s">
        <v>2257</v>
      </c>
      <c r="C892" s="12" t="s">
        <v>2258</v>
      </c>
      <c r="D892" s="12" t="s">
        <v>488</v>
      </c>
      <c r="E892" s="12" t="n">
        <v>30</v>
      </c>
      <c r="F892" s="12" t="s">
        <v>75</v>
      </c>
      <c r="G892" s="12" t="s">
        <v>43</v>
      </c>
      <c r="H892" s="17" t="n">
        <v>44840</v>
      </c>
      <c r="I892" s="12" t="s">
        <v>63</v>
      </c>
      <c r="J892" s="12" t="n">
        <f aca="false">COUNTIFS(Orders!$B$2:$B$3525,A892,Orders!$G$2:$G$3525,"Delivered")</f>
        <v>6</v>
      </c>
      <c r="K892" s="16" t="n">
        <f aca="false">SUMIFS(Orders!$K$2:$K$3525,Orders!$B$2:$B$3525,A892,Orders!$G$2:$G$3525,"Delivered")</f>
        <v>28689.85</v>
      </c>
      <c r="L892" s="16" t="n">
        <f aca="false">IF(J892=0,0,K892/J892)</f>
        <v>4781.64166666667</v>
      </c>
      <c r="M892" s="12" t="str">
        <f aca="false">IF(J892&gt;1,"Repeat","One-time")</f>
        <v>Repeat</v>
      </c>
    </row>
    <row r="893" customFormat="false" ht="15" hidden="false" customHeight="false" outlineLevel="0" collapsed="false">
      <c r="A893" s="12" t="n">
        <v>892</v>
      </c>
      <c r="B893" s="12" t="s">
        <v>2259</v>
      </c>
      <c r="C893" s="12" t="s">
        <v>2260</v>
      </c>
      <c r="D893" s="12" t="s">
        <v>488</v>
      </c>
      <c r="E893" s="12" t="n">
        <v>44</v>
      </c>
      <c r="F893" s="12" t="s">
        <v>95</v>
      </c>
      <c r="G893" s="12" t="s">
        <v>42</v>
      </c>
      <c r="H893" s="17" t="n">
        <v>45472</v>
      </c>
      <c r="I893" s="12" t="s">
        <v>63</v>
      </c>
      <c r="J893" s="12" t="n">
        <f aca="false">COUNTIFS(Orders!$B$2:$B$3525,A893,Orders!$G$2:$G$3525,"Delivered")</f>
        <v>4</v>
      </c>
      <c r="K893" s="16" t="n">
        <f aca="false">SUMIFS(Orders!$K$2:$K$3525,Orders!$B$2:$B$3525,A893,Orders!$G$2:$G$3525,"Delivered")</f>
        <v>10806</v>
      </c>
      <c r="L893" s="16" t="n">
        <f aca="false">IF(J893=0,0,K893/J893)</f>
        <v>2701.5</v>
      </c>
      <c r="M893" s="12" t="str">
        <f aca="false">IF(J893&gt;1,"Repeat","One-time")</f>
        <v>Repeat</v>
      </c>
    </row>
    <row r="894" customFormat="false" ht="15" hidden="false" customHeight="false" outlineLevel="0" collapsed="false">
      <c r="A894" s="12" t="n">
        <v>893</v>
      </c>
      <c r="B894" s="12" t="s">
        <v>2261</v>
      </c>
      <c r="C894" s="12" t="s">
        <v>2262</v>
      </c>
      <c r="D894" s="12" t="s">
        <v>483</v>
      </c>
      <c r="E894" s="12" t="n">
        <v>30</v>
      </c>
      <c r="F894" s="12" t="s">
        <v>79</v>
      </c>
      <c r="G894" s="12" t="s">
        <v>45</v>
      </c>
      <c r="H894" s="17" t="n">
        <v>44937</v>
      </c>
      <c r="I894" s="12" t="s">
        <v>63</v>
      </c>
      <c r="J894" s="12" t="n">
        <f aca="false">COUNTIFS(Orders!$B$2:$B$3525,A894,Orders!$G$2:$G$3525,"Delivered")</f>
        <v>5</v>
      </c>
      <c r="K894" s="16" t="n">
        <f aca="false">SUMIFS(Orders!$K$2:$K$3525,Orders!$B$2:$B$3525,A894,Orders!$G$2:$G$3525,"Delivered")</f>
        <v>10538.2</v>
      </c>
      <c r="L894" s="16" t="n">
        <f aca="false">IF(J894=0,0,K894/J894)</f>
        <v>2107.64</v>
      </c>
      <c r="M894" s="12" t="str">
        <f aca="false">IF(J894&gt;1,"Repeat","One-time")</f>
        <v>Repeat</v>
      </c>
    </row>
    <row r="895" customFormat="false" ht="15" hidden="false" customHeight="false" outlineLevel="0" collapsed="false">
      <c r="A895" s="12" t="n">
        <v>894</v>
      </c>
      <c r="B895" s="12" t="s">
        <v>2263</v>
      </c>
      <c r="C895" s="12" t="s">
        <v>2264</v>
      </c>
      <c r="D895" s="12" t="s">
        <v>483</v>
      </c>
      <c r="E895" s="12" t="n">
        <v>38</v>
      </c>
      <c r="F895" s="12" t="s">
        <v>99</v>
      </c>
      <c r="G895" s="12" t="s">
        <v>42</v>
      </c>
      <c r="H895" s="17" t="n">
        <v>45426</v>
      </c>
      <c r="I895" s="12" t="s">
        <v>61</v>
      </c>
      <c r="J895" s="12" t="n">
        <f aca="false">COUNTIFS(Orders!$B$2:$B$3525,A895,Orders!$G$2:$G$3525,"Delivered")</f>
        <v>2</v>
      </c>
      <c r="K895" s="16" t="n">
        <f aca="false">SUMIFS(Orders!$K$2:$K$3525,Orders!$B$2:$B$3525,A895,Orders!$G$2:$G$3525,"Delivered")</f>
        <v>10056.8</v>
      </c>
      <c r="L895" s="16" t="n">
        <f aca="false">IF(J895=0,0,K895/J895)</f>
        <v>5028.4</v>
      </c>
      <c r="M895" s="12" t="str">
        <f aca="false">IF(J895&gt;1,"Repeat","One-time")</f>
        <v>Repeat</v>
      </c>
    </row>
    <row r="896" customFormat="false" ht="15" hidden="false" customHeight="false" outlineLevel="0" collapsed="false">
      <c r="A896" s="12" t="n">
        <v>895</v>
      </c>
      <c r="B896" s="12" t="s">
        <v>2265</v>
      </c>
      <c r="C896" s="12" t="s">
        <v>2266</v>
      </c>
      <c r="D896" s="12" t="s">
        <v>483</v>
      </c>
      <c r="E896" s="12" t="n">
        <v>49</v>
      </c>
      <c r="F896" s="12" t="s">
        <v>81</v>
      </c>
      <c r="G896" s="12" t="s">
        <v>45</v>
      </c>
      <c r="H896" s="17" t="n">
        <v>45588</v>
      </c>
      <c r="I896" s="12" t="s">
        <v>63</v>
      </c>
      <c r="J896" s="12" t="n">
        <f aca="false">COUNTIFS(Orders!$B$2:$B$3525,A896,Orders!$G$2:$G$3525,"Delivered")</f>
        <v>6</v>
      </c>
      <c r="K896" s="16" t="n">
        <f aca="false">SUMIFS(Orders!$K$2:$K$3525,Orders!$B$2:$B$3525,A896,Orders!$G$2:$G$3525,"Delivered")</f>
        <v>15219.25</v>
      </c>
      <c r="L896" s="16" t="n">
        <f aca="false">IF(J896=0,0,K896/J896)</f>
        <v>2536.54166666667</v>
      </c>
      <c r="M896" s="12" t="str">
        <f aca="false">IF(J896&gt;1,"Repeat","One-time")</f>
        <v>Repeat</v>
      </c>
    </row>
    <row r="897" customFormat="false" ht="15" hidden="false" customHeight="false" outlineLevel="0" collapsed="false">
      <c r="A897" s="12" t="n">
        <v>896</v>
      </c>
      <c r="B897" s="12" t="s">
        <v>2267</v>
      </c>
      <c r="C897" s="12" t="s">
        <v>2268</v>
      </c>
      <c r="D897" s="12" t="s">
        <v>488</v>
      </c>
      <c r="E897" s="12" t="n">
        <v>58</v>
      </c>
      <c r="F897" s="12" t="s">
        <v>81</v>
      </c>
      <c r="G897" s="12" t="s">
        <v>45</v>
      </c>
      <c r="H897" s="17" t="n">
        <v>44738</v>
      </c>
      <c r="I897" s="12" t="s">
        <v>63</v>
      </c>
      <c r="J897" s="12" t="n">
        <f aca="false">COUNTIFS(Orders!$B$2:$B$3525,A897,Orders!$G$2:$G$3525,"Delivered")</f>
        <v>2</v>
      </c>
      <c r="K897" s="16" t="n">
        <f aca="false">SUMIFS(Orders!$K$2:$K$3525,Orders!$B$2:$B$3525,A897,Orders!$G$2:$G$3525,"Delivered")</f>
        <v>3327.1</v>
      </c>
      <c r="L897" s="16" t="n">
        <f aca="false">IF(J897=0,0,K897/J897)</f>
        <v>1663.55</v>
      </c>
      <c r="M897" s="12" t="str">
        <f aca="false">IF(J897&gt;1,"Repeat","One-time")</f>
        <v>Repeat</v>
      </c>
    </row>
    <row r="898" customFormat="false" ht="15" hidden="false" customHeight="false" outlineLevel="0" collapsed="false">
      <c r="A898" s="12" t="n">
        <v>897</v>
      </c>
      <c r="B898" s="12" t="s">
        <v>2269</v>
      </c>
      <c r="C898" s="12" t="s">
        <v>2270</v>
      </c>
      <c r="D898" s="12" t="s">
        <v>488</v>
      </c>
      <c r="E898" s="12" t="n">
        <v>31</v>
      </c>
      <c r="F898" s="12" t="s">
        <v>99</v>
      </c>
      <c r="G898" s="12" t="s">
        <v>42</v>
      </c>
      <c r="H898" s="17" t="n">
        <v>45005</v>
      </c>
      <c r="I898" s="12" t="s">
        <v>61</v>
      </c>
      <c r="J898" s="12" t="n">
        <f aca="false">COUNTIFS(Orders!$B$2:$B$3525,A898,Orders!$G$2:$G$3525,"Delivered")</f>
        <v>3</v>
      </c>
      <c r="K898" s="16" t="n">
        <f aca="false">SUMIFS(Orders!$K$2:$K$3525,Orders!$B$2:$B$3525,A898,Orders!$G$2:$G$3525,"Delivered")</f>
        <v>8568.55</v>
      </c>
      <c r="L898" s="16" t="n">
        <f aca="false">IF(J898=0,0,K898/J898)</f>
        <v>2856.18333333333</v>
      </c>
      <c r="M898" s="12" t="str">
        <f aca="false">IF(J898&gt;1,"Repeat","One-time")</f>
        <v>Repeat</v>
      </c>
    </row>
    <row r="899" customFormat="false" ht="15" hidden="false" customHeight="false" outlineLevel="0" collapsed="false">
      <c r="A899" s="12" t="n">
        <v>898</v>
      </c>
      <c r="B899" s="12" t="s">
        <v>2271</v>
      </c>
      <c r="C899" s="12" t="s">
        <v>2272</v>
      </c>
      <c r="D899" s="12" t="s">
        <v>483</v>
      </c>
      <c r="E899" s="12" t="n">
        <v>49</v>
      </c>
      <c r="F899" s="12" t="s">
        <v>81</v>
      </c>
      <c r="G899" s="12" t="s">
        <v>45</v>
      </c>
      <c r="H899" s="17" t="n">
        <v>44888</v>
      </c>
      <c r="I899" s="12" t="s">
        <v>61</v>
      </c>
      <c r="J899" s="12" t="n">
        <f aca="false">COUNTIFS(Orders!$B$2:$B$3525,A899,Orders!$G$2:$G$3525,"Delivered")</f>
        <v>4</v>
      </c>
      <c r="K899" s="16" t="n">
        <f aca="false">SUMIFS(Orders!$K$2:$K$3525,Orders!$B$2:$B$3525,A899,Orders!$G$2:$G$3525,"Delivered")</f>
        <v>18105.25</v>
      </c>
      <c r="L899" s="16" t="n">
        <f aca="false">IF(J899=0,0,K899/J899)</f>
        <v>4526.3125</v>
      </c>
      <c r="M899" s="12" t="str">
        <f aca="false">IF(J899&gt;1,"Repeat","One-time")</f>
        <v>Repeat</v>
      </c>
    </row>
    <row r="900" customFormat="false" ht="15" hidden="false" customHeight="false" outlineLevel="0" collapsed="false">
      <c r="A900" s="12" t="n">
        <v>899</v>
      </c>
      <c r="B900" s="12" t="s">
        <v>2273</v>
      </c>
      <c r="C900" s="12" t="s">
        <v>2274</v>
      </c>
      <c r="D900" s="12" t="s">
        <v>483</v>
      </c>
      <c r="E900" s="12" t="n">
        <v>57</v>
      </c>
      <c r="F900" s="12" t="s">
        <v>75</v>
      </c>
      <c r="G900" s="12" t="s">
        <v>43</v>
      </c>
      <c r="H900" s="17" t="n">
        <v>45236</v>
      </c>
      <c r="I900" s="12" t="s">
        <v>63</v>
      </c>
      <c r="J900" s="12" t="n">
        <f aca="false">COUNTIFS(Orders!$B$2:$B$3525,A900,Orders!$G$2:$G$3525,"Delivered")</f>
        <v>0</v>
      </c>
      <c r="K900" s="16" t="n">
        <f aca="false">SUMIFS(Orders!$K$2:$K$3525,Orders!$B$2:$B$3525,A900,Orders!$G$2:$G$3525,"Delivered")</f>
        <v>0</v>
      </c>
      <c r="L900" s="16" t="n">
        <f aca="false">IF(J900=0,0,K900/J900)</f>
        <v>0</v>
      </c>
      <c r="M900" s="12" t="str">
        <f aca="false">IF(J900&gt;1,"Repeat","One-time")</f>
        <v>One-time</v>
      </c>
    </row>
    <row r="901" customFormat="false" ht="15" hidden="false" customHeight="false" outlineLevel="0" collapsed="false">
      <c r="A901" s="12" t="n">
        <v>900</v>
      </c>
      <c r="B901" s="12" t="s">
        <v>2275</v>
      </c>
      <c r="C901" s="12" t="s">
        <v>2276</v>
      </c>
      <c r="D901" s="12" t="s">
        <v>488</v>
      </c>
      <c r="E901" s="12" t="n">
        <v>45</v>
      </c>
      <c r="F901" s="12" t="s">
        <v>97</v>
      </c>
      <c r="G901" s="12" t="s">
        <v>42</v>
      </c>
      <c r="H901" s="17" t="n">
        <v>45112</v>
      </c>
      <c r="I901" s="12" t="s">
        <v>61</v>
      </c>
      <c r="J901" s="12" t="n">
        <f aca="false">COUNTIFS(Orders!$B$2:$B$3525,A901,Orders!$G$2:$G$3525,"Delivered")</f>
        <v>2</v>
      </c>
      <c r="K901" s="16" t="n">
        <f aca="false">SUMIFS(Orders!$K$2:$K$3525,Orders!$B$2:$B$3525,A901,Orders!$G$2:$G$3525,"Delivered")</f>
        <v>9313.35</v>
      </c>
      <c r="L901" s="16" t="n">
        <f aca="false">IF(J901=0,0,K901/J901)</f>
        <v>4656.675</v>
      </c>
      <c r="M901" s="12" t="str">
        <f aca="false">IF(J901&gt;1,"Repeat","One-time")</f>
        <v>Repeat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6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5" t="s">
        <v>2277</v>
      </c>
      <c r="B1" s="15" t="s">
        <v>2278</v>
      </c>
      <c r="C1" s="15" t="s">
        <v>103</v>
      </c>
      <c r="D1" s="15" t="s">
        <v>2279</v>
      </c>
      <c r="E1" s="15" t="s">
        <v>106</v>
      </c>
      <c r="F1" s="15" t="s">
        <v>2280</v>
      </c>
      <c r="G1" s="15" t="s">
        <v>105</v>
      </c>
      <c r="H1" s="15" t="s">
        <v>107</v>
      </c>
      <c r="I1" s="15" t="s">
        <v>2281</v>
      </c>
      <c r="J1" s="15" t="s">
        <v>2282</v>
      </c>
      <c r="K1" s="15" t="s">
        <v>2283</v>
      </c>
      <c r="L1" s="15" t="s">
        <v>2284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n">
        <v>136</v>
      </c>
      <c r="D2" s="12" t="n">
        <v>1</v>
      </c>
      <c r="E2" s="16" t="n">
        <v>3299</v>
      </c>
      <c r="F2" s="12" t="n">
        <v>5</v>
      </c>
      <c r="G2" s="12" t="str">
        <f aca="false">INDEX(Products!$C$2:$C$181,MATCH(C2,Products!$A$2:$A$181,0))</f>
        <v>Sports &amp; Fitness</v>
      </c>
      <c r="H2" s="16" t="n">
        <f aca="false">INDEX(Products!$E$2:$E$181,MATCH(C2,Products!$A$2:$A$181,0))</f>
        <v>2348.96</v>
      </c>
      <c r="I2" s="12" t="str">
        <f aca="false">INDEX(Orders!$G$2:$G$3525,MATCH(B2,Orders!$A$2:$A$3525,0))</f>
        <v>Delivered</v>
      </c>
      <c r="J2" s="16" t="n">
        <f aca="false">D2*E2*(1-F2/100)</f>
        <v>3134.05</v>
      </c>
      <c r="K2" s="16" t="n">
        <f aca="false">D2*H2</f>
        <v>2348.96</v>
      </c>
      <c r="L2" s="16" t="n">
        <f aca="false">J2-K2</f>
        <v>785.09</v>
      </c>
    </row>
    <row r="3" customFormat="false" ht="15" hidden="false" customHeight="false" outlineLevel="0" collapsed="false">
      <c r="A3" s="12" t="n">
        <v>2</v>
      </c>
      <c r="B3" s="12" t="n">
        <v>2</v>
      </c>
      <c r="C3" s="12" t="n">
        <v>106</v>
      </c>
      <c r="D3" s="12" t="n">
        <v>1</v>
      </c>
      <c r="E3" s="16" t="n">
        <v>1069</v>
      </c>
      <c r="F3" s="12" t="n">
        <v>0</v>
      </c>
      <c r="G3" s="12" t="str">
        <f aca="false">INDEX(Products!$C$2:$C$181,MATCH(C3,Products!$A$2:$A$181,0))</f>
        <v>Beauty</v>
      </c>
      <c r="H3" s="16" t="n">
        <f aca="false">INDEX(Products!$E$2:$E$181,MATCH(C3,Products!$A$2:$A$181,0))</f>
        <v>735.88</v>
      </c>
      <c r="I3" s="12" t="str">
        <f aca="false">INDEX(Orders!$G$2:$G$3525,MATCH(B3,Orders!$A$2:$A$3525,0))</f>
        <v>Delivered</v>
      </c>
      <c r="J3" s="16" t="n">
        <f aca="false">D3*E3*(1-F3/100)</f>
        <v>1069</v>
      </c>
      <c r="K3" s="16" t="n">
        <f aca="false">D3*H3</f>
        <v>735.88</v>
      </c>
      <c r="L3" s="16" t="n">
        <f aca="false">J3-K3</f>
        <v>333.12</v>
      </c>
    </row>
    <row r="4" customFormat="false" ht="15" hidden="false" customHeight="false" outlineLevel="0" collapsed="false">
      <c r="A4" s="12" t="n">
        <v>3</v>
      </c>
      <c r="B4" s="12" t="n">
        <v>3</v>
      </c>
      <c r="C4" s="12" t="n">
        <v>127</v>
      </c>
      <c r="D4" s="12" t="n">
        <v>1</v>
      </c>
      <c r="E4" s="16" t="n">
        <v>3449</v>
      </c>
      <c r="F4" s="12" t="n">
        <v>0</v>
      </c>
      <c r="G4" s="12" t="str">
        <f aca="false">INDEX(Products!$C$2:$C$181,MATCH(C4,Products!$A$2:$A$181,0))</f>
        <v>Sports &amp; Fitness</v>
      </c>
      <c r="H4" s="16" t="n">
        <f aca="false">INDEX(Products!$E$2:$E$181,MATCH(C4,Products!$A$2:$A$181,0))</f>
        <v>2115.56</v>
      </c>
      <c r="I4" s="12" t="str">
        <f aca="false">INDEX(Orders!$G$2:$G$3525,MATCH(B4,Orders!$A$2:$A$3525,0))</f>
        <v>Delivered</v>
      </c>
      <c r="J4" s="16" t="n">
        <f aca="false">D4*E4*(1-F4/100)</f>
        <v>3449</v>
      </c>
      <c r="K4" s="16" t="n">
        <f aca="false">D4*H4</f>
        <v>2115.56</v>
      </c>
      <c r="L4" s="16" t="n">
        <f aca="false">J4-K4</f>
        <v>1333.44</v>
      </c>
    </row>
    <row r="5" customFormat="false" ht="15" hidden="false" customHeight="false" outlineLevel="0" collapsed="false">
      <c r="A5" s="12" t="n">
        <v>4</v>
      </c>
      <c r="B5" s="12" t="n">
        <v>4</v>
      </c>
      <c r="C5" s="12" t="n">
        <v>71</v>
      </c>
      <c r="D5" s="12" t="n">
        <v>1</v>
      </c>
      <c r="E5" s="16" t="n">
        <v>2909</v>
      </c>
      <c r="F5" s="12" t="n">
        <v>20</v>
      </c>
      <c r="G5" s="12" t="str">
        <f aca="false">INDEX(Products!$C$2:$C$181,MATCH(C5,Products!$A$2:$A$181,0))</f>
        <v>Fashion</v>
      </c>
      <c r="H5" s="16" t="n">
        <f aca="false">INDEX(Products!$E$2:$E$181,MATCH(C5,Products!$A$2:$A$181,0))</f>
        <v>1746.44</v>
      </c>
      <c r="I5" s="12" t="str">
        <f aca="false">INDEX(Orders!$G$2:$G$3525,MATCH(B5,Orders!$A$2:$A$3525,0))</f>
        <v>Delivered</v>
      </c>
      <c r="J5" s="16" t="n">
        <f aca="false">D5*E5*(1-F5/100)</f>
        <v>2327.2</v>
      </c>
      <c r="K5" s="16" t="n">
        <f aca="false">D5*H5</f>
        <v>1746.44</v>
      </c>
      <c r="L5" s="16" t="n">
        <f aca="false">J5-K5</f>
        <v>580.76</v>
      </c>
    </row>
    <row r="6" customFormat="false" ht="15" hidden="false" customHeight="false" outlineLevel="0" collapsed="false">
      <c r="A6" s="12" t="n">
        <v>5</v>
      </c>
      <c r="B6" s="12" t="n">
        <v>4</v>
      </c>
      <c r="C6" s="12" t="n">
        <v>129</v>
      </c>
      <c r="D6" s="12" t="n">
        <v>1</v>
      </c>
      <c r="E6" s="16" t="n">
        <v>3769</v>
      </c>
      <c r="F6" s="12" t="n">
        <v>5</v>
      </c>
      <c r="G6" s="12" t="str">
        <f aca="false">INDEX(Products!$C$2:$C$181,MATCH(C6,Products!$A$2:$A$181,0))</f>
        <v>Sports &amp; Fitness</v>
      </c>
      <c r="H6" s="16" t="n">
        <f aca="false">INDEX(Products!$E$2:$E$181,MATCH(C6,Products!$A$2:$A$181,0))</f>
        <v>2597.62</v>
      </c>
      <c r="I6" s="12" t="str">
        <f aca="false">INDEX(Orders!$G$2:$G$3525,MATCH(B6,Orders!$A$2:$A$3525,0))</f>
        <v>Delivered</v>
      </c>
      <c r="J6" s="16" t="n">
        <f aca="false">D6*E6*(1-F6/100)</f>
        <v>3580.55</v>
      </c>
      <c r="K6" s="16" t="n">
        <f aca="false">D6*H6</f>
        <v>2597.62</v>
      </c>
      <c r="L6" s="16" t="n">
        <f aca="false">J6-K6</f>
        <v>982.93</v>
      </c>
    </row>
    <row r="7" customFormat="false" ht="15" hidden="false" customHeight="false" outlineLevel="0" collapsed="false">
      <c r="A7" s="12" t="n">
        <v>6</v>
      </c>
      <c r="B7" s="12" t="n">
        <v>4</v>
      </c>
      <c r="C7" s="12" t="n">
        <v>16</v>
      </c>
      <c r="D7" s="12" t="n">
        <v>3</v>
      </c>
      <c r="E7" s="16" t="n">
        <v>3969</v>
      </c>
      <c r="F7" s="12" t="n">
        <v>0</v>
      </c>
      <c r="G7" s="12" t="str">
        <f aca="false">INDEX(Products!$C$2:$C$181,MATCH(C7,Products!$A$2:$A$181,0))</f>
        <v>Electronics</v>
      </c>
      <c r="H7" s="16" t="n">
        <f aca="false">INDEX(Products!$E$2:$E$181,MATCH(C7,Products!$A$2:$A$181,0))</f>
        <v>2318.31</v>
      </c>
      <c r="I7" s="12" t="str">
        <f aca="false">INDEX(Orders!$G$2:$G$3525,MATCH(B7,Orders!$A$2:$A$3525,0))</f>
        <v>Delivered</v>
      </c>
      <c r="J7" s="16" t="n">
        <f aca="false">D7*E7*(1-F7/100)</f>
        <v>11907</v>
      </c>
      <c r="K7" s="16" t="n">
        <f aca="false">D7*H7</f>
        <v>6954.93</v>
      </c>
      <c r="L7" s="16" t="n">
        <f aca="false">J7-K7</f>
        <v>4952.07</v>
      </c>
    </row>
    <row r="8" customFormat="false" ht="15" hidden="false" customHeight="false" outlineLevel="0" collapsed="false">
      <c r="A8" s="12" t="n">
        <v>7</v>
      </c>
      <c r="B8" s="12" t="n">
        <v>5</v>
      </c>
      <c r="C8" s="12" t="n">
        <v>57</v>
      </c>
      <c r="D8" s="12" t="n">
        <v>1</v>
      </c>
      <c r="E8" s="16" t="n">
        <v>4689</v>
      </c>
      <c r="F8" s="12" t="n">
        <v>0</v>
      </c>
      <c r="G8" s="12" t="str">
        <f aca="false">INDEX(Products!$C$2:$C$181,MATCH(C8,Products!$A$2:$A$181,0))</f>
        <v>Home &amp; Kitchen</v>
      </c>
      <c r="H8" s="16" t="n">
        <f aca="false">INDEX(Products!$E$2:$E$181,MATCH(C8,Products!$A$2:$A$181,0))</f>
        <v>3336.81</v>
      </c>
      <c r="I8" s="12" t="str">
        <f aca="false">INDEX(Orders!$G$2:$G$3525,MATCH(B8,Orders!$A$2:$A$3525,0))</f>
        <v>Returned</v>
      </c>
      <c r="J8" s="16" t="n">
        <f aca="false">D8*E8*(1-F8/100)</f>
        <v>4689</v>
      </c>
      <c r="K8" s="16" t="n">
        <f aca="false">D8*H8</f>
        <v>3336.81</v>
      </c>
      <c r="L8" s="16" t="n">
        <f aca="false">J8-K8</f>
        <v>1352.19</v>
      </c>
    </row>
    <row r="9" customFormat="false" ht="15" hidden="false" customHeight="false" outlineLevel="0" collapsed="false">
      <c r="A9" s="12" t="n">
        <v>8</v>
      </c>
      <c r="B9" s="12" t="n">
        <v>6</v>
      </c>
      <c r="C9" s="12" t="n">
        <v>51</v>
      </c>
      <c r="D9" s="12" t="n">
        <v>1</v>
      </c>
      <c r="E9" s="16" t="n">
        <v>549</v>
      </c>
      <c r="F9" s="12" t="n">
        <v>0</v>
      </c>
      <c r="G9" s="12" t="str">
        <f aca="false">INDEX(Products!$C$2:$C$181,MATCH(C9,Products!$A$2:$A$181,0))</f>
        <v>Home &amp; Kitchen</v>
      </c>
      <c r="H9" s="16" t="n">
        <f aca="false">INDEX(Products!$E$2:$E$181,MATCH(C9,Products!$A$2:$A$181,0))</f>
        <v>371.83</v>
      </c>
      <c r="I9" s="12" t="str">
        <f aca="false">INDEX(Orders!$G$2:$G$3525,MATCH(B9,Orders!$A$2:$A$3525,0))</f>
        <v>Delivered</v>
      </c>
      <c r="J9" s="16" t="n">
        <f aca="false">D9*E9*(1-F9/100)</f>
        <v>549</v>
      </c>
      <c r="K9" s="16" t="n">
        <f aca="false">D9*H9</f>
        <v>371.83</v>
      </c>
      <c r="L9" s="16" t="n">
        <f aca="false">J9-K9</f>
        <v>177.17</v>
      </c>
    </row>
    <row r="10" customFormat="false" ht="15" hidden="false" customHeight="false" outlineLevel="0" collapsed="false">
      <c r="A10" s="12" t="n">
        <v>9</v>
      </c>
      <c r="B10" s="12" t="n">
        <v>6</v>
      </c>
      <c r="C10" s="12" t="n">
        <v>29</v>
      </c>
      <c r="D10" s="12" t="n">
        <v>1</v>
      </c>
      <c r="E10" s="16" t="n">
        <v>1269</v>
      </c>
      <c r="F10" s="12" t="n">
        <v>0</v>
      </c>
      <c r="G10" s="12" t="str">
        <f aca="false">INDEX(Products!$C$2:$C$181,MATCH(C10,Products!$A$2:$A$181,0))</f>
        <v>Electronics</v>
      </c>
      <c r="H10" s="16" t="n">
        <f aca="false">INDEX(Products!$E$2:$E$181,MATCH(C10,Products!$A$2:$A$181,0))</f>
        <v>747.69</v>
      </c>
      <c r="I10" s="12" t="str">
        <f aca="false">INDEX(Orders!$G$2:$G$3525,MATCH(B10,Orders!$A$2:$A$3525,0))</f>
        <v>Delivered</v>
      </c>
      <c r="J10" s="16" t="n">
        <f aca="false">D10*E10*(1-F10/100)</f>
        <v>1269</v>
      </c>
      <c r="K10" s="16" t="n">
        <f aca="false">D10*H10</f>
        <v>747.69</v>
      </c>
      <c r="L10" s="16" t="n">
        <f aca="false">J10-K10</f>
        <v>521.31</v>
      </c>
    </row>
    <row r="11" customFormat="false" ht="15" hidden="false" customHeight="false" outlineLevel="0" collapsed="false">
      <c r="A11" s="12" t="n">
        <v>10</v>
      </c>
      <c r="B11" s="12" t="n">
        <v>7</v>
      </c>
      <c r="C11" s="12" t="n">
        <v>54</v>
      </c>
      <c r="D11" s="12" t="n">
        <v>3</v>
      </c>
      <c r="E11" s="16" t="n">
        <v>2299</v>
      </c>
      <c r="F11" s="12" t="n">
        <v>5</v>
      </c>
      <c r="G11" s="12" t="str">
        <f aca="false">INDEX(Products!$C$2:$C$181,MATCH(C11,Products!$A$2:$A$181,0))</f>
        <v>Home &amp; Kitchen</v>
      </c>
      <c r="H11" s="16" t="n">
        <f aca="false">INDEX(Products!$E$2:$E$181,MATCH(C11,Products!$A$2:$A$181,0))</f>
        <v>1611.85</v>
      </c>
      <c r="I11" s="12" t="str">
        <f aca="false">INDEX(Orders!$G$2:$G$3525,MATCH(B11,Orders!$A$2:$A$3525,0))</f>
        <v>Cancelled</v>
      </c>
      <c r="J11" s="16" t="n">
        <f aca="false">D11*E11*(1-F11/100)</f>
        <v>6552.15</v>
      </c>
      <c r="K11" s="16" t="n">
        <f aca="false">D11*H11</f>
        <v>4835.55</v>
      </c>
      <c r="L11" s="16" t="n">
        <f aca="false">J11-K11</f>
        <v>1716.6</v>
      </c>
    </row>
    <row r="12" customFormat="false" ht="15" hidden="false" customHeight="false" outlineLevel="0" collapsed="false">
      <c r="A12" s="12" t="n">
        <v>11</v>
      </c>
      <c r="B12" s="12" t="n">
        <v>7</v>
      </c>
      <c r="C12" s="12" t="n">
        <v>146</v>
      </c>
      <c r="D12" s="12" t="n">
        <v>1</v>
      </c>
      <c r="E12" s="16" t="n">
        <v>369</v>
      </c>
      <c r="F12" s="12" t="n">
        <v>0</v>
      </c>
      <c r="G12" s="12" t="str">
        <f aca="false">INDEX(Products!$C$2:$C$181,MATCH(C12,Products!$A$2:$A$181,0))</f>
        <v>Sports &amp; Fitness</v>
      </c>
      <c r="H12" s="16" t="n">
        <f aca="false">INDEX(Products!$E$2:$E$181,MATCH(C12,Products!$A$2:$A$181,0))</f>
        <v>205.71</v>
      </c>
      <c r="I12" s="12" t="str">
        <f aca="false">INDEX(Orders!$G$2:$G$3525,MATCH(B12,Orders!$A$2:$A$3525,0))</f>
        <v>Cancelled</v>
      </c>
      <c r="J12" s="16" t="n">
        <f aca="false">D12*E12*(1-F12/100)</f>
        <v>369</v>
      </c>
      <c r="K12" s="16" t="n">
        <f aca="false">D12*H12</f>
        <v>205.71</v>
      </c>
      <c r="L12" s="16" t="n">
        <f aca="false">J12-K12</f>
        <v>163.29</v>
      </c>
    </row>
    <row r="13" customFormat="false" ht="15" hidden="false" customHeight="false" outlineLevel="0" collapsed="false">
      <c r="A13" s="12" t="n">
        <v>12</v>
      </c>
      <c r="B13" s="12" t="n">
        <v>8</v>
      </c>
      <c r="C13" s="12" t="n">
        <v>137</v>
      </c>
      <c r="D13" s="12" t="n">
        <v>1</v>
      </c>
      <c r="E13" s="16" t="n">
        <v>3509</v>
      </c>
      <c r="F13" s="12" t="n">
        <v>0</v>
      </c>
      <c r="G13" s="12" t="str">
        <f aca="false">INDEX(Products!$C$2:$C$181,MATCH(C13,Products!$A$2:$A$181,0))</f>
        <v>Sports &amp; Fitness</v>
      </c>
      <c r="H13" s="16" t="n">
        <f aca="false">INDEX(Products!$E$2:$E$181,MATCH(C13,Products!$A$2:$A$181,0))</f>
        <v>2570.86</v>
      </c>
      <c r="I13" s="12" t="str">
        <f aca="false">INDEX(Orders!$G$2:$G$3525,MATCH(B13,Orders!$A$2:$A$3525,0))</f>
        <v>Returned</v>
      </c>
      <c r="J13" s="16" t="n">
        <f aca="false">D13*E13*(1-F13/100)</f>
        <v>3509</v>
      </c>
      <c r="K13" s="16" t="n">
        <f aca="false">D13*H13</f>
        <v>2570.86</v>
      </c>
      <c r="L13" s="16" t="n">
        <f aca="false">J13-K13</f>
        <v>938.14</v>
      </c>
    </row>
    <row r="14" customFormat="false" ht="15" hidden="false" customHeight="false" outlineLevel="0" collapsed="false">
      <c r="A14" s="12" t="n">
        <v>13</v>
      </c>
      <c r="B14" s="12" t="n">
        <v>9</v>
      </c>
      <c r="C14" s="12" t="n">
        <v>121</v>
      </c>
      <c r="D14" s="12" t="n">
        <v>1</v>
      </c>
      <c r="E14" s="16" t="n">
        <v>3789</v>
      </c>
      <c r="F14" s="12" t="n">
        <v>0</v>
      </c>
      <c r="G14" s="12" t="str">
        <f aca="false">INDEX(Products!$C$2:$C$181,MATCH(C14,Products!$A$2:$A$181,0))</f>
        <v>Sports &amp; Fitness</v>
      </c>
      <c r="H14" s="16" t="n">
        <f aca="false">INDEX(Products!$E$2:$E$181,MATCH(C14,Products!$A$2:$A$181,0))</f>
        <v>2806.84</v>
      </c>
      <c r="I14" s="12" t="str">
        <f aca="false">INDEX(Orders!$G$2:$G$3525,MATCH(B14,Orders!$A$2:$A$3525,0))</f>
        <v>Delivered</v>
      </c>
      <c r="J14" s="16" t="n">
        <f aca="false">D14*E14*(1-F14/100)</f>
        <v>3789</v>
      </c>
      <c r="K14" s="16" t="n">
        <f aca="false">D14*H14</f>
        <v>2806.84</v>
      </c>
      <c r="L14" s="16" t="n">
        <f aca="false">J14-K14</f>
        <v>982.16</v>
      </c>
    </row>
    <row r="15" customFormat="false" ht="15" hidden="false" customHeight="false" outlineLevel="0" collapsed="false">
      <c r="A15" s="12" t="n">
        <v>14</v>
      </c>
      <c r="B15" s="12" t="n">
        <v>10</v>
      </c>
      <c r="C15" s="12" t="n">
        <v>50</v>
      </c>
      <c r="D15" s="12" t="n">
        <v>1</v>
      </c>
      <c r="E15" s="16" t="n">
        <v>529</v>
      </c>
      <c r="F15" s="12" t="n">
        <v>0</v>
      </c>
      <c r="G15" s="12" t="str">
        <f aca="false">INDEX(Products!$C$2:$C$181,MATCH(C15,Products!$A$2:$A$181,0))</f>
        <v>Home &amp; Kitchen</v>
      </c>
      <c r="H15" s="16" t="n">
        <f aca="false">INDEX(Products!$E$2:$E$181,MATCH(C15,Products!$A$2:$A$181,0))</f>
        <v>302.36</v>
      </c>
      <c r="I15" s="12" t="str">
        <f aca="false">INDEX(Orders!$G$2:$G$3525,MATCH(B15,Orders!$A$2:$A$3525,0))</f>
        <v>Delivered</v>
      </c>
      <c r="J15" s="16" t="n">
        <f aca="false">D15*E15*(1-F15/100)</f>
        <v>529</v>
      </c>
      <c r="K15" s="16" t="n">
        <f aca="false">D15*H15</f>
        <v>302.36</v>
      </c>
      <c r="L15" s="16" t="n">
        <f aca="false">J15-K15</f>
        <v>226.64</v>
      </c>
    </row>
    <row r="16" customFormat="false" ht="15" hidden="false" customHeight="false" outlineLevel="0" collapsed="false">
      <c r="A16" s="12" t="n">
        <v>15</v>
      </c>
      <c r="B16" s="12" t="n">
        <v>10</v>
      </c>
      <c r="C16" s="12" t="n">
        <v>93</v>
      </c>
      <c r="D16" s="12" t="n">
        <v>1</v>
      </c>
      <c r="E16" s="16" t="n">
        <v>589</v>
      </c>
      <c r="F16" s="12" t="n">
        <v>20</v>
      </c>
      <c r="G16" s="12" t="str">
        <f aca="false">INDEX(Products!$C$2:$C$181,MATCH(C16,Products!$A$2:$A$181,0))</f>
        <v>Beauty</v>
      </c>
      <c r="H16" s="16" t="n">
        <f aca="false">INDEX(Products!$E$2:$E$181,MATCH(C16,Products!$A$2:$A$181,0))</f>
        <v>401.7</v>
      </c>
      <c r="I16" s="12" t="str">
        <f aca="false">INDEX(Orders!$G$2:$G$3525,MATCH(B16,Orders!$A$2:$A$3525,0))</f>
        <v>Delivered</v>
      </c>
      <c r="J16" s="16" t="n">
        <f aca="false">D16*E16*(1-F16/100)</f>
        <v>471.2</v>
      </c>
      <c r="K16" s="16" t="n">
        <f aca="false">D16*H16</f>
        <v>401.7</v>
      </c>
      <c r="L16" s="16" t="n">
        <f aca="false">J16-K16</f>
        <v>69.5000000000001</v>
      </c>
    </row>
    <row r="17" customFormat="false" ht="15" hidden="false" customHeight="false" outlineLevel="0" collapsed="false">
      <c r="A17" s="12" t="n">
        <v>16</v>
      </c>
      <c r="B17" s="12" t="n">
        <v>11</v>
      </c>
      <c r="C17" s="12" t="n">
        <v>168</v>
      </c>
      <c r="D17" s="12" t="n">
        <v>1</v>
      </c>
      <c r="E17" s="16" t="n">
        <v>149</v>
      </c>
      <c r="F17" s="12" t="n">
        <v>0</v>
      </c>
      <c r="G17" s="12" t="str">
        <f aca="false">INDEX(Products!$C$2:$C$181,MATCH(C17,Products!$A$2:$A$181,0))</f>
        <v>Books &amp; Stationery</v>
      </c>
      <c r="H17" s="16" t="n">
        <f aca="false">INDEX(Products!$E$2:$E$181,MATCH(C17,Products!$A$2:$A$181,0))</f>
        <v>83.16</v>
      </c>
      <c r="I17" s="12" t="str">
        <f aca="false">INDEX(Orders!$G$2:$G$3525,MATCH(B17,Orders!$A$2:$A$3525,0))</f>
        <v>Delivered</v>
      </c>
      <c r="J17" s="16" t="n">
        <f aca="false">D17*E17*(1-F17/100)</f>
        <v>149</v>
      </c>
      <c r="K17" s="16" t="n">
        <f aca="false">D17*H17</f>
        <v>83.16</v>
      </c>
      <c r="L17" s="16" t="n">
        <f aca="false">J17-K17</f>
        <v>65.84</v>
      </c>
    </row>
    <row r="18" customFormat="false" ht="15" hidden="false" customHeight="false" outlineLevel="0" collapsed="false">
      <c r="A18" s="12" t="n">
        <v>17</v>
      </c>
      <c r="B18" s="12" t="n">
        <v>12</v>
      </c>
      <c r="C18" s="12" t="n">
        <v>43</v>
      </c>
      <c r="D18" s="12" t="n">
        <v>1</v>
      </c>
      <c r="E18" s="16" t="n">
        <v>1839</v>
      </c>
      <c r="F18" s="12" t="n">
        <v>0</v>
      </c>
      <c r="G18" s="12" t="str">
        <f aca="false">INDEX(Products!$C$2:$C$181,MATCH(C18,Products!$A$2:$A$181,0))</f>
        <v>Home &amp; Kitchen</v>
      </c>
      <c r="H18" s="16" t="n">
        <f aca="false">INDEX(Products!$E$2:$E$181,MATCH(C18,Products!$A$2:$A$181,0))</f>
        <v>1131.05</v>
      </c>
      <c r="I18" s="12" t="str">
        <f aca="false">INDEX(Orders!$G$2:$G$3525,MATCH(B18,Orders!$A$2:$A$3525,0))</f>
        <v>Delivered</v>
      </c>
      <c r="J18" s="16" t="n">
        <f aca="false">D18*E18*(1-F18/100)</f>
        <v>1839</v>
      </c>
      <c r="K18" s="16" t="n">
        <f aca="false">D18*H18</f>
        <v>1131.05</v>
      </c>
      <c r="L18" s="16" t="n">
        <f aca="false">J18-K18</f>
        <v>707.95</v>
      </c>
    </row>
    <row r="19" customFormat="false" ht="15" hidden="false" customHeight="false" outlineLevel="0" collapsed="false">
      <c r="A19" s="12" t="n">
        <v>18</v>
      </c>
      <c r="B19" s="12" t="n">
        <v>13</v>
      </c>
      <c r="C19" s="12" t="n">
        <v>170</v>
      </c>
      <c r="D19" s="12" t="n">
        <v>1</v>
      </c>
      <c r="E19" s="16" t="n">
        <v>489</v>
      </c>
      <c r="F19" s="12" t="n">
        <v>0</v>
      </c>
      <c r="G19" s="12" t="str">
        <f aca="false">INDEX(Products!$C$2:$C$181,MATCH(C19,Products!$A$2:$A$181,0))</f>
        <v>Books &amp; Stationery</v>
      </c>
      <c r="H19" s="16" t="n">
        <f aca="false">INDEX(Products!$E$2:$E$181,MATCH(C19,Products!$A$2:$A$181,0))</f>
        <v>278.52</v>
      </c>
      <c r="I19" s="12" t="str">
        <f aca="false">INDEX(Orders!$G$2:$G$3525,MATCH(B19,Orders!$A$2:$A$3525,0))</f>
        <v>Delivered</v>
      </c>
      <c r="J19" s="16" t="n">
        <f aca="false">D19*E19*(1-F19/100)</f>
        <v>489</v>
      </c>
      <c r="K19" s="16" t="n">
        <f aca="false">D19*H19</f>
        <v>278.52</v>
      </c>
      <c r="L19" s="16" t="n">
        <f aca="false">J19-K19</f>
        <v>210.48</v>
      </c>
    </row>
    <row r="20" customFormat="false" ht="15" hidden="false" customHeight="false" outlineLevel="0" collapsed="false">
      <c r="A20" s="12" t="n">
        <v>19</v>
      </c>
      <c r="B20" s="12" t="n">
        <v>13</v>
      </c>
      <c r="C20" s="12" t="n">
        <v>68</v>
      </c>
      <c r="D20" s="12" t="n">
        <v>1</v>
      </c>
      <c r="E20" s="16" t="n">
        <v>2859</v>
      </c>
      <c r="F20" s="12" t="n">
        <v>5</v>
      </c>
      <c r="G20" s="12" t="str">
        <f aca="false">INDEX(Products!$C$2:$C$181,MATCH(C20,Products!$A$2:$A$181,0))</f>
        <v>Fashion</v>
      </c>
      <c r="H20" s="16" t="n">
        <f aca="false">INDEX(Products!$E$2:$E$181,MATCH(C20,Products!$A$2:$A$181,0))</f>
        <v>1757.26</v>
      </c>
      <c r="I20" s="12" t="str">
        <f aca="false">INDEX(Orders!$G$2:$G$3525,MATCH(B20,Orders!$A$2:$A$3525,0))</f>
        <v>Delivered</v>
      </c>
      <c r="J20" s="16" t="n">
        <f aca="false">D20*E20*(1-F20/100)</f>
        <v>2716.05</v>
      </c>
      <c r="K20" s="16" t="n">
        <f aca="false">D20*H20</f>
        <v>1757.26</v>
      </c>
      <c r="L20" s="16" t="n">
        <f aca="false">J20-K20</f>
        <v>958.79</v>
      </c>
    </row>
    <row r="21" customFormat="false" ht="15" hidden="false" customHeight="false" outlineLevel="0" collapsed="false">
      <c r="A21" s="12" t="n">
        <v>20</v>
      </c>
      <c r="B21" s="12" t="n">
        <v>13</v>
      </c>
      <c r="C21" s="12" t="n">
        <v>122</v>
      </c>
      <c r="D21" s="12" t="n">
        <v>1</v>
      </c>
      <c r="E21" s="16" t="n">
        <v>3689</v>
      </c>
      <c r="F21" s="12" t="n">
        <v>0</v>
      </c>
      <c r="G21" s="12" t="str">
        <f aca="false">INDEX(Products!$C$2:$C$181,MATCH(C21,Products!$A$2:$A$181,0))</f>
        <v>Sports &amp; Fitness</v>
      </c>
      <c r="H21" s="16" t="n">
        <f aca="false">INDEX(Products!$E$2:$E$181,MATCH(C21,Products!$A$2:$A$181,0))</f>
        <v>2302.05</v>
      </c>
      <c r="I21" s="12" t="str">
        <f aca="false">INDEX(Orders!$G$2:$G$3525,MATCH(B21,Orders!$A$2:$A$3525,0))</f>
        <v>Delivered</v>
      </c>
      <c r="J21" s="16" t="n">
        <f aca="false">D21*E21*(1-F21/100)</f>
        <v>3689</v>
      </c>
      <c r="K21" s="16" t="n">
        <f aca="false">D21*H21</f>
        <v>2302.05</v>
      </c>
      <c r="L21" s="16" t="n">
        <f aca="false">J21-K21</f>
        <v>1386.95</v>
      </c>
    </row>
    <row r="22" customFormat="false" ht="15" hidden="false" customHeight="false" outlineLevel="0" collapsed="false">
      <c r="A22" s="12" t="n">
        <v>21</v>
      </c>
      <c r="B22" s="12" t="n">
        <v>14</v>
      </c>
      <c r="C22" s="12" t="n">
        <v>19</v>
      </c>
      <c r="D22" s="12" t="n">
        <v>1</v>
      </c>
      <c r="E22" s="16" t="n">
        <v>2389</v>
      </c>
      <c r="F22" s="12" t="n">
        <v>0</v>
      </c>
      <c r="G22" s="12" t="str">
        <f aca="false">INDEX(Products!$C$2:$C$181,MATCH(C22,Products!$A$2:$A$181,0))</f>
        <v>Electronics</v>
      </c>
      <c r="H22" s="16" t="n">
        <f aca="false">INDEX(Products!$E$2:$E$181,MATCH(C22,Products!$A$2:$A$181,0))</f>
        <v>1360.62</v>
      </c>
      <c r="I22" s="12" t="str">
        <f aca="false">INDEX(Orders!$G$2:$G$3525,MATCH(B22,Orders!$A$2:$A$3525,0))</f>
        <v>Delivered</v>
      </c>
      <c r="J22" s="16" t="n">
        <f aca="false">D22*E22*(1-F22/100)</f>
        <v>2389</v>
      </c>
      <c r="K22" s="16" t="n">
        <f aca="false">D22*H22</f>
        <v>1360.62</v>
      </c>
      <c r="L22" s="16" t="n">
        <f aca="false">J22-K22</f>
        <v>1028.38</v>
      </c>
    </row>
    <row r="23" customFormat="false" ht="15" hidden="false" customHeight="false" outlineLevel="0" collapsed="false">
      <c r="A23" s="12" t="n">
        <v>22</v>
      </c>
      <c r="B23" s="12" t="n">
        <v>14</v>
      </c>
      <c r="C23" s="12" t="n">
        <v>42</v>
      </c>
      <c r="D23" s="12" t="n">
        <v>1</v>
      </c>
      <c r="E23" s="16" t="n">
        <v>1929</v>
      </c>
      <c r="F23" s="12" t="n">
        <v>0</v>
      </c>
      <c r="G23" s="12" t="str">
        <f aca="false">INDEX(Products!$C$2:$C$181,MATCH(C23,Products!$A$2:$A$181,0))</f>
        <v>Home &amp; Kitchen</v>
      </c>
      <c r="H23" s="16" t="n">
        <f aca="false">INDEX(Products!$E$2:$E$181,MATCH(C23,Products!$A$2:$A$181,0))</f>
        <v>1085.47</v>
      </c>
      <c r="I23" s="12" t="str">
        <f aca="false">INDEX(Orders!$G$2:$G$3525,MATCH(B23,Orders!$A$2:$A$3525,0))</f>
        <v>Delivered</v>
      </c>
      <c r="J23" s="16" t="n">
        <f aca="false">D23*E23*(1-F23/100)</f>
        <v>1929</v>
      </c>
      <c r="K23" s="16" t="n">
        <f aca="false">D23*H23</f>
        <v>1085.47</v>
      </c>
      <c r="L23" s="16" t="n">
        <f aca="false">J23-K23</f>
        <v>843.53</v>
      </c>
    </row>
    <row r="24" customFormat="false" ht="15" hidden="false" customHeight="false" outlineLevel="0" collapsed="false">
      <c r="A24" s="12" t="n">
        <v>23</v>
      </c>
      <c r="B24" s="12" t="n">
        <v>15</v>
      </c>
      <c r="C24" s="12" t="n">
        <v>154</v>
      </c>
      <c r="D24" s="12" t="n">
        <v>1</v>
      </c>
      <c r="E24" s="16" t="n">
        <v>519</v>
      </c>
      <c r="F24" s="12" t="n">
        <v>0</v>
      </c>
      <c r="G24" s="12" t="str">
        <f aca="false">INDEX(Products!$C$2:$C$181,MATCH(C24,Products!$A$2:$A$181,0))</f>
        <v>Books &amp; Stationery</v>
      </c>
      <c r="H24" s="16" t="n">
        <f aca="false">INDEX(Products!$E$2:$E$181,MATCH(C24,Products!$A$2:$A$181,0))</f>
        <v>318.97</v>
      </c>
      <c r="I24" s="12" t="str">
        <f aca="false">INDEX(Orders!$G$2:$G$3525,MATCH(B24,Orders!$A$2:$A$3525,0))</f>
        <v>Delivered</v>
      </c>
      <c r="J24" s="16" t="n">
        <f aca="false">D24*E24*(1-F24/100)</f>
        <v>519</v>
      </c>
      <c r="K24" s="16" t="n">
        <f aca="false">D24*H24</f>
        <v>318.97</v>
      </c>
      <c r="L24" s="16" t="n">
        <f aca="false">J24-K24</f>
        <v>200.03</v>
      </c>
    </row>
    <row r="25" customFormat="false" ht="15" hidden="false" customHeight="false" outlineLevel="0" collapsed="false">
      <c r="A25" s="12" t="n">
        <v>24</v>
      </c>
      <c r="B25" s="12" t="n">
        <v>15</v>
      </c>
      <c r="C25" s="12" t="n">
        <v>144</v>
      </c>
      <c r="D25" s="12" t="n">
        <v>3</v>
      </c>
      <c r="E25" s="16" t="n">
        <v>2009</v>
      </c>
      <c r="F25" s="12" t="n">
        <v>0</v>
      </c>
      <c r="G25" s="12" t="str">
        <f aca="false">INDEX(Products!$C$2:$C$181,MATCH(C25,Products!$A$2:$A$181,0))</f>
        <v>Sports &amp; Fitness</v>
      </c>
      <c r="H25" s="16" t="n">
        <f aca="false">INDEX(Products!$E$2:$E$181,MATCH(C25,Products!$A$2:$A$181,0))</f>
        <v>1322.98</v>
      </c>
      <c r="I25" s="12" t="str">
        <f aca="false">INDEX(Orders!$G$2:$G$3525,MATCH(B25,Orders!$A$2:$A$3525,0))</f>
        <v>Delivered</v>
      </c>
      <c r="J25" s="16" t="n">
        <f aca="false">D25*E25*(1-F25/100)</f>
        <v>6027</v>
      </c>
      <c r="K25" s="16" t="n">
        <f aca="false">D25*H25</f>
        <v>3968.94</v>
      </c>
      <c r="L25" s="16" t="n">
        <f aca="false">J25-K25</f>
        <v>2058.06</v>
      </c>
    </row>
    <row r="26" customFormat="false" ht="15" hidden="false" customHeight="false" outlineLevel="0" collapsed="false">
      <c r="A26" s="12" t="n">
        <v>25</v>
      </c>
      <c r="B26" s="12" t="n">
        <v>15</v>
      </c>
      <c r="C26" s="12" t="n">
        <v>171</v>
      </c>
      <c r="D26" s="12" t="n">
        <v>1</v>
      </c>
      <c r="E26" s="16" t="n">
        <v>499</v>
      </c>
      <c r="F26" s="12" t="n">
        <v>0</v>
      </c>
      <c r="G26" s="12" t="str">
        <f aca="false">INDEX(Products!$C$2:$C$181,MATCH(C26,Products!$A$2:$A$181,0))</f>
        <v>Books &amp; Stationery</v>
      </c>
      <c r="H26" s="16" t="n">
        <f aca="false">INDEX(Products!$E$2:$E$181,MATCH(C26,Products!$A$2:$A$181,0))</f>
        <v>321.7</v>
      </c>
      <c r="I26" s="12" t="str">
        <f aca="false">INDEX(Orders!$G$2:$G$3525,MATCH(B26,Orders!$A$2:$A$3525,0))</f>
        <v>Delivered</v>
      </c>
      <c r="J26" s="16" t="n">
        <f aca="false">D26*E26*(1-F26/100)</f>
        <v>499</v>
      </c>
      <c r="K26" s="16" t="n">
        <f aca="false">D26*H26</f>
        <v>321.7</v>
      </c>
      <c r="L26" s="16" t="n">
        <f aca="false">J26-K26</f>
        <v>177.3</v>
      </c>
    </row>
    <row r="27" customFormat="false" ht="15" hidden="false" customHeight="false" outlineLevel="0" collapsed="false">
      <c r="A27" s="12" t="n">
        <v>26</v>
      </c>
      <c r="B27" s="12" t="n">
        <v>15</v>
      </c>
      <c r="C27" s="12" t="n">
        <v>102</v>
      </c>
      <c r="D27" s="12" t="n">
        <v>1</v>
      </c>
      <c r="E27" s="16" t="n">
        <v>429</v>
      </c>
      <c r="F27" s="12" t="n">
        <v>5</v>
      </c>
      <c r="G27" s="12" t="str">
        <f aca="false">INDEX(Products!$C$2:$C$181,MATCH(C27,Products!$A$2:$A$181,0))</f>
        <v>Beauty</v>
      </c>
      <c r="H27" s="16" t="n">
        <f aca="false">INDEX(Products!$E$2:$E$181,MATCH(C27,Products!$A$2:$A$181,0))</f>
        <v>313.05</v>
      </c>
      <c r="I27" s="12" t="str">
        <f aca="false">INDEX(Orders!$G$2:$G$3525,MATCH(B27,Orders!$A$2:$A$3525,0))</f>
        <v>Delivered</v>
      </c>
      <c r="J27" s="16" t="n">
        <f aca="false">D27*E27*(1-F27/100)</f>
        <v>407.55</v>
      </c>
      <c r="K27" s="16" t="n">
        <f aca="false">D27*H27</f>
        <v>313.05</v>
      </c>
      <c r="L27" s="16" t="n">
        <f aca="false">J27-K27</f>
        <v>94.4999999999999</v>
      </c>
    </row>
    <row r="28" customFormat="false" ht="15" hidden="false" customHeight="false" outlineLevel="0" collapsed="false">
      <c r="A28" s="12" t="n">
        <v>27</v>
      </c>
      <c r="B28" s="12" t="n">
        <v>16</v>
      </c>
      <c r="C28" s="12" t="n">
        <v>31</v>
      </c>
      <c r="D28" s="12" t="n">
        <v>1</v>
      </c>
      <c r="E28" s="16" t="n">
        <v>2199</v>
      </c>
      <c r="F28" s="12" t="n">
        <v>0</v>
      </c>
      <c r="G28" s="12" t="str">
        <f aca="false">INDEX(Products!$C$2:$C$181,MATCH(C28,Products!$A$2:$A$181,0))</f>
        <v>Home &amp; Kitchen</v>
      </c>
      <c r="H28" s="16" t="n">
        <f aca="false">INDEX(Products!$E$2:$E$181,MATCH(C28,Products!$A$2:$A$181,0))</f>
        <v>1328.79</v>
      </c>
      <c r="I28" s="12" t="str">
        <f aca="false">INDEX(Orders!$G$2:$G$3525,MATCH(B28,Orders!$A$2:$A$3525,0))</f>
        <v>Cancelled</v>
      </c>
      <c r="J28" s="16" t="n">
        <f aca="false">D28*E28*(1-F28/100)</f>
        <v>2199</v>
      </c>
      <c r="K28" s="16" t="n">
        <f aca="false">D28*H28</f>
        <v>1328.79</v>
      </c>
      <c r="L28" s="16" t="n">
        <f aca="false">J28-K28</f>
        <v>870.21</v>
      </c>
    </row>
    <row r="29" customFormat="false" ht="15" hidden="false" customHeight="false" outlineLevel="0" collapsed="false">
      <c r="A29" s="12" t="n">
        <v>28</v>
      </c>
      <c r="B29" s="12" t="n">
        <v>16</v>
      </c>
      <c r="C29" s="12" t="n">
        <v>160</v>
      </c>
      <c r="D29" s="12" t="n">
        <v>1</v>
      </c>
      <c r="E29" s="16" t="n">
        <v>229</v>
      </c>
      <c r="F29" s="12" t="n">
        <v>0</v>
      </c>
      <c r="G29" s="12" t="str">
        <f aca="false">INDEX(Products!$C$2:$C$181,MATCH(C29,Products!$A$2:$A$181,0))</f>
        <v>Books &amp; Stationery</v>
      </c>
      <c r="H29" s="16" t="n">
        <f aca="false">INDEX(Products!$E$2:$E$181,MATCH(C29,Products!$A$2:$A$181,0))</f>
        <v>137.41</v>
      </c>
      <c r="I29" s="12" t="str">
        <f aca="false">INDEX(Orders!$G$2:$G$3525,MATCH(B29,Orders!$A$2:$A$3525,0))</f>
        <v>Cancelled</v>
      </c>
      <c r="J29" s="16" t="n">
        <f aca="false">D29*E29*(1-F29/100)</f>
        <v>229</v>
      </c>
      <c r="K29" s="16" t="n">
        <f aca="false">D29*H29</f>
        <v>137.41</v>
      </c>
      <c r="L29" s="16" t="n">
        <f aca="false">J29-K29</f>
        <v>91.59</v>
      </c>
    </row>
    <row r="30" customFormat="false" ht="15" hidden="false" customHeight="false" outlineLevel="0" collapsed="false">
      <c r="A30" s="12" t="n">
        <v>29</v>
      </c>
      <c r="B30" s="12" t="n">
        <v>17</v>
      </c>
      <c r="C30" s="12" t="n">
        <v>66</v>
      </c>
      <c r="D30" s="12" t="n">
        <v>1</v>
      </c>
      <c r="E30" s="16" t="n">
        <v>1439</v>
      </c>
      <c r="F30" s="12" t="n">
        <v>0</v>
      </c>
      <c r="G30" s="12" t="str">
        <f aca="false">INDEX(Products!$C$2:$C$181,MATCH(C30,Products!$A$2:$A$181,0))</f>
        <v>Fashion</v>
      </c>
      <c r="H30" s="16" t="n">
        <f aca="false">INDEX(Products!$E$2:$E$181,MATCH(C30,Products!$A$2:$A$181,0))</f>
        <v>855.37</v>
      </c>
      <c r="I30" s="12" t="str">
        <f aca="false">INDEX(Orders!$G$2:$G$3525,MATCH(B30,Orders!$A$2:$A$3525,0))</f>
        <v>Delivered</v>
      </c>
      <c r="J30" s="16" t="n">
        <f aca="false">D30*E30*(1-F30/100)</f>
        <v>1439</v>
      </c>
      <c r="K30" s="16" t="n">
        <f aca="false">D30*H30</f>
        <v>855.37</v>
      </c>
      <c r="L30" s="16" t="n">
        <f aca="false">J30-K30</f>
        <v>583.63</v>
      </c>
    </row>
    <row r="31" customFormat="false" ht="15" hidden="false" customHeight="false" outlineLevel="0" collapsed="false">
      <c r="A31" s="12" t="n">
        <v>30</v>
      </c>
      <c r="B31" s="12" t="n">
        <v>17</v>
      </c>
      <c r="C31" s="12" t="n">
        <v>101</v>
      </c>
      <c r="D31" s="12" t="n">
        <v>1</v>
      </c>
      <c r="E31" s="16" t="n">
        <v>1219</v>
      </c>
      <c r="F31" s="12" t="n">
        <v>5</v>
      </c>
      <c r="G31" s="12" t="str">
        <f aca="false">INDEX(Products!$C$2:$C$181,MATCH(C31,Products!$A$2:$A$181,0))</f>
        <v>Beauty</v>
      </c>
      <c r="H31" s="16" t="n">
        <f aca="false">INDEX(Products!$E$2:$E$181,MATCH(C31,Products!$A$2:$A$181,0))</f>
        <v>690.96</v>
      </c>
      <c r="I31" s="12" t="str">
        <f aca="false">INDEX(Orders!$G$2:$G$3525,MATCH(B31,Orders!$A$2:$A$3525,0))</f>
        <v>Delivered</v>
      </c>
      <c r="J31" s="16" t="n">
        <f aca="false">D31*E31*(1-F31/100)</f>
        <v>1158.05</v>
      </c>
      <c r="K31" s="16" t="n">
        <f aca="false">D31*H31</f>
        <v>690.96</v>
      </c>
      <c r="L31" s="16" t="n">
        <f aca="false">J31-K31</f>
        <v>467.09</v>
      </c>
    </row>
    <row r="32" customFormat="false" ht="15" hidden="false" customHeight="false" outlineLevel="0" collapsed="false">
      <c r="A32" s="12" t="n">
        <v>31</v>
      </c>
      <c r="B32" s="12" t="n">
        <v>18</v>
      </c>
      <c r="C32" s="12" t="n">
        <v>153</v>
      </c>
      <c r="D32" s="12" t="n">
        <v>1</v>
      </c>
      <c r="E32" s="16" t="n">
        <v>689</v>
      </c>
      <c r="F32" s="12" t="n">
        <v>0</v>
      </c>
      <c r="G32" s="12" t="str">
        <f aca="false">INDEX(Products!$C$2:$C$181,MATCH(C32,Products!$A$2:$A$181,0))</f>
        <v>Books &amp; Stationery</v>
      </c>
      <c r="H32" s="16" t="n">
        <f aca="false">INDEX(Products!$E$2:$E$181,MATCH(C32,Products!$A$2:$A$181,0))</f>
        <v>513.42</v>
      </c>
      <c r="I32" s="12" t="str">
        <f aca="false">INDEX(Orders!$G$2:$G$3525,MATCH(B32,Orders!$A$2:$A$3525,0))</f>
        <v>Delivered</v>
      </c>
      <c r="J32" s="16" t="n">
        <f aca="false">D32*E32*(1-F32/100)</f>
        <v>689</v>
      </c>
      <c r="K32" s="16" t="n">
        <f aca="false">D32*H32</f>
        <v>513.42</v>
      </c>
      <c r="L32" s="16" t="n">
        <f aca="false">J32-K32</f>
        <v>175.58</v>
      </c>
    </row>
    <row r="33" customFormat="false" ht="15" hidden="false" customHeight="false" outlineLevel="0" collapsed="false">
      <c r="A33" s="12" t="n">
        <v>32</v>
      </c>
      <c r="B33" s="12" t="n">
        <v>18</v>
      </c>
      <c r="C33" s="12" t="n">
        <v>1</v>
      </c>
      <c r="D33" s="12" t="n">
        <v>1</v>
      </c>
      <c r="E33" s="16" t="n">
        <v>2759</v>
      </c>
      <c r="F33" s="12" t="n">
        <v>0</v>
      </c>
      <c r="G33" s="12" t="str">
        <f aca="false">INDEX(Products!$C$2:$C$181,MATCH(C33,Products!$A$2:$A$181,0))</f>
        <v>Electronics</v>
      </c>
      <c r="H33" s="16" t="n">
        <f aca="false">INDEX(Products!$E$2:$E$181,MATCH(C33,Products!$A$2:$A$181,0))</f>
        <v>2042.05</v>
      </c>
      <c r="I33" s="12" t="str">
        <f aca="false">INDEX(Orders!$G$2:$G$3525,MATCH(B33,Orders!$A$2:$A$3525,0))</f>
        <v>Delivered</v>
      </c>
      <c r="J33" s="16" t="n">
        <f aca="false">D33*E33*(1-F33/100)</f>
        <v>2759</v>
      </c>
      <c r="K33" s="16" t="n">
        <f aca="false">D33*H33</f>
        <v>2042.05</v>
      </c>
      <c r="L33" s="16" t="n">
        <f aca="false">J33-K33</f>
        <v>716.95</v>
      </c>
    </row>
    <row r="34" customFormat="false" ht="15" hidden="false" customHeight="false" outlineLevel="0" collapsed="false">
      <c r="A34" s="12" t="n">
        <v>33</v>
      </c>
      <c r="B34" s="12" t="n">
        <v>19</v>
      </c>
      <c r="C34" s="12" t="n">
        <v>67</v>
      </c>
      <c r="D34" s="12" t="n">
        <v>1</v>
      </c>
      <c r="E34" s="16" t="n">
        <v>629</v>
      </c>
      <c r="F34" s="12" t="n">
        <v>15</v>
      </c>
      <c r="G34" s="12" t="str">
        <f aca="false">INDEX(Products!$C$2:$C$181,MATCH(C34,Products!$A$2:$A$181,0))</f>
        <v>Fashion</v>
      </c>
      <c r="H34" s="16" t="n">
        <f aca="false">INDEX(Products!$E$2:$E$181,MATCH(C34,Products!$A$2:$A$181,0))</f>
        <v>388.42</v>
      </c>
      <c r="I34" s="12" t="str">
        <f aca="false">INDEX(Orders!$G$2:$G$3525,MATCH(B34,Orders!$A$2:$A$3525,0))</f>
        <v>Delivered</v>
      </c>
      <c r="J34" s="16" t="n">
        <f aca="false">D34*E34*(1-F34/100)</f>
        <v>534.65</v>
      </c>
      <c r="K34" s="16" t="n">
        <f aca="false">D34*H34</f>
        <v>388.42</v>
      </c>
      <c r="L34" s="16" t="n">
        <f aca="false">J34-K34</f>
        <v>146.23</v>
      </c>
    </row>
    <row r="35" customFormat="false" ht="15" hidden="false" customHeight="false" outlineLevel="0" collapsed="false">
      <c r="A35" s="12" t="n">
        <v>34</v>
      </c>
      <c r="B35" s="12" t="n">
        <v>20</v>
      </c>
      <c r="C35" s="12" t="n">
        <v>153</v>
      </c>
      <c r="D35" s="12" t="n">
        <v>1</v>
      </c>
      <c r="E35" s="16" t="n">
        <v>689</v>
      </c>
      <c r="F35" s="12" t="n">
        <v>0</v>
      </c>
      <c r="G35" s="12" t="str">
        <f aca="false">INDEX(Products!$C$2:$C$181,MATCH(C35,Products!$A$2:$A$181,0))</f>
        <v>Books &amp; Stationery</v>
      </c>
      <c r="H35" s="16" t="n">
        <f aca="false">INDEX(Products!$E$2:$E$181,MATCH(C35,Products!$A$2:$A$181,0))</f>
        <v>513.42</v>
      </c>
      <c r="I35" s="12" t="str">
        <f aca="false">INDEX(Orders!$G$2:$G$3525,MATCH(B35,Orders!$A$2:$A$3525,0))</f>
        <v>Delivered</v>
      </c>
      <c r="J35" s="16" t="n">
        <f aca="false">D35*E35*(1-F35/100)</f>
        <v>689</v>
      </c>
      <c r="K35" s="16" t="n">
        <f aca="false">D35*H35</f>
        <v>513.42</v>
      </c>
      <c r="L35" s="16" t="n">
        <f aca="false">J35-K35</f>
        <v>175.58</v>
      </c>
    </row>
    <row r="36" customFormat="false" ht="15" hidden="false" customHeight="false" outlineLevel="0" collapsed="false">
      <c r="A36" s="12" t="n">
        <v>35</v>
      </c>
      <c r="B36" s="12" t="n">
        <v>20</v>
      </c>
      <c r="C36" s="12" t="n">
        <v>175</v>
      </c>
      <c r="D36" s="12" t="n">
        <v>1</v>
      </c>
      <c r="E36" s="16" t="n">
        <v>409</v>
      </c>
      <c r="F36" s="12" t="n">
        <v>0</v>
      </c>
      <c r="G36" s="12" t="str">
        <f aca="false">INDEX(Products!$C$2:$C$181,MATCH(C36,Products!$A$2:$A$181,0))</f>
        <v>Books &amp; Stationery</v>
      </c>
      <c r="H36" s="16" t="n">
        <f aca="false">INDEX(Products!$E$2:$E$181,MATCH(C36,Products!$A$2:$A$181,0))</f>
        <v>276.15</v>
      </c>
      <c r="I36" s="12" t="str">
        <f aca="false">INDEX(Orders!$G$2:$G$3525,MATCH(B36,Orders!$A$2:$A$3525,0))</f>
        <v>Delivered</v>
      </c>
      <c r="J36" s="16" t="n">
        <f aca="false">D36*E36*(1-F36/100)</f>
        <v>409</v>
      </c>
      <c r="K36" s="16" t="n">
        <f aca="false">D36*H36</f>
        <v>276.15</v>
      </c>
      <c r="L36" s="16" t="n">
        <f aca="false">J36-K36</f>
        <v>132.85</v>
      </c>
    </row>
    <row r="37" customFormat="false" ht="15" hidden="false" customHeight="false" outlineLevel="0" collapsed="false">
      <c r="A37" s="12" t="n">
        <v>36</v>
      </c>
      <c r="B37" s="12" t="n">
        <v>21</v>
      </c>
      <c r="C37" s="12" t="n">
        <v>7</v>
      </c>
      <c r="D37" s="12" t="n">
        <v>1</v>
      </c>
      <c r="E37" s="16" t="n">
        <v>5139</v>
      </c>
      <c r="F37" s="12" t="n">
        <v>15</v>
      </c>
      <c r="G37" s="12" t="str">
        <f aca="false">INDEX(Products!$C$2:$C$181,MATCH(C37,Products!$A$2:$A$181,0))</f>
        <v>Electronics</v>
      </c>
      <c r="H37" s="16" t="n">
        <f aca="false">INDEX(Products!$E$2:$E$181,MATCH(C37,Products!$A$2:$A$181,0))</f>
        <v>3044.69</v>
      </c>
      <c r="I37" s="12" t="str">
        <f aca="false">INDEX(Orders!$G$2:$G$3525,MATCH(B37,Orders!$A$2:$A$3525,0))</f>
        <v>Returned</v>
      </c>
      <c r="J37" s="16" t="n">
        <f aca="false">D37*E37*(1-F37/100)</f>
        <v>4368.15</v>
      </c>
      <c r="K37" s="16" t="n">
        <f aca="false">D37*H37</f>
        <v>3044.69</v>
      </c>
      <c r="L37" s="16" t="n">
        <f aca="false">J37-K37</f>
        <v>1323.46</v>
      </c>
    </row>
    <row r="38" customFormat="false" ht="15" hidden="false" customHeight="false" outlineLevel="0" collapsed="false">
      <c r="A38" s="12" t="n">
        <v>37</v>
      </c>
      <c r="B38" s="12" t="n">
        <v>22</v>
      </c>
      <c r="C38" s="12" t="n">
        <v>46</v>
      </c>
      <c r="D38" s="12" t="n">
        <v>2</v>
      </c>
      <c r="E38" s="16" t="n">
        <v>959</v>
      </c>
      <c r="F38" s="12" t="n">
        <v>10</v>
      </c>
      <c r="G38" s="12" t="str">
        <f aca="false">INDEX(Products!$C$2:$C$181,MATCH(C38,Products!$A$2:$A$181,0))</f>
        <v>Home &amp; Kitchen</v>
      </c>
      <c r="H38" s="16" t="n">
        <f aca="false">INDEX(Products!$E$2:$E$181,MATCH(C38,Products!$A$2:$A$181,0))</f>
        <v>664.25</v>
      </c>
      <c r="I38" s="12" t="str">
        <f aca="false">INDEX(Orders!$G$2:$G$3525,MATCH(B38,Orders!$A$2:$A$3525,0))</f>
        <v>Delivered</v>
      </c>
      <c r="J38" s="16" t="n">
        <f aca="false">D38*E38*(1-F38/100)</f>
        <v>1726.2</v>
      </c>
      <c r="K38" s="16" t="n">
        <f aca="false">D38*H38</f>
        <v>1328.5</v>
      </c>
      <c r="L38" s="16" t="n">
        <f aca="false">J38-K38</f>
        <v>397.7</v>
      </c>
    </row>
    <row r="39" customFormat="false" ht="15" hidden="false" customHeight="false" outlineLevel="0" collapsed="false">
      <c r="A39" s="12" t="n">
        <v>38</v>
      </c>
      <c r="B39" s="12" t="n">
        <v>22</v>
      </c>
      <c r="C39" s="12" t="n">
        <v>124</v>
      </c>
      <c r="D39" s="12" t="n">
        <v>1</v>
      </c>
      <c r="E39" s="16" t="n">
        <v>1869</v>
      </c>
      <c r="F39" s="12" t="n">
        <v>0</v>
      </c>
      <c r="G39" s="12" t="str">
        <f aca="false">INDEX(Products!$C$2:$C$181,MATCH(C39,Products!$A$2:$A$181,0))</f>
        <v>Sports &amp; Fitness</v>
      </c>
      <c r="H39" s="16" t="n">
        <f aca="false">INDEX(Products!$E$2:$E$181,MATCH(C39,Products!$A$2:$A$181,0))</f>
        <v>1389.29</v>
      </c>
      <c r="I39" s="12" t="str">
        <f aca="false">INDEX(Orders!$G$2:$G$3525,MATCH(B39,Orders!$A$2:$A$3525,0))</f>
        <v>Delivered</v>
      </c>
      <c r="J39" s="16" t="n">
        <f aca="false">D39*E39*(1-F39/100)</f>
        <v>1869</v>
      </c>
      <c r="K39" s="16" t="n">
        <f aca="false">D39*H39</f>
        <v>1389.29</v>
      </c>
      <c r="L39" s="16" t="n">
        <f aca="false">J39-K39</f>
        <v>479.71</v>
      </c>
    </row>
    <row r="40" customFormat="false" ht="15" hidden="false" customHeight="false" outlineLevel="0" collapsed="false">
      <c r="A40" s="12" t="n">
        <v>39</v>
      </c>
      <c r="B40" s="12" t="n">
        <v>22</v>
      </c>
      <c r="C40" s="12" t="n">
        <v>118</v>
      </c>
      <c r="D40" s="12" t="n">
        <v>1</v>
      </c>
      <c r="E40" s="16" t="n">
        <v>479</v>
      </c>
      <c r="F40" s="12" t="n">
        <v>0</v>
      </c>
      <c r="G40" s="12" t="str">
        <f aca="false">INDEX(Products!$C$2:$C$181,MATCH(C40,Products!$A$2:$A$181,0))</f>
        <v>Beauty</v>
      </c>
      <c r="H40" s="16" t="n">
        <f aca="false">INDEX(Products!$E$2:$E$181,MATCH(C40,Products!$A$2:$A$181,0))</f>
        <v>332.66</v>
      </c>
      <c r="I40" s="12" t="str">
        <f aca="false">INDEX(Orders!$G$2:$G$3525,MATCH(B40,Orders!$A$2:$A$3525,0))</f>
        <v>Delivered</v>
      </c>
      <c r="J40" s="16" t="n">
        <f aca="false">D40*E40*(1-F40/100)</f>
        <v>479</v>
      </c>
      <c r="K40" s="16" t="n">
        <f aca="false">D40*H40</f>
        <v>332.66</v>
      </c>
      <c r="L40" s="16" t="n">
        <f aca="false">J40-K40</f>
        <v>146.34</v>
      </c>
    </row>
    <row r="41" customFormat="false" ht="15" hidden="false" customHeight="false" outlineLevel="0" collapsed="false">
      <c r="A41" s="12" t="n">
        <v>40</v>
      </c>
      <c r="B41" s="12" t="n">
        <v>23</v>
      </c>
      <c r="C41" s="12" t="n">
        <v>44</v>
      </c>
      <c r="D41" s="12" t="n">
        <v>1</v>
      </c>
      <c r="E41" s="16" t="n">
        <v>3769</v>
      </c>
      <c r="F41" s="12" t="n">
        <v>0</v>
      </c>
      <c r="G41" s="12" t="str">
        <f aca="false">INDEX(Products!$C$2:$C$181,MATCH(C41,Products!$A$2:$A$181,0))</f>
        <v>Home &amp; Kitchen</v>
      </c>
      <c r="H41" s="16" t="n">
        <f aca="false">INDEX(Products!$E$2:$E$181,MATCH(C41,Products!$A$2:$A$181,0))</f>
        <v>2553.54</v>
      </c>
      <c r="I41" s="12" t="str">
        <f aca="false">INDEX(Orders!$G$2:$G$3525,MATCH(B41,Orders!$A$2:$A$3525,0))</f>
        <v>Delivered</v>
      </c>
      <c r="J41" s="16" t="n">
        <f aca="false">D41*E41*(1-F41/100)</f>
        <v>3769</v>
      </c>
      <c r="K41" s="16" t="n">
        <f aca="false">D41*H41</f>
        <v>2553.54</v>
      </c>
      <c r="L41" s="16" t="n">
        <f aca="false">J41-K41</f>
        <v>1215.46</v>
      </c>
    </row>
    <row r="42" customFormat="false" ht="15" hidden="false" customHeight="false" outlineLevel="0" collapsed="false">
      <c r="A42" s="12" t="n">
        <v>41</v>
      </c>
      <c r="B42" s="12" t="n">
        <v>23</v>
      </c>
      <c r="C42" s="12" t="n">
        <v>157</v>
      </c>
      <c r="D42" s="12" t="n">
        <v>2</v>
      </c>
      <c r="E42" s="16" t="n">
        <v>129</v>
      </c>
      <c r="F42" s="12" t="n">
        <v>20</v>
      </c>
      <c r="G42" s="12" t="str">
        <f aca="false">INDEX(Products!$C$2:$C$181,MATCH(C42,Products!$A$2:$A$181,0))</f>
        <v>Books &amp; Stationery</v>
      </c>
      <c r="H42" s="16" t="n">
        <f aca="false">INDEX(Products!$E$2:$E$181,MATCH(C42,Products!$A$2:$A$181,0))</f>
        <v>95.79</v>
      </c>
      <c r="I42" s="12" t="str">
        <f aca="false">INDEX(Orders!$G$2:$G$3525,MATCH(B42,Orders!$A$2:$A$3525,0))</f>
        <v>Delivered</v>
      </c>
      <c r="J42" s="16" t="n">
        <f aca="false">D42*E42*(1-F42/100)</f>
        <v>206.4</v>
      </c>
      <c r="K42" s="16" t="n">
        <f aca="false">D42*H42</f>
        <v>191.58</v>
      </c>
      <c r="L42" s="16" t="n">
        <f aca="false">J42-K42</f>
        <v>14.82</v>
      </c>
    </row>
    <row r="43" customFormat="false" ht="15" hidden="false" customHeight="false" outlineLevel="0" collapsed="false">
      <c r="A43" s="12" t="n">
        <v>42</v>
      </c>
      <c r="B43" s="12" t="n">
        <v>24</v>
      </c>
      <c r="C43" s="12" t="n">
        <v>116</v>
      </c>
      <c r="D43" s="12" t="n">
        <v>1</v>
      </c>
      <c r="E43" s="16" t="n">
        <v>1469</v>
      </c>
      <c r="F43" s="12" t="n">
        <v>5</v>
      </c>
      <c r="G43" s="12" t="str">
        <f aca="false">INDEX(Products!$C$2:$C$181,MATCH(C43,Products!$A$2:$A$181,0))</f>
        <v>Beauty</v>
      </c>
      <c r="H43" s="16" t="n">
        <f aca="false">INDEX(Products!$E$2:$E$181,MATCH(C43,Products!$A$2:$A$181,0))</f>
        <v>955.62</v>
      </c>
      <c r="I43" s="12" t="str">
        <f aca="false">INDEX(Orders!$G$2:$G$3525,MATCH(B43,Orders!$A$2:$A$3525,0))</f>
        <v>Delivered</v>
      </c>
      <c r="J43" s="16" t="n">
        <f aca="false">D43*E43*(1-F43/100)</f>
        <v>1395.55</v>
      </c>
      <c r="K43" s="16" t="n">
        <f aca="false">D43*H43</f>
        <v>955.62</v>
      </c>
      <c r="L43" s="16" t="n">
        <f aca="false">J43-K43</f>
        <v>439.93</v>
      </c>
    </row>
    <row r="44" customFormat="false" ht="15" hidden="false" customHeight="false" outlineLevel="0" collapsed="false">
      <c r="A44" s="12" t="n">
        <v>43</v>
      </c>
      <c r="B44" s="12" t="n">
        <v>25</v>
      </c>
      <c r="C44" s="12" t="n">
        <v>15</v>
      </c>
      <c r="D44" s="12" t="n">
        <v>1</v>
      </c>
      <c r="E44" s="16" t="n">
        <v>3889</v>
      </c>
      <c r="F44" s="12" t="n">
        <v>10</v>
      </c>
      <c r="G44" s="12" t="str">
        <f aca="false">INDEX(Products!$C$2:$C$181,MATCH(C44,Products!$A$2:$A$181,0))</f>
        <v>Electronics</v>
      </c>
      <c r="H44" s="16" t="n">
        <f aca="false">INDEX(Products!$E$2:$E$181,MATCH(C44,Products!$A$2:$A$181,0))</f>
        <v>2175.08</v>
      </c>
      <c r="I44" s="12" t="str">
        <f aca="false">INDEX(Orders!$G$2:$G$3525,MATCH(B44,Orders!$A$2:$A$3525,0))</f>
        <v>Delivered</v>
      </c>
      <c r="J44" s="16" t="n">
        <f aca="false">D44*E44*(1-F44/100)</f>
        <v>3500.1</v>
      </c>
      <c r="K44" s="16" t="n">
        <f aca="false">D44*H44</f>
        <v>2175.08</v>
      </c>
      <c r="L44" s="16" t="n">
        <f aca="false">J44-K44</f>
        <v>1325.02</v>
      </c>
    </row>
    <row r="45" customFormat="false" ht="15" hidden="false" customHeight="false" outlineLevel="0" collapsed="false">
      <c r="A45" s="12" t="n">
        <v>44</v>
      </c>
      <c r="B45" s="12" t="n">
        <v>25</v>
      </c>
      <c r="C45" s="12" t="n">
        <v>159</v>
      </c>
      <c r="D45" s="12" t="n">
        <v>1</v>
      </c>
      <c r="E45" s="16" t="n">
        <v>439</v>
      </c>
      <c r="F45" s="12" t="n">
        <v>0</v>
      </c>
      <c r="G45" s="12" t="str">
        <f aca="false">INDEX(Products!$C$2:$C$181,MATCH(C45,Products!$A$2:$A$181,0))</f>
        <v>Books &amp; Stationery</v>
      </c>
      <c r="H45" s="16" t="n">
        <f aca="false">INDEX(Products!$E$2:$E$181,MATCH(C45,Products!$A$2:$A$181,0))</f>
        <v>256.67</v>
      </c>
      <c r="I45" s="12" t="str">
        <f aca="false">INDEX(Orders!$G$2:$G$3525,MATCH(B45,Orders!$A$2:$A$3525,0))</f>
        <v>Delivered</v>
      </c>
      <c r="J45" s="16" t="n">
        <f aca="false">D45*E45*(1-F45/100)</f>
        <v>439</v>
      </c>
      <c r="K45" s="16" t="n">
        <f aca="false">D45*H45</f>
        <v>256.67</v>
      </c>
      <c r="L45" s="16" t="n">
        <f aca="false">J45-K45</f>
        <v>182.33</v>
      </c>
    </row>
    <row r="46" customFormat="false" ht="15" hidden="false" customHeight="false" outlineLevel="0" collapsed="false">
      <c r="A46" s="12" t="n">
        <v>45</v>
      </c>
      <c r="B46" s="12" t="n">
        <v>26</v>
      </c>
      <c r="C46" s="12" t="n">
        <v>73</v>
      </c>
      <c r="D46" s="12" t="n">
        <v>1</v>
      </c>
      <c r="E46" s="16" t="n">
        <v>1079</v>
      </c>
      <c r="F46" s="12" t="n">
        <v>0</v>
      </c>
      <c r="G46" s="12" t="str">
        <f aca="false">INDEX(Products!$C$2:$C$181,MATCH(C46,Products!$A$2:$A$181,0))</f>
        <v>Fashion</v>
      </c>
      <c r="H46" s="16" t="n">
        <f aca="false">INDEX(Products!$E$2:$E$181,MATCH(C46,Products!$A$2:$A$181,0))</f>
        <v>601.41</v>
      </c>
      <c r="I46" s="12" t="str">
        <f aca="false">INDEX(Orders!$G$2:$G$3525,MATCH(B46,Orders!$A$2:$A$3525,0))</f>
        <v>Delivered</v>
      </c>
      <c r="J46" s="16" t="n">
        <f aca="false">D46*E46*(1-F46/100)</f>
        <v>1079</v>
      </c>
      <c r="K46" s="16" t="n">
        <f aca="false">D46*H46</f>
        <v>601.41</v>
      </c>
      <c r="L46" s="16" t="n">
        <f aca="false">J46-K46</f>
        <v>477.59</v>
      </c>
    </row>
    <row r="47" customFormat="false" ht="15" hidden="false" customHeight="false" outlineLevel="0" collapsed="false">
      <c r="A47" s="12" t="n">
        <v>46</v>
      </c>
      <c r="B47" s="12" t="n">
        <v>27</v>
      </c>
      <c r="C47" s="12" t="n">
        <v>147</v>
      </c>
      <c r="D47" s="12" t="n">
        <v>2</v>
      </c>
      <c r="E47" s="16" t="n">
        <v>3339</v>
      </c>
      <c r="F47" s="12" t="n">
        <v>10</v>
      </c>
      <c r="G47" s="12" t="str">
        <f aca="false">INDEX(Products!$C$2:$C$181,MATCH(C47,Products!$A$2:$A$181,0))</f>
        <v>Sports &amp; Fitness</v>
      </c>
      <c r="H47" s="16" t="n">
        <f aca="false">INDEX(Products!$E$2:$E$181,MATCH(C47,Products!$A$2:$A$181,0))</f>
        <v>2076.99</v>
      </c>
      <c r="I47" s="12" t="str">
        <f aca="false">INDEX(Orders!$G$2:$G$3525,MATCH(B47,Orders!$A$2:$A$3525,0))</f>
        <v>Delivered</v>
      </c>
      <c r="J47" s="16" t="n">
        <f aca="false">D47*E47*(1-F47/100)</f>
        <v>6010.2</v>
      </c>
      <c r="K47" s="16" t="n">
        <f aca="false">D47*H47</f>
        <v>4153.98</v>
      </c>
      <c r="L47" s="16" t="n">
        <f aca="false">J47-K47</f>
        <v>1856.22</v>
      </c>
    </row>
    <row r="48" customFormat="false" ht="15" hidden="false" customHeight="false" outlineLevel="0" collapsed="false">
      <c r="A48" s="12" t="n">
        <v>47</v>
      </c>
      <c r="B48" s="12" t="n">
        <v>28</v>
      </c>
      <c r="C48" s="12" t="n">
        <v>135</v>
      </c>
      <c r="D48" s="12" t="n">
        <v>1</v>
      </c>
      <c r="E48" s="16" t="n">
        <v>1609</v>
      </c>
      <c r="F48" s="12" t="n">
        <v>0</v>
      </c>
      <c r="G48" s="12" t="str">
        <f aca="false">INDEX(Products!$C$2:$C$181,MATCH(C48,Products!$A$2:$A$181,0))</f>
        <v>Sports &amp; Fitness</v>
      </c>
      <c r="H48" s="16" t="n">
        <f aca="false">INDEX(Products!$E$2:$E$181,MATCH(C48,Products!$A$2:$A$181,0))</f>
        <v>979.43</v>
      </c>
      <c r="I48" s="12" t="str">
        <f aca="false">INDEX(Orders!$G$2:$G$3525,MATCH(B48,Orders!$A$2:$A$3525,0))</f>
        <v>Delivered</v>
      </c>
      <c r="J48" s="16" t="n">
        <f aca="false">D48*E48*(1-F48/100)</f>
        <v>1609</v>
      </c>
      <c r="K48" s="16" t="n">
        <f aca="false">D48*H48</f>
        <v>979.43</v>
      </c>
      <c r="L48" s="16" t="n">
        <f aca="false">J48-K48</f>
        <v>629.57</v>
      </c>
    </row>
    <row r="49" customFormat="false" ht="15" hidden="false" customHeight="false" outlineLevel="0" collapsed="false">
      <c r="A49" s="12" t="n">
        <v>48</v>
      </c>
      <c r="B49" s="12" t="n">
        <v>28</v>
      </c>
      <c r="C49" s="12" t="n">
        <v>18</v>
      </c>
      <c r="D49" s="12" t="n">
        <v>1</v>
      </c>
      <c r="E49" s="16" t="n">
        <v>5829</v>
      </c>
      <c r="F49" s="12" t="n">
        <v>15</v>
      </c>
      <c r="G49" s="12" t="str">
        <f aca="false">INDEX(Products!$C$2:$C$181,MATCH(C49,Products!$A$2:$A$181,0))</f>
        <v>Electronics</v>
      </c>
      <c r="H49" s="16" t="n">
        <f aca="false">INDEX(Products!$E$2:$E$181,MATCH(C49,Products!$A$2:$A$181,0))</f>
        <v>4148.38</v>
      </c>
      <c r="I49" s="12" t="str">
        <f aca="false">INDEX(Orders!$G$2:$G$3525,MATCH(B49,Orders!$A$2:$A$3525,0))</f>
        <v>Delivered</v>
      </c>
      <c r="J49" s="16" t="n">
        <f aca="false">D49*E49*(1-F49/100)</f>
        <v>4954.65</v>
      </c>
      <c r="K49" s="16" t="n">
        <f aca="false">D49*H49</f>
        <v>4148.38</v>
      </c>
      <c r="L49" s="16" t="n">
        <f aca="false">J49-K49</f>
        <v>806.27</v>
      </c>
    </row>
    <row r="50" customFormat="false" ht="15" hidden="false" customHeight="false" outlineLevel="0" collapsed="false">
      <c r="A50" s="12" t="n">
        <v>49</v>
      </c>
      <c r="B50" s="12" t="n">
        <v>28</v>
      </c>
      <c r="C50" s="12" t="n">
        <v>142</v>
      </c>
      <c r="D50" s="12" t="n">
        <v>1</v>
      </c>
      <c r="E50" s="16" t="n">
        <v>1669</v>
      </c>
      <c r="F50" s="12" t="n">
        <v>0</v>
      </c>
      <c r="G50" s="12" t="str">
        <f aca="false">INDEX(Products!$C$2:$C$181,MATCH(C50,Products!$A$2:$A$181,0))</f>
        <v>Sports &amp; Fitness</v>
      </c>
      <c r="H50" s="16" t="n">
        <f aca="false">INDEX(Products!$E$2:$E$181,MATCH(C50,Products!$A$2:$A$181,0))</f>
        <v>949.32</v>
      </c>
      <c r="I50" s="12" t="str">
        <f aca="false">INDEX(Orders!$G$2:$G$3525,MATCH(B50,Orders!$A$2:$A$3525,0))</f>
        <v>Delivered</v>
      </c>
      <c r="J50" s="16" t="n">
        <f aca="false">D50*E50*(1-F50/100)</f>
        <v>1669</v>
      </c>
      <c r="K50" s="16" t="n">
        <f aca="false">D50*H50</f>
        <v>949.32</v>
      </c>
      <c r="L50" s="16" t="n">
        <f aca="false">J50-K50</f>
        <v>719.68</v>
      </c>
    </row>
    <row r="51" customFormat="false" ht="15" hidden="false" customHeight="false" outlineLevel="0" collapsed="false">
      <c r="A51" s="12" t="n">
        <v>50</v>
      </c>
      <c r="B51" s="12" t="n">
        <v>29</v>
      </c>
      <c r="C51" s="12" t="n">
        <v>69</v>
      </c>
      <c r="D51" s="12" t="n">
        <v>1</v>
      </c>
      <c r="E51" s="16" t="n">
        <v>1709</v>
      </c>
      <c r="F51" s="12" t="n">
        <v>10</v>
      </c>
      <c r="G51" s="12" t="str">
        <f aca="false">INDEX(Products!$C$2:$C$181,MATCH(C51,Products!$A$2:$A$181,0))</f>
        <v>Fashion</v>
      </c>
      <c r="H51" s="16" t="n">
        <f aca="false">INDEX(Products!$E$2:$E$181,MATCH(C51,Products!$A$2:$A$181,0))</f>
        <v>1180.24</v>
      </c>
      <c r="I51" s="12" t="str">
        <f aca="false">INDEX(Orders!$G$2:$G$3525,MATCH(B51,Orders!$A$2:$A$3525,0))</f>
        <v>Delivered</v>
      </c>
      <c r="J51" s="16" t="n">
        <f aca="false">D51*E51*(1-F51/100)</f>
        <v>1538.1</v>
      </c>
      <c r="K51" s="16" t="n">
        <f aca="false">D51*H51</f>
        <v>1180.24</v>
      </c>
      <c r="L51" s="16" t="n">
        <f aca="false">J51-K51</f>
        <v>357.86</v>
      </c>
    </row>
    <row r="52" customFormat="false" ht="15" hidden="false" customHeight="false" outlineLevel="0" collapsed="false">
      <c r="A52" s="12" t="n">
        <v>51</v>
      </c>
      <c r="B52" s="12" t="n">
        <v>29</v>
      </c>
      <c r="C52" s="12" t="n">
        <v>55</v>
      </c>
      <c r="D52" s="12" t="n">
        <v>1</v>
      </c>
      <c r="E52" s="16" t="n">
        <v>1459</v>
      </c>
      <c r="F52" s="12" t="n">
        <v>0</v>
      </c>
      <c r="G52" s="12" t="str">
        <f aca="false">INDEX(Products!$C$2:$C$181,MATCH(C52,Products!$A$2:$A$181,0))</f>
        <v>Home &amp; Kitchen</v>
      </c>
      <c r="H52" s="16" t="n">
        <f aca="false">INDEX(Products!$E$2:$E$181,MATCH(C52,Products!$A$2:$A$181,0))</f>
        <v>824.91</v>
      </c>
      <c r="I52" s="12" t="str">
        <f aca="false">INDEX(Orders!$G$2:$G$3525,MATCH(B52,Orders!$A$2:$A$3525,0))</f>
        <v>Delivered</v>
      </c>
      <c r="J52" s="16" t="n">
        <f aca="false">D52*E52*(1-F52/100)</f>
        <v>1459</v>
      </c>
      <c r="K52" s="16" t="n">
        <f aca="false">D52*H52</f>
        <v>824.91</v>
      </c>
      <c r="L52" s="16" t="n">
        <f aca="false">J52-K52</f>
        <v>634.09</v>
      </c>
    </row>
    <row r="53" customFormat="false" ht="15" hidden="false" customHeight="false" outlineLevel="0" collapsed="false">
      <c r="A53" s="12" t="n">
        <v>52</v>
      </c>
      <c r="B53" s="12" t="n">
        <v>29</v>
      </c>
      <c r="C53" s="12" t="n">
        <v>8</v>
      </c>
      <c r="D53" s="12" t="n">
        <v>1</v>
      </c>
      <c r="E53" s="16" t="n">
        <v>1759</v>
      </c>
      <c r="F53" s="12" t="n">
        <v>0</v>
      </c>
      <c r="G53" s="12" t="str">
        <f aca="false">INDEX(Products!$C$2:$C$181,MATCH(C53,Products!$A$2:$A$181,0))</f>
        <v>Electronics</v>
      </c>
      <c r="H53" s="16" t="n">
        <f aca="false">INDEX(Products!$E$2:$E$181,MATCH(C53,Products!$A$2:$A$181,0))</f>
        <v>1031.97</v>
      </c>
      <c r="I53" s="12" t="str">
        <f aca="false">INDEX(Orders!$G$2:$G$3525,MATCH(B53,Orders!$A$2:$A$3525,0))</f>
        <v>Delivered</v>
      </c>
      <c r="J53" s="16" t="n">
        <f aca="false">D53*E53*(1-F53/100)</f>
        <v>1759</v>
      </c>
      <c r="K53" s="16" t="n">
        <f aca="false">D53*H53</f>
        <v>1031.97</v>
      </c>
      <c r="L53" s="16" t="n">
        <f aca="false">J53-K53</f>
        <v>727.03</v>
      </c>
    </row>
    <row r="54" customFormat="false" ht="15" hidden="false" customHeight="false" outlineLevel="0" collapsed="false">
      <c r="A54" s="12" t="n">
        <v>53</v>
      </c>
      <c r="B54" s="12" t="n">
        <v>30</v>
      </c>
      <c r="C54" s="12" t="n">
        <v>177</v>
      </c>
      <c r="D54" s="12" t="n">
        <v>1</v>
      </c>
      <c r="E54" s="16" t="n">
        <v>639</v>
      </c>
      <c r="F54" s="12" t="n">
        <v>0</v>
      </c>
      <c r="G54" s="12" t="str">
        <f aca="false">INDEX(Products!$C$2:$C$181,MATCH(C54,Products!$A$2:$A$181,0))</f>
        <v>Books &amp; Stationery</v>
      </c>
      <c r="H54" s="16" t="n">
        <f aca="false">INDEX(Products!$E$2:$E$181,MATCH(C54,Products!$A$2:$A$181,0))</f>
        <v>372.27</v>
      </c>
      <c r="I54" s="12" t="str">
        <f aca="false">INDEX(Orders!$G$2:$G$3525,MATCH(B54,Orders!$A$2:$A$3525,0))</f>
        <v>Delivered</v>
      </c>
      <c r="J54" s="16" t="n">
        <f aca="false">D54*E54*(1-F54/100)</f>
        <v>639</v>
      </c>
      <c r="K54" s="16" t="n">
        <f aca="false">D54*H54</f>
        <v>372.27</v>
      </c>
      <c r="L54" s="16" t="n">
        <f aca="false">J54-K54</f>
        <v>266.73</v>
      </c>
    </row>
    <row r="55" customFormat="false" ht="15" hidden="false" customHeight="false" outlineLevel="0" collapsed="false">
      <c r="A55" s="12" t="n">
        <v>54</v>
      </c>
      <c r="B55" s="12" t="n">
        <v>31</v>
      </c>
      <c r="C55" s="12" t="n">
        <v>22</v>
      </c>
      <c r="D55" s="12" t="n">
        <v>1</v>
      </c>
      <c r="E55" s="16" t="n">
        <v>989</v>
      </c>
      <c r="F55" s="12" t="n">
        <v>0</v>
      </c>
      <c r="G55" s="12" t="str">
        <f aca="false">INDEX(Products!$C$2:$C$181,MATCH(C55,Products!$A$2:$A$181,0))</f>
        <v>Electronics</v>
      </c>
      <c r="H55" s="16" t="n">
        <f aca="false">INDEX(Products!$E$2:$E$181,MATCH(C55,Products!$A$2:$A$181,0))</f>
        <v>723.81</v>
      </c>
      <c r="I55" s="12" t="str">
        <f aca="false">INDEX(Orders!$G$2:$G$3525,MATCH(B55,Orders!$A$2:$A$3525,0))</f>
        <v>Delivered</v>
      </c>
      <c r="J55" s="16" t="n">
        <f aca="false">D55*E55*(1-F55/100)</f>
        <v>989</v>
      </c>
      <c r="K55" s="16" t="n">
        <f aca="false">D55*H55</f>
        <v>723.81</v>
      </c>
      <c r="L55" s="16" t="n">
        <f aca="false">J55-K55</f>
        <v>265.19</v>
      </c>
    </row>
    <row r="56" customFormat="false" ht="15" hidden="false" customHeight="false" outlineLevel="0" collapsed="false">
      <c r="A56" s="12" t="n">
        <v>55</v>
      </c>
      <c r="B56" s="12" t="n">
        <v>31</v>
      </c>
      <c r="C56" s="12" t="n">
        <v>66</v>
      </c>
      <c r="D56" s="12" t="n">
        <v>1</v>
      </c>
      <c r="E56" s="16" t="n">
        <v>1439</v>
      </c>
      <c r="F56" s="12" t="n">
        <v>10</v>
      </c>
      <c r="G56" s="12" t="str">
        <f aca="false">INDEX(Products!$C$2:$C$181,MATCH(C56,Products!$A$2:$A$181,0))</f>
        <v>Fashion</v>
      </c>
      <c r="H56" s="16" t="n">
        <f aca="false">INDEX(Products!$E$2:$E$181,MATCH(C56,Products!$A$2:$A$181,0))</f>
        <v>855.37</v>
      </c>
      <c r="I56" s="12" t="str">
        <f aca="false">INDEX(Orders!$G$2:$G$3525,MATCH(B56,Orders!$A$2:$A$3525,0))</f>
        <v>Delivered</v>
      </c>
      <c r="J56" s="16" t="n">
        <f aca="false">D56*E56*(1-F56/100)</f>
        <v>1295.1</v>
      </c>
      <c r="K56" s="16" t="n">
        <f aca="false">D56*H56</f>
        <v>855.37</v>
      </c>
      <c r="L56" s="16" t="n">
        <f aca="false">J56-K56</f>
        <v>439.73</v>
      </c>
    </row>
    <row r="57" customFormat="false" ht="15" hidden="false" customHeight="false" outlineLevel="0" collapsed="false">
      <c r="A57" s="12" t="n">
        <v>56</v>
      </c>
      <c r="B57" s="12" t="n">
        <v>32</v>
      </c>
      <c r="C57" s="12" t="n">
        <v>95</v>
      </c>
      <c r="D57" s="12" t="n">
        <v>1</v>
      </c>
      <c r="E57" s="16" t="n">
        <v>1029</v>
      </c>
      <c r="F57" s="12" t="n">
        <v>0</v>
      </c>
      <c r="G57" s="12" t="str">
        <f aca="false">INDEX(Products!$C$2:$C$181,MATCH(C57,Products!$A$2:$A$181,0))</f>
        <v>Beauty</v>
      </c>
      <c r="H57" s="16" t="n">
        <f aca="false">INDEX(Products!$E$2:$E$181,MATCH(C57,Products!$A$2:$A$181,0))</f>
        <v>615.72</v>
      </c>
      <c r="I57" s="12" t="str">
        <f aca="false">INDEX(Orders!$G$2:$G$3525,MATCH(B57,Orders!$A$2:$A$3525,0))</f>
        <v>Delivered</v>
      </c>
      <c r="J57" s="16" t="n">
        <f aca="false">D57*E57*(1-F57/100)</f>
        <v>1029</v>
      </c>
      <c r="K57" s="16" t="n">
        <f aca="false">D57*H57</f>
        <v>615.72</v>
      </c>
      <c r="L57" s="16" t="n">
        <f aca="false">J57-K57</f>
        <v>413.28</v>
      </c>
    </row>
    <row r="58" customFormat="false" ht="15" hidden="false" customHeight="false" outlineLevel="0" collapsed="false">
      <c r="A58" s="12" t="n">
        <v>57</v>
      </c>
      <c r="B58" s="12" t="n">
        <v>32</v>
      </c>
      <c r="C58" s="12" t="n">
        <v>6</v>
      </c>
      <c r="D58" s="12" t="n">
        <v>2</v>
      </c>
      <c r="E58" s="16" t="n">
        <v>919</v>
      </c>
      <c r="F58" s="12" t="n">
        <v>0</v>
      </c>
      <c r="G58" s="12" t="str">
        <f aca="false">INDEX(Products!$C$2:$C$181,MATCH(C58,Products!$A$2:$A$181,0))</f>
        <v>Electronics</v>
      </c>
      <c r="H58" s="16" t="n">
        <f aca="false">INDEX(Products!$E$2:$E$181,MATCH(C58,Products!$A$2:$A$181,0))</f>
        <v>683.72</v>
      </c>
      <c r="I58" s="12" t="str">
        <f aca="false">INDEX(Orders!$G$2:$G$3525,MATCH(B58,Orders!$A$2:$A$3525,0))</f>
        <v>Delivered</v>
      </c>
      <c r="J58" s="16" t="n">
        <f aca="false">D58*E58*(1-F58/100)</f>
        <v>1838</v>
      </c>
      <c r="K58" s="16" t="n">
        <f aca="false">D58*H58</f>
        <v>1367.44</v>
      </c>
      <c r="L58" s="16" t="n">
        <f aca="false">J58-K58</f>
        <v>470.56</v>
      </c>
    </row>
    <row r="59" customFormat="false" ht="15" hidden="false" customHeight="false" outlineLevel="0" collapsed="false">
      <c r="A59" s="12" t="n">
        <v>58</v>
      </c>
      <c r="B59" s="12" t="n">
        <v>33</v>
      </c>
      <c r="C59" s="12" t="n">
        <v>111</v>
      </c>
      <c r="D59" s="12" t="n">
        <v>1</v>
      </c>
      <c r="E59" s="16" t="n">
        <v>1249</v>
      </c>
      <c r="F59" s="12" t="n">
        <v>10</v>
      </c>
      <c r="G59" s="12" t="str">
        <f aca="false">INDEX(Products!$C$2:$C$181,MATCH(C59,Products!$A$2:$A$181,0))</f>
        <v>Beauty</v>
      </c>
      <c r="H59" s="16" t="n">
        <f aca="false">INDEX(Products!$E$2:$E$181,MATCH(C59,Products!$A$2:$A$181,0))</f>
        <v>828.91</v>
      </c>
      <c r="I59" s="12" t="str">
        <f aca="false">INDEX(Orders!$G$2:$G$3525,MATCH(B59,Orders!$A$2:$A$3525,0))</f>
        <v>Delivered</v>
      </c>
      <c r="J59" s="16" t="n">
        <f aca="false">D59*E59*(1-F59/100)</f>
        <v>1124.1</v>
      </c>
      <c r="K59" s="16" t="n">
        <f aca="false">D59*H59</f>
        <v>828.91</v>
      </c>
      <c r="L59" s="16" t="n">
        <f aca="false">J59-K59</f>
        <v>295.19</v>
      </c>
    </row>
    <row r="60" customFormat="false" ht="15" hidden="false" customHeight="false" outlineLevel="0" collapsed="false">
      <c r="A60" s="12" t="n">
        <v>59</v>
      </c>
      <c r="B60" s="12" t="n">
        <v>33</v>
      </c>
      <c r="C60" s="12" t="n">
        <v>26</v>
      </c>
      <c r="D60" s="12" t="n">
        <v>1</v>
      </c>
      <c r="E60" s="16" t="n">
        <v>5849</v>
      </c>
      <c r="F60" s="12" t="n">
        <v>10</v>
      </c>
      <c r="G60" s="12" t="str">
        <f aca="false">INDEX(Products!$C$2:$C$181,MATCH(C60,Products!$A$2:$A$181,0))</f>
        <v>Electronics</v>
      </c>
      <c r="H60" s="16" t="n">
        <f aca="false">INDEX(Products!$E$2:$E$181,MATCH(C60,Products!$A$2:$A$181,0))</f>
        <v>4123.7</v>
      </c>
      <c r="I60" s="12" t="str">
        <f aca="false">INDEX(Orders!$G$2:$G$3525,MATCH(B60,Orders!$A$2:$A$3525,0))</f>
        <v>Delivered</v>
      </c>
      <c r="J60" s="16" t="n">
        <f aca="false">D60*E60*(1-F60/100)</f>
        <v>5264.1</v>
      </c>
      <c r="K60" s="16" t="n">
        <f aca="false">D60*H60</f>
        <v>4123.7</v>
      </c>
      <c r="L60" s="16" t="n">
        <f aca="false">J60-K60</f>
        <v>1140.4</v>
      </c>
    </row>
    <row r="61" customFormat="false" ht="15" hidden="false" customHeight="false" outlineLevel="0" collapsed="false">
      <c r="A61" s="12" t="n">
        <v>60</v>
      </c>
      <c r="B61" s="12" t="n">
        <v>33</v>
      </c>
      <c r="C61" s="12" t="n">
        <v>64</v>
      </c>
      <c r="D61" s="12" t="n">
        <v>1</v>
      </c>
      <c r="E61" s="16" t="n">
        <v>2519</v>
      </c>
      <c r="F61" s="12" t="n">
        <v>0</v>
      </c>
      <c r="G61" s="12" t="str">
        <f aca="false">INDEX(Products!$C$2:$C$181,MATCH(C61,Products!$A$2:$A$181,0))</f>
        <v>Fashion</v>
      </c>
      <c r="H61" s="16" t="n">
        <f aca="false">INDEX(Products!$E$2:$E$181,MATCH(C61,Products!$A$2:$A$181,0))</f>
        <v>1819.09</v>
      </c>
      <c r="I61" s="12" t="str">
        <f aca="false">INDEX(Orders!$G$2:$G$3525,MATCH(B61,Orders!$A$2:$A$3525,0))</f>
        <v>Delivered</v>
      </c>
      <c r="J61" s="16" t="n">
        <f aca="false">D61*E61*(1-F61/100)</f>
        <v>2519</v>
      </c>
      <c r="K61" s="16" t="n">
        <f aca="false">D61*H61</f>
        <v>1819.09</v>
      </c>
      <c r="L61" s="16" t="n">
        <f aca="false">J61-K61</f>
        <v>699.91</v>
      </c>
    </row>
    <row r="62" customFormat="false" ht="15" hidden="false" customHeight="false" outlineLevel="0" collapsed="false">
      <c r="A62" s="12" t="n">
        <v>61</v>
      </c>
      <c r="B62" s="12" t="n">
        <v>33</v>
      </c>
      <c r="C62" s="12" t="n">
        <v>152</v>
      </c>
      <c r="D62" s="12" t="n">
        <v>1</v>
      </c>
      <c r="E62" s="16" t="n">
        <v>539</v>
      </c>
      <c r="F62" s="12" t="n">
        <v>0</v>
      </c>
      <c r="G62" s="12" t="str">
        <f aca="false">INDEX(Products!$C$2:$C$181,MATCH(C62,Products!$A$2:$A$181,0))</f>
        <v>Books &amp; Stationery</v>
      </c>
      <c r="H62" s="16" t="n">
        <f aca="false">INDEX(Products!$E$2:$E$181,MATCH(C62,Products!$A$2:$A$181,0))</f>
        <v>365.16</v>
      </c>
      <c r="I62" s="12" t="str">
        <f aca="false">INDEX(Orders!$G$2:$G$3525,MATCH(B62,Orders!$A$2:$A$3525,0))</f>
        <v>Delivered</v>
      </c>
      <c r="J62" s="16" t="n">
        <f aca="false">D62*E62*(1-F62/100)</f>
        <v>539</v>
      </c>
      <c r="K62" s="16" t="n">
        <f aca="false">D62*H62</f>
        <v>365.16</v>
      </c>
      <c r="L62" s="16" t="n">
        <f aca="false">J62-K62</f>
        <v>173.84</v>
      </c>
    </row>
    <row r="63" customFormat="false" ht="15" hidden="false" customHeight="false" outlineLevel="0" collapsed="false">
      <c r="A63" s="12" t="n">
        <v>62</v>
      </c>
      <c r="B63" s="12" t="n">
        <v>34</v>
      </c>
      <c r="C63" s="12" t="n">
        <v>72</v>
      </c>
      <c r="D63" s="12" t="n">
        <v>1</v>
      </c>
      <c r="E63" s="16" t="n">
        <v>1649</v>
      </c>
      <c r="F63" s="12" t="n">
        <v>0</v>
      </c>
      <c r="G63" s="12" t="str">
        <f aca="false">INDEX(Products!$C$2:$C$181,MATCH(C63,Products!$A$2:$A$181,0))</f>
        <v>Fashion</v>
      </c>
      <c r="H63" s="16" t="n">
        <f aca="false">INDEX(Products!$E$2:$E$181,MATCH(C63,Products!$A$2:$A$181,0))</f>
        <v>1006.18</v>
      </c>
      <c r="I63" s="12" t="str">
        <f aca="false">INDEX(Orders!$G$2:$G$3525,MATCH(B63,Orders!$A$2:$A$3525,0))</f>
        <v>Delivered</v>
      </c>
      <c r="J63" s="16" t="n">
        <f aca="false">D63*E63*(1-F63/100)</f>
        <v>1649</v>
      </c>
      <c r="K63" s="16" t="n">
        <f aca="false">D63*H63</f>
        <v>1006.18</v>
      </c>
      <c r="L63" s="16" t="n">
        <f aca="false">J63-K63</f>
        <v>642.82</v>
      </c>
    </row>
    <row r="64" customFormat="false" ht="15" hidden="false" customHeight="false" outlineLevel="0" collapsed="false">
      <c r="A64" s="12" t="n">
        <v>63</v>
      </c>
      <c r="B64" s="12" t="n">
        <v>34</v>
      </c>
      <c r="C64" s="12" t="n">
        <v>28</v>
      </c>
      <c r="D64" s="12" t="n">
        <v>1</v>
      </c>
      <c r="E64" s="16" t="n">
        <v>3919</v>
      </c>
      <c r="F64" s="12" t="n">
        <v>0</v>
      </c>
      <c r="G64" s="12" t="str">
        <f aca="false">INDEX(Products!$C$2:$C$181,MATCH(C64,Products!$A$2:$A$181,0))</f>
        <v>Electronics</v>
      </c>
      <c r="H64" s="16" t="n">
        <f aca="false">INDEX(Products!$E$2:$E$181,MATCH(C64,Products!$A$2:$A$181,0))</f>
        <v>2878.02</v>
      </c>
      <c r="I64" s="12" t="str">
        <f aca="false">INDEX(Orders!$G$2:$G$3525,MATCH(B64,Orders!$A$2:$A$3525,0))</f>
        <v>Delivered</v>
      </c>
      <c r="J64" s="16" t="n">
        <f aca="false">D64*E64*(1-F64/100)</f>
        <v>3919</v>
      </c>
      <c r="K64" s="16" t="n">
        <f aca="false">D64*H64</f>
        <v>2878.02</v>
      </c>
      <c r="L64" s="16" t="n">
        <f aca="false">J64-K64</f>
        <v>1040.98</v>
      </c>
    </row>
    <row r="65" customFormat="false" ht="15" hidden="false" customHeight="false" outlineLevel="0" collapsed="false">
      <c r="A65" s="12" t="n">
        <v>64</v>
      </c>
      <c r="B65" s="12" t="n">
        <v>35</v>
      </c>
      <c r="C65" s="12" t="n">
        <v>65</v>
      </c>
      <c r="D65" s="12" t="n">
        <v>1</v>
      </c>
      <c r="E65" s="16" t="n">
        <v>329</v>
      </c>
      <c r="F65" s="12" t="n">
        <v>15</v>
      </c>
      <c r="G65" s="12" t="str">
        <f aca="false">INDEX(Products!$C$2:$C$181,MATCH(C65,Products!$A$2:$A$181,0))</f>
        <v>Fashion</v>
      </c>
      <c r="H65" s="16" t="n">
        <f aca="false">INDEX(Products!$E$2:$E$181,MATCH(C65,Products!$A$2:$A$181,0))</f>
        <v>214.56</v>
      </c>
      <c r="I65" s="12" t="str">
        <f aca="false">INDEX(Orders!$G$2:$G$3525,MATCH(B65,Orders!$A$2:$A$3525,0))</f>
        <v>Delivered</v>
      </c>
      <c r="J65" s="16" t="n">
        <f aca="false">D65*E65*(1-F65/100)</f>
        <v>279.65</v>
      </c>
      <c r="K65" s="16" t="n">
        <f aca="false">D65*H65</f>
        <v>214.56</v>
      </c>
      <c r="L65" s="16" t="n">
        <f aca="false">J65-K65</f>
        <v>65.09</v>
      </c>
    </row>
    <row r="66" customFormat="false" ht="15" hidden="false" customHeight="false" outlineLevel="0" collapsed="false">
      <c r="A66" s="12" t="n">
        <v>65</v>
      </c>
      <c r="B66" s="12" t="n">
        <v>35</v>
      </c>
      <c r="C66" s="12" t="n">
        <v>74</v>
      </c>
      <c r="D66" s="12" t="n">
        <v>2</v>
      </c>
      <c r="E66" s="16" t="n">
        <v>1959</v>
      </c>
      <c r="F66" s="12" t="n">
        <v>0</v>
      </c>
      <c r="G66" s="12" t="str">
        <f aca="false">INDEX(Products!$C$2:$C$181,MATCH(C66,Products!$A$2:$A$181,0))</f>
        <v>Fashion</v>
      </c>
      <c r="H66" s="16" t="n">
        <f aca="false">INDEX(Products!$E$2:$E$181,MATCH(C66,Products!$A$2:$A$181,0))</f>
        <v>1274.4</v>
      </c>
      <c r="I66" s="12" t="str">
        <f aca="false">INDEX(Orders!$G$2:$G$3525,MATCH(B66,Orders!$A$2:$A$3525,0))</f>
        <v>Delivered</v>
      </c>
      <c r="J66" s="16" t="n">
        <f aca="false">D66*E66*(1-F66/100)</f>
        <v>3918</v>
      </c>
      <c r="K66" s="16" t="n">
        <f aca="false">D66*H66</f>
        <v>2548.8</v>
      </c>
      <c r="L66" s="16" t="n">
        <f aca="false">J66-K66</f>
        <v>1369.2</v>
      </c>
    </row>
    <row r="67" customFormat="false" ht="15" hidden="false" customHeight="false" outlineLevel="0" collapsed="false">
      <c r="A67" s="12" t="n">
        <v>66</v>
      </c>
      <c r="B67" s="12" t="n">
        <v>35</v>
      </c>
      <c r="C67" s="12" t="n">
        <v>92</v>
      </c>
      <c r="D67" s="12" t="n">
        <v>1</v>
      </c>
      <c r="E67" s="16" t="n">
        <v>1689</v>
      </c>
      <c r="F67" s="12" t="n">
        <v>20</v>
      </c>
      <c r="G67" s="12" t="str">
        <f aca="false">INDEX(Products!$C$2:$C$181,MATCH(C67,Products!$A$2:$A$181,0))</f>
        <v>Beauty</v>
      </c>
      <c r="H67" s="16" t="n">
        <f aca="false">INDEX(Products!$E$2:$E$181,MATCH(C67,Products!$A$2:$A$181,0))</f>
        <v>1225.32</v>
      </c>
      <c r="I67" s="12" t="str">
        <f aca="false">INDEX(Orders!$G$2:$G$3525,MATCH(B67,Orders!$A$2:$A$3525,0))</f>
        <v>Delivered</v>
      </c>
      <c r="J67" s="16" t="n">
        <f aca="false">D67*E67*(1-F67/100)</f>
        <v>1351.2</v>
      </c>
      <c r="K67" s="16" t="n">
        <f aca="false">D67*H67</f>
        <v>1225.32</v>
      </c>
      <c r="L67" s="16" t="n">
        <f aca="false">J67-K67</f>
        <v>125.88</v>
      </c>
    </row>
    <row r="68" customFormat="false" ht="15" hidden="false" customHeight="false" outlineLevel="0" collapsed="false">
      <c r="A68" s="12" t="n">
        <v>67</v>
      </c>
      <c r="B68" s="12" t="n">
        <v>35</v>
      </c>
      <c r="C68" s="12" t="n">
        <v>172</v>
      </c>
      <c r="D68" s="12" t="n">
        <v>2</v>
      </c>
      <c r="E68" s="16" t="n">
        <v>249</v>
      </c>
      <c r="F68" s="12" t="n">
        <v>0</v>
      </c>
      <c r="G68" s="12" t="str">
        <f aca="false">INDEX(Products!$C$2:$C$181,MATCH(C68,Products!$A$2:$A$181,0))</f>
        <v>Books &amp; Stationery</v>
      </c>
      <c r="H68" s="16" t="n">
        <f aca="false">INDEX(Products!$E$2:$E$181,MATCH(C68,Products!$A$2:$A$181,0))</f>
        <v>158.56</v>
      </c>
      <c r="I68" s="12" t="str">
        <f aca="false">INDEX(Orders!$G$2:$G$3525,MATCH(B68,Orders!$A$2:$A$3525,0))</f>
        <v>Delivered</v>
      </c>
      <c r="J68" s="16" t="n">
        <f aca="false">D68*E68*(1-F68/100)</f>
        <v>498</v>
      </c>
      <c r="K68" s="16" t="n">
        <f aca="false">D68*H68</f>
        <v>317.12</v>
      </c>
      <c r="L68" s="16" t="n">
        <f aca="false">J68-K68</f>
        <v>180.88</v>
      </c>
    </row>
    <row r="69" customFormat="false" ht="15" hidden="false" customHeight="false" outlineLevel="0" collapsed="false">
      <c r="A69" s="12" t="n">
        <v>68</v>
      </c>
      <c r="B69" s="12" t="n">
        <v>36</v>
      </c>
      <c r="C69" s="12" t="n">
        <v>40</v>
      </c>
      <c r="D69" s="12" t="n">
        <v>1</v>
      </c>
      <c r="E69" s="16" t="n">
        <v>2059</v>
      </c>
      <c r="F69" s="12" t="n">
        <v>0</v>
      </c>
      <c r="G69" s="12" t="str">
        <f aca="false">INDEX(Products!$C$2:$C$181,MATCH(C69,Products!$A$2:$A$181,0))</f>
        <v>Home &amp; Kitchen</v>
      </c>
      <c r="H69" s="16" t="n">
        <f aca="false">INDEX(Products!$E$2:$E$181,MATCH(C69,Products!$A$2:$A$181,0))</f>
        <v>1180.16</v>
      </c>
      <c r="I69" s="12" t="str">
        <f aca="false">INDEX(Orders!$G$2:$G$3525,MATCH(B69,Orders!$A$2:$A$3525,0))</f>
        <v>Delivered</v>
      </c>
      <c r="J69" s="16" t="n">
        <f aca="false">D69*E69*(1-F69/100)</f>
        <v>2059</v>
      </c>
      <c r="K69" s="16" t="n">
        <f aca="false">D69*H69</f>
        <v>1180.16</v>
      </c>
      <c r="L69" s="16" t="n">
        <f aca="false">J69-K69</f>
        <v>878.84</v>
      </c>
    </row>
    <row r="70" customFormat="false" ht="15" hidden="false" customHeight="false" outlineLevel="0" collapsed="false">
      <c r="A70" s="12" t="n">
        <v>69</v>
      </c>
      <c r="B70" s="12" t="n">
        <v>36</v>
      </c>
      <c r="C70" s="12" t="n">
        <v>162</v>
      </c>
      <c r="D70" s="12" t="n">
        <v>1</v>
      </c>
      <c r="E70" s="16" t="n">
        <v>639</v>
      </c>
      <c r="F70" s="12" t="n">
        <v>0</v>
      </c>
      <c r="G70" s="12" t="str">
        <f aca="false">INDEX(Products!$C$2:$C$181,MATCH(C70,Products!$A$2:$A$181,0))</f>
        <v>Books &amp; Stationery</v>
      </c>
      <c r="H70" s="16" t="n">
        <f aca="false">INDEX(Products!$E$2:$E$181,MATCH(C70,Products!$A$2:$A$181,0))</f>
        <v>387.23</v>
      </c>
      <c r="I70" s="12" t="str">
        <f aca="false">INDEX(Orders!$G$2:$G$3525,MATCH(B70,Orders!$A$2:$A$3525,0))</f>
        <v>Delivered</v>
      </c>
      <c r="J70" s="16" t="n">
        <f aca="false">D70*E70*(1-F70/100)</f>
        <v>639</v>
      </c>
      <c r="K70" s="16" t="n">
        <f aca="false">D70*H70</f>
        <v>387.23</v>
      </c>
      <c r="L70" s="16" t="n">
        <f aca="false">J70-K70</f>
        <v>251.77</v>
      </c>
    </row>
    <row r="71" customFormat="false" ht="15" hidden="false" customHeight="false" outlineLevel="0" collapsed="false">
      <c r="A71" s="12" t="n">
        <v>70</v>
      </c>
      <c r="B71" s="12" t="n">
        <v>36</v>
      </c>
      <c r="C71" s="12" t="n">
        <v>23</v>
      </c>
      <c r="D71" s="12" t="n">
        <v>1</v>
      </c>
      <c r="E71" s="16" t="n">
        <v>2159</v>
      </c>
      <c r="F71" s="12" t="n">
        <v>20</v>
      </c>
      <c r="G71" s="12" t="str">
        <f aca="false">INDEX(Products!$C$2:$C$181,MATCH(C71,Products!$A$2:$A$181,0))</f>
        <v>Electronics</v>
      </c>
      <c r="H71" s="16" t="n">
        <f aca="false">INDEX(Products!$E$2:$E$181,MATCH(C71,Products!$A$2:$A$181,0))</f>
        <v>1473.53</v>
      </c>
      <c r="I71" s="12" t="str">
        <f aca="false">INDEX(Orders!$G$2:$G$3525,MATCH(B71,Orders!$A$2:$A$3525,0))</f>
        <v>Delivered</v>
      </c>
      <c r="J71" s="16" t="n">
        <f aca="false">D71*E71*(1-F71/100)</f>
        <v>1727.2</v>
      </c>
      <c r="K71" s="16" t="n">
        <f aca="false">D71*H71</f>
        <v>1473.53</v>
      </c>
      <c r="L71" s="16" t="n">
        <f aca="false">J71-K71</f>
        <v>253.67</v>
      </c>
    </row>
    <row r="72" customFormat="false" ht="15" hidden="false" customHeight="false" outlineLevel="0" collapsed="false">
      <c r="A72" s="12" t="n">
        <v>71</v>
      </c>
      <c r="B72" s="12" t="n">
        <v>37</v>
      </c>
      <c r="C72" s="12" t="n">
        <v>7</v>
      </c>
      <c r="D72" s="12" t="n">
        <v>1</v>
      </c>
      <c r="E72" s="16" t="n">
        <v>5139</v>
      </c>
      <c r="F72" s="12" t="n">
        <v>5</v>
      </c>
      <c r="G72" s="12" t="str">
        <f aca="false">INDEX(Products!$C$2:$C$181,MATCH(C72,Products!$A$2:$A$181,0))</f>
        <v>Electronics</v>
      </c>
      <c r="H72" s="16" t="n">
        <f aca="false">INDEX(Products!$E$2:$E$181,MATCH(C72,Products!$A$2:$A$181,0))</f>
        <v>3044.69</v>
      </c>
      <c r="I72" s="12" t="str">
        <f aca="false">INDEX(Orders!$G$2:$G$3525,MATCH(B72,Orders!$A$2:$A$3525,0))</f>
        <v>Delivered</v>
      </c>
      <c r="J72" s="16" t="n">
        <f aca="false">D72*E72*(1-F72/100)</f>
        <v>4882.05</v>
      </c>
      <c r="K72" s="16" t="n">
        <f aca="false">D72*H72</f>
        <v>3044.69</v>
      </c>
      <c r="L72" s="16" t="n">
        <f aca="false">J72-K72</f>
        <v>1837.36</v>
      </c>
    </row>
    <row r="73" customFormat="false" ht="15" hidden="false" customHeight="false" outlineLevel="0" collapsed="false">
      <c r="A73" s="12" t="n">
        <v>72</v>
      </c>
      <c r="B73" s="12" t="n">
        <v>37</v>
      </c>
      <c r="C73" s="12" t="n">
        <v>21</v>
      </c>
      <c r="D73" s="12" t="n">
        <v>1</v>
      </c>
      <c r="E73" s="16" t="n">
        <v>1439</v>
      </c>
      <c r="F73" s="12" t="n">
        <v>0</v>
      </c>
      <c r="G73" s="12" t="str">
        <f aca="false">INDEX(Products!$C$2:$C$181,MATCH(C73,Products!$A$2:$A$181,0))</f>
        <v>Electronics</v>
      </c>
      <c r="H73" s="16" t="n">
        <f aca="false">INDEX(Products!$E$2:$E$181,MATCH(C73,Products!$A$2:$A$181,0))</f>
        <v>933.96</v>
      </c>
      <c r="I73" s="12" t="str">
        <f aca="false">INDEX(Orders!$G$2:$G$3525,MATCH(B73,Orders!$A$2:$A$3525,0))</f>
        <v>Delivered</v>
      </c>
      <c r="J73" s="16" t="n">
        <f aca="false">D73*E73*(1-F73/100)</f>
        <v>1439</v>
      </c>
      <c r="K73" s="16" t="n">
        <f aca="false">D73*H73</f>
        <v>933.96</v>
      </c>
      <c r="L73" s="16" t="n">
        <f aca="false">J73-K73</f>
        <v>505.04</v>
      </c>
    </row>
    <row r="74" customFormat="false" ht="15" hidden="false" customHeight="false" outlineLevel="0" collapsed="false">
      <c r="A74" s="12" t="n">
        <v>73</v>
      </c>
      <c r="B74" s="12" t="n">
        <v>38</v>
      </c>
      <c r="C74" s="12" t="n">
        <v>134</v>
      </c>
      <c r="D74" s="12" t="n">
        <v>1</v>
      </c>
      <c r="E74" s="16" t="n">
        <v>2869</v>
      </c>
      <c r="F74" s="12" t="n">
        <v>0</v>
      </c>
      <c r="G74" s="12" t="str">
        <f aca="false">INDEX(Products!$C$2:$C$181,MATCH(C74,Products!$A$2:$A$181,0))</f>
        <v>Sports &amp; Fitness</v>
      </c>
      <c r="H74" s="16" t="n">
        <f aca="false">INDEX(Products!$E$2:$E$181,MATCH(C74,Products!$A$2:$A$181,0))</f>
        <v>1981.04</v>
      </c>
      <c r="I74" s="12" t="str">
        <f aca="false">INDEX(Orders!$G$2:$G$3525,MATCH(B74,Orders!$A$2:$A$3525,0))</f>
        <v>Delivered</v>
      </c>
      <c r="J74" s="16" t="n">
        <f aca="false">D74*E74*(1-F74/100)</f>
        <v>2869</v>
      </c>
      <c r="K74" s="16" t="n">
        <f aca="false">D74*H74</f>
        <v>1981.04</v>
      </c>
      <c r="L74" s="16" t="n">
        <f aca="false">J74-K74</f>
        <v>887.96</v>
      </c>
    </row>
    <row r="75" customFormat="false" ht="15" hidden="false" customHeight="false" outlineLevel="0" collapsed="false">
      <c r="A75" s="12" t="n">
        <v>74</v>
      </c>
      <c r="B75" s="12" t="n">
        <v>38</v>
      </c>
      <c r="C75" s="12" t="n">
        <v>114</v>
      </c>
      <c r="D75" s="12" t="n">
        <v>1</v>
      </c>
      <c r="E75" s="16" t="n">
        <v>1769</v>
      </c>
      <c r="F75" s="12" t="n">
        <v>0</v>
      </c>
      <c r="G75" s="12" t="str">
        <f aca="false">INDEX(Products!$C$2:$C$181,MATCH(C75,Products!$A$2:$A$181,0))</f>
        <v>Beauty</v>
      </c>
      <c r="H75" s="16" t="n">
        <f aca="false">INDEX(Products!$E$2:$E$181,MATCH(C75,Products!$A$2:$A$181,0))</f>
        <v>1112.03</v>
      </c>
      <c r="I75" s="12" t="str">
        <f aca="false">INDEX(Orders!$G$2:$G$3525,MATCH(B75,Orders!$A$2:$A$3525,0))</f>
        <v>Delivered</v>
      </c>
      <c r="J75" s="16" t="n">
        <f aca="false">D75*E75*(1-F75/100)</f>
        <v>1769</v>
      </c>
      <c r="K75" s="16" t="n">
        <f aca="false">D75*H75</f>
        <v>1112.03</v>
      </c>
      <c r="L75" s="16" t="n">
        <f aca="false">J75-K75</f>
        <v>656.97</v>
      </c>
    </row>
    <row r="76" customFormat="false" ht="15" hidden="false" customHeight="false" outlineLevel="0" collapsed="false">
      <c r="A76" s="12" t="n">
        <v>75</v>
      </c>
      <c r="B76" s="12" t="n">
        <v>38</v>
      </c>
      <c r="C76" s="12" t="n">
        <v>90</v>
      </c>
      <c r="D76" s="12" t="n">
        <v>1</v>
      </c>
      <c r="E76" s="16" t="n">
        <v>2839</v>
      </c>
      <c r="F76" s="12" t="n">
        <v>15</v>
      </c>
      <c r="G76" s="12" t="str">
        <f aca="false">INDEX(Products!$C$2:$C$181,MATCH(C76,Products!$A$2:$A$181,0))</f>
        <v>Fashion</v>
      </c>
      <c r="H76" s="16" t="n">
        <f aca="false">INDEX(Products!$E$2:$E$181,MATCH(C76,Products!$A$2:$A$181,0))</f>
        <v>1639.53</v>
      </c>
      <c r="I76" s="12" t="str">
        <f aca="false">INDEX(Orders!$G$2:$G$3525,MATCH(B76,Orders!$A$2:$A$3525,0))</f>
        <v>Delivered</v>
      </c>
      <c r="J76" s="16" t="n">
        <f aca="false">D76*E76*(1-F76/100)</f>
        <v>2413.15</v>
      </c>
      <c r="K76" s="16" t="n">
        <f aca="false">D76*H76</f>
        <v>1639.53</v>
      </c>
      <c r="L76" s="16" t="n">
        <f aca="false">J76-K76</f>
        <v>773.62</v>
      </c>
    </row>
    <row r="77" customFormat="false" ht="15" hidden="false" customHeight="false" outlineLevel="0" collapsed="false">
      <c r="A77" s="12" t="n">
        <v>76</v>
      </c>
      <c r="B77" s="12" t="n">
        <v>38</v>
      </c>
      <c r="C77" s="12" t="n">
        <v>111</v>
      </c>
      <c r="D77" s="12" t="n">
        <v>2</v>
      </c>
      <c r="E77" s="16" t="n">
        <v>1249</v>
      </c>
      <c r="F77" s="12" t="n">
        <v>0</v>
      </c>
      <c r="G77" s="12" t="str">
        <f aca="false">INDEX(Products!$C$2:$C$181,MATCH(C77,Products!$A$2:$A$181,0))</f>
        <v>Beauty</v>
      </c>
      <c r="H77" s="16" t="n">
        <f aca="false">INDEX(Products!$E$2:$E$181,MATCH(C77,Products!$A$2:$A$181,0))</f>
        <v>828.91</v>
      </c>
      <c r="I77" s="12" t="str">
        <f aca="false">INDEX(Orders!$G$2:$G$3525,MATCH(B77,Orders!$A$2:$A$3525,0))</f>
        <v>Delivered</v>
      </c>
      <c r="J77" s="16" t="n">
        <f aca="false">D77*E77*(1-F77/100)</f>
        <v>2498</v>
      </c>
      <c r="K77" s="16" t="n">
        <f aca="false">D77*H77</f>
        <v>1657.82</v>
      </c>
      <c r="L77" s="16" t="n">
        <f aca="false">J77-K77</f>
        <v>840.18</v>
      </c>
    </row>
    <row r="78" customFormat="false" ht="15" hidden="false" customHeight="false" outlineLevel="0" collapsed="false">
      <c r="A78" s="12" t="n">
        <v>77</v>
      </c>
      <c r="B78" s="12" t="n">
        <v>39</v>
      </c>
      <c r="C78" s="12" t="n">
        <v>163</v>
      </c>
      <c r="D78" s="12" t="n">
        <v>1</v>
      </c>
      <c r="E78" s="16" t="n">
        <v>869</v>
      </c>
      <c r="F78" s="12" t="n">
        <v>20</v>
      </c>
      <c r="G78" s="12" t="str">
        <f aca="false">INDEX(Products!$C$2:$C$181,MATCH(C78,Products!$A$2:$A$181,0))</f>
        <v>Books &amp; Stationery</v>
      </c>
      <c r="H78" s="16" t="n">
        <f aca="false">INDEX(Products!$E$2:$E$181,MATCH(C78,Products!$A$2:$A$181,0))</f>
        <v>606.2</v>
      </c>
      <c r="I78" s="12" t="str">
        <f aca="false">INDEX(Orders!$G$2:$G$3525,MATCH(B78,Orders!$A$2:$A$3525,0))</f>
        <v>Delivered</v>
      </c>
      <c r="J78" s="16" t="n">
        <f aca="false">D78*E78*(1-F78/100)</f>
        <v>695.2</v>
      </c>
      <c r="K78" s="16" t="n">
        <f aca="false">D78*H78</f>
        <v>606.2</v>
      </c>
      <c r="L78" s="16" t="n">
        <f aca="false">J78-K78</f>
        <v>89</v>
      </c>
    </row>
    <row r="79" customFormat="false" ht="15" hidden="false" customHeight="false" outlineLevel="0" collapsed="false">
      <c r="A79" s="12" t="n">
        <v>78</v>
      </c>
      <c r="B79" s="12" t="n">
        <v>39</v>
      </c>
      <c r="C79" s="12" t="n">
        <v>167</v>
      </c>
      <c r="D79" s="12" t="n">
        <v>1</v>
      </c>
      <c r="E79" s="16" t="n">
        <v>119</v>
      </c>
      <c r="F79" s="12" t="n">
        <v>0</v>
      </c>
      <c r="G79" s="12" t="str">
        <f aca="false">INDEX(Products!$C$2:$C$181,MATCH(C79,Products!$A$2:$A$181,0))</f>
        <v>Books &amp; Stationery</v>
      </c>
      <c r="H79" s="16" t="n">
        <f aca="false">INDEX(Products!$E$2:$E$181,MATCH(C79,Products!$A$2:$A$181,0))</f>
        <v>68.21</v>
      </c>
      <c r="I79" s="12" t="str">
        <f aca="false">INDEX(Orders!$G$2:$G$3525,MATCH(B79,Orders!$A$2:$A$3525,0))</f>
        <v>Delivered</v>
      </c>
      <c r="J79" s="16" t="n">
        <f aca="false">D79*E79*(1-F79/100)</f>
        <v>119</v>
      </c>
      <c r="K79" s="16" t="n">
        <f aca="false">D79*H79</f>
        <v>68.21</v>
      </c>
      <c r="L79" s="16" t="n">
        <f aca="false">J79-K79</f>
        <v>50.79</v>
      </c>
    </row>
    <row r="80" customFormat="false" ht="15" hidden="false" customHeight="false" outlineLevel="0" collapsed="false">
      <c r="A80" s="12" t="n">
        <v>79</v>
      </c>
      <c r="B80" s="12" t="n">
        <v>40</v>
      </c>
      <c r="C80" s="12" t="n">
        <v>169</v>
      </c>
      <c r="D80" s="12" t="n">
        <v>3</v>
      </c>
      <c r="E80" s="16" t="n">
        <v>789</v>
      </c>
      <c r="F80" s="12" t="n">
        <v>15</v>
      </c>
      <c r="G80" s="12" t="str">
        <f aca="false">INDEX(Products!$C$2:$C$181,MATCH(C80,Products!$A$2:$A$181,0))</f>
        <v>Books &amp; Stationery</v>
      </c>
      <c r="H80" s="16" t="n">
        <f aca="false">INDEX(Products!$E$2:$E$181,MATCH(C80,Products!$A$2:$A$181,0))</f>
        <v>544.99</v>
      </c>
      <c r="I80" s="12" t="str">
        <f aca="false">INDEX(Orders!$G$2:$G$3525,MATCH(B80,Orders!$A$2:$A$3525,0))</f>
        <v>Delivered</v>
      </c>
      <c r="J80" s="16" t="n">
        <f aca="false">D80*E80*(1-F80/100)</f>
        <v>2011.95</v>
      </c>
      <c r="K80" s="16" t="n">
        <f aca="false">D80*H80</f>
        <v>1634.97</v>
      </c>
      <c r="L80" s="16" t="n">
        <f aca="false">J80-K80</f>
        <v>376.98</v>
      </c>
    </row>
    <row r="81" customFormat="false" ht="15" hidden="false" customHeight="false" outlineLevel="0" collapsed="false">
      <c r="A81" s="12" t="n">
        <v>80</v>
      </c>
      <c r="B81" s="12" t="n">
        <v>40</v>
      </c>
      <c r="C81" s="12" t="n">
        <v>15</v>
      </c>
      <c r="D81" s="12" t="n">
        <v>1</v>
      </c>
      <c r="E81" s="16" t="n">
        <v>3889</v>
      </c>
      <c r="F81" s="12" t="n">
        <v>0</v>
      </c>
      <c r="G81" s="12" t="str">
        <f aca="false">INDEX(Products!$C$2:$C$181,MATCH(C81,Products!$A$2:$A$181,0))</f>
        <v>Electronics</v>
      </c>
      <c r="H81" s="16" t="n">
        <f aca="false">INDEX(Products!$E$2:$E$181,MATCH(C81,Products!$A$2:$A$181,0))</f>
        <v>2175.08</v>
      </c>
      <c r="I81" s="12" t="str">
        <f aca="false">INDEX(Orders!$G$2:$G$3525,MATCH(B81,Orders!$A$2:$A$3525,0))</f>
        <v>Delivered</v>
      </c>
      <c r="J81" s="16" t="n">
        <f aca="false">D81*E81*(1-F81/100)</f>
        <v>3889</v>
      </c>
      <c r="K81" s="16" t="n">
        <f aca="false">D81*H81</f>
        <v>2175.08</v>
      </c>
      <c r="L81" s="16" t="n">
        <f aca="false">J81-K81</f>
        <v>1713.92</v>
      </c>
    </row>
    <row r="82" customFormat="false" ht="15" hidden="false" customHeight="false" outlineLevel="0" collapsed="false">
      <c r="A82" s="12" t="n">
        <v>81</v>
      </c>
      <c r="B82" s="12" t="n">
        <v>41</v>
      </c>
      <c r="C82" s="12" t="n">
        <v>88</v>
      </c>
      <c r="D82" s="12" t="n">
        <v>2</v>
      </c>
      <c r="E82" s="16" t="n">
        <v>2049</v>
      </c>
      <c r="F82" s="12" t="n">
        <v>0</v>
      </c>
      <c r="G82" s="12" t="str">
        <f aca="false">INDEX(Products!$C$2:$C$181,MATCH(C82,Products!$A$2:$A$181,0))</f>
        <v>Fashion</v>
      </c>
      <c r="H82" s="16" t="n">
        <f aca="false">INDEX(Products!$E$2:$E$181,MATCH(C82,Products!$A$2:$A$181,0))</f>
        <v>1198.41</v>
      </c>
      <c r="I82" s="12" t="str">
        <f aca="false">INDEX(Orders!$G$2:$G$3525,MATCH(B82,Orders!$A$2:$A$3525,0))</f>
        <v>Cancelled</v>
      </c>
      <c r="J82" s="16" t="n">
        <f aca="false">D82*E82*(1-F82/100)</f>
        <v>4098</v>
      </c>
      <c r="K82" s="16" t="n">
        <f aca="false">D82*H82</f>
        <v>2396.82</v>
      </c>
      <c r="L82" s="16" t="n">
        <f aca="false">J82-K82</f>
        <v>1701.18</v>
      </c>
    </row>
    <row r="83" customFormat="false" ht="15" hidden="false" customHeight="false" outlineLevel="0" collapsed="false">
      <c r="A83" s="12" t="n">
        <v>82</v>
      </c>
      <c r="B83" s="12" t="n">
        <v>41</v>
      </c>
      <c r="C83" s="12" t="n">
        <v>149</v>
      </c>
      <c r="D83" s="12" t="n">
        <v>1</v>
      </c>
      <c r="E83" s="16" t="n">
        <v>3149</v>
      </c>
      <c r="F83" s="12" t="n">
        <v>0</v>
      </c>
      <c r="G83" s="12" t="str">
        <f aca="false">INDEX(Products!$C$2:$C$181,MATCH(C83,Products!$A$2:$A$181,0))</f>
        <v>Sports &amp; Fitness</v>
      </c>
      <c r="H83" s="16" t="n">
        <f aca="false">INDEX(Products!$E$2:$E$181,MATCH(C83,Products!$A$2:$A$181,0))</f>
        <v>1867.87</v>
      </c>
      <c r="I83" s="12" t="str">
        <f aca="false">INDEX(Orders!$G$2:$G$3525,MATCH(B83,Orders!$A$2:$A$3525,0))</f>
        <v>Cancelled</v>
      </c>
      <c r="J83" s="16" t="n">
        <f aca="false">D83*E83*(1-F83/100)</f>
        <v>3149</v>
      </c>
      <c r="K83" s="16" t="n">
        <f aca="false">D83*H83</f>
        <v>1867.87</v>
      </c>
      <c r="L83" s="16" t="n">
        <f aca="false">J83-K83</f>
        <v>1281.13</v>
      </c>
    </row>
    <row r="84" customFormat="false" ht="15" hidden="false" customHeight="false" outlineLevel="0" collapsed="false">
      <c r="A84" s="12" t="n">
        <v>83</v>
      </c>
      <c r="B84" s="12" t="n">
        <v>41</v>
      </c>
      <c r="C84" s="12" t="n">
        <v>61</v>
      </c>
      <c r="D84" s="12" t="n">
        <v>3</v>
      </c>
      <c r="E84" s="16" t="n">
        <v>2489</v>
      </c>
      <c r="F84" s="12" t="n">
        <v>0</v>
      </c>
      <c r="G84" s="12" t="str">
        <f aca="false">INDEX(Products!$C$2:$C$181,MATCH(C84,Products!$A$2:$A$181,0))</f>
        <v>Fashion</v>
      </c>
      <c r="H84" s="16" t="n">
        <f aca="false">INDEX(Products!$E$2:$E$181,MATCH(C84,Products!$A$2:$A$181,0))</f>
        <v>1815.02</v>
      </c>
      <c r="I84" s="12" t="str">
        <f aca="false">INDEX(Orders!$G$2:$G$3525,MATCH(B84,Orders!$A$2:$A$3525,0))</f>
        <v>Cancelled</v>
      </c>
      <c r="J84" s="16" t="n">
        <f aca="false">D84*E84*(1-F84/100)</f>
        <v>7467</v>
      </c>
      <c r="K84" s="16" t="n">
        <f aca="false">D84*H84</f>
        <v>5445.06</v>
      </c>
      <c r="L84" s="16" t="n">
        <f aca="false">J84-K84</f>
        <v>2021.94</v>
      </c>
    </row>
    <row r="85" customFormat="false" ht="15" hidden="false" customHeight="false" outlineLevel="0" collapsed="false">
      <c r="A85" s="12" t="n">
        <v>84</v>
      </c>
      <c r="B85" s="12" t="n">
        <v>41</v>
      </c>
      <c r="C85" s="12" t="n">
        <v>147</v>
      </c>
      <c r="D85" s="12" t="n">
        <v>3</v>
      </c>
      <c r="E85" s="16" t="n">
        <v>3339</v>
      </c>
      <c r="F85" s="12" t="n">
        <v>10</v>
      </c>
      <c r="G85" s="12" t="str">
        <f aca="false">INDEX(Products!$C$2:$C$181,MATCH(C85,Products!$A$2:$A$181,0))</f>
        <v>Sports &amp; Fitness</v>
      </c>
      <c r="H85" s="16" t="n">
        <f aca="false">INDEX(Products!$E$2:$E$181,MATCH(C85,Products!$A$2:$A$181,0))</f>
        <v>2076.99</v>
      </c>
      <c r="I85" s="12" t="str">
        <f aca="false">INDEX(Orders!$G$2:$G$3525,MATCH(B85,Orders!$A$2:$A$3525,0))</f>
        <v>Cancelled</v>
      </c>
      <c r="J85" s="16" t="n">
        <f aca="false">D85*E85*(1-F85/100)</f>
        <v>9015.3</v>
      </c>
      <c r="K85" s="16" t="n">
        <f aca="false">D85*H85</f>
        <v>6230.97</v>
      </c>
      <c r="L85" s="16" t="n">
        <f aca="false">J85-K85</f>
        <v>2784.33</v>
      </c>
    </row>
    <row r="86" customFormat="false" ht="15" hidden="false" customHeight="false" outlineLevel="0" collapsed="false">
      <c r="A86" s="12" t="n">
        <v>85</v>
      </c>
      <c r="B86" s="12" t="n">
        <v>42</v>
      </c>
      <c r="C86" s="12" t="n">
        <v>95</v>
      </c>
      <c r="D86" s="12" t="n">
        <v>1</v>
      </c>
      <c r="E86" s="16" t="n">
        <v>1029</v>
      </c>
      <c r="F86" s="12" t="n">
        <v>0</v>
      </c>
      <c r="G86" s="12" t="str">
        <f aca="false">INDEX(Products!$C$2:$C$181,MATCH(C86,Products!$A$2:$A$181,0))</f>
        <v>Beauty</v>
      </c>
      <c r="H86" s="16" t="n">
        <f aca="false">INDEX(Products!$E$2:$E$181,MATCH(C86,Products!$A$2:$A$181,0))</f>
        <v>615.72</v>
      </c>
      <c r="I86" s="12" t="str">
        <f aca="false">INDEX(Orders!$G$2:$G$3525,MATCH(B86,Orders!$A$2:$A$3525,0))</f>
        <v>Delivered</v>
      </c>
      <c r="J86" s="16" t="n">
        <f aca="false">D86*E86*(1-F86/100)</f>
        <v>1029</v>
      </c>
      <c r="K86" s="16" t="n">
        <f aca="false">D86*H86</f>
        <v>615.72</v>
      </c>
      <c r="L86" s="16" t="n">
        <f aca="false">J86-K86</f>
        <v>413.28</v>
      </c>
    </row>
    <row r="87" customFormat="false" ht="15" hidden="false" customHeight="false" outlineLevel="0" collapsed="false">
      <c r="A87" s="12" t="n">
        <v>86</v>
      </c>
      <c r="B87" s="12" t="n">
        <v>42</v>
      </c>
      <c r="C87" s="12" t="n">
        <v>160</v>
      </c>
      <c r="D87" s="12" t="n">
        <v>1</v>
      </c>
      <c r="E87" s="16" t="n">
        <v>229</v>
      </c>
      <c r="F87" s="12" t="n">
        <v>0</v>
      </c>
      <c r="G87" s="12" t="str">
        <f aca="false">INDEX(Products!$C$2:$C$181,MATCH(C87,Products!$A$2:$A$181,0))</f>
        <v>Books &amp; Stationery</v>
      </c>
      <c r="H87" s="16" t="n">
        <f aca="false">INDEX(Products!$E$2:$E$181,MATCH(C87,Products!$A$2:$A$181,0))</f>
        <v>137.41</v>
      </c>
      <c r="I87" s="12" t="str">
        <f aca="false">INDEX(Orders!$G$2:$G$3525,MATCH(B87,Orders!$A$2:$A$3525,0))</f>
        <v>Delivered</v>
      </c>
      <c r="J87" s="16" t="n">
        <f aca="false">D87*E87*(1-F87/100)</f>
        <v>229</v>
      </c>
      <c r="K87" s="16" t="n">
        <f aca="false">D87*H87</f>
        <v>137.41</v>
      </c>
      <c r="L87" s="16" t="n">
        <f aca="false">J87-K87</f>
        <v>91.59</v>
      </c>
    </row>
    <row r="88" customFormat="false" ht="15" hidden="false" customHeight="false" outlineLevel="0" collapsed="false">
      <c r="A88" s="12" t="n">
        <v>87</v>
      </c>
      <c r="B88" s="12" t="n">
        <v>42</v>
      </c>
      <c r="C88" s="12" t="n">
        <v>145</v>
      </c>
      <c r="D88" s="12" t="n">
        <v>1</v>
      </c>
      <c r="E88" s="16" t="n">
        <v>1329</v>
      </c>
      <c r="F88" s="12" t="n">
        <v>0</v>
      </c>
      <c r="G88" s="12" t="str">
        <f aca="false">INDEX(Products!$C$2:$C$181,MATCH(C88,Products!$A$2:$A$181,0))</f>
        <v>Sports &amp; Fitness</v>
      </c>
      <c r="H88" s="16" t="n">
        <f aca="false">INDEX(Products!$E$2:$E$181,MATCH(C88,Products!$A$2:$A$181,0))</f>
        <v>887.99</v>
      </c>
      <c r="I88" s="12" t="str">
        <f aca="false">INDEX(Orders!$G$2:$G$3525,MATCH(B88,Orders!$A$2:$A$3525,0))</f>
        <v>Delivered</v>
      </c>
      <c r="J88" s="16" t="n">
        <f aca="false">D88*E88*(1-F88/100)</f>
        <v>1329</v>
      </c>
      <c r="K88" s="16" t="n">
        <f aca="false">D88*H88</f>
        <v>887.99</v>
      </c>
      <c r="L88" s="16" t="n">
        <f aca="false">J88-K88</f>
        <v>441.01</v>
      </c>
    </row>
    <row r="89" customFormat="false" ht="15" hidden="false" customHeight="false" outlineLevel="0" collapsed="false">
      <c r="A89" s="12" t="n">
        <v>88</v>
      </c>
      <c r="B89" s="12" t="n">
        <v>43</v>
      </c>
      <c r="C89" s="12" t="n">
        <v>86</v>
      </c>
      <c r="D89" s="12" t="n">
        <v>1</v>
      </c>
      <c r="E89" s="16" t="n">
        <v>2139</v>
      </c>
      <c r="F89" s="12" t="n">
        <v>0</v>
      </c>
      <c r="G89" s="12" t="str">
        <f aca="false">INDEX(Products!$C$2:$C$181,MATCH(C89,Products!$A$2:$A$181,0))</f>
        <v>Fashion</v>
      </c>
      <c r="H89" s="16" t="n">
        <f aca="false">INDEX(Products!$E$2:$E$181,MATCH(C89,Products!$A$2:$A$181,0))</f>
        <v>1183.55</v>
      </c>
      <c r="I89" s="12" t="str">
        <f aca="false">INDEX(Orders!$G$2:$G$3525,MATCH(B89,Orders!$A$2:$A$3525,0))</f>
        <v>Delivered</v>
      </c>
      <c r="J89" s="16" t="n">
        <f aca="false">D89*E89*(1-F89/100)</f>
        <v>2139</v>
      </c>
      <c r="K89" s="16" t="n">
        <f aca="false">D89*H89</f>
        <v>1183.55</v>
      </c>
      <c r="L89" s="16" t="n">
        <f aca="false">J89-K89</f>
        <v>955.45</v>
      </c>
    </row>
    <row r="90" customFormat="false" ht="15" hidden="false" customHeight="false" outlineLevel="0" collapsed="false">
      <c r="A90" s="12" t="n">
        <v>89</v>
      </c>
      <c r="B90" s="12" t="n">
        <v>43</v>
      </c>
      <c r="C90" s="12" t="n">
        <v>119</v>
      </c>
      <c r="D90" s="12" t="n">
        <v>1</v>
      </c>
      <c r="E90" s="16" t="n">
        <v>619</v>
      </c>
      <c r="F90" s="12" t="n">
        <v>5</v>
      </c>
      <c r="G90" s="12" t="str">
        <f aca="false">INDEX(Products!$C$2:$C$181,MATCH(C90,Products!$A$2:$A$181,0))</f>
        <v>Beauty</v>
      </c>
      <c r="H90" s="16" t="n">
        <f aca="false">INDEX(Products!$E$2:$E$181,MATCH(C90,Products!$A$2:$A$181,0))</f>
        <v>343.46</v>
      </c>
      <c r="I90" s="12" t="str">
        <f aca="false">INDEX(Orders!$G$2:$G$3525,MATCH(B90,Orders!$A$2:$A$3525,0))</f>
        <v>Delivered</v>
      </c>
      <c r="J90" s="16" t="n">
        <f aca="false">D90*E90*(1-F90/100)</f>
        <v>588.05</v>
      </c>
      <c r="K90" s="16" t="n">
        <f aca="false">D90*H90</f>
        <v>343.46</v>
      </c>
      <c r="L90" s="16" t="n">
        <f aca="false">J90-K90</f>
        <v>244.59</v>
      </c>
    </row>
    <row r="91" customFormat="false" ht="15" hidden="false" customHeight="false" outlineLevel="0" collapsed="false">
      <c r="A91" s="12" t="n">
        <v>90</v>
      </c>
      <c r="B91" s="12" t="n">
        <v>44</v>
      </c>
      <c r="C91" s="12" t="n">
        <v>125</v>
      </c>
      <c r="D91" s="12" t="n">
        <v>1</v>
      </c>
      <c r="E91" s="16" t="n">
        <v>3869</v>
      </c>
      <c r="F91" s="12" t="n">
        <v>0</v>
      </c>
      <c r="G91" s="12" t="str">
        <f aca="false">INDEX(Products!$C$2:$C$181,MATCH(C91,Products!$A$2:$A$181,0))</f>
        <v>Sports &amp; Fitness</v>
      </c>
      <c r="H91" s="16" t="n">
        <f aca="false">INDEX(Products!$E$2:$E$181,MATCH(C91,Products!$A$2:$A$181,0))</f>
        <v>2788.01</v>
      </c>
      <c r="I91" s="12" t="str">
        <f aca="false">INDEX(Orders!$G$2:$G$3525,MATCH(B91,Orders!$A$2:$A$3525,0))</f>
        <v>Delivered</v>
      </c>
      <c r="J91" s="16" t="n">
        <f aca="false">D91*E91*(1-F91/100)</f>
        <v>3869</v>
      </c>
      <c r="K91" s="16" t="n">
        <f aca="false">D91*H91</f>
        <v>2788.01</v>
      </c>
      <c r="L91" s="16" t="n">
        <f aca="false">J91-K91</f>
        <v>1080.99</v>
      </c>
    </row>
    <row r="92" customFormat="false" ht="15" hidden="false" customHeight="false" outlineLevel="0" collapsed="false">
      <c r="A92" s="12" t="n">
        <v>91</v>
      </c>
      <c r="B92" s="12" t="n">
        <v>44</v>
      </c>
      <c r="C92" s="12" t="n">
        <v>134</v>
      </c>
      <c r="D92" s="12" t="n">
        <v>1</v>
      </c>
      <c r="E92" s="16" t="n">
        <v>2869</v>
      </c>
      <c r="F92" s="12" t="n">
        <v>10</v>
      </c>
      <c r="G92" s="12" t="str">
        <f aca="false">INDEX(Products!$C$2:$C$181,MATCH(C92,Products!$A$2:$A$181,0))</f>
        <v>Sports &amp; Fitness</v>
      </c>
      <c r="H92" s="16" t="n">
        <f aca="false">INDEX(Products!$E$2:$E$181,MATCH(C92,Products!$A$2:$A$181,0))</f>
        <v>1981.04</v>
      </c>
      <c r="I92" s="12" t="str">
        <f aca="false">INDEX(Orders!$G$2:$G$3525,MATCH(B92,Orders!$A$2:$A$3525,0))</f>
        <v>Delivered</v>
      </c>
      <c r="J92" s="16" t="n">
        <f aca="false">D92*E92*(1-F92/100)</f>
        <v>2582.1</v>
      </c>
      <c r="K92" s="16" t="n">
        <f aca="false">D92*H92</f>
        <v>1981.04</v>
      </c>
      <c r="L92" s="16" t="n">
        <f aca="false">J92-K92</f>
        <v>601.06</v>
      </c>
    </row>
    <row r="93" customFormat="false" ht="15" hidden="false" customHeight="false" outlineLevel="0" collapsed="false">
      <c r="A93" s="12" t="n">
        <v>92</v>
      </c>
      <c r="B93" s="12" t="n">
        <v>45</v>
      </c>
      <c r="C93" s="12" t="n">
        <v>101</v>
      </c>
      <c r="D93" s="12" t="n">
        <v>1</v>
      </c>
      <c r="E93" s="16" t="n">
        <v>1219</v>
      </c>
      <c r="F93" s="12" t="n">
        <v>10</v>
      </c>
      <c r="G93" s="12" t="str">
        <f aca="false">INDEX(Products!$C$2:$C$181,MATCH(C93,Products!$A$2:$A$181,0))</f>
        <v>Beauty</v>
      </c>
      <c r="H93" s="16" t="n">
        <f aca="false">INDEX(Products!$E$2:$E$181,MATCH(C93,Products!$A$2:$A$181,0))</f>
        <v>690.96</v>
      </c>
      <c r="I93" s="12" t="str">
        <f aca="false">INDEX(Orders!$G$2:$G$3525,MATCH(B93,Orders!$A$2:$A$3525,0))</f>
        <v>Returned</v>
      </c>
      <c r="J93" s="16" t="n">
        <f aca="false">D93*E93*(1-F93/100)</f>
        <v>1097.1</v>
      </c>
      <c r="K93" s="16" t="n">
        <f aca="false">D93*H93</f>
        <v>690.96</v>
      </c>
      <c r="L93" s="16" t="n">
        <f aca="false">J93-K93</f>
        <v>406.14</v>
      </c>
    </row>
    <row r="94" customFormat="false" ht="15" hidden="false" customHeight="false" outlineLevel="0" collapsed="false">
      <c r="A94" s="12" t="n">
        <v>93</v>
      </c>
      <c r="B94" s="12" t="n">
        <v>45</v>
      </c>
      <c r="C94" s="12" t="n">
        <v>31</v>
      </c>
      <c r="D94" s="12" t="n">
        <v>2</v>
      </c>
      <c r="E94" s="16" t="n">
        <v>2199</v>
      </c>
      <c r="F94" s="12" t="n">
        <v>20</v>
      </c>
      <c r="G94" s="12" t="str">
        <f aca="false">INDEX(Products!$C$2:$C$181,MATCH(C94,Products!$A$2:$A$181,0))</f>
        <v>Home &amp; Kitchen</v>
      </c>
      <c r="H94" s="16" t="n">
        <f aca="false">INDEX(Products!$E$2:$E$181,MATCH(C94,Products!$A$2:$A$181,0))</f>
        <v>1328.79</v>
      </c>
      <c r="I94" s="12" t="str">
        <f aca="false">INDEX(Orders!$G$2:$G$3525,MATCH(B94,Orders!$A$2:$A$3525,0))</f>
        <v>Returned</v>
      </c>
      <c r="J94" s="16" t="n">
        <f aca="false">D94*E94*(1-F94/100)</f>
        <v>3518.4</v>
      </c>
      <c r="K94" s="16" t="n">
        <f aca="false">D94*H94</f>
        <v>2657.58</v>
      </c>
      <c r="L94" s="16" t="n">
        <f aca="false">J94-K94</f>
        <v>860.82</v>
      </c>
    </row>
    <row r="95" customFormat="false" ht="15" hidden="false" customHeight="false" outlineLevel="0" collapsed="false">
      <c r="A95" s="12" t="n">
        <v>94</v>
      </c>
      <c r="B95" s="12" t="n">
        <v>46</v>
      </c>
      <c r="C95" s="12" t="n">
        <v>136</v>
      </c>
      <c r="D95" s="12" t="n">
        <v>1</v>
      </c>
      <c r="E95" s="16" t="n">
        <v>3299</v>
      </c>
      <c r="F95" s="12" t="n">
        <v>0</v>
      </c>
      <c r="G95" s="12" t="str">
        <f aca="false">INDEX(Products!$C$2:$C$181,MATCH(C95,Products!$A$2:$A$181,0))</f>
        <v>Sports &amp; Fitness</v>
      </c>
      <c r="H95" s="16" t="n">
        <f aca="false">INDEX(Products!$E$2:$E$181,MATCH(C95,Products!$A$2:$A$181,0))</f>
        <v>2348.96</v>
      </c>
      <c r="I95" s="12" t="str">
        <f aca="false">INDEX(Orders!$G$2:$G$3525,MATCH(B95,Orders!$A$2:$A$3525,0))</f>
        <v>Delivered</v>
      </c>
      <c r="J95" s="16" t="n">
        <f aca="false">D95*E95*(1-F95/100)</f>
        <v>3299</v>
      </c>
      <c r="K95" s="16" t="n">
        <f aca="false">D95*H95</f>
        <v>2348.96</v>
      </c>
      <c r="L95" s="16" t="n">
        <f aca="false">J95-K95</f>
        <v>950.04</v>
      </c>
    </row>
    <row r="96" customFormat="false" ht="15" hidden="false" customHeight="false" outlineLevel="0" collapsed="false">
      <c r="A96" s="12" t="n">
        <v>95</v>
      </c>
      <c r="B96" s="12" t="n">
        <v>47</v>
      </c>
      <c r="C96" s="12" t="n">
        <v>166</v>
      </c>
      <c r="D96" s="12" t="n">
        <v>1</v>
      </c>
      <c r="E96" s="16" t="n">
        <v>389</v>
      </c>
      <c r="F96" s="12" t="n">
        <v>10</v>
      </c>
      <c r="G96" s="12" t="str">
        <f aca="false">INDEX(Products!$C$2:$C$181,MATCH(C96,Products!$A$2:$A$181,0))</f>
        <v>Books &amp; Stationery</v>
      </c>
      <c r="H96" s="16" t="n">
        <f aca="false">INDEX(Products!$E$2:$E$181,MATCH(C96,Products!$A$2:$A$181,0))</f>
        <v>272.91</v>
      </c>
      <c r="I96" s="12" t="str">
        <f aca="false">INDEX(Orders!$G$2:$G$3525,MATCH(B96,Orders!$A$2:$A$3525,0))</f>
        <v>Delivered</v>
      </c>
      <c r="J96" s="16" t="n">
        <f aca="false">D96*E96*(1-F96/100)</f>
        <v>350.1</v>
      </c>
      <c r="K96" s="16" t="n">
        <f aca="false">D96*H96</f>
        <v>272.91</v>
      </c>
      <c r="L96" s="16" t="n">
        <f aca="false">J96-K96</f>
        <v>77.19</v>
      </c>
    </row>
    <row r="97" customFormat="false" ht="15" hidden="false" customHeight="false" outlineLevel="0" collapsed="false">
      <c r="A97" s="12" t="n">
        <v>96</v>
      </c>
      <c r="B97" s="12" t="n">
        <v>47</v>
      </c>
      <c r="C97" s="12" t="n">
        <v>77</v>
      </c>
      <c r="D97" s="12" t="n">
        <v>1</v>
      </c>
      <c r="E97" s="16" t="n">
        <v>699</v>
      </c>
      <c r="F97" s="12" t="n">
        <v>0</v>
      </c>
      <c r="G97" s="12" t="str">
        <f aca="false">INDEX(Products!$C$2:$C$181,MATCH(C97,Products!$A$2:$A$181,0))</f>
        <v>Fashion</v>
      </c>
      <c r="H97" s="16" t="n">
        <f aca="false">INDEX(Products!$E$2:$E$181,MATCH(C97,Products!$A$2:$A$181,0))</f>
        <v>452.88</v>
      </c>
      <c r="I97" s="12" t="str">
        <f aca="false">INDEX(Orders!$G$2:$G$3525,MATCH(B97,Orders!$A$2:$A$3525,0))</f>
        <v>Delivered</v>
      </c>
      <c r="J97" s="16" t="n">
        <f aca="false">D97*E97*(1-F97/100)</f>
        <v>699</v>
      </c>
      <c r="K97" s="16" t="n">
        <f aca="false">D97*H97</f>
        <v>452.88</v>
      </c>
      <c r="L97" s="16" t="n">
        <f aca="false">J97-K97</f>
        <v>246.12</v>
      </c>
    </row>
    <row r="98" customFormat="false" ht="15" hidden="false" customHeight="false" outlineLevel="0" collapsed="false">
      <c r="A98" s="12" t="n">
        <v>97</v>
      </c>
      <c r="B98" s="12" t="n">
        <v>48</v>
      </c>
      <c r="C98" s="12" t="n">
        <v>101</v>
      </c>
      <c r="D98" s="12" t="n">
        <v>2</v>
      </c>
      <c r="E98" s="16" t="n">
        <v>1219</v>
      </c>
      <c r="F98" s="12" t="n">
        <v>5</v>
      </c>
      <c r="G98" s="12" t="str">
        <f aca="false">INDEX(Products!$C$2:$C$181,MATCH(C98,Products!$A$2:$A$181,0))</f>
        <v>Beauty</v>
      </c>
      <c r="H98" s="16" t="n">
        <f aca="false">INDEX(Products!$E$2:$E$181,MATCH(C98,Products!$A$2:$A$181,0))</f>
        <v>690.96</v>
      </c>
      <c r="I98" s="12" t="str">
        <f aca="false">INDEX(Orders!$G$2:$G$3525,MATCH(B98,Orders!$A$2:$A$3525,0))</f>
        <v>Returned</v>
      </c>
      <c r="J98" s="16" t="n">
        <f aca="false">D98*E98*(1-F98/100)</f>
        <v>2316.1</v>
      </c>
      <c r="K98" s="16" t="n">
        <f aca="false">D98*H98</f>
        <v>1381.92</v>
      </c>
      <c r="L98" s="16" t="n">
        <f aca="false">J98-K98</f>
        <v>934.18</v>
      </c>
    </row>
    <row r="99" customFormat="false" ht="15" hidden="false" customHeight="false" outlineLevel="0" collapsed="false">
      <c r="A99" s="12" t="n">
        <v>98</v>
      </c>
      <c r="B99" s="12" t="n">
        <v>48</v>
      </c>
      <c r="C99" s="12" t="n">
        <v>55</v>
      </c>
      <c r="D99" s="12" t="n">
        <v>1</v>
      </c>
      <c r="E99" s="16" t="n">
        <v>1459</v>
      </c>
      <c r="F99" s="12" t="n">
        <v>0</v>
      </c>
      <c r="G99" s="12" t="str">
        <f aca="false">INDEX(Products!$C$2:$C$181,MATCH(C99,Products!$A$2:$A$181,0))</f>
        <v>Home &amp; Kitchen</v>
      </c>
      <c r="H99" s="16" t="n">
        <f aca="false">INDEX(Products!$E$2:$E$181,MATCH(C99,Products!$A$2:$A$181,0))</f>
        <v>824.91</v>
      </c>
      <c r="I99" s="12" t="str">
        <f aca="false">INDEX(Orders!$G$2:$G$3525,MATCH(B99,Orders!$A$2:$A$3525,0))</f>
        <v>Returned</v>
      </c>
      <c r="J99" s="16" t="n">
        <f aca="false">D99*E99*(1-F99/100)</f>
        <v>1459</v>
      </c>
      <c r="K99" s="16" t="n">
        <f aca="false">D99*H99</f>
        <v>824.91</v>
      </c>
      <c r="L99" s="16" t="n">
        <f aca="false">J99-K99</f>
        <v>634.09</v>
      </c>
    </row>
    <row r="100" customFormat="false" ht="15" hidden="false" customHeight="false" outlineLevel="0" collapsed="false">
      <c r="A100" s="12" t="n">
        <v>99</v>
      </c>
      <c r="B100" s="12" t="n">
        <v>48</v>
      </c>
      <c r="C100" s="12" t="n">
        <v>150</v>
      </c>
      <c r="D100" s="12" t="n">
        <v>1</v>
      </c>
      <c r="E100" s="16" t="n">
        <v>2599</v>
      </c>
      <c r="F100" s="12" t="n">
        <v>10</v>
      </c>
      <c r="G100" s="12" t="str">
        <f aca="false">INDEX(Products!$C$2:$C$181,MATCH(C100,Products!$A$2:$A$181,0))</f>
        <v>Sports &amp; Fitness</v>
      </c>
      <c r="H100" s="16" t="n">
        <f aca="false">INDEX(Products!$E$2:$E$181,MATCH(C100,Products!$A$2:$A$181,0))</f>
        <v>1473.81</v>
      </c>
      <c r="I100" s="12" t="str">
        <f aca="false">INDEX(Orders!$G$2:$G$3525,MATCH(B100,Orders!$A$2:$A$3525,0))</f>
        <v>Returned</v>
      </c>
      <c r="J100" s="16" t="n">
        <f aca="false">D100*E100*(1-F100/100)</f>
        <v>2339.1</v>
      </c>
      <c r="K100" s="16" t="n">
        <f aca="false">D100*H100</f>
        <v>1473.81</v>
      </c>
      <c r="L100" s="16" t="n">
        <f aca="false">J100-K100</f>
        <v>865.29</v>
      </c>
    </row>
    <row r="101" customFormat="false" ht="15" hidden="false" customHeight="false" outlineLevel="0" collapsed="false">
      <c r="A101" s="12" t="n">
        <v>100</v>
      </c>
      <c r="B101" s="12" t="n">
        <v>48</v>
      </c>
      <c r="C101" s="12" t="n">
        <v>103</v>
      </c>
      <c r="D101" s="12" t="n">
        <v>1</v>
      </c>
      <c r="E101" s="16" t="n">
        <v>1159</v>
      </c>
      <c r="F101" s="12" t="n">
        <v>0</v>
      </c>
      <c r="G101" s="12" t="str">
        <f aca="false">INDEX(Products!$C$2:$C$181,MATCH(C101,Products!$A$2:$A$181,0))</f>
        <v>Beauty</v>
      </c>
      <c r="H101" s="16" t="n">
        <f aca="false">INDEX(Products!$E$2:$E$181,MATCH(C101,Products!$A$2:$A$181,0))</f>
        <v>639.58</v>
      </c>
      <c r="I101" s="12" t="str">
        <f aca="false">INDEX(Orders!$G$2:$G$3525,MATCH(B101,Orders!$A$2:$A$3525,0))</f>
        <v>Returned</v>
      </c>
      <c r="J101" s="16" t="n">
        <f aca="false">D101*E101*(1-F101/100)</f>
        <v>1159</v>
      </c>
      <c r="K101" s="16" t="n">
        <f aca="false">D101*H101</f>
        <v>639.58</v>
      </c>
      <c r="L101" s="16" t="n">
        <f aca="false">J101-K101</f>
        <v>519.42</v>
      </c>
    </row>
    <row r="102" customFormat="false" ht="15" hidden="false" customHeight="false" outlineLevel="0" collapsed="false">
      <c r="A102" s="12" t="n">
        <v>101</v>
      </c>
      <c r="B102" s="12" t="n">
        <v>49</v>
      </c>
      <c r="C102" s="12" t="n">
        <v>58</v>
      </c>
      <c r="D102" s="12" t="n">
        <v>3</v>
      </c>
      <c r="E102" s="16" t="n">
        <v>3319</v>
      </c>
      <c r="F102" s="12" t="n">
        <v>0</v>
      </c>
      <c r="G102" s="12" t="str">
        <f aca="false">INDEX(Products!$C$2:$C$181,MATCH(C102,Products!$A$2:$A$181,0))</f>
        <v>Home &amp; Kitchen</v>
      </c>
      <c r="H102" s="16" t="n">
        <f aca="false">INDEX(Products!$E$2:$E$181,MATCH(C102,Products!$A$2:$A$181,0))</f>
        <v>2403.93</v>
      </c>
      <c r="I102" s="12" t="str">
        <f aca="false">INDEX(Orders!$G$2:$G$3525,MATCH(B102,Orders!$A$2:$A$3525,0))</f>
        <v>Returned</v>
      </c>
      <c r="J102" s="16" t="n">
        <f aca="false">D102*E102*(1-F102/100)</f>
        <v>9957</v>
      </c>
      <c r="K102" s="16" t="n">
        <f aca="false">D102*H102</f>
        <v>7211.79</v>
      </c>
      <c r="L102" s="16" t="n">
        <f aca="false">J102-K102</f>
        <v>2745.21</v>
      </c>
    </row>
    <row r="103" customFormat="false" ht="15" hidden="false" customHeight="false" outlineLevel="0" collapsed="false">
      <c r="A103" s="12" t="n">
        <v>102</v>
      </c>
      <c r="B103" s="12" t="n">
        <v>49</v>
      </c>
      <c r="C103" s="12" t="n">
        <v>35</v>
      </c>
      <c r="D103" s="12" t="n">
        <v>1</v>
      </c>
      <c r="E103" s="16" t="n">
        <v>749</v>
      </c>
      <c r="F103" s="12" t="n">
        <v>0</v>
      </c>
      <c r="G103" s="12" t="str">
        <f aca="false">INDEX(Products!$C$2:$C$181,MATCH(C103,Products!$A$2:$A$181,0))</f>
        <v>Home &amp; Kitchen</v>
      </c>
      <c r="H103" s="16" t="n">
        <f aca="false">INDEX(Products!$E$2:$E$181,MATCH(C103,Products!$A$2:$A$181,0))</f>
        <v>559.79</v>
      </c>
      <c r="I103" s="12" t="str">
        <f aca="false">INDEX(Orders!$G$2:$G$3525,MATCH(B103,Orders!$A$2:$A$3525,0))</f>
        <v>Returned</v>
      </c>
      <c r="J103" s="16" t="n">
        <f aca="false">D103*E103*(1-F103/100)</f>
        <v>749</v>
      </c>
      <c r="K103" s="16" t="n">
        <f aca="false">D103*H103</f>
        <v>559.79</v>
      </c>
      <c r="L103" s="16" t="n">
        <f aca="false">J103-K103</f>
        <v>189.21</v>
      </c>
    </row>
    <row r="104" customFormat="false" ht="15" hidden="false" customHeight="false" outlineLevel="0" collapsed="false">
      <c r="A104" s="12" t="n">
        <v>103</v>
      </c>
      <c r="B104" s="12" t="n">
        <v>49</v>
      </c>
      <c r="C104" s="12" t="n">
        <v>156</v>
      </c>
      <c r="D104" s="12" t="n">
        <v>1</v>
      </c>
      <c r="E104" s="16" t="n">
        <v>459</v>
      </c>
      <c r="F104" s="12" t="n">
        <v>0</v>
      </c>
      <c r="G104" s="12" t="str">
        <f aca="false">INDEX(Products!$C$2:$C$181,MATCH(C104,Products!$A$2:$A$181,0))</f>
        <v>Books &amp; Stationery</v>
      </c>
      <c r="H104" s="16" t="n">
        <f aca="false">INDEX(Products!$E$2:$E$181,MATCH(C104,Products!$A$2:$A$181,0))</f>
        <v>259.65</v>
      </c>
      <c r="I104" s="12" t="str">
        <f aca="false">INDEX(Orders!$G$2:$G$3525,MATCH(B104,Orders!$A$2:$A$3525,0))</f>
        <v>Returned</v>
      </c>
      <c r="J104" s="16" t="n">
        <f aca="false">D104*E104*(1-F104/100)</f>
        <v>459</v>
      </c>
      <c r="K104" s="16" t="n">
        <f aca="false">D104*H104</f>
        <v>259.65</v>
      </c>
      <c r="L104" s="16" t="n">
        <f aca="false">J104-K104</f>
        <v>199.35</v>
      </c>
    </row>
    <row r="105" customFormat="false" ht="15" hidden="false" customHeight="false" outlineLevel="0" collapsed="false">
      <c r="A105" s="12" t="n">
        <v>104</v>
      </c>
      <c r="B105" s="12" t="n">
        <v>50</v>
      </c>
      <c r="C105" s="12" t="n">
        <v>154</v>
      </c>
      <c r="D105" s="12" t="n">
        <v>1</v>
      </c>
      <c r="E105" s="16" t="n">
        <v>519</v>
      </c>
      <c r="F105" s="12" t="n">
        <v>0</v>
      </c>
      <c r="G105" s="12" t="str">
        <f aca="false">INDEX(Products!$C$2:$C$181,MATCH(C105,Products!$A$2:$A$181,0))</f>
        <v>Books &amp; Stationery</v>
      </c>
      <c r="H105" s="16" t="n">
        <f aca="false">INDEX(Products!$E$2:$E$181,MATCH(C105,Products!$A$2:$A$181,0))</f>
        <v>318.97</v>
      </c>
      <c r="I105" s="12" t="str">
        <f aca="false">INDEX(Orders!$G$2:$G$3525,MATCH(B105,Orders!$A$2:$A$3525,0))</f>
        <v>Delivered</v>
      </c>
      <c r="J105" s="16" t="n">
        <f aca="false">D105*E105*(1-F105/100)</f>
        <v>519</v>
      </c>
      <c r="K105" s="16" t="n">
        <f aca="false">D105*H105</f>
        <v>318.97</v>
      </c>
      <c r="L105" s="16" t="n">
        <f aca="false">J105-K105</f>
        <v>200.03</v>
      </c>
    </row>
    <row r="106" customFormat="false" ht="15" hidden="false" customHeight="false" outlineLevel="0" collapsed="false">
      <c r="A106" s="12" t="n">
        <v>105</v>
      </c>
      <c r="B106" s="12" t="n">
        <v>50</v>
      </c>
      <c r="C106" s="12" t="n">
        <v>20</v>
      </c>
      <c r="D106" s="12" t="n">
        <v>1</v>
      </c>
      <c r="E106" s="16" t="n">
        <v>4369</v>
      </c>
      <c r="F106" s="12" t="n">
        <v>0</v>
      </c>
      <c r="G106" s="12" t="str">
        <f aca="false">INDEX(Products!$C$2:$C$181,MATCH(C106,Products!$A$2:$A$181,0))</f>
        <v>Electronics</v>
      </c>
      <c r="H106" s="16" t="n">
        <f aca="false">INDEX(Products!$E$2:$E$181,MATCH(C106,Products!$A$2:$A$181,0))</f>
        <v>2787.56</v>
      </c>
      <c r="I106" s="12" t="str">
        <f aca="false">INDEX(Orders!$G$2:$G$3525,MATCH(B106,Orders!$A$2:$A$3525,0))</f>
        <v>Delivered</v>
      </c>
      <c r="J106" s="16" t="n">
        <f aca="false">D106*E106*(1-F106/100)</f>
        <v>4369</v>
      </c>
      <c r="K106" s="16" t="n">
        <f aca="false">D106*H106</f>
        <v>2787.56</v>
      </c>
      <c r="L106" s="16" t="n">
        <f aca="false">J106-K106</f>
        <v>1581.44</v>
      </c>
    </row>
    <row r="107" customFormat="false" ht="15" hidden="false" customHeight="false" outlineLevel="0" collapsed="false">
      <c r="A107" s="12" t="n">
        <v>106</v>
      </c>
      <c r="B107" s="12" t="n">
        <v>51</v>
      </c>
      <c r="C107" s="12" t="n">
        <v>144</v>
      </c>
      <c r="D107" s="12" t="n">
        <v>2</v>
      </c>
      <c r="E107" s="16" t="n">
        <v>2009</v>
      </c>
      <c r="F107" s="12" t="n">
        <v>0</v>
      </c>
      <c r="G107" s="12" t="str">
        <f aca="false">INDEX(Products!$C$2:$C$181,MATCH(C107,Products!$A$2:$A$181,0))</f>
        <v>Sports &amp; Fitness</v>
      </c>
      <c r="H107" s="16" t="n">
        <f aca="false">INDEX(Products!$E$2:$E$181,MATCH(C107,Products!$A$2:$A$181,0))</f>
        <v>1322.98</v>
      </c>
      <c r="I107" s="12" t="str">
        <f aca="false">INDEX(Orders!$G$2:$G$3525,MATCH(B107,Orders!$A$2:$A$3525,0))</f>
        <v>Delivered</v>
      </c>
      <c r="J107" s="16" t="n">
        <f aca="false">D107*E107*(1-F107/100)</f>
        <v>4018</v>
      </c>
      <c r="K107" s="16" t="n">
        <f aca="false">D107*H107</f>
        <v>2645.96</v>
      </c>
      <c r="L107" s="16" t="n">
        <f aca="false">J107-K107</f>
        <v>1372.04</v>
      </c>
    </row>
    <row r="108" customFormat="false" ht="15" hidden="false" customHeight="false" outlineLevel="0" collapsed="false">
      <c r="A108" s="12" t="n">
        <v>107</v>
      </c>
      <c r="B108" s="12" t="n">
        <v>52</v>
      </c>
      <c r="C108" s="12" t="n">
        <v>34</v>
      </c>
      <c r="D108" s="12" t="n">
        <v>1</v>
      </c>
      <c r="E108" s="16" t="n">
        <v>1059</v>
      </c>
      <c r="F108" s="12" t="n">
        <v>0</v>
      </c>
      <c r="G108" s="12" t="str">
        <f aca="false">INDEX(Products!$C$2:$C$181,MATCH(C108,Products!$A$2:$A$181,0))</f>
        <v>Home &amp; Kitchen</v>
      </c>
      <c r="H108" s="16" t="n">
        <f aca="false">INDEX(Products!$E$2:$E$181,MATCH(C108,Products!$A$2:$A$181,0))</f>
        <v>752.36</v>
      </c>
      <c r="I108" s="12" t="str">
        <f aca="false">INDEX(Orders!$G$2:$G$3525,MATCH(B108,Orders!$A$2:$A$3525,0))</f>
        <v>Delivered</v>
      </c>
      <c r="J108" s="16" t="n">
        <f aca="false">D108*E108*(1-F108/100)</f>
        <v>1059</v>
      </c>
      <c r="K108" s="16" t="n">
        <f aca="false">D108*H108</f>
        <v>752.36</v>
      </c>
      <c r="L108" s="16" t="n">
        <f aca="false">J108-K108</f>
        <v>306.64</v>
      </c>
    </row>
    <row r="109" customFormat="false" ht="15" hidden="false" customHeight="false" outlineLevel="0" collapsed="false">
      <c r="A109" s="12" t="n">
        <v>108</v>
      </c>
      <c r="B109" s="12" t="n">
        <v>52</v>
      </c>
      <c r="C109" s="12" t="n">
        <v>89</v>
      </c>
      <c r="D109" s="12" t="n">
        <v>1</v>
      </c>
      <c r="E109" s="16" t="n">
        <v>2179</v>
      </c>
      <c r="F109" s="12" t="n">
        <v>15</v>
      </c>
      <c r="G109" s="12" t="str">
        <f aca="false">INDEX(Products!$C$2:$C$181,MATCH(C109,Products!$A$2:$A$181,0))</f>
        <v>Fashion</v>
      </c>
      <c r="H109" s="16" t="n">
        <f aca="false">INDEX(Products!$E$2:$E$181,MATCH(C109,Products!$A$2:$A$181,0))</f>
        <v>1366.99</v>
      </c>
      <c r="I109" s="12" t="str">
        <f aca="false">INDEX(Orders!$G$2:$G$3525,MATCH(B109,Orders!$A$2:$A$3525,0))</f>
        <v>Delivered</v>
      </c>
      <c r="J109" s="16" t="n">
        <f aca="false">D109*E109*(1-F109/100)</f>
        <v>1852.15</v>
      </c>
      <c r="K109" s="16" t="n">
        <f aca="false">D109*H109</f>
        <v>1366.99</v>
      </c>
      <c r="L109" s="16" t="n">
        <f aca="false">J109-K109</f>
        <v>485.16</v>
      </c>
    </row>
    <row r="110" customFormat="false" ht="15" hidden="false" customHeight="false" outlineLevel="0" collapsed="false">
      <c r="A110" s="12" t="n">
        <v>109</v>
      </c>
      <c r="B110" s="12" t="n">
        <v>53</v>
      </c>
      <c r="C110" s="12" t="n">
        <v>161</v>
      </c>
      <c r="D110" s="12" t="n">
        <v>1</v>
      </c>
      <c r="E110" s="16" t="n">
        <v>549</v>
      </c>
      <c r="F110" s="12" t="n">
        <v>0</v>
      </c>
      <c r="G110" s="12" t="str">
        <f aca="false">INDEX(Products!$C$2:$C$181,MATCH(C110,Products!$A$2:$A$181,0))</f>
        <v>Books &amp; Stationery</v>
      </c>
      <c r="H110" s="16" t="n">
        <f aca="false">INDEX(Products!$E$2:$E$181,MATCH(C110,Products!$A$2:$A$181,0))</f>
        <v>380.41</v>
      </c>
      <c r="I110" s="12" t="str">
        <f aca="false">INDEX(Orders!$G$2:$G$3525,MATCH(B110,Orders!$A$2:$A$3525,0))</f>
        <v>Delivered</v>
      </c>
      <c r="J110" s="16" t="n">
        <f aca="false">D110*E110*(1-F110/100)</f>
        <v>549</v>
      </c>
      <c r="K110" s="16" t="n">
        <f aca="false">D110*H110</f>
        <v>380.41</v>
      </c>
      <c r="L110" s="16" t="n">
        <f aca="false">J110-K110</f>
        <v>168.59</v>
      </c>
    </row>
    <row r="111" customFormat="false" ht="15" hidden="false" customHeight="false" outlineLevel="0" collapsed="false">
      <c r="A111" s="12" t="n">
        <v>110</v>
      </c>
      <c r="B111" s="12" t="n">
        <v>53</v>
      </c>
      <c r="C111" s="12" t="n">
        <v>27</v>
      </c>
      <c r="D111" s="12" t="n">
        <v>1</v>
      </c>
      <c r="E111" s="16" t="n">
        <v>5699</v>
      </c>
      <c r="F111" s="12" t="n">
        <v>0</v>
      </c>
      <c r="G111" s="12" t="str">
        <f aca="false">INDEX(Products!$C$2:$C$181,MATCH(C111,Products!$A$2:$A$181,0))</f>
        <v>Electronics</v>
      </c>
      <c r="H111" s="16" t="n">
        <f aca="false">INDEX(Products!$E$2:$E$181,MATCH(C111,Products!$A$2:$A$181,0))</f>
        <v>4154.37</v>
      </c>
      <c r="I111" s="12" t="str">
        <f aca="false">INDEX(Orders!$G$2:$G$3525,MATCH(B111,Orders!$A$2:$A$3525,0))</f>
        <v>Delivered</v>
      </c>
      <c r="J111" s="16" t="n">
        <f aca="false">D111*E111*(1-F111/100)</f>
        <v>5699</v>
      </c>
      <c r="K111" s="16" t="n">
        <f aca="false">D111*H111</f>
        <v>4154.37</v>
      </c>
      <c r="L111" s="16" t="n">
        <f aca="false">J111-K111</f>
        <v>1544.63</v>
      </c>
    </row>
    <row r="112" customFormat="false" ht="15" hidden="false" customHeight="false" outlineLevel="0" collapsed="false">
      <c r="A112" s="12" t="n">
        <v>111</v>
      </c>
      <c r="B112" s="12" t="n">
        <v>54</v>
      </c>
      <c r="C112" s="12" t="n">
        <v>140</v>
      </c>
      <c r="D112" s="12" t="n">
        <v>1</v>
      </c>
      <c r="E112" s="16" t="n">
        <v>2889</v>
      </c>
      <c r="F112" s="12" t="n">
        <v>0</v>
      </c>
      <c r="G112" s="12" t="str">
        <f aca="false">INDEX(Products!$C$2:$C$181,MATCH(C112,Products!$A$2:$A$181,0))</f>
        <v>Sports &amp; Fitness</v>
      </c>
      <c r="H112" s="16" t="n">
        <f aca="false">INDEX(Products!$E$2:$E$181,MATCH(C112,Products!$A$2:$A$181,0))</f>
        <v>2048.76</v>
      </c>
      <c r="I112" s="12" t="str">
        <f aca="false">INDEX(Orders!$G$2:$G$3525,MATCH(B112,Orders!$A$2:$A$3525,0))</f>
        <v>Delivered</v>
      </c>
      <c r="J112" s="16" t="n">
        <f aca="false">D112*E112*(1-F112/100)</f>
        <v>2889</v>
      </c>
      <c r="K112" s="16" t="n">
        <f aca="false">D112*H112</f>
        <v>2048.76</v>
      </c>
      <c r="L112" s="16" t="n">
        <f aca="false">J112-K112</f>
        <v>840.24</v>
      </c>
    </row>
    <row r="113" customFormat="false" ht="15" hidden="false" customHeight="false" outlineLevel="0" collapsed="false">
      <c r="A113" s="12" t="n">
        <v>112</v>
      </c>
      <c r="B113" s="12" t="n">
        <v>54</v>
      </c>
      <c r="C113" s="12" t="n">
        <v>145</v>
      </c>
      <c r="D113" s="12" t="n">
        <v>1</v>
      </c>
      <c r="E113" s="16" t="n">
        <v>1329</v>
      </c>
      <c r="F113" s="12" t="n">
        <v>0</v>
      </c>
      <c r="G113" s="12" t="str">
        <f aca="false">INDEX(Products!$C$2:$C$181,MATCH(C113,Products!$A$2:$A$181,0))</f>
        <v>Sports &amp; Fitness</v>
      </c>
      <c r="H113" s="16" t="n">
        <f aca="false">INDEX(Products!$E$2:$E$181,MATCH(C113,Products!$A$2:$A$181,0))</f>
        <v>887.99</v>
      </c>
      <c r="I113" s="12" t="str">
        <f aca="false">INDEX(Orders!$G$2:$G$3525,MATCH(B113,Orders!$A$2:$A$3525,0))</f>
        <v>Delivered</v>
      </c>
      <c r="J113" s="16" t="n">
        <f aca="false">D113*E113*(1-F113/100)</f>
        <v>1329</v>
      </c>
      <c r="K113" s="16" t="n">
        <f aca="false">D113*H113</f>
        <v>887.99</v>
      </c>
      <c r="L113" s="16" t="n">
        <f aca="false">J113-K113</f>
        <v>441.01</v>
      </c>
    </row>
    <row r="114" customFormat="false" ht="15" hidden="false" customHeight="false" outlineLevel="0" collapsed="false">
      <c r="A114" s="12" t="n">
        <v>113</v>
      </c>
      <c r="B114" s="12" t="n">
        <v>55</v>
      </c>
      <c r="C114" s="12" t="n">
        <v>155</v>
      </c>
      <c r="D114" s="12" t="n">
        <v>1</v>
      </c>
      <c r="E114" s="16" t="n">
        <v>749</v>
      </c>
      <c r="F114" s="12" t="n">
        <v>0</v>
      </c>
      <c r="G114" s="12" t="str">
        <f aca="false">INDEX(Products!$C$2:$C$181,MATCH(C114,Products!$A$2:$A$181,0))</f>
        <v>Books &amp; Stationery</v>
      </c>
      <c r="H114" s="16" t="n">
        <f aca="false">INDEX(Products!$E$2:$E$181,MATCH(C114,Products!$A$2:$A$181,0))</f>
        <v>452.52</v>
      </c>
      <c r="I114" s="12" t="str">
        <f aca="false">INDEX(Orders!$G$2:$G$3525,MATCH(B114,Orders!$A$2:$A$3525,0))</f>
        <v>Delivered</v>
      </c>
      <c r="J114" s="16" t="n">
        <f aca="false">D114*E114*(1-F114/100)</f>
        <v>749</v>
      </c>
      <c r="K114" s="16" t="n">
        <f aca="false">D114*H114</f>
        <v>452.52</v>
      </c>
      <c r="L114" s="16" t="n">
        <f aca="false">J114-K114</f>
        <v>296.48</v>
      </c>
    </row>
    <row r="115" customFormat="false" ht="15" hidden="false" customHeight="false" outlineLevel="0" collapsed="false">
      <c r="A115" s="12" t="n">
        <v>114</v>
      </c>
      <c r="B115" s="12" t="n">
        <v>55</v>
      </c>
      <c r="C115" s="12" t="n">
        <v>39</v>
      </c>
      <c r="D115" s="12" t="n">
        <v>1</v>
      </c>
      <c r="E115" s="16" t="n">
        <v>3959</v>
      </c>
      <c r="F115" s="12" t="n">
        <v>0</v>
      </c>
      <c r="G115" s="12" t="str">
        <f aca="false">INDEX(Products!$C$2:$C$181,MATCH(C115,Products!$A$2:$A$181,0))</f>
        <v>Home &amp; Kitchen</v>
      </c>
      <c r="H115" s="16" t="n">
        <f aca="false">INDEX(Products!$E$2:$E$181,MATCH(C115,Products!$A$2:$A$181,0))</f>
        <v>2236.08</v>
      </c>
      <c r="I115" s="12" t="str">
        <f aca="false">INDEX(Orders!$G$2:$G$3525,MATCH(B115,Orders!$A$2:$A$3525,0))</f>
        <v>Delivered</v>
      </c>
      <c r="J115" s="16" t="n">
        <f aca="false">D115*E115*(1-F115/100)</f>
        <v>3959</v>
      </c>
      <c r="K115" s="16" t="n">
        <f aca="false">D115*H115</f>
        <v>2236.08</v>
      </c>
      <c r="L115" s="16" t="n">
        <f aca="false">J115-K115</f>
        <v>1722.92</v>
      </c>
    </row>
    <row r="116" customFormat="false" ht="15" hidden="false" customHeight="false" outlineLevel="0" collapsed="false">
      <c r="A116" s="12" t="n">
        <v>115</v>
      </c>
      <c r="B116" s="12" t="n">
        <v>55</v>
      </c>
      <c r="C116" s="12" t="n">
        <v>79</v>
      </c>
      <c r="D116" s="12" t="n">
        <v>1</v>
      </c>
      <c r="E116" s="16" t="n">
        <v>2119</v>
      </c>
      <c r="F116" s="12" t="n">
        <v>0</v>
      </c>
      <c r="G116" s="12" t="str">
        <f aca="false">INDEX(Products!$C$2:$C$181,MATCH(C116,Products!$A$2:$A$181,0))</f>
        <v>Fashion</v>
      </c>
      <c r="H116" s="16" t="n">
        <f aca="false">INDEX(Products!$E$2:$E$181,MATCH(C116,Products!$A$2:$A$181,0))</f>
        <v>1488.22</v>
      </c>
      <c r="I116" s="12" t="str">
        <f aca="false">INDEX(Orders!$G$2:$G$3525,MATCH(B116,Orders!$A$2:$A$3525,0))</f>
        <v>Delivered</v>
      </c>
      <c r="J116" s="16" t="n">
        <f aca="false">D116*E116*(1-F116/100)</f>
        <v>2119</v>
      </c>
      <c r="K116" s="16" t="n">
        <f aca="false">D116*H116</f>
        <v>1488.22</v>
      </c>
      <c r="L116" s="16" t="n">
        <f aca="false">J116-K116</f>
        <v>630.78</v>
      </c>
    </row>
    <row r="117" customFormat="false" ht="15" hidden="false" customHeight="false" outlineLevel="0" collapsed="false">
      <c r="A117" s="12" t="n">
        <v>116</v>
      </c>
      <c r="B117" s="12" t="n">
        <v>55</v>
      </c>
      <c r="C117" s="12" t="n">
        <v>132</v>
      </c>
      <c r="D117" s="12" t="n">
        <v>1</v>
      </c>
      <c r="E117" s="16" t="n">
        <v>789</v>
      </c>
      <c r="F117" s="12" t="n">
        <v>10</v>
      </c>
      <c r="G117" s="12" t="str">
        <f aca="false">INDEX(Products!$C$2:$C$181,MATCH(C117,Products!$A$2:$A$181,0))</f>
        <v>Sports &amp; Fitness</v>
      </c>
      <c r="H117" s="16" t="n">
        <f aca="false">INDEX(Products!$E$2:$E$181,MATCH(C117,Products!$A$2:$A$181,0))</f>
        <v>515.74</v>
      </c>
      <c r="I117" s="12" t="str">
        <f aca="false">INDEX(Orders!$G$2:$G$3525,MATCH(B117,Orders!$A$2:$A$3525,0))</f>
        <v>Delivered</v>
      </c>
      <c r="J117" s="16" t="n">
        <f aca="false">D117*E117*(1-F117/100)</f>
        <v>710.1</v>
      </c>
      <c r="K117" s="16" t="n">
        <f aca="false">D117*H117</f>
        <v>515.74</v>
      </c>
      <c r="L117" s="16" t="n">
        <f aca="false">J117-K117</f>
        <v>194.36</v>
      </c>
    </row>
    <row r="118" customFormat="false" ht="15" hidden="false" customHeight="false" outlineLevel="0" collapsed="false">
      <c r="A118" s="12" t="n">
        <v>117</v>
      </c>
      <c r="B118" s="12" t="n">
        <v>56</v>
      </c>
      <c r="C118" s="12" t="n">
        <v>112</v>
      </c>
      <c r="D118" s="12" t="n">
        <v>1</v>
      </c>
      <c r="E118" s="16" t="n">
        <v>309</v>
      </c>
      <c r="F118" s="12" t="n">
        <v>10</v>
      </c>
      <c r="G118" s="12" t="str">
        <f aca="false">INDEX(Products!$C$2:$C$181,MATCH(C118,Products!$A$2:$A$181,0))</f>
        <v>Beauty</v>
      </c>
      <c r="H118" s="16" t="n">
        <f aca="false">INDEX(Products!$E$2:$E$181,MATCH(C118,Products!$A$2:$A$181,0))</f>
        <v>192.67</v>
      </c>
      <c r="I118" s="12" t="str">
        <f aca="false">INDEX(Orders!$G$2:$G$3525,MATCH(B118,Orders!$A$2:$A$3525,0))</f>
        <v>Delivered</v>
      </c>
      <c r="J118" s="16" t="n">
        <f aca="false">D118*E118*(1-F118/100)</f>
        <v>278.1</v>
      </c>
      <c r="K118" s="16" t="n">
        <f aca="false">D118*H118</f>
        <v>192.67</v>
      </c>
      <c r="L118" s="16" t="n">
        <f aca="false">J118-K118</f>
        <v>85.43</v>
      </c>
    </row>
    <row r="119" customFormat="false" ht="15" hidden="false" customHeight="false" outlineLevel="0" collapsed="false">
      <c r="A119" s="12" t="n">
        <v>118</v>
      </c>
      <c r="B119" s="12" t="n">
        <v>56</v>
      </c>
      <c r="C119" s="12" t="n">
        <v>63</v>
      </c>
      <c r="D119" s="12" t="n">
        <v>1</v>
      </c>
      <c r="E119" s="16" t="n">
        <v>929</v>
      </c>
      <c r="F119" s="12" t="n">
        <v>0</v>
      </c>
      <c r="G119" s="12" t="str">
        <f aca="false">INDEX(Products!$C$2:$C$181,MATCH(C119,Products!$A$2:$A$181,0))</f>
        <v>Fashion</v>
      </c>
      <c r="H119" s="16" t="n">
        <f aca="false">INDEX(Products!$E$2:$E$181,MATCH(C119,Products!$A$2:$A$181,0))</f>
        <v>590.31</v>
      </c>
      <c r="I119" s="12" t="str">
        <f aca="false">INDEX(Orders!$G$2:$G$3525,MATCH(B119,Orders!$A$2:$A$3525,0))</f>
        <v>Delivered</v>
      </c>
      <c r="J119" s="16" t="n">
        <f aca="false">D119*E119*(1-F119/100)</f>
        <v>929</v>
      </c>
      <c r="K119" s="16" t="n">
        <f aca="false">D119*H119</f>
        <v>590.31</v>
      </c>
      <c r="L119" s="16" t="n">
        <f aca="false">J119-K119</f>
        <v>338.69</v>
      </c>
    </row>
    <row r="120" customFormat="false" ht="15" hidden="false" customHeight="false" outlineLevel="0" collapsed="false">
      <c r="A120" s="12" t="n">
        <v>119</v>
      </c>
      <c r="B120" s="12" t="n">
        <v>56</v>
      </c>
      <c r="C120" s="12" t="n">
        <v>19</v>
      </c>
      <c r="D120" s="12" t="n">
        <v>1</v>
      </c>
      <c r="E120" s="16" t="n">
        <v>2389</v>
      </c>
      <c r="F120" s="12" t="n">
        <v>15</v>
      </c>
      <c r="G120" s="12" t="str">
        <f aca="false">INDEX(Products!$C$2:$C$181,MATCH(C120,Products!$A$2:$A$181,0))</f>
        <v>Electronics</v>
      </c>
      <c r="H120" s="16" t="n">
        <f aca="false">INDEX(Products!$E$2:$E$181,MATCH(C120,Products!$A$2:$A$181,0))</f>
        <v>1360.62</v>
      </c>
      <c r="I120" s="12" t="str">
        <f aca="false">INDEX(Orders!$G$2:$G$3525,MATCH(B120,Orders!$A$2:$A$3525,0))</f>
        <v>Delivered</v>
      </c>
      <c r="J120" s="16" t="n">
        <f aca="false">D120*E120*(1-F120/100)</f>
        <v>2030.65</v>
      </c>
      <c r="K120" s="16" t="n">
        <f aca="false">D120*H120</f>
        <v>1360.62</v>
      </c>
      <c r="L120" s="16" t="n">
        <f aca="false">J120-K120</f>
        <v>670.03</v>
      </c>
    </row>
    <row r="121" customFormat="false" ht="15" hidden="false" customHeight="false" outlineLevel="0" collapsed="false">
      <c r="A121" s="12" t="n">
        <v>120</v>
      </c>
      <c r="B121" s="12" t="n">
        <v>57</v>
      </c>
      <c r="C121" s="12" t="n">
        <v>112</v>
      </c>
      <c r="D121" s="12" t="n">
        <v>3</v>
      </c>
      <c r="E121" s="16" t="n">
        <v>309</v>
      </c>
      <c r="F121" s="12" t="n">
        <v>20</v>
      </c>
      <c r="G121" s="12" t="str">
        <f aca="false">INDEX(Products!$C$2:$C$181,MATCH(C121,Products!$A$2:$A$181,0))</f>
        <v>Beauty</v>
      </c>
      <c r="H121" s="16" t="n">
        <f aca="false">INDEX(Products!$E$2:$E$181,MATCH(C121,Products!$A$2:$A$181,0))</f>
        <v>192.67</v>
      </c>
      <c r="I121" s="12" t="str">
        <f aca="false">INDEX(Orders!$G$2:$G$3525,MATCH(B121,Orders!$A$2:$A$3525,0))</f>
        <v>Delivered</v>
      </c>
      <c r="J121" s="16" t="n">
        <f aca="false">D121*E121*(1-F121/100)</f>
        <v>741.6</v>
      </c>
      <c r="K121" s="16" t="n">
        <f aca="false">D121*H121</f>
        <v>578.01</v>
      </c>
      <c r="L121" s="16" t="n">
        <f aca="false">J121-K121</f>
        <v>163.59</v>
      </c>
    </row>
    <row r="122" customFormat="false" ht="15" hidden="false" customHeight="false" outlineLevel="0" collapsed="false">
      <c r="A122" s="12" t="n">
        <v>121</v>
      </c>
      <c r="B122" s="12" t="n">
        <v>58</v>
      </c>
      <c r="C122" s="12" t="n">
        <v>105</v>
      </c>
      <c r="D122" s="12" t="n">
        <v>1</v>
      </c>
      <c r="E122" s="16" t="n">
        <v>169</v>
      </c>
      <c r="F122" s="12" t="n">
        <v>20</v>
      </c>
      <c r="G122" s="12" t="str">
        <f aca="false">INDEX(Products!$C$2:$C$181,MATCH(C122,Products!$A$2:$A$181,0))</f>
        <v>Beauty</v>
      </c>
      <c r="H122" s="16" t="n">
        <f aca="false">INDEX(Products!$E$2:$E$181,MATCH(C122,Products!$A$2:$A$181,0))</f>
        <v>98.39</v>
      </c>
      <c r="I122" s="12" t="str">
        <f aca="false">INDEX(Orders!$G$2:$G$3525,MATCH(B122,Orders!$A$2:$A$3525,0))</f>
        <v>Delivered</v>
      </c>
      <c r="J122" s="16" t="n">
        <f aca="false">D122*E122*(1-F122/100)</f>
        <v>135.2</v>
      </c>
      <c r="K122" s="16" t="n">
        <f aca="false">D122*H122</f>
        <v>98.39</v>
      </c>
      <c r="L122" s="16" t="n">
        <f aca="false">J122-K122</f>
        <v>36.81</v>
      </c>
    </row>
    <row r="123" customFormat="false" ht="15" hidden="false" customHeight="false" outlineLevel="0" collapsed="false">
      <c r="A123" s="12" t="n">
        <v>122</v>
      </c>
      <c r="B123" s="12" t="n">
        <v>58</v>
      </c>
      <c r="C123" s="12" t="n">
        <v>38</v>
      </c>
      <c r="D123" s="12" t="n">
        <v>1</v>
      </c>
      <c r="E123" s="16" t="n">
        <v>3659</v>
      </c>
      <c r="F123" s="12" t="n">
        <v>0</v>
      </c>
      <c r="G123" s="12" t="str">
        <f aca="false">INDEX(Products!$C$2:$C$181,MATCH(C123,Products!$A$2:$A$181,0))</f>
        <v>Home &amp; Kitchen</v>
      </c>
      <c r="H123" s="16" t="n">
        <f aca="false">INDEX(Products!$E$2:$E$181,MATCH(C123,Products!$A$2:$A$181,0))</f>
        <v>2545.94</v>
      </c>
      <c r="I123" s="12" t="str">
        <f aca="false">INDEX(Orders!$G$2:$G$3525,MATCH(B123,Orders!$A$2:$A$3525,0))</f>
        <v>Delivered</v>
      </c>
      <c r="J123" s="16" t="n">
        <f aca="false">D123*E123*(1-F123/100)</f>
        <v>3659</v>
      </c>
      <c r="K123" s="16" t="n">
        <f aca="false">D123*H123</f>
        <v>2545.94</v>
      </c>
      <c r="L123" s="16" t="n">
        <f aca="false">J123-K123</f>
        <v>1113.06</v>
      </c>
    </row>
    <row r="124" customFormat="false" ht="15" hidden="false" customHeight="false" outlineLevel="0" collapsed="false">
      <c r="A124" s="12" t="n">
        <v>123</v>
      </c>
      <c r="B124" s="12" t="n">
        <v>58</v>
      </c>
      <c r="C124" s="12" t="n">
        <v>24</v>
      </c>
      <c r="D124" s="12" t="n">
        <v>2</v>
      </c>
      <c r="E124" s="16" t="n">
        <v>2429</v>
      </c>
      <c r="F124" s="12" t="n">
        <v>0</v>
      </c>
      <c r="G124" s="12" t="str">
        <f aca="false">INDEX(Products!$C$2:$C$181,MATCH(C124,Products!$A$2:$A$181,0))</f>
        <v>Electronics</v>
      </c>
      <c r="H124" s="16" t="n">
        <f aca="false">INDEX(Products!$E$2:$E$181,MATCH(C124,Products!$A$2:$A$181,0))</f>
        <v>1588.6</v>
      </c>
      <c r="I124" s="12" t="str">
        <f aca="false">INDEX(Orders!$G$2:$G$3525,MATCH(B124,Orders!$A$2:$A$3525,0))</f>
        <v>Delivered</v>
      </c>
      <c r="J124" s="16" t="n">
        <f aca="false">D124*E124*(1-F124/100)</f>
        <v>4858</v>
      </c>
      <c r="K124" s="16" t="n">
        <f aca="false">D124*H124</f>
        <v>3177.2</v>
      </c>
      <c r="L124" s="16" t="n">
        <f aca="false">J124-K124</f>
        <v>1680.8</v>
      </c>
    </row>
    <row r="125" customFormat="false" ht="15" hidden="false" customHeight="false" outlineLevel="0" collapsed="false">
      <c r="A125" s="12" t="n">
        <v>124</v>
      </c>
      <c r="B125" s="12" t="n">
        <v>59</v>
      </c>
      <c r="C125" s="12" t="n">
        <v>101</v>
      </c>
      <c r="D125" s="12" t="n">
        <v>2</v>
      </c>
      <c r="E125" s="16" t="n">
        <v>1219</v>
      </c>
      <c r="F125" s="12" t="n">
        <v>0</v>
      </c>
      <c r="G125" s="12" t="str">
        <f aca="false">INDEX(Products!$C$2:$C$181,MATCH(C125,Products!$A$2:$A$181,0))</f>
        <v>Beauty</v>
      </c>
      <c r="H125" s="16" t="n">
        <f aca="false">INDEX(Products!$E$2:$E$181,MATCH(C125,Products!$A$2:$A$181,0))</f>
        <v>690.96</v>
      </c>
      <c r="I125" s="12" t="str">
        <f aca="false">INDEX(Orders!$G$2:$G$3525,MATCH(B125,Orders!$A$2:$A$3525,0))</f>
        <v>Delivered</v>
      </c>
      <c r="J125" s="16" t="n">
        <f aca="false">D125*E125*(1-F125/100)</f>
        <v>2438</v>
      </c>
      <c r="K125" s="16" t="n">
        <f aca="false">D125*H125</f>
        <v>1381.92</v>
      </c>
      <c r="L125" s="16" t="n">
        <f aca="false">J125-K125</f>
        <v>1056.08</v>
      </c>
    </row>
    <row r="126" customFormat="false" ht="15" hidden="false" customHeight="false" outlineLevel="0" collapsed="false">
      <c r="A126" s="12" t="n">
        <v>125</v>
      </c>
      <c r="B126" s="12" t="n">
        <v>60</v>
      </c>
      <c r="C126" s="12" t="n">
        <v>75</v>
      </c>
      <c r="D126" s="12" t="n">
        <v>2</v>
      </c>
      <c r="E126" s="16" t="n">
        <v>449</v>
      </c>
      <c r="F126" s="12" t="n">
        <v>10</v>
      </c>
      <c r="G126" s="12" t="str">
        <f aca="false">INDEX(Products!$C$2:$C$181,MATCH(C126,Products!$A$2:$A$181,0))</f>
        <v>Fashion</v>
      </c>
      <c r="H126" s="16" t="n">
        <f aca="false">INDEX(Products!$E$2:$E$181,MATCH(C126,Products!$A$2:$A$181,0))</f>
        <v>271.97</v>
      </c>
      <c r="I126" s="12" t="str">
        <f aca="false">INDEX(Orders!$G$2:$G$3525,MATCH(B126,Orders!$A$2:$A$3525,0))</f>
        <v>Returned</v>
      </c>
      <c r="J126" s="16" t="n">
        <f aca="false">D126*E126*(1-F126/100)</f>
        <v>808.2</v>
      </c>
      <c r="K126" s="16" t="n">
        <f aca="false">D126*H126</f>
        <v>543.94</v>
      </c>
      <c r="L126" s="16" t="n">
        <f aca="false">J126-K126</f>
        <v>264.26</v>
      </c>
    </row>
    <row r="127" customFormat="false" ht="15" hidden="false" customHeight="false" outlineLevel="0" collapsed="false">
      <c r="A127" s="12" t="n">
        <v>126</v>
      </c>
      <c r="B127" s="12" t="n">
        <v>60</v>
      </c>
      <c r="C127" s="12" t="n">
        <v>90</v>
      </c>
      <c r="D127" s="12" t="n">
        <v>1</v>
      </c>
      <c r="E127" s="16" t="n">
        <v>2839</v>
      </c>
      <c r="F127" s="12" t="n">
        <v>0</v>
      </c>
      <c r="G127" s="12" t="str">
        <f aca="false">INDEX(Products!$C$2:$C$181,MATCH(C127,Products!$A$2:$A$181,0))</f>
        <v>Fashion</v>
      </c>
      <c r="H127" s="16" t="n">
        <f aca="false">INDEX(Products!$E$2:$E$181,MATCH(C127,Products!$A$2:$A$181,0))</f>
        <v>1639.53</v>
      </c>
      <c r="I127" s="12" t="str">
        <f aca="false">INDEX(Orders!$G$2:$G$3525,MATCH(B127,Orders!$A$2:$A$3525,0))</f>
        <v>Returned</v>
      </c>
      <c r="J127" s="16" t="n">
        <f aca="false">D127*E127*(1-F127/100)</f>
        <v>2839</v>
      </c>
      <c r="K127" s="16" t="n">
        <f aca="false">D127*H127</f>
        <v>1639.53</v>
      </c>
      <c r="L127" s="16" t="n">
        <f aca="false">J127-K127</f>
        <v>1199.47</v>
      </c>
    </row>
    <row r="128" customFormat="false" ht="15" hidden="false" customHeight="false" outlineLevel="0" collapsed="false">
      <c r="A128" s="12" t="n">
        <v>127</v>
      </c>
      <c r="B128" s="12" t="n">
        <v>60</v>
      </c>
      <c r="C128" s="12" t="n">
        <v>4</v>
      </c>
      <c r="D128" s="12" t="n">
        <v>1</v>
      </c>
      <c r="E128" s="16" t="n">
        <v>1109</v>
      </c>
      <c r="F128" s="12" t="n">
        <v>0</v>
      </c>
      <c r="G128" s="12" t="str">
        <f aca="false">INDEX(Products!$C$2:$C$181,MATCH(C128,Products!$A$2:$A$181,0))</f>
        <v>Electronics</v>
      </c>
      <c r="H128" s="16" t="n">
        <f aca="false">INDEX(Products!$E$2:$E$181,MATCH(C128,Products!$A$2:$A$181,0))</f>
        <v>802.07</v>
      </c>
      <c r="I128" s="12" t="str">
        <f aca="false">INDEX(Orders!$G$2:$G$3525,MATCH(B128,Orders!$A$2:$A$3525,0))</f>
        <v>Returned</v>
      </c>
      <c r="J128" s="16" t="n">
        <f aca="false">D128*E128*(1-F128/100)</f>
        <v>1109</v>
      </c>
      <c r="K128" s="16" t="n">
        <f aca="false">D128*H128</f>
        <v>802.07</v>
      </c>
      <c r="L128" s="16" t="n">
        <f aca="false">J128-K128</f>
        <v>306.93</v>
      </c>
    </row>
    <row r="129" customFormat="false" ht="15" hidden="false" customHeight="false" outlineLevel="0" collapsed="false">
      <c r="A129" s="12" t="n">
        <v>128</v>
      </c>
      <c r="B129" s="12" t="n">
        <v>61</v>
      </c>
      <c r="C129" s="12" t="n">
        <v>177</v>
      </c>
      <c r="D129" s="12" t="n">
        <v>1</v>
      </c>
      <c r="E129" s="16" t="n">
        <v>639</v>
      </c>
      <c r="F129" s="12" t="n">
        <v>0</v>
      </c>
      <c r="G129" s="12" t="str">
        <f aca="false">INDEX(Products!$C$2:$C$181,MATCH(C129,Products!$A$2:$A$181,0))</f>
        <v>Books &amp; Stationery</v>
      </c>
      <c r="H129" s="16" t="n">
        <f aca="false">INDEX(Products!$E$2:$E$181,MATCH(C129,Products!$A$2:$A$181,0))</f>
        <v>372.27</v>
      </c>
      <c r="I129" s="12" t="str">
        <f aca="false">INDEX(Orders!$G$2:$G$3525,MATCH(B129,Orders!$A$2:$A$3525,0))</f>
        <v>Returned</v>
      </c>
      <c r="J129" s="16" t="n">
        <f aca="false">D129*E129*(1-F129/100)</f>
        <v>639</v>
      </c>
      <c r="K129" s="16" t="n">
        <f aca="false">D129*H129</f>
        <v>372.27</v>
      </c>
      <c r="L129" s="16" t="n">
        <f aca="false">J129-K129</f>
        <v>266.73</v>
      </c>
    </row>
    <row r="130" customFormat="false" ht="15" hidden="false" customHeight="false" outlineLevel="0" collapsed="false">
      <c r="A130" s="12" t="n">
        <v>129</v>
      </c>
      <c r="B130" s="12" t="n">
        <v>61</v>
      </c>
      <c r="C130" s="12" t="n">
        <v>170</v>
      </c>
      <c r="D130" s="12" t="n">
        <v>1</v>
      </c>
      <c r="E130" s="16" t="n">
        <v>489</v>
      </c>
      <c r="F130" s="12" t="n">
        <v>10</v>
      </c>
      <c r="G130" s="12" t="str">
        <f aca="false">INDEX(Products!$C$2:$C$181,MATCH(C130,Products!$A$2:$A$181,0))</f>
        <v>Books &amp; Stationery</v>
      </c>
      <c r="H130" s="16" t="n">
        <f aca="false">INDEX(Products!$E$2:$E$181,MATCH(C130,Products!$A$2:$A$181,0))</f>
        <v>278.52</v>
      </c>
      <c r="I130" s="12" t="str">
        <f aca="false">INDEX(Orders!$G$2:$G$3525,MATCH(B130,Orders!$A$2:$A$3525,0))</f>
        <v>Returned</v>
      </c>
      <c r="J130" s="16" t="n">
        <f aca="false">D130*E130*(1-F130/100)</f>
        <v>440.1</v>
      </c>
      <c r="K130" s="16" t="n">
        <f aca="false">D130*H130</f>
        <v>278.52</v>
      </c>
      <c r="L130" s="16" t="n">
        <f aca="false">J130-K130</f>
        <v>161.58</v>
      </c>
    </row>
    <row r="131" customFormat="false" ht="15" hidden="false" customHeight="false" outlineLevel="0" collapsed="false">
      <c r="A131" s="12" t="n">
        <v>130</v>
      </c>
      <c r="B131" s="12" t="n">
        <v>62</v>
      </c>
      <c r="C131" s="12" t="n">
        <v>166</v>
      </c>
      <c r="D131" s="12" t="n">
        <v>1</v>
      </c>
      <c r="E131" s="16" t="n">
        <v>389</v>
      </c>
      <c r="F131" s="12" t="n">
        <v>0</v>
      </c>
      <c r="G131" s="12" t="str">
        <f aca="false">INDEX(Products!$C$2:$C$181,MATCH(C131,Products!$A$2:$A$181,0))</f>
        <v>Books &amp; Stationery</v>
      </c>
      <c r="H131" s="16" t="n">
        <f aca="false">INDEX(Products!$E$2:$E$181,MATCH(C131,Products!$A$2:$A$181,0))</f>
        <v>272.91</v>
      </c>
      <c r="I131" s="12" t="str">
        <f aca="false">INDEX(Orders!$G$2:$G$3525,MATCH(B131,Orders!$A$2:$A$3525,0))</f>
        <v>Delivered</v>
      </c>
      <c r="J131" s="16" t="n">
        <f aca="false">D131*E131*(1-F131/100)</f>
        <v>389</v>
      </c>
      <c r="K131" s="16" t="n">
        <f aca="false">D131*H131</f>
        <v>272.91</v>
      </c>
      <c r="L131" s="16" t="n">
        <f aca="false">J131-K131</f>
        <v>116.09</v>
      </c>
    </row>
    <row r="132" customFormat="false" ht="15" hidden="false" customHeight="false" outlineLevel="0" collapsed="false">
      <c r="A132" s="12" t="n">
        <v>131</v>
      </c>
      <c r="B132" s="12" t="n">
        <v>63</v>
      </c>
      <c r="C132" s="12" t="n">
        <v>52</v>
      </c>
      <c r="D132" s="12" t="n">
        <v>1</v>
      </c>
      <c r="E132" s="16" t="n">
        <v>1859</v>
      </c>
      <c r="F132" s="12" t="n">
        <v>0</v>
      </c>
      <c r="G132" s="12" t="str">
        <f aca="false">INDEX(Products!$C$2:$C$181,MATCH(C132,Products!$A$2:$A$181,0))</f>
        <v>Home &amp; Kitchen</v>
      </c>
      <c r="H132" s="16" t="n">
        <f aca="false">INDEX(Products!$E$2:$E$181,MATCH(C132,Products!$A$2:$A$181,0))</f>
        <v>1211.54</v>
      </c>
      <c r="I132" s="12" t="str">
        <f aca="false">INDEX(Orders!$G$2:$G$3525,MATCH(B132,Orders!$A$2:$A$3525,0))</f>
        <v>Delivered</v>
      </c>
      <c r="J132" s="16" t="n">
        <f aca="false">D132*E132*(1-F132/100)</f>
        <v>1859</v>
      </c>
      <c r="K132" s="16" t="n">
        <f aca="false">D132*H132</f>
        <v>1211.54</v>
      </c>
      <c r="L132" s="16" t="n">
        <f aca="false">J132-K132</f>
        <v>647.46</v>
      </c>
    </row>
    <row r="133" customFormat="false" ht="15" hidden="false" customHeight="false" outlineLevel="0" collapsed="false">
      <c r="A133" s="12" t="n">
        <v>132</v>
      </c>
      <c r="B133" s="12" t="n">
        <v>64</v>
      </c>
      <c r="C133" s="12" t="n">
        <v>178</v>
      </c>
      <c r="D133" s="12" t="n">
        <v>1</v>
      </c>
      <c r="E133" s="16" t="n">
        <v>169</v>
      </c>
      <c r="F133" s="12" t="n">
        <v>0</v>
      </c>
      <c r="G133" s="12" t="str">
        <f aca="false">INDEX(Products!$C$2:$C$181,MATCH(C133,Products!$A$2:$A$181,0))</f>
        <v>Books &amp; Stationery</v>
      </c>
      <c r="H133" s="16" t="n">
        <f aca="false">INDEX(Products!$E$2:$E$181,MATCH(C133,Products!$A$2:$A$181,0))</f>
        <v>114.66</v>
      </c>
      <c r="I133" s="12" t="str">
        <f aca="false">INDEX(Orders!$G$2:$G$3525,MATCH(B133,Orders!$A$2:$A$3525,0))</f>
        <v>Delivered</v>
      </c>
      <c r="J133" s="16" t="n">
        <f aca="false">D133*E133*(1-F133/100)</f>
        <v>169</v>
      </c>
      <c r="K133" s="16" t="n">
        <f aca="false">D133*H133</f>
        <v>114.66</v>
      </c>
      <c r="L133" s="16" t="n">
        <f aca="false">J133-K133</f>
        <v>54.34</v>
      </c>
    </row>
    <row r="134" customFormat="false" ht="15" hidden="false" customHeight="false" outlineLevel="0" collapsed="false">
      <c r="A134" s="12" t="n">
        <v>133</v>
      </c>
      <c r="B134" s="12" t="n">
        <v>65</v>
      </c>
      <c r="C134" s="12" t="n">
        <v>142</v>
      </c>
      <c r="D134" s="12" t="n">
        <v>1</v>
      </c>
      <c r="E134" s="16" t="n">
        <v>1669</v>
      </c>
      <c r="F134" s="12" t="n">
        <v>5</v>
      </c>
      <c r="G134" s="12" t="str">
        <f aca="false">INDEX(Products!$C$2:$C$181,MATCH(C134,Products!$A$2:$A$181,0))</f>
        <v>Sports &amp; Fitness</v>
      </c>
      <c r="H134" s="16" t="n">
        <f aca="false">INDEX(Products!$E$2:$E$181,MATCH(C134,Products!$A$2:$A$181,0))</f>
        <v>949.32</v>
      </c>
      <c r="I134" s="12" t="str">
        <f aca="false">INDEX(Orders!$G$2:$G$3525,MATCH(B134,Orders!$A$2:$A$3525,0))</f>
        <v>Delivered</v>
      </c>
      <c r="J134" s="16" t="n">
        <f aca="false">D134*E134*(1-F134/100)</f>
        <v>1585.55</v>
      </c>
      <c r="K134" s="16" t="n">
        <f aca="false">D134*H134</f>
        <v>949.32</v>
      </c>
      <c r="L134" s="16" t="n">
        <f aca="false">J134-K134</f>
        <v>636.23</v>
      </c>
    </row>
    <row r="135" customFormat="false" ht="15" hidden="false" customHeight="false" outlineLevel="0" collapsed="false">
      <c r="A135" s="12" t="n">
        <v>134</v>
      </c>
      <c r="B135" s="12" t="n">
        <v>66</v>
      </c>
      <c r="C135" s="12" t="n">
        <v>70</v>
      </c>
      <c r="D135" s="12" t="n">
        <v>1</v>
      </c>
      <c r="E135" s="16" t="n">
        <v>1289</v>
      </c>
      <c r="F135" s="12" t="n">
        <v>5</v>
      </c>
      <c r="G135" s="12" t="str">
        <f aca="false">INDEX(Products!$C$2:$C$181,MATCH(C135,Products!$A$2:$A$181,0))</f>
        <v>Fashion</v>
      </c>
      <c r="H135" s="16" t="n">
        <f aca="false">INDEX(Products!$E$2:$E$181,MATCH(C135,Products!$A$2:$A$181,0))</f>
        <v>959.48</v>
      </c>
      <c r="I135" s="12" t="str">
        <f aca="false">INDEX(Orders!$G$2:$G$3525,MATCH(B135,Orders!$A$2:$A$3525,0))</f>
        <v>Delivered</v>
      </c>
      <c r="J135" s="16" t="n">
        <f aca="false">D135*E135*(1-F135/100)</f>
        <v>1224.55</v>
      </c>
      <c r="K135" s="16" t="n">
        <f aca="false">D135*H135</f>
        <v>959.48</v>
      </c>
      <c r="L135" s="16" t="n">
        <f aca="false">J135-K135</f>
        <v>265.07</v>
      </c>
    </row>
    <row r="136" customFormat="false" ht="15" hidden="false" customHeight="false" outlineLevel="0" collapsed="false">
      <c r="A136" s="12" t="n">
        <v>135</v>
      </c>
      <c r="B136" s="12" t="n">
        <v>66</v>
      </c>
      <c r="C136" s="12" t="n">
        <v>20</v>
      </c>
      <c r="D136" s="12" t="n">
        <v>1</v>
      </c>
      <c r="E136" s="16" t="n">
        <v>4369</v>
      </c>
      <c r="F136" s="12" t="n">
        <v>5</v>
      </c>
      <c r="G136" s="12" t="str">
        <f aca="false">INDEX(Products!$C$2:$C$181,MATCH(C136,Products!$A$2:$A$181,0))</f>
        <v>Electronics</v>
      </c>
      <c r="H136" s="16" t="n">
        <f aca="false">INDEX(Products!$E$2:$E$181,MATCH(C136,Products!$A$2:$A$181,0))</f>
        <v>2787.56</v>
      </c>
      <c r="I136" s="12" t="str">
        <f aca="false">INDEX(Orders!$G$2:$G$3525,MATCH(B136,Orders!$A$2:$A$3525,0))</f>
        <v>Delivered</v>
      </c>
      <c r="J136" s="16" t="n">
        <f aca="false">D136*E136*(1-F136/100)</f>
        <v>4150.55</v>
      </c>
      <c r="K136" s="16" t="n">
        <f aca="false">D136*H136</f>
        <v>2787.56</v>
      </c>
      <c r="L136" s="16" t="n">
        <f aca="false">J136-K136</f>
        <v>1362.99</v>
      </c>
    </row>
    <row r="137" customFormat="false" ht="15" hidden="false" customHeight="false" outlineLevel="0" collapsed="false">
      <c r="A137" s="12" t="n">
        <v>136</v>
      </c>
      <c r="B137" s="12" t="n">
        <v>67</v>
      </c>
      <c r="C137" s="12" t="n">
        <v>143</v>
      </c>
      <c r="D137" s="12" t="n">
        <v>2</v>
      </c>
      <c r="E137" s="16" t="n">
        <v>2429</v>
      </c>
      <c r="F137" s="12" t="n">
        <v>10</v>
      </c>
      <c r="G137" s="12" t="str">
        <f aca="false">INDEX(Products!$C$2:$C$181,MATCH(C137,Products!$A$2:$A$181,0))</f>
        <v>Sports &amp; Fitness</v>
      </c>
      <c r="H137" s="16" t="n">
        <f aca="false">INDEX(Products!$E$2:$E$181,MATCH(C137,Products!$A$2:$A$181,0))</f>
        <v>1353.41</v>
      </c>
      <c r="I137" s="12" t="str">
        <f aca="false">INDEX(Orders!$G$2:$G$3525,MATCH(B137,Orders!$A$2:$A$3525,0))</f>
        <v>Delivered</v>
      </c>
      <c r="J137" s="16" t="n">
        <f aca="false">D137*E137*(1-F137/100)</f>
        <v>4372.2</v>
      </c>
      <c r="K137" s="16" t="n">
        <f aca="false">D137*H137</f>
        <v>2706.82</v>
      </c>
      <c r="L137" s="16" t="n">
        <f aca="false">J137-K137</f>
        <v>1665.38</v>
      </c>
    </row>
    <row r="138" customFormat="false" ht="15" hidden="false" customHeight="false" outlineLevel="0" collapsed="false">
      <c r="A138" s="12" t="n">
        <v>137</v>
      </c>
      <c r="B138" s="12" t="n">
        <v>67</v>
      </c>
      <c r="C138" s="12" t="n">
        <v>44</v>
      </c>
      <c r="D138" s="12" t="n">
        <v>1</v>
      </c>
      <c r="E138" s="16" t="n">
        <v>3769</v>
      </c>
      <c r="F138" s="12" t="n">
        <v>0</v>
      </c>
      <c r="G138" s="12" t="str">
        <f aca="false">INDEX(Products!$C$2:$C$181,MATCH(C138,Products!$A$2:$A$181,0))</f>
        <v>Home &amp; Kitchen</v>
      </c>
      <c r="H138" s="16" t="n">
        <f aca="false">INDEX(Products!$E$2:$E$181,MATCH(C138,Products!$A$2:$A$181,0))</f>
        <v>2553.54</v>
      </c>
      <c r="I138" s="12" t="str">
        <f aca="false">INDEX(Orders!$G$2:$G$3525,MATCH(B138,Orders!$A$2:$A$3525,0))</f>
        <v>Delivered</v>
      </c>
      <c r="J138" s="16" t="n">
        <f aca="false">D138*E138*(1-F138/100)</f>
        <v>3769</v>
      </c>
      <c r="K138" s="16" t="n">
        <f aca="false">D138*H138</f>
        <v>2553.54</v>
      </c>
      <c r="L138" s="16" t="n">
        <f aca="false">J138-K138</f>
        <v>1215.46</v>
      </c>
    </row>
    <row r="139" customFormat="false" ht="15" hidden="false" customHeight="false" outlineLevel="0" collapsed="false">
      <c r="A139" s="12" t="n">
        <v>138</v>
      </c>
      <c r="B139" s="12" t="n">
        <v>68</v>
      </c>
      <c r="C139" s="12" t="n">
        <v>11</v>
      </c>
      <c r="D139" s="12" t="n">
        <v>1</v>
      </c>
      <c r="E139" s="16" t="n">
        <v>3989</v>
      </c>
      <c r="F139" s="12" t="n">
        <v>0</v>
      </c>
      <c r="G139" s="12" t="str">
        <f aca="false">INDEX(Products!$C$2:$C$181,MATCH(C139,Products!$A$2:$A$181,0))</f>
        <v>Electronics</v>
      </c>
      <c r="H139" s="16" t="n">
        <f aca="false">INDEX(Products!$E$2:$E$181,MATCH(C139,Products!$A$2:$A$181,0))</f>
        <v>2305.24</v>
      </c>
      <c r="I139" s="12" t="str">
        <f aca="false">INDEX(Orders!$G$2:$G$3525,MATCH(B139,Orders!$A$2:$A$3525,0))</f>
        <v>Delivered</v>
      </c>
      <c r="J139" s="16" t="n">
        <f aca="false">D139*E139*(1-F139/100)</f>
        <v>3989</v>
      </c>
      <c r="K139" s="16" t="n">
        <f aca="false">D139*H139</f>
        <v>2305.24</v>
      </c>
      <c r="L139" s="16" t="n">
        <f aca="false">J139-K139</f>
        <v>1683.76</v>
      </c>
    </row>
    <row r="140" customFormat="false" ht="15" hidden="false" customHeight="false" outlineLevel="0" collapsed="false">
      <c r="A140" s="12" t="n">
        <v>139</v>
      </c>
      <c r="B140" s="12" t="n">
        <v>68</v>
      </c>
      <c r="C140" s="12" t="n">
        <v>96</v>
      </c>
      <c r="D140" s="12" t="n">
        <v>1</v>
      </c>
      <c r="E140" s="16" t="n">
        <v>309</v>
      </c>
      <c r="F140" s="12" t="n">
        <v>0</v>
      </c>
      <c r="G140" s="12" t="str">
        <f aca="false">INDEX(Products!$C$2:$C$181,MATCH(C140,Products!$A$2:$A$181,0))</f>
        <v>Beauty</v>
      </c>
      <c r="H140" s="16" t="n">
        <f aca="false">INDEX(Products!$E$2:$E$181,MATCH(C140,Products!$A$2:$A$181,0))</f>
        <v>225.4</v>
      </c>
      <c r="I140" s="12" t="str">
        <f aca="false">INDEX(Orders!$G$2:$G$3525,MATCH(B140,Orders!$A$2:$A$3525,0))</f>
        <v>Delivered</v>
      </c>
      <c r="J140" s="16" t="n">
        <f aca="false">D140*E140*(1-F140/100)</f>
        <v>309</v>
      </c>
      <c r="K140" s="16" t="n">
        <f aca="false">D140*H140</f>
        <v>225.4</v>
      </c>
      <c r="L140" s="16" t="n">
        <f aca="false">J140-K140</f>
        <v>83.6</v>
      </c>
    </row>
    <row r="141" customFormat="false" ht="15" hidden="false" customHeight="false" outlineLevel="0" collapsed="false">
      <c r="A141" s="12" t="n">
        <v>140</v>
      </c>
      <c r="B141" s="12" t="n">
        <v>68</v>
      </c>
      <c r="C141" s="12" t="n">
        <v>98</v>
      </c>
      <c r="D141" s="12" t="n">
        <v>1</v>
      </c>
      <c r="E141" s="16" t="n">
        <v>719</v>
      </c>
      <c r="F141" s="12" t="n">
        <v>10</v>
      </c>
      <c r="G141" s="12" t="str">
        <f aca="false">INDEX(Products!$C$2:$C$181,MATCH(C141,Products!$A$2:$A$181,0))</f>
        <v>Beauty</v>
      </c>
      <c r="H141" s="16" t="n">
        <f aca="false">INDEX(Products!$E$2:$E$181,MATCH(C141,Products!$A$2:$A$181,0))</f>
        <v>445.67</v>
      </c>
      <c r="I141" s="12" t="str">
        <f aca="false">INDEX(Orders!$G$2:$G$3525,MATCH(B141,Orders!$A$2:$A$3525,0))</f>
        <v>Delivered</v>
      </c>
      <c r="J141" s="16" t="n">
        <f aca="false">D141*E141*(1-F141/100)</f>
        <v>647.1</v>
      </c>
      <c r="K141" s="16" t="n">
        <f aca="false">D141*H141</f>
        <v>445.67</v>
      </c>
      <c r="L141" s="16" t="n">
        <f aca="false">J141-K141</f>
        <v>201.43</v>
      </c>
    </row>
    <row r="142" customFormat="false" ht="15" hidden="false" customHeight="false" outlineLevel="0" collapsed="false">
      <c r="A142" s="12" t="n">
        <v>141</v>
      </c>
      <c r="B142" s="12" t="n">
        <v>69</v>
      </c>
      <c r="C142" s="12" t="n">
        <v>10</v>
      </c>
      <c r="D142" s="12" t="n">
        <v>1</v>
      </c>
      <c r="E142" s="16" t="n">
        <v>3059</v>
      </c>
      <c r="F142" s="12" t="n">
        <v>5</v>
      </c>
      <c r="G142" s="12" t="str">
        <f aca="false">INDEX(Products!$C$2:$C$181,MATCH(C142,Products!$A$2:$A$181,0))</f>
        <v>Electronics</v>
      </c>
      <c r="H142" s="16" t="n">
        <f aca="false">INDEX(Products!$E$2:$E$181,MATCH(C142,Products!$A$2:$A$181,0))</f>
        <v>1860.62</v>
      </c>
      <c r="I142" s="12" t="str">
        <f aca="false">INDEX(Orders!$G$2:$G$3525,MATCH(B142,Orders!$A$2:$A$3525,0))</f>
        <v>Cancelled</v>
      </c>
      <c r="J142" s="16" t="n">
        <f aca="false">D142*E142*(1-F142/100)</f>
        <v>2906.05</v>
      </c>
      <c r="K142" s="16" t="n">
        <f aca="false">D142*H142</f>
        <v>1860.62</v>
      </c>
      <c r="L142" s="16" t="n">
        <f aca="false">J142-K142</f>
        <v>1045.43</v>
      </c>
    </row>
    <row r="143" customFormat="false" ht="15" hidden="false" customHeight="false" outlineLevel="0" collapsed="false">
      <c r="A143" s="12" t="n">
        <v>142</v>
      </c>
      <c r="B143" s="12" t="n">
        <v>69</v>
      </c>
      <c r="C143" s="12" t="n">
        <v>119</v>
      </c>
      <c r="D143" s="12" t="n">
        <v>2</v>
      </c>
      <c r="E143" s="16" t="n">
        <v>619</v>
      </c>
      <c r="F143" s="12" t="n">
        <v>0</v>
      </c>
      <c r="G143" s="12" t="str">
        <f aca="false">INDEX(Products!$C$2:$C$181,MATCH(C143,Products!$A$2:$A$181,0))</f>
        <v>Beauty</v>
      </c>
      <c r="H143" s="16" t="n">
        <f aca="false">INDEX(Products!$E$2:$E$181,MATCH(C143,Products!$A$2:$A$181,0))</f>
        <v>343.46</v>
      </c>
      <c r="I143" s="12" t="str">
        <f aca="false">INDEX(Orders!$G$2:$G$3525,MATCH(B143,Orders!$A$2:$A$3525,0))</f>
        <v>Cancelled</v>
      </c>
      <c r="J143" s="16" t="n">
        <f aca="false">D143*E143*(1-F143/100)</f>
        <v>1238</v>
      </c>
      <c r="K143" s="16" t="n">
        <f aca="false">D143*H143</f>
        <v>686.92</v>
      </c>
      <c r="L143" s="16" t="n">
        <f aca="false">J143-K143</f>
        <v>551.08</v>
      </c>
    </row>
    <row r="144" customFormat="false" ht="15" hidden="false" customHeight="false" outlineLevel="0" collapsed="false">
      <c r="A144" s="12" t="n">
        <v>143</v>
      </c>
      <c r="B144" s="12" t="n">
        <v>70</v>
      </c>
      <c r="C144" s="12" t="n">
        <v>178</v>
      </c>
      <c r="D144" s="12" t="n">
        <v>1</v>
      </c>
      <c r="E144" s="16" t="n">
        <v>169</v>
      </c>
      <c r="F144" s="12" t="n">
        <v>5</v>
      </c>
      <c r="G144" s="12" t="str">
        <f aca="false">INDEX(Products!$C$2:$C$181,MATCH(C144,Products!$A$2:$A$181,0))</f>
        <v>Books &amp; Stationery</v>
      </c>
      <c r="H144" s="16" t="n">
        <f aca="false">INDEX(Products!$E$2:$E$181,MATCH(C144,Products!$A$2:$A$181,0))</f>
        <v>114.66</v>
      </c>
      <c r="I144" s="12" t="str">
        <f aca="false">INDEX(Orders!$G$2:$G$3525,MATCH(B144,Orders!$A$2:$A$3525,0))</f>
        <v>Returned</v>
      </c>
      <c r="J144" s="16" t="n">
        <f aca="false">D144*E144*(1-F144/100)</f>
        <v>160.55</v>
      </c>
      <c r="K144" s="16" t="n">
        <f aca="false">D144*H144</f>
        <v>114.66</v>
      </c>
      <c r="L144" s="16" t="n">
        <f aca="false">J144-K144</f>
        <v>45.89</v>
      </c>
    </row>
    <row r="145" customFormat="false" ht="15" hidden="false" customHeight="false" outlineLevel="0" collapsed="false">
      <c r="A145" s="12" t="n">
        <v>144</v>
      </c>
      <c r="B145" s="12" t="n">
        <v>70</v>
      </c>
      <c r="C145" s="12" t="n">
        <v>37</v>
      </c>
      <c r="D145" s="12" t="n">
        <v>2</v>
      </c>
      <c r="E145" s="16" t="n">
        <v>439</v>
      </c>
      <c r="F145" s="12" t="n">
        <v>20</v>
      </c>
      <c r="G145" s="12" t="str">
        <f aca="false">INDEX(Products!$C$2:$C$181,MATCH(C145,Products!$A$2:$A$181,0))</f>
        <v>Home &amp; Kitchen</v>
      </c>
      <c r="H145" s="16" t="n">
        <f aca="false">INDEX(Products!$E$2:$E$181,MATCH(C145,Products!$A$2:$A$181,0))</f>
        <v>313.05</v>
      </c>
      <c r="I145" s="12" t="str">
        <f aca="false">INDEX(Orders!$G$2:$G$3525,MATCH(B145,Orders!$A$2:$A$3525,0))</f>
        <v>Returned</v>
      </c>
      <c r="J145" s="16" t="n">
        <f aca="false">D145*E145*(1-F145/100)</f>
        <v>702.4</v>
      </c>
      <c r="K145" s="16" t="n">
        <f aca="false">D145*H145</f>
        <v>626.1</v>
      </c>
      <c r="L145" s="16" t="n">
        <f aca="false">J145-K145</f>
        <v>76.3000000000001</v>
      </c>
    </row>
    <row r="146" customFormat="false" ht="15" hidden="false" customHeight="false" outlineLevel="0" collapsed="false">
      <c r="A146" s="12" t="n">
        <v>145</v>
      </c>
      <c r="B146" s="12" t="n">
        <v>70</v>
      </c>
      <c r="C146" s="12" t="n">
        <v>167</v>
      </c>
      <c r="D146" s="12" t="n">
        <v>1</v>
      </c>
      <c r="E146" s="16" t="n">
        <v>119</v>
      </c>
      <c r="F146" s="12" t="n">
        <v>5</v>
      </c>
      <c r="G146" s="12" t="str">
        <f aca="false">INDEX(Products!$C$2:$C$181,MATCH(C146,Products!$A$2:$A$181,0))</f>
        <v>Books &amp; Stationery</v>
      </c>
      <c r="H146" s="16" t="n">
        <f aca="false">INDEX(Products!$E$2:$E$181,MATCH(C146,Products!$A$2:$A$181,0))</f>
        <v>68.21</v>
      </c>
      <c r="I146" s="12" t="str">
        <f aca="false">INDEX(Orders!$G$2:$G$3525,MATCH(B146,Orders!$A$2:$A$3525,0))</f>
        <v>Returned</v>
      </c>
      <c r="J146" s="16" t="n">
        <f aca="false">D146*E146*(1-F146/100)</f>
        <v>113.05</v>
      </c>
      <c r="K146" s="16" t="n">
        <f aca="false">D146*H146</f>
        <v>68.21</v>
      </c>
      <c r="L146" s="16" t="n">
        <f aca="false">J146-K146</f>
        <v>44.84</v>
      </c>
    </row>
    <row r="147" customFormat="false" ht="15" hidden="false" customHeight="false" outlineLevel="0" collapsed="false">
      <c r="A147" s="12" t="n">
        <v>146</v>
      </c>
      <c r="B147" s="12" t="n">
        <v>70</v>
      </c>
      <c r="C147" s="12" t="n">
        <v>75</v>
      </c>
      <c r="D147" s="12" t="n">
        <v>1</v>
      </c>
      <c r="E147" s="16" t="n">
        <v>449</v>
      </c>
      <c r="F147" s="12" t="n">
        <v>5</v>
      </c>
      <c r="G147" s="12" t="str">
        <f aca="false">INDEX(Products!$C$2:$C$181,MATCH(C147,Products!$A$2:$A$181,0))</f>
        <v>Fashion</v>
      </c>
      <c r="H147" s="16" t="n">
        <f aca="false">INDEX(Products!$E$2:$E$181,MATCH(C147,Products!$A$2:$A$181,0))</f>
        <v>271.97</v>
      </c>
      <c r="I147" s="12" t="str">
        <f aca="false">INDEX(Orders!$G$2:$G$3525,MATCH(B147,Orders!$A$2:$A$3525,0))</f>
        <v>Returned</v>
      </c>
      <c r="J147" s="16" t="n">
        <f aca="false">D147*E147*(1-F147/100)</f>
        <v>426.55</v>
      </c>
      <c r="K147" s="16" t="n">
        <f aca="false">D147*H147</f>
        <v>271.97</v>
      </c>
      <c r="L147" s="16" t="n">
        <f aca="false">J147-K147</f>
        <v>154.58</v>
      </c>
    </row>
    <row r="148" customFormat="false" ht="15" hidden="false" customHeight="false" outlineLevel="0" collapsed="false">
      <c r="A148" s="12" t="n">
        <v>147</v>
      </c>
      <c r="B148" s="12" t="n">
        <v>71</v>
      </c>
      <c r="C148" s="12" t="n">
        <v>152</v>
      </c>
      <c r="D148" s="12" t="n">
        <v>1</v>
      </c>
      <c r="E148" s="16" t="n">
        <v>539</v>
      </c>
      <c r="F148" s="12" t="n">
        <v>10</v>
      </c>
      <c r="G148" s="12" t="str">
        <f aca="false">INDEX(Products!$C$2:$C$181,MATCH(C148,Products!$A$2:$A$181,0))</f>
        <v>Books &amp; Stationery</v>
      </c>
      <c r="H148" s="16" t="n">
        <f aca="false">INDEX(Products!$E$2:$E$181,MATCH(C148,Products!$A$2:$A$181,0))</f>
        <v>365.16</v>
      </c>
      <c r="I148" s="12" t="str">
        <f aca="false">INDEX(Orders!$G$2:$G$3525,MATCH(B148,Orders!$A$2:$A$3525,0))</f>
        <v>Delivered</v>
      </c>
      <c r="J148" s="16" t="n">
        <f aca="false">D148*E148*(1-F148/100)</f>
        <v>485.1</v>
      </c>
      <c r="K148" s="16" t="n">
        <f aca="false">D148*H148</f>
        <v>365.16</v>
      </c>
      <c r="L148" s="16" t="n">
        <f aca="false">J148-K148</f>
        <v>119.94</v>
      </c>
    </row>
    <row r="149" customFormat="false" ht="15" hidden="false" customHeight="false" outlineLevel="0" collapsed="false">
      <c r="A149" s="12" t="n">
        <v>148</v>
      </c>
      <c r="B149" s="12" t="n">
        <v>71</v>
      </c>
      <c r="C149" s="12" t="n">
        <v>143</v>
      </c>
      <c r="D149" s="12" t="n">
        <v>1</v>
      </c>
      <c r="E149" s="16" t="n">
        <v>2429</v>
      </c>
      <c r="F149" s="12" t="n">
        <v>20</v>
      </c>
      <c r="G149" s="12" t="str">
        <f aca="false">INDEX(Products!$C$2:$C$181,MATCH(C149,Products!$A$2:$A$181,0))</f>
        <v>Sports &amp; Fitness</v>
      </c>
      <c r="H149" s="16" t="n">
        <f aca="false">INDEX(Products!$E$2:$E$181,MATCH(C149,Products!$A$2:$A$181,0))</f>
        <v>1353.41</v>
      </c>
      <c r="I149" s="12" t="str">
        <f aca="false">INDEX(Orders!$G$2:$G$3525,MATCH(B149,Orders!$A$2:$A$3525,0))</f>
        <v>Delivered</v>
      </c>
      <c r="J149" s="16" t="n">
        <f aca="false">D149*E149*(1-F149/100)</f>
        <v>1943.2</v>
      </c>
      <c r="K149" s="16" t="n">
        <f aca="false">D149*H149</f>
        <v>1353.41</v>
      </c>
      <c r="L149" s="16" t="n">
        <f aca="false">J149-K149</f>
        <v>589.79</v>
      </c>
    </row>
    <row r="150" customFormat="false" ht="15" hidden="false" customHeight="false" outlineLevel="0" collapsed="false">
      <c r="A150" s="12" t="n">
        <v>149</v>
      </c>
      <c r="B150" s="12" t="n">
        <v>72</v>
      </c>
      <c r="C150" s="12" t="n">
        <v>35</v>
      </c>
      <c r="D150" s="12" t="n">
        <v>1</v>
      </c>
      <c r="E150" s="16" t="n">
        <v>749</v>
      </c>
      <c r="F150" s="12" t="n">
        <v>5</v>
      </c>
      <c r="G150" s="12" t="str">
        <f aca="false">INDEX(Products!$C$2:$C$181,MATCH(C150,Products!$A$2:$A$181,0))</f>
        <v>Home &amp; Kitchen</v>
      </c>
      <c r="H150" s="16" t="n">
        <f aca="false">INDEX(Products!$E$2:$E$181,MATCH(C150,Products!$A$2:$A$181,0))</f>
        <v>559.79</v>
      </c>
      <c r="I150" s="12" t="str">
        <f aca="false">INDEX(Orders!$G$2:$G$3525,MATCH(B150,Orders!$A$2:$A$3525,0))</f>
        <v>Delivered</v>
      </c>
      <c r="J150" s="16" t="n">
        <f aca="false">D150*E150*(1-F150/100)</f>
        <v>711.55</v>
      </c>
      <c r="K150" s="16" t="n">
        <f aca="false">D150*H150</f>
        <v>559.79</v>
      </c>
      <c r="L150" s="16" t="n">
        <f aca="false">J150-K150</f>
        <v>151.76</v>
      </c>
    </row>
    <row r="151" customFormat="false" ht="15" hidden="false" customHeight="false" outlineLevel="0" collapsed="false">
      <c r="A151" s="12" t="n">
        <v>150</v>
      </c>
      <c r="B151" s="12" t="n">
        <v>72</v>
      </c>
      <c r="C151" s="12" t="n">
        <v>11</v>
      </c>
      <c r="D151" s="12" t="n">
        <v>1</v>
      </c>
      <c r="E151" s="16" t="n">
        <v>3989</v>
      </c>
      <c r="F151" s="12" t="n">
        <v>10</v>
      </c>
      <c r="G151" s="12" t="str">
        <f aca="false">INDEX(Products!$C$2:$C$181,MATCH(C151,Products!$A$2:$A$181,0))</f>
        <v>Electronics</v>
      </c>
      <c r="H151" s="16" t="n">
        <f aca="false">INDEX(Products!$E$2:$E$181,MATCH(C151,Products!$A$2:$A$181,0))</f>
        <v>2305.24</v>
      </c>
      <c r="I151" s="12" t="str">
        <f aca="false">INDEX(Orders!$G$2:$G$3525,MATCH(B151,Orders!$A$2:$A$3525,0))</f>
        <v>Delivered</v>
      </c>
      <c r="J151" s="16" t="n">
        <f aca="false">D151*E151*(1-F151/100)</f>
        <v>3590.1</v>
      </c>
      <c r="K151" s="16" t="n">
        <f aca="false">D151*H151</f>
        <v>2305.24</v>
      </c>
      <c r="L151" s="16" t="n">
        <f aca="false">J151-K151</f>
        <v>1284.86</v>
      </c>
    </row>
    <row r="152" customFormat="false" ht="15" hidden="false" customHeight="false" outlineLevel="0" collapsed="false">
      <c r="A152" s="12" t="n">
        <v>151</v>
      </c>
      <c r="B152" s="12" t="n">
        <v>73</v>
      </c>
      <c r="C152" s="12" t="n">
        <v>7</v>
      </c>
      <c r="D152" s="12" t="n">
        <v>1</v>
      </c>
      <c r="E152" s="16" t="n">
        <v>5139</v>
      </c>
      <c r="F152" s="12" t="n">
        <v>10</v>
      </c>
      <c r="G152" s="12" t="str">
        <f aca="false">INDEX(Products!$C$2:$C$181,MATCH(C152,Products!$A$2:$A$181,0))</f>
        <v>Electronics</v>
      </c>
      <c r="H152" s="16" t="n">
        <f aca="false">INDEX(Products!$E$2:$E$181,MATCH(C152,Products!$A$2:$A$181,0))</f>
        <v>3044.69</v>
      </c>
      <c r="I152" s="12" t="str">
        <f aca="false">INDEX(Orders!$G$2:$G$3525,MATCH(B152,Orders!$A$2:$A$3525,0))</f>
        <v>Delivered</v>
      </c>
      <c r="J152" s="16" t="n">
        <f aca="false">D152*E152*(1-F152/100)</f>
        <v>4625.1</v>
      </c>
      <c r="K152" s="16" t="n">
        <f aca="false">D152*H152</f>
        <v>3044.69</v>
      </c>
      <c r="L152" s="16" t="n">
        <f aca="false">J152-K152</f>
        <v>1580.41</v>
      </c>
    </row>
    <row r="153" customFormat="false" ht="15" hidden="false" customHeight="false" outlineLevel="0" collapsed="false">
      <c r="A153" s="12" t="n">
        <v>152</v>
      </c>
      <c r="B153" s="12" t="n">
        <v>73</v>
      </c>
      <c r="C153" s="12" t="n">
        <v>24</v>
      </c>
      <c r="D153" s="12" t="n">
        <v>1</v>
      </c>
      <c r="E153" s="16" t="n">
        <v>2429</v>
      </c>
      <c r="F153" s="12" t="n">
        <v>0</v>
      </c>
      <c r="G153" s="12" t="str">
        <f aca="false">INDEX(Products!$C$2:$C$181,MATCH(C153,Products!$A$2:$A$181,0))</f>
        <v>Electronics</v>
      </c>
      <c r="H153" s="16" t="n">
        <f aca="false">INDEX(Products!$E$2:$E$181,MATCH(C153,Products!$A$2:$A$181,0))</f>
        <v>1588.6</v>
      </c>
      <c r="I153" s="12" t="str">
        <f aca="false">INDEX(Orders!$G$2:$G$3525,MATCH(B153,Orders!$A$2:$A$3525,0))</f>
        <v>Delivered</v>
      </c>
      <c r="J153" s="16" t="n">
        <f aca="false">D153*E153*(1-F153/100)</f>
        <v>2429</v>
      </c>
      <c r="K153" s="16" t="n">
        <f aca="false">D153*H153</f>
        <v>1588.6</v>
      </c>
      <c r="L153" s="16" t="n">
        <f aca="false">J153-K153</f>
        <v>840.4</v>
      </c>
    </row>
    <row r="154" customFormat="false" ht="15" hidden="false" customHeight="false" outlineLevel="0" collapsed="false">
      <c r="A154" s="12" t="n">
        <v>153</v>
      </c>
      <c r="B154" s="12" t="n">
        <v>73</v>
      </c>
      <c r="C154" s="12" t="n">
        <v>131</v>
      </c>
      <c r="D154" s="12" t="n">
        <v>2</v>
      </c>
      <c r="E154" s="16" t="n">
        <v>2569</v>
      </c>
      <c r="F154" s="12" t="n">
        <v>0</v>
      </c>
      <c r="G154" s="12" t="str">
        <f aca="false">INDEX(Products!$C$2:$C$181,MATCH(C154,Products!$A$2:$A$181,0))</f>
        <v>Sports &amp; Fitness</v>
      </c>
      <c r="H154" s="16" t="n">
        <f aca="false">INDEX(Products!$E$2:$E$181,MATCH(C154,Products!$A$2:$A$181,0))</f>
        <v>1921.64</v>
      </c>
      <c r="I154" s="12" t="str">
        <f aca="false">INDEX(Orders!$G$2:$G$3525,MATCH(B154,Orders!$A$2:$A$3525,0))</f>
        <v>Delivered</v>
      </c>
      <c r="J154" s="16" t="n">
        <f aca="false">D154*E154*(1-F154/100)</f>
        <v>5138</v>
      </c>
      <c r="K154" s="16" t="n">
        <f aca="false">D154*H154</f>
        <v>3843.28</v>
      </c>
      <c r="L154" s="16" t="n">
        <f aca="false">J154-K154</f>
        <v>1294.72</v>
      </c>
    </row>
    <row r="155" customFormat="false" ht="15" hidden="false" customHeight="false" outlineLevel="0" collapsed="false">
      <c r="A155" s="12" t="n">
        <v>154</v>
      </c>
      <c r="B155" s="12" t="n">
        <v>73</v>
      </c>
      <c r="C155" s="12" t="n">
        <v>154</v>
      </c>
      <c r="D155" s="12" t="n">
        <v>2</v>
      </c>
      <c r="E155" s="16" t="n">
        <v>519</v>
      </c>
      <c r="F155" s="12" t="n">
        <v>15</v>
      </c>
      <c r="G155" s="12" t="str">
        <f aca="false">INDEX(Products!$C$2:$C$181,MATCH(C155,Products!$A$2:$A$181,0))</f>
        <v>Books &amp; Stationery</v>
      </c>
      <c r="H155" s="16" t="n">
        <f aca="false">INDEX(Products!$E$2:$E$181,MATCH(C155,Products!$A$2:$A$181,0))</f>
        <v>318.97</v>
      </c>
      <c r="I155" s="12" t="str">
        <f aca="false">INDEX(Orders!$G$2:$G$3525,MATCH(B155,Orders!$A$2:$A$3525,0))</f>
        <v>Delivered</v>
      </c>
      <c r="J155" s="16" t="n">
        <f aca="false">D155*E155*(1-F155/100)</f>
        <v>882.3</v>
      </c>
      <c r="K155" s="16" t="n">
        <f aca="false">D155*H155</f>
        <v>637.94</v>
      </c>
      <c r="L155" s="16" t="n">
        <f aca="false">J155-K155</f>
        <v>244.36</v>
      </c>
    </row>
    <row r="156" customFormat="false" ht="15" hidden="false" customHeight="false" outlineLevel="0" collapsed="false">
      <c r="A156" s="12" t="n">
        <v>155</v>
      </c>
      <c r="B156" s="12" t="n">
        <v>74</v>
      </c>
      <c r="C156" s="12" t="n">
        <v>160</v>
      </c>
      <c r="D156" s="12" t="n">
        <v>2</v>
      </c>
      <c r="E156" s="16" t="n">
        <v>229</v>
      </c>
      <c r="F156" s="12" t="n">
        <v>0</v>
      </c>
      <c r="G156" s="12" t="str">
        <f aca="false">INDEX(Products!$C$2:$C$181,MATCH(C156,Products!$A$2:$A$181,0))</f>
        <v>Books &amp; Stationery</v>
      </c>
      <c r="H156" s="16" t="n">
        <f aca="false">INDEX(Products!$E$2:$E$181,MATCH(C156,Products!$A$2:$A$181,0))</f>
        <v>137.41</v>
      </c>
      <c r="I156" s="12" t="str">
        <f aca="false">INDEX(Orders!$G$2:$G$3525,MATCH(B156,Orders!$A$2:$A$3525,0))</f>
        <v>Cancelled</v>
      </c>
      <c r="J156" s="16" t="n">
        <f aca="false">D156*E156*(1-F156/100)</f>
        <v>458</v>
      </c>
      <c r="K156" s="16" t="n">
        <f aca="false">D156*H156</f>
        <v>274.82</v>
      </c>
      <c r="L156" s="16" t="n">
        <f aca="false">J156-K156</f>
        <v>183.18</v>
      </c>
    </row>
    <row r="157" customFormat="false" ht="15" hidden="false" customHeight="false" outlineLevel="0" collapsed="false">
      <c r="A157" s="12" t="n">
        <v>156</v>
      </c>
      <c r="B157" s="12" t="n">
        <v>75</v>
      </c>
      <c r="C157" s="12" t="n">
        <v>128</v>
      </c>
      <c r="D157" s="12" t="n">
        <v>2</v>
      </c>
      <c r="E157" s="16" t="n">
        <v>899</v>
      </c>
      <c r="F157" s="12" t="n">
        <v>0</v>
      </c>
      <c r="G157" s="12" t="str">
        <f aca="false">INDEX(Products!$C$2:$C$181,MATCH(C157,Products!$A$2:$A$181,0))</f>
        <v>Sports &amp; Fitness</v>
      </c>
      <c r="H157" s="16" t="n">
        <f aca="false">INDEX(Products!$E$2:$E$181,MATCH(C157,Products!$A$2:$A$181,0))</f>
        <v>594.56</v>
      </c>
      <c r="I157" s="12" t="str">
        <f aca="false">INDEX(Orders!$G$2:$G$3525,MATCH(B157,Orders!$A$2:$A$3525,0))</f>
        <v>Delivered</v>
      </c>
      <c r="J157" s="16" t="n">
        <f aca="false">D157*E157*(1-F157/100)</f>
        <v>1798</v>
      </c>
      <c r="K157" s="16" t="n">
        <f aca="false">D157*H157</f>
        <v>1189.12</v>
      </c>
      <c r="L157" s="16" t="n">
        <f aca="false">J157-K157</f>
        <v>608.88</v>
      </c>
    </row>
    <row r="158" customFormat="false" ht="15" hidden="false" customHeight="false" outlineLevel="0" collapsed="false">
      <c r="A158" s="12" t="n">
        <v>157</v>
      </c>
      <c r="B158" s="12" t="n">
        <v>76</v>
      </c>
      <c r="C158" s="12" t="n">
        <v>156</v>
      </c>
      <c r="D158" s="12" t="n">
        <v>2</v>
      </c>
      <c r="E158" s="16" t="n">
        <v>459</v>
      </c>
      <c r="F158" s="12" t="n">
        <v>15</v>
      </c>
      <c r="G158" s="12" t="str">
        <f aca="false">INDEX(Products!$C$2:$C$181,MATCH(C158,Products!$A$2:$A$181,0))</f>
        <v>Books &amp; Stationery</v>
      </c>
      <c r="H158" s="16" t="n">
        <f aca="false">INDEX(Products!$E$2:$E$181,MATCH(C158,Products!$A$2:$A$181,0))</f>
        <v>259.65</v>
      </c>
      <c r="I158" s="12" t="str">
        <f aca="false">INDEX(Orders!$G$2:$G$3525,MATCH(B158,Orders!$A$2:$A$3525,0))</f>
        <v>Delivered</v>
      </c>
      <c r="J158" s="16" t="n">
        <f aca="false">D158*E158*(1-F158/100)</f>
        <v>780.3</v>
      </c>
      <c r="K158" s="16" t="n">
        <f aca="false">D158*H158</f>
        <v>519.3</v>
      </c>
      <c r="L158" s="16" t="n">
        <f aca="false">J158-K158</f>
        <v>261</v>
      </c>
    </row>
    <row r="159" customFormat="false" ht="15" hidden="false" customHeight="false" outlineLevel="0" collapsed="false">
      <c r="A159" s="12" t="n">
        <v>158</v>
      </c>
      <c r="B159" s="12" t="n">
        <v>77</v>
      </c>
      <c r="C159" s="12" t="n">
        <v>157</v>
      </c>
      <c r="D159" s="12" t="n">
        <v>1</v>
      </c>
      <c r="E159" s="16" t="n">
        <v>129</v>
      </c>
      <c r="F159" s="12" t="n">
        <v>0</v>
      </c>
      <c r="G159" s="12" t="str">
        <f aca="false">INDEX(Products!$C$2:$C$181,MATCH(C159,Products!$A$2:$A$181,0))</f>
        <v>Books &amp; Stationery</v>
      </c>
      <c r="H159" s="16" t="n">
        <f aca="false">INDEX(Products!$E$2:$E$181,MATCH(C159,Products!$A$2:$A$181,0))</f>
        <v>95.79</v>
      </c>
      <c r="I159" s="12" t="str">
        <f aca="false">INDEX(Orders!$G$2:$G$3525,MATCH(B159,Orders!$A$2:$A$3525,0))</f>
        <v>Delivered</v>
      </c>
      <c r="J159" s="16" t="n">
        <f aca="false">D159*E159*(1-F159/100)</f>
        <v>129</v>
      </c>
      <c r="K159" s="16" t="n">
        <f aca="false">D159*H159</f>
        <v>95.79</v>
      </c>
      <c r="L159" s="16" t="n">
        <f aca="false">J159-K159</f>
        <v>33.21</v>
      </c>
    </row>
    <row r="160" customFormat="false" ht="15" hidden="false" customHeight="false" outlineLevel="0" collapsed="false">
      <c r="A160" s="12" t="n">
        <v>159</v>
      </c>
      <c r="B160" s="12" t="n">
        <v>78</v>
      </c>
      <c r="C160" s="12" t="n">
        <v>137</v>
      </c>
      <c r="D160" s="12" t="n">
        <v>1</v>
      </c>
      <c r="E160" s="16" t="n">
        <v>3509</v>
      </c>
      <c r="F160" s="12" t="n">
        <v>0</v>
      </c>
      <c r="G160" s="12" t="str">
        <f aca="false">INDEX(Products!$C$2:$C$181,MATCH(C160,Products!$A$2:$A$181,0))</f>
        <v>Sports &amp; Fitness</v>
      </c>
      <c r="H160" s="16" t="n">
        <f aca="false">INDEX(Products!$E$2:$E$181,MATCH(C160,Products!$A$2:$A$181,0))</f>
        <v>2570.86</v>
      </c>
      <c r="I160" s="12" t="str">
        <f aca="false">INDEX(Orders!$G$2:$G$3525,MATCH(B160,Orders!$A$2:$A$3525,0))</f>
        <v>Delivered</v>
      </c>
      <c r="J160" s="16" t="n">
        <f aca="false">D160*E160*(1-F160/100)</f>
        <v>3509</v>
      </c>
      <c r="K160" s="16" t="n">
        <f aca="false">D160*H160</f>
        <v>2570.86</v>
      </c>
      <c r="L160" s="16" t="n">
        <f aca="false">J160-K160</f>
        <v>938.14</v>
      </c>
    </row>
    <row r="161" customFormat="false" ht="15" hidden="false" customHeight="false" outlineLevel="0" collapsed="false">
      <c r="A161" s="12" t="n">
        <v>160</v>
      </c>
      <c r="B161" s="12" t="n">
        <v>79</v>
      </c>
      <c r="C161" s="12" t="n">
        <v>11</v>
      </c>
      <c r="D161" s="12" t="n">
        <v>1</v>
      </c>
      <c r="E161" s="16" t="n">
        <v>3989</v>
      </c>
      <c r="F161" s="12" t="n">
        <v>0</v>
      </c>
      <c r="G161" s="12" t="str">
        <f aca="false">INDEX(Products!$C$2:$C$181,MATCH(C161,Products!$A$2:$A$181,0))</f>
        <v>Electronics</v>
      </c>
      <c r="H161" s="16" t="n">
        <f aca="false">INDEX(Products!$E$2:$E$181,MATCH(C161,Products!$A$2:$A$181,0))</f>
        <v>2305.24</v>
      </c>
      <c r="I161" s="12" t="str">
        <f aca="false">INDEX(Orders!$G$2:$G$3525,MATCH(B161,Orders!$A$2:$A$3525,0))</f>
        <v>Returned</v>
      </c>
      <c r="J161" s="16" t="n">
        <f aca="false">D161*E161*(1-F161/100)</f>
        <v>3989</v>
      </c>
      <c r="K161" s="16" t="n">
        <f aca="false">D161*H161</f>
        <v>2305.24</v>
      </c>
      <c r="L161" s="16" t="n">
        <f aca="false">J161-K161</f>
        <v>1683.76</v>
      </c>
    </row>
    <row r="162" customFormat="false" ht="15" hidden="false" customHeight="false" outlineLevel="0" collapsed="false">
      <c r="A162" s="12" t="n">
        <v>161</v>
      </c>
      <c r="B162" s="12" t="n">
        <v>79</v>
      </c>
      <c r="C162" s="12" t="n">
        <v>123</v>
      </c>
      <c r="D162" s="12" t="n">
        <v>3</v>
      </c>
      <c r="E162" s="16" t="n">
        <v>319</v>
      </c>
      <c r="F162" s="12" t="n">
        <v>10</v>
      </c>
      <c r="G162" s="12" t="str">
        <f aca="false">INDEX(Products!$C$2:$C$181,MATCH(C162,Products!$A$2:$A$181,0))</f>
        <v>Sports &amp; Fitness</v>
      </c>
      <c r="H162" s="16" t="n">
        <f aca="false">INDEX(Products!$E$2:$E$181,MATCH(C162,Products!$A$2:$A$181,0))</f>
        <v>234.68</v>
      </c>
      <c r="I162" s="12" t="str">
        <f aca="false">INDEX(Orders!$G$2:$G$3525,MATCH(B162,Orders!$A$2:$A$3525,0))</f>
        <v>Returned</v>
      </c>
      <c r="J162" s="16" t="n">
        <f aca="false">D162*E162*(1-F162/100)</f>
        <v>861.3</v>
      </c>
      <c r="K162" s="16" t="n">
        <f aca="false">D162*H162</f>
        <v>704.04</v>
      </c>
      <c r="L162" s="16" t="n">
        <f aca="false">J162-K162</f>
        <v>157.26</v>
      </c>
    </row>
    <row r="163" customFormat="false" ht="15" hidden="false" customHeight="false" outlineLevel="0" collapsed="false">
      <c r="A163" s="12" t="n">
        <v>162</v>
      </c>
      <c r="B163" s="12" t="n">
        <v>80</v>
      </c>
      <c r="C163" s="12" t="n">
        <v>48</v>
      </c>
      <c r="D163" s="12" t="n">
        <v>2</v>
      </c>
      <c r="E163" s="16" t="n">
        <v>3959</v>
      </c>
      <c r="F163" s="12" t="n">
        <v>0</v>
      </c>
      <c r="G163" s="12" t="str">
        <f aca="false">INDEX(Products!$C$2:$C$181,MATCH(C163,Products!$A$2:$A$181,0))</f>
        <v>Home &amp; Kitchen</v>
      </c>
      <c r="H163" s="16" t="n">
        <f aca="false">INDEX(Products!$E$2:$E$181,MATCH(C163,Products!$A$2:$A$181,0))</f>
        <v>2568.44</v>
      </c>
      <c r="I163" s="12" t="str">
        <f aca="false">INDEX(Orders!$G$2:$G$3525,MATCH(B163,Orders!$A$2:$A$3525,0))</f>
        <v>Delivered</v>
      </c>
      <c r="J163" s="16" t="n">
        <f aca="false">D163*E163*(1-F163/100)</f>
        <v>7918</v>
      </c>
      <c r="K163" s="16" t="n">
        <f aca="false">D163*H163</f>
        <v>5136.88</v>
      </c>
      <c r="L163" s="16" t="n">
        <f aca="false">J163-K163</f>
        <v>2781.12</v>
      </c>
    </row>
    <row r="164" customFormat="false" ht="15" hidden="false" customHeight="false" outlineLevel="0" collapsed="false">
      <c r="A164" s="12" t="n">
        <v>163</v>
      </c>
      <c r="B164" s="12" t="n">
        <v>81</v>
      </c>
      <c r="C164" s="12" t="n">
        <v>96</v>
      </c>
      <c r="D164" s="12" t="n">
        <v>3</v>
      </c>
      <c r="E164" s="16" t="n">
        <v>309</v>
      </c>
      <c r="F164" s="12" t="n">
        <v>5</v>
      </c>
      <c r="G164" s="12" t="str">
        <f aca="false">INDEX(Products!$C$2:$C$181,MATCH(C164,Products!$A$2:$A$181,0))</f>
        <v>Beauty</v>
      </c>
      <c r="H164" s="16" t="n">
        <f aca="false">INDEX(Products!$E$2:$E$181,MATCH(C164,Products!$A$2:$A$181,0))</f>
        <v>225.4</v>
      </c>
      <c r="I164" s="12" t="str">
        <f aca="false">INDEX(Orders!$G$2:$G$3525,MATCH(B164,Orders!$A$2:$A$3525,0))</f>
        <v>Returned</v>
      </c>
      <c r="J164" s="16" t="n">
        <f aca="false">D164*E164*(1-F164/100)</f>
        <v>880.65</v>
      </c>
      <c r="K164" s="16" t="n">
        <f aca="false">D164*H164</f>
        <v>676.2</v>
      </c>
      <c r="L164" s="16" t="n">
        <f aca="false">J164-K164</f>
        <v>204.45</v>
      </c>
    </row>
    <row r="165" customFormat="false" ht="15" hidden="false" customHeight="false" outlineLevel="0" collapsed="false">
      <c r="A165" s="12" t="n">
        <v>164</v>
      </c>
      <c r="B165" s="12" t="n">
        <v>82</v>
      </c>
      <c r="C165" s="12" t="n">
        <v>21</v>
      </c>
      <c r="D165" s="12" t="n">
        <v>2</v>
      </c>
      <c r="E165" s="16" t="n">
        <v>1439</v>
      </c>
      <c r="F165" s="12" t="n">
        <v>0</v>
      </c>
      <c r="G165" s="12" t="str">
        <f aca="false">INDEX(Products!$C$2:$C$181,MATCH(C165,Products!$A$2:$A$181,0))</f>
        <v>Electronics</v>
      </c>
      <c r="H165" s="16" t="n">
        <f aca="false">INDEX(Products!$E$2:$E$181,MATCH(C165,Products!$A$2:$A$181,0))</f>
        <v>933.96</v>
      </c>
      <c r="I165" s="12" t="str">
        <f aca="false">INDEX(Orders!$G$2:$G$3525,MATCH(B165,Orders!$A$2:$A$3525,0))</f>
        <v>Delivered</v>
      </c>
      <c r="J165" s="16" t="n">
        <f aca="false">D165*E165*(1-F165/100)</f>
        <v>2878</v>
      </c>
      <c r="K165" s="16" t="n">
        <f aca="false">D165*H165</f>
        <v>1867.92</v>
      </c>
      <c r="L165" s="16" t="n">
        <f aca="false">J165-K165</f>
        <v>1010.08</v>
      </c>
    </row>
    <row r="166" customFormat="false" ht="15" hidden="false" customHeight="false" outlineLevel="0" collapsed="false">
      <c r="A166" s="12" t="n">
        <v>165</v>
      </c>
      <c r="B166" s="12" t="n">
        <v>83</v>
      </c>
      <c r="C166" s="12" t="n">
        <v>29</v>
      </c>
      <c r="D166" s="12" t="n">
        <v>1</v>
      </c>
      <c r="E166" s="16" t="n">
        <v>1269</v>
      </c>
      <c r="F166" s="12" t="n">
        <v>0</v>
      </c>
      <c r="G166" s="12" t="str">
        <f aca="false">INDEX(Products!$C$2:$C$181,MATCH(C166,Products!$A$2:$A$181,0))</f>
        <v>Electronics</v>
      </c>
      <c r="H166" s="16" t="n">
        <f aca="false">INDEX(Products!$E$2:$E$181,MATCH(C166,Products!$A$2:$A$181,0))</f>
        <v>747.69</v>
      </c>
      <c r="I166" s="12" t="str">
        <f aca="false">INDEX(Orders!$G$2:$G$3525,MATCH(B166,Orders!$A$2:$A$3525,0))</f>
        <v>Cancelled</v>
      </c>
      <c r="J166" s="16" t="n">
        <f aca="false">D166*E166*(1-F166/100)</f>
        <v>1269</v>
      </c>
      <c r="K166" s="16" t="n">
        <f aca="false">D166*H166</f>
        <v>747.69</v>
      </c>
      <c r="L166" s="16" t="n">
        <f aca="false">J166-K166</f>
        <v>521.31</v>
      </c>
    </row>
    <row r="167" customFormat="false" ht="15" hidden="false" customHeight="false" outlineLevel="0" collapsed="false">
      <c r="A167" s="12" t="n">
        <v>166</v>
      </c>
      <c r="B167" s="12" t="n">
        <v>83</v>
      </c>
      <c r="C167" s="12" t="n">
        <v>85</v>
      </c>
      <c r="D167" s="12" t="n">
        <v>1</v>
      </c>
      <c r="E167" s="16" t="n">
        <v>419</v>
      </c>
      <c r="F167" s="12" t="n">
        <v>0</v>
      </c>
      <c r="G167" s="12" t="str">
        <f aca="false">INDEX(Products!$C$2:$C$181,MATCH(C167,Products!$A$2:$A$181,0))</f>
        <v>Fashion</v>
      </c>
      <c r="H167" s="16" t="n">
        <f aca="false">INDEX(Products!$E$2:$E$181,MATCH(C167,Products!$A$2:$A$181,0))</f>
        <v>279.97</v>
      </c>
      <c r="I167" s="12" t="str">
        <f aca="false">INDEX(Orders!$G$2:$G$3525,MATCH(B167,Orders!$A$2:$A$3525,0))</f>
        <v>Cancelled</v>
      </c>
      <c r="J167" s="16" t="n">
        <f aca="false">D167*E167*(1-F167/100)</f>
        <v>419</v>
      </c>
      <c r="K167" s="16" t="n">
        <f aca="false">D167*H167</f>
        <v>279.97</v>
      </c>
      <c r="L167" s="16" t="n">
        <f aca="false">J167-K167</f>
        <v>139.03</v>
      </c>
    </row>
    <row r="168" customFormat="false" ht="15" hidden="false" customHeight="false" outlineLevel="0" collapsed="false">
      <c r="A168" s="12" t="n">
        <v>167</v>
      </c>
      <c r="B168" s="12" t="n">
        <v>84</v>
      </c>
      <c r="C168" s="12" t="n">
        <v>84</v>
      </c>
      <c r="D168" s="12" t="n">
        <v>1</v>
      </c>
      <c r="E168" s="16" t="n">
        <v>1179</v>
      </c>
      <c r="F168" s="12" t="n">
        <v>20</v>
      </c>
      <c r="G168" s="12" t="str">
        <f aca="false">INDEX(Products!$C$2:$C$181,MATCH(C168,Products!$A$2:$A$181,0))</f>
        <v>Fashion</v>
      </c>
      <c r="H168" s="16" t="n">
        <f aca="false">INDEX(Products!$E$2:$E$181,MATCH(C168,Products!$A$2:$A$181,0))</f>
        <v>692.43</v>
      </c>
      <c r="I168" s="12" t="str">
        <f aca="false">INDEX(Orders!$G$2:$G$3525,MATCH(B168,Orders!$A$2:$A$3525,0))</f>
        <v>Delivered</v>
      </c>
      <c r="J168" s="16" t="n">
        <f aca="false">D168*E168*(1-F168/100)</f>
        <v>943.2</v>
      </c>
      <c r="K168" s="16" t="n">
        <f aca="false">D168*H168</f>
        <v>692.43</v>
      </c>
      <c r="L168" s="16" t="n">
        <f aca="false">J168-K168</f>
        <v>250.77</v>
      </c>
    </row>
    <row r="169" customFormat="false" ht="15" hidden="false" customHeight="false" outlineLevel="0" collapsed="false">
      <c r="A169" s="12" t="n">
        <v>168</v>
      </c>
      <c r="B169" s="12" t="n">
        <v>84</v>
      </c>
      <c r="C169" s="12" t="n">
        <v>158</v>
      </c>
      <c r="D169" s="12" t="n">
        <v>1</v>
      </c>
      <c r="E169" s="16" t="n">
        <v>779</v>
      </c>
      <c r="F169" s="12" t="n">
        <v>0</v>
      </c>
      <c r="G169" s="12" t="str">
        <f aca="false">INDEX(Products!$C$2:$C$181,MATCH(C169,Products!$A$2:$A$181,0))</f>
        <v>Books &amp; Stationery</v>
      </c>
      <c r="H169" s="16" t="n">
        <f aca="false">INDEX(Products!$E$2:$E$181,MATCH(C169,Products!$A$2:$A$181,0))</f>
        <v>536.88</v>
      </c>
      <c r="I169" s="12" t="str">
        <f aca="false">INDEX(Orders!$G$2:$G$3525,MATCH(B169,Orders!$A$2:$A$3525,0))</f>
        <v>Delivered</v>
      </c>
      <c r="J169" s="16" t="n">
        <f aca="false">D169*E169*(1-F169/100)</f>
        <v>779</v>
      </c>
      <c r="K169" s="16" t="n">
        <f aca="false">D169*H169</f>
        <v>536.88</v>
      </c>
      <c r="L169" s="16" t="n">
        <f aca="false">J169-K169</f>
        <v>242.12</v>
      </c>
    </row>
    <row r="170" customFormat="false" ht="15" hidden="false" customHeight="false" outlineLevel="0" collapsed="false">
      <c r="A170" s="12" t="n">
        <v>169</v>
      </c>
      <c r="B170" s="12" t="n">
        <v>85</v>
      </c>
      <c r="C170" s="12" t="n">
        <v>29</v>
      </c>
      <c r="D170" s="12" t="n">
        <v>1</v>
      </c>
      <c r="E170" s="16" t="n">
        <v>1269</v>
      </c>
      <c r="F170" s="12" t="n">
        <v>5</v>
      </c>
      <c r="G170" s="12" t="str">
        <f aca="false">INDEX(Products!$C$2:$C$181,MATCH(C170,Products!$A$2:$A$181,0))</f>
        <v>Electronics</v>
      </c>
      <c r="H170" s="16" t="n">
        <f aca="false">INDEX(Products!$E$2:$E$181,MATCH(C170,Products!$A$2:$A$181,0))</f>
        <v>747.69</v>
      </c>
      <c r="I170" s="12" t="str">
        <f aca="false">INDEX(Orders!$G$2:$G$3525,MATCH(B170,Orders!$A$2:$A$3525,0))</f>
        <v>Delivered</v>
      </c>
      <c r="J170" s="16" t="n">
        <f aca="false">D170*E170*(1-F170/100)</f>
        <v>1205.55</v>
      </c>
      <c r="K170" s="16" t="n">
        <f aca="false">D170*H170</f>
        <v>747.69</v>
      </c>
      <c r="L170" s="16" t="n">
        <f aca="false">J170-K170</f>
        <v>457.86</v>
      </c>
    </row>
    <row r="171" customFormat="false" ht="15" hidden="false" customHeight="false" outlineLevel="0" collapsed="false">
      <c r="A171" s="12" t="n">
        <v>170</v>
      </c>
      <c r="B171" s="12" t="n">
        <v>85</v>
      </c>
      <c r="C171" s="12" t="n">
        <v>13</v>
      </c>
      <c r="D171" s="12" t="n">
        <v>2</v>
      </c>
      <c r="E171" s="16" t="n">
        <v>3179</v>
      </c>
      <c r="F171" s="12" t="n">
        <v>5</v>
      </c>
      <c r="G171" s="12" t="str">
        <f aca="false">INDEX(Products!$C$2:$C$181,MATCH(C171,Products!$A$2:$A$181,0))</f>
        <v>Electronics</v>
      </c>
      <c r="H171" s="16" t="n">
        <f aca="false">INDEX(Products!$E$2:$E$181,MATCH(C171,Products!$A$2:$A$181,0))</f>
        <v>2247.66</v>
      </c>
      <c r="I171" s="12" t="str">
        <f aca="false">INDEX(Orders!$G$2:$G$3525,MATCH(B171,Orders!$A$2:$A$3525,0))</f>
        <v>Delivered</v>
      </c>
      <c r="J171" s="16" t="n">
        <f aca="false">D171*E171*(1-F171/100)</f>
        <v>6040.1</v>
      </c>
      <c r="K171" s="16" t="n">
        <f aca="false">D171*H171</f>
        <v>4495.32</v>
      </c>
      <c r="L171" s="16" t="n">
        <f aca="false">J171-K171</f>
        <v>1544.78</v>
      </c>
    </row>
    <row r="172" customFormat="false" ht="15" hidden="false" customHeight="false" outlineLevel="0" collapsed="false">
      <c r="A172" s="12" t="n">
        <v>171</v>
      </c>
      <c r="B172" s="12" t="n">
        <v>86</v>
      </c>
      <c r="C172" s="12" t="n">
        <v>124</v>
      </c>
      <c r="D172" s="12" t="n">
        <v>1</v>
      </c>
      <c r="E172" s="16" t="n">
        <v>1869</v>
      </c>
      <c r="F172" s="12" t="n">
        <v>5</v>
      </c>
      <c r="G172" s="12" t="str">
        <f aca="false">INDEX(Products!$C$2:$C$181,MATCH(C172,Products!$A$2:$A$181,0))</f>
        <v>Sports &amp; Fitness</v>
      </c>
      <c r="H172" s="16" t="n">
        <f aca="false">INDEX(Products!$E$2:$E$181,MATCH(C172,Products!$A$2:$A$181,0))</f>
        <v>1389.29</v>
      </c>
      <c r="I172" s="12" t="str">
        <f aca="false">INDEX(Orders!$G$2:$G$3525,MATCH(B172,Orders!$A$2:$A$3525,0))</f>
        <v>Delivered</v>
      </c>
      <c r="J172" s="16" t="n">
        <f aca="false">D172*E172*(1-F172/100)</f>
        <v>1775.55</v>
      </c>
      <c r="K172" s="16" t="n">
        <f aca="false">D172*H172</f>
        <v>1389.29</v>
      </c>
      <c r="L172" s="16" t="n">
        <f aca="false">J172-K172</f>
        <v>386.26</v>
      </c>
    </row>
    <row r="173" customFormat="false" ht="15" hidden="false" customHeight="false" outlineLevel="0" collapsed="false">
      <c r="A173" s="12" t="n">
        <v>172</v>
      </c>
      <c r="B173" s="12" t="n">
        <v>86</v>
      </c>
      <c r="C173" s="12" t="n">
        <v>137</v>
      </c>
      <c r="D173" s="12" t="n">
        <v>1</v>
      </c>
      <c r="E173" s="16" t="n">
        <v>3509</v>
      </c>
      <c r="F173" s="12" t="n">
        <v>5</v>
      </c>
      <c r="G173" s="12" t="str">
        <f aca="false">INDEX(Products!$C$2:$C$181,MATCH(C173,Products!$A$2:$A$181,0))</f>
        <v>Sports &amp; Fitness</v>
      </c>
      <c r="H173" s="16" t="n">
        <f aca="false">INDEX(Products!$E$2:$E$181,MATCH(C173,Products!$A$2:$A$181,0))</f>
        <v>2570.86</v>
      </c>
      <c r="I173" s="12" t="str">
        <f aca="false">INDEX(Orders!$G$2:$G$3525,MATCH(B173,Orders!$A$2:$A$3525,0))</f>
        <v>Delivered</v>
      </c>
      <c r="J173" s="16" t="n">
        <f aca="false">D173*E173*(1-F173/100)</f>
        <v>3333.55</v>
      </c>
      <c r="K173" s="16" t="n">
        <f aca="false">D173*H173</f>
        <v>2570.86</v>
      </c>
      <c r="L173" s="16" t="n">
        <f aca="false">J173-K173</f>
        <v>762.69</v>
      </c>
    </row>
    <row r="174" customFormat="false" ht="15" hidden="false" customHeight="false" outlineLevel="0" collapsed="false">
      <c r="A174" s="12" t="n">
        <v>173</v>
      </c>
      <c r="B174" s="12" t="n">
        <v>87</v>
      </c>
      <c r="C174" s="12" t="n">
        <v>149</v>
      </c>
      <c r="D174" s="12" t="n">
        <v>1</v>
      </c>
      <c r="E174" s="16" t="n">
        <v>3149</v>
      </c>
      <c r="F174" s="12" t="n">
        <v>0</v>
      </c>
      <c r="G174" s="12" t="str">
        <f aca="false">INDEX(Products!$C$2:$C$181,MATCH(C174,Products!$A$2:$A$181,0))</f>
        <v>Sports &amp; Fitness</v>
      </c>
      <c r="H174" s="16" t="n">
        <f aca="false">INDEX(Products!$E$2:$E$181,MATCH(C174,Products!$A$2:$A$181,0))</f>
        <v>1867.87</v>
      </c>
      <c r="I174" s="12" t="str">
        <f aca="false">INDEX(Orders!$G$2:$G$3525,MATCH(B174,Orders!$A$2:$A$3525,0))</f>
        <v>Delivered</v>
      </c>
      <c r="J174" s="16" t="n">
        <f aca="false">D174*E174*(1-F174/100)</f>
        <v>3149</v>
      </c>
      <c r="K174" s="16" t="n">
        <f aca="false">D174*H174</f>
        <v>1867.87</v>
      </c>
      <c r="L174" s="16" t="n">
        <f aca="false">J174-K174</f>
        <v>1281.13</v>
      </c>
    </row>
    <row r="175" customFormat="false" ht="15" hidden="false" customHeight="false" outlineLevel="0" collapsed="false">
      <c r="A175" s="12" t="n">
        <v>174</v>
      </c>
      <c r="B175" s="12" t="n">
        <v>88</v>
      </c>
      <c r="C175" s="12" t="n">
        <v>2</v>
      </c>
      <c r="D175" s="12" t="n">
        <v>1</v>
      </c>
      <c r="E175" s="16" t="n">
        <v>4619</v>
      </c>
      <c r="F175" s="12" t="n">
        <v>5</v>
      </c>
      <c r="G175" s="12" t="str">
        <f aca="false">INDEX(Products!$C$2:$C$181,MATCH(C175,Products!$A$2:$A$181,0))</f>
        <v>Electronics</v>
      </c>
      <c r="H175" s="16" t="n">
        <f aca="false">INDEX(Products!$E$2:$E$181,MATCH(C175,Products!$A$2:$A$181,0))</f>
        <v>3093.49</v>
      </c>
      <c r="I175" s="12" t="str">
        <f aca="false">INDEX(Orders!$G$2:$G$3525,MATCH(B175,Orders!$A$2:$A$3525,0))</f>
        <v>Cancelled</v>
      </c>
      <c r="J175" s="16" t="n">
        <f aca="false">D175*E175*(1-F175/100)</f>
        <v>4388.05</v>
      </c>
      <c r="K175" s="16" t="n">
        <f aca="false">D175*H175</f>
        <v>3093.49</v>
      </c>
      <c r="L175" s="16" t="n">
        <f aca="false">J175-K175</f>
        <v>1294.56</v>
      </c>
    </row>
    <row r="176" customFormat="false" ht="15" hidden="false" customHeight="false" outlineLevel="0" collapsed="false">
      <c r="A176" s="12" t="n">
        <v>175</v>
      </c>
      <c r="B176" s="12" t="n">
        <v>89</v>
      </c>
      <c r="C176" s="12" t="n">
        <v>180</v>
      </c>
      <c r="D176" s="12" t="n">
        <v>3</v>
      </c>
      <c r="E176" s="16" t="n">
        <v>859</v>
      </c>
      <c r="F176" s="12" t="n">
        <v>10</v>
      </c>
      <c r="G176" s="12" t="str">
        <f aca="false">INDEX(Products!$C$2:$C$181,MATCH(C176,Products!$A$2:$A$181,0))</f>
        <v>Books &amp; Stationery</v>
      </c>
      <c r="H176" s="16" t="n">
        <f aca="false">INDEX(Products!$E$2:$E$181,MATCH(C176,Products!$A$2:$A$181,0))</f>
        <v>571.32</v>
      </c>
      <c r="I176" s="12" t="str">
        <f aca="false">INDEX(Orders!$G$2:$G$3525,MATCH(B176,Orders!$A$2:$A$3525,0))</f>
        <v>Delivered</v>
      </c>
      <c r="J176" s="16" t="n">
        <f aca="false">D176*E176*(1-F176/100)</f>
        <v>2319.3</v>
      </c>
      <c r="K176" s="16" t="n">
        <f aca="false">D176*H176</f>
        <v>1713.96</v>
      </c>
      <c r="L176" s="16" t="n">
        <f aca="false">J176-K176</f>
        <v>605.34</v>
      </c>
    </row>
    <row r="177" customFormat="false" ht="15" hidden="false" customHeight="false" outlineLevel="0" collapsed="false">
      <c r="A177" s="12" t="n">
        <v>176</v>
      </c>
      <c r="B177" s="12" t="n">
        <v>90</v>
      </c>
      <c r="C177" s="12" t="n">
        <v>81</v>
      </c>
      <c r="D177" s="12" t="n">
        <v>3</v>
      </c>
      <c r="E177" s="16" t="n">
        <v>1299</v>
      </c>
      <c r="F177" s="12" t="n">
        <v>10</v>
      </c>
      <c r="G177" s="12" t="str">
        <f aca="false">INDEX(Products!$C$2:$C$181,MATCH(C177,Products!$A$2:$A$181,0))</f>
        <v>Fashion</v>
      </c>
      <c r="H177" s="16" t="n">
        <f aca="false">INDEX(Products!$E$2:$E$181,MATCH(C177,Products!$A$2:$A$181,0))</f>
        <v>878.72</v>
      </c>
      <c r="I177" s="12" t="str">
        <f aca="false">INDEX(Orders!$G$2:$G$3525,MATCH(B177,Orders!$A$2:$A$3525,0))</f>
        <v>Delivered</v>
      </c>
      <c r="J177" s="16" t="n">
        <f aca="false">D177*E177*(1-F177/100)</f>
        <v>3507.3</v>
      </c>
      <c r="K177" s="16" t="n">
        <f aca="false">D177*H177</f>
        <v>2636.16</v>
      </c>
      <c r="L177" s="16" t="n">
        <f aca="false">J177-K177</f>
        <v>871.14</v>
      </c>
    </row>
    <row r="178" customFormat="false" ht="15" hidden="false" customHeight="false" outlineLevel="0" collapsed="false">
      <c r="A178" s="12" t="n">
        <v>177</v>
      </c>
      <c r="B178" s="12" t="n">
        <v>91</v>
      </c>
      <c r="C178" s="12" t="n">
        <v>143</v>
      </c>
      <c r="D178" s="12" t="n">
        <v>1</v>
      </c>
      <c r="E178" s="16" t="n">
        <v>2429</v>
      </c>
      <c r="F178" s="12" t="n">
        <v>0</v>
      </c>
      <c r="G178" s="12" t="str">
        <f aca="false">INDEX(Products!$C$2:$C$181,MATCH(C178,Products!$A$2:$A$181,0))</f>
        <v>Sports &amp; Fitness</v>
      </c>
      <c r="H178" s="16" t="n">
        <f aca="false">INDEX(Products!$E$2:$E$181,MATCH(C178,Products!$A$2:$A$181,0))</f>
        <v>1353.41</v>
      </c>
      <c r="I178" s="12" t="str">
        <f aca="false">INDEX(Orders!$G$2:$G$3525,MATCH(B178,Orders!$A$2:$A$3525,0))</f>
        <v>Delivered</v>
      </c>
      <c r="J178" s="16" t="n">
        <f aca="false">D178*E178*(1-F178/100)</f>
        <v>2429</v>
      </c>
      <c r="K178" s="16" t="n">
        <f aca="false">D178*H178</f>
        <v>1353.41</v>
      </c>
      <c r="L178" s="16" t="n">
        <f aca="false">J178-K178</f>
        <v>1075.59</v>
      </c>
    </row>
    <row r="179" customFormat="false" ht="15" hidden="false" customHeight="false" outlineLevel="0" collapsed="false">
      <c r="A179" s="12" t="n">
        <v>178</v>
      </c>
      <c r="B179" s="12" t="n">
        <v>92</v>
      </c>
      <c r="C179" s="12" t="n">
        <v>27</v>
      </c>
      <c r="D179" s="12" t="n">
        <v>2</v>
      </c>
      <c r="E179" s="16" t="n">
        <v>5699</v>
      </c>
      <c r="F179" s="12" t="n">
        <v>0</v>
      </c>
      <c r="G179" s="12" t="str">
        <f aca="false">INDEX(Products!$C$2:$C$181,MATCH(C179,Products!$A$2:$A$181,0))</f>
        <v>Electronics</v>
      </c>
      <c r="H179" s="16" t="n">
        <f aca="false">INDEX(Products!$E$2:$E$181,MATCH(C179,Products!$A$2:$A$181,0))</f>
        <v>4154.37</v>
      </c>
      <c r="I179" s="12" t="str">
        <f aca="false">INDEX(Orders!$G$2:$G$3525,MATCH(B179,Orders!$A$2:$A$3525,0))</f>
        <v>Delivered</v>
      </c>
      <c r="J179" s="16" t="n">
        <f aca="false">D179*E179*(1-F179/100)</f>
        <v>11398</v>
      </c>
      <c r="K179" s="16" t="n">
        <f aca="false">D179*H179</f>
        <v>8308.74</v>
      </c>
      <c r="L179" s="16" t="n">
        <f aca="false">J179-K179</f>
        <v>3089.26</v>
      </c>
    </row>
    <row r="180" customFormat="false" ht="15" hidden="false" customHeight="false" outlineLevel="0" collapsed="false">
      <c r="A180" s="12" t="n">
        <v>179</v>
      </c>
      <c r="B180" s="12" t="n">
        <v>93</v>
      </c>
      <c r="C180" s="12" t="n">
        <v>103</v>
      </c>
      <c r="D180" s="12" t="n">
        <v>2</v>
      </c>
      <c r="E180" s="16" t="n">
        <v>1159</v>
      </c>
      <c r="F180" s="12" t="n">
        <v>0</v>
      </c>
      <c r="G180" s="12" t="str">
        <f aca="false">INDEX(Products!$C$2:$C$181,MATCH(C180,Products!$A$2:$A$181,0))</f>
        <v>Beauty</v>
      </c>
      <c r="H180" s="16" t="n">
        <f aca="false">INDEX(Products!$E$2:$E$181,MATCH(C180,Products!$A$2:$A$181,0))</f>
        <v>639.58</v>
      </c>
      <c r="I180" s="12" t="str">
        <f aca="false">INDEX(Orders!$G$2:$G$3525,MATCH(B180,Orders!$A$2:$A$3525,0))</f>
        <v>Delivered</v>
      </c>
      <c r="J180" s="16" t="n">
        <f aca="false">D180*E180*(1-F180/100)</f>
        <v>2318</v>
      </c>
      <c r="K180" s="16" t="n">
        <f aca="false">D180*H180</f>
        <v>1279.16</v>
      </c>
      <c r="L180" s="16" t="n">
        <f aca="false">J180-K180</f>
        <v>1038.84</v>
      </c>
    </row>
    <row r="181" customFormat="false" ht="15" hidden="false" customHeight="false" outlineLevel="0" collapsed="false">
      <c r="A181" s="12" t="n">
        <v>180</v>
      </c>
      <c r="B181" s="12" t="n">
        <v>94</v>
      </c>
      <c r="C181" s="12" t="n">
        <v>123</v>
      </c>
      <c r="D181" s="12" t="n">
        <v>1</v>
      </c>
      <c r="E181" s="16" t="n">
        <v>319</v>
      </c>
      <c r="F181" s="12" t="n">
        <v>0</v>
      </c>
      <c r="G181" s="12" t="str">
        <f aca="false">INDEX(Products!$C$2:$C$181,MATCH(C181,Products!$A$2:$A$181,0))</f>
        <v>Sports &amp; Fitness</v>
      </c>
      <c r="H181" s="16" t="n">
        <f aca="false">INDEX(Products!$E$2:$E$181,MATCH(C181,Products!$A$2:$A$181,0))</f>
        <v>234.68</v>
      </c>
      <c r="I181" s="12" t="str">
        <f aca="false">INDEX(Orders!$G$2:$G$3525,MATCH(B181,Orders!$A$2:$A$3525,0))</f>
        <v>Delivered</v>
      </c>
      <c r="J181" s="16" t="n">
        <f aca="false">D181*E181*(1-F181/100)</f>
        <v>319</v>
      </c>
      <c r="K181" s="16" t="n">
        <f aca="false">D181*H181</f>
        <v>234.68</v>
      </c>
      <c r="L181" s="16" t="n">
        <f aca="false">J181-K181</f>
        <v>84.32</v>
      </c>
    </row>
    <row r="182" customFormat="false" ht="15" hidden="false" customHeight="false" outlineLevel="0" collapsed="false">
      <c r="A182" s="12" t="n">
        <v>181</v>
      </c>
      <c r="B182" s="12" t="n">
        <v>95</v>
      </c>
      <c r="C182" s="12" t="n">
        <v>56</v>
      </c>
      <c r="D182" s="12" t="n">
        <v>1</v>
      </c>
      <c r="E182" s="16" t="n">
        <v>1739</v>
      </c>
      <c r="F182" s="12" t="n">
        <v>5</v>
      </c>
      <c r="G182" s="12" t="str">
        <f aca="false">INDEX(Products!$C$2:$C$181,MATCH(C182,Products!$A$2:$A$181,0))</f>
        <v>Home &amp; Kitchen</v>
      </c>
      <c r="H182" s="16" t="n">
        <f aca="false">INDEX(Products!$E$2:$E$181,MATCH(C182,Products!$A$2:$A$181,0))</f>
        <v>1012.52</v>
      </c>
      <c r="I182" s="12" t="str">
        <f aca="false">INDEX(Orders!$G$2:$G$3525,MATCH(B182,Orders!$A$2:$A$3525,0))</f>
        <v>Delivered</v>
      </c>
      <c r="J182" s="16" t="n">
        <f aca="false">D182*E182*(1-F182/100)</f>
        <v>1652.05</v>
      </c>
      <c r="K182" s="16" t="n">
        <f aca="false">D182*H182</f>
        <v>1012.52</v>
      </c>
      <c r="L182" s="16" t="n">
        <f aca="false">J182-K182</f>
        <v>639.53</v>
      </c>
    </row>
    <row r="183" customFormat="false" ht="15" hidden="false" customHeight="false" outlineLevel="0" collapsed="false">
      <c r="A183" s="12" t="n">
        <v>182</v>
      </c>
      <c r="B183" s="12" t="n">
        <v>95</v>
      </c>
      <c r="C183" s="12" t="n">
        <v>61</v>
      </c>
      <c r="D183" s="12" t="n">
        <v>2</v>
      </c>
      <c r="E183" s="16" t="n">
        <v>2489</v>
      </c>
      <c r="F183" s="12" t="n">
        <v>0</v>
      </c>
      <c r="G183" s="12" t="str">
        <f aca="false">INDEX(Products!$C$2:$C$181,MATCH(C183,Products!$A$2:$A$181,0))</f>
        <v>Fashion</v>
      </c>
      <c r="H183" s="16" t="n">
        <f aca="false">INDEX(Products!$E$2:$E$181,MATCH(C183,Products!$A$2:$A$181,0))</f>
        <v>1815.02</v>
      </c>
      <c r="I183" s="12" t="str">
        <f aca="false">INDEX(Orders!$G$2:$G$3525,MATCH(B183,Orders!$A$2:$A$3525,0))</f>
        <v>Delivered</v>
      </c>
      <c r="J183" s="16" t="n">
        <f aca="false">D183*E183*(1-F183/100)</f>
        <v>4978</v>
      </c>
      <c r="K183" s="16" t="n">
        <f aca="false">D183*H183</f>
        <v>3630.04</v>
      </c>
      <c r="L183" s="16" t="n">
        <f aca="false">J183-K183</f>
        <v>1347.96</v>
      </c>
    </row>
    <row r="184" customFormat="false" ht="15" hidden="false" customHeight="false" outlineLevel="0" collapsed="false">
      <c r="A184" s="12" t="n">
        <v>183</v>
      </c>
      <c r="B184" s="12" t="n">
        <v>96</v>
      </c>
      <c r="C184" s="12" t="n">
        <v>24</v>
      </c>
      <c r="D184" s="12" t="n">
        <v>1</v>
      </c>
      <c r="E184" s="16" t="n">
        <v>2429</v>
      </c>
      <c r="F184" s="12" t="n">
        <v>5</v>
      </c>
      <c r="G184" s="12" t="str">
        <f aca="false">INDEX(Products!$C$2:$C$181,MATCH(C184,Products!$A$2:$A$181,0))</f>
        <v>Electronics</v>
      </c>
      <c r="H184" s="16" t="n">
        <f aca="false">INDEX(Products!$E$2:$E$181,MATCH(C184,Products!$A$2:$A$181,0))</f>
        <v>1588.6</v>
      </c>
      <c r="I184" s="12" t="str">
        <f aca="false">INDEX(Orders!$G$2:$G$3525,MATCH(B184,Orders!$A$2:$A$3525,0))</f>
        <v>Delivered</v>
      </c>
      <c r="J184" s="16" t="n">
        <f aca="false">D184*E184*(1-F184/100)</f>
        <v>2307.55</v>
      </c>
      <c r="K184" s="16" t="n">
        <f aca="false">D184*H184</f>
        <v>1588.6</v>
      </c>
      <c r="L184" s="16" t="n">
        <f aca="false">J184-K184</f>
        <v>718.95</v>
      </c>
    </row>
    <row r="185" customFormat="false" ht="15" hidden="false" customHeight="false" outlineLevel="0" collapsed="false">
      <c r="A185" s="12" t="n">
        <v>184</v>
      </c>
      <c r="B185" s="12" t="n">
        <v>97</v>
      </c>
      <c r="C185" s="12" t="n">
        <v>140</v>
      </c>
      <c r="D185" s="12" t="n">
        <v>1</v>
      </c>
      <c r="E185" s="16" t="n">
        <v>2889</v>
      </c>
      <c r="F185" s="12" t="n">
        <v>0</v>
      </c>
      <c r="G185" s="12" t="str">
        <f aca="false">INDEX(Products!$C$2:$C$181,MATCH(C185,Products!$A$2:$A$181,0))</f>
        <v>Sports &amp; Fitness</v>
      </c>
      <c r="H185" s="16" t="n">
        <f aca="false">INDEX(Products!$E$2:$E$181,MATCH(C185,Products!$A$2:$A$181,0))</f>
        <v>2048.76</v>
      </c>
      <c r="I185" s="12" t="str">
        <f aca="false">INDEX(Orders!$G$2:$G$3525,MATCH(B185,Orders!$A$2:$A$3525,0))</f>
        <v>Delivered</v>
      </c>
      <c r="J185" s="16" t="n">
        <f aca="false">D185*E185*(1-F185/100)</f>
        <v>2889</v>
      </c>
      <c r="K185" s="16" t="n">
        <f aca="false">D185*H185</f>
        <v>2048.76</v>
      </c>
      <c r="L185" s="16" t="n">
        <f aca="false">J185-K185</f>
        <v>840.24</v>
      </c>
    </row>
    <row r="186" customFormat="false" ht="15" hidden="false" customHeight="false" outlineLevel="0" collapsed="false">
      <c r="A186" s="12" t="n">
        <v>185</v>
      </c>
      <c r="B186" s="12" t="n">
        <v>97</v>
      </c>
      <c r="C186" s="12" t="n">
        <v>22</v>
      </c>
      <c r="D186" s="12" t="n">
        <v>1</v>
      </c>
      <c r="E186" s="16" t="n">
        <v>989</v>
      </c>
      <c r="F186" s="12" t="n">
        <v>0</v>
      </c>
      <c r="G186" s="12" t="str">
        <f aca="false">INDEX(Products!$C$2:$C$181,MATCH(C186,Products!$A$2:$A$181,0))</f>
        <v>Electronics</v>
      </c>
      <c r="H186" s="16" t="n">
        <f aca="false">INDEX(Products!$E$2:$E$181,MATCH(C186,Products!$A$2:$A$181,0))</f>
        <v>723.81</v>
      </c>
      <c r="I186" s="12" t="str">
        <f aca="false">INDEX(Orders!$G$2:$G$3525,MATCH(B186,Orders!$A$2:$A$3525,0))</f>
        <v>Delivered</v>
      </c>
      <c r="J186" s="16" t="n">
        <f aca="false">D186*E186*(1-F186/100)</f>
        <v>989</v>
      </c>
      <c r="K186" s="16" t="n">
        <f aca="false">D186*H186</f>
        <v>723.81</v>
      </c>
      <c r="L186" s="16" t="n">
        <f aca="false">J186-K186</f>
        <v>265.19</v>
      </c>
    </row>
    <row r="187" customFormat="false" ht="15" hidden="false" customHeight="false" outlineLevel="0" collapsed="false">
      <c r="A187" s="12" t="n">
        <v>186</v>
      </c>
      <c r="B187" s="12" t="n">
        <v>98</v>
      </c>
      <c r="C187" s="12" t="n">
        <v>57</v>
      </c>
      <c r="D187" s="12" t="n">
        <v>2</v>
      </c>
      <c r="E187" s="16" t="n">
        <v>4689</v>
      </c>
      <c r="F187" s="12" t="n">
        <v>0</v>
      </c>
      <c r="G187" s="12" t="str">
        <f aca="false">INDEX(Products!$C$2:$C$181,MATCH(C187,Products!$A$2:$A$181,0))</f>
        <v>Home &amp; Kitchen</v>
      </c>
      <c r="H187" s="16" t="n">
        <f aca="false">INDEX(Products!$E$2:$E$181,MATCH(C187,Products!$A$2:$A$181,0))</f>
        <v>3336.81</v>
      </c>
      <c r="I187" s="12" t="str">
        <f aca="false">INDEX(Orders!$G$2:$G$3525,MATCH(B187,Orders!$A$2:$A$3525,0))</f>
        <v>Returned</v>
      </c>
      <c r="J187" s="16" t="n">
        <f aca="false">D187*E187*(1-F187/100)</f>
        <v>9378</v>
      </c>
      <c r="K187" s="16" t="n">
        <f aca="false">D187*H187</f>
        <v>6673.62</v>
      </c>
      <c r="L187" s="16" t="n">
        <f aca="false">J187-K187</f>
        <v>2704.38</v>
      </c>
    </row>
    <row r="188" customFormat="false" ht="15" hidden="false" customHeight="false" outlineLevel="0" collapsed="false">
      <c r="A188" s="12" t="n">
        <v>187</v>
      </c>
      <c r="B188" s="12" t="n">
        <v>98</v>
      </c>
      <c r="C188" s="12" t="n">
        <v>142</v>
      </c>
      <c r="D188" s="12" t="n">
        <v>2</v>
      </c>
      <c r="E188" s="16" t="n">
        <v>1669</v>
      </c>
      <c r="F188" s="12" t="n">
        <v>0</v>
      </c>
      <c r="G188" s="12" t="str">
        <f aca="false">INDEX(Products!$C$2:$C$181,MATCH(C188,Products!$A$2:$A$181,0))</f>
        <v>Sports &amp; Fitness</v>
      </c>
      <c r="H188" s="16" t="n">
        <f aca="false">INDEX(Products!$E$2:$E$181,MATCH(C188,Products!$A$2:$A$181,0))</f>
        <v>949.32</v>
      </c>
      <c r="I188" s="12" t="str">
        <f aca="false">INDEX(Orders!$G$2:$G$3525,MATCH(B188,Orders!$A$2:$A$3525,0))</f>
        <v>Returned</v>
      </c>
      <c r="J188" s="16" t="n">
        <f aca="false">D188*E188*(1-F188/100)</f>
        <v>3338</v>
      </c>
      <c r="K188" s="16" t="n">
        <f aca="false">D188*H188</f>
        <v>1898.64</v>
      </c>
      <c r="L188" s="16" t="n">
        <f aca="false">J188-K188</f>
        <v>1439.36</v>
      </c>
    </row>
    <row r="189" customFormat="false" ht="15" hidden="false" customHeight="false" outlineLevel="0" collapsed="false">
      <c r="A189" s="12" t="n">
        <v>188</v>
      </c>
      <c r="B189" s="12" t="n">
        <v>99</v>
      </c>
      <c r="C189" s="12" t="n">
        <v>161</v>
      </c>
      <c r="D189" s="12" t="n">
        <v>1</v>
      </c>
      <c r="E189" s="16" t="n">
        <v>549</v>
      </c>
      <c r="F189" s="12" t="n">
        <v>10</v>
      </c>
      <c r="G189" s="12" t="str">
        <f aca="false">INDEX(Products!$C$2:$C$181,MATCH(C189,Products!$A$2:$A$181,0))</f>
        <v>Books &amp; Stationery</v>
      </c>
      <c r="H189" s="16" t="n">
        <f aca="false">INDEX(Products!$E$2:$E$181,MATCH(C189,Products!$A$2:$A$181,0))</f>
        <v>380.41</v>
      </c>
      <c r="I189" s="12" t="str">
        <f aca="false">INDEX(Orders!$G$2:$G$3525,MATCH(B189,Orders!$A$2:$A$3525,0))</f>
        <v>Cancelled</v>
      </c>
      <c r="J189" s="16" t="n">
        <f aca="false">D189*E189*(1-F189/100)</f>
        <v>494.1</v>
      </c>
      <c r="K189" s="16" t="n">
        <f aca="false">D189*H189</f>
        <v>380.41</v>
      </c>
      <c r="L189" s="16" t="n">
        <f aca="false">J189-K189</f>
        <v>113.69</v>
      </c>
    </row>
    <row r="190" customFormat="false" ht="15" hidden="false" customHeight="false" outlineLevel="0" collapsed="false">
      <c r="A190" s="12" t="n">
        <v>189</v>
      </c>
      <c r="B190" s="12" t="n">
        <v>100</v>
      </c>
      <c r="C190" s="12" t="n">
        <v>75</v>
      </c>
      <c r="D190" s="12" t="n">
        <v>1</v>
      </c>
      <c r="E190" s="16" t="n">
        <v>449</v>
      </c>
      <c r="F190" s="12" t="n">
        <v>0</v>
      </c>
      <c r="G190" s="12" t="str">
        <f aca="false">INDEX(Products!$C$2:$C$181,MATCH(C190,Products!$A$2:$A$181,0))</f>
        <v>Fashion</v>
      </c>
      <c r="H190" s="16" t="n">
        <f aca="false">INDEX(Products!$E$2:$E$181,MATCH(C190,Products!$A$2:$A$181,0))</f>
        <v>271.97</v>
      </c>
      <c r="I190" s="12" t="str">
        <f aca="false">INDEX(Orders!$G$2:$G$3525,MATCH(B190,Orders!$A$2:$A$3525,0))</f>
        <v>Delivered</v>
      </c>
      <c r="J190" s="16" t="n">
        <f aca="false">D190*E190*(1-F190/100)</f>
        <v>449</v>
      </c>
      <c r="K190" s="16" t="n">
        <f aca="false">D190*H190</f>
        <v>271.97</v>
      </c>
      <c r="L190" s="16" t="n">
        <f aca="false">J190-K190</f>
        <v>177.03</v>
      </c>
    </row>
    <row r="191" customFormat="false" ht="15" hidden="false" customHeight="false" outlineLevel="0" collapsed="false">
      <c r="A191" s="12" t="n">
        <v>190</v>
      </c>
      <c r="B191" s="12" t="n">
        <v>101</v>
      </c>
      <c r="C191" s="12" t="n">
        <v>59</v>
      </c>
      <c r="D191" s="12" t="n">
        <v>1</v>
      </c>
      <c r="E191" s="16" t="n">
        <v>4109</v>
      </c>
      <c r="F191" s="12" t="n">
        <v>0</v>
      </c>
      <c r="G191" s="12" t="str">
        <f aca="false">INDEX(Products!$C$2:$C$181,MATCH(C191,Products!$A$2:$A$181,0))</f>
        <v>Home &amp; Kitchen</v>
      </c>
      <c r="H191" s="16" t="n">
        <f aca="false">INDEX(Products!$E$2:$E$181,MATCH(C191,Products!$A$2:$A$181,0))</f>
        <v>2413.27</v>
      </c>
      <c r="I191" s="12" t="str">
        <f aca="false">INDEX(Orders!$G$2:$G$3525,MATCH(B191,Orders!$A$2:$A$3525,0))</f>
        <v>Delivered</v>
      </c>
      <c r="J191" s="16" t="n">
        <f aca="false">D191*E191*(1-F191/100)</f>
        <v>4109</v>
      </c>
      <c r="K191" s="16" t="n">
        <f aca="false">D191*H191</f>
        <v>2413.27</v>
      </c>
      <c r="L191" s="16" t="n">
        <f aca="false">J191-K191</f>
        <v>1695.73</v>
      </c>
    </row>
    <row r="192" customFormat="false" ht="15" hidden="false" customHeight="false" outlineLevel="0" collapsed="false">
      <c r="A192" s="12" t="n">
        <v>191</v>
      </c>
      <c r="B192" s="12" t="n">
        <v>102</v>
      </c>
      <c r="C192" s="12" t="n">
        <v>66</v>
      </c>
      <c r="D192" s="12" t="n">
        <v>1</v>
      </c>
      <c r="E192" s="16" t="n">
        <v>1439</v>
      </c>
      <c r="F192" s="12" t="n">
        <v>0</v>
      </c>
      <c r="G192" s="12" t="str">
        <f aca="false">INDEX(Products!$C$2:$C$181,MATCH(C192,Products!$A$2:$A$181,0))</f>
        <v>Fashion</v>
      </c>
      <c r="H192" s="16" t="n">
        <f aca="false">INDEX(Products!$E$2:$E$181,MATCH(C192,Products!$A$2:$A$181,0))</f>
        <v>855.37</v>
      </c>
      <c r="I192" s="12" t="str">
        <f aca="false">INDEX(Orders!$G$2:$G$3525,MATCH(B192,Orders!$A$2:$A$3525,0))</f>
        <v>Returned</v>
      </c>
      <c r="J192" s="16" t="n">
        <f aca="false">D192*E192*(1-F192/100)</f>
        <v>1439</v>
      </c>
      <c r="K192" s="16" t="n">
        <f aca="false">D192*H192</f>
        <v>855.37</v>
      </c>
      <c r="L192" s="16" t="n">
        <f aca="false">J192-K192</f>
        <v>583.63</v>
      </c>
    </row>
    <row r="193" customFormat="false" ht="15" hidden="false" customHeight="false" outlineLevel="0" collapsed="false">
      <c r="A193" s="12" t="n">
        <v>192</v>
      </c>
      <c r="B193" s="12" t="n">
        <v>103</v>
      </c>
      <c r="C193" s="12" t="n">
        <v>79</v>
      </c>
      <c r="D193" s="12" t="n">
        <v>1</v>
      </c>
      <c r="E193" s="16" t="n">
        <v>2119</v>
      </c>
      <c r="F193" s="12" t="n">
        <v>0</v>
      </c>
      <c r="G193" s="12" t="str">
        <f aca="false">INDEX(Products!$C$2:$C$181,MATCH(C193,Products!$A$2:$A$181,0))</f>
        <v>Fashion</v>
      </c>
      <c r="H193" s="16" t="n">
        <f aca="false">INDEX(Products!$E$2:$E$181,MATCH(C193,Products!$A$2:$A$181,0))</f>
        <v>1488.22</v>
      </c>
      <c r="I193" s="12" t="str">
        <f aca="false">INDEX(Orders!$G$2:$G$3525,MATCH(B193,Orders!$A$2:$A$3525,0))</f>
        <v>Delivered</v>
      </c>
      <c r="J193" s="16" t="n">
        <f aca="false">D193*E193*(1-F193/100)</f>
        <v>2119</v>
      </c>
      <c r="K193" s="16" t="n">
        <f aca="false">D193*H193</f>
        <v>1488.22</v>
      </c>
      <c r="L193" s="16" t="n">
        <f aca="false">J193-K193</f>
        <v>630.78</v>
      </c>
    </row>
    <row r="194" customFormat="false" ht="15" hidden="false" customHeight="false" outlineLevel="0" collapsed="false">
      <c r="A194" s="12" t="n">
        <v>193</v>
      </c>
      <c r="B194" s="12" t="n">
        <v>104</v>
      </c>
      <c r="C194" s="12" t="n">
        <v>77</v>
      </c>
      <c r="D194" s="12" t="n">
        <v>2</v>
      </c>
      <c r="E194" s="16" t="n">
        <v>699</v>
      </c>
      <c r="F194" s="12" t="n">
        <v>0</v>
      </c>
      <c r="G194" s="12" t="str">
        <f aca="false">INDEX(Products!$C$2:$C$181,MATCH(C194,Products!$A$2:$A$181,0))</f>
        <v>Fashion</v>
      </c>
      <c r="H194" s="16" t="n">
        <f aca="false">INDEX(Products!$E$2:$E$181,MATCH(C194,Products!$A$2:$A$181,0))</f>
        <v>452.88</v>
      </c>
      <c r="I194" s="12" t="str">
        <f aca="false">INDEX(Orders!$G$2:$G$3525,MATCH(B194,Orders!$A$2:$A$3525,0))</f>
        <v>Delivered</v>
      </c>
      <c r="J194" s="16" t="n">
        <f aca="false">D194*E194*(1-F194/100)</f>
        <v>1398</v>
      </c>
      <c r="K194" s="16" t="n">
        <f aca="false">D194*H194</f>
        <v>905.76</v>
      </c>
      <c r="L194" s="16" t="n">
        <f aca="false">J194-K194</f>
        <v>492.24</v>
      </c>
    </row>
    <row r="195" customFormat="false" ht="15" hidden="false" customHeight="false" outlineLevel="0" collapsed="false">
      <c r="A195" s="12" t="n">
        <v>194</v>
      </c>
      <c r="B195" s="12" t="n">
        <v>104</v>
      </c>
      <c r="C195" s="12" t="n">
        <v>27</v>
      </c>
      <c r="D195" s="12" t="n">
        <v>2</v>
      </c>
      <c r="E195" s="16" t="n">
        <v>5699</v>
      </c>
      <c r="F195" s="12" t="n">
        <v>0</v>
      </c>
      <c r="G195" s="12" t="str">
        <f aca="false">INDEX(Products!$C$2:$C$181,MATCH(C195,Products!$A$2:$A$181,0))</f>
        <v>Electronics</v>
      </c>
      <c r="H195" s="16" t="n">
        <f aca="false">INDEX(Products!$E$2:$E$181,MATCH(C195,Products!$A$2:$A$181,0))</f>
        <v>4154.37</v>
      </c>
      <c r="I195" s="12" t="str">
        <f aca="false">INDEX(Orders!$G$2:$G$3525,MATCH(B195,Orders!$A$2:$A$3525,0))</f>
        <v>Delivered</v>
      </c>
      <c r="J195" s="16" t="n">
        <f aca="false">D195*E195*(1-F195/100)</f>
        <v>11398</v>
      </c>
      <c r="K195" s="16" t="n">
        <f aca="false">D195*H195</f>
        <v>8308.74</v>
      </c>
      <c r="L195" s="16" t="n">
        <f aca="false">J195-K195</f>
        <v>3089.26</v>
      </c>
    </row>
    <row r="196" customFormat="false" ht="15" hidden="false" customHeight="false" outlineLevel="0" collapsed="false">
      <c r="A196" s="12" t="n">
        <v>195</v>
      </c>
      <c r="B196" s="12" t="n">
        <v>105</v>
      </c>
      <c r="C196" s="12" t="n">
        <v>50</v>
      </c>
      <c r="D196" s="12" t="n">
        <v>1</v>
      </c>
      <c r="E196" s="16" t="n">
        <v>529</v>
      </c>
      <c r="F196" s="12" t="n">
        <v>0</v>
      </c>
      <c r="G196" s="12" t="str">
        <f aca="false">INDEX(Products!$C$2:$C$181,MATCH(C196,Products!$A$2:$A$181,0))</f>
        <v>Home &amp; Kitchen</v>
      </c>
      <c r="H196" s="16" t="n">
        <f aca="false">INDEX(Products!$E$2:$E$181,MATCH(C196,Products!$A$2:$A$181,0))</f>
        <v>302.36</v>
      </c>
      <c r="I196" s="12" t="str">
        <f aca="false">INDEX(Orders!$G$2:$G$3525,MATCH(B196,Orders!$A$2:$A$3525,0))</f>
        <v>Cancelled</v>
      </c>
      <c r="J196" s="16" t="n">
        <f aca="false">D196*E196*(1-F196/100)</f>
        <v>529</v>
      </c>
      <c r="K196" s="16" t="n">
        <f aca="false">D196*H196</f>
        <v>302.36</v>
      </c>
      <c r="L196" s="16" t="n">
        <f aca="false">J196-K196</f>
        <v>226.64</v>
      </c>
    </row>
    <row r="197" customFormat="false" ht="15" hidden="false" customHeight="false" outlineLevel="0" collapsed="false">
      <c r="A197" s="12" t="n">
        <v>196</v>
      </c>
      <c r="B197" s="12" t="n">
        <v>106</v>
      </c>
      <c r="C197" s="12" t="n">
        <v>100</v>
      </c>
      <c r="D197" s="12" t="n">
        <v>2</v>
      </c>
      <c r="E197" s="16" t="n">
        <v>1619</v>
      </c>
      <c r="F197" s="12" t="n">
        <v>5</v>
      </c>
      <c r="G197" s="12" t="str">
        <f aca="false">INDEX(Products!$C$2:$C$181,MATCH(C197,Products!$A$2:$A$181,0))</f>
        <v>Beauty</v>
      </c>
      <c r="H197" s="16" t="n">
        <f aca="false">INDEX(Products!$E$2:$E$181,MATCH(C197,Products!$A$2:$A$181,0))</f>
        <v>1142.97</v>
      </c>
      <c r="I197" s="12" t="str">
        <f aca="false">INDEX(Orders!$G$2:$G$3525,MATCH(B197,Orders!$A$2:$A$3525,0))</f>
        <v>Delivered</v>
      </c>
      <c r="J197" s="16" t="n">
        <f aca="false">D197*E197*(1-F197/100)</f>
        <v>3076.1</v>
      </c>
      <c r="K197" s="16" t="n">
        <f aca="false">D197*H197</f>
        <v>2285.94</v>
      </c>
      <c r="L197" s="16" t="n">
        <f aca="false">J197-K197</f>
        <v>790.16</v>
      </c>
    </row>
    <row r="198" customFormat="false" ht="15" hidden="false" customHeight="false" outlineLevel="0" collapsed="false">
      <c r="A198" s="12" t="n">
        <v>197</v>
      </c>
      <c r="B198" s="12" t="n">
        <v>106</v>
      </c>
      <c r="C198" s="12" t="n">
        <v>47</v>
      </c>
      <c r="D198" s="12" t="n">
        <v>1</v>
      </c>
      <c r="E198" s="16" t="n">
        <v>3909</v>
      </c>
      <c r="F198" s="12" t="n">
        <v>10</v>
      </c>
      <c r="G198" s="12" t="str">
        <f aca="false">INDEX(Products!$C$2:$C$181,MATCH(C198,Products!$A$2:$A$181,0))</f>
        <v>Home &amp; Kitchen</v>
      </c>
      <c r="H198" s="16" t="n">
        <f aca="false">INDEX(Products!$E$2:$E$181,MATCH(C198,Products!$A$2:$A$181,0))</f>
        <v>2588.76</v>
      </c>
      <c r="I198" s="12" t="str">
        <f aca="false">INDEX(Orders!$G$2:$G$3525,MATCH(B198,Orders!$A$2:$A$3525,0))</f>
        <v>Delivered</v>
      </c>
      <c r="J198" s="16" t="n">
        <f aca="false">D198*E198*(1-F198/100)</f>
        <v>3518.1</v>
      </c>
      <c r="K198" s="16" t="n">
        <f aca="false">D198*H198</f>
        <v>2588.76</v>
      </c>
      <c r="L198" s="16" t="n">
        <f aca="false">J198-K198</f>
        <v>929.34</v>
      </c>
    </row>
    <row r="199" customFormat="false" ht="15" hidden="false" customHeight="false" outlineLevel="0" collapsed="false">
      <c r="A199" s="12" t="n">
        <v>198</v>
      </c>
      <c r="B199" s="12" t="n">
        <v>106</v>
      </c>
      <c r="C199" s="12" t="n">
        <v>46</v>
      </c>
      <c r="D199" s="12" t="n">
        <v>1</v>
      </c>
      <c r="E199" s="16" t="n">
        <v>959</v>
      </c>
      <c r="F199" s="12" t="n">
        <v>5</v>
      </c>
      <c r="G199" s="12" t="str">
        <f aca="false">INDEX(Products!$C$2:$C$181,MATCH(C199,Products!$A$2:$A$181,0))</f>
        <v>Home &amp; Kitchen</v>
      </c>
      <c r="H199" s="16" t="n">
        <f aca="false">INDEX(Products!$E$2:$E$181,MATCH(C199,Products!$A$2:$A$181,0))</f>
        <v>664.25</v>
      </c>
      <c r="I199" s="12" t="str">
        <f aca="false">INDEX(Orders!$G$2:$G$3525,MATCH(B199,Orders!$A$2:$A$3525,0))</f>
        <v>Delivered</v>
      </c>
      <c r="J199" s="16" t="n">
        <f aca="false">D199*E199*(1-F199/100)</f>
        <v>911.05</v>
      </c>
      <c r="K199" s="16" t="n">
        <f aca="false">D199*H199</f>
        <v>664.25</v>
      </c>
      <c r="L199" s="16" t="n">
        <f aca="false">J199-K199</f>
        <v>246.8</v>
      </c>
    </row>
    <row r="200" customFormat="false" ht="15" hidden="false" customHeight="false" outlineLevel="0" collapsed="false">
      <c r="A200" s="12" t="n">
        <v>199</v>
      </c>
      <c r="B200" s="12" t="n">
        <v>107</v>
      </c>
      <c r="C200" s="12" t="n">
        <v>82</v>
      </c>
      <c r="D200" s="12" t="n">
        <v>1</v>
      </c>
      <c r="E200" s="16" t="n">
        <v>2019</v>
      </c>
      <c r="F200" s="12" t="n">
        <v>0</v>
      </c>
      <c r="G200" s="12" t="str">
        <f aca="false">INDEX(Products!$C$2:$C$181,MATCH(C200,Products!$A$2:$A$181,0))</f>
        <v>Fashion</v>
      </c>
      <c r="H200" s="16" t="n">
        <f aca="false">INDEX(Products!$E$2:$E$181,MATCH(C200,Products!$A$2:$A$181,0))</f>
        <v>1326.8</v>
      </c>
      <c r="I200" s="12" t="str">
        <f aca="false">INDEX(Orders!$G$2:$G$3525,MATCH(B200,Orders!$A$2:$A$3525,0))</f>
        <v>Delivered</v>
      </c>
      <c r="J200" s="16" t="n">
        <f aca="false">D200*E200*(1-F200/100)</f>
        <v>2019</v>
      </c>
      <c r="K200" s="16" t="n">
        <f aca="false">D200*H200</f>
        <v>1326.8</v>
      </c>
      <c r="L200" s="16" t="n">
        <f aca="false">J200-K200</f>
        <v>692.2</v>
      </c>
    </row>
    <row r="201" customFormat="false" ht="15" hidden="false" customHeight="false" outlineLevel="0" collapsed="false">
      <c r="A201" s="12" t="n">
        <v>200</v>
      </c>
      <c r="B201" s="12" t="n">
        <v>107</v>
      </c>
      <c r="C201" s="12" t="n">
        <v>144</v>
      </c>
      <c r="D201" s="12" t="n">
        <v>1</v>
      </c>
      <c r="E201" s="16" t="n">
        <v>2009</v>
      </c>
      <c r="F201" s="12" t="n">
        <v>0</v>
      </c>
      <c r="G201" s="12" t="str">
        <f aca="false">INDEX(Products!$C$2:$C$181,MATCH(C201,Products!$A$2:$A$181,0))</f>
        <v>Sports &amp; Fitness</v>
      </c>
      <c r="H201" s="16" t="n">
        <f aca="false">INDEX(Products!$E$2:$E$181,MATCH(C201,Products!$A$2:$A$181,0))</f>
        <v>1322.98</v>
      </c>
      <c r="I201" s="12" t="str">
        <f aca="false">INDEX(Orders!$G$2:$G$3525,MATCH(B201,Orders!$A$2:$A$3525,0))</f>
        <v>Delivered</v>
      </c>
      <c r="J201" s="16" t="n">
        <f aca="false">D201*E201*(1-F201/100)</f>
        <v>2009</v>
      </c>
      <c r="K201" s="16" t="n">
        <f aca="false">D201*H201</f>
        <v>1322.98</v>
      </c>
      <c r="L201" s="16" t="n">
        <f aca="false">J201-K201</f>
        <v>686.02</v>
      </c>
    </row>
    <row r="202" customFormat="false" ht="15" hidden="false" customHeight="false" outlineLevel="0" collapsed="false">
      <c r="A202" s="12" t="n">
        <v>201</v>
      </c>
      <c r="B202" s="12" t="n">
        <v>107</v>
      </c>
      <c r="C202" s="12" t="n">
        <v>77</v>
      </c>
      <c r="D202" s="12" t="n">
        <v>1</v>
      </c>
      <c r="E202" s="16" t="n">
        <v>699</v>
      </c>
      <c r="F202" s="12" t="n">
        <v>5</v>
      </c>
      <c r="G202" s="12" t="str">
        <f aca="false">INDEX(Products!$C$2:$C$181,MATCH(C202,Products!$A$2:$A$181,0))</f>
        <v>Fashion</v>
      </c>
      <c r="H202" s="16" t="n">
        <f aca="false">INDEX(Products!$E$2:$E$181,MATCH(C202,Products!$A$2:$A$181,0))</f>
        <v>452.88</v>
      </c>
      <c r="I202" s="12" t="str">
        <f aca="false">INDEX(Orders!$G$2:$G$3525,MATCH(B202,Orders!$A$2:$A$3525,0))</f>
        <v>Delivered</v>
      </c>
      <c r="J202" s="16" t="n">
        <f aca="false">D202*E202*(1-F202/100)</f>
        <v>664.05</v>
      </c>
      <c r="K202" s="16" t="n">
        <f aca="false">D202*H202</f>
        <v>452.88</v>
      </c>
      <c r="L202" s="16" t="n">
        <f aca="false">J202-K202</f>
        <v>211.17</v>
      </c>
    </row>
    <row r="203" customFormat="false" ht="15" hidden="false" customHeight="false" outlineLevel="0" collapsed="false">
      <c r="A203" s="12" t="n">
        <v>202</v>
      </c>
      <c r="B203" s="12" t="n">
        <v>108</v>
      </c>
      <c r="C203" s="12" t="n">
        <v>7</v>
      </c>
      <c r="D203" s="12" t="n">
        <v>1</v>
      </c>
      <c r="E203" s="16" t="n">
        <v>5139</v>
      </c>
      <c r="F203" s="12" t="n">
        <v>0</v>
      </c>
      <c r="G203" s="12" t="str">
        <f aca="false">INDEX(Products!$C$2:$C$181,MATCH(C203,Products!$A$2:$A$181,0))</f>
        <v>Electronics</v>
      </c>
      <c r="H203" s="16" t="n">
        <f aca="false">INDEX(Products!$E$2:$E$181,MATCH(C203,Products!$A$2:$A$181,0))</f>
        <v>3044.69</v>
      </c>
      <c r="I203" s="12" t="str">
        <f aca="false">INDEX(Orders!$G$2:$G$3525,MATCH(B203,Orders!$A$2:$A$3525,0))</f>
        <v>Delivered</v>
      </c>
      <c r="J203" s="16" t="n">
        <f aca="false">D203*E203*(1-F203/100)</f>
        <v>5139</v>
      </c>
      <c r="K203" s="16" t="n">
        <f aca="false">D203*H203</f>
        <v>3044.69</v>
      </c>
      <c r="L203" s="16" t="n">
        <f aca="false">J203-K203</f>
        <v>2094.31</v>
      </c>
    </row>
    <row r="204" customFormat="false" ht="15" hidden="false" customHeight="false" outlineLevel="0" collapsed="false">
      <c r="A204" s="12" t="n">
        <v>203</v>
      </c>
      <c r="B204" s="12" t="n">
        <v>108</v>
      </c>
      <c r="C204" s="12" t="n">
        <v>14</v>
      </c>
      <c r="D204" s="12" t="n">
        <v>3</v>
      </c>
      <c r="E204" s="16" t="n">
        <v>1849</v>
      </c>
      <c r="F204" s="12" t="n">
        <v>10</v>
      </c>
      <c r="G204" s="12" t="str">
        <f aca="false">INDEX(Products!$C$2:$C$181,MATCH(C204,Products!$A$2:$A$181,0))</f>
        <v>Electronics</v>
      </c>
      <c r="H204" s="16" t="n">
        <f aca="false">INDEX(Products!$E$2:$E$181,MATCH(C204,Products!$A$2:$A$181,0))</f>
        <v>1207.11</v>
      </c>
      <c r="I204" s="12" t="str">
        <f aca="false">INDEX(Orders!$G$2:$G$3525,MATCH(B204,Orders!$A$2:$A$3525,0))</f>
        <v>Delivered</v>
      </c>
      <c r="J204" s="16" t="n">
        <f aca="false">D204*E204*(1-F204/100)</f>
        <v>4992.3</v>
      </c>
      <c r="K204" s="16" t="n">
        <f aca="false">D204*H204</f>
        <v>3621.33</v>
      </c>
      <c r="L204" s="16" t="n">
        <f aca="false">J204-K204</f>
        <v>1370.97</v>
      </c>
    </row>
    <row r="205" customFormat="false" ht="15" hidden="false" customHeight="false" outlineLevel="0" collapsed="false">
      <c r="A205" s="12" t="n">
        <v>204</v>
      </c>
      <c r="B205" s="12" t="n">
        <v>109</v>
      </c>
      <c r="C205" s="12" t="n">
        <v>66</v>
      </c>
      <c r="D205" s="12" t="n">
        <v>1</v>
      </c>
      <c r="E205" s="16" t="n">
        <v>1439</v>
      </c>
      <c r="F205" s="12" t="n">
        <v>0</v>
      </c>
      <c r="G205" s="12" t="str">
        <f aca="false">INDEX(Products!$C$2:$C$181,MATCH(C205,Products!$A$2:$A$181,0))</f>
        <v>Fashion</v>
      </c>
      <c r="H205" s="16" t="n">
        <f aca="false">INDEX(Products!$E$2:$E$181,MATCH(C205,Products!$A$2:$A$181,0))</f>
        <v>855.37</v>
      </c>
      <c r="I205" s="12" t="str">
        <f aca="false">INDEX(Orders!$G$2:$G$3525,MATCH(B205,Orders!$A$2:$A$3525,0))</f>
        <v>Delivered</v>
      </c>
      <c r="J205" s="16" t="n">
        <f aca="false">D205*E205*(1-F205/100)</f>
        <v>1439</v>
      </c>
      <c r="K205" s="16" t="n">
        <f aca="false">D205*H205</f>
        <v>855.37</v>
      </c>
      <c r="L205" s="16" t="n">
        <f aca="false">J205-K205</f>
        <v>583.63</v>
      </c>
    </row>
    <row r="206" customFormat="false" ht="15" hidden="false" customHeight="false" outlineLevel="0" collapsed="false">
      <c r="A206" s="12" t="n">
        <v>205</v>
      </c>
      <c r="B206" s="12" t="n">
        <v>109</v>
      </c>
      <c r="C206" s="12" t="n">
        <v>24</v>
      </c>
      <c r="D206" s="12" t="n">
        <v>1</v>
      </c>
      <c r="E206" s="16" t="n">
        <v>2429</v>
      </c>
      <c r="F206" s="12" t="n">
        <v>15</v>
      </c>
      <c r="G206" s="12" t="str">
        <f aca="false">INDEX(Products!$C$2:$C$181,MATCH(C206,Products!$A$2:$A$181,0))</f>
        <v>Electronics</v>
      </c>
      <c r="H206" s="16" t="n">
        <f aca="false">INDEX(Products!$E$2:$E$181,MATCH(C206,Products!$A$2:$A$181,0))</f>
        <v>1588.6</v>
      </c>
      <c r="I206" s="12" t="str">
        <f aca="false">INDEX(Orders!$G$2:$G$3525,MATCH(B206,Orders!$A$2:$A$3525,0))</f>
        <v>Delivered</v>
      </c>
      <c r="J206" s="16" t="n">
        <f aca="false">D206*E206*(1-F206/100)</f>
        <v>2064.65</v>
      </c>
      <c r="K206" s="16" t="n">
        <f aca="false">D206*H206</f>
        <v>1588.6</v>
      </c>
      <c r="L206" s="16" t="n">
        <f aca="false">J206-K206</f>
        <v>476.05</v>
      </c>
    </row>
    <row r="207" customFormat="false" ht="15" hidden="false" customHeight="false" outlineLevel="0" collapsed="false">
      <c r="A207" s="12" t="n">
        <v>206</v>
      </c>
      <c r="B207" s="12" t="n">
        <v>109</v>
      </c>
      <c r="C207" s="12" t="n">
        <v>159</v>
      </c>
      <c r="D207" s="12" t="n">
        <v>1</v>
      </c>
      <c r="E207" s="16" t="n">
        <v>439</v>
      </c>
      <c r="F207" s="12" t="n">
        <v>0</v>
      </c>
      <c r="G207" s="12" t="str">
        <f aca="false">INDEX(Products!$C$2:$C$181,MATCH(C207,Products!$A$2:$A$181,0))</f>
        <v>Books &amp; Stationery</v>
      </c>
      <c r="H207" s="16" t="n">
        <f aca="false">INDEX(Products!$E$2:$E$181,MATCH(C207,Products!$A$2:$A$181,0))</f>
        <v>256.67</v>
      </c>
      <c r="I207" s="12" t="str">
        <f aca="false">INDEX(Orders!$G$2:$G$3525,MATCH(B207,Orders!$A$2:$A$3525,0))</f>
        <v>Delivered</v>
      </c>
      <c r="J207" s="16" t="n">
        <f aca="false">D207*E207*(1-F207/100)</f>
        <v>439</v>
      </c>
      <c r="K207" s="16" t="n">
        <f aca="false">D207*H207</f>
        <v>256.67</v>
      </c>
      <c r="L207" s="16" t="n">
        <f aca="false">J207-K207</f>
        <v>182.33</v>
      </c>
    </row>
    <row r="208" customFormat="false" ht="15" hidden="false" customHeight="false" outlineLevel="0" collapsed="false">
      <c r="A208" s="12" t="n">
        <v>207</v>
      </c>
      <c r="B208" s="12" t="n">
        <v>109</v>
      </c>
      <c r="C208" s="12" t="n">
        <v>32</v>
      </c>
      <c r="D208" s="12" t="n">
        <v>1</v>
      </c>
      <c r="E208" s="16" t="n">
        <v>4219</v>
      </c>
      <c r="F208" s="12" t="n">
        <v>0</v>
      </c>
      <c r="G208" s="12" t="str">
        <f aca="false">INDEX(Products!$C$2:$C$181,MATCH(C208,Products!$A$2:$A$181,0))</f>
        <v>Home &amp; Kitchen</v>
      </c>
      <c r="H208" s="16" t="n">
        <f aca="false">INDEX(Products!$E$2:$E$181,MATCH(C208,Products!$A$2:$A$181,0))</f>
        <v>2621.48</v>
      </c>
      <c r="I208" s="12" t="str">
        <f aca="false">INDEX(Orders!$G$2:$G$3525,MATCH(B208,Orders!$A$2:$A$3525,0))</f>
        <v>Delivered</v>
      </c>
      <c r="J208" s="16" t="n">
        <f aca="false">D208*E208*(1-F208/100)</f>
        <v>4219</v>
      </c>
      <c r="K208" s="16" t="n">
        <f aca="false">D208*H208</f>
        <v>2621.48</v>
      </c>
      <c r="L208" s="16" t="n">
        <f aca="false">J208-K208</f>
        <v>1597.52</v>
      </c>
    </row>
    <row r="209" customFormat="false" ht="15" hidden="false" customHeight="false" outlineLevel="0" collapsed="false">
      <c r="A209" s="12" t="n">
        <v>208</v>
      </c>
      <c r="B209" s="12" t="n">
        <v>110</v>
      </c>
      <c r="C209" s="12" t="n">
        <v>44</v>
      </c>
      <c r="D209" s="12" t="n">
        <v>1</v>
      </c>
      <c r="E209" s="16" t="n">
        <v>3769</v>
      </c>
      <c r="F209" s="12" t="n">
        <v>0</v>
      </c>
      <c r="G209" s="12" t="str">
        <f aca="false">INDEX(Products!$C$2:$C$181,MATCH(C209,Products!$A$2:$A$181,0))</f>
        <v>Home &amp; Kitchen</v>
      </c>
      <c r="H209" s="16" t="n">
        <f aca="false">INDEX(Products!$E$2:$E$181,MATCH(C209,Products!$A$2:$A$181,0))</f>
        <v>2553.54</v>
      </c>
      <c r="I209" s="12" t="str">
        <f aca="false">INDEX(Orders!$G$2:$G$3525,MATCH(B209,Orders!$A$2:$A$3525,0))</f>
        <v>Delivered</v>
      </c>
      <c r="J209" s="16" t="n">
        <f aca="false">D209*E209*(1-F209/100)</f>
        <v>3769</v>
      </c>
      <c r="K209" s="16" t="n">
        <f aca="false">D209*H209</f>
        <v>2553.54</v>
      </c>
      <c r="L209" s="16" t="n">
        <f aca="false">J209-K209</f>
        <v>1215.46</v>
      </c>
    </row>
    <row r="210" customFormat="false" ht="15" hidden="false" customHeight="false" outlineLevel="0" collapsed="false">
      <c r="A210" s="12" t="n">
        <v>209</v>
      </c>
      <c r="B210" s="12" t="n">
        <v>111</v>
      </c>
      <c r="C210" s="12" t="n">
        <v>86</v>
      </c>
      <c r="D210" s="12" t="n">
        <v>1</v>
      </c>
      <c r="E210" s="16" t="n">
        <v>2139</v>
      </c>
      <c r="F210" s="12" t="n">
        <v>15</v>
      </c>
      <c r="G210" s="12" t="str">
        <f aca="false">INDEX(Products!$C$2:$C$181,MATCH(C210,Products!$A$2:$A$181,0))</f>
        <v>Fashion</v>
      </c>
      <c r="H210" s="16" t="n">
        <f aca="false">INDEX(Products!$E$2:$E$181,MATCH(C210,Products!$A$2:$A$181,0))</f>
        <v>1183.55</v>
      </c>
      <c r="I210" s="12" t="str">
        <f aca="false">INDEX(Orders!$G$2:$G$3525,MATCH(B210,Orders!$A$2:$A$3525,0))</f>
        <v>Cancelled</v>
      </c>
      <c r="J210" s="16" t="n">
        <f aca="false">D210*E210*(1-F210/100)</f>
        <v>1818.15</v>
      </c>
      <c r="K210" s="16" t="n">
        <f aca="false">D210*H210</f>
        <v>1183.55</v>
      </c>
      <c r="L210" s="16" t="n">
        <f aca="false">J210-K210</f>
        <v>634.6</v>
      </c>
    </row>
    <row r="211" customFormat="false" ht="15" hidden="false" customHeight="false" outlineLevel="0" collapsed="false">
      <c r="A211" s="12" t="n">
        <v>210</v>
      </c>
      <c r="B211" s="12" t="n">
        <v>111</v>
      </c>
      <c r="C211" s="12" t="n">
        <v>166</v>
      </c>
      <c r="D211" s="12" t="n">
        <v>2</v>
      </c>
      <c r="E211" s="16" t="n">
        <v>389</v>
      </c>
      <c r="F211" s="12" t="n">
        <v>0</v>
      </c>
      <c r="G211" s="12" t="str">
        <f aca="false">INDEX(Products!$C$2:$C$181,MATCH(C211,Products!$A$2:$A$181,0))</f>
        <v>Books &amp; Stationery</v>
      </c>
      <c r="H211" s="16" t="n">
        <f aca="false">INDEX(Products!$E$2:$E$181,MATCH(C211,Products!$A$2:$A$181,0))</f>
        <v>272.91</v>
      </c>
      <c r="I211" s="12" t="str">
        <f aca="false">INDEX(Orders!$G$2:$G$3525,MATCH(B211,Orders!$A$2:$A$3525,0))</f>
        <v>Cancelled</v>
      </c>
      <c r="J211" s="16" t="n">
        <f aca="false">D211*E211*(1-F211/100)</f>
        <v>778</v>
      </c>
      <c r="K211" s="16" t="n">
        <f aca="false">D211*H211</f>
        <v>545.82</v>
      </c>
      <c r="L211" s="16" t="n">
        <f aca="false">J211-K211</f>
        <v>232.18</v>
      </c>
    </row>
    <row r="212" customFormat="false" ht="15" hidden="false" customHeight="false" outlineLevel="0" collapsed="false">
      <c r="A212" s="12" t="n">
        <v>211</v>
      </c>
      <c r="B212" s="12" t="n">
        <v>111</v>
      </c>
      <c r="C212" s="12" t="n">
        <v>15</v>
      </c>
      <c r="D212" s="12" t="n">
        <v>1</v>
      </c>
      <c r="E212" s="16" t="n">
        <v>3889</v>
      </c>
      <c r="F212" s="12" t="n">
        <v>0</v>
      </c>
      <c r="G212" s="12" t="str">
        <f aca="false">INDEX(Products!$C$2:$C$181,MATCH(C212,Products!$A$2:$A$181,0))</f>
        <v>Electronics</v>
      </c>
      <c r="H212" s="16" t="n">
        <f aca="false">INDEX(Products!$E$2:$E$181,MATCH(C212,Products!$A$2:$A$181,0))</f>
        <v>2175.08</v>
      </c>
      <c r="I212" s="12" t="str">
        <f aca="false">INDEX(Orders!$G$2:$G$3525,MATCH(B212,Orders!$A$2:$A$3525,0))</f>
        <v>Cancelled</v>
      </c>
      <c r="J212" s="16" t="n">
        <f aca="false">D212*E212*(1-F212/100)</f>
        <v>3889</v>
      </c>
      <c r="K212" s="16" t="n">
        <f aca="false">D212*H212</f>
        <v>2175.08</v>
      </c>
      <c r="L212" s="16" t="n">
        <f aca="false">J212-K212</f>
        <v>1713.92</v>
      </c>
    </row>
    <row r="213" customFormat="false" ht="15" hidden="false" customHeight="false" outlineLevel="0" collapsed="false">
      <c r="A213" s="12" t="n">
        <v>212</v>
      </c>
      <c r="B213" s="12" t="n">
        <v>112</v>
      </c>
      <c r="C213" s="12" t="n">
        <v>80</v>
      </c>
      <c r="D213" s="12" t="n">
        <v>1</v>
      </c>
      <c r="E213" s="16" t="n">
        <v>949</v>
      </c>
      <c r="F213" s="12" t="n">
        <v>0</v>
      </c>
      <c r="G213" s="12" t="str">
        <f aca="false">INDEX(Products!$C$2:$C$181,MATCH(C213,Products!$A$2:$A$181,0))</f>
        <v>Fashion</v>
      </c>
      <c r="H213" s="16" t="n">
        <f aca="false">INDEX(Products!$E$2:$E$181,MATCH(C213,Products!$A$2:$A$181,0))</f>
        <v>660.17</v>
      </c>
      <c r="I213" s="12" t="str">
        <f aca="false">INDEX(Orders!$G$2:$G$3525,MATCH(B213,Orders!$A$2:$A$3525,0))</f>
        <v>Returned</v>
      </c>
      <c r="J213" s="16" t="n">
        <f aca="false">D213*E213*(1-F213/100)</f>
        <v>949</v>
      </c>
      <c r="K213" s="16" t="n">
        <f aca="false">D213*H213</f>
        <v>660.17</v>
      </c>
      <c r="L213" s="16" t="n">
        <f aca="false">J213-K213</f>
        <v>288.83</v>
      </c>
    </row>
    <row r="214" customFormat="false" ht="15" hidden="false" customHeight="false" outlineLevel="0" collapsed="false">
      <c r="A214" s="12" t="n">
        <v>213</v>
      </c>
      <c r="B214" s="12" t="n">
        <v>113</v>
      </c>
      <c r="C214" s="12" t="n">
        <v>24</v>
      </c>
      <c r="D214" s="12" t="n">
        <v>1</v>
      </c>
      <c r="E214" s="16" t="n">
        <v>2429</v>
      </c>
      <c r="F214" s="12" t="n">
        <v>0</v>
      </c>
      <c r="G214" s="12" t="str">
        <f aca="false">INDEX(Products!$C$2:$C$181,MATCH(C214,Products!$A$2:$A$181,0))</f>
        <v>Electronics</v>
      </c>
      <c r="H214" s="16" t="n">
        <f aca="false">INDEX(Products!$E$2:$E$181,MATCH(C214,Products!$A$2:$A$181,0))</f>
        <v>1588.6</v>
      </c>
      <c r="I214" s="12" t="str">
        <f aca="false">INDEX(Orders!$G$2:$G$3525,MATCH(B214,Orders!$A$2:$A$3525,0))</f>
        <v>Delivered</v>
      </c>
      <c r="J214" s="16" t="n">
        <f aca="false">D214*E214*(1-F214/100)</f>
        <v>2429</v>
      </c>
      <c r="K214" s="16" t="n">
        <f aca="false">D214*H214</f>
        <v>1588.6</v>
      </c>
      <c r="L214" s="16" t="n">
        <f aca="false">J214-K214</f>
        <v>840.4</v>
      </c>
    </row>
    <row r="215" customFormat="false" ht="15" hidden="false" customHeight="false" outlineLevel="0" collapsed="false">
      <c r="A215" s="12" t="n">
        <v>214</v>
      </c>
      <c r="B215" s="12" t="n">
        <v>113</v>
      </c>
      <c r="C215" s="12" t="n">
        <v>135</v>
      </c>
      <c r="D215" s="12" t="n">
        <v>1</v>
      </c>
      <c r="E215" s="16" t="n">
        <v>1609</v>
      </c>
      <c r="F215" s="12" t="n">
        <v>15</v>
      </c>
      <c r="G215" s="12" t="str">
        <f aca="false">INDEX(Products!$C$2:$C$181,MATCH(C215,Products!$A$2:$A$181,0))</f>
        <v>Sports &amp; Fitness</v>
      </c>
      <c r="H215" s="16" t="n">
        <f aca="false">INDEX(Products!$E$2:$E$181,MATCH(C215,Products!$A$2:$A$181,0))</f>
        <v>979.43</v>
      </c>
      <c r="I215" s="12" t="str">
        <f aca="false">INDEX(Orders!$G$2:$G$3525,MATCH(B215,Orders!$A$2:$A$3525,0))</f>
        <v>Delivered</v>
      </c>
      <c r="J215" s="16" t="n">
        <f aca="false">D215*E215*(1-F215/100)</f>
        <v>1367.65</v>
      </c>
      <c r="K215" s="16" t="n">
        <f aca="false">D215*H215</f>
        <v>979.43</v>
      </c>
      <c r="L215" s="16" t="n">
        <f aca="false">J215-K215</f>
        <v>388.22</v>
      </c>
    </row>
    <row r="216" customFormat="false" ht="15" hidden="false" customHeight="false" outlineLevel="0" collapsed="false">
      <c r="A216" s="12" t="n">
        <v>215</v>
      </c>
      <c r="B216" s="12" t="n">
        <v>113</v>
      </c>
      <c r="C216" s="12" t="n">
        <v>63</v>
      </c>
      <c r="D216" s="12" t="n">
        <v>1</v>
      </c>
      <c r="E216" s="16" t="n">
        <v>929</v>
      </c>
      <c r="F216" s="12" t="n">
        <v>5</v>
      </c>
      <c r="G216" s="12" t="str">
        <f aca="false">INDEX(Products!$C$2:$C$181,MATCH(C216,Products!$A$2:$A$181,0))</f>
        <v>Fashion</v>
      </c>
      <c r="H216" s="16" t="n">
        <f aca="false">INDEX(Products!$E$2:$E$181,MATCH(C216,Products!$A$2:$A$181,0))</f>
        <v>590.31</v>
      </c>
      <c r="I216" s="12" t="str">
        <f aca="false">INDEX(Orders!$G$2:$G$3525,MATCH(B216,Orders!$A$2:$A$3525,0))</f>
        <v>Delivered</v>
      </c>
      <c r="J216" s="16" t="n">
        <f aca="false">D216*E216*(1-F216/100)</f>
        <v>882.55</v>
      </c>
      <c r="K216" s="16" t="n">
        <f aca="false">D216*H216</f>
        <v>590.31</v>
      </c>
      <c r="L216" s="16" t="n">
        <f aca="false">J216-K216</f>
        <v>292.24</v>
      </c>
    </row>
    <row r="217" customFormat="false" ht="15" hidden="false" customHeight="false" outlineLevel="0" collapsed="false">
      <c r="A217" s="12" t="n">
        <v>216</v>
      </c>
      <c r="B217" s="12" t="n">
        <v>113</v>
      </c>
      <c r="C217" s="12" t="n">
        <v>39</v>
      </c>
      <c r="D217" s="12" t="n">
        <v>1</v>
      </c>
      <c r="E217" s="16" t="n">
        <v>3959</v>
      </c>
      <c r="F217" s="12" t="n">
        <v>0</v>
      </c>
      <c r="G217" s="12" t="str">
        <f aca="false">INDEX(Products!$C$2:$C$181,MATCH(C217,Products!$A$2:$A$181,0))</f>
        <v>Home &amp; Kitchen</v>
      </c>
      <c r="H217" s="16" t="n">
        <f aca="false">INDEX(Products!$E$2:$E$181,MATCH(C217,Products!$A$2:$A$181,0))</f>
        <v>2236.08</v>
      </c>
      <c r="I217" s="12" t="str">
        <f aca="false">INDEX(Orders!$G$2:$G$3525,MATCH(B217,Orders!$A$2:$A$3525,0))</f>
        <v>Delivered</v>
      </c>
      <c r="J217" s="16" t="n">
        <f aca="false">D217*E217*(1-F217/100)</f>
        <v>3959</v>
      </c>
      <c r="K217" s="16" t="n">
        <f aca="false">D217*H217</f>
        <v>2236.08</v>
      </c>
      <c r="L217" s="16" t="n">
        <f aca="false">J217-K217</f>
        <v>1722.92</v>
      </c>
    </row>
    <row r="218" customFormat="false" ht="15" hidden="false" customHeight="false" outlineLevel="0" collapsed="false">
      <c r="A218" s="12" t="n">
        <v>217</v>
      </c>
      <c r="B218" s="12" t="n">
        <v>114</v>
      </c>
      <c r="C218" s="12" t="n">
        <v>117</v>
      </c>
      <c r="D218" s="12" t="n">
        <v>2</v>
      </c>
      <c r="E218" s="16" t="n">
        <v>1109</v>
      </c>
      <c r="F218" s="12" t="n">
        <v>0</v>
      </c>
      <c r="G218" s="12" t="str">
        <f aca="false">INDEX(Products!$C$2:$C$181,MATCH(C218,Products!$A$2:$A$181,0))</f>
        <v>Beauty</v>
      </c>
      <c r="H218" s="16" t="n">
        <f aca="false">INDEX(Products!$E$2:$E$181,MATCH(C218,Products!$A$2:$A$181,0))</f>
        <v>719.19</v>
      </c>
      <c r="I218" s="12" t="str">
        <f aca="false">INDEX(Orders!$G$2:$G$3525,MATCH(B218,Orders!$A$2:$A$3525,0))</f>
        <v>Delivered</v>
      </c>
      <c r="J218" s="16" t="n">
        <f aca="false">D218*E218*(1-F218/100)</f>
        <v>2218</v>
      </c>
      <c r="K218" s="16" t="n">
        <f aca="false">D218*H218</f>
        <v>1438.38</v>
      </c>
      <c r="L218" s="16" t="n">
        <f aca="false">J218-K218</f>
        <v>779.62</v>
      </c>
    </row>
    <row r="219" customFormat="false" ht="15" hidden="false" customHeight="false" outlineLevel="0" collapsed="false">
      <c r="A219" s="12" t="n">
        <v>218</v>
      </c>
      <c r="B219" s="12" t="n">
        <v>115</v>
      </c>
      <c r="C219" s="12" t="n">
        <v>54</v>
      </c>
      <c r="D219" s="12" t="n">
        <v>1</v>
      </c>
      <c r="E219" s="16" t="n">
        <v>2299</v>
      </c>
      <c r="F219" s="12" t="n">
        <v>0</v>
      </c>
      <c r="G219" s="12" t="str">
        <f aca="false">INDEX(Products!$C$2:$C$181,MATCH(C219,Products!$A$2:$A$181,0))</f>
        <v>Home &amp; Kitchen</v>
      </c>
      <c r="H219" s="16" t="n">
        <f aca="false">INDEX(Products!$E$2:$E$181,MATCH(C219,Products!$A$2:$A$181,0))</f>
        <v>1611.85</v>
      </c>
      <c r="I219" s="12" t="str">
        <f aca="false">INDEX(Orders!$G$2:$G$3525,MATCH(B219,Orders!$A$2:$A$3525,0))</f>
        <v>Cancelled</v>
      </c>
      <c r="J219" s="16" t="n">
        <f aca="false">D219*E219*(1-F219/100)</f>
        <v>2299</v>
      </c>
      <c r="K219" s="16" t="n">
        <f aca="false">D219*H219</f>
        <v>1611.85</v>
      </c>
      <c r="L219" s="16" t="n">
        <f aca="false">J219-K219</f>
        <v>687.15</v>
      </c>
    </row>
    <row r="220" customFormat="false" ht="15" hidden="false" customHeight="false" outlineLevel="0" collapsed="false">
      <c r="A220" s="12" t="n">
        <v>219</v>
      </c>
      <c r="B220" s="12" t="n">
        <v>116</v>
      </c>
      <c r="C220" s="12" t="n">
        <v>150</v>
      </c>
      <c r="D220" s="12" t="n">
        <v>1</v>
      </c>
      <c r="E220" s="16" t="n">
        <v>2599</v>
      </c>
      <c r="F220" s="12" t="n">
        <v>15</v>
      </c>
      <c r="G220" s="12" t="str">
        <f aca="false">INDEX(Products!$C$2:$C$181,MATCH(C220,Products!$A$2:$A$181,0))</f>
        <v>Sports &amp; Fitness</v>
      </c>
      <c r="H220" s="16" t="n">
        <f aca="false">INDEX(Products!$E$2:$E$181,MATCH(C220,Products!$A$2:$A$181,0))</f>
        <v>1473.81</v>
      </c>
      <c r="I220" s="12" t="str">
        <f aca="false">INDEX(Orders!$G$2:$G$3525,MATCH(B220,Orders!$A$2:$A$3525,0))</f>
        <v>Delivered</v>
      </c>
      <c r="J220" s="16" t="n">
        <f aca="false">D220*E220*(1-F220/100)</f>
        <v>2209.15</v>
      </c>
      <c r="K220" s="16" t="n">
        <f aca="false">D220*H220</f>
        <v>1473.81</v>
      </c>
      <c r="L220" s="16" t="n">
        <f aca="false">J220-K220</f>
        <v>735.34</v>
      </c>
    </row>
    <row r="221" customFormat="false" ht="15" hidden="false" customHeight="false" outlineLevel="0" collapsed="false">
      <c r="A221" s="12" t="n">
        <v>220</v>
      </c>
      <c r="B221" s="12" t="n">
        <v>117</v>
      </c>
      <c r="C221" s="12" t="n">
        <v>100</v>
      </c>
      <c r="D221" s="12" t="n">
        <v>1</v>
      </c>
      <c r="E221" s="16" t="n">
        <v>1619</v>
      </c>
      <c r="F221" s="12" t="n">
        <v>0</v>
      </c>
      <c r="G221" s="12" t="str">
        <f aca="false">INDEX(Products!$C$2:$C$181,MATCH(C221,Products!$A$2:$A$181,0))</f>
        <v>Beauty</v>
      </c>
      <c r="H221" s="16" t="n">
        <f aca="false">INDEX(Products!$E$2:$E$181,MATCH(C221,Products!$A$2:$A$181,0))</f>
        <v>1142.97</v>
      </c>
      <c r="I221" s="12" t="str">
        <f aca="false">INDEX(Orders!$G$2:$G$3525,MATCH(B221,Orders!$A$2:$A$3525,0))</f>
        <v>Delivered</v>
      </c>
      <c r="J221" s="16" t="n">
        <f aca="false">D221*E221*(1-F221/100)</f>
        <v>1619</v>
      </c>
      <c r="K221" s="16" t="n">
        <f aca="false">D221*H221</f>
        <v>1142.97</v>
      </c>
      <c r="L221" s="16" t="n">
        <f aca="false">J221-K221</f>
        <v>476.03</v>
      </c>
    </row>
    <row r="222" customFormat="false" ht="15" hidden="false" customHeight="false" outlineLevel="0" collapsed="false">
      <c r="A222" s="12" t="n">
        <v>221</v>
      </c>
      <c r="B222" s="12" t="n">
        <v>118</v>
      </c>
      <c r="C222" s="12" t="n">
        <v>91</v>
      </c>
      <c r="D222" s="12" t="n">
        <v>1</v>
      </c>
      <c r="E222" s="16" t="n">
        <v>719</v>
      </c>
      <c r="F222" s="12" t="n">
        <v>10</v>
      </c>
      <c r="G222" s="12" t="str">
        <f aca="false">INDEX(Products!$C$2:$C$181,MATCH(C222,Products!$A$2:$A$181,0))</f>
        <v>Beauty</v>
      </c>
      <c r="H222" s="16" t="n">
        <f aca="false">INDEX(Products!$E$2:$E$181,MATCH(C222,Products!$A$2:$A$181,0))</f>
        <v>411.77</v>
      </c>
      <c r="I222" s="12" t="str">
        <f aca="false">INDEX(Orders!$G$2:$G$3525,MATCH(B222,Orders!$A$2:$A$3525,0))</f>
        <v>Returned</v>
      </c>
      <c r="J222" s="16" t="n">
        <f aca="false">D222*E222*(1-F222/100)</f>
        <v>647.1</v>
      </c>
      <c r="K222" s="16" t="n">
        <f aca="false">D222*H222</f>
        <v>411.77</v>
      </c>
      <c r="L222" s="16" t="n">
        <f aca="false">J222-K222</f>
        <v>235.33</v>
      </c>
    </row>
    <row r="223" customFormat="false" ht="15" hidden="false" customHeight="false" outlineLevel="0" collapsed="false">
      <c r="A223" s="12" t="n">
        <v>222</v>
      </c>
      <c r="B223" s="12" t="n">
        <v>118</v>
      </c>
      <c r="C223" s="12" t="n">
        <v>136</v>
      </c>
      <c r="D223" s="12" t="n">
        <v>1</v>
      </c>
      <c r="E223" s="16" t="n">
        <v>3299</v>
      </c>
      <c r="F223" s="12" t="n">
        <v>0</v>
      </c>
      <c r="G223" s="12" t="str">
        <f aca="false">INDEX(Products!$C$2:$C$181,MATCH(C223,Products!$A$2:$A$181,0))</f>
        <v>Sports &amp; Fitness</v>
      </c>
      <c r="H223" s="16" t="n">
        <f aca="false">INDEX(Products!$E$2:$E$181,MATCH(C223,Products!$A$2:$A$181,0))</f>
        <v>2348.96</v>
      </c>
      <c r="I223" s="12" t="str">
        <f aca="false">INDEX(Orders!$G$2:$G$3525,MATCH(B223,Orders!$A$2:$A$3525,0))</f>
        <v>Returned</v>
      </c>
      <c r="J223" s="16" t="n">
        <f aca="false">D223*E223*(1-F223/100)</f>
        <v>3299</v>
      </c>
      <c r="K223" s="16" t="n">
        <f aca="false">D223*H223</f>
        <v>2348.96</v>
      </c>
      <c r="L223" s="16" t="n">
        <f aca="false">J223-K223</f>
        <v>950.04</v>
      </c>
    </row>
    <row r="224" customFormat="false" ht="15" hidden="false" customHeight="false" outlineLevel="0" collapsed="false">
      <c r="A224" s="12" t="n">
        <v>223</v>
      </c>
      <c r="B224" s="12" t="n">
        <v>119</v>
      </c>
      <c r="C224" s="12" t="n">
        <v>29</v>
      </c>
      <c r="D224" s="12" t="n">
        <v>1</v>
      </c>
      <c r="E224" s="16" t="n">
        <v>1269</v>
      </c>
      <c r="F224" s="12" t="n">
        <v>0</v>
      </c>
      <c r="G224" s="12" t="str">
        <f aca="false">INDEX(Products!$C$2:$C$181,MATCH(C224,Products!$A$2:$A$181,0))</f>
        <v>Electronics</v>
      </c>
      <c r="H224" s="16" t="n">
        <f aca="false">INDEX(Products!$E$2:$E$181,MATCH(C224,Products!$A$2:$A$181,0))</f>
        <v>747.69</v>
      </c>
      <c r="I224" s="12" t="str">
        <f aca="false">INDEX(Orders!$G$2:$G$3525,MATCH(B224,Orders!$A$2:$A$3525,0))</f>
        <v>Delivered</v>
      </c>
      <c r="J224" s="16" t="n">
        <f aca="false">D224*E224*(1-F224/100)</f>
        <v>1269</v>
      </c>
      <c r="K224" s="16" t="n">
        <f aca="false">D224*H224</f>
        <v>747.69</v>
      </c>
      <c r="L224" s="16" t="n">
        <f aca="false">J224-K224</f>
        <v>521.31</v>
      </c>
    </row>
    <row r="225" customFormat="false" ht="15" hidden="false" customHeight="false" outlineLevel="0" collapsed="false">
      <c r="A225" s="12" t="n">
        <v>224</v>
      </c>
      <c r="B225" s="12" t="n">
        <v>119</v>
      </c>
      <c r="C225" s="12" t="n">
        <v>117</v>
      </c>
      <c r="D225" s="12" t="n">
        <v>1</v>
      </c>
      <c r="E225" s="16" t="n">
        <v>1109</v>
      </c>
      <c r="F225" s="12" t="n">
        <v>5</v>
      </c>
      <c r="G225" s="12" t="str">
        <f aca="false">INDEX(Products!$C$2:$C$181,MATCH(C225,Products!$A$2:$A$181,0))</f>
        <v>Beauty</v>
      </c>
      <c r="H225" s="16" t="n">
        <f aca="false">INDEX(Products!$E$2:$E$181,MATCH(C225,Products!$A$2:$A$181,0))</f>
        <v>719.19</v>
      </c>
      <c r="I225" s="12" t="str">
        <f aca="false">INDEX(Orders!$G$2:$G$3525,MATCH(B225,Orders!$A$2:$A$3525,0))</f>
        <v>Delivered</v>
      </c>
      <c r="J225" s="16" t="n">
        <f aca="false">D225*E225*(1-F225/100)</f>
        <v>1053.55</v>
      </c>
      <c r="K225" s="16" t="n">
        <f aca="false">D225*H225</f>
        <v>719.19</v>
      </c>
      <c r="L225" s="16" t="n">
        <f aca="false">J225-K225</f>
        <v>334.36</v>
      </c>
    </row>
    <row r="226" customFormat="false" ht="15" hidden="false" customHeight="false" outlineLevel="0" collapsed="false">
      <c r="A226" s="12" t="n">
        <v>225</v>
      </c>
      <c r="B226" s="12" t="n">
        <v>119</v>
      </c>
      <c r="C226" s="12" t="n">
        <v>19</v>
      </c>
      <c r="D226" s="12" t="n">
        <v>1</v>
      </c>
      <c r="E226" s="16" t="n">
        <v>2389</v>
      </c>
      <c r="F226" s="12" t="n">
        <v>0</v>
      </c>
      <c r="G226" s="12" t="str">
        <f aca="false">INDEX(Products!$C$2:$C$181,MATCH(C226,Products!$A$2:$A$181,0))</f>
        <v>Electronics</v>
      </c>
      <c r="H226" s="16" t="n">
        <f aca="false">INDEX(Products!$E$2:$E$181,MATCH(C226,Products!$A$2:$A$181,0))</f>
        <v>1360.62</v>
      </c>
      <c r="I226" s="12" t="str">
        <f aca="false">INDEX(Orders!$G$2:$G$3525,MATCH(B226,Orders!$A$2:$A$3525,0))</f>
        <v>Delivered</v>
      </c>
      <c r="J226" s="16" t="n">
        <f aca="false">D226*E226*(1-F226/100)</f>
        <v>2389</v>
      </c>
      <c r="K226" s="16" t="n">
        <f aca="false">D226*H226</f>
        <v>1360.62</v>
      </c>
      <c r="L226" s="16" t="n">
        <f aca="false">J226-K226</f>
        <v>1028.38</v>
      </c>
    </row>
    <row r="227" customFormat="false" ht="15" hidden="false" customHeight="false" outlineLevel="0" collapsed="false">
      <c r="A227" s="12" t="n">
        <v>226</v>
      </c>
      <c r="B227" s="12" t="n">
        <v>119</v>
      </c>
      <c r="C227" s="12" t="n">
        <v>38</v>
      </c>
      <c r="D227" s="12" t="n">
        <v>1</v>
      </c>
      <c r="E227" s="16" t="n">
        <v>3659</v>
      </c>
      <c r="F227" s="12" t="n">
        <v>15</v>
      </c>
      <c r="G227" s="12" t="str">
        <f aca="false">INDEX(Products!$C$2:$C$181,MATCH(C227,Products!$A$2:$A$181,0))</f>
        <v>Home &amp; Kitchen</v>
      </c>
      <c r="H227" s="16" t="n">
        <f aca="false">INDEX(Products!$E$2:$E$181,MATCH(C227,Products!$A$2:$A$181,0))</f>
        <v>2545.94</v>
      </c>
      <c r="I227" s="12" t="str">
        <f aca="false">INDEX(Orders!$G$2:$G$3525,MATCH(B227,Orders!$A$2:$A$3525,0))</f>
        <v>Delivered</v>
      </c>
      <c r="J227" s="16" t="n">
        <f aca="false">D227*E227*(1-F227/100)</f>
        <v>3110.15</v>
      </c>
      <c r="K227" s="16" t="n">
        <f aca="false">D227*H227</f>
        <v>2545.94</v>
      </c>
      <c r="L227" s="16" t="n">
        <f aca="false">J227-K227</f>
        <v>564.21</v>
      </c>
    </row>
    <row r="228" customFormat="false" ht="15" hidden="false" customHeight="false" outlineLevel="0" collapsed="false">
      <c r="A228" s="12" t="n">
        <v>227</v>
      </c>
      <c r="B228" s="12" t="n">
        <v>120</v>
      </c>
      <c r="C228" s="12" t="n">
        <v>64</v>
      </c>
      <c r="D228" s="12" t="n">
        <v>1</v>
      </c>
      <c r="E228" s="16" t="n">
        <v>2519</v>
      </c>
      <c r="F228" s="12" t="n">
        <v>0</v>
      </c>
      <c r="G228" s="12" t="str">
        <f aca="false">INDEX(Products!$C$2:$C$181,MATCH(C228,Products!$A$2:$A$181,0))</f>
        <v>Fashion</v>
      </c>
      <c r="H228" s="16" t="n">
        <f aca="false">INDEX(Products!$E$2:$E$181,MATCH(C228,Products!$A$2:$A$181,0))</f>
        <v>1819.09</v>
      </c>
      <c r="I228" s="12" t="str">
        <f aca="false">INDEX(Orders!$G$2:$G$3525,MATCH(B228,Orders!$A$2:$A$3525,0))</f>
        <v>Delivered</v>
      </c>
      <c r="J228" s="16" t="n">
        <f aca="false">D228*E228*(1-F228/100)</f>
        <v>2519</v>
      </c>
      <c r="K228" s="16" t="n">
        <f aca="false">D228*H228</f>
        <v>1819.09</v>
      </c>
      <c r="L228" s="16" t="n">
        <f aca="false">J228-K228</f>
        <v>699.91</v>
      </c>
    </row>
    <row r="229" customFormat="false" ht="15" hidden="false" customHeight="false" outlineLevel="0" collapsed="false">
      <c r="A229" s="12" t="n">
        <v>228</v>
      </c>
      <c r="B229" s="12" t="n">
        <v>120</v>
      </c>
      <c r="C229" s="12" t="n">
        <v>13</v>
      </c>
      <c r="D229" s="12" t="n">
        <v>1</v>
      </c>
      <c r="E229" s="16" t="n">
        <v>3179</v>
      </c>
      <c r="F229" s="12" t="n">
        <v>0</v>
      </c>
      <c r="G229" s="12" t="str">
        <f aca="false">INDEX(Products!$C$2:$C$181,MATCH(C229,Products!$A$2:$A$181,0))</f>
        <v>Electronics</v>
      </c>
      <c r="H229" s="16" t="n">
        <f aca="false">INDEX(Products!$E$2:$E$181,MATCH(C229,Products!$A$2:$A$181,0))</f>
        <v>2247.66</v>
      </c>
      <c r="I229" s="12" t="str">
        <f aca="false">INDEX(Orders!$G$2:$G$3525,MATCH(B229,Orders!$A$2:$A$3525,0))</f>
        <v>Delivered</v>
      </c>
      <c r="J229" s="16" t="n">
        <f aca="false">D229*E229*(1-F229/100)</f>
        <v>3179</v>
      </c>
      <c r="K229" s="16" t="n">
        <f aca="false">D229*H229</f>
        <v>2247.66</v>
      </c>
      <c r="L229" s="16" t="n">
        <f aca="false">J229-K229</f>
        <v>931.34</v>
      </c>
    </row>
    <row r="230" customFormat="false" ht="15" hidden="false" customHeight="false" outlineLevel="0" collapsed="false">
      <c r="A230" s="12" t="n">
        <v>229</v>
      </c>
      <c r="B230" s="12" t="n">
        <v>121</v>
      </c>
      <c r="C230" s="12" t="n">
        <v>90</v>
      </c>
      <c r="D230" s="12" t="n">
        <v>1</v>
      </c>
      <c r="E230" s="16" t="n">
        <v>2839</v>
      </c>
      <c r="F230" s="12" t="n">
        <v>5</v>
      </c>
      <c r="G230" s="12" t="str">
        <f aca="false">INDEX(Products!$C$2:$C$181,MATCH(C230,Products!$A$2:$A$181,0))</f>
        <v>Fashion</v>
      </c>
      <c r="H230" s="16" t="n">
        <f aca="false">INDEX(Products!$E$2:$E$181,MATCH(C230,Products!$A$2:$A$181,0))</f>
        <v>1639.53</v>
      </c>
      <c r="I230" s="12" t="str">
        <f aca="false">INDEX(Orders!$G$2:$G$3525,MATCH(B230,Orders!$A$2:$A$3525,0))</f>
        <v>Returned</v>
      </c>
      <c r="J230" s="16" t="n">
        <f aca="false">D230*E230*(1-F230/100)</f>
        <v>2697.05</v>
      </c>
      <c r="K230" s="16" t="n">
        <f aca="false">D230*H230</f>
        <v>1639.53</v>
      </c>
      <c r="L230" s="16" t="n">
        <f aca="false">J230-K230</f>
        <v>1057.52</v>
      </c>
    </row>
    <row r="231" customFormat="false" ht="15" hidden="false" customHeight="false" outlineLevel="0" collapsed="false">
      <c r="A231" s="12" t="n">
        <v>230</v>
      </c>
      <c r="B231" s="12" t="n">
        <v>121</v>
      </c>
      <c r="C231" s="12" t="n">
        <v>95</v>
      </c>
      <c r="D231" s="12" t="n">
        <v>1</v>
      </c>
      <c r="E231" s="16" t="n">
        <v>1029</v>
      </c>
      <c r="F231" s="12" t="n">
        <v>0</v>
      </c>
      <c r="G231" s="12" t="str">
        <f aca="false">INDEX(Products!$C$2:$C$181,MATCH(C231,Products!$A$2:$A$181,0))</f>
        <v>Beauty</v>
      </c>
      <c r="H231" s="16" t="n">
        <f aca="false">INDEX(Products!$E$2:$E$181,MATCH(C231,Products!$A$2:$A$181,0))</f>
        <v>615.72</v>
      </c>
      <c r="I231" s="12" t="str">
        <f aca="false">INDEX(Orders!$G$2:$G$3525,MATCH(B231,Orders!$A$2:$A$3525,0))</f>
        <v>Returned</v>
      </c>
      <c r="J231" s="16" t="n">
        <f aca="false">D231*E231*(1-F231/100)</f>
        <v>1029</v>
      </c>
      <c r="K231" s="16" t="n">
        <f aca="false">D231*H231</f>
        <v>615.72</v>
      </c>
      <c r="L231" s="16" t="n">
        <f aca="false">J231-K231</f>
        <v>413.28</v>
      </c>
    </row>
    <row r="232" customFormat="false" ht="15" hidden="false" customHeight="false" outlineLevel="0" collapsed="false">
      <c r="A232" s="12" t="n">
        <v>231</v>
      </c>
      <c r="B232" s="12" t="n">
        <v>122</v>
      </c>
      <c r="C232" s="12" t="n">
        <v>130</v>
      </c>
      <c r="D232" s="12" t="n">
        <v>1</v>
      </c>
      <c r="E232" s="16" t="n">
        <v>2399</v>
      </c>
      <c r="F232" s="12" t="n">
        <v>0</v>
      </c>
      <c r="G232" s="12" t="str">
        <f aca="false">INDEX(Products!$C$2:$C$181,MATCH(C232,Products!$A$2:$A$181,0))</f>
        <v>Sports &amp; Fitness</v>
      </c>
      <c r="H232" s="16" t="n">
        <f aca="false">INDEX(Products!$E$2:$E$181,MATCH(C232,Products!$A$2:$A$181,0))</f>
        <v>1366.08</v>
      </c>
      <c r="I232" s="12" t="str">
        <f aca="false">INDEX(Orders!$G$2:$G$3525,MATCH(B232,Orders!$A$2:$A$3525,0))</f>
        <v>Cancelled</v>
      </c>
      <c r="J232" s="16" t="n">
        <f aca="false">D232*E232*(1-F232/100)</f>
        <v>2399</v>
      </c>
      <c r="K232" s="16" t="n">
        <f aca="false">D232*H232</f>
        <v>1366.08</v>
      </c>
      <c r="L232" s="16" t="n">
        <f aca="false">J232-K232</f>
        <v>1032.92</v>
      </c>
    </row>
    <row r="233" customFormat="false" ht="15" hidden="false" customHeight="false" outlineLevel="0" collapsed="false">
      <c r="A233" s="12" t="n">
        <v>232</v>
      </c>
      <c r="B233" s="12" t="n">
        <v>122</v>
      </c>
      <c r="C233" s="12" t="n">
        <v>82</v>
      </c>
      <c r="D233" s="12" t="n">
        <v>1</v>
      </c>
      <c r="E233" s="16" t="n">
        <v>2019</v>
      </c>
      <c r="F233" s="12" t="n">
        <v>0</v>
      </c>
      <c r="G233" s="12" t="str">
        <f aca="false">INDEX(Products!$C$2:$C$181,MATCH(C233,Products!$A$2:$A$181,0))</f>
        <v>Fashion</v>
      </c>
      <c r="H233" s="16" t="n">
        <f aca="false">INDEX(Products!$E$2:$E$181,MATCH(C233,Products!$A$2:$A$181,0))</f>
        <v>1326.8</v>
      </c>
      <c r="I233" s="12" t="str">
        <f aca="false">INDEX(Orders!$G$2:$G$3525,MATCH(B233,Orders!$A$2:$A$3525,0))</f>
        <v>Cancelled</v>
      </c>
      <c r="J233" s="16" t="n">
        <f aca="false">D233*E233*(1-F233/100)</f>
        <v>2019</v>
      </c>
      <c r="K233" s="16" t="n">
        <f aca="false">D233*H233</f>
        <v>1326.8</v>
      </c>
      <c r="L233" s="16" t="n">
        <f aca="false">J233-K233</f>
        <v>692.2</v>
      </c>
    </row>
    <row r="234" customFormat="false" ht="15" hidden="false" customHeight="false" outlineLevel="0" collapsed="false">
      <c r="A234" s="12" t="n">
        <v>233</v>
      </c>
      <c r="B234" s="12" t="n">
        <v>122</v>
      </c>
      <c r="C234" s="12" t="n">
        <v>167</v>
      </c>
      <c r="D234" s="12" t="n">
        <v>1</v>
      </c>
      <c r="E234" s="16" t="n">
        <v>119</v>
      </c>
      <c r="F234" s="12" t="n">
        <v>15</v>
      </c>
      <c r="G234" s="12" t="str">
        <f aca="false">INDEX(Products!$C$2:$C$181,MATCH(C234,Products!$A$2:$A$181,0))</f>
        <v>Books &amp; Stationery</v>
      </c>
      <c r="H234" s="16" t="n">
        <f aca="false">INDEX(Products!$E$2:$E$181,MATCH(C234,Products!$A$2:$A$181,0))</f>
        <v>68.21</v>
      </c>
      <c r="I234" s="12" t="str">
        <f aca="false">INDEX(Orders!$G$2:$G$3525,MATCH(B234,Orders!$A$2:$A$3525,0))</f>
        <v>Cancelled</v>
      </c>
      <c r="J234" s="16" t="n">
        <f aca="false">D234*E234*(1-F234/100)</f>
        <v>101.15</v>
      </c>
      <c r="K234" s="16" t="n">
        <f aca="false">D234*H234</f>
        <v>68.21</v>
      </c>
      <c r="L234" s="16" t="n">
        <f aca="false">J234-K234</f>
        <v>32.94</v>
      </c>
    </row>
    <row r="235" customFormat="false" ht="15" hidden="false" customHeight="false" outlineLevel="0" collapsed="false">
      <c r="A235" s="12" t="n">
        <v>234</v>
      </c>
      <c r="B235" s="12" t="n">
        <v>123</v>
      </c>
      <c r="C235" s="12" t="n">
        <v>111</v>
      </c>
      <c r="D235" s="12" t="n">
        <v>1</v>
      </c>
      <c r="E235" s="16" t="n">
        <v>1249</v>
      </c>
      <c r="F235" s="12" t="n">
        <v>15</v>
      </c>
      <c r="G235" s="12" t="str">
        <f aca="false">INDEX(Products!$C$2:$C$181,MATCH(C235,Products!$A$2:$A$181,0))</f>
        <v>Beauty</v>
      </c>
      <c r="H235" s="16" t="n">
        <f aca="false">INDEX(Products!$E$2:$E$181,MATCH(C235,Products!$A$2:$A$181,0))</f>
        <v>828.91</v>
      </c>
      <c r="I235" s="12" t="str">
        <f aca="false">INDEX(Orders!$G$2:$G$3525,MATCH(B235,Orders!$A$2:$A$3525,0))</f>
        <v>Returned</v>
      </c>
      <c r="J235" s="16" t="n">
        <f aca="false">D235*E235*(1-F235/100)</f>
        <v>1061.65</v>
      </c>
      <c r="K235" s="16" t="n">
        <f aca="false">D235*H235</f>
        <v>828.91</v>
      </c>
      <c r="L235" s="16" t="n">
        <f aca="false">J235-K235</f>
        <v>232.74</v>
      </c>
    </row>
    <row r="236" customFormat="false" ht="15" hidden="false" customHeight="false" outlineLevel="0" collapsed="false">
      <c r="A236" s="12" t="n">
        <v>235</v>
      </c>
      <c r="B236" s="12" t="n">
        <v>124</v>
      </c>
      <c r="C236" s="12" t="n">
        <v>136</v>
      </c>
      <c r="D236" s="12" t="n">
        <v>1</v>
      </c>
      <c r="E236" s="16" t="n">
        <v>3299</v>
      </c>
      <c r="F236" s="12" t="n">
        <v>0</v>
      </c>
      <c r="G236" s="12" t="str">
        <f aca="false">INDEX(Products!$C$2:$C$181,MATCH(C236,Products!$A$2:$A$181,0))</f>
        <v>Sports &amp; Fitness</v>
      </c>
      <c r="H236" s="16" t="n">
        <f aca="false">INDEX(Products!$E$2:$E$181,MATCH(C236,Products!$A$2:$A$181,0))</f>
        <v>2348.96</v>
      </c>
      <c r="I236" s="12" t="str">
        <f aca="false">INDEX(Orders!$G$2:$G$3525,MATCH(B236,Orders!$A$2:$A$3525,0))</f>
        <v>Delivered</v>
      </c>
      <c r="J236" s="16" t="n">
        <f aca="false">D236*E236*(1-F236/100)</f>
        <v>3299</v>
      </c>
      <c r="K236" s="16" t="n">
        <f aca="false">D236*H236</f>
        <v>2348.96</v>
      </c>
      <c r="L236" s="16" t="n">
        <f aca="false">J236-K236</f>
        <v>950.04</v>
      </c>
    </row>
    <row r="237" customFormat="false" ht="15" hidden="false" customHeight="false" outlineLevel="0" collapsed="false">
      <c r="A237" s="12" t="n">
        <v>236</v>
      </c>
      <c r="B237" s="12" t="n">
        <v>124</v>
      </c>
      <c r="C237" s="12" t="n">
        <v>155</v>
      </c>
      <c r="D237" s="12" t="n">
        <v>1</v>
      </c>
      <c r="E237" s="16" t="n">
        <v>749</v>
      </c>
      <c r="F237" s="12" t="n">
        <v>15</v>
      </c>
      <c r="G237" s="12" t="str">
        <f aca="false">INDEX(Products!$C$2:$C$181,MATCH(C237,Products!$A$2:$A$181,0))</f>
        <v>Books &amp; Stationery</v>
      </c>
      <c r="H237" s="16" t="n">
        <f aca="false">INDEX(Products!$E$2:$E$181,MATCH(C237,Products!$A$2:$A$181,0))</f>
        <v>452.52</v>
      </c>
      <c r="I237" s="12" t="str">
        <f aca="false">INDEX(Orders!$G$2:$G$3525,MATCH(B237,Orders!$A$2:$A$3525,0))</f>
        <v>Delivered</v>
      </c>
      <c r="J237" s="16" t="n">
        <f aca="false">D237*E237*(1-F237/100)</f>
        <v>636.65</v>
      </c>
      <c r="K237" s="16" t="n">
        <f aca="false">D237*H237</f>
        <v>452.52</v>
      </c>
      <c r="L237" s="16" t="n">
        <f aca="false">J237-K237</f>
        <v>184.13</v>
      </c>
    </row>
    <row r="238" customFormat="false" ht="15" hidden="false" customHeight="false" outlineLevel="0" collapsed="false">
      <c r="A238" s="12" t="n">
        <v>237</v>
      </c>
      <c r="B238" s="12" t="n">
        <v>124</v>
      </c>
      <c r="C238" s="12" t="n">
        <v>107</v>
      </c>
      <c r="D238" s="12" t="n">
        <v>1</v>
      </c>
      <c r="E238" s="16" t="n">
        <v>1239</v>
      </c>
      <c r="F238" s="12" t="n">
        <v>0</v>
      </c>
      <c r="G238" s="12" t="str">
        <f aca="false">INDEX(Products!$C$2:$C$181,MATCH(C238,Products!$A$2:$A$181,0))</f>
        <v>Beauty</v>
      </c>
      <c r="H238" s="16" t="n">
        <f aca="false">INDEX(Products!$E$2:$E$181,MATCH(C238,Products!$A$2:$A$181,0))</f>
        <v>737.02</v>
      </c>
      <c r="I238" s="12" t="str">
        <f aca="false">INDEX(Orders!$G$2:$G$3525,MATCH(B238,Orders!$A$2:$A$3525,0))</f>
        <v>Delivered</v>
      </c>
      <c r="J238" s="16" t="n">
        <f aca="false">D238*E238*(1-F238/100)</f>
        <v>1239</v>
      </c>
      <c r="K238" s="16" t="n">
        <f aca="false">D238*H238</f>
        <v>737.02</v>
      </c>
      <c r="L238" s="16" t="n">
        <f aca="false">J238-K238</f>
        <v>501.98</v>
      </c>
    </row>
    <row r="239" customFormat="false" ht="15" hidden="false" customHeight="false" outlineLevel="0" collapsed="false">
      <c r="A239" s="12" t="n">
        <v>238</v>
      </c>
      <c r="B239" s="12" t="n">
        <v>124</v>
      </c>
      <c r="C239" s="12" t="n">
        <v>167</v>
      </c>
      <c r="D239" s="12" t="n">
        <v>1</v>
      </c>
      <c r="E239" s="16" t="n">
        <v>119</v>
      </c>
      <c r="F239" s="12" t="n">
        <v>5</v>
      </c>
      <c r="G239" s="12" t="str">
        <f aca="false">INDEX(Products!$C$2:$C$181,MATCH(C239,Products!$A$2:$A$181,0))</f>
        <v>Books &amp; Stationery</v>
      </c>
      <c r="H239" s="16" t="n">
        <f aca="false">INDEX(Products!$E$2:$E$181,MATCH(C239,Products!$A$2:$A$181,0))</f>
        <v>68.21</v>
      </c>
      <c r="I239" s="12" t="str">
        <f aca="false">INDEX(Orders!$G$2:$G$3525,MATCH(B239,Orders!$A$2:$A$3525,0))</f>
        <v>Delivered</v>
      </c>
      <c r="J239" s="16" t="n">
        <f aca="false">D239*E239*(1-F239/100)</f>
        <v>113.05</v>
      </c>
      <c r="K239" s="16" t="n">
        <f aca="false">D239*H239</f>
        <v>68.21</v>
      </c>
      <c r="L239" s="16" t="n">
        <f aca="false">J239-K239</f>
        <v>44.84</v>
      </c>
    </row>
    <row r="240" customFormat="false" ht="15" hidden="false" customHeight="false" outlineLevel="0" collapsed="false">
      <c r="A240" s="12" t="n">
        <v>239</v>
      </c>
      <c r="B240" s="12" t="n">
        <v>125</v>
      </c>
      <c r="C240" s="12" t="n">
        <v>63</v>
      </c>
      <c r="D240" s="12" t="n">
        <v>2</v>
      </c>
      <c r="E240" s="16" t="n">
        <v>929</v>
      </c>
      <c r="F240" s="12" t="n">
        <v>0</v>
      </c>
      <c r="G240" s="12" t="str">
        <f aca="false">INDEX(Products!$C$2:$C$181,MATCH(C240,Products!$A$2:$A$181,0))</f>
        <v>Fashion</v>
      </c>
      <c r="H240" s="16" t="n">
        <f aca="false">INDEX(Products!$E$2:$E$181,MATCH(C240,Products!$A$2:$A$181,0))</f>
        <v>590.31</v>
      </c>
      <c r="I240" s="12" t="str">
        <f aca="false">INDEX(Orders!$G$2:$G$3525,MATCH(B240,Orders!$A$2:$A$3525,0))</f>
        <v>Delivered</v>
      </c>
      <c r="J240" s="16" t="n">
        <f aca="false">D240*E240*(1-F240/100)</f>
        <v>1858</v>
      </c>
      <c r="K240" s="16" t="n">
        <f aca="false">D240*H240</f>
        <v>1180.62</v>
      </c>
      <c r="L240" s="16" t="n">
        <f aca="false">J240-K240</f>
        <v>677.38</v>
      </c>
    </row>
    <row r="241" customFormat="false" ht="15" hidden="false" customHeight="false" outlineLevel="0" collapsed="false">
      <c r="A241" s="12" t="n">
        <v>240</v>
      </c>
      <c r="B241" s="12" t="n">
        <v>126</v>
      </c>
      <c r="C241" s="12" t="n">
        <v>150</v>
      </c>
      <c r="D241" s="12" t="n">
        <v>1</v>
      </c>
      <c r="E241" s="16" t="n">
        <v>2599</v>
      </c>
      <c r="F241" s="12" t="n">
        <v>0</v>
      </c>
      <c r="G241" s="12" t="str">
        <f aca="false">INDEX(Products!$C$2:$C$181,MATCH(C241,Products!$A$2:$A$181,0))</f>
        <v>Sports &amp; Fitness</v>
      </c>
      <c r="H241" s="16" t="n">
        <f aca="false">INDEX(Products!$E$2:$E$181,MATCH(C241,Products!$A$2:$A$181,0))</f>
        <v>1473.81</v>
      </c>
      <c r="I241" s="12" t="str">
        <f aca="false">INDEX(Orders!$G$2:$G$3525,MATCH(B241,Orders!$A$2:$A$3525,0))</f>
        <v>Returned</v>
      </c>
      <c r="J241" s="16" t="n">
        <f aca="false">D241*E241*(1-F241/100)</f>
        <v>2599</v>
      </c>
      <c r="K241" s="16" t="n">
        <f aca="false">D241*H241</f>
        <v>1473.81</v>
      </c>
      <c r="L241" s="16" t="n">
        <f aca="false">J241-K241</f>
        <v>1125.19</v>
      </c>
    </row>
    <row r="242" customFormat="false" ht="15" hidden="false" customHeight="false" outlineLevel="0" collapsed="false">
      <c r="A242" s="12" t="n">
        <v>241</v>
      </c>
      <c r="B242" s="12" t="n">
        <v>126</v>
      </c>
      <c r="C242" s="12" t="n">
        <v>90</v>
      </c>
      <c r="D242" s="12" t="n">
        <v>1</v>
      </c>
      <c r="E242" s="16" t="n">
        <v>2839</v>
      </c>
      <c r="F242" s="12" t="n">
        <v>0</v>
      </c>
      <c r="G242" s="12" t="str">
        <f aca="false">INDEX(Products!$C$2:$C$181,MATCH(C242,Products!$A$2:$A$181,0))</f>
        <v>Fashion</v>
      </c>
      <c r="H242" s="16" t="n">
        <f aca="false">INDEX(Products!$E$2:$E$181,MATCH(C242,Products!$A$2:$A$181,0))</f>
        <v>1639.53</v>
      </c>
      <c r="I242" s="12" t="str">
        <f aca="false">INDEX(Orders!$G$2:$G$3525,MATCH(B242,Orders!$A$2:$A$3525,0))</f>
        <v>Returned</v>
      </c>
      <c r="J242" s="16" t="n">
        <f aca="false">D242*E242*(1-F242/100)</f>
        <v>2839</v>
      </c>
      <c r="K242" s="16" t="n">
        <f aca="false">D242*H242</f>
        <v>1639.53</v>
      </c>
      <c r="L242" s="16" t="n">
        <f aca="false">J242-K242</f>
        <v>1199.47</v>
      </c>
    </row>
    <row r="243" customFormat="false" ht="15" hidden="false" customHeight="false" outlineLevel="0" collapsed="false">
      <c r="A243" s="12" t="n">
        <v>242</v>
      </c>
      <c r="B243" s="12" t="n">
        <v>126</v>
      </c>
      <c r="C243" s="12" t="n">
        <v>22</v>
      </c>
      <c r="D243" s="12" t="n">
        <v>1</v>
      </c>
      <c r="E243" s="16" t="n">
        <v>989</v>
      </c>
      <c r="F243" s="12" t="n">
        <v>15</v>
      </c>
      <c r="G243" s="12" t="str">
        <f aca="false">INDEX(Products!$C$2:$C$181,MATCH(C243,Products!$A$2:$A$181,0))</f>
        <v>Electronics</v>
      </c>
      <c r="H243" s="16" t="n">
        <f aca="false">INDEX(Products!$E$2:$E$181,MATCH(C243,Products!$A$2:$A$181,0))</f>
        <v>723.81</v>
      </c>
      <c r="I243" s="12" t="str">
        <f aca="false">INDEX(Orders!$G$2:$G$3525,MATCH(B243,Orders!$A$2:$A$3525,0))</f>
        <v>Returned</v>
      </c>
      <c r="J243" s="16" t="n">
        <f aca="false">D243*E243*(1-F243/100)</f>
        <v>840.65</v>
      </c>
      <c r="K243" s="16" t="n">
        <f aca="false">D243*H243</f>
        <v>723.81</v>
      </c>
      <c r="L243" s="16" t="n">
        <f aca="false">J243-K243</f>
        <v>116.84</v>
      </c>
    </row>
    <row r="244" customFormat="false" ht="15" hidden="false" customHeight="false" outlineLevel="0" collapsed="false">
      <c r="A244" s="12" t="n">
        <v>243</v>
      </c>
      <c r="B244" s="12" t="n">
        <v>127</v>
      </c>
      <c r="C244" s="12" t="n">
        <v>70</v>
      </c>
      <c r="D244" s="12" t="n">
        <v>1</v>
      </c>
      <c r="E244" s="16" t="n">
        <v>1289</v>
      </c>
      <c r="F244" s="12" t="n">
        <v>10</v>
      </c>
      <c r="G244" s="12" t="str">
        <f aca="false">INDEX(Products!$C$2:$C$181,MATCH(C244,Products!$A$2:$A$181,0))</f>
        <v>Fashion</v>
      </c>
      <c r="H244" s="16" t="n">
        <f aca="false">INDEX(Products!$E$2:$E$181,MATCH(C244,Products!$A$2:$A$181,0))</f>
        <v>959.48</v>
      </c>
      <c r="I244" s="12" t="str">
        <f aca="false">INDEX(Orders!$G$2:$G$3525,MATCH(B244,Orders!$A$2:$A$3525,0))</f>
        <v>Delivered</v>
      </c>
      <c r="J244" s="16" t="n">
        <f aca="false">D244*E244*(1-F244/100)</f>
        <v>1160.1</v>
      </c>
      <c r="K244" s="16" t="n">
        <f aca="false">D244*H244</f>
        <v>959.48</v>
      </c>
      <c r="L244" s="16" t="n">
        <f aca="false">J244-K244</f>
        <v>200.62</v>
      </c>
    </row>
    <row r="245" customFormat="false" ht="15" hidden="false" customHeight="false" outlineLevel="0" collapsed="false">
      <c r="A245" s="12" t="n">
        <v>244</v>
      </c>
      <c r="B245" s="12" t="n">
        <v>128</v>
      </c>
      <c r="C245" s="12" t="n">
        <v>86</v>
      </c>
      <c r="D245" s="12" t="n">
        <v>1</v>
      </c>
      <c r="E245" s="16" t="n">
        <v>2139</v>
      </c>
      <c r="F245" s="12" t="n">
        <v>5</v>
      </c>
      <c r="G245" s="12" t="str">
        <f aca="false">INDEX(Products!$C$2:$C$181,MATCH(C245,Products!$A$2:$A$181,0))</f>
        <v>Fashion</v>
      </c>
      <c r="H245" s="16" t="n">
        <f aca="false">INDEX(Products!$E$2:$E$181,MATCH(C245,Products!$A$2:$A$181,0))</f>
        <v>1183.55</v>
      </c>
      <c r="I245" s="12" t="str">
        <f aca="false">INDEX(Orders!$G$2:$G$3525,MATCH(B245,Orders!$A$2:$A$3525,0))</f>
        <v>Delivered</v>
      </c>
      <c r="J245" s="16" t="n">
        <f aca="false">D245*E245*(1-F245/100)</f>
        <v>2032.05</v>
      </c>
      <c r="K245" s="16" t="n">
        <f aca="false">D245*H245</f>
        <v>1183.55</v>
      </c>
      <c r="L245" s="16" t="n">
        <f aca="false">J245-K245</f>
        <v>848.5</v>
      </c>
    </row>
    <row r="246" customFormat="false" ht="15" hidden="false" customHeight="false" outlineLevel="0" collapsed="false">
      <c r="A246" s="12" t="n">
        <v>245</v>
      </c>
      <c r="B246" s="12" t="n">
        <v>128</v>
      </c>
      <c r="C246" s="12" t="n">
        <v>100</v>
      </c>
      <c r="D246" s="12" t="n">
        <v>3</v>
      </c>
      <c r="E246" s="16" t="n">
        <v>1619</v>
      </c>
      <c r="F246" s="12" t="n">
        <v>0</v>
      </c>
      <c r="G246" s="12" t="str">
        <f aca="false">INDEX(Products!$C$2:$C$181,MATCH(C246,Products!$A$2:$A$181,0))</f>
        <v>Beauty</v>
      </c>
      <c r="H246" s="16" t="n">
        <f aca="false">INDEX(Products!$E$2:$E$181,MATCH(C246,Products!$A$2:$A$181,0))</f>
        <v>1142.97</v>
      </c>
      <c r="I246" s="12" t="str">
        <f aca="false">INDEX(Orders!$G$2:$G$3525,MATCH(B246,Orders!$A$2:$A$3525,0))</f>
        <v>Delivered</v>
      </c>
      <c r="J246" s="16" t="n">
        <f aca="false">D246*E246*(1-F246/100)</f>
        <v>4857</v>
      </c>
      <c r="K246" s="16" t="n">
        <f aca="false">D246*H246</f>
        <v>3428.91</v>
      </c>
      <c r="L246" s="16" t="n">
        <f aca="false">J246-K246</f>
        <v>1428.09</v>
      </c>
    </row>
    <row r="247" customFormat="false" ht="15" hidden="false" customHeight="false" outlineLevel="0" collapsed="false">
      <c r="A247" s="12" t="n">
        <v>246</v>
      </c>
      <c r="B247" s="12" t="n">
        <v>129</v>
      </c>
      <c r="C247" s="12" t="n">
        <v>149</v>
      </c>
      <c r="D247" s="12" t="n">
        <v>2</v>
      </c>
      <c r="E247" s="16" t="n">
        <v>3149</v>
      </c>
      <c r="F247" s="12" t="n">
        <v>0</v>
      </c>
      <c r="G247" s="12" t="str">
        <f aca="false">INDEX(Products!$C$2:$C$181,MATCH(C247,Products!$A$2:$A$181,0))</f>
        <v>Sports &amp; Fitness</v>
      </c>
      <c r="H247" s="16" t="n">
        <f aca="false">INDEX(Products!$E$2:$E$181,MATCH(C247,Products!$A$2:$A$181,0))</f>
        <v>1867.87</v>
      </c>
      <c r="I247" s="12" t="str">
        <f aca="false">INDEX(Orders!$G$2:$G$3525,MATCH(B247,Orders!$A$2:$A$3525,0))</f>
        <v>Delivered</v>
      </c>
      <c r="J247" s="16" t="n">
        <f aca="false">D247*E247*(1-F247/100)</f>
        <v>6298</v>
      </c>
      <c r="K247" s="16" t="n">
        <f aca="false">D247*H247</f>
        <v>3735.74</v>
      </c>
      <c r="L247" s="16" t="n">
        <f aca="false">J247-K247</f>
        <v>2562.26</v>
      </c>
    </row>
    <row r="248" customFormat="false" ht="15" hidden="false" customHeight="false" outlineLevel="0" collapsed="false">
      <c r="A248" s="12" t="n">
        <v>247</v>
      </c>
      <c r="B248" s="12" t="n">
        <v>130</v>
      </c>
      <c r="C248" s="12" t="n">
        <v>6</v>
      </c>
      <c r="D248" s="12" t="n">
        <v>1</v>
      </c>
      <c r="E248" s="16" t="n">
        <v>919</v>
      </c>
      <c r="F248" s="12" t="n">
        <v>0</v>
      </c>
      <c r="G248" s="12" t="str">
        <f aca="false">INDEX(Products!$C$2:$C$181,MATCH(C248,Products!$A$2:$A$181,0))</f>
        <v>Electronics</v>
      </c>
      <c r="H248" s="16" t="n">
        <f aca="false">INDEX(Products!$E$2:$E$181,MATCH(C248,Products!$A$2:$A$181,0))</f>
        <v>683.72</v>
      </c>
      <c r="I248" s="12" t="str">
        <f aca="false">INDEX(Orders!$G$2:$G$3525,MATCH(B248,Orders!$A$2:$A$3525,0))</f>
        <v>Delivered</v>
      </c>
      <c r="J248" s="16" t="n">
        <f aca="false">D248*E248*(1-F248/100)</f>
        <v>919</v>
      </c>
      <c r="K248" s="16" t="n">
        <f aca="false">D248*H248</f>
        <v>683.72</v>
      </c>
      <c r="L248" s="16" t="n">
        <f aca="false">J248-K248</f>
        <v>235.28</v>
      </c>
    </row>
    <row r="249" customFormat="false" ht="15" hidden="false" customHeight="false" outlineLevel="0" collapsed="false">
      <c r="A249" s="12" t="n">
        <v>248</v>
      </c>
      <c r="B249" s="12" t="n">
        <v>131</v>
      </c>
      <c r="C249" s="12" t="n">
        <v>6</v>
      </c>
      <c r="D249" s="12" t="n">
        <v>1</v>
      </c>
      <c r="E249" s="16" t="n">
        <v>919</v>
      </c>
      <c r="F249" s="12" t="n">
        <v>0</v>
      </c>
      <c r="G249" s="12" t="str">
        <f aca="false">INDEX(Products!$C$2:$C$181,MATCH(C249,Products!$A$2:$A$181,0))</f>
        <v>Electronics</v>
      </c>
      <c r="H249" s="16" t="n">
        <f aca="false">INDEX(Products!$E$2:$E$181,MATCH(C249,Products!$A$2:$A$181,0))</f>
        <v>683.72</v>
      </c>
      <c r="I249" s="12" t="str">
        <f aca="false">INDEX(Orders!$G$2:$G$3525,MATCH(B249,Orders!$A$2:$A$3525,0))</f>
        <v>Delivered</v>
      </c>
      <c r="J249" s="16" t="n">
        <f aca="false">D249*E249*(1-F249/100)</f>
        <v>919</v>
      </c>
      <c r="K249" s="16" t="n">
        <f aca="false">D249*H249</f>
        <v>683.72</v>
      </c>
      <c r="L249" s="16" t="n">
        <f aca="false">J249-K249</f>
        <v>235.28</v>
      </c>
    </row>
    <row r="250" customFormat="false" ht="15" hidden="false" customHeight="false" outlineLevel="0" collapsed="false">
      <c r="A250" s="12" t="n">
        <v>249</v>
      </c>
      <c r="B250" s="12" t="n">
        <v>132</v>
      </c>
      <c r="C250" s="12" t="n">
        <v>132</v>
      </c>
      <c r="D250" s="12" t="n">
        <v>1</v>
      </c>
      <c r="E250" s="16" t="n">
        <v>789</v>
      </c>
      <c r="F250" s="12" t="n">
        <v>0</v>
      </c>
      <c r="G250" s="12" t="str">
        <f aca="false">INDEX(Products!$C$2:$C$181,MATCH(C250,Products!$A$2:$A$181,0))</f>
        <v>Sports &amp; Fitness</v>
      </c>
      <c r="H250" s="16" t="n">
        <f aca="false">INDEX(Products!$E$2:$E$181,MATCH(C250,Products!$A$2:$A$181,0))</f>
        <v>515.74</v>
      </c>
      <c r="I250" s="12" t="str">
        <f aca="false">INDEX(Orders!$G$2:$G$3525,MATCH(B250,Orders!$A$2:$A$3525,0))</f>
        <v>Returned</v>
      </c>
      <c r="J250" s="16" t="n">
        <f aca="false">D250*E250*(1-F250/100)</f>
        <v>789</v>
      </c>
      <c r="K250" s="16" t="n">
        <f aca="false">D250*H250</f>
        <v>515.74</v>
      </c>
      <c r="L250" s="16" t="n">
        <f aca="false">J250-K250</f>
        <v>273.26</v>
      </c>
    </row>
    <row r="251" customFormat="false" ht="15" hidden="false" customHeight="false" outlineLevel="0" collapsed="false">
      <c r="A251" s="12" t="n">
        <v>250</v>
      </c>
      <c r="B251" s="12" t="n">
        <v>132</v>
      </c>
      <c r="C251" s="12" t="n">
        <v>66</v>
      </c>
      <c r="D251" s="12" t="n">
        <v>1</v>
      </c>
      <c r="E251" s="16" t="n">
        <v>1439</v>
      </c>
      <c r="F251" s="12" t="n">
        <v>0</v>
      </c>
      <c r="G251" s="12" t="str">
        <f aca="false">INDEX(Products!$C$2:$C$181,MATCH(C251,Products!$A$2:$A$181,0))</f>
        <v>Fashion</v>
      </c>
      <c r="H251" s="16" t="n">
        <f aca="false">INDEX(Products!$E$2:$E$181,MATCH(C251,Products!$A$2:$A$181,0))</f>
        <v>855.37</v>
      </c>
      <c r="I251" s="12" t="str">
        <f aca="false">INDEX(Orders!$G$2:$G$3525,MATCH(B251,Orders!$A$2:$A$3525,0))</f>
        <v>Returned</v>
      </c>
      <c r="J251" s="16" t="n">
        <f aca="false">D251*E251*(1-F251/100)</f>
        <v>1439</v>
      </c>
      <c r="K251" s="16" t="n">
        <f aca="false">D251*H251</f>
        <v>855.37</v>
      </c>
      <c r="L251" s="16" t="n">
        <f aca="false">J251-K251</f>
        <v>583.63</v>
      </c>
    </row>
    <row r="252" customFormat="false" ht="15" hidden="false" customHeight="false" outlineLevel="0" collapsed="false">
      <c r="A252" s="12" t="n">
        <v>251</v>
      </c>
      <c r="B252" s="12" t="n">
        <v>132</v>
      </c>
      <c r="C252" s="12" t="n">
        <v>136</v>
      </c>
      <c r="D252" s="12" t="n">
        <v>2</v>
      </c>
      <c r="E252" s="16" t="n">
        <v>3299</v>
      </c>
      <c r="F252" s="12" t="n">
        <v>10</v>
      </c>
      <c r="G252" s="12" t="str">
        <f aca="false">INDEX(Products!$C$2:$C$181,MATCH(C252,Products!$A$2:$A$181,0))</f>
        <v>Sports &amp; Fitness</v>
      </c>
      <c r="H252" s="16" t="n">
        <f aca="false">INDEX(Products!$E$2:$E$181,MATCH(C252,Products!$A$2:$A$181,0))</f>
        <v>2348.96</v>
      </c>
      <c r="I252" s="12" t="str">
        <f aca="false">INDEX(Orders!$G$2:$G$3525,MATCH(B252,Orders!$A$2:$A$3525,0))</f>
        <v>Returned</v>
      </c>
      <c r="J252" s="16" t="n">
        <f aca="false">D252*E252*(1-F252/100)</f>
        <v>5938.2</v>
      </c>
      <c r="K252" s="16" t="n">
        <f aca="false">D252*H252</f>
        <v>4697.92</v>
      </c>
      <c r="L252" s="16" t="n">
        <f aca="false">J252-K252</f>
        <v>1240.28</v>
      </c>
    </row>
    <row r="253" customFormat="false" ht="15" hidden="false" customHeight="false" outlineLevel="0" collapsed="false">
      <c r="A253" s="12" t="n">
        <v>252</v>
      </c>
      <c r="B253" s="12" t="n">
        <v>133</v>
      </c>
      <c r="C253" s="12" t="n">
        <v>67</v>
      </c>
      <c r="D253" s="12" t="n">
        <v>1</v>
      </c>
      <c r="E253" s="16" t="n">
        <v>629</v>
      </c>
      <c r="F253" s="12" t="n">
        <v>0</v>
      </c>
      <c r="G253" s="12" t="str">
        <f aca="false">INDEX(Products!$C$2:$C$181,MATCH(C253,Products!$A$2:$A$181,0))</f>
        <v>Fashion</v>
      </c>
      <c r="H253" s="16" t="n">
        <f aca="false">INDEX(Products!$E$2:$E$181,MATCH(C253,Products!$A$2:$A$181,0))</f>
        <v>388.42</v>
      </c>
      <c r="I253" s="12" t="str">
        <f aca="false">INDEX(Orders!$G$2:$G$3525,MATCH(B253,Orders!$A$2:$A$3525,0))</f>
        <v>Cancelled</v>
      </c>
      <c r="J253" s="16" t="n">
        <f aca="false">D253*E253*(1-F253/100)</f>
        <v>629</v>
      </c>
      <c r="K253" s="16" t="n">
        <f aca="false">D253*H253</f>
        <v>388.42</v>
      </c>
      <c r="L253" s="16" t="n">
        <f aca="false">J253-K253</f>
        <v>240.58</v>
      </c>
    </row>
    <row r="254" customFormat="false" ht="15" hidden="false" customHeight="false" outlineLevel="0" collapsed="false">
      <c r="A254" s="12" t="n">
        <v>253</v>
      </c>
      <c r="B254" s="12" t="n">
        <v>134</v>
      </c>
      <c r="C254" s="12" t="n">
        <v>133</v>
      </c>
      <c r="D254" s="12" t="n">
        <v>2</v>
      </c>
      <c r="E254" s="16" t="n">
        <v>3549</v>
      </c>
      <c r="F254" s="12" t="n">
        <v>0</v>
      </c>
      <c r="G254" s="12" t="str">
        <f aca="false">INDEX(Products!$C$2:$C$181,MATCH(C254,Products!$A$2:$A$181,0))</f>
        <v>Sports &amp; Fitness</v>
      </c>
      <c r="H254" s="16" t="n">
        <f aca="false">INDEX(Products!$E$2:$E$181,MATCH(C254,Products!$A$2:$A$181,0))</f>
        <v>2477.75</v>
      </c>
      <c r="I254" s="12" t="str">
        <f aca="false">INDEX(Orders!$G$2:$G$3525,MATCH(B254,Orders!$A$2:$A$3525,0))</f>
        <v>Delivered</v>
      </c>
      <c r="J254" s="16" t="n">
        <f aca="false">D254*E254*(1-F254/100)</f>
        <v>7098</v>
      </c>
      <c r="K254" s="16" t="n">
        <f aca="false">D254*H254</f>
        <v>4955.5</v>
      </c>
      <c r="L254" s="16" t="n">
        <f aca="false">J254-K254</f>
        <v>2142.5</v>
      </c>
    </row>
    <row r="255" customFormat="false" ht="15" hidden="false" customHeight="false" outlineLevel="0" collapsed="false">
      <c r="A255" s="12" t="n">
        <v>254</v>
      </c>
      <c r="B255" s="12" t="n">
        <v>134</v>
      </c>
      <c r="C255" s="12" t="n">
        <v>122</v>
      </c>
      <c r="D255" s="12" t="n">
        <v>1</v>
      </c>
      <c r="E255" s="16" t="n">
        <v>3689</v>
      </c>
      <c r="F255" s="12" t="n">
        <v>10</v>
      </c>
      <c r="G255" s="12" t="str">
        <f aca="false">INDEX(Products!$C$2:$C$181,MATCH(C255,Products!$A$2:$A$181,0))</f>
        <v>Sports &amp; Fitness</v>
      </c>
      <c r="H255" s="16" t="n">
        <f aca="false">INDEX(Products!$E$2:$E$181,MATCH(C255,Products!$A$2:$A$181,0))</f>
        <v>2302.05</v>
      </c>
      <c r="I255" s="12" t="str">
        <f aca="false">INDEX(Orders!$G$2:$G$3525,MATCH(B255,Orders!$A$2:$A$3525,0))</f>
        <v>Delivered</v>
      </c>
      <c r="J255" s="16" t="n">
        <f aca="false">D255*E255*(1-F255/100)</f>
        <v>3320.1</v>
      </c>
      <c r="K255" s="16" t="n">
        <f aca="false">D255*H255</f>
        <v>2302.05</v>
      </c>
      <c r="L255" s="16" t="n">
        <f aca="false">J255-K255</f>
        <v>1018.05</v>
      </c>
    </row>
    <row r="256" customFormat="false" ht="15" hidden="false" customHeight="false" outlineLevel="0" collapsed="false">
      <c r="A256" s="12" t="n">
        <v>255</v>
      </c>
      <c r="B256" s="12" t="n">
        <v>135</v>
      </c>
      <c r="C256" s="12" t="n">
        <v>136</v>
      </c>
      <c r="D256" s="12" t="n">
        <v>1</v>
      </c>
      <c r="E256" s="16" t="n">
        <v>3299</v>
      </c>
      <c r="F256" s="12" t="n">
        <v>0</v>
      </c>
      <c r="G256" s="12" t="str">
        <f aca="false">INDEX(Products!$C$2:$C$181,MATCH(C256,Products!$A$2:$A$181,0))</f>
        <v>Sports &amp; Fitness</v>
      </c>
      <c r="H256" s="16" t="n">
        <f aca="false">INDEX(Products!$E$2:$E$181,MATCH(C256,Products!$A$2:$A$181,0))</f>
        <v>2348.96</v>
      </c>
      <c r="I256" s="12" t="str">
        <f aca="false">INDEX(Orders!$G$2:$G$3525,MATCH(B256,Orders!$A$2:$A$3525,0))</f>
        <v>Delivered</v>
      </c>
      <c r="J256" s="16" t="n">
        <f aca="false">D256*E256*(1-F256/100)</f>
        <v>3299</v>
      </c>
      <c r="K256" s="16" t="n">
        <f aca="false">D256*H256</f>
        <v>2348.96</v>
      </c>
      <c r="L256" s="16" t="n">
        <f aca="false">J256-K256</f>
        <v>950.04</v>
      </c>
    </row>
    <row r="257" customFormat="false" ht="15" hidden="false" customHeight="false" outlineLevel="0" collapsed="false">
      <c r="A257" s="12" t="n">
        <v>256</v>
      </c>
      <c r="B257" s="12" t="n">
        <v>135</v>
      </c>
      <c r="C257" s="12" t="n">
        <v>1</v>
      </c>
      <c r="D257" s="12" t="n">
        <v>1</v>
      </c>
      <c r="E257" s="16" t="n">
        <v>2759</v>
      </c>
      <c r="F257" s="12" t="n">
        <v>5</v>
      </c>
      <c r="G257" s="12" t="str">
        <f aca="false">INDEX(Products!$C$2:$C$181,MATCH(C257,Products!$A$2:$A$181,0))</f>
        <v>Electronics</v>
      </c>
      <c r="H257" s="16" t="n">
        <f aca="false">INDEX(Products!$E$2:$E$181,MATCH(C257,Products!$A$2:$A$181,0))</f>
        <v>2042.05</v>
      </c>
      <c r="I257" s="12" t="str">
        <f aca="false">INDEX(Orders!$G$2:$G$3525,MATCH(B257,Orders!$A$2:$A$3525,0))</f>
        <v>Delivered</v>
      </c>
      <c r="J257" s="16" t="n">
        <f aca="false">D257*E257*(1-F257/100)</f>
        <v>2621.05</v>
      </c>
      <c r="K257" s="16" t="n">
        <f aca="false">D257*H257</f>
        <v>2042.05</v>
      </c>
      <c r="L257" s="16" t="n">
        <f aca="false">J257-K257</f>
        <v>579</v>
      </c>
    </row>
    <row r="258" customFormat="false" ht="15" hidden="false" customHeight="false" outlineLevel="0" collapsed="false">
      <c r="A258" s="12" t="n">
        <v>257</v>
      </c>
      <c r="B258" s="12" t="n">
        <v>136</v>
      </c>
      <c r="C258" s="12" t="n">
        <v>168</v>
      </c>
      <c r="D258" s="12" t="n">
        <v>1</v>
      </c>
      <c r="E258" s="16" t="n">
        <v>149</v>
      </c>
      <c r="F258" s="12" t="n">
        <v>0</v>
      </c>
      <c r="G258" s="12" t="str">
        <f aca="false">INDEX(Products!$C$2:$C$181,MATCH(C258,Products!$A$2:$A$181,0))</f>
        <v>Books &amp; Stationery</v>
      </c>
      <c r="H258" s="16" t="n">
        <f aca="false">INDEX(Products!$E$2:$E$181,MATCH(C258,Products!$A$2:$A$181,0))</f>
        <v>83.16</v>
      </c>
      <c r="I258" s="12" t="str">
        <f aca="false">INDEX(Orders!$G$2:$G$3525,MATCH(B258,Orders!$A$2:$A$3525,0))</f>
        <v>Cancelled</v>
      </c>
      <c r="J258" s="16" t="n">
        <f aca="false">D258*E258*(1-F258/100)</f>
        <v>149</v>
      </c>
      <c r="K258" s="16" t="n">
        <f aca="false">D258*H258</f>
        <v>83.16</v>
      </c>
      <c r="L258" s="16" t="n">
        <f aca="false">J258-K258</f>
        <v>65.84</v>
      </c>
    </row>
    <row r="259" customFormat="false" ht="15" hidden="false" customHeight="false" outlineLevel="0" collapsed="false">
      <c r="A259" s="12" t="n">
        <v>258</v>
      </c>
      <c r="B259" s="12" t="n">
        <v>137</v>
      </c>
      <c r="C259" s="12" t="n">
        <v>14</v>
      </c>
      <c r="D259" s="12" t="n">
        <v>1</v>
      </c>
      <c r="E259" s="16" t="n">
        <v>1849</v>
      </c>
      <c r="F259" s="12" t="n">
        <v>0</v>
      </c>
      <c r="G259" s="12" t="str">
        <f aca="false">INDEX(Products!$C$2:$C$181,MATCH(C259,Products!$A$2:$A$181,0))</f>
        <v>Electronics</v>
      </c>
      <c r="H259" s="16" t="n">
        <f aca="false">INDEX(Products!$E$2:$E$181,MATCH(C259,Products!$A$2:$A$181,0))</f>
        <v>1207.11</v>
      </c>
      <c r="I259" s="12" t="str">
        <f aca="false">INDEX(Orders!$G$2:$G$3525,MATCH(B259,Orders!$A$2:$A$3525,0))</f>
        <v>Delivered</v>
      </c>
      <c r="J259" s="16" t="n">
        <f aca="false">D259*E259*(1-F259/100)</f>
        <v>1849</v>
      </c>
      <c r="K259" s="16" t="n">
        <f aca="false">D259*H259</f>
        <v>1207.11</v>
      </c>
      <c r="L259" s="16" t="n">
        <f aca="false">J259-K259</f>
        <v>641.89</v>
      </c>
    </row>
    <row r="260" customFormat="false" ht="15" hidden="false" customHeight="false" outlineLevel="0" collapsed="false">
      <c r="A260" s="12" t="n">
        <v>259</v>
      </c>
      <c r="B260" s="12" t="n">
        <v>138</v>
      </c>
      <c r="C260" s="12" t="n">
        <v>58</v>
      </c>
      <c r="D260" s="12" t="n">
        <v>1</v>
      </c>
      <c r="E260" s="16" t="n">
        <v>3319</v>
      </c>
      <c r="F260" s="12" t="n">
        <v>5</v>
      </c>
      <c r="G260" s="12" t="str">
        <f aca="false">INDEX(Products!$C$2:$C$181,MATCH(C260,Products!$A$2:$A$181,0))</f>
        <v>Home &amp; Kitchen</v>
      </c>
      <c r="H260" s="16" t="n">
        <f aca="false">INDEX(Products!$E$2:$E$181,MATCH(C260,Products!$A$2:$A$181,0))</f>
        <v>2403.93</v>
      </c>
      <c r="I260" s="12" t="str">
        <f aca="false">INDEX(Orders!$G$2:$G$3525,MATCH(B260,Orders!$A$2:$A$3525,0))</f>
        <v>Delivered</v>
      </c>
      <c r="J260" s="16" t="n">
        <f aca="false">D260*E260*(1-F260/100)</f>
        <v>3153.05</v>
      </c>
      <c r="K260" s="16" t="n">
        <f aca="false">D260*H260</f>
        <v>2403.93</v>
      </c>
      <c r="L260" s="16" t="n">
        <f aca="false">J260-K260</f>
        <v>749.12</v>
      </c>
    </row>
    <row r="261" customFormat="false" ht="15" hidden="false" customHeight="false" outlineLevel="0" collapsed="false">
      <c r="A261" s="12" t="n">
        <v>260</v>
      </c>
      <c r="B261" s="12" t="n">
        <v>138</v>
      </c>
      <c r="C261" s="12" t="n">
        <v>41</v>
      </c>
      <c r="D261" s="12" t="n">
        <v>1</v>
      </c>
      <c r="E261" s="16" t="n">
        <v>4379</v>
      </c>
      <c r="F261" s="12" t="n">
        <v>0</v>
      </c>
      <c r="G261" s="12" t="str">
        <f aca="false">INDEX(Products!$C$2:$C$181,MATCH(C261,Products!$A$2:$A$181,0))</f>
        <v>Home &amp; Kitchen</v>
      </c>
      <c r="H261" s="16" t="n">
        <f aca="false">INDEX(Products!$E$2:$E$181,MATCH(C261,Products!$A$2:$A$181,0))</f>
        <v>2954.33</v>
      </c>
      <c r="I261" s="12" t="str">
        <f aca="false">INDEX(Orders!$G$2:$G$3525,MATCH(B261,Orders!$A$2:$A$3525,0))</f>
        <v>Delivered</v>
      </c>
      <c r="J261" s="16" t="n">
        <f aca="false">D261*E261*(1-F261/100)</f>
        <v>4379</v>
      </c>
      <c r="K261" s="16" t="n">
        <f aca="false">D261*H261</f>
        <v>2954.33</v>
      </c>
      <c r="L261" s="16" t="n">
        <f aca="false">J261-K261</f>
        <v>1424.67</v>
      </c>
    </row>
    <row r="262" customFormat="false" ht="15" hidden="false" customHeight="false" outlineLevel="0" collapsed="false">
      <c r="A262" s="12" t="n">
        <v>261</v>
      </c>
      <c r="B262" s="12" t="n">
        <v>138</v>
      </c>
      <c r="C262" s="12" t="n">
        <v>28</v>
      </c>
      <c r="D262" s="12" t="n">
        <v>1</v>
      </c>
      <c r="E262" s="16" t="n">
        <v>3919</v>
      </c>
      <c r="F262" s="12" t="n">
        <v>0</v>
      </c>
      <c r="G262" s="12" t="str">
        <f aca="false">INDEX(Products!$C$2:$C$181,MATCH(C262,Products!$A$2:$A$181,0))</f>
        <v>Electronics</v>
      </c>
      <c r="H262" s="16" t="n">
        <f aca="false">INDEX(Products!$E$2:$E$181,MATCH(C262,Products!$A$2:$A$181,0))</f>
        <v>2878.02</v>
      </c>
      <c r="I262" s="12" t="str">
        <f aca="false">INDEX(Orders!$G$2:$G$3525,MATCH(B262,Orders!$A$2:$A$3525,0))</f>
        <v>Delivered</v>
      </c>
      <c r="J262" s="16" t="n">
        <f aca="false">D262*E262*(1-F262/100)</f>
        <v>3919</v>
      </c>
      <c r="K262" s="16" t="n">
        <f aca="false">D262*H262</f>
        <v>2878.02</v>
      </c>
      <c r="L262" s="16" t="n">
        <f aca="false">J262-K262</f>
        <v>1040.98</v>
      </c>
    </row>
    <row r="263" customFormat="false" ht="15" hidden="false" customHeight="false" outlineLevel="0" collapsed="false">
      <c r="A263" s="12" t="n">
        <v>262</v>
      </c>
      <c r="B263" s="12" t="n">
        <v>138</v>
      </c>
      <c r="C263" s="12" t="n">
        <v>130</v>
      </c>
      <c r="D263" s="12" t="n">
        <v>1</v>
      </c>
      <c r="E263" s="16" t="n">
        <v>2399</v>
      </c>
      <c r="F263" s="12" t="n">
        <v>20</v>
      </c>
      <c r="G263" s="12" t="str">
        <f aca="false">INDEX(Products!$C$2:$C$181,MATCH(C263,Products!$A$2:$A$181,0))</f>
        <v>Sports &amp; Fitness</v>
      </c>
      <c r="H263" s="16" t="n">
        <f aca="false">INDEX(Products!$E$2:$E$181,MATCH(C263,Products!$A$2:$A$181,0))</f>
        <v>1366.08</v>
      </c>
      <c r="I263" s="12" t="str">
        <f aca="false">INDEX(Orders!$G$2:$G$3525,MATCH(B263,Orders!$A$2:$A$3525,0))</f>
        <v>Delivered</v>
      </c>
      <c r="J263" s="16" t="n">
        <f aca="false">D263*E263*(1-F263/100)</f>
        <v>1919.2</v>
      </c>
      <c r="K263" s="16" t="n">
        <f aca="false">D263*H263</f>
        <v>1366.08</v>
      </c>
      <c r="L263" s="16" t="n">
        <f aca="false">J263-K263</f>
        <v>553.12</v>
      </c>
    </row>
    <row r="264" customFormat="false" ht="15" hidden="false" customHeight="false" outlineLevel="0" collapsed="false">
      <c r="A264" s="12" t="n">
        <v>263</v>
      </c>
      <c r="B264" s="12" t="n">
        <v>139</v>
      </c>
      <c r="C264" s="12" t="n">
        <v>153</v>
      </c>
      <c r="D264" s="12" t="n">
        <v>1</v>
      </c>
      <c r="E264" s="16" t="n">
        <v>689</v>
      </c>
      <c r="F264" s="12" t="n">
        <v>0</v>
      </c>
      <c r="G264" s="12" t="str">
        <f aca="false">INDEX(Products!$C$2:$C$181,MATCH(C264,Products!$A$2:$A$181,0))</f>
        <v>Books &amp; Stationery</v>
      </c>
      <c r="H264" s="16" t="n">
        <f aca="false">INDEX(Products!$E$2:$E$181,MATCH(C264,Products!$A$2:$A$181,0))</f>
        <v>513.42</v>
      </c>
      <c r="I264" s="12" t="str">
        <f aca="false">INDEX(Orders!$G$2:$G$3525,MATCH(B264,Orders!$A$2:$A$3525,0))</f>
        <v>Delivered</v>
      </c>
      <c r="J264" s="16" t="n">
        <f aca="false">D264*E264*(1-F264/100)</f>
        <v>689</v>
      </c>
      <c r="K264" s="16" t="n">
        <f aca="false">D264*H264</f>
        <v>513.42</v>
      </c>
      <c r="L264" s="16" t="n">
        <f aca="false">J264-K264</f>
        <v>175.58</v>
      </c>
    </row>
    <row r="265" customFormat="false" ht="15" hidden="false" customHeight="false" outlineLevel="0" collapsed="false">
      <c r="A265" s="12" t="n">
        <v>264</v>
      </c>
      <c r="B265" s="12" t="n">
        <v>140</v>
      </c>
      <c r="C265" s="12" t="n">
        <v>67</v>
      </c>
      <c r="D265" s="12" t="n">
        <v>1</v>
      </c>
      <c r="E265" s="16" t="n">
        <v>629</v>
      </c>
      <c r="F265" s="12" t="n">
        <v>0</v>
      </c>
      <c r="G265" s="12" t="str">
        <f aca="false">INDEX(Products!$C$2:$C$181,MATCH(C265,Products!$A$2:$A$181,0))</f>
        <v>Fashion</v>
      </c>
      <c r="H265" s="16" t="n">
        <f aca="false">INDEX(Products!$E$2:$E$181,MATCH(C265,Products!$A$2:$A$181,0))</f>
        <v>388.42</v>
      </c>
      <c r="I265" s="12" t="str">
        <f aca="false">INDEX(Orders!$G$2:$G$3525,MATCH(B265,Orders!$A$2:$A$3525,0))</f>
        <v>Returned</v>
      </c>
      <c r="J265" s="16" t="n">
        <f aca="false">D265*E265*(1-F265/100)</f>
        <v>629</v>
      </c>
      <c r="K265" s="16" t="n">
        <f aca="false">D265*H265</f>
        <v>388.42</v>
      </c>
      <c r="L265" s="16" t="n">
        <f aca="false">J265-K265</f>
        <v>240.58</v>
      </c>
    </row>
    <row r="266" customFormat="false" ht="15" hidden="false" customHeight="false" outlineLevel="0" collapsed="false">
      <c r="A266" s="12" t="n">
        <v>265</v>
      </c>
      <c r="B266" s="12" t="n">
        <v>141</v>
      </c>
      <c r="C266" s="12" t="n">
        <v>118</v>
      </c>
      <c r="D266" s="12" t="n">
        <v>1</v>
      </c>
      <c r="E266" s="16" t="n">
        <v>479</v>
      </c>
      <c r="F266" s="12" t="n">
        <v>0</v>
      </c>
      <c r="G266" s="12" t="str">
        <f aca="false">INDEX(Products!$C$2:$C$181,MATCH(C266,Products!$A$2:$A$181,0))</f>
        <v>Beauty</v>
      </c>
      <c r="H266" s="16" t="n">
        <f aca="false">INDEX(Products!$E$2:$E$181,MATCH(C266,Products!$A$2:$A$181,0))</f>
        <v>332.66</v>
      </c>
      <c r="I266" s="12" t="str">
        <f aca="false">INDEX(Orders!$G$2:$G$3525,MATCH(B266,Orders!$A$2:$A$3525,0))</f>
        <v>Delivered</v>
      </c>
      <c r="J266" s="16" t="n">
        <f aca="false">D266*E266*(1-F266/100)</f>
        <v>479</v>
      </c>
      <c r="K266" s="16" t="n">
        <f aca="false">D266*H266</f>
        <v>332.66</v>
      </c>
      <c r="L266" s="16" t="n">
        <f aca="false">J266-K266</f>
        <v>146.34</v>
      </c>
    </row>
    <row r="267" customFormat="false" ht="15" hidden="false" customHeight="false" outlineLevel="0" collapsed="false">
      <c r="A267" s="12" t="n">
        <v>266</v>
      </c>
      <c r="B267" s="12" t="n">
        <v>142</v>
      </c>
      <c r="C267" s="12" t="n">
        <v>93</v>
      </c>
      <c r="D267" s="12" t="n">
        <v>1</v>
      </c>
      <c r="E267" s="16" t="n">
        <v>589</v>
      </c>
      <c r="F267" s="12" t="n">
        <v>0</v>
      </c>
      <c r="G267" s="12" t="str">
        <f aca="false">INDEX(Products!$C$2:$C$181,MATCH(C267,Products!$A$2:$A$181,0))</f>
        <v>Beauty</v>
      </c>
      <c r="H267" s="16" t="n">
        <f aca="false">INDEX(Products!$E$2:$E$181,MATCH(C267,Products!$A$2:$A$181,0))</f>
        <v>401.7</v>
      </c>
      <c r="I267" s="12" t="str">
        <f aca="false">INDEX(Orders!$G$2:$G$3525,MATCH(B267,Orders!$A$2:$A$3525,0))</f>
        <v>Delivered</v>
      </c>
      <c r="J267" s="16" t="n">
        <f aca="false">D267*E267*(1-F267/100)</f>
        <v>589</v>
      </c>
      <c r="K267" s="16" t="n">
        <f aca="false">D267*H267</f>
        <v>401.7</v>
      </c>
      <c r="L267" s="16" t="n">
        <f aca="false">J267-K267</f>
        <v>187.3</v>
      </c>
    </row>
    <row r="268" customFormat="false" ht="15" hidden="false" customHeight="false" outlineLevel="0" collapsed="false">
      <c r="A268" s="12" t="n">
        <v>267</v>
      </c>
      <c r="B268" s="12" t="n">
        <v>142</v>
      </c>
      <c r="C268" s="12" t="n">
        <v>171</v>
      </c>
      <c r="D268" s="12" t="n">
        <v>2</v>
      </c>
      <c r="E268" s="16" t="n">
        <v>499</v>
      </c>
      <c r="F268" s="12" t="n">
        <v>10</v>
      </c>
      <c r="G268" s="12" t="str">
        <f aca="false">INDEX(Products!$C$2:$C$181,MATCH(C268,Products!$A$2:$A$181,0))</f>
        <v>Books &amp; Stationery</v>
      </c>
      <c r="H268" s="16" t="n">
        <f aca="false">INDEX(Products!$E$2:$E$181,MATCH(C268,Products!$A$2:$A$181,0))</f>
        <v>321.7</v>
      </c>
      <c r="I268" s="12" t="str">
        <f aca="false">INDEX(Orders!$G$2:$G$3525,MATCH(B268,Orders!$A$2:$A$3525,0))</f>
        <v>Delivered</v>
      </c>
      <c r="J268" s="16" t="n">
        <f aca="false">D268*E268*(1-F268/100)</f>
        <v>898.2</v>
      </c>
      <c r="K268" s="16" t="n">
        <f aca="false">D268*H268</f>
        <v>643.4</v>
      </c>
      <c r="L268" s="16" t="n">
        <f aca="false">J268-K268</f>
        <v>254.8</v>
      </c>
    </row>
    <row r="269" customFormat="false" ht="15" hidden="false" customHeight="false" outlineLevel="0" collapsed="false">
      <c r="A269" s="12" t="n">
        <v>268</v>
      </c>
      <c r="B269" s="12" t="n">
        <v>143</v>
      </c>
      <c r="C269" s="12" t="n">
        <v>61</v>
      </c>
      <c r="D269" s="12" t="n">
        <v>1</v>
      </c>
      <c r="E269" s="16" t="n">
        <v>2489</v>
      </c>
      <c r="F269" s="12" t="n">
        <v>10</v>
      </c>
      <c r="G269" s="12" t="str">
        <f aca="false">INDEX(Products!$C$2:$C$181,MATCH(C269,Products!$A$2:$A$181,0))</f>
        <v>Fashion</v>
      </c>
      <c r="H269" s="16" t="n">
        <f aca="false">INDEX(Products!$E$2:$E$181,MATCH(C269,Products!$A$2:$A$181,0))</f>
        <v>1815.02</v>
      </c>
      <c r="I269" s="12" t="str">
        <f aca="false">INDEX(Orders!$G$2:$G$3525,MATCH(B269,Orders!$A$2:$A$3525,0))</f>
        <v>Delivered</v>
      </c>
      <c r="J269" s="16" t="n">
        <f aca="false">D269*E269*(1-F269/100)</f>
        <v>2240.1</v>
      </c>
      <c r="K269" s="16" t="n">
        <f aca="false">D269*H269</f>
        <v>1815.02</v>
      </c>
      <c r="L269" s="16" t="n">
        <f aca="false">J269-K269</f>
        <v>425.08</v>
      </c>
    </row>
    <row r="270" customFormat="false" ht="15" hidden="false" customHeight="false" outlineLevel="0" collapsed="false">
      <c r="A270" s="12" t="n">
        <v>269</v>
      </c>
      <c r="B270" s="12" t="n">
        <v>143</v>
      </c>
      <c r="C270" s="12" t="n">
        <v>148</v>
      </c>
      <c r="D270" s="12" t="n">
        <v>1</v>
      </c>
      <c r="E270" s="16" t="n">
        <v>739</v>
      </c>
      <c r="F270" s="12" t="n">
        <v>0</v>
      </c>
      <c r="G270" s="12" t="str">
        <f aca="false">INDEX(Products!$C$2:$C$181,MATCH(C270,Products!$A$2:$A$181,0))</f>
        <v>Sports &amp; Fitness</v>
      </c>
      <c r="H270" s="16" t="n">
        <f aca="false">INDEX(Products!$E$2:$E$181,MATCH(C270,Products!$A$2:$A$181,0))</f>
        <v>483.64</v>
      </c>
      <c r="I270" s="12" t="str">
        <f aca="false">INDEX(Orders!$G$2:$G$3525,MATCH(B270,Orders!$A$2:$A$3525,0))</f>
        <v>Delivered</v>
      </c>
      <c r="J270" s="16" t="n">
        <f aca="false">D270*E270*(1-F270/100)</f>
        <v>739</v>
      </c>
      <c r="K270" s="16" t="n">
        <f aca="false">D270*H270</f>
        <v>483.64</v>
      </c>
      <c r="L270" s="16" t="n">
        <f aca="false">J270-K270</f>
        <v>255.36</v>
      </c>
    </row>
    <row r="271" customFormat="false" ht="15" hidden="false" customHeight="false" outlineLevel="0" collapsed="false">
      <c r="A271" s="12" t="n">
        <v>270</v>
      </c>
      <c r="B271" s="12" t="n">
        <v>144</v>
      </c>
      <c r="C271" s="12" t="n">
        <v>28</v>
      </c>
      <c r="D271" s="12" t="n">
        <v>1</v>
      </c>
      <c r="E271" s="16" t="n">
        <v>3919</v>
      </c>
      <c r="F271" s="12" t="n">
        <v>0</v>
      </c>
      <c r="G271" s="12" t="str">
        <f aca="false">INDEX(Products!$C$2:$C$181,MATCH(C271,Products!$A$2:$A$181,0))</f>
        <v>Electronics</v>
      </c>
      <c r="H271" s="16" t="n">
        <f aca="false">INDEX(Products!$E$2:$E$181,MATCH(C271,Products!$A$2:$A$181,0))</f>
        <v>2878.02</v>
      </c>
      <c r="I271" s="12" t="str">
        <f aca="false">INDEX(Orders!$G$2:$G$3525,MATCH(B271,Orders!$A$2:$A$3525,0))</f>
        <v>Cancelled</v>
      </c>
      <c r="J271" s="16" t="n">
        <f aca="false">D271*E271*(1-F271/100)</f>
        <v>3919</v>
      </c>
      <c r="K271" s="16" t="n">
        <f aca="false">D271*H271</f>
        <v>2878.02</v>
      </c>
      <c r="L271" s="16" t="n">
        <f aca="false">J271-K271</f>
        <v>1040.98</v>
      </c>
    </row>
    <row r="272" customFormat="false" ht="15" hidden="false" customHeight="false" outlineLevel="0" collapsed="false">
      <c r="A272" s="12" t="n">
        <v>271</v>
      </c>
      <c r="B272" s="12" t="n">
        <v>144</v>
      </c>
      <c r="C272" s="12" t="n">
        <v>66</v>
      </c>
      <c r="D272" s="12" t="n">
        <v>1</v>
      </c>
      <c r="E272" s="16" t="n">
        <v>1439</v>
      </c>
      <c r="F272" s="12" t="n">
        <v>0</v>
      </c>
      <c r="G272" s="12" t="str">
        <f aca="false">INDEX(Products!$C$2:$C$181,MATCH(C272,Products!$A$2:$A$181,0))</f>
        <v>Fashion</v>
      </c>
      <c r="H272" s="16" t="n">
        <f aca="false">INDEX(Products!$E$2:$E$181,MATCH(C272,Products!$A$2:$A$181,0))</f>
        <v>855.37</v>
      </c>
      <c r="I272" s="12" t="str">
        <f aca="false">INDEX(Orders!$G$2:$G$3525,MATCH(B272,Orders!$A$2:$A$3525,0))</f>
        <v>Cancelled</v>
      </c>
      <c r="J272" s="16" t="n">
        <f aca="false">D272*E272*(1-F272/100)</f>
        <v>1439</v>
      </c>
      <c r="K272" s="16" t="n">
        <f aca="false">D272*H272</f>
        <v>855.37</v>
      </c>
      <c r="L272" s="16" t="n">
        <f aca="false">J272-K272</f>
        <v>583.63</v>
      </c>
    </row>
    <row r="273" customFormat="false" ht="15" hidden="false" customHeight="false" outlineLevel="0" collapsed="false">
      <c r="A273" s="12" t="n">
        <v>272</v>
      </c>
      <c r="B273" s="12" t="n">
        <v>144</v>
      </c>
      <c r="C273" s="12" t="n">
        <v>98</v>
      </c>
      <c r="D273" s="12" t="n">
        <v>1</v>
      </c>
      <c r="E273" s="16" t="n">
        <v>719</v>
      </c>
      <c r="F273" s="12" t="n">
        <v>0</v>
      </c>
      <c r="G273" s="12" t="str">
        <f aca="false">INDEX(Products!$C$2:$C$181,MATCH(C273,Products!$A$2:$A$181,0))</f>
        <v>Beauty</v>
      </c>
      <c r="H273" s="16" t="n">
        <f aca="false">INDEX(Products!$E$2:$E$181,MATCH(C273,Products!$A$2:$A$181,0))</f>
        <v>445.67</v>
      </c>
      <c r="I273" s="12" t="str">
        <f aca="false">INDEX(Orders!$G$2:$G$3525,MATCH(B273,Orders!$A$2:$A$3525,0))</f>
        <v>Cancelled</v>
      </c>
      <c r="J273" s="16" t="n">
        <f aca="false">D273*E273*(1-F273/100)</f>
        <v>719</v>
      </c>
      <c r="K273" s="16" t="n">
        <f aca="false">D273*H273</f>
        <v>445.67</v>
      </c>
      <c r="L273" s="16" t="n">
        <f aca="false">J273-K273</f>
        <v>273.33</v>
      </c>
    </row>
    <row r="274" customFormat="false" ht="15" hidden="false" customHeight="false" outlineLevel="0" collapsed="false">
      <c r="A274" s="12" t="n">
        <v>273</v>
      </c>
      <c r="B274" s="12" t="n">
        <v>145</v>
      </c>
      <c r="C274" s="12" t="n">
        <v>15</v>
      </c>
      <c r="D274" s="12" t="n">
        <v>1</v>
      </c>
      <c r="E274" s="16" t="n">
        <v>3889</v>
      </c>
      <c r="F274" s="12" t="n">
        <v>5</v>
      </c>
      <c r="G274" s="12" t="str">
        <f aca="false">INDEX(Products!$C$2:$C$181,MATCH(C274,Products!$A$2:$A$181,0))</f>
        <v>Electronics</v>
      </c>
      <c r="H274" s="16" t="n">
        <f aca="false">INDEX(Products!$E$2:$E$181,MATCH(C274,Products!$A$2:$A$181,0))</f>
        <v>2175.08</v>
      </c>
      <c r="I274" s="12" t="str">
        <f aca="false">INDEX(Orders!$G$2:$G$3525,MATCH(B274,Orders!$A$2:$A$3525,0))</f>
        <v>Delivered</v>
      </c>
      <c r="J274" s="16" t="n">
        <f aca="false">D274*E274*(1-F274/100)</f>
        <v>3694.55</v>
      </c>
      <c r="K274" s="16" t="n">
        <f aca="false">D274*H274</f>
        <v>2175.08</v>
      </c>
      <c r="L274" s="16" t="n">
        <f aca="false">J274-K274</f>
        <v>1519.47</v>
      </c>
    </row>
    <row r="275" customFormat="false" ht="15" hidden="false" customHeight="false" outlineLevel="0" collapsed="false">
      <c r="A275" s="12" t="n">
        <v>274</v>
      </c>
      <c r="B275" s="12" t="n">
        <v>145</v>
      </c>
      <c r="C275" s="12" t="n">
        <v>81</v>
      </c>
      <c r="D275" s="12" t="n">
        <v>2</v>
      </c>
      <c r="E275" s="16" t="n">
        <v>1299</v>
      </c>
      <c r="F275" s="12" t="n">
        <v>0</v>
      </c>
      <c r="G275" s="12" t="str">
        <f aca="false">INDEX(Products!$C$2:$C$181,MATCH(C275,Products!$A$2:$A$181,0))</f>
        <v>Fashion</v>
      </c>
      <c r="H275" s="16" t="n">
        <f aca="false">INDEX(Products!$E$2:$E$181,MATCH(C275,Products!$A$2:$A$181,0))</f>
        <v>878.72</v>
      </c>
      <c r="I275" s="12" t="str">
        <f aca="false">INDEX(Orders!$G$2:$G$3525,MATCH(B275,Orders!$A$2:$A$3525,0))</f>
        <v>Delivered</v>
      </c>
      <c r="J275" s="16" t="n">
        <f aca="false">D275*E275*(1-F275/100)</f>
        <v>2598</v>
      </c>
      <c r="K275" s="16" t="n">
        <f aca="false">D275*H275</f>
        <v>1757.44</v>
      </c>
      <c r="L275" s="16" t="n">
        <f aca="false">J275-K275</f>
        <v>840.56</v>
      </c>
    </row>
    <row r="276" customFormat="false" ht="15" hidden="false" customHeight="false" outlineLevel="0" collapsed="false">
      <c r="A276" s="12" t="n">
        <v>275</v>
      </c>
      <c r="B276" s="12" t="n">
        <v>145</v>
      </c>
      <c r="C276" s="12" t="n">
        <v>60</v>
      </c>
      <c r="D276" s="12" t="n">
        <v>1</v>
      </c>
      <c r="E276" s="16" t="n">
        <v>4519</v>
      </c>
      <c r="F276" s="12" t="n">
        <v>0</v>
      </c>
      <c r="G276" s="12" t="str">
        <f aca="false">INDEX(Products!$C$2:$C$181,MATCH(C276,Products!$A$2:$A$181,0))</f>
        <v>Home &amp; Kitchen</v>
      </c>
      <c r="H276" s="16" t="n">
        <f aca="false">INDEX(Products!$E$2:$E$181,MATCH(C276,Products!$A$2:$A$181,0))</f>
        <v>2972.91</v>
      </c>
      <c r="I276" s="12" t="str">
        <f aca="false">INDEX(Orders!$G$2:$G$3525,MATCH(B276,Orders!$A$2:$A$3525,0))</f>
        <v>Delivered</v>
      </c>
      <c r="J276" s="16" t="n">
        <f aca="false">D276*E276*(1-F276/100)</f>
        <v>4519</v>
      </c>
      <c r="K276" s="16" t="n">
        <f aca="false">D276*H276</f>
        <v>2972.91</v>
      </c>
      <c r="L276" s="16" t="n">
        <f aca="false">J276-K276</f>
        <v>1546.09</v>
      </c>
    </row>
    <row r="277" customFormat="false" ht="15" hidden="false" customHeight="false" outlineLevel="0" collapsed="false">
      <c r="A277" s="12" t="n">
        <v>276</v>
      </c>
      <c r="B277" s="12" t="n">
        <v>145</v>
      </c>
      <c r="C277" s="12" t="n">
        <v>110</v>
      </c>
      <c r="D277" s="12" t="n">
        <v>1</v>
      </c>
      <c r="E277" s="16" t="n">
        <v>1229</v>
      </c>
      <c r="F277" s="12" t="n">
        <v>0</v>
      </c>
      <c r="G277" s="12" t="str">
        <f aca="false">INDEX(Products!$C$2:$C$181,MATCH(C277,Products!$A$2:$A$181,0))</f>
        <v>Beauty</v>
      </c>
      <c r="H277" s="16" t="n">
        <f aca="false">INDEX(Products!$E$2:$E$181,MATCH(C277,Products!$A$2:$A$181,0))</f>
        <v>884.69</v>
      </c>
      <c r="I277" s="12" t="str">
        <f aca="false">INDEX(Orders!$G$2:$G$3525,MATCH(B277,Orders!$A$2:$A$3525,0))</f>
        <v>Delivered</v>
      </c>
      <c r="J277" s="16" t="n">
        <f aca="false">D277*E277*(1-F277/100)</f>
        <v>1229</v>
      </c>
      <c r="K277" s="16" t="n">
        <f aca="false">D277*H277</f>
        <v>884.69</v>
      </c>
      <c r="L277" s="16" t="n">
        <f aca="false">J277-K277</f>
        <v>344.31</v>
      </c>
    </row>
    <row r="278" customFormat="false" ht="15" hidden="false" customHeight="false" outlineLevel="0" collapsed="false">
      <c r="A278" s="12" t="n">
        <v>277</v>
      </c>
      <c r="B278" s="12" t="n">
        <v>146</v>
      </c>
      <c r="C278" s="12" t="n">
        <v>47</v>
      </c>
      <c r="D278" s="12" t="n">
        <v>3</v>
      </c>
      <c r="E278" s="16" t="n">
        <v>3909</v>
      </c>
      <c r="F278" s="12" t="n">
        <v>0</v>
      </c>
      <c r="G278" s="12" t="str">
        <f aca="false">INDEX(Products!$C$2:$C$181,MATCH(C278,Products!$A$2:$A$181,0))</f>
        <v>Home &amp; Kitchen</v>
      </c>
      <c r="H278" s="16" t="n">
        <f aca="false">INDEX(Products!$E$2:$E$181,MATCH(C278,Products!$A$2:$A$181,0))</f>
        <v>2588.76</v>
      </c>
      <c r="I278" s="12" t="str">
        <f aca="false">INDEX(Orders!$G$2:$G$3525,MATCH(B278,Orders!$A$2:$A$3525,0))</f>
        <v>Delivered</v>
      </c>
      <c r="J278" s="16" t="n">
        <f aca="false">D278*E278*(1-F278/100)</f>
        <v>11727</v>
      </c>
      <c r="K278" s="16" t="n">
        <f aca="false">D278*H278</f>
        <v>7766.28</v>
      </c>
      <c r="L278" s="16" t="n">
        <f aca="false">J278-K278</f>
        <v>3960.72</v>
      </c>
    </row>
    <row r="279" customFormat="false" ht="15" hidden="false" customHeight="false" outlineLevel="0" collapsed="false">
      <c r="A279" s="12" t="n">
        <v>278</v>
      </c>
      <c r="B279" s="12" t="n">
        <v>146</v>
      </c>
      <c r="C279" s="12" t="n">
        <v>64</v>
      </c>
      <c r="D279" s="12" t="n">
        <v>1</v>
      </c>
      <c r="E279" s="16" t="n">
        <v>2519</v>
      </c>
      <c r="F279" s="12" t="n">
        <v>0</v>
      </c>
      <c r="G279" s="12" t="str">
        <f aca="false">INDEX(Products!$C$2:$C$181,MATCH(C279,Products!$A$2:$A$181,0))</f>
        <v>Fashion</v>
      </c>
      <c r="H279" s="16" t="n">
        <f aca="false">INDEX(Products!$E$2:$E$181,MATCH(C279,Products!$A$2:$A$181,0))</f>
        <v>1819.09</v>
      </c>
      <c r="I279" s="12" t="str">
        <f aca="false">INDEX(Orders!$G$2:$G$3525,MATCH(B279,Orders!$A$2:$A$3525,0))</f>
        <v>Delivered</v>
      </c>
      <c r="J279" s="16" t="n">
        <f aca="false">D279*E279*(1-F279/100)</f>
        <v>2519</v>
      </c>
      <c r="K279" s="16" t="n">
        <f aca="false">D279*H279</f>
        <v>1819.09</v>
      </c>
      <c r="L279" s="16" t="n">
        <f aca="false">J279-K279</f>
        <v>699.91</v>
      </c>
    </row>
    <row r="280" customFormat="false" ht="15" hidden="false" customHeight="false" outlineLevel="0" collapsed="false">
      <c r="A280" s="12" t="n">
        <v>279</v>
      </c>
      <c r="B280" s="12" t="n">
        <v>147</v>
      </c>
      <c r="C280" s="12" t="n">
        <v>21</v>
      </c>
      <c r="D280" s="12" t="n">
        <v>1</v>
      </c>
      <c r="E280" s="16" t="n">
        <v>1439</v>
      </c>
      <c r="F280" s="12" t="n">
        <v>15</v>
      </c>
      <c r="G280" s="12" t="str">
        <f aca="false">INDEX(Products!$C$2:$C$181,MATCH(C280,Products!$A$2:$A$181,0))</f>
        <v>Electronics</v>
      </c>
      <c r="H280" s="16" t="n">
        <f aca="false">INDEX(Products!$E$2:$E$181,MATCH(C280,Products!$A$2:$A$181,0))</f>
        <v>933.96</v>
      </c>
      <c r="I280" s="12" t="str">
        <f aca="false">INDEX(Orders!$G$2:$G$3525,MATCH(B280,Orders!$A$2:$A$3525,0))</f>
        <v>Delivered</v>
      </c>
      <c r="J280" s="16" t="n">
        <f aca="false">D280*E280*(1-F280/100)</f>
        <v>1223.15</v>
      </c>
      <c r="K280" s="16" t="n">
        <f aca="false">D280*H280</f>
        <v>933.96</v>
      </c>
      <c r="L280" s="16" t="n">
        <f aca="false">J280-K280</f>
        <v>289.19</v>
      </c>
    </row>
    <row r="281" customFormat="false" ht="15" hidden="false" customHeight="false" outlineLevel="0" collapsed="false">
      <c r="A281" s="12" t="n">
        <v>280</v>
      </c>
      <c r="B281" s="12" t="n">
        <v>147</v>
      </c>
      <c r="C281" s="12" t="n">
        <v>20</v>
      </c>
      <c r="D281" s="12" t="n">
        <v>1</v>
      </c>
      <c r="E281" s="16" t="n">
        <v>4369</v>
      </c>
      <c r="F281" s="12" t="n">
        <v>0</v>
      </c>
      <c r="G281" s="12" t="str">
        <f aca="false">INDEX(Products!$C$2:$C$181,MATCH(C281,Products!$A$2:$A$181,0))</f>
        <v>Electronics</v>
      </c>
      <c r="H281" s="16" t="n">
        <f aca="false">INDEX(Products!$E$2:$E$181,MATCH(C281,Products!$A$2:$A$181,0))</f>
        <v>2787.56</v>
      </c>
      <c r="I281" s="12" t="str">
        <f aca="false">INDEX(Orders!$G$2:$G$3525,MATCH(B281,Orders!$A$2:$A$3525,0))</f>
        <v>Delivered</v>
      </c>
      <c r="J281" s="16" t="n">
        <f aca="false">D281*E281*(1-F281/100)</f>
        <v>4369</v>
      </c>
      <c r="K281" s="16" t="n">
        <f aca="false">D281*H281</f>
        <v>2787.56</v>
      </c>
      <c r="L281" s="16" t="n">
        <f aca="false">J281-K281</f>
        <v>1581.44</v>
      </c>
    </row>
    <row r="282" customFormat="false" ht="15" hidden="false" customHeight="false" outlineLevel="0" collapsed="false">
      <c r="A282" s="12" t="n">
        <v>281</v>
      </c>
      <c r="B282" s="12" t="n">
        <v>148</v>
      </c>
      <c r="C282" s="12" t="n">
        <v>151</v>
      </c>
      <c r="D282" s="12" t="n">
        <v>1</v>
      </c>
      <c r="E282" s="16" t="n">
        <v>149</v>
      </c>
      <c r="F282" s="12" t="n">
        <v>0</v>
      </c>
      <c r="G282" s="12" t="str">
        <f aca="false">INDEX(Products!$C$2:$C$181,MATCH(C282,Products!$A$2:$A$181,0))</f>
        <v>Books &amp; Stationery</v>
      </c>
      <c r="H282" s="16" t="n">
        <f aca="false">INDEX(Products!$E$2:$E$181,MATCH(C282,Products!$A$2:$A$181,0))</f>
        <v>97.78</v>
      </c>
      <c r="I282" s="12" t="str">
        <f aca="false">INDEX(Orders!$G$2:$G$3525,MATCH(B282,Orders!$A$2:$A$3525,0))</f>
        <v>Returned</v>
      </c>
      <c r="J282" s="16" t="n">
        <f aca="false">D282*E282*(1-F282/100)</f>
        <v>149</v>
      </c>
      <c r="K282" s="16" t="n">
        <f aca="false">D282*H282</f>
        <v>97.78</v>
      </c>
      <c r="L282" s="16" t="n">
        <f aca="false">J282-K282</f>
        <v>51.22</v>
      </c>
    </row>
    <row r="283" customFormat="false" ht="15" hidden="false" customHeight="false" outlineLevel="0" collapsed="false">
      <c r="A283" s="12" t="n">
        <v>282</v>
      </c>
      <c r="B283" s="12" t="n">
        <v>149</v>
      </c>
      <c r="C283" s="12" t="n">
        <v>25</v>
      </c>
      <c r="D283" s="12" t="n">
        <v>3</v>
      </c>
      <c r="E283" s="16" t="n">
        <v>3649</v>
      </c>
      <c r="F283" s="12" t="n">
        <v>0</v>
      </c>
      <c r="G283" s="12" t="str">
        <f aca="false">INDEX(Products!$C$2:$C$181,MATCH(C283,Products!$A$2:$A$181,0))</f>
        <v>Electronics</v>
      </c>
      <c r="H283" s="16" t="n">
        <f aca="false">INDEX(Products!$E$2:$E$181,MATCH(C283,Products!$A$2:$A$181,0))</f>
        <v>2141.86</v>
      </c>
      <c r="I283" s="12" t="str">
        <f aca="false">INDEX(Orders!$G$2:$G$3525,MATCH(B283,Orders!$A$2:$A$3525,0))</f>
        <v>Delivered</v>
      </c>
      <c r="J283" s="16" t="n">
        <f aca="false">D283*E283*(1-F283/100)</f>
        <v>10947</v>
      </c>
      <c r="K283" s="16" t="n">
        <f aca="false">D283*H283</f>
        <v>6425.58</v>
      </c>
      <c r="L283" s="16" t="n">
        <f aca="false">J283-K283</f>
        <v>4521.42</v>
      </c>
    </row>
    <row r="284" customFormat="false" ht="15" hidden="false" customHeight="false" outlineLevel="0" collapsed="false">
      <c r="A284" s="12" t="n">
        <v>283</v>
      </c>
      <c r="B284" s="12" t="n">
        <v>149</v>
      </c>
      <c r="C284" s="12" t="n">
        <v>31</v>
      </c>
      <c r="D284" s="12" t="n">
        <v>1</v>
      </c>
      <c r="E284" s="16" t="n">
        <v>2199</v>
      </c>
      <c r="F284" s="12" t="n">
        <v>0</v>
      </c>
      <c r="G284" s="12" t="str">
        <f aca="false">INDEX(Products!$C$2:$C$181,MATCH(C284,Products!$A$2:$A$181,0))</f>
        <v>Home &amp; Kitchen</v>
      </c>
      <c r="H284" s="16" t="n">
        <f aca="false">INDEX(Products!$E$2:$E$181,MATCH(C284,Products!$A$2:$A$181,0))</f>
        <v>1328.79</v>
      </c>
      <c r="I284" s="12" t="str">
        <f aca="false">INDEX(Orders!$G$2:$G$3525,MATCH(B284,Orders!$A$2:$A$3525,0))</f>
        <v>Delivered</v>
      </c>
      <c r="J284" s="16" t="n">
        <f aca="false">D284*E284*(1-F284/100)</f>
        <v>2199</v>
      </c>
      <c r="K284" s="16" t="n">
        <f aca="false">D284*H284</f>
        <v>1328.79</v>
      </c>
      <c r="L284" s="16" t="n">
        <f aca="false">J284-K284</f>
        <v>870.21</v>
      </c>
    </row>
    <row r="285" customFormat="false" ht="15" hidden="false" customHeight="false" outlineLevel="0" collapsed="false">
      <c r="A285" s="12" t="n">
        <v>284</v>
      </c>
      <c r="B285" s="12" t="n">
        <v>150</v>
      </c>
      <c r="C285" s="12" t="n">
        <v>128</v>
      </c>
      <c r="D285" s="12" t="n">
        <v>2</v>
      </c>
      <c r="E285" s="16" t="n">
        <v>899</v>
      </c>
      <c r="F285" s="12" t="n">
        <v>5</v>
      </c>
      <c r="G285" s="12" t="str">
        <f aca="false">INDEX(Products!$C$2:$C$181,MATCH(C285,Products!$A$2:$A$181,0))</f>
        <v>Sports &amp; Fitness</v>
      </c>
      <c r="H285" s="16" t="n">
        <f aca="false">INDEX(Products!$E$2:$E$181,MATCH(C285,Products!$A$2:$A$181,0))</f>
        <v>594.56</v>
      </c>
      <c r="I285" s="12" t="str">
        <f aca="false">INDEX(Orders!$G$2:$G$3525,MATCH(B285,Orders!$A$2:$A$3525,0))</f>
        <v>Delivered</v>
      </c>
      <c r="J285" s="16" t="n">
        <f aca="false">D285*E285*(1-F285/100)</f>
        <v>1708.1</v>
      </c>
      <c r="K285" s="16" t="n">
        <f aca="false">D285*H285</f>
        <v>1189.12</v>
      </c>
      <c r="L285" s="16" t="n">
        <f aca="false">J285-K285</f>
        <v>518.98</v>
      </c>
    </row>
    <row r="286" customFormat="false" ht="15" hidden="false" customHeight="false" outlineLevel="0" collapsed="false">
      <c r="A286" s="12" t="n">
        <v>285</v>
      </c>
      <c r="B286" s="12" t="n">
        <v>150</v>
      </c>
      <c r="C286" s="12" t="n">
        <v>82</v>
      </c>
      <c r="D286" s="12" t="n">
        <v>1</v>
      </c>
      <c r="E286" s="16" t="n">
        <v>2019</v>
      </c>
      <c r="F286" s="12" t="n">
        <v>20</v>
      </c>
      <c r="G286" s="12" t="str">
        <f aca="false">INDEX(Products!$C$2:$C$181,MATCH(C286,Products!$A$2:$A$181,0))</f>
        <v>Fashion</v>
      </c>
      <c r="H286" s="16" t="n">
        <f aca="false">INDEX(Products!$E$2:$E$181,MATCH(C286,Products!$A$2:$A$181,0))</f>
        <v>1326.8</v>
      </c>
      <c r="I286" s="12" t="str">
        <f aca="false">INDEX(Orders!$G$2:$G$3525,MATCH(B286,Orders!$A$2:$A$3525,0))</f>
        <v>Delivered</v>
      </c>
      <c r="J286" s="16" t="n">
        <f aca="false">D286*E286*(1-F286/100)</f>
        <v>1615.2</v>
      </c>
      <c r="K286" s="16" t="n">
        <f aca="false">D286*H286</f>
        <v>1326.8</v>
      </c>
      <c r="L286" s="16" t="n">
        <f aca="false">J286-K286</f>
        <v>288.4</v>
      </c>
    </row>
    <row r="287" customFormat="false" ht="15" hidden="false" customHeight="false" outlineLevel="0" collapsed="false">
      <c r="A287" s="12" t="n">
        <v>286</v>
      </c>
      <c r="B287" s="12" t="n">
        <v>151</v>
      </c>
      <c r="C287" s="12" t="n">
        <v>128</v>
      </c>
      <c r="D287" s="12" t="n">
        <v>1</v>
      </c>
      <c r="E287" s="16" t="n">
        <v>899</v>
      </c>
      <c r="F287" s="12" t="n">
        <v>10</v>
      </c>
      <c r="G287" s="12" t="str">
        <f aca="false">INDEX(Products!$C$2:$C$181,MATCH(C287,Products!$A$2:$A$181,0))</f>
        <v>Sports &amp; Fitness</v>
      </c>
      <c r="H287" s="16" t="n">
        <f aca="false">INDEX(Products!$E$2:$E$181,MATCH(C287,Products!$A$2:$A$181,0))</f>
        <v>594.56</v>
      </c>
      <c r="I287" s="12" t="str">
        <f aca="false">INDEX(Orders!$G$2:$G$3525,MATCH(B287,Orders!$A$2:$A$3525,0))</f>
        <v>Delivered</v>
      </c>
      <c r="J287" s="16" t="n">
        <f aca="false">D287*E287*(1-F287/100)</f>
        <v>809.1</v>
      </c>
      <c r="K287" s="16" t="n">
        <f aca="false">D287*H287</f>
        <v>594.56</v>
      </c>
      <c r="L287" s="16" t="n">
        <f aca="false">J287-K287</f>
        <v>214.54</v>
      </c>
    </row>
    <row r="288" customFormat="false" ht="15" hidden="false" customHeight="false" outlineLevel="0" collapsed="false">
      <c r="A288" s="12" t="n">
        <v>287</v>
      </c>
      <c r="B288" s="12" t="n">
        <v>152</v>
      </c>
      <c r="C288" s="12" t="n">
        <v>145</v>
      </c>
      <c r="D288" s="12" t="n">
        <v>1</v>
      </c>
      <c r="E288" s="16" t="n">
        <v>1329</v>
      </c>
      <c r="F288" s="12" t="n">
        <v>0</v>
      </c>
      <c r="G288" s="12" t="str">
        <f aca="false">INDEX(Products!$C$2:$C$181,MATCH(C288,Products!$A$2:$A$181,0))</f>
        <v>Sports &amp; Fitness</v>
      </c>
      <c r="H288" s="16" t="n">
        <f aca="false">INDEX(Products!$E$2:$E$181,MATCH(C288,Products!$A$2:$A$181,0))</f>
        <v>887.99</v>
      </c>
      <c r="I288" s="12" t="str">
        <f aca="false">INDEX(Orders!$G$2:$G$3525,MATCH(B288,Orders!$A$2:$A$3525,0))</f>
        <v>Delivered</v>
      </c>
      <c r="J288" s="16" t="n">
        <f aca="false">D288*E288*(1-F288/100)</f>
        <v>1329</v>
      </c>
      <c r="K288" s="16" t="n">
        <f aca="false">D288*H288</f>
        <v>887.99</v>
      </c>
      <c r="L288" s="16" t="n">
        <f aca="false">J288-K288</f>
        <v>441.01</v>
      </c>
    </row>
    <row r="289" customFormat="false" ht="15" hidden="false" customHeight="false" outlineLevel="0" collapsed="false">
      <c r="A289" s="12" t="n">
        <v>288</v>
      </c>
      <c r="B289" s="12" t="n">
        <v>152</v>
      </c>
      <c r="C289" s="12" t="n">
        <v>130</v>
      </c>
      <c r="D289" s="12" t="n">
        <v>1</v>
      </c>
      <c r="E289" s="16" t="n">
        <v>2399</v>
      </c>
      <c r="F289" s="12" t="n">
        <v>0</v>
      </c>
      <c r="G289" s="12" t="str">
        <f aca="false">INDEX(Products!$C$2:$C$181,MATCH(C289,Products!$A$2:$A$181,0))</f>
        <v>Sports &amp; Fitness</v>
      </c>
      <c r="H289" s="16" t="n">
        <f aca="false">INDEX(Products!$E$2:$E$181,MATCH(C289,Products!$A$2:$A$181,0))</f>
        <v>1366.08</v>
      </c>
      <c r="I289" s="12" t="str">
        <f aca="false">INDEX(Orders!$G$2:$G$3525,MATCH(B289,Orders!$A$2:$A$3525,0))</f>
        <v>Delivered</v>
      </c>
      <c r="J289" s="16" t="n">
        <f aca="false">D289*E289*(1-F289/100)</f>
        <v>2399</v>
      </c>
      <c r="K289" s="16" t="n">
        <f aca="false">D289*H289</f>
        <v>1366.08</v>
      </c>
      <c r="L289" s="16" t="n">
        <f aca="false">J289-K289</f>
        <v>1032.92</v>
      </c>
    </row>
    <row r="290" customFormat="false" ht="15" hidden="false" customHeight="false" outlineLevel="0" collapsed="false">
      <c r="A290" s="12" t="n">
        <v>289</v>
      </c>
      <c r="B290" s="12" t="n">
        <v>152</v>
      </c>
      <c r="C290" s="12" t="n">
        <v>137</v>
      </c>
      <c r="D290" s="12" t="n">
        <v>1</v>
      </c>
      <c r="E290" s="16" t="n">
        <v>3509</v>
      </c>
      <c r="F290" s="12" t="n">
        <v>15</v>
      </c>
      <c r="G290" s="12" t="str">
        <f aca="false">INDEX(Products!$C$2:$C$181,MATCH(C290,Products!$A$2:$A$181,0))</f>
        <v>Sports &amp; Fitness</v>
      </c>
      <c r="H290" s="16" t="n">
        <f aca="false">INDEX(Products!$E$2:$E$181,MATCH(C290,Products!$A$2:$A$181,0))</f>
        <v>2570.86</v>
      </c>
      <c r="I290" s="12" t="str">
        <f aca="false">INDEX(Orders!$G$2:$G$3525,MATCH(B290,Orders!$A$2:$A$3525,0))</f>
        <v>Delivered</v>
      </c>
      <c r="J290" s="16" t="n">
        <f aca="false">D290*E290*(1-F290/100)</f>
        <v>2982.65</v>
      </c>
      <c r="K290" s="16" t="n">
        <f aca="false">D290*H290</f>
        <v>2570.86</v>
      </c>
      <c r="L290" s="16" t="n">
        <f aca="false">J290-K290</f>
        <v>411.79</v>
      </c>
    </row>
    <row r="291" customFormat="false" ht="15" hidden="false" customHeight="false" outlineLevel="0" collapsed="false">
      <c r="A291" s="12" t="n">
        <v>290</v>
      </c>
      <c r="B291" s="12" t="n">
        <v>152</v>
      </c>
      <c r="C291" s="12" t="n">
        <v>63</v>
      </c>
      <c r="D291" s="12" t="n">
        <v>3</v>
      </c>
      <c r="E291" s="16" t="n">
        <v>929</v>
      </c>
      <c r="F291" s="12" t="n">
        <v>0</v>
      </c>
      <c r="G291" s="12" t="str">
        <f aca="false">INDEX(Products!$C$2:$C$181,MATCH(C291,Products!$A$2:$A$181,0))</f>
        <v>Fashion</v>
      </c>
      <c r="H291" s="16" t="n">
        <f aca="false">INDEX(Products!$E$2:$E$181,MATCH(C291,Products!$A$2:$A$181,0))</f>
        <v>590.31</v>
      </c>
      <c r="I291" s="12" t="str">
        <f aca="false">INDEX(Orders!$G$2:$G$3525,MATCH(B291,Orders!$A$2:$A$3525,0))</f>
        <v>Delivered</v>
      </c>
      <c r="J291" s="16" t="n">
        <f aca="false">D291*E291*(1-F291/100)</f>
        <v>2787</v>
      </c>
      <c r="K291" s="16" t="n">
        <f aca="false">D291*H291</f>
        <v>1770.93</v>
      </c>
      <c r="L291" s="16" t="n">
        <f aca="false">J291-K291</f>
        <v>1016.07</v>
      </c>
    </row>
    <row r="292" customFormat="false" ht="15" hidden="false" customHeight="false" outlineLevel="0" collapsed="false">
      <c r="A292" s="12" t="n">
        <v>291</v>
      </c>
      <c r="B292" s="12" t="n">
        <v>153</v>
      </c>
      <c r="C292" s="12" t="n">
        <v>20</v>
      </c>
      <c r="D292" s="12" t="n">
        <v>1</v>
      </c>
      <c r="E292" s="16" t="n">
        <v>4369</v>
      </c>
      <c r="F292" s="12" t="n">
        <v>10</v>
      </c>
      <c r="G292" s="12" t="str">
        <f aca="false">INDEX(Products!$C$2:$C$181,MATCH(C292,Products!$A$2:$A$181,0))</f>
        <v>Electronics</v>
      </c>
      <c r="H292" s="16" t="n">
        <f aca="false">INDEX(Products!$E$2:$E$181,MATCH(C292,Products!$A$2:$A$181,0))</f>
        <v>2787.56</v>
      </c>
      <c r="I292" s="12" t="str">
        <f aca="false">INDEX(Orders!$G$2:$G$3525,MATCH(B292,Orders!$A$2:$A$3525,0))</f>
        <v>Delivered</v>
      </c>
      <c r="J292" s="16" t="n">
        <f aca="false">D292*E292*(1-F292/100)</f>
        <v>3932.1</v>
      </c>
      <c r="K292" s="16" t="n">
        <f aca="false">D292*H292</f>
        <v>2787.56</v>
      </c>
      <c r="L292" s="16" t="n">
        <f aca="false">J292-K292</f>
        <v>1144.54</v>
      </c>
    </row>
    <row r="293" customFormat="false" ht="15" hidden="false" customHeight="false" outlineLevel="0" collapsed="false">
      <c r="A293" s="12" t="n">
        <v>292</v>
      </c>
      <c r="B293" s="12" t="n">
        <v>154</v>
      </c>
      <c r="C293" s="12" t="n">
        <v>67</v>
      </c>
      <c r="D293" s="12" t="n">
        <v>1</v>
      </c>
      <c r="E293" s="16" t="n">
        <v>629</v>
      </c>
      <c r="F293" s="12" t="n">
        <v>0</v>
      </c>
      <c r="G293" s="12" t="str">
        <f aca="false">INDEX(Products!$C$2:$C$181,MATCH(C293,Products!$A$2:$A$181,0))</f>
        <v>Fashion</v>
      </c>
      <c r="H293" s="16" t="n">
        <f aca="false">INDEX(Products!$E$2:$E$181,MATCH(C293,Products!$A$2:$A$181,0))</f>
        <v>388.42</v>
      </c>
      <c r="I293" s="12" t="str">
        <f aca="false">INDEX(Orders!$G$2:$G$3525,MATCH(B293,Orders!$A$2:$A$3525,0))</f>
        <v>Delivered</v>
      </c>
      <c r="J293" s="16" t="n">
        <f aca="false">D293*E293*(1-F293/100)</f>
        <v>629</v>
      </c>
      <c r="K293" s="16" t="n">
        <f aca="false">D293*H293</f>
        <v>388.42</v>
      </c>
      <c r="L293" s="16" t="n">
        <f aca="false">J293-K293</f>
        <v>240.58</v>
      </c>
    </row>
    <row r="294" customFormat="false" ht="15" hidden="false" customHeight="false" outlineLevel="0" collapsed="false">
      <c r="A294" s="12" t="n">
        <v>293</v>
      </c>
      <c r="B294" s="12" t="n">
        <v>154</v>
      </c>
      <c r="C294" s="12" t="n">
        <v>133</v>
      </c>
      <c r="D294" s="12" t="n">
        <v>2</v>
      </c>
      <c r="E294" s="16" t="n">
        <v>3549</v>
      </c>
      <c r="F294" s="12" t="n">
        <v>10</v>
      </c>
      <c r="G294" s="12" t="str">
        <f aca="false">INDEX(Products!$C$2:$C$181,MATCH(C294,Products!$A$2:$A$181,0))</f>
        <v>Sports &amp; Fitness</v>
      </c>
      <c r="H294" s="16" t="n">
        <f aca="false">INDEX(Products!$E$2:$E$181,MATCH(C294,Products!$A$2:$A$181,0))</f>
        <v>2477.75</v>
      </c>
      <c r="I294" s="12" t="str">
        <f aca="false">INDEX(Orders!$G$2:$G$3525,MATCH(B294,Orders!$A$2:$A$3525,0))</f>
        <v>Delivered</v>
      </c>
      <c r="J294" s="16" t="n">
        <f aca="false">D294*E294*(1-F294/100)</f>
        <v>6388.2</v>
      </c>
      <c r="K294" s="16" t="n">
        <f aca="false">D294*H294</f>
        <v>4955.5</v>
      </c>
      <c r="L294" s="16" t="n">
        <f aca="false">J294-K294</f>
        <v>1432.7</v>
      </c>
    </row>
    <row r="295" customFormat="false" ht="15" hidden="false" customHeight="false" outlineLevel="0" collapsed="false">
      <c r="A295" s="12" t="n">
        <v>294</v>
      </c>
      <c r="B295" s="12" t="n">
        <v>154</v>
      </c>
      <c r="C295" s="12" t="n">
        <v>137</v>
      </c>
      <c r="D295" s="12" t="n">
        <v>1</v>
      </c>
      <c r="E295" s="16" t="n">
        <v>3509</v>
      </c>
      <c r="F295" s="12" t="n">
        <v>0</v>
      </c>
      <c r="G295" s="12" t="str">
        <f aca="false">INDEX(Products!$C$2:$C$181,MATCH(C295,Products!$A$2:$A$181,0))</f>
        <v>Sports &amp; Fitness</v>
      </c>
      <c r="H295" s="16" t="n">
        <f aca="false">INDEX(Products!$E$2:$E$181,MATCH(C295,Products!$A$2:$A$181,0))</f>
        <v>2570.86</v>
      </c>
      <c r="I295" s="12" t="str">
        <f aca="false">INDEX(Orders!$G$2:$G$3525,MATCH(B295,Orders!$A$2:$A$3525,0))</f>
        <v>Delivered</v>
      </c>
      <c r="J295" s="16" t="n">
        <f aca="false">D295*E295*(1-F295/100)</f>
        <v>3509</v>
      </c>
      <c r="K295" s="16" t="n">
        <f aca="false">D295*H295</f>
        <v>2570.86</v>
      </c>
      <c r="L295" s="16" t="n">
        <f aca="false">J295-K295</f>
        <v>938.14</v>
      </c>
    </row>
    <row r="296" customFormat="false" ht="15" hidden="false" customHeight="false" outlineLevel="0" collapsed="false">
      <c r="A296" s="12" t="n">
        <v>295</v>
      </c>
      <c r="B296" s="12" t="n">
        <v>154</v>
      </c>
      <c r="C296" s="12" t="n">
        <v>10</v>
      </c>
      <c r="D296" s="12" t="n">
        <v>1</v>
      </c>
      <c r="E296" s="16" t="n">
        <v>3059</v>
      </c>
      <c r="F296" s="12" t="n">
        <v>5</v>
      </c>
      <c r="G296" s="12" t="str">
        <f aca="false">INDEX(Products!$C$2:$C$181,MATCH(C296,Products!$A$2:$A$181,0))</f>
        <v>Electronics</v>
      </c>
      <c r="H296" s="16" t="n">
        <f aca="false">INDEX(Products!$E$2:$E$181,MATCH(C296,Products!$A$2:$A$181,0))</f>
        <v>1860.62</v>
      </c>
      <c r="I296" s="12" t="str">
        <f aca="false">INDEX(Orders!$G$2:$G$3525,MATCH(B296,Orders!$A$2:$A$3525,0))</f>
        <v>Delivered</v>
      </c>
      <c r="J296" s="16" t="n">
        <f aca="false">D296*E296*(1-F296/100)</f>
        <v>2906.05</v>
      </c>
      <c r="K296" s="16" t="n">
        <f aca="false">D296*H296</f>
        <v>1860.62</v>
      </c>
      <c r="L296" s="16" t="n">
        <f aca="false">J296-K296</f>
        <v>1045.43</v>
      </c>
    </row>
    <row r="297" customFormat="false" ht="15" hidden="false" customHeight="false" outlineLevel="0" collapsed="false">
      <c r="A297" s="12" t="n">
        <v>296</v>
      </c>
      <c r="B297" s="12" t="n">
        <v>155</v>
      </c>
      <c r="C297" s="12" t="n">
        <v>118</v>
      </c>
      <c r="D297" s="12" t="n">
        <v>1</v>
      </c>
      <c r="E297" s="16" t="n">
        <v>479</v>
      </c>
      <c r="F297" s="12" t="n">
        <v>0</v>
      </c>
      <c r="G297" s="12" t="str">
        <f aca="false">INDEX(Products!$C$2:$C$181,MATCH(C297,Products!$A$2:$A$181,0))</f>
        <v>Beauty</v>
      </c>
      <c r="H297" s="16" t="n">
        <f aca="false">INDEX(Products!$E$2:$E$181,MATCH(C297,Products!$A$2:$A$181,0))</f>
        <v>332.66</v>
      </c>
      <c r="I297" s="12" t="str">
        <f aca="false">INDEX(Orders!$G$2:$G$3525,MATCH(B297,Orders!$A$2:$A$3525,0))</f>
        <v>Cancelled</v>
      </c>
      <c r="J297" s="16" t="n">
        <f aca="false">D297*E297*(1-F297/100)</f>
        <v>479</v>
      </c>
      <c r="K297" s="16" t="n">
        <f aca="false">D297*H297</f>
        <v>332.66</v>
      </c>
      <c r="L297" s="16" t="n">
        <f aca="false">J297-K297</f>
        <v>146.34</v>
      </c>
    </row>
    <row r="298" customFormat="false" ht="15" hidden="false" customHeight="false" outlineLevel="0" collapsed="false">
      <c r="A298" s="12" t="n">
        <v>297</v>
      </c>
      <c r="B298" s="12" t="n">
        <v>156</v>
      </c>
      <c r="C298" s="12" t="n">
        <v>57</v>
      </c>
      <c r="D298" s="12" t="n">
        <v>2</v>
      </c>
      <c r="E298" s="16" t="n">
        <v>4689</v>
      </c>
      <c r="F298" s="12" t="n">
        <v>0</v>
      </c>
      <c r="G298" s="12" t="str">
        <f aca="false">INDEX(Products!$C$2:$C$181,MATCH(C298,Products!$A$2:$A$181,0))</f>
        <v>Home &amp; Kitchen</v>
      </c>
      <c r="H298" s="16" t="n">
        <f aca="false">INDEX(Products!$E$2:$E$181,MATCH(C298,Products!$A$2:$A$181,0))</f>
        <v>3336.81</v>
      </c>
      <c r="I298" s="12" t="str">
        <f aca="false">INDEX(Orders!$G$2:$G$3525,MATCH(B298,Orders!$A$2:$A$3525,0))</f>
        <v>Cancelled</v>
      </c>
      <c r="J298" s="16" t="n">
        <f aca="false">D298*E298*(1-F298/100)</f>
        <v>9378</v>
      </c>
      <c r="K298" s="16" t="n">
        <f aca="false">D298*H298</f>
        <v>6673.62</v>
      </c>
      <c r="L298" s="16" t="n">
        <f aca="false">J298-K298</f>
        <v>2704.38</v>
      </c>
    </row>
    <row r="299" customFormat="false" ht="15" hidden="false" customHeight="false" outlineLevel="0" collapsed="false">
      <c r="A299" s="12" t="n">
        <v>298</v>
      </c>
      <c r="B299" s="12" t="n">
        <v>156</v>
      </c>
      <c r="C299" s="12" t="n">
        <v>59</v>
      </c>
      <c r="D299" s="12" t="n">
        <v>1</v>
      </c>
      <c r="E299" s="16" t="n">
        <v>4109</v>
      </c>
      <c r="F299" s="12" t="n">
        <v>20</v>
      </c>
      <c r="G299" s="12" t="str">
        <f aca="false">INDEX(Products!$C$2:$C$181,MATCH(C299,Products!$A$2:$A$181,0))</f>
        <v>Home &amp; Kitchen</v>
      </c>
      <c r="H299" s="16" t="n">
        <f aca="false">INDEX(Products!$E$2:$E$181,MATCH(C299,Products!$A$2:$A$181,0))</f>
        <v>2413.27</v>
      </c>
      <c r="I299" s="12" t="str">
        <f aca="false">INDEX(Orders!$G$2:$G$3525,MATCH(B299,Orders!$A$2:$A$3525,0))</f>
        <v>Cancelled</v>
      </c>
      <c r="J299" s="16" t="n">
        <f aca="false">D299*E299*(1-F299/100)</f>
        <v>3287.2</v>
      </c>
      <c r="K299" s="16" t="n">
        <f aca="false">D299*H299</f>
        <v>2413.27</v>
      </c>
      <c r="L299" s="16" t="n">
        <f aca="false">J299-K299</f>
        <v>873.93</v>
      </c>
    </row>
    <row r="300" customFormat="false" ht="15" hidden="false" customHeight="false" outlineLevel="0" collapsed="false">
      <c r="A300" s="12" t="n">
        <v>299</v>
      </c>
      <c r="B300" s="12" t="n">
        <v>156</v>
      </c>
      <c r="C300" s="12" t="n">
        <v>74</v>
      </c>
      <c r="D300" s="12" t="n">
        <v>1</v>
      </c>
      <c r="E300" s="16" t="n">
        <v>1959</v>
      </c>
      <c r="F300" s="12" t="n">
        <v>0</v>
      </c>
      <c r="G300" s="12" t="str">
        <f aca="false">INDEX(Products!$C$2:$C$181,MATCH(C300,Products!$A$2:$A$181,0))</f>
        <v>Fashion</v>
      </c>
      <c r="H300" s="16" t="n">
        <f aca="false">INDEX(Products!$E$2:$E$181,MATCH(C300,Products!$A$2:$A$181,0))</f>
        <v>1274.4</v>
      </c>
      <c r="I300" s="12" t="str">
        <f aca="false">INDEX(Orders!$G$2:$G$3525,MATCH(B300,Orders!$A$2:$A$3525,0))</f>
        <v>Cancelled</v>
      </c>
      <c r="J300" s="16" t="n">
        <f aca="false">D300*E300*(1-F300/100)</f>
        <v>1959</v>
      </c>
      <c r="K300" s="16" t="n">
        <f aca="false">D300*H300</f>
        <v>1274.4</v>
      </c>
      <c r="L300" s="16" t="n">
        <f aca="false">J300-K300</f>
        <v>684.6</v>
      </c>
    </row>
    <row r="301" customFormat="false" ht="15" hidden="false" customHeight="false" outlineLevel="0" collapsed="false">
      <c r="A301" s="12" t="n">
        <v>300</v>
      </c>
      <c r="B301" s="12" t="n">
        <v>156</v>
      </c>
      <c r="C301" s="12" t="n">
        <v>53</v>
      </c>
      <c r="D301" s="12" t="n">
        <v>1</v>
      </c>
      <c r="E301" s="16" t="n">
        <v>4579</v>
      </c>
      <c r="F301" s="12" t="n">
        <v>0</v>
      </c>
      <c r="G301" s="12" t="str">
        <f aca="false">INDEX(Products!$C$2:$C$181,MATCH(C301,Products!$A$2:$A$181,0))</f>
        <v>Home &amp; Kitchen</v>
      </c>
      <c r="H301" s="16" t="n">
        <f aca="false">INDEX(Products!$E$2:$E$181,MATCH(C301,Products!$A$2:$A$181,0))</f>
        <v>2746.75</v>
      </c>
      <c r="I301" s="12" t="str">
        <f aca="false">INDEX(Orders!$G$2:$G$3525,MATCH(B301,Orders!$A$2:$A$3525,0))</f>
        <v>Cancelled</v>
      </c>
      <c r="J301" s="16" t="n">
        <f aca="false">D301*E301*(1-F301/100)</f>
        <v>4579</v>
      </c>
      <c r="K301" s="16" t="n">
        <f aca="false">D301*H301</f>
        <v>2746.75</v>
      </c>
      <c r="L301" s="16" t="n">
        <f aca="false">J301-K301</f>
        <v>1832.25</v>
      </c>
    </row>
    <row r="302" customFormat="false" ht="15" hidden="false" customHeight="false" outlineLevel="0" collapsed="false">
      <c r="A302" s="12" t="n">
        <v>301</v>
      </c>
      <c r="B302" s="12" t="n">
        <v>157</v>
      </c>
      <c r="C302" s="12" t="n">
        <v>18</v>
      </c>
      <c r="D302" s="12" t="n">
        <v>1</v>
      </c>
      <c r="E302" s="16" t="n">
        <v>5829</v>
      </c>
      <c r="F302" s="12" t="n">
        <v>5</v>
      </c>
      <c r="G302" s="12" t="str">
        <f aca="false">INDEX(Products!$C$2:$C$181,MATCH(C302,Products!$A$2:$A$181,0))</f>
        <v>Electronics</v>
      </c>
      <c r="H302" s="16" t="n">
        <f aca="false">INDEX(Products!$E$2:$E$181,MATCH(C302,Products!$A$2:$A$181,0))</f>
        <v>4148.38</v>
      </c>
      <c r="I302" s="12" t="str">
        <f aca="false">INDEX(Orders!$G$2:$G$3525,MATCH(B302,Orders!$A$2:$A$3525,0))</f>
        <v>Delivered</v>
      </c>
      <c r="J302" s="16" t="n">
        <f aca="false">D302*E302*(1-F302/100)</f>
        <v>5537.55</v>
      </c>
      <c r="K302" s="16" t="n">
        <f aca="false">D302*H302</f>
        <v>4148.38</v>
      </c>
      <c r="L302" s="16" t="n">
        <f aca="false">J302-K302</f>
        <v>1389.17</v>
      </c>
    </row>
    <row r="303" customFormat="false" ht="15" hidden="false" customHeight="false" outlineLevel="0" collapsed="false">
      <c r="A303" s="12" t="n">
        <v>302</v>
      </c>
      <c r="B303" s="12" t="n">
        <v>157</v>
      </c>
      <c r="C303" s="12" t="n">
        <v>33</v>
      </c>
      <c r="D303" s="12" t="n">
        <v>1</v>
      </c>
      <c r="E303" s="16" t="n">
        <v>1699</v>
      </c>
      <c r="F303" s="12" t="n">
        <v>0</v>
      </c>
      <c r="G303" s="12" t="str">
        <f aca="false">INDEX(Products!$C$2:$C$181,MATCH(C303,Products!$A$2:$A$181,0))</f>
        <v>Home &amp; Kitchen</v>
      </c>
      <c r="H303" s="16" t="n">
        <f aca="false">INDEX(Products!$E$2:$E$181,MATCH(C303,Products!$A$2:$A$181,0))</f>
        <v>1118.86</v>
      </c>
      <c r="I303" s="12" t="str">
        <f aca="false">INDEX(Orders!$G$2:$G$3525,MATCH(B303,Orders!$A$2:$A$3525,0))</f>
        <v>Delivered</v>
      </c>
      <c r="J303" s="16" t="n">
        <f aca="false">D303*E303*(1-F303/100)</f>
        <v>1699</v>
      </c>
      <c r="K303" s="16" t="n">
        <f aca="false">D303*H303</f>
        <v>1118.86</v>
      </c>
      <c r="L303" s="16" t="n">
        <f aca="false">J303-K303</f>
        <v>580.14</v>
      </c>
    </row>
    <row r="304" customFormat="false" ht="15" hidden="false" customHeight="false" outlineLevel="0" collapsed="false">
      <c r="A304" s="12" t="n">
        <v>303</v>
      </c>
      <c r="B304" s="12" t="n">
        <v>158</v>
      </c>
      <c r="C304" s="12" t="n">
        <v>151</v>
      </c>
      <c r="D304" s="12" t="n">
        <v>1</v>
      </c>
      <c r="E304" s="16" t="n">
        <v>149</v>
      </c>
      <c r="F304" s="12" t="n">
        <v>10</v>
      </c>
      <c r="G304" s="12" t="str">
        <f aca="false">INDEX(Products!$C$2:$C$181,MATCH(C304,Products!$A$2:$A$181,0))</f>
        <v>Books &amp; Stationery</v>
      </c>
      <c r="H304" s="16" t="n">
        <f aca="false">INDEX(Products!$E$2:$E$181,MATCH(C304,Products!$A$2:$A$181,0))</f>
        <v>97.78</v>
      </c>
      <c r="I304" s="12" t="str">
        <f aca="false">INDEX(Orders!$G$2:$G$3525,MATCH(B304,Orders!$A$2:$A$3525,0))</f>
        <v>Delivered</v>
      </c>
      <c r="J304" s="16" t="n">
        <f aca="false">D304*E304*(1-F304/100)</f>
        <v>134.1</v>
      </c>
      <c r="K304" s="16" t="n">
        <f aca="false">D304*H304</f>
        <v>97.78</v>
      </c>
      <c r="L304" s="16" t="n">
        <f aca="false">J304-K304</f>
        <v>36.32</v>
      </c>
    </row>
    <row r="305" customFormat="false" ht="15" hidden="false" customHeight="false" outlineLevel="0" collapsed="false">
      <c r="A305" s="12" t="n">
        <v>304</v>
      </c>
      <c r="B305" s="12" t="n">
        <v>159</v>
      </c>
      <c r="C305" s="12" t="n">
        <v>29</v>
      </c>
      <c r="D305" s="12" t="n">
        <v>1</v>
      </c>
      <c r="E305" s="16" t="n">
        <v>1269</v>
      </c>
      <c r="F305" s="12" t="n">
        <v>5</v>
      </c>
      <c r="G305" s="12" t="str">
        <f aca="false">INDEX(Products!$C$2:$C$181,MATCH(C305,Products!$A$2:$A$181,0))</f>
        <v>Electronics</v>
      </c>
      <c r="H305" s="16" t="n">
        <f aca="false">INDEX(Products!$E$2:$E$181,MATCH(C305,Products!$A$2:$A$181,0))</f>
        <v>747.69</v>
      </c>
      <c r="I305" s="12" t="str">
        <f aca="false">INDEX(Orders!$G$2:$G$3525,MATCH(B305,Orders!$A$2:$A$3525,0))</f>
        <v>Delivered</v>
      </c>
      <c r="J305" s="16" t="n">
        <f aca="false">D305*E305*(1-F305/100)</f>
        <v>1205.55</v>
      </c>
      <c r="K305" s="16" t="n">
        <f aca="false">D305*H305</f>
        <v>747.69</v>
      </c>
      <c r="L305" s="16" t="n">
        <f aca="false">J305-K305</f>
        <v>457.86</v>
      </c>
    </row>
    <row r="306" customFormat="false" ht="15" hidden="false" customHeight="false" outlineLevel="0" collapsed="false">
      <c r="A306" s="12" t="n">
        <v>305</v>
      </c>
      <c r="B306" s="12" t="n">
        <v>159</v>
      </c>
      <c r="C306" s="12" t="n">
        <v>76</v>
      </c>
      <c r="D306" s="12" t="n">
        <v>1</v>
      </c>
      <c r="E306" s="16" t="n">
        <v>2759</v>
      </c>
      <c r="F306" s="12" t="n">
        <v>15</v>
      </c>
      <c r="G306" s="12" t="str">
        <f aca="false">INDEX(Products!$C$2:$C$181,MATCH(C306,Products!$A$2:$A$181,0))</f>
        <v>Fashion</v>
      </c>
      <c r="H306" s="16" t="n">
        <f aca="false">INDEX(Products!$E$2:$E$181,MATCH(C306,Products!$A$2:$A$181,0))</f>
        <v>1649.64</v>
      </c>
      <c r="I306" s="12" t="str">
        <f aca="false">INDEX(Orders!$G$2:$G$3525,MATCH(B306,Orders!$A$2:$A$3525,0))</f>
        <v>Delivered</v>
      </c>
      <c r="J306" s="16" t="n">
        <f aca="false">D306*E306*(1-F306/100)</f>
        <v>2345.15</v>
      </c>
      <c r="K306" s="16" t="n">
        <f aca="false">D306*H306</f>
        <v>1649.64</v>
      </c>
      <c r="L306" s="16" t="n">
        <f aca="false">J306-K306</f>
        <v>695.51</v>
      </c>
    </row>
    <row r="307" customFormat="false" ht="15" hidden="false" customHeight="false" outlineLevel="0" collapsed="false">
      <c r="A307" s="12" t="n">
        <v>306</v>
      </c>
      <c r="B307" s="12" t="n">
        <v>159</v>
      </c>
      <c r="C307" s="12" t="n">
        <v>2</v>
      </c>
      <c r="D307" s="12" t="n">
        <v>1</v>
      </c>
      <c r="E307" s="16" t="n">
        <v>4619</v>
      </c>
      <c r="F307" s="12" t="n">
        <v>0</v>
      </c>
      <c r="G307" s="12" t="str">
        <f aca="false">INDEX(Products!$C$2:$C$181,MATCH(C307,Products!$A$2:$A$181,0))</f>
        <v>Electronics</v>
      </c>
      <c r="H307" s="16" t="n">
        <f aca="false">INDEX(Products!$E$2:$E$181,MATCH(C307,Products!$A$2:$A$181,0))</f>
        <v>3093.49</v>
      </c>
      <c r="I307" s="12" t="str">
        <f aca="false">INDEX(Orders!$G$2:$G$3525,MATCH(B307,Orders!$A$2:$A$3525,0))</f>
        <v>Delivered</v>
      </c>
      <c r="J307" s="16" t="n">
        <f aca="false">D307*E307*(1-F307/100)</f>
        <v>4619</v>
      </c>
      <c r="K307" s="16" t="n">
        <f aca="false">D307*H307</f>
        <v>3093.49</v>
      </c>
      <c r="L307" s="16" t="n">
        <f aca="false">J307-K307</f>
        <v>1525.51</v>
      </c>
    </row>
    <row r="308" customFormat="false" ht="15" hidden="false" customHeight="false" outlineLevel="0" collapsed="false">
      <c r="A308" s="12" t="n">
        <v>307</v>
      </c>
      <c r="B308" s="12" t="n">
        <v>160</v>
      </c>
      <c r="C308" s="12" t="n">
        <v>124</v>
      </c>
      <c r="D308" s="12" t="n">
        <v>1</v>
      </c>
      <c r="E308" s="16" t="n">
        <v>1869</v>
      </c>
      <c r="F308" s="12" t="n">
        <v>0</v>
      </c>
      <c r="G308" s="12" t="str">
        <f aca="false">INDEX(Products!$C$2:$C$181,MATCH(C308,Products!$A$2:$A$181,0))</f>
        <v>Sports &amp; Fitness</v>
      </c>
      <c r="H308" s="16" t="n">
        <f aca="false">INDEX(Products!$E$2:$E$181,MATCH(C308,Products!$A$2:$A$181,0))</f>
        <v>1389.29</v>
      </c>
      <c r="I308" s="12" t="str">
        <f aca="false">INDEX(Orders!$G$2:$G$3525,MATCH(B308,Orders!$A$2:$A$3525,0))</f>
        <v>Delivered</v>
      </c>
      <c r="J308" s="16" t="n">
        <f aca="false">D308*E308*(1-F308/100)</f>
        <v>1869</v>
      </c>
      <c r="K308" s="16" t="n">
        <f aca="false">D308*H308</f>
        <v>1389.29</v>
      </c>
      <c r="L308" s="16" t="n">
        <f aca="false">J308-K308</f>
        <v>479.71</v>
      </c>
    </row>
    <row r="309" customFormat="false" ht="15" hidden="false" customHeight="false" outlineLevel="0" collapsed="false">
      <c r="A309" s="12" t="n">
        <v>308</v>
      </c>
      <c r="B309" s="12" t="n">
        <v>160</v>
      </c>
      <c r="C309" s="12" t="n">
        <v>65</v>
      </c>
      <c r="D309" s="12" t="n">
        <v>1</v>
      </c>
      <c r="E309" s="16" t="n">
        <v>329</v>
      </c>
      <c r="F309" s="12" t="n">
        <v>0</v>
      </c>
      <c r="G309" s="12" t="str">
        <f aca="false">INDEX(Products!$C$2:$C$181,MATCH(C309,Products!$A$2:$A$181,0))</f>
        <v>Fashion</v>
      </c>
      <c r="H309" s="16" t="n">
        <f aca="false">INDEX(Products!$E$2:$E$181,MATCH(C309,Products!$A$2:$A$181,0))</f>
        <v>214.56</v>
      </c>
      <c r="I309" s="12" t="str">
        <f aca="false">INDEX(Orders!$G$2:$G$3525,MATCH(B309,Orders!$A$2:$A$3525,0))</f>
        <v>Delivered</v>
      </c>
      <c r="J309" s="16" t="n">
        <f aca="false">D309*E309*(1-F309/100)</f>
        <v>329</v>
      </c>
      <c r="K309" s="16" t="n">
        <f aca="false">D309*H309</f>
        <v>214.56</v>
      </c>
      <c r="L309" s="16" t="n">
        <f aca="false">J309-K309</f>
        <v>114.44</v>
      </c>
    </row>
    <row r="310" customFormat="false" ht="15" hidden="false" customHeight="false" outlineLevel="0" collapsed="false">
      <c r="A310" s="12" t="n">
        <v>309</v>
      </c>
      <c r="B310" s="12" t="n">
        <v>161</v>
      </c>
      <c r="C310" s="12" t="n">
        <v>15</v>
      </c>
      <c r="D310" s="12" t="n">
        <v>1</v>
      </c>
      <c r="E310" s="16" t="n">
        <v>3889</v>
      </c>
      <c r="F310" s="12" t="n">
        <v>5</v>
      </c>
      <c r="G310" s="12" t="str">
        <f aca="false">INDEX(Products!$C$2:$C$181,MATCH(C310,Products!$A$2:$A$181,0))</f>
        <v>Electronics</v>
      </c>
      <c r="H310" s="16" t="n">
        <f aca="false">INDEX(Products!$E$2:$E$181,MATCH(C310,Products!$A$2:$A$181,0))</f>
        <v>2175.08</v>
      </c>
      <c r="I310" s="12" t="str">
        <f aca="false">INDEX(Orders!$G$2:$G$3525,MATCH(B310,Orders!$A$2:$A$3525,0))</f>
        <v>Delivered</v>
      </c>
      <c r="J310" s="16" t="n">
        <f aca="false">D310*E310*(1-F310/100)</f>
        <v>3694.55</v>
      </c>
      <c r="K310" s="16" t="n">
        <f aca="false">D310*H310</f>
        <v>2175.08</v>
      </c>
      <c r="L310" s="16" t="n">
        <f aca="false">J310-K310</f>
        <v>1519.47</v>
      </c>
    </row>
    <row r="311" customFormat="false" ht="15" hidden="false" customHeight="false" outlineLevel="0" collapsed="false">
      <c r="A311" s="12" t="n">
        <v>310</v>
      </c>
      <c r="B311" s="12" t="n">
        <v>161</v>
      </c>
      <c r="C311" s="12" t="n">
        <v>107</v>
      </c>
      <c r="D311" s="12" t="n">
        <v>3</v>
      </c>
      <c r="E311" s="16" t="n">
        <v>1239</v>
      </c>
      <c r="F311" s="12" t="n">
        <v>5</v>
      </c>
      <c r="G311" s="12" t="str">
        <f aca="false">INDEX(Products!$C$2:$C$181,MATCH(C311,Products!$A$2:$A$181,0))</f>
        <v>Beauty</v>
      </c>
      <c r="H311" s="16" t="n">
        <f aca="false">INDEX(Products!$E$2:$E$181,MATCH(C311,Products!$A$2:$A$181,0))</f>
        <v>737.02</v>
      </c>
      <c r="I311" s="12" t="str">
        <f aca="false">INDEX(Orders!$G$2:$G$3525,MATCH(B311,Orders!$A$2:$A$3525,0))</f>
        <v>Delivered</v>
      </c>
      <c r="J311" s="16" t="n">
        <f aca="false">D311*E311*(1-F311/100)</f>
        <v>3531.15</v>
      </c>
      <c r="K311" s="16" t="n">
        <f aca="false">D311*H311</f>
        <v>2211.06</v>
      </c>
      <c r="L311" s="16" t="n">
        <f aca="false">J311-K311</f>
        <v>1320.09</v>
      </c>
    </row>
    <row r="312" customFormat="false" ht="15" hidden="false" customHeight="false" outlineLevel="0" collapsed="false">
      <c r="A312" s="12" t="n">
        <v>311</v>
      </c>
      <c r="B312" s="12" t="n">
        <v>161</v>
      </c>
      <c r="C312" s="12" t="n">
        <v>170</v>
      </c>
      <c r="D312" s="12" t="n">
        <v>2</v>
      </c>
      <c r="E312" s="16" t="n">
        <v>489</v>
      </c>
      <c r="F312" s="12" t="n">
        <v>5</v>
      </c>
      <c r="G312" s="12" t="str">
        <f aca="false">INDEX(Products!$C$2:$C$181,MATCH(C312,Products!$A$2:$A$181,0))</f>
        <v>Books &amp; Stationery</v>
      </c>
      <c r="H312" s="16" t="n">
        <f aca="false">INDEX(Products!$E$2:$E$181,MATCH(C312,Products!$A$2:$A$181,0))</f>
        <v>278.52</v>
      </c>
      <c r="I312" s="12" t="str">
        <f aca="false">INDEX(Orders!$G$2:$G$3525,MATCH(B312,Orders!$A$2:$A$3525,0))</f>
        <v>Delivered</v>
      </c>
      <c r="J312" s="16" t="n">
        <f aca="false">D312*E312*(1-F312/100)</f>
        <v>929.1</v>
      </c>
      <c r="K312" s="16" t="n">
        <f aca="false">D312*H312</f>
        <v>557.04</v>
      </c>
      <c r="L312" s="16" t="n">
        <f aca="false">J312-K312</f>
        <v>372.06</v>
      </c>
    </row>
    <row r="313" customFormat="false" ht="15" hidden="false" customHeight="false" outlineLevel="0" collapsed="false">
      <c r="A313" s="12" t="n">
        <v>312</v>
      </c>
      <c r="B313" s="12" t="n">
        <v>162</v>
      </c>
      <c r="C313" s="12" t="n">
        <v>31</v>
      </c>
      <c r="D313" s="12" t="n">
        <v>1</v>
      </c>
      <c r="E313" s="16" t="n">
        <v>2199</v>
      </c>
      <c r="F313" s="12" t="n">
        <v>15</v>
      </c>
      <c r="G313" s="12" t="str">
        <f aca="false">INDEX(Products!$C$2:$C$181,MATCH(C313,Products!$A$2:$A$181,0))</f>
        <v>Home &amp; Kitchen</v>
      </c>
      <c r="H313" s="16" t="n">
        <f aca="false">INDEX(Products!$E$2:$E$181,MATCH(C313,Products!$A$2:$A$181,0))</f>
        <v>1328.79</v>
      </c>
      <c r="I313" s="12" t="str">
        <f aca="false">INDEX(Orders!$G$2:$G$3525,MATCH(B313,Orders!$A$2:$A$3525,0))</f>
        <v>Delivered</v>
      </c>
      <c r="J313" s="16" t="n">
        <f aca="false">D313*E313*(1-F313/100)</f>
        <v>1869.15</v>
      </c>
      <c r="K313" s="16" t="n">
        <f aca="false">D313*H313</f>
        <v>1328.79</v>
      </c>
      <c r="L313" s="16" t="n">
        <f aca="false">J313-K313</f>
        <v>540.36</v>
      </c>
    </row>
    <row r="314" customFormat="false" ht="15" hidden="false" customHeight="false" outlineLevel="0" collapsed="false">
      <c r="A314" s="12" t="n">
        <v>313</v>
      </c>
      <c r="B314" s="12" t="n">
        <v>162</v>
      </c>
      <c r="C314" s="12" t="n">
        <v>115</v>
      </c>
      <c r="D314" s="12" t="n">
        <v>1</v>
      </c>
      <c r="E314" s="16" t="n">
        <v>1629</v>
      </c>
      <c r="F314" s="12" t="n">
        <v>5</v>
      </c>
      <c r="G314" s="12" t="str">
        <f aca="false">INDEX(Products!$C$2:$C$181,MATCH(C314,Products!$A$2:$A$181,0))</f>
        <v>Beauty</v>
      </c>
      <c r="H314" s="16" t="n">
        <f aca="false">INDEX(Products!$E$2:$E$181,MATCH(C314,Products!$A$2:$A$181,0))</f>
        <v>1101.57</v>
      </c>
      <c r="I314" s="12" t="str">
        <f aca="false">INDEX(Orders!$G$2:$G$3525,MATCH(B314,Orders!$A$2:$A$3525,0))</f>
        <v>Delivered</v>
      </c>
      <c r="J314" s="16" t="n">
        <f aca="false">D314*E314*(1-F314/100)</f>
        <v>1547.55</v>
      </c>
      <c r="K314" s="16" t="n">
        <f aca="false">D314*H314</f>
        <v>1101.57</v>
      </c>
      <c r="L314" s="16" t="n">
        <f aca="false">J314-K314</f>
        <v>445.98</v>
      </c>
    </row>
    <row r="315" customFormat="false" ht="15" hidden="false" customHeight="false" outlineLevel="0" collapsed="false">
      <c r="A315" s="12" t="n">
        <v>314</v>
      </c>
      <c r="B315" s="12" t="n">
        <v>162</v>
      </c>
      <c r="C315" s="12" t="n">
        <v>134</v>
      </c>
      <c r="D315" s="12" t="n">
        <v>1</v>
      </c>
      <c r="E315" s="16" t="n">
        <v>2869</v>
      </c>
      <c r="F315" s="12" t="n">
        <v>5</v>
      </c>
      <c r="G315" s="12" t="str">
        <f aca="false">INDEX(Products!$C$2:$C$181,MATCH(C315,Products!$A$2:$A$181,0))</f>
        <v>Sports &amp; Fitness</v>
      </c>
      <c r="H315" s="16" t="n">
        <f aca="false">INDEX(Products!$E$2:$E$181,MATCH(C315,Products!$A$2:$A$181,0))</f>
        <v>1981.04</v>
      </c>
      <c r="I315" s="12" t="str">
        <f aca="false">INDEX(Orders!$G$2:$G$3525,MATCH(B315,Orders!$A$2:$A$3525,0))</f>
        <v>Delivered</v>
      </c>
      <c r="J315" s="16" t="n">
        <f aca="false">D315*E315*(1-F315/100)</f>
        <v>2725.55</v>
      </c>
      <c r="K315" s="16" t="n">
        <f aca="false">D315*H315</f>
        <v>1981.04</v>
      </c>
      <c r="L315" s="16" t="n">
        <f aca="false">J315-K315</f>
        <v>744.51</v>
      </c>
    </row>
    <row r="316" customFormat="false" ht="15" hidden="false" customHeight="false" outlineLevel="0" collapsed="false">
      <c r="A316" s="12" t="n">
        <v>315</v>
      </c>
      <c r="B316" s="12" t="n">
        <v>163</v>
      </c>
      <c r="C316" s="12" t="n">
        <v>69</v>
      </c>
      <c r="D316" s="12" t="n">
        <v>2</v>
      </c>
      <c r="E316" s="16" t="n">
        <v>1709</v>
      </c>
      <c r="F316" s="12" t="n">
        <v>0</v>
      </c>
      <c r="G316" s="12" t="str">
        <f aca="false">INDEX(Products!$C$2:$C$181,MATCH(C316,Products!$A$2:$A$181,0))</f>
        <v>Fashion</v>
      </c>
      <c r="H316" s="16" t="n">
        <f aca="false">INDEX(Products!$E$2:$E$181,MATCH(C316,Products!$A$2:$A$181,0))</f>
        <v>1180.24</v>
      </c>
      <c r="I316" s="12" t="str">
        <f aca="false">INDEX(Orders!$G$2:$G$3525,MATCH(B316,Orders!$A$2:$A$3525,0))</f>
        <v>Delivered</v>
      </c>
      <c r="J316" s="16" t="n">
        <f aca="false">D316*E316*(1-F316/100)</f>
        <v>3418</v>
      </c>
      <c r="K316" s="16" t="n">
        <f aca="false">D316*H316</f>
        <v>2360.48</v>
      </c>
      <c r="L316" s="16" t="n">
        <f aca="false">J316-K316</f>
        <v>1057.52</v>
      </c>
    </row>
    <row r="317" customFormat="false" ht="15" hidden="false" customHeight="false" outlineLevel="0" collapsed="false">
      <c r="A317" s="12" t="n">
        <v>316</v>
      </c>
      <c r="B317" s="12" t="n">
        <v>164</v>
      </c>
      <c r="C317" s="12" t="n">
        <v>42</v>
      </c>
      <c r="D317" s="12" t="n">
        <v>1</v>
      </c>
      <c r="E317" s="16" t="n">
        <v>1929</v>
      </c>
      <c r="F317" s="12" t="n">
        <v>0</v>
      </c>
      <c r="G317" s="12" t="str">
        <f aca="false">INDEX(Products!$C$2:$C$181,MATCH(C317,Products!$A$2:$A$181,0))</f>
        <v>Home &amp; Kitchen</v>
      </c>
      <c r="H317" s="16" t="n">
        <f aca="false">INDEX(Products!$E$2:$E$181,MATCH(C317,Products!$A$2:$A$181,0))</f>
        <v>1085.47</v>
      </c>
      <c r="I317" s="12" t="str">
        <f aca="false">INDEX(Orders!$G$2:$G$3525,MATCH(B317,Orders!$A$2:$A$3525,0))</f>
        <v>Delivered</v>
      </c>
      <c r="J317" s="16" t="n">
        <f aca="false">D317*E317*(1-F317/100)</f>
        <v>1929</v>
      </c>
      <c r="K317" s="16" t="n">
        <f aca="false">D317*H317</f>
        <v>1085.47</v>
      </c>
      <c r="L317" s="16" t="n">
        <f aca="false">J317-K317</f>
        <v>843.53</v>
      </c>
    </row>
    <row r="318" customFormat="false" ht="15" hidden="false" customHeight="false" outlineLevel="0" collapsed="false">
      <c r="A318" s="12" t="n">
        <v>317</v>
      </c>
      <c r="B318" s="12" t="n">
        <v>164</v>
      </c>
      <c r="C318" s="12" t="n">
        <v>68</v>
      </c>
      <c r="D318" s="12" t="n">
        <v>1</v>
      </c>
      <c r="E318" s="16" t="n">
        <v>2859</v>
      </c>
      <c r="F318" s="12" t="n">
        <v>0</v>
      </c>
      <c r="G318" s="12" t="str">
        <f aca="false">INDEX(Products!$C$2:$C$181,MATCH(C318,Products!$A$2:$A$181,0))</f>
        <v>Fashion</v>
      </c>
      <c r="H318" s="16" t="n">
        <f aca="false">INDEX(Products!$E$2:$E$181,MATCH(C318,Products!$A$2:$A$181,0))</f>
        <v>1757.26</v>
      </c>
      <c r="I318" s="12" t="str">
        <f aca="false">INDEX(Orders!$G$2:$G$3525,MATCH(B318,Orders!$A$2:$A$3525,0))</f>
        <v>Delivered</v>
      </c>
      <c r="J318" s="16" t="n">
        <f aca="false">D318*E318*(1-F318/100)</f>
        <v>2859</v>
      </c>
      <c r="K318" s="16" t="n">
        <f aca="false">D318*H318</f>
        <v>1757.26</v>
      </c>
      <c r="L318" s="16" t="n">
        <f aca="false">J318-K318</f>
        <v>1101.74</v>
      </c>
    </row>
    <row r="319" customFormat="false" ht="15" hidden="false" customHeight="false" outlineLevel="0" collapsed="false">
      <c r="A319" s="12" t="n">
        <v>318</v>
      </c>
      <c r="B319" s="12" t="n">
        <v>164</v>
      </c>
      <c r="C319" s="12" t="n">
        <v>119</v>
      </c>
      <c r="D319" s="12" t="n">
        <v>1</v>
      </c>
      <c r="E319" s="16" t="n">
        <v>619</v>
      </c>
      <c r="F319" s="12" t="n">
        <v>0</v>
      </c>
      <c r="G319" s="12" t="str">
        <f aca="false">INDEX(Products!$C$2:$C$181,MATCH(C319,Products!$A$2:$A$181,0))</f>
        <v>Beauty</v>
      </c>
      <c r="H319" s="16" t="n">
        <f aca="false">INDEX(Products!$E$2:$E$181,MATCH(C319,Products!$A$2:$A$181,0))</f>
        <v>343.46</v>
      </c>
      <c r="I319" s="12" t="str">
        <f aca="false">INDEX(Orders!$G$2:$G$3525,MATCH(B319,Orders!$A$2:$A$3525,0))</f>
        <v>Delivered</v>
      </c>
      <c r="J319" s="16" t="n">
        <f aca="false">D319*E319*(1-F319/100)</f>
        <v>619</v>
      </c>
      <c r="K319" s="16" t="n">
        <f aca="false">D319*H319</f>
        <v>343.46</v>
      </c>
      <c r="L319" s="16" t="n">
        <f aca="false">J319-K319</f>
        <v>275.54</v>
      </c>
    </row>
    <row r="320" customFormat="false" ht="15" hidden="false" customHeight="false" outlineLevel="0" collapsed="false">
      <c r="A320" s="12" t="n">
        <v>319</v>
      </c>
      <c r="B320" s="12" t="n">
        <v>165</v>
      </c>
      <c r="C320" s="12" t="n">
        <v>83</v>
      </c>
      <c r="D320" s="12" t="n">
        <v>3</v>
      </c>
      <c r="E320" s="16" t="n">
        <v>549</v>
      </c>
      <c r="F320" s="12" t="n">
        <v>0</v>
      </c>
      <c r="G320" s="12" t="str">
        <f aca="false">INDEX(Products!$C$2:$C$181,MATCH(C320,Products!$A$2:$A$181,0))</f>
        <v>Fashion</v>
      </c>
      <c r="H320" s="16" t="n">
        <f aca="false">INDEX(Products!$E$2:$E$181,MATCH(C320,Products!$A$2:$A$181,0))</f>
        <v>393.67</v>
      </c>
      <c r="I320" s="12" t="str">
        <f aca="false">INDEX(Orders!$G$2:$G$3525,MATCH(B320,Orders!$A$2:$A$3525,0))</f>
        <v>Delivered</v>
      </c>
      <c r="J320" s="16" t="n">
        <f aca="false">D320*E320*(1-F320/100)</f>
        <v>1647</v>
      </c>
      <c r="K320" s="16" t="n">
        <f aca="false">D320*H320</f>
        <v>1181.01</v>
      </c>
      <c r="L320" s="16" t="n">
        <f aca="false">J320-K320</f>
        <v>465.99</v>
      </c>
    </row>
    <row r="321" customFormat="false" ht="15" hidden="false" customHeight="false" outlineLevel="0" collapsed="false">
      <c r="A321" s="12" t="n">
        <v>320</v>
      </c>
      <c r="B321" s="12" t="n">
        <v>165</v>
      </c>
      <c r="C321" s="12" t="n">
        <v>95</v>
      </c>
      <c r="D321" s="12" t="n">
        <v>1</v>
      </c>
      <c r="E321" s="16" t="n">
        <v>1029</v>
      </c>
      <c r="F321" s="12" t="n">
        <v>10</v>
      </c>
      <c r="G321" s="12" t="str">
        <f aca="false">INDEX(Products!$C$2:$C$181,MATCH(C321,Products!$A$2:$A$181,0))</f>
        <v>Beauty</v>
      </c>
      <c r="H321" s="16" t="n">
        <f aca="false">INDEX(Products!$E$2:$E$181,MATCH(C321,Products!$A$2:$A$181,0))</f>
        <v>615.72</v>
      </c>
      <c r="I321" s="12" t="str">
        <f aca="false">INDEX(Orders!$G$2:$G$3525,MATCH(B321,Orders!$A$2:$A$3525,0))</f>
        <v>Delivered</v>
      </c>
      <c r="J321" s="16" t="n">
        <f aca="false">D321*E321*(1-F321/100)</f>
        <v>926.1</v>
      </c>
      <c r="K321" s="16" t="n">
        <f aca="false">D321*H321</f>
        <v>615.72</v>
      </c>
      <c r="L321" s="16" t="n">
        <f aca="false">J321-K321</f>
        <v>310.38</v>
      </c>
    </row>
    <row r="322" customFormat="false" ht="15" hidden="false" customHeight="false" outlineLevel="0" collapsed="false">
      <c r="A322" s="12" t="n">
        <v>321</v>
      </c>
      <c r="B322" s="12" t="n">
        <v>165</v>
      </c>
      <c r="C322" s="12" t="n">
        <v>107</v>
      </c>
      <c r="D322" s="12" t="n">
        <v>1</v>
      </c>
      <c r="E322" s="16" t="n">
        <v>1239</v>
      </c>
      <c r="F322" s="12" t="n">
        <v>0</v>
      </c>
      <c r="G322" s="12" t="str">
        <f aca="false">INDEX(Products!$C$2:$C$181,MATCH(C322,Products!$A$2:$A$181,0))</f>
        <v>Beauty</v>
      </c>
      <c r="H322" s="16" t="n">
        <f aca="false">INDEX(Products!$E$2:$E$181,MATCH(C322,Products!$A$2:$A$181,0))</f>
        <v>737.02</v>
      </c>
      <c r="I322" s="12" t="str">
        <f aca="false">INDEX(Orders!$G$2:$G$3525,MATCH(B322,Orders!$A$2:$A$3525,0))</f>
        <v>Delivered</v>
      </c>
      <c r="J322" s="16" t="n">
        <f aca="false">D322*E322*(1-F322/100)</f>
        <v>1239</v>
      </c>
      <c r="K322" s="16" t="n">
        <f aca="false">D322*H322</f>
        <v>737.02</v>
      </c>
      <c r="L322" s="16" t="n">
        <f aca="false">J322-K322</f>
        <v>501.98</v>
      </c>
    </row>
    <row r="323" customFormat="false" ht="15" hidden="false" customHeight="false" outlineLevel="0" collapsed="false">
      <c r="A323" s="12" t="n">
        <v>322</v>
      </c>
      <c r="B323" s="12" t="n">
        <v>166</v>
      </c>
      <c r="C323" s="12" t="n">
        <v>128</v>
      </c>
      <c r="D323" s="12" t="n">
        <v>1</v>
      </c>
      <c r="E323" s="16" t="n">
        <v>899</v>
      </c>
      <c r="F323" s="12" t="n">
        <v>0</v>
      </c>
      <c r="G323" s="12" t="str">
        <f aca="false">INDEX(Products!$C$2:$C$181,MATCH(C323,Products!$A$2:$A$181,0))</f>
        <v>Sports &amp; Fitness</v>
      </c>
      <c r="H323" s="16" t="n">
        <f aca="false">INDEX(Products!$E$2:$E$181,MATCH(C323,Products!$A$2:$A$181,0))</f>
        <v>594.56</v>
      </c>
      <c r="I323" s="12" t="str">
        <f aca="false">INDEX(Orders!$G$2:$G$3525,MATCH(B323,Orders!$A$2:$A$3525,0))</f>
        <v>Delivered</v>
      </c>
      <c r="J323" s="16" t="n">
        <f aca="false">D323*E323*(1-F323/100)</f>
        <v>899</v>
      </c>
      <c r="K323" s="16" t="n">
        <f aca="false">D323*H323</f>
        <v>594.56</v>
      </c>
      <c r="L323" s="16" t="n">
        <f aca="false">J323-K323</f>
        <v>304.44</v>
      </c>
    </row>
    <row r="324" customFormat="false" ht="15" hidden="false" customHeight="false" outlineLevel="0" collapsed="false">
      <c r="A324" s="12" t="n">
        <v>323</v>
      </c>
      <c r="B324" s="12" t="n">
        <v>166</v>
      </c>
      <c r="C324" s="12" t="n">
        <v>125</v>
      </c>
      <c r="D324" s="12" t="n">
        <v>1</v>
      </c>
      <c r="E324" s="16" t="n">
        <v>3869</v>
      </c>
      <c r="F324" s="12" t="n">
        <v>0</v>
      </c>
      <c r="G324" s="12" t="str">
        <f aca="false">INDEX(Products!$C$2:$C$181,MATCH(C324,Products!$A$2:$A$181,0))</f>
        <v>Sports &amp; Fitness</v>
      </c>
      <c r="H324" s="16" t="n">
        <f aca="false">INDEX(Products!$E$2:$E$181,MATCH(C324,Products!$A$2:$A$181,0))</f>
        <v>2788.01</v>
      </c>
      <c r="I324" s="12" t="str">
        <f aca="false">INDEX(Orders!$G$2:$G$3525,MATCH(B324,Orders!$A$2:$A$3525,0))</f>
        <v>Delivered</v>
      </c>
      <c r="J324" s="16" t="n">
        <f aca="false">D324*E324*(1-F324/100)</f>
        <v>3869</v>
      </c>
      <c r="K324" s="16" t="n">
        <f aca="false">D324*H324</f>
        <v>2788.01</v>
      </c>
      <c r="L324" s="16" t="n">
        <f aca="false">J324-K324</f>
        <v>1080.99</v>
      </c>
    </row>
    <row r="325" customFormat="false" ht="15" hidden="false" customHeight="false" outlineLevel="0" collapsed="false">
      <c r="A325" s="12" t="n">
        <v>324</v>
      </c>
      <c r="B325" s="12" t="n">
        <v>166</v>
      </c>
      <c r="C325" s="12" t="n">
        <v>180</v>
      </c>
      <c r="D325" s="12" t="n">
        <v>1</v>
      </c>
      <c r="E325" s="16" t="n">
        <v>859</v>
      </c>
      <c r="F325" s="12" t="n">
        <v>0</v>
      </c>
      <c r="G325" s="12" t="str">
        <f aca="false">INDEX(Products!$C$2:$C$181,MATCH(C325,Products!$A$2:$A$181,0))</f>
        <v>Books &amp; Stationery</v>
      </c>
      <c r="H325" s="16" t="n">
        <f aca="false">INDEX(Products!$E$2:$E$181,MATCH(C325,Products!$A$2:$A$181,0))</f>
        <v>571.32</v>
      </c>
      <c r="I325" s="12" t="str">
        <f aca="false">INDEX(Orders!$G$2:$G$3525,MATCH(B325,Orders!$A$2:$A$3525,0))</f>
        <v>Delivered</v>
      </c>
      <c r="J325" s="16" t="n">
        <f aca="false">D325*E325*(1-F325/100)</f>
        <v>859</v>
      </c>
      <c r="K325" s="16" t="n">
        <f aca="false">D325*H325</f>
        <v>571.32</v>
      </c>
      <c r="L325" s="16" t="n">
        <f aca="false">J325-K325</f>
        <v>287.68</v>
      </c>
    </row>
    <row r="326" customFormat="false" ht="15" hidden="false" customHeight="false" outlineLevel="0" collapsed="false">
      <c r="A326" s="12" t="n">
        <v>325</v>
      </c>
      <c r="B326" s="12" t="n">
        <v>166</v>
      </c>
      <c r="C326" s="12" t="n">
        <v>79</v>
      </c>
      <c r="D326" s="12" t="n">
        <v>1</v>
      </c>
      <c r="E326" s="16" t="n">
        <v>2119</v>
      </c>
      <c r="F326" s="12" t="n">
        <v>0</v>
      </c>
      <c r="G326" s="12" t="str">
        <f aca="false">INDEX(Products!$C$2:$C$181,MATCH(C326,Products!$A$2:$A$181,0))</f>
        <v>Fashion</v>
      </c>
      <c r="H326" s="16" t="n">
        <f aca="false">INDEX(Products!$E$2:$E$181,MATCH(C326,Products!$A$2:$A$181,0))</f>
        <v>1488.22</v>
      </c>
      <c r="I326" s="12" t="str">
        <f aca="false">INDEX(Orders!$G$2:$G$3525,MATCH(B326,Orders!$A$2:$A$3525,0))</f>
        <v>Delivered</v>
      </c>
      <c r="J326" s="16" t="n">
        <f aca="false">D326*E326*(1-F326/100)</f>
        <v>2119</v>
      </c>
      <c r="K326" s="16" t="n">
        <f aca="false">D326*H326</f>
        <v>1488.22</v>
      </c>
      <c r="L326" s="16" t="n">
        <f aca="false">J326-K326</f>
        <v>630.78</v>
      </c>
    </row>
    <row r="327" customFormat="false" ht="15" hidden="false" customHeight="false" outlineLevel="0" collapsed="false">
      <c r="A327" s="12" t="n">
        <v>326</v>
      </c>
      <c r="B327" s="12" t="n">
        <v>167</v>
      </c>
      <c r="C327" s="12" t="n">
        <v>26</v>
      </c>
      <c r="D327" s="12" t="n">
        <v>1</v>
      </c>
      <c r="E327" s="16" t="n">
        <v>5849</v>
      </c>
      <c r="F327" s="12" t="n">
        <v>5</v>
      </c>
      <c r="G327" s="12" t="str">
        <f aca="false">INDEX(Products!$C$2:$C$181,MATCH(C327,Products!$A$2:$A$181,0))</f>
        <v>Electronics</v>
      </c>
      <c r="H327" s="16" t="n">
        <f aca="false">INDEX(Products!$E$2:$E$181,MATCH(C327,Products!$A$2:$A$181,0))</f>
        <v>4123.7</v>
      </c>
      <c r="I327" s="12" t="str">
        <f aca="false">INDEX(Orders!$G$2:$G$3525,MATCH(B327,Orders!$A$2:$A$3525,0))</f>
        <v>Delivered</v>
      </c>
      <c r="J327" s="16" t="n">
        <f aca="false">D327*E327*(1-F327/100)</f>
        <v>5556.55</v>
      </c>
      <c r="K327" s="16" t="n">
        <f aca="false">D327*H327</f>
        <v>4123.7</v>
      </c>
      <c r="L327" s="16" t="n">
        <f aca="false">J327-K327</f>
        <v>1432.85</v>
      </c>
    </row>
    <row r="328" customFormat="false" ht="15" hidden="false" customHeight="false" outlineLevel="0" collapsed="false">
      <c r="A328" s="12" t="n">
        <v>327</v>
      </c>
      <c r="B328" s="12" t="n">
        <v>167</v>
      </c>
      <c r="C328" s="12" t="n">
        <v>67</v>
      </c>
      <c r="D328" s="12" t="n">
        <v>2</v>
      </c>
      <c r="E328" s="16" t="n">
        <v>629</v>
      </c>
      <c r="F328" s="12" t="n">
        <v>5</v>
      </c>
      <c r="G328" s="12" t="str">
        <f aca="false">INDEX(Products!$C$2:$C$181,MATCH(C328,Products!$A$2:$A$181,0))</f>
        <v>Fashion</v>
      </c>
      <c r="H328" s="16" t="n">
        <f aca="false">INDEX(Products!$E$2:$E$181,MATCH(C328,Products!$A$2:$A$181,0))</f>
        <v>388.42</v>
      </c>
      <c r="I328" s="12" t="str">
        <f aca="false">INDEX(Orders!$G$2:$G$3525,MATCH(B328,Orders!$A$2:$A$3525,0))</f>
        <v>Delivered</v>
      </c>
      <c r="J328" s="16" t="n">
        <f aca="false">D328*E328*(1-F328/100)</f>
        <v>1195.1</v>
      </c>
      <c r="K328" s="16" t="n">
        <f aca="false">D328*H328</f>
        <v>776.84</v>
      </c>
      <c r="L328" s="16" t="n">
        <f aca="false">J328-K328</f>
        <v>418.26</v>
      </c>
    </row>
    <row r="329" customFormat="false" ht="15" hidden="false" customHeight="false" outlineLevel="0" collapsed="false">
      <c r="A329" s="12" t="n">
        <v>328</v>
      </c>
      <c r="B329" s="12" t="n">
        <v>168</v>
      </c>
      <c r="C329" s="12" t="n">
        <v>94</v>
      </c>
      <c r="D329" s="12" t="n">
        <v>1</v>
      </c>
      <c r="E329" s="16" t="n">
        <v>1509</v>
      </c>
      <c r="F329" s="12" t="n">
        <v>0</v>
      </c>
      <c r="G329" s="12" t="str">
        <f aca="false">INDEX(Products!$C$2:$C$181,MATCH(C329,Products!$A$2:$A$181,0))</f>
        <v>Beauty</v>
      </c>
      <c r="H329" s="16" t="n">
        <f aca="false">INDEX(Products!$E$2:$E$181,MATCH(C329,Products!$A$2:$A$181,0))</f>
        <v>997.51</v>
      </c>
      <c r="I329" s="12" t="str">
        <f aca="false">INDEX(Orders!$G$2:$G$3525,MATCH(B329,Orders!$A$2:$A$3525,0))</f>
        <v>Delivered</v>
      </c>
      <c r="J329" s="16" t="n">
        <f aca="false">D329*E329*(1-F329/100)</f>
        <v>1509</v>
      </c>
      <c r="K329" s="16" t="n">
        <f aca="false">D329*H329</f>
        <v>997.51</v>
      </c>
      <c r="L329" s="16" t="n">
        <f aca="false">J329-K329</f>
        <v>511.49</v>
      </c>
    </row>
    <row r="330" customFormat="false" ht="15" hidden="false" customHeight="false" outlineLevel="0" collapsed="false">
      <c r="A330" s="12" t="n">
        <v>329</v>
      </c>
      <c r="B330" s="12" t="n">
        <v>168</v>
      </c>
      <c r="C330" s="12" t="n">
        <v>28</v>
      </c>
      <c r="D330" s="12" t="n">
        <v>2</v>
      </c>
      <c r="E330" s="16" t="n">
        <v>3919</v>
      </c>
      <c r="F330" s="12" t="n">
        <v>0</v>
      </c>
      <c r="G330" s="12" t="str">
        <f aca="false">INDEX(Products!$C$2:$C$181,MATCH(C330,Products!$A$2:$A$181,0))</f>
        <v>Electronics</v>
      </c>
      <c r="H330" s="16" t="n">
        <f aca="false">INDEX(Products!$E$2:$E$181,MATCH(C330,Products!$A$2:$A$181,0))</f>
        <v>2878.02</v>
      </c>
      <c r="I330" s="12" t="str">
        <f aca="false">INDEX(Orders!$G$2:$G$3525,MATCH(B330,Orders!$A$2:$A$3525,0))</f>
        <v>Delivered</v>
      </c>
      <c r="J330" s="16" t="n">
        <f aca="false">D330*E330*(1-F330/100)</f>
        <v>7838</v>
      </c>
      <c r="K330" s="16" t="n">
        <f aca="false">D330*H330</f>
        <v>5756.04</v>
      </c>
      <c r="L330" s="16" t="n">
        <f aca="false">J330-K330</f>
        <v>2081.96</v>
      </c>
    </row>
    <row r="331" customFormat="false" ht="15" hidden="false" customHeight="false" outlineLevel="0" collapsed="false">
      <c r="A331" s="12" t="n">
        <v>330</v>
      </c>
      <c r="B331" s="12" t="n">
        <v>168</v>
      </c>
      <c r="C331" s="12" t="n">
        <v>56</v>
      </c>
      <c r="D331" s="12" t="n">
        <v>1</v>
      </c>
      <c r="E331" s="16" t="n">
        <v>1739</v>
      </c>
      <c r="F331" s="12" t="n">
        <v>0</v>
      </c>
      <c r="G331" s="12" t="str">
        <f aca="false">INDEX(Products!$C$2:$C$181,MATCH(C331,Products!$A$2:$A$181,0))</f>
        <v>Home &amp; Kitchen</v>
      </c>
      <c r="H331" s="16" t="n">
        <f aca="false">INDEX(Products!$E$2:$E$181,MATCH(C331,Products!$A$2:$A$181,0))</f>
        <v>1012.52</v>
      </c>
      <c r="I331" s="12" t="str">
        <f aca="false">INDEX(Orders!$G$2:$G$3525,MATCH(B331,Orders!$A$2:$A$3525,0))</f>
        <v>Delivered</v>
      </c>
      <c r="J331" s="16" t="n">
        <f aca="false">D331*E331*(1-F331/100)</f>
        <v>1739</v>
      </c>
      <c r="K331" s="16" t="n">
        <f aca="false">D331*H331</f>
        <v>1012.52</v>
      </c>
      <c r="L331" s="16" t="n">
        <f aca="false">J331-K331</f>
        <v>726.48</v>
      </c>
    </row>
    <row r="332" customFormat="false" ht="15" hidden="false" customHeight="false" outlineLevel="0" collapsed="false">
      <c r="A332" s="12" t="n">
        <v>331</v>
      </c>
      <c r="B332" s="12" t="n">
        <v>169</v>
      </c>
      <c r="C332" s="12" t="n">
        <v>34</v>
      </c>
      <c r="D332" s="12" t="n">
        <v>1</v>
      </c>
      <c r="E332" s="16" t="n">
        <v>1059</v>
      </c>
      <c r="F332" s="12" t="n">
        <v>20</v>
      </c>
      <c r="G332" s="12" t="str">
        <f aca="false">INDEX(Products!$C$2:$C$181,MATCH(C332,Products!$A$2:$A$181,0))</f>
        <v>Home &amp; Kitchen</v>
      </c>
      <c r="H332" s="16" t="n">
        <f aca="false">INDEX(Products!$E$2:$E$181,MATCH(C332,Products!$A$2:$A$181,0))</f>
        <v>752.36</v>
      </c>
      <c r="I332" s="12" t="str">
        <f aca="false">INDEX(Orders!$G$2:$G$3525,MATCH(B332,Orders!$A$2:$A$3525,0))</f>
        <v>Delivered</v>
      </c>
      <c r="J332" s="16" t="n">
        <f aca="false">D332*E332*(1-F332/100)</f>
        <v>847.2</v>
      </c>
      <c r="K332" s="16" t="n">
        <f aca="false">D332*H332</f>
        <v>752.36</v>
      </c>
      <c r="L332" s="16" t="n">
        <f aca="false">J332-K332</f>
        <v>94.84</v>
      </c>
    </row>
    <row r="333" customFormat="false" ht="15" hidden="false" customHeight="false" outlineLevel="0" collapsed="false">
      <c r="A333" s="12" t="n">
        <v>332</v>
      </c>
      <c r="B333" s="12" t="n">
        <v>169</v>
      </c>
      <c r="C333" s="12" t="n">
        <v>126</v>
      </c>
      <c r="D333" s="12" t="n">
        <v>3</v>
      </c>
      <c r="E333" s="16" t="n">
        <v>1359</v>
      </c>
      <c r="F333" s="12" t="n">
        <v>10</v>
      </c>
      <c r="G333" s="12" t="str">
        <f aca="false">INDEX(Products!$C$2:$C$181,MATCH(C333,Products!$A$2:$A$181,0))</f>
        <v>Sports &amp; Fitness</v>
      </c>
      <c r="H333" s="16" t="n">
        <f aca="false">INDEX(Products!$E$2:$E$181,MATCH(C333,Products!$A$2:$A$181,0))</f>
        <v>852.12</v>
      </c>
      <c r="I333" s="12" t="str">
        <f aca="false">INDEX(Orders!$G$2:$G$3525,MATCH(B333,Orders!$A$2:$A$3525,0))</f>
        <v>Delivered</v>
      </c>
      <c r="J333" s="16" t="n">
        <f aca="false">D333*E333*(1-F333/100)</f>
        <v>3669.3</v>
      </c>
      <c r="K333" s="16" t="n">
        <f aca="false">D333*H333</f>
        <v>2556.36</v>
      </c>
      <c r="L333" s="16" t="n">
        <f aca="false">J333-K333</f>
        <v>1112.94</v>
      </c>
    </row>
    <row r="334" customFormat="false" ht="15" hidden="false" customHeight="false" outlineLevel="0" collapsed="false">
      <c r="A334" s="12" t="n">
        <v>333</v>
      </c>
      <c r="B334" s="12" t="n">
        <v>169</v>
      </c>
      <c r="C334" s="12" t="n">
        <v>105</v>
      </c>
      <c r="D334" s="12" t="n">
        <v>1</v>
      </c>
      <c r="E334" s="16" t="n">
        <v>169</v>
      </c>
      <c r="F334" s="12" t="n">
        <v>0</v>
      </c>
      <c r="G334" s="12" t="str">
        <f aca="false">INDEX(Products!$C$2:$C$181,MATCH(C334,Products!$A$2:$A$181,0))</f>
        <v>Beauty</v>
      </c>
      <c r="H334" s="16" t="n">
        <f aca="false">INDEX(Products!$E$2:$E$181,MATCH(C334,Products!$A$2:$A$181,0))</f>
        <v>98.39</v>
      </c>
      <c r="I334" s="12" t="str">
        <f aca="false">INDEX(Orders!$G$2:$G$3525,MATCH(B334,Orders!$A$2:$A$3525,0))</f>
        <v>Delivered</v>
      </c>
      <c r="J334" s="16" t="n">
        <f aca="false">D334*E334*(1-F334/100)</f>
        <v>169</v>
      </c>
      <c r="K334" s="16" t="n">
        <f aca="false">D334*H334</f>
        <v>98.39</v>
      </c>
      <c r="L334" s="16" t="n">
        <f aca="false">J334-K334</f>
        <v>70.61</v>
      </c>
    </row>
    <row r="335" customFormat="false" ht="15" hidden="false" customHeight="false" outlineLevel="0" collapsed="false">
      <c r="A335" s="12" t="n">
        <v>334</v>
      </c>
      <c r="B335" s="12" t="n">
        <v>170</v>
      </c>
      <c r="C335" s="12" t="n">
        <v>57</v>
      </c>
      <c r="D335" s="12" t="n">
        <v>1</v>
      </c>
      <c r="E335" s="16" t="n">
        <v>4689</v>
      </c>
      <c r="F335" s="12" t="n">
        <v>0</v>
      </c>
      <c r="G335" s="12" t="str">
        <f aca="false">INDEX(Products!$C$2:$C$181,MATCH(C335,Products!$A$2:$A$181,0))</f>
        <v>Home &amp; Kitchen</v>
      </c>
      <c r="H335" s="16" t="n">
        <f aca="false">INDEX(Products!$E$2:$E$181,MATCH(C335,Products!$A$2:$A$181,0))</f>
        <v>3336.81</v>
      </c>
      <c r="I335" s="12" t="str">
        <f aca="false">INDEX(Orders!$G$2:$G$3525,MATCH(B335,Orders!$A$2:$A$3525,0))</f>
        <v>Cancelled</v>
      </c>
      <c r="J335" s="16" t="n">
        <f aca="false">D335*E335*(1-F335/100)</f>
        <v>4689</v>
      </c>
      <c r="K335" s="16" t="n">
        <f aca="false">D335*H335</f>
        <v>3336.81</v>
      </c>
      <c r="L335" s="16" t="n">
        <f aca="false">J335-K335</f>
        <v>1352.19</v>
      </c>
    </row>
    <row r="336" customFormat="false" ht="15" hidden="false" customHeight="false" outlineLevel="0" collapsed="false">
      <c r="A336" s="12" t="n">
        <v>335</v>
      </c>
      <c r="B336" s="12" t="n">
        <v>170</v>
      </c>
      <c r="C336" s="12" t="n">
        <v>67</v>
      </c>
      <c r="D336" s="12" t="n">
        <v>1</v>
      </c>
      <c r="E336" s="16" t="n">
        <v>629</v>
      </c>
      <c r="F336" s="12" t="n">
        <v>0</v>
      </c>
      <c r="G336" s="12" t="str">
        <f aca="false">INDEX(Products!$C$2:$C$181,MATCH(C336,Products!$A$2:$A$181,0))</f>
        <v>Fashion</v>
      </c>
      <c r="H336" s="16" t="n">
        <f aca="false">INDEX(Products!$E$2:$E$181,MATCH(C336,Products!$A$2:$A$181,0))</f>
        <v>388.42</v>
      </c>
      <c r="I336" s="12" t="str">
        <f aca="false">INDEX(Orders!$G$2:$G$3525,MATCH(B336,Orders!$A$2:$A$3525,0))</f>
        <v>Cancelled</v>
      </c>
      <c r="J336" s="16" t="n">
        <f aca="false">D336*E336*(1-F336/100)</f>
        <v>629</v>
      </c>
      <c r="K336" s="16" t="n">
        <f aca="false">D336*H336</f>
        <v>388.42</v>
      </c>
      <c r="L336" s="16" t="n">
        <f aca="false">J336-K336</f>
        <v>240.58</v>
      </c>
    </row>
    <row r="337" customFormat="false" ht="15" hidden="false" customHeight="false" outlineLevel="0" collapsed="false">
      <c r="A337" s="12" t="n">
        <v>336</v>
      </c>
      <c r="B337" s="12" t="n">
        <v>171</v>
      </c>
      <c r="C337" s="12" t="n">
        <v>114</v>
      </c>
      <c r="D337" s="12" t="n">
        <v>1</v>
      </c>
      <c r="E337" s="16" t="n">
        <v>1769</v>
      </c>
      <c r="F337" s="12" t="n">
        <v>0</v>
      </c>
      <c r="G337" s="12" t="str">
        <f aca="false">INDEX(Products!$C$2:$C$181,MATCH(C337,Products!$A$2:$A$181,0))</f>
        <v>Beauty</v>
      </c>
      <c r="H337" s="16" t="n">
        <f aca="false">INDEX(Products!$E$2:$E$181,MATCH(C337,Products!$A$2:$A$181,0))</f>
        <v>1112.03</v>
      </c>
      <c r="I337" s="12" t="str">
        <f aca="false">INDEX(Orders!$G$2:$G$3525,MATCH(B337,Orders!$A$2:$A$3525,0))</f>
        <v>Delivered</v>
      </c>
      <c r="J337" s="16" t="n">
        <f aca="false">D337*E337*(1-F337/100)</f>
        <v>1769</v>
      </c>
      <c r="K337" s="16" t="n">
        <f aca="false">D337*H337</f>
        <v>1112.03</v>
      </c>
      <c r="L337" s="16" t="n">
        <f aca="false">J337-K337</f>
        <v>656.97</v>
      </c>
    </row>
    <row r="338" customFormat="false" ht="15" hidden="false" customHeight="false" outlineLevel="0" collapsed="false">
      <c r="A338" s="12" t="n">
        <v>337</v>
      </c>
      <c r="B338" s="12" t="n">
        <v>172</v>
      </c>
      <c r="C338" s="12" t="n">
        <v>88</v>
      </c>
      <c r="D338" s="12" t="n">
        <v>1</v>
      </c>
      <c r="E338" s="16" t="n">
        <v>2049</v>
      </c>
      <c r="F338" s="12" t="n">
        <v>20</v>
      </c>
      <c r="G338" s="12" t="str">
        <f aca="false">INDEX(Products!$C$2:$C$181,MATCH(C338,Products!$A$2:$A$181,0))</f>
        <v>Fashion</v>
      </c>
      <c r="H338" s="16" t="n">
        <f aca="false">INDEX(Products!$E$2:$E$181,MATCH(C338,Products!$A$2:$A$181,0))</f>
        <v>1198.41</v>
      </c>
      <c r="I338" s="12" t="str">
        <f aca="false">INDEX(Orders!$G$2:$G$3525,MATCH(B338,Orders!$A$2:$A$3525,0))</f>
        <v>Delivered</v>
      </c>
      <c r="J338" s="16" t="n">
        <f aca="false">D338*E338*(1-F338/100)</f>
        <v>1639.2</v>
      </c>
      <c r="K338" s="16" t="n">
        <f aca="false">D338*H338</f>
        <v>1198.41</v>
      </c>
      <c r="L338" s="16" t="n">
        <f aca="false">J338-K338</f>
        <v>440.79</v>
      </c>
    </row>
    <row r="339" customFormat="false" ht="15" hidden="false" customHeight="false" outlineLevel="0" collapsed="false">
      <c r="A339" s="12" t="n">
        <v>338</v>
      </c>
      <c r="B339" s="12" t="n">
        <v>172</v>
      </c>
      <c r="C339" s="12" t="n">
        <v>126</v>
      </c>
      <c r="D339" s="12" t="n">
        <v>1</v>
      </c>
      <c r="E339" s="16" t="n">
        <v>1359</v>
      </c>
      <c r="F339" s="12" t="n">
        <v>0</v>
      </c>
      <c r="G339" s="12" t="str">
        <f aca="false">INDEX(Products!$C$2:$C$181,MATCH(C339,Products!$A$2:$A$181,0))</f>
        <v>Sports &amp; Fitness</v>
      </c>
      <c r="H339" s="16" t="n">
        <f aca="false">INDEX(Products!$E$2:$E$181,MATCH(C339,Products!$A$2:$A$181,0))</f>
        <v>852.12</v>
      </c>
      <c r="I339" s="12" t="str">
        <f aca="false">INDEX(Orders!$G$2:$G$3525,MATCH(B339,Orders!$A$2:$A$3525,0))</f>
        <v>Delivered</v>
      </c>
      <c r="J339" s="16" t="n">
        <f aca="false">D339*E339*(1-F339/100)</f>
        <v>1359</v>
      </c>
      <c r="K339" s="16" t="n">
        <f aca="false">D339*H339</f>
        <v>852.12</v>
      </c>
      <c r="L339" s="16" t="n">
        <f aca="false">J339-K339</f>
        <v>506.88</v>
      </c>
    </row>
    <row r="340" customFormat="false" ht="15" hidden="false" customHeight="false" outlineLevel="0" collapsed="false">
      <c r="A340" s="12" t="n">
        <v>339</v>
      </c>
      <c r="B340" s="12" t="n">
        <v>173</v>
      </c>
      <c r="C340" s="12" t="n">
        <v>36</v>
      </c>
      <c r="D340" s="12" t="n">
        <v>1</v>
      </c>
      <c r="E340" s="16" t="n">
        <v>3959</v>
      </c>
      <c r="F340" s="12" t="n">
        <v>0</v>
      </c>
      <c r="G340" s="12" t="str">
        <f aca="false">INDEX(Products!$C$2:$C$181,MATCH(C340,Products!$A$2:$A$181,0))</f>
        <v>Home &amp; Kitchen</v>
      </c>
      <c r="H340" s="16" t="n">
        <f aca="false">INDEX(Products!$E$2:$E$181,MATCH(C340,Products!$A$2:$A$181,0))</f>
        <v>2334.79</v>
      </c>
      <c r="I340" s="12" t="str">
        <f aca="false">INDEX(Orders!$G$2:$G$3525,MATCH(B340,Orders!$A$2:$A$3525,0))</f>
        <v>Delivered</v>
      </c>
      <c r="J340" s="16" t="n">
        <f aca="false">D340*E340*(1-F340/100)</f>
        <v>3959</v>
      </c>
      <c r="K340" s="16" t="n">
        <f aca="false">D340*H340</f>
        <v>2334.79</v>
      </c>
      <c r="L340" s="16" t="n">
        <f aca="false">J340-K340</f>
        <v>1624.21</v>
      </c>
    </row>
    <row r="341" customFormat="false" ht="15" hidden="false" customHeight="false" outlineLevel="0" collapsed="false">
      <c r="A341" s="12" t="n">
        <v>340</v>
      </c>
      <c r="B341" s="12" t="n">
        <v>173</v>
      </c>
      <c r="C341" s="12" t="n">
        <v>161</v>
      </c>
      <c r="D341" s="12" t="n">
        <v>2</v>
      </c>
      <c r="E341" s="16" t="n">
        <v>549</v>
      </c>
      <c r="F341" s="12" t="n">
        <v>0</v>
      </c>
      <c r="G341" s="12" t="str">
        <f aca="false">INDEX(Products!$C$2:$C$181,MATCH(C341,Products!$A$2:$A$181,0))</f>
        <v>Books &amp; Stationery</v>
      </c>
      <c r="H341" s="16" t="n">
        <f aca="false">INDEX(Products!$E$2:$E$181,MATCH(C341,Products!$A$2:$A$181,0))</f>
        <v>380.41</v>
      </c>
      <c r="I341" s="12" t="str">
        <f aca="false">INDEX(Orders!$G$2:$G$3525,MATCH(B341,Orders!$A$2:$A$3525,0))</f>
        <v>Delivered</v>
      </c>
      <c r="J341" s="16" t="n">
        <f aca="false">D341*E341*(1-F341/100)</f>
        <v>1098</v>
      </c>
      <c r="K341" s="16" t="n">
        <f aca="false">D341*H341</f>
        <v>760.82</v>
      </c>
      <c r="L341" s="16" t="n">
        <f aca="false">J341-K341</f>
        <v>337.18</v>
      </c>
    </row>
    <row r="342" customFormat="false" ht="15" hidden="false" customHeight="false" outlineLevel="0" collapsed="false">
      <c r="A342" s="12" t="n">
        <v>341</v>
      </c>
      <c r="B342" s="12" t="n">
        <v>174</v>
      </c>
      <c r="C342" s="12" t="n">
        <v>81</v>
      </c>
      <c r="D342" s="12" t="n">
        <v>2</v>
      </c>
      <c r="E342" s="16" t="n">
        <v>1299</v>
      </c>
      <c r="F342" s="12" t="n">
        <v>0</v>
      </c>
      <c r="G342" s="12" t="str">
        <f aca="false">INDEX(Products!$C$2:$C$181,MATCH(C342,Products!$A$2:$A$181,0))</f>
        <v>Fashion</v>
      </c>
      <c r="H342" s="16" t="n">
        <f aca="false">INDEX(Products!$E$2:$E$181,MATCH(C342,Products!$A$2:$A$181,0))</f>
        <v>878.72</v>
      </c>
      <c r="I342" s="12" t="str">
        <f aca="false">INDEX(Orders!$G$2:$G$3525,MATCH(B342,Orders!$A$2:$A$3525,0))</f>
        <v>Returned</v>
      </c>
      <c r="J342" s="16" t="n">
        <f aca="false">D342*E342*(1-F342/100)</f>
        <v>2598</v>
      </c>
      <c r="K342" s="16" t="n">
        <f aca="false">D342*H342</f>
        <v>1757.44</v>
      </c>
      <c r="L342" s="16" t="n">
        <f aca="false">J342-K342</f>
        <v>840.56</v>
      </c>
    </row>
    <row r="343" customFormat="false" ht="15" hidden="false" customHeight="false" outlineLevel="0" collapsed="false">
      <c r="A343" s="12" t="n">
        <v>342</v>
      </c>
      <c r="B343" s="12" t="n">
        <v>174</v>
      </c>
      <c r="C343" s="12" t="n">
        <v>68</v>
      </c>
      <c r="D343" s="12" t="n">
        <v>1</v>
      </c>
      <c r="E343" s="16" t="n">
        <v>2859</v>
      </c>
      <c r="F343" s="12" t="n">
        <v>0</v>
      </c>
      <c r="G343" s="12" t="str">
        <f aca="false">INDEX(Products!$C$2:$C$181,MATCH(C343,Products!$A$2:$A$181,0))</f>
        <v>Fashion</v>
      </c>
      <c r="H343" s="16" t="n">
        <f aca="false">INDEX(Products!$E$2:$E$181,MATCH(C343,Products!$A$2:$A$181,0))</f>
        <v>1757.26</v>
      </c>
      <c r="I343" s="12" t="str">
        <f aca="false">INDEX(Orders!$G$2:$G$3525,MATCH(B343,Orders!$A$2:$A$3525,0))</f>
        <v>Returned</v>
      </c>
      <c r="J343" s="16" t="n">
        <f aca="false">D343*E343*(1-F343/100)</f>
        <v>2859</v>
      </c>
      <c r="K343" s="16" t="n">
        <f aca="false">D343*H343</f>
        <v>1757.26</v>
      </c>
      <c r="L343" s="16" t="n">
        <f aca="false">J343-K343</f>
        <v>1101.74</v>
      </c>
    </row>
    <row r="344" customFormat="false" ht="15" hidden="false" customHeight="false" outlineLevel="0" collapsed="false">
      <c r="A344" s="12" t="n">
        <v>343</v>
      </c>
      <c r="B344" s="12" t="n">
        <v>174</v>
      </c>
      <c r="C344" s="12" t="n">
        <v>165</v>
      </c>
      <c r="D344" s="12" t="n">
        <v>1</v>
      </c>
      <c r="E344" s="16" t="n">
        <v>449</v>
      </c>
      <c r="F344" s="12" t="n">
        <v>0</v>
      </c>
      <c r="G344" s="12" t="str">
        <f aca="false">INDEX(Products!$C$2:$C$181,MATCH(C344,Products!$A$2:$A$181,0))</f>
        <v>Books &amp; Stationery</v>
      </c>
      <c r="H344" s="16" t="n">
        <f aca="false">INDEX(Products!$E$2:$E$181,MATCH(C344,Products!$A$2:$A$181,0))</f>
        <v>269.2</v>
      </c>
      <c r="I344" s="12" t="str">
        <f aca="false">INDEX(Orders!$G$2:$G$3525,MATCH(B344,Orders!$A$2:$A$3525,0))</f>
        <v>Returned</v>
      </c>
      <c r="J344" s="16" t="n">
        <f aca="false">D344*E344*(1-F344/100)</f>
        <v>449</v>
      </c>
      <c r="K344" s="16" t="n">
        <f aca="false">D344*H344</f>
        <v>269.2</v>
      </c>
      <c r="L344" s="16" t="n">
        <f aca="false">J344-K344</f>
        <v>179.8</v>
      </c>
    </row>
    <row r="345" customFormat="false" ht="15" hidden="false" customHeight="false" outlineLevel="0" collapsed="false">
      <c r="A345" s="12" t="n">
        <v>344</v>
      </c>
      <c r="B345" s="12" t="n">
        <v>175</v>
      </c>
      <c r="C345" s="12" t="n">
        <v>38</v>
      </c>
      <c r="D345" s="12" t="n">
        <v>1</v>
      </c>
      <c r="E345" s="16" t="n">
        <v>3659</v>
      </c>
      <c r="F345" s="12" t="n">
        <v>0</v>
      </c>
      <c r="G345" s="12" t="str">
        <f aca="false">INDEX(Products!$C$2:$C$181,MATCH(C345,Products!$A$2:$A$181,0))</f>
        <v>Home &amp; Kitchen</v>
      </c>
      <c r="H345" s="16" t="n">
        <f aca="false">INDEX(Products!$E$2:$E$181,MATCH(C345,Products!$A$2:$A$181,0))</f>
        <v>2545.94</v>
      </c>
      <c r="I345" s="12" t="str">
        <f aca="false">INDEX(Orders!$G$2:$G$3525,MATCH(B345,Orders!$A$2:$A$3525,0))</f>
        <v>Delivered</v>
      </c>
      <c r="J345" s="16" t="n">
        <f aca="false">D345*E345*(1-F345/100)</f>
        <v>3659</v>
      </c>
      <c r="K345" s="16" t="n">
        <f aca="false">D345*H345</f>
        <v>2545.94</v>
      </c>
      <c r="L345" s="16" t="n">
        <f aca="false">J345-K345</f>
        <v>1113.06</v>
      </c>
    </row>
    <row r="346" customFormat="false" ht="15" hidden="false" customHeight="false" outlineLevel="0" collapsed="false">
      <c r="A346" s="12" t="n">
        <v>345</v>
      </c>
      <c r="B346" s="12" t="n">
        <v>175</v>
      </c>
      <c r="C346" s="12" t="n">
        <v>91</v>
      </c>
      <c r="D346" s="12" t="n">
        <v>1</v>
      </c>
      <c r="E346" s="16" t="n">
        <v>719</v>
      </c>
      <c r="F346" s="12" t="n">
        <v>0</v>
      </c>
      <c r="G346" s="12" t="str">
        <f aca="false">INDEX(Products!$C$2:$C$181,MATCH(C346,Products!$A$2:$A$181,0))</f>
        <v>Beauty</v>
      </c>
      <c r="H346" s="16" t="n">
        <f aca="false">INDEX(Products!$E$2:$E$181,MATCH(C346,Products!$A$2:$A$181,0))</f>
        <v>411.77</v>
      </c>
      <c r="I346" s="12" t="str">
        <f aca="false">INDEX(Orders!$G$2:$G$3525,MATCH(B346,Orders!$A$2:$A$3525,0))</f>
        <v>Delivered</v>
      </c>
      <c r="J346" s="16" t="n">
        <f aca="false">D346*E346*(1-F346/100)</f>
        <v>719</v>
      </c>
      <c r="K346" s="16" t="n">
        <f aca="false">D346*H346</f>
        <v>411.77</v>
      </c>
      <c r="L346" s="16" t="n">
        <f aca="false">J346-K346</f>
        <v>307.23</v>
      </c>
    </row>
    <row r="347" customFormat="false" ht="15" hidden="false" customHeight="false" outlineLevel="0" collapsed="false">
      <c r="A347" s="12" t="n">
        <v>346</v>
      </c>
      <c r="B347" s="12" t="n">
        <v>176</v>
      </c>
      <c r="C347" s="12" t="n">
        <v>107</v>
      </c>
      <c r="D347" s="12" t="n">
        <v>1</v>
      </c>
      <c r="E347" s="16" t="n">
        <v>1239</v>
      </c>
      <c r="F347" s="12" t="n">
        <v>0</v>
      </c>
      <c r="G347" s="12" t="str">
        <f aca="false">INDEX(Products!$C$2:$C$181,MATCH(C347,Products!$A$2:$A$181,0))</f>
        <v>Beauty</v>
      </c>
      <c r="H347" s="16" t="n">
        <f aca="false">INDEX(Products!$E$2:$E$181,MATCH(C347,Products!$A$2:$A$181,0))</f>
        <v>737.02</v>
      </c>
      <c r="I347" s="12" t="str">
        <f aca="false">INDEX(Orders!$G$2:$G$3525,MATCH(B347,Orders!$A$2:$A$3525,0))</f>
        <v>Delivered</v>
      </c>
      <c r="J347" s="16" t="n">
        <f aca="false">D347*E347*(1-F347/100)</f>
        <v>1239</v>
      </c>
      <c r="K347" s="16" t="n">
        <f aca="false">D347*H347</f>
        <v>737.02</v>
      </c>
      <c r="L347" s="16" t="n">
        <f aca="false">J347-K347</f>
        <v>501.98</v>
      </c>
    </row>
    <row r="348" customFormat="false" ht="15" hidden="false" customHeight="false" outlineLevel="0" collapsed="false">
      <c r="A348" s="12" t="n">
        <v>347</v>
      </c>
      <c r="B348" s="12" t="n">
        <v>176</v>
      </c>
      <c r="C348" s="12" t="n">
        <v>157</v>
      </c>
      <c r="D348" s="12" t="n">
        <v>1</v>
      </c>
      <c r="E348" s="16" t="n">
        <v>129</v>
      </c>
      <c r="F348" s="12" t="n">
        <v>0</v>
      </c>
      <c r="G348" s="12" t="str">
        <f aca="false">INDEX(Products!$C$2:$C$181,MATCH(C348,Products!$A$2:$A$181,0))</f>
        <v>Books &amp; Stationery</v>
      </c>
      <c r="H348" s="16" t="n">
        <f aca="false">INDEX(Products!$E$2:$E$181,MATCH(C348,Products!$A$2:$A$181,0))</f>
        <v>95.79</v>
      </c>
      <c r="I348" s="12" t="str">
        <f aca="false">INDEX(Orders!$G$2:$G$3525,MATCH(B348,Orders!$A$2:$A$3525,0))</f>
        <v>Delivered</v>
      </c>
      <c r="J348" s="16" t="n">
        <f aca="false">D348*E348*(1-F348/100)</f>
        <v>129</v>
      </c>
      <c r="K348" s="16" t="n">
        <f aca="false">D348*H348</f>
        <v>95.79</v>
      </c>
      <c r="L348" s="16" t="n">
        <f aca="false">J348-K348</f>
        <v>33.21</v>
      </c>
    </row>
    <row r="349" customFormat="false" ht="15" hidden="false" customHeight="false" outlineLevel="0" collapsed="false">
      <c r="A349" s="12" t="n">
        <v>348</v>
      </c>
      <c r="B349" s="12" t="n">
        <v>176</v>
      </c>
      <c r="C349" s="12" t="n">
        <v>69</v>
      </c>
      <c r="D349" s="12" t="n">
        <v>1</v>
      </c>
      <c r="E349" s="16" t="n">
        <v>1709</v>
      </c>
      <c r="F349" s="12" t="n">
        <v>10</v>
      </c>
      <c r="G349" s="12" t="str">
        <f aca="false">INDEX(Products!$C$2:$C$181,MATCH(C349,Products!$A$2:$A$181,0))</f>
        <v>Fashion</v>
      </c>
      <c r="H349" s="16" t="n">
        <f aca="false">INDEX(Products!$E$2:$E$181,MATCH(C349,Products!$A$2:$A$181,0))</f>
        <v>1180.24</v>
      </c>
      <c r="I349" s="12" t="str">
        <f aca="false">INDEX(Orders!$G$2:$G$3525,MATCH(B349,Orders!$A$2:$A$3525,0))</f>
        <v>Delivered</v>
      </c>
      <c r="J349" s="16" t="n">
        <f aca="false">D349*E349*(1-F349/100)</f>
        <v>1538.1</v>
      </c>
      <c r="K349" s="16" t="n">
        <f aca="false">D349*H349</f>
        <v>1180.24</v>
      </c>
      <c r="L349" s="16" t="n">
        <f aca="false">J349-K349</f>
        <v>357.86</v>
      </c>
    </row>
    <row r="350" customFormat="false" ht="15" hidden="false" customHeight="false" outlineLevel="0" collapsed="false">
      <c r="A350" s="12" t="n">
        <v>349</v>
      </c>
      <c r="B350" s="12" t="n">
        <v>176</v>
      </c>
      <c r="C350" s="12" t="n">
        <v>91</v>
      </c>
      <c r="D350" s="12" t="n">
        <v>1</v>
      </c>
      <c r="E350" s="16" t="n">
        <v>719</v>
      </c>
      <c r="F350" s="12" t="n">
        <v>5</v>
      </c>
      <c r="G350" s="12" t="str">
        <f aca="false">INDEX(Products!$C$2:$C$181,MATCH(C350,Products!$A$2:$A$181,0))</f>
        <v>Beauty</v>
      </c>
      <c r="H350" s="16" t="n">
        <f aca="false">INDEX(Products!$E$2:$E$181,MATCH(C350,Products!$A$2:$A$181,0))</f>
        <v>411.77</v>
      </c>
      <c r="I350" s="12" t="str">
        <f aca="false">INDEX(Orders!$G$2:$G$3525,MATCH(B350,Orders!$A$2:$A$3525,0))</f>
        <v>Delivered</v>
      </c>
      <c r="J350" s="16" t="n">
        <f aca="false">D350*E350*(1-F350/100)</f>
        <v>683.05</v>
      </c>
      <c r="K350" s="16" t="n">
        <f aca="false">D350*H350</f>
        <v>411.77</v>
      </c>
      <c r="L350" s="16" t="n">
        <f aca="false">J350-K350</f>
        <v>271.28</v>
      </c>
    </row>
    <row r="351" customFormat="false" ht="15" hidden="false" customHeight="false" outlineLevel="0" collapsed="false">
      <c r="A351" s="12" t="n">
        <v>350</v>
      </c>
      <c r="B351" s="12" t="n">
        <v>177</v>
      </c>
      <c r="C351" s="12" t="n">
        <v>124</v>
      </c>
      <c r="D351" s="12" t="n">
        <v>1</v>
      </c>
      <c r="E351" s="16" t="n">
        <v>1869</v>
      </c>
      <c r="F351" s="12" t="n">
        <v>0</v>
      </c>
      <c r="G351" s="12" t="str">
        <f aca="false">INDEX(Products!$C$2:$C$181,MATCH(C351,Products!$A$2:$A$181,0))</f>
        <v>Sports &amp; Fitness</v>
      </c>
      <c r="H351" s="16" t="n">
        <f aca="false">INDEX(Products!$E$2:$E$181,MATCH(C351,Products!$A$2:$A$181,0))</f>
        <v>1389.29</v>
      </c>
      <c r="I351" s="12" t="str">
        <f aca="false">INDEX(Orders!$G$2:$G$3525,MATCH(B351,Orders!$A$2:$A$3525,0))</f>
        <v>Delivered</v>
      </c>
      <c r="J351" s="16" t="n">
        <f aca="false">D351*E351*(1-F351/100)</f>
        <v>1869</v>
      </c>
      <c r="K351" s="16" t="n">
        <f aca="false">D351*H351</f>
        <v>1389.29</v>
      </c>
      <c r="L351" s="16" t="n">
        <f aca="false">J351-K351</f>
        <v>479.71</v>
      </c>
    </row>
    <row r="352" customFormat="false" ht="15" hidden="false" customHeight="false" outlineLevel="0" collapsed="false">
      <c r="A352" s="12" t="n">
        <v>351</v>
      </c>
      <c r="B352" s="12" t="n">
        <v>177</v>
      </c>
      <c r="C352" s="12" t="n">
        <v>140</v>
      </c>
      <c r="D352" s="12" t="n">
        <v>2</v>
      </c>
      <c r="E352" s="16" t="n">
        <v>2889</v>
      </c>
      <c r="F352" s="12" t="n">
        <v>0</v>
      </c>
      <c r="G352" s="12" t="str">
        <f aca="false">INDEX(Products!$C$2:$C$181,MATCH(C352,Products!$A$2:$A$181,0))</f>
        <v>Sports &amp; Fitness</v>
      </c>
      <c r="H352" s="16" t="n">
        <f aca="false">INDEX(Products!$E$2:$E$181,MATCH(C352,Products!$A$2:$A$181,0))</f>
        <v>2048.76</v>
      </c>
      <c r="I352" s="12" t="str">
        <f aca="false">INDEX(Orders!$G$2:$G$3525,MATCH(B352,Orders!$A$2:$A$3525,0))</f>
        <v>Delivered</v>
      </c>
      <c r="J352" s="16" t="n">
        <f aca="false">D352*E352*(1-F352/100)</f>
        <v>5778</v>
      </c>
      <c r="K352" s="16" t="n">
        <f aca="false">D352*H352</f>
        <v>4097.52</v>
      </c>
      <c r="L352" s="16" t="n">
        <f aca="false">J352-K352</f>
        <v>1680.48</v>
      </c>
    </row>
    <row r="353" customFormat="false" ht="15" hidden="false" customHeight="false" outlineLevel="0" collapsed="false">
      <c r="A353" s="12" t="n">
        <v>352</v>
      </c>
      <c r="B353" s="12" t="n">
        <v>178</v>
      </c>
      <c r="C353" s="12" t="n">
        <v>5</v>
      </c>
      <c r="D353" s="12" t="n">
        <v>1</v>
      </c>
      <c r="E353" s="16" t="n">
        <v>3939</v>
      </c>
      <c r="F353" s="12" t="n">
        <v>10</v>
      </c>
      <c r="G353" s="12" t="str">
        <f aca="false">INDEX(Products!$C$2:$C$181,MATCH(C353,Products!$A$2:$A$181,0))</f>
        <v>Electronics</v>
      </c>
      <c r="H353" s="16" t="n">
        <f aca="false">INDEX(Products!$E$2:$E$181,MATCH(C353,Products!$A$2:$A$181,0))</f>
        <v>2724.27</v>
      </c>
      <c r="I353" s="12" t="str">
        <f aca="false">INDEX(Orders!$G$2:$G$3525,MATCH(B353,Orders!$A$2:$A$3525,0))</f>
        <v>Delivered</v>
      </c>
      <c r="J353" s="16" t="n">
        <f aca="false">D353*E353*(1-F353/100)</f>
        <v>3545.1</v>
      </c>
      <c r="K353" s="16" t="n">
        <f aca="false">D353*H353</f>
        <v>2724.27</v>
      </c>
      <c r="L353" s="16" t="n">
        <f aca="false">J353-K353</f>
        <v>820.83</v>
      </c>
    </row>
    <row r="354" customFormat="false" ht="15" hidden="false" customHeight="false" outlineLevel="0" collapsed="false">
      <c r="A354" s="12" t="n">
        <v>353</v>
      </c>
      <c r="B354" s="12" t="n">
        <v>178</v>
      </c>
      <c r="C354" s="12" t="n">
        <v>29</v>
      </c>
      <c r="D354" s="12" t="n">
        <v>1</v>
      </c>
      <c r="E354" s="16" t="n">
        <v>1269</v>
      </c>
      <c r="F354" s="12" t="n">
        <v>15</v>
      </c>
      <c r="G354" s="12" t="str">
        <f aca="false">INDEX(Products!$C$2:$C$181,MATCH(C354,Products!$A$2:$A$181,0))</f>
        <v>Electronics</v>
      </c>
      <c r="H354" s="16" t="n">
        <f aca="false">INDEX(Products!$E$2:$E$181,MATCH(C354,Products!$A$2:$A$181,0))</f>
        <v>747.69</v>
      </c>
      <c r="I354" s="12" t="str">
        <f aca="false">INDEX(Orders!$G$2:$G$3525,MATCH(B354,Orders!$A$2:$A$3525,0))</f>
        <v>Delivered</v>
      </c>
      <c r="J354" s="16" t="n">
        <f aca="false">D354*E354*(1-F354/100)</f>
        <v>1078.65</v>
      </c>
      <c r="K354" s="16" t="n">
        <f aca="false">D354*H354</f>
        <v>747.69</v>
      </c>
      <c r="L354" s="16" t="n">
        <f aca="false">J354-K354</f>
        <v>330.96</v>
      </c>
    </row>
    <row r="355" customFormat="false" ht="15" hidden="false" customHeight="false" outlineLevel="0" collapsed="false">
      <c r="A355" s="12" t="n">
        <v>354</v>
      </c>
      <c r="B355" s="12" t="n">
        <v>179</v>
      </c>
      <c r="C355" s="12" t="n">
        <v>126</v>
      </c>
      <c r="D355" s="12" t="n">
        <v>1</v>
      </c>
      <c r="E355" s="16" t="n">
        <v>1359</v>
      </c>
      <c r="F355" s="12" t="n">
        <v>0</v>
      </c>
      <c r="G355" s="12" t="str">
        <f aca="false">INDEX(Products!$C$2:$C$181,MATCH(C355,Products!$A$2:$A$181,0))</f>
        <v>Sports &amp; Fitness</v>
      </c>
      <c r="H355" s="16" t="n">
        <f aca="false">INDEX(Products!$E$2:$E$181,MATCH(C355,Products!$A$2:$A$181,0))</f>
        <v>852.12</v>
      </c>
      <c r="I355" s="12" t="str">
        <f aca="false">INDEX(Orders!$G$2:$G$3525,MATCH(B355,Orders!$A$2:$A$3525,0))</f>
        <v>Delivered</v>
      </c>
      <c r="J355" s="16" t="n">
        <f aca="false">D355*E355*(1-F355/100)</f>
        <v>1359</v>
      </c>
      <c r="K355" s="16" t="n">
        <f aca="false">D355*H355</f>
        <v>852.12</v>
      </c>
      <c r="L355" s="16" t="n">
        <f aca="false">J355-K355</f>
        <v>506.88</v>
      </c>
    </row>
    <row r="356" customFormat="false" ht="15" hidden="false" customHeight="false" outlineLevel="0" collapsed="false">
      <c r="A356" s="12" t="n">
        <v>355</v>
      </c>
      <c r="B356" s="12" t="n">
        <v>180</v>
      </c>
      <c r="C356" s="12" t="n">
        <v>104</v>
      </c>
      <c r="D356" s="12" t="n">
        <v>1</v>
      </c>
      <c r="E356" s="16" t="n">
        <v>329</v>
      </c>
      <c r="F356" s="12" t="n">
        <v>15</v>
      </c>
      <c r="G356" s="12" t="str">
        <f aca="false">INDEX(Products!$C$2:$C$181,MATCH(C356,Products!$A$2:$A$181,0))</f>
        <v>Beauty</v>
      </c>
      <c r="H356" s="16" t="n">
        <f aca="false">INDEX(Products!$E$2:$E$181,MATCH(C356,Products!$A$2:$A$181,0))</f>
        <v>224.61</v>
      </c>
      <c r="I356" s="12" t="str">
        <f aca="false">INDEX(Orders!$G$2:$G$3525,MATCH(B356,Orders!$A$2:$A$3525,0))</f>
        <v>Cancelled</v>
      </c>
      <c r="J356" s="16" t="n">
        <f aca="false">D356*E356*(1-F356/100)</f>
        <v>279.65</v>
      </c>
      <c r="K356" s="16" t="n">
        <f aca="false">D356*H356</f>
        <v>224.61</v>
      </c>
      <c r="L356" s="16" t="n">
        <f aca="false">J356-K356</f>
        <v>55.04</v>
      </c>
    </row>
    <row r="357" customFormat="false" ht="15" hidden="false" customHeight="false" outlineLevel="0" collapsed="false">
      <c r="A357" s="12" t="n">
        <v>356</v>
      </c>
      <c r="B357" s="12" t="n">
        <v>180</v>
      </c>
      <c r="C357" s="12" t="n">
        <v>76</v>
      </c>
      <c r="D357" s="12" t="n">
        <v>1</v>
      </c>
      <c r="E357" s="16" t="n">
        <v>2759</v>
      </c>
      <c r="F357" s="12" t="n">
        <v>5</v>
      </c>
      <c r="G357" s="12" t="str">
        <f aca="false">INDEX(Products!$C$2:$C$181,MATCH(C357,Products!$A$2:$A$181,0))</f>
        <v>Fashion</v>
      </c>
      <c r="H357" s="16" t="n">
        <f aca="false">INDEX(Products!$E$2:$E$181,MATCH(C357,Products!$A$2:$A$181,0))</f>
        <v>1649.64</v>
      </c>
      <c r="I357" s="12" t="str">
        <f aca="false">INDEX(Orders!$G$2:$G$3525,MATCH(B357,Orders!$A$2:$A$3525,0))</f>
        <v>Cancelled</v>
      </c>
      <c r="J357" s="16" t="n">
        <f aca="false">D357*E357*(1-F357/100)</f>
        <v>2621.05</v>
      </c>
      <c r="K357" s="16" t="n">
        <f aca="false">D357*H357</f>
        <v>1649.64</v>
      </c>
      <c r="L357" s="16" t="n">
        <f aca="false">J357-K357</f>
        <v>971.41</v>
      </c>
    </row>
    <row r="358" customFormat="false" ht="15" hidden="false" customHeight="false" outlineLevel="0" collapsed="false">
      <c r="A358" s="12" t="n">
        <v>357</v>
      </c>
      <c r="B358" s="12" t="n">
        <v>181</v>
      </c>
      <c r="C358" s="12" t="n">
        <v>12</v>
      </c>
      <c r="D358" s="12" t="n">
        <v>1</v>
      </c>
      <c r="E358" s="16" t="n">
        <v>2329</v>
      </c>
      <c r="F358" s="12" t="n">
        <v>0</v>
      </c>
      <c r="G358" s="12" t="str">
        <f aca="false">INDEX(Products!$C$2:$C$181,MATCH(C358,Products!$A$2:$A$181,0))</f>
        <v>Electronics</v>
      </c>
      <c r="H358" s="16" t="n">
        <f aca="false">INDEX(Products!$E$2:$E$181,MATCH(C358,Products!$A$2:$A$181,0))</f>
        <v>1451.6</v>
      </c>
      <c r="I358" s="12" t="str">
        <f aca="false">INDEX(Orders!$G$2:$G$3525,MATCH(B358,Orders!$A$2:$A$3525,0))</f>
        <v>Cancelled</v>
      </c>
      <c r="J358" s="16" t="n">
        <f aca="false">D358*E358*(1-F358/100)</f>
        <v>2329</v>
      </c>
      <c r="K358" s="16" t="n">
        <f aca="false">D358*H358</f>
        <v>1451.6</v>
      </c>
      <c r="L358" s="16" t="n">
        <f aca="false">J358-K358</f>
        <v>877.4</v>
      </c>
    </row>
    <row r="359" customFormat="false" ht="15" hidden="false" customHeight="false" outlineLevel="0" collapsed="false">
      <c r="A359" s="12" t="n">
        <v>358</v>
      </c>
      <c r="B359" s="12" t="n">
        <v>182</v>
      </c>
      <c r="C359" s="12" t="n">
        <v>136</v>
      </c>
      <c r="D359" s="12" t="n">
        <v>1</v>
      </c>
      <c r="E359" s="16" t="n">
        <v>3299</v>
      </c>
      <c r="F359" s="12" t="n">
        <v>0</v>
      </c>
      <c r="G359" s="12" t="str">
        <f aca="false">INDEX(Products!$C$2:$C$181,MATCH(C359,Products!$A$2:$A$181,0))</f>
        <v>Sports &amp; Fitness</v>
      </c>
      <c r="H359" s="16" t="n">
        <f aca="false">INDEX(Products!$E$2:$E$181,MATCH(C359,Products!$A$2:$A$181,0))</f>
        <v>2348.96</v>
      </c>
      <c r="I359" s="12" t="str">
        <f aca="false">INDEX(Orders!$G$2:$G$3525,MATCH(B359,Orders!$A$2:$A$3525,0))</f>
        <v>Delivered</v>
      </c>
      <c r="J359" s="16" t="n">
        <f aca="false">D359*E359*(1-F359/100)</f>
        <v>3299</v>
      </c>
      <c r="K359" s="16" t="n">
        <f aca="false">D359*H359</f>
        <v>2348.96</v>
      </c>
      <c r="L359" s="16" t="n">
        <f aca="false">J359-K359</f>
        <v>950.04</v>
      </c>
    </row>
    <row r="360" customFormat="false" ht="15" hidden="false" customHeight="false" outlineLevel="0" collapsed="false">
      <c r="A360" s="12" t="n">
        <v>359</v>
      </c>
      <c r="B360" s="12" t="n">
        <v>183</v>
      </c>
      <c r="C360" s="12" t="n">
        <v>118</v>
      </c>
      <c r="D360" s="12" t="n">
        <v>1</v>
      </c>
      <c r="E360" s="16" t="n">
        <v>479</v>
      </c>
      <c r="F360" s="12" t="n">
        <v>0</v>
      </c>
      <c r="G360" s="12" t="str">
        <f aca="false">INDEX(Products!$C$2:$C$181,MATCH(C360,Products!$A$2:$A$181,0))</f>
        <v>Beauty</v>
      </c>
      <c r="H360" s="16" t="n">
        <f aca="false">INDEX(Products!$E$2:$E$181,MATCH(C360,Products!$A$2:$A$181,0))</f>
        <v>332.66</v>
      </c>
      <c r="I360" s="12" t="str">
        <f aca="false">INDEX(Orders!$G$2:$G$3525,MATCH(B360,Orders!$A$2:$A$3525,0))</f>
        <v>Returned</v>
      </c>
      <c r="J360" s="16" t="n">
        <f aca="false">D360*E360*(1-F360/100)</f>
        <v>479</v>
      </c>
      <c r="K360" s="16" t="n">
        <f aca="false">D360*H360</f>
        <v>332.66</v>
      </c>
      <c r="L360" s="16" t="n">
        <f aca="false">J360-K360</f>
        <v>146.34</v>
      </c>
    </row>
    <row r="361" customFormat="false" ht="15" hidden="false" customHeight="false" outlineLevel="0" collapsed="false">
      <c r="A361" s="12" t="n">
        <v>360</v>
      </c>
      <c r="B361" s="12" t="n">
        <v>183</v>
      </c>
      <c r="C361" s="12" t="n">
        <v>36</v>
      </c>
      <c r="D361" s="12" t="n">
        <v>1</v>
      </c>
      <c r="E361" s="16" t="n">
        <v>3959</v>
      </c>
      <c r="F361" s="12" t="n">
        <v>0</v>
      </c>
      <c r="G361" s="12" t="str">
        <f aca="false">INDEX(Products!$C$2:$C$181,MATCH(C361,Products!$A$2:$A$181,0))</f>
        <v>Home &amp; Kitchen</v>
      </c>
      <c r="H361" s="16" t="n">
        <f aca="false">INDEX(Products!$E$2:$E$181,MATCH(C361,Products!$A$2:$A$181,0))</f>
        <v>2334.79</v>
      </c>
      <c r="I361" s="12" t="str">
        <f aca="false">INDEX(Orders!$G$2:$G$3525,MATCH(B361,Orders!$A$2:$A$3525,0))</f>
        <v>Returned</v>
      </c>
      <c r="J361" s="16" t="n">
        <f aca="false">D361*E361*(1-F361/100)</f>
        <v>3959</v>
      </c>
      <c r="K361" s="16" t="n">
        <f aca="false">D361*H361</f>
        <v>2334.79</v>
      </c>
      <c r="L361" s="16" t="n">
        <f aca="false">J361-K361</f>
        <v>1624.21</v>
      </c>
    </row>
    <row r="362" customFormat="false" ht="15" hidden="false" customHeight="false" outlineLevel="0" collapsed="false">
      <c r="A362" s="12" t="n">
        <v>361</v>
      </c>
      <c r="B362" s="12" t="n">
        <v>184</v>
      </c>
      <c r="C362" s="12" t="n">
        <v>176</v>
      </c>
      <c r="D362" s="12" t="n">
        <v>1</v>
      </c>
      <c r="E362" s="16" t="n">
        <v>509</v>
      </c>
      <c r="F362" s="12" t="n">
        <v>10</v>
      </c>
      <c r="G362" s="12" t="str">
        <f aca="false">INDEX(Products!$C$2:$C$181,MATCH(C362,Products!$A$2:$A$181,0))</f>
        <v>Books &amp; Stationery</v>
      </c>
      <c r="H362" s="16" t="n">
        <f aca="false">INDEX(Products!$E$2:$E$181,MATCH(C362,Products!$A$2:$A$181,0))</f>
        <v>367.14</v>
      </c>
      <c r="I362" s="12" t="str">
        <f aca="false">INDEX(Orders!$G$2:$G$3525,MATCH(B362,Orders!$A$2:$A$3525,0))</f>
        <v>Delivered</v>
      </c>
      <c r="J362" s="16" t="n">
        <f aca="false">D362*E362*(1-F362/100)</f>
        <v>458.1</v>
      </c>
      <c r="K362" s="16" t="n">
        <f aca="false">D362*H362</f>
        <v>367.14</v>
      </c>
      <c r="L362" s="16" t="n">
        <f aca="false">J362-K362</f>
        <v>90.96</v>
      </c>
    </row>
    <row r="363" customFormat="false" ht="15" hidden="false" customHeight="false" outlineLevel="0" collapsed="false">
      <c r="A363" s="12" t="n">
        <v>362</v>
      </c>
      <c r="B363" s="12" t="n">
        <v>185</v>
      </c>
      <c r="C363" s="12" t="n">
        <v>5</v>
      </c>
      <c r="D363" s="12" t="n">
        <v>1</v>
      </c>
      <c r="E363" s="16" t="n">
        <v>3939</v>
      </c>
      <c r="F363" s="12" t="n">
        <v>0</v>
      </c>
      <c r="G363" s="12" t="str">
        <f aca="false">INDEX(Products!$C$2:$C$181,MATCH(C363,Products!$A$2:$A$181,0))</f>
        <v>Electronics</v>
      </c>
      <c r="H363" s="16" t="n">
        <f aca="false">INDEX(Products!$E$2:$E$181,MATCH(C363,Products!$A$2:$A$181,0))</f>
        <v>2724.27</v>
      </c>
      <c r="I363" s="12" t="str">
        <f aca="false">INDEX(Orders!$G$2:$G$3525,MATCH(B363,Orders!$A$2:$A$3525,0))</f>
        <v>Cancelled</v>
      </c>
      <c r="J363" s="16" t="n">
        <f aca="false">D363*E363*(1-F363/100)</f>
        <v>3939</v>
      </c>
      <c r="K363" s="16" t="n">
        <f aca="false">D363*H363</f>
        <v>2724.27</v>
      </c>
      <c r="L363" s="16" t="n">
        <f aca="false">J363-K363</f>
        <v>1214.73</v>
      </c>
    </row>
    <row r="364" customFormat="false" ht="15" hidden="false" customHeight="false" outlineLevel="0" collapsed="false">
      <c r="A364" s="12" t="n">
        <v>363</v>
      </c>
      <c r="B364" s="12" t="n">
        <v>186</v>
      </c>
      <c r="C364" s="12" t="n">
        <v>80</v>
      </c>
      <c r="D364" s="12" t="n">
        <v>1</v>
      </c>
      <c r="E364" s="16" t="n">
        <v>949</v>
      </c>
      <c r="F364" s="12" t="n">
        <v>0</v>
      </c>
      <c r="G364" s="12" t="str">
        <f aca="false">INDEX(Products!$C$2:$C$181,MATCH(C364,Products!$A$2:$A$181,0))</f>
        <v>Fashion</v>
      </c>
      <c r="H364" s="16" t="n">
        <f aca="false">INDEX(Products!$E$2:$E$181,MATCH(C364,Products!$A$2:$A$181,0))</f>
        <v>660.17</v>
      </c>
      <c r="I364" s="12" t="str">
        <f aca="false">INDEX(Orders!$G$2:$G$3525,MATCH(B364,Orders!$A$2:$A$3525,0))</f>
        <v>Delivered</v>
      </c>
      <c r="J364" s="16" t="n">
        <f aca="false">D364*E364*(1-F364/100)</f>
        <v>949</v>
      </c>
      <c r="K364" s="16" t="n">
        <f aca="false">D364*H364</f>
        <v>660.17</v>
      </c>
      <c r="L364" s="16" t="n">
        <f aca="false">J364-K364</f>
        <v>288.83</v>
      </c>
    </row>
    <row r="365" customFormat="false" ht="15" hidden="false" customHeight="false" outlineLevel="0" collapsed="false">
      <c r="A365" s="12" t="n">
        <v>364</v>
      </c>
      <c r="B365" s="12" t="n">
        <v>186</v>
      </c>
      <c r="C365" s="12" t="n">
        <v>171</v>
      </c>
      <c r="D365" s="12" t="n">
        <v>1</v>
      </c>
      <c r="E365" s="16" t="n">
        <v>499</v>
      </c>
      <c r="F365" s="12" t="n">
        <v>5</v>
      </c>
      <c r="G365" s="12" t="str">
        <f aca="false">INDEX(Products!$C$2:$C$181,MATCH(C365,Products!$A$2:$A$181,0))</f>
        <v>Books &amp; Stationery</v>
      </c>
      <c r="H365" s="16" t="n">
        <f aca="false">INDEX(Products!$E$2:$E$181,MATCH(C365,Products!$A$2:$A$181,0))</f>
        <v>321.7</v>
      </c>
      <c r="I365" s="12" t="str">
        <f aca="false">INDEX(Orders!$G$2:$G$3525,MATCH(B365,Orders!$A$2:$A$3525,0))</f>
        <v>Delivered</v>
      </c>
      <c r="J365" s="16" t="n">
        <f aca="false">D365*E365*(1-F365/100)</f>
        <v>474.05</v>
      </c>
      <c r="K365" s="16" t="n">
        <f aca="false">D365*H365</f>
        <v>321.7</v>
      </c>
      <c r="L365" s="16" t="n">
        <f aca="false">J365-K365</f>
        <v>152.35</v>
      </c>
    </row>
    <row r="366" customFormat="false" ht="15" hidden="false" customHeight="false" outlineLevel="0" collapsed="false">
      <c r="A366" s="12" t="n">
        <v>365</v>
      </c>
      <c r="B366" s="12" t="n">
        <v>187</v>
      </c>
      <c r="C366" s="12" t="n">
        <v>14</v>
      </c>
      <c r="D366" s="12" t="n">
        <v>1</v>
      </c>
      <c r="E366" s="16" t="n">
        <v>1849</v>
      </c>
      <c r="F366" s="12" t="n">
        <v>0</v>
      </c>
      <c r="G366" s="12" t="str">
        <f aca="false">INDEX(Products!$C$2:$C$181,MATCH(C366,Products!$A$2:$A$181,0))</f>
        <v>Electronics</v>
      </c>
      <c r="H366" s="16" t="n">
        <f aca="false">INDEX(Products!$E$2:$E$181,MATCH(C366,Products!$A$2:$A$181,0))</f>
        <v>1207.11</v>
      </c>
      <c r="I366" s="12" t="str">
        <f aca="false">INDEX(Orders!$G$2:$G$3525,MATCH(B366,Orders!$A$2:$A$3525,0))</f>
        <v>Delivered</v>
      </c>
      <c r="J366" s="16" t="n">
        <f aca="false">D366*E366*(1-F366/100)</f>
        <v>1849</v>
      </c>
      <c r="K366" s="16" t="n">
        <f aca="false">D366*H366</f>
        <v>1207.11</v>
      </c>
      <c r="L366" s="16" t="n">
        <f aca="false">J366-K366</f>
        <v>641.89</v>
      </c>
    </row>
    <row r="367" customFormat="false" ht="15" hidden="false" customHeight="false" outlineLevel="0" collapsed="false">
      <c r="A367" s="12" t="n">
        <v>366</v>
      </c>
      <c r="B367" s="12" t="n">
        <v>188</v>
      </c>
      <c r="C367" s="12" t="n">
        <v>149</v>
      </c>
      <c r="D367" s="12" t="n">
        <v>1</v>
      </c>
      <c r="E367" s="16" t="n">
        <v>3149</v>
      </c>
      <c r="F367" s="12" t="n">
        <v>0</v>
      </c>
      <c r="G367" s="12" t="str">
        <f aca="false">INDEX(Products!$C$2:$C$181,MATCH(C367,Products!$A$2:$A$181,0))</f>
        <v>Sports &amp; Fitness</v>
      </c>
      <c r="H367" s="16" t="n">
        <f aca="false">INDEX(Products!$E$2:$E$181,MATCH(C367,Products!$A$2:$A$181,0))</f>
        <v>1867.87</v>
      </c>
      <c r="I367" s="12" t="str">
        <f aca="false">INDEX(Orders!$G$2:$G$3525,MATCH(B367,Orders!$A$2:$A$3525,0))</f>
        <v>Cancelled</v>
      </c>
      <c r="J367" s="16" t="n">
        <f aca="false">D367*E367*(1-F367/100)</f>
        <v>3149</v>
      </c>
      <c r="K367" s="16" t="n">
        <f aca="false">D367*H367</f>
        <v>1867.87</v>
      </c>
      <c r="L367" s="16" t="n">
        <f aca="false">J367-K367</f>
        <v>1281.13</v>
      </c>
    </row>
    <row r="368" customFormat="false" ht="15" hidden="false" customHeight="false" outlineLevel="0" collapsed="false">
      <c r="A368" s="12" t="n">
        <v>367</v>
      </c>
      <c r="B368" s="12" t="n">
        <v>189</v>
      </c>
      <c r="C368" s="12" t="n">
        <v>106</v>
      </c>
      <c r="D368" s="12" t="n">
        <v>1</v>
      </c>
      <c r="E368" s="16" t="n">
        <v>1069</v>
      </c>
      <c r="F368" s="12" t="n">
        <v>10</v>
      </c>
      <c r="G368" s="12" t="str">
        <f aca="false">INDEX(Products!$C$2:$C$181,MATCH(C368,Products!$A$2:$A$181,0))</f>
        <v>Beauty</v>
      </c>
      <c r="H368" s="16" t="n">
        <f aca="false">INDEX(Products!$E$2:$E$181,MATCH(C368,Products!$A$2:$A$181,0))</f>
        <v>735.88</v>
      </c>
      <c r="I368" s="12" t="str">
        <f aca="false">INDEX(Orders!$G$2:$G$3525,MATCH(B368,Orders!$A$2:$A$3525,0))</f>
        <v>Cancelled</v>
      </c>
      <c r="J368" s="16" t="n">
        <f aca="false">D368*E368*(1-F368/100)</f>
        <v>962.1</v>
      </c>
      <c r="K368" s="16" t="n">
        <f aca="false">D368*H368</f>
        <v>735.88</v>
      </c>
      <c r="L368" s="16" t="n">
        <f aca="false">J368-K368</f>
        <v>226.22</v>
      </c>
    </row>
    <row r="369" customFormat="false" ht="15" hidden="false" customHeight="false" outlineLevel="0" collapsed="false">
      <c r="A369" s="12" t="n">
        <v>368</v>
      </c>
      <c r="B369" s="12" t="n">
        <v>190</v>
      </c>
      <c r="C369" s="12" t="n">
        <v>81</v>
      </c>
      <c r="D369" s="12" t="n">
        <v>1</v>
      </c>
      <c r="E369" s="16" t="n">
        <v>1299</v>
      </c>
      <c r="F369" s="12" t="n">
        <v>5</v>
      </c>
      <c r="G369" s="12" t="str">
        <f aca="false">INDEX(Products!$C$2:$C$181,MATCH(C369,Products!$A$2:$A$181,0))</f>
        <v>Fashion</v>
      </c>
      <c r="H369" s="16" t="n">
        <f aca="false">INDEX(Products!$E$2:$E$181,MATCH(C369,Products!$A$2:$A$181,0))</f>
        <v>878.72</v>
      </c>
      <c r="I369" s="12" t="str">
        <f aca="false">INDEX(Orders!$G$2:$G$3525,MATCH(B369,Orders!$A$2:$A$3525,0))</f>
        <v>Delivered</v>
      </c>
      <c r="J369" s="16" t="n">
        <f aca="false">D369*E369*(1-F369/100)</f>
        <v>1234.05</v>
      </c>
      <c r="K369" s="16" t="n">
        <f aca="false">D369*H369</f>
        <v>878.72</v>
      </c>
      <c r="L369" s="16" t="n">
        <f aca="false">J369-K369</f>
        <v>355.33</v>
      </c>
    </row>
    <row r="370" customFormat="false" ht="15" hidden="false" customHeight="false" outlineLevel="0" collapsed="false">
      <c r="A370" s="12" t="n">
        <v>369</v>
      </c>
      <c r="B370" s="12" t="n">
        <v>190</v>
      </c>
      <c r="C370" s="12" t="n">
        <v>172</v>
      </c>
      <c r="D370" s="12" t="n">
        <v>1</v>
      </c>
      <c r="E370" s="16" t="n">
        <v>249</v>
      </c>
      <c r="F370" s="12" t="n">
        <v>5</v>
      </c>
      <c r="G370" s="12" t="str">
        <f aca="false">INDEX(Products!$C$2:$C$181,MATCH(C370,Products!$A$2:$A$181,0))</f>
        <v>Books &amp; Stationery</v>
      </c>
      <c r="H370" s="16" t="n">
        <f aca="false">INDEX(Products!$E$2:$E$181,MATCH(C370,Products!$A$2:$A$181,0))</f>
        <v>158.56</v>
      </c>
      <c r="I370" s="12" t="str">
        <f aca="false">INDEX(Orders!$G$2:$G$3525,MATCH(B370,Orders!$A$2:$A$3525,0))</f>
        <v>Delivered</v>
      </c>
      <c r="J370" s="16" t="n">
        <f aca="false">D370*E370*(1-F370/100)</f>
        <v>236.55</v>
      </c>
      <c r="K370" s="16" t="n">
        <f aca="false">D370*H370</f>
        <v>158.56</v>
      </c>
      <c r="L370" s="16" t="n">
        <f aca="false">J370-K370</f>
        <v>77.99</v>
      </c>
    </row>
    <row r="371" customFormat="false" ht="15" hidden="false" customHeight="false" outlineLevel="0" collapsed="false">
      <c r="A371" s="12" t="n">
        <v>370</v>
      </c>
      <c r="B371" s="12" t="n">
        <v>191</v>
      </c>
      <c r="C371" s="12" t="n">
        <v>134</v>
      </c>
      <c r="D371" s="12" t="n">
        <v>1</v>
      </c>
      <c r="E371" s="16" t="n">
        <v>2869</v>
      </c>
      <c r="F371" s="12" t="n">
        <v>0</v>
      </c>
      <c r="G371" s="12" t="str">
        <f aca="false">INDEX(Products!$C$2:$C$181,MATCH(C371,Products!$A$2:$A$181,0))</f>
        <v>Sports &amp; Fitness</v>
      </c>
      <c r="H371" s="16" t="n">
        <f aca="false">INDEX(Products!$E$2:$E$181,MATCH(C371,Products!$A$2:$A$181,0))</f>
        <v>1981.04</v>
      </c>
      <c r="I371" s="12" t="str">
        <f aca="false">INDEX(Orders!$G$2:$G$3525,MATCH(B371,Orders!$A$2:$A$3525,0))</f>
        <v>Delivered</v>
      </c>
      <c r="J371" s="16" t="n">
        <f aca="false">D371*E371*(1-F371/100)</f>
        <v>2869</v>
      </c>
      <c r="K371" s="16" t="n">
        <f aca="false">D371*H371</f>
        <v>1981.04</v>
      </c>
      <c r="L371" s="16" t="n">
        <f aca="false">J371-K371</f>
        <v>887.96</v>
      </c>
    </row>
    <row r="372" customFormat="false" ht="15" hidden="false" customHeight="false" outlineLevel="0" collapsed="false">
      <c r="A372" s="12" t="n">
        <v>371</v>
      </c>
      <c r="B372" s="12" t="n">
        <v>191</v>
      </c>
      <c r="C372" s="12" t="n">
        <v>54</v>
      </c>
      <c r="D372" s="12" t="n">
        <v>1</v>
      </c>
      <c r="E372" s="16" t="n">
        <v>2299</v>
      </c>
      <c r="F372" s="12" t="n">
        <v>0</v>
      </c>
      <c r="G372" s="12" t="str">
        <f aca="false">INDEX(Products!$C$2:$C$181,MATCH(C372,Products!$A$2:$A$181,0))</f>
        <v>Home &amp; Kitchen</v>
      </c>
      <c r="H372" s="16" t="n">
        <f aca="false">INDEX(Products!$E$2:$E$181,MATCH(C372,Products!$A$2:$A$181,0))</f>
        <v>1611.85</v>
      </c>
      <c r="I372" s="12" t="str">
        <f aca="false">INDEX(Orders!$G$2:$G$3525,MATCH(B372,Orders!$A$2:$A$3525,0))</f>
        <v>Delivered</v>
      </c>
      <c r="J372" s="16" t="n">
        <f aca="false">D372*E372*(1-F372/100)</f>
        <v>2299</v>
      </c>
      <c r="K372" s="16" t="n">
        <f aca="false">D372*H372</f>
        <v>1611.85</v>
      </c>
      <c r="L372" s="16" t="n">
        <f aca="false">J372-K372</f>
        <v>687.15</v>
      </c>
    </row>
    <row r="373" customFormat="false" ht="15" hidden="false" customHeight="false" outlineLevel="0" collapsed="false">
      <c r="A373" s="12" t="n">
        <v>372</v>
      </c>
      <c r="B373" s="12" t="n">
        <v>191</v>
      </c>
      <c r="C373" s="12" t="n">
        <v>98</v>
      </c>
      <c r="D373" s="12" t="n">
        <v>1</v>
      </c>
      <c r="E373" s="16" t="n">
        <v>719</v>
      </c>
      <c r="F373" s="12" t="n">
        <v>0</v>
      </c>
      <c r="G373" s="12" t="str">
        <f aca="false">INDEX(Products!$C$2:$C$181,MATCH(C373,Products!$A$2:$A$181,0))</f>
        <v>Beauty</v>
      </c>
      <c r="H373" s="16" t="n">
        <f aca="false">INDEX(Products!$E$2:$E$181,MATCH(C373,Products!$A$2:$A$181,0))</f>
        <v>445.67</v>
      </c>
      <c r="I373" s="12" t="str">
        <f aca="false">INDEX(Orders!$G$2:$G$3525,MATCH(B373,Orders!$A$2:$A$3525,0))</f>
        <v>Delivered</v>
      </c>
      <c r="J373" s="16" t="n">
        <f aca="false">D373*E373*(1-F373/100)</f>
        <v>719</v>
      </c>
      <c r="K373" s="16" t="n">
        <f aca="false">D373*H373</f>
        <v>445.67</v>
      </c>
      <c r="L373" s="16" t="n">
        <f aca="false">J373-K373</f>
        <v>273.33</v>
      </c>
    </row>
    <row r="374" customFormat="false" ht="15" hidden="false" customHeight="false" outlineLevel="0" collapsed="false">
      <c r="A374" s="12" t="n">
        <v>373</v>
      </c>
      <c r="B374" s="12" t="n">
        <v>191</v>
      </c>
      <c r="C374" s="12" t="n">
        <v>33</v>
      </c>
      <c r="D374" s="12" t="n">
        <v>1</v>
      </c>
      <c r="E374" s="16" t="n">
        <v>1699</v>
      </c>
      <c r="F374" s="12" t="n">
        <v>0</v>
      </c>
      <c r="G374" s="12" t="str">
        <f aca="false">INDEX(Products!$C$2:$C$181,MATCH(C374,Products!$A$2:$A$181,0))</f>
        <v>Home &amp; Kitchen</v>
      </c>
      <c r="H374" s="16" t="n">
        <f aca="false">INDEX(Products!$E$2:$E$181,MATCH(C374,Products!$A$2:$A$181,0))</f>
        <v>1118.86</v>
      </c>
      <c r="I374" s="12" t="str">
        <f aca="false">INDEX(Orders!$G$2:$G$3525,MATCH(B374,Orders!$A$2:$A$3525,0))</f>
        <v>Delivered</v>
      </c>
      <c r="J374" s="16" t="n">
        <f aca="false">D374*E374*(1-F374/100)</f>
        <v>1699</v>
      </c>
      <c r="K374" s="16" t="n">
        <f aca="false">D374*H374</f>
        <v>1118.86</v>
      </c>
      <c r="L374" s="16" t="n">
        <f aca="false">J374-K374</f>
        <v>580.14</v>
      </c>
    </row>
    <row r="375" customFormat="false" ht="15" hidden="false" customHeight="false" outlineLevel="0" collapsed="false">
      <c r="A375" s="12" t="n">
        <v>374</v>
      </c>
      <c r="B375" s="12" t="n">
        <v>192</v>
      </c>
      <c r="C375" s="12" t="n">
        <v>98</v>
      </c>
      <c r="D375" s="12" t="n">
        <v>1</v>
      </c>
      <c r="E375" s="16" t="n">
        <v>719</v>
      </c>
      <c r="F375" s="12" t="n">
        <v>20</v>
      </c>
      <c r="G375" s="12" t="str">
        <f aca="false">INDEX(Products!$C$2:$C$181,MATCH(C375,Products!$A$2:$A$181,0))</f>
        <v>Beauty</v>
      </c>
      <c r="H375" s="16" t="n">
        <f aca="false">INDEX(Products!$E$2:$E$181,MATCH(C375,Products!$A$2:$A$181,0))</f>
        <v>445.67</v>
      </c>
      <c r="I375" s="12" t="str">
        <f aca="false">INDEX(Orders!$G$2:$G$3525,MATCH(B375,Orders!$A$2:$A$3525,0))</f>
        <v>Delivered</v>
      </c>
      <c r="J375" s="16" t="n">
        <f aca="false">D375*E375*(1-F375/100)</f>
        <v>575.2</v>
      </c>
      <c r="K375" s="16" t="n">
        <f aca="false">D375*H375</f>
        <v>445.67</v>
      </c>
      <c r="L375" s="16" t="n">
        <f aca="false">J375-K375</f>
        <v>129.53</v>
      </c>
    </row>
    <row r="376" customFormat="false" ht="15" hidden="false" customHeight="false" outlineLevel="0" collapsed="false">
      <c r="A376" s="12" t="n">
        <v>375</v>
      </c>
      <c r="B376" s="12" t="n">
        <v>192</v>
      </c>
      <c r="C376" s="12" t="n">
        <v>46</v>
      </c>
      <c r="D376" s="12" t="n">
        <v>1</v>
      </c>
      <c r="E376" s="16" t="n">
        <v>959</v>
      </c>
      <c r="F376" s="12" t="n">
        <v>0</v>
      </c>
      <c r="G376" s="12" t="str">
        <f aca="false">INDEX(Products!$C$2:$C$181,MATCH(C376,Products!$A$2:$A$181,0))</f>
        <v>Home &amp; Kitchen</v>
      </c>
      <c r="H376" s="16" t="n">
        <f aca="false">INDEX(Products!$E$2:$E$181,MATCH(C376,Products!$A$2:$A$181,0))</f>
        <v>664.25</v>
      </c>
      <c r="I376" s="12" t="str">
        <f aca="false">INDEX(Orders!$G$2:$G$3525,MATCH(B376,Orders!$A$2:$A$3525,0))</f>
        <v>Delivered</v>
      </c>
      <c r="J376" s="16" t="n">
        <f aca="false">D376*E376*(1-F376/100)</f>
        <v>959</v>
      </c>
      <c r="K376" s="16" t="n">
        <f aca="false">D376*H376</f>
        <v>664.25</v>
      </c>
      <c r="L376" s="16" t="n">
        <f aca="false">J376-K376</f>
        <v>294.75</v>
      </c>
    </row>
    <row r="377" customFormat="false" ht="15" hidden="false" customHeight="false" outlineLevel="0" collapsed="false">
      <c r="A377" s="12" t="n">
        <v>376</v>
      </c>
      <c r="B377" s="12" t="n">
        <v>192</v>
      </c>
      <c r="C377" s="12" t="n">
        <v>53</v>
      </c>
      <c r="D377" s="12" t="n">
        <v>1</v>
      </c>
      <c r="E377" s="16" t="n">
        <v>4579</v>
      </c>
      <c r="F377" s="12" t="n">
        <v>0</v>
      </c>
      <c r="G377" s="12" t="str">
        <f aca="false">INDEX(Products!$C$2:$C$181,MATCH(C377,Products!$A$2:$A$181,0))</f>
        <v>Home &amp; Kitchen</v>
      </c>
      <c r="H377" s="16" t="n">
        <f aca="false">INDEX(Products!$E$2:$E$181,MATCH(C377,Products!$A$2:$A$181,0))</f>
        <v>2746.75</v>
      </c>
      <c r="I377" s="12" t="str">
        <f aca="false">INDEX(Orders!$G$2:$G$3525,MATCH(B377,Orders!$A$2:$A$3525,0))</f>
        <v>Delivered</v>
      </c>
      <c r="J377" s="16" t="n">
        <f aca="false">D377*E377*(1-F377/100)</f>
        <v>4579</v>
      </c>
      <c r="K377" s="16" t="n">
        <f aca="false">D377*H377</f>
        <v>2746.75</v>
      </c>
      <c r="L377" s="16" t="n">
        <f aca="false">J377-K377</f>
        <v>1832.25</v>
      </c>
    </row>
    <row r="378" customFormat="false" ht="15" hidden="false" customHeight="false" outlineLevel="0" collapsed="false">
      <c r="A378" s="12" t="n">
        <v>377</v>
      </c>
      <c r="B378" s="12" t="n">
        <v>192</v>
      </c>
      <c r="C378" s="12" t="n">
        <v>167</v>
      </c>
      <c r="D378" s="12" t="n">
        <v>1</v>
      </c>
      <c r="E378" s="16" t="n">
        <v>119</v>
      </c>
      <c r="F378" s="12" t="n">
        <v>15</v>
      </c>
      <c r="G378" s="12" t="str">
        <f aca="false">INDEX(Products!$C$2:$C$181,MATCH(C378,Products!$A$2:$A$181,0))</f>
        <v>Books &amp; Stationery</v>
      </c>
      <c r="H378" s="16" t="n">
        <f aca="false">INDEX(Products!$E$2:$E$181,MATCH(C378,Products!$A$2:$A$181,0))</f>
        <v>68.21</v>
      </c>
      <c r="I378" s="12" t="str">
        <f aca="false">INDEX(Orders!$G$2:$G$3525,MATCH(B378,Orders!$A$2:$A$3525,0))</f>
        <v>Delivered</v>
      </c>
      <c r="J378" s="16" t="n">
        <f aca="false">D378*E378*(1-F378/100)</f>
        <v>101.15</v>
      </c>
      <c r="K378" s="16" t="n">
        <f aca="false">D378*H378</f>
        <v>68.21</v>
      </c>
      <c r="L378" s="16" t="n">
        <f aca="false">J378-K378</f>
        <v>32.94</v>
      </c>
    </row>
    <row r="379" customFormat="false" ht="15" hidden="false" customHeight="false" outlineLevel="0" collapsed="false">
      <c r="A379" s="12" t="n">
        <v>378</v>
      </c>
      <c r="B379" s="12" t="n">
        <v>193</v>
      </c>
      <c r="C379" s="12" t="n">
        <v>15</v>
      </c>
      <c r="D379" s="12" t="n">
        <v>1</v>
      </c>
      <c r="E379" s="16" t="n">
        <v>3889</v>
      </c>
      <c r="F379" s="12" t="n">
        <v>0</v>
      </c>
      <c r="G379" s="12" t="str">
        <f aca="false">INDEX(Products!$C$2:$C$181,MATCH(C379,Products!$A$2:$A$181,0))</f>
        <v>Electronics</v>
      </c>
      <c r="H379" s="16" t="n">
        <f aca="false">INDEX(Products!$E$2:$E$181,MATCH(C379,Products!$A$2:$A$181,0))</f>
        <v>2175.08</v>
      </c>
      <c r="I379" s="12" t="str">
        <f aca="false">INDEX(Orders!$G$2:$G$3525,MATCH(B379,Orders!$A$2:$A$3525,0))</f>
        <v>Cancelled</v>
      </c>
      <c r="J379" s="16" t="n">
        <f aca="false">D379*E379*(1-F379/100)</f>
        <v>3889</v>
      </c>
      <c r="K379" s="16" t="n">
        <f aca="false">D379*H379</f>
        <v>2175.08</v>
      </c>
      <c r="L379" s="16" t="n">
        <f aca="false">J379-K379</f>
        <v>1713.92</v>
      </c>
    </row>
    <row r="380" customFormat="false" ht="15" hidden="false" customHeight="false" outlineLevel="0" collapsed="false">
      <c r="A380" s="12" t="n">
        <v>379</v>
      </c>
      <c r="B380" s="12" t="n">
        <v>193</v>
      </c>
      <c r="C380" s="12" t="n">
        <v>148</v>
      </c>
      <c r="D380" s="12" t="n">
        <v>1</v>
      </c>
      <c r="E380" s="16" t="n">
        <v>739</v>
      </c>
      <c r="F380" s="12" t="n">
        <v>0</v>
      </c>
      <c r="G380" s="12" t="str">
        <f aca="false">INDEX(Products!$C$2:$C$181,MATCH(C380,Products!$A$2:$A$181,0))</f>
        <v>Sports &amp; Fitness</v>
      </c>
      <c r="H380" s="16" t="n">
        <f aca="false">INDEX(Products!$E$2:$E$181,MATCH(C380,Products!$A$2:$A$181,0))</f>
        <v>483.64</v>
      </c>
      <c r="I380" s="12" t="str">
        <f aca="false">INDEX(Orders!$G$2:$G$3525,MATCH(B380,Orders!$A$2:$A$3525,0))</f>
        <v>Cancelled</v>
      </c>
      <c r="J380" s="16" t="n">
        <f aca="false">D380*E380*(1-F380/100)</f>
        <v>739</v>
      </c>
      <c r="K380" s="16" t="n">
        <f aca="false">D380*H380</f>
        <v>483.64</v>
      </c>
      <c r="L380" s="16" t="n">
        <f aca="false">J380-K380</f>
        <v>255.36</v>
      </c>
    </row>
    <row r="381" customFormat="false" ht="15" hidden="false" customHeight="false" outlineLevel="0" collapsed="false">
      <c r="A381" s="12" t="n">
        <v>380</v>
      </c>
      <c r="B381" s="12" t="n">
        <v>193</v>
      </c>
      <c r="C381" s="12" t="n">
        <v>22</v>
      </c>
      <c r="D381" s="12" t="n">
        <v>1</v>
      </c>
      <c r="E381" s="16" t="n">
        <v>989</v>
      </c>
      <c r="F381" s="12" t="n">
        <v>10</v>
      </c>
      <c r="G381" s="12" t="str">
        <f aca="false">INDEX(Products!$C$2:$C$181,MATCH(C381,Products!$A$2:$A$181,0))</f>
        <v>Electronics</v>
      </c>
      <c r="H381" s="16" t="n">
        <f aca="false">INDEX(Products!$E$2:$E$181,MATCH(C381,Products!$A$2:$A$181,0))</f>
        <v>723.81</v>
      </c>
      <c r="I381" s="12" t="str">
        <f aca="false">INDEX(Orders!$G$2:$G$3525,MATCH(B381,Orders!$A$2:$A$3525,0))</f>
        <v>Cancelled</v>
      </c>
      <c r="J381" s="16" t="n">
        <f aca="false">D381*E381*(1-F381/100)</f>
        <v>890.1</v>
      </c>
      <c r="K381" s="16" t="n">
        <f aca="false">D381*H381</f>
        <v>723.81</v>
      </c>
      <c r="L381" s="16" t="n">
        <f aca="false">J381-K381</f>
        <v>166.29</v>
      </c>
    </row>
    <row r="382" customFormat="false" ht="15" hidden="false" customHeight="false" outlineLevel="0" collapsed="false">
      <c r="A382" s="12" t="n">
        <v>381</v>
      </c>
      <c r="B382" s="12" t="n">
        <v>194</v>
      </c>
      <c r="C382" s="12" t="n">
        <v>5</v>
      </c>
      <c r="D382" s="12" t="n">
        <v>1</v>
      </c>
      <c r="E382" s="16" t="n">
        <v>3939</v>
      </c>
      <c r="F382" s="12" t="n">
        <v>0</v>
      </c>
      <c r="G382" s="12" t="str">
        <f aca="false">INDEX(Products!$C$2:$C$181,MATCH(C382,Products!$A$2:$A$181,0))</f>
        <v>Electronics</v>
      </c>
      <c r="H382" s="16" t="n">
        <f aca="false">INDEX(Products!$E$2:$E$181,MATCH(C382,Products!$A$2:$A$181,0))</f>
        <v>2724.27</v>
      </c>
      <c r="I382" s="12" t="str">
        <f aca="false">INDEX(Orders!$G$2:$G$3525,MATCH(B382,Orders!$A$2:$A$3525,0))</f>
        <v>Delivered</v>
      </c>
      <c r="J382" s="16" t="n">
        <f aca="false">D382*E382*(1-F382/100)</f>
        <v>3939</v>
      </c>
      <c r="K382" s="16" t="n">
        <f aca="false">D382*H382</f>
        <v>2724.27</v>
      </c>
      <c r="L382" s="16" t="n">
        <f aca="false">J382-K382</f>
        <v>1214.73</v>
      </c>
    </row>
    <row r="383" customFormat="false" ht="15" hidden="false" customHeight="false" outlineLevel="0" collapsed="false">
      <c r="A383" s="12" t="n">
        <v>382</v>
      </c>
      <c r="B383" s="12" t="n">
        <v>194</v>
      </c>
      <c r="C383" s="12" t="n">
        <v>41</v>
      </c>
      <c r="D383" s="12" t="n">
        <v>1</v>
      </c>
      <c r="E383" s="16" t="n">
        <v>4379</v>
      </c>
      <c r="F383" s="12" t="n">
        <v>10</v>
      </c>
      <c r="G383" s="12" t="str">
        <f aca="false">INDEX(Products!$C$2:$C$181,MATCH(C383,Products!$A$2:$A$181,0))</f>
        <v>Home &amp; Kitchen</v>
      </c>
      <c r="H383" s="16" t="n">
        <f aca="false">INDEX(Products!$E$2:$E$181,MATCH(C383,Products!$A$2:$A$181,0))</f>
        <v>2954.33</v>
      </c>
      <c r="I383" s="12" t="str">
        <f aca="false">INDEX(Orders!$G$2:$G$3525,MATCH(B383,Orders!$A$2:$A$3525,0))</f>
        <v>Delivered</v>
      </c>
      <c r="J383" s="16" t="n">
        <f aca="false">D383*E383*(1-F383/100)</f>
        <v>3941.1</v>
      </c>
      <c r="K383" s="16" t="n">
        <f aca="false">D383*H383</f>
        <v>2954.33</v>
      </c>
      <c r="L383" s="16" t="n">
        <f aca="false">J383-K383</f>
        <v>986.77</v>
      </c>
    </row>
    <row r="384" customFormat="false" ht="15" hidden="false" customHeight="false" outlineLevel="0" collapsed="false">
      <c r="A384" s="12" t="n">
        <v>383</v>
      </c>
      <c r="B384" s="12" t="n">
        <v>195</v>
      </c>
      <c r="C384" s="12" t="n">
        <v>174</v>
      </c>
      <c r="D384" s="12" t="n">
        <v>2</v>
      </c>
      <c r="E384" s="16" t="n">
        <v>619</v>
      </c>
      <c r="F384" s="12" t="n">
        <v>5</v>
      </c>
      <c r="G384" s="12" t="str">
        <f aca="false">INDEX(Products!$C$2:$C$181,MATCH(C384,Products!$A$2:$A$181,0))</f>
        <v>Books &amp; Stationery</v>
      </c>
      <c r="H384" s="16" t="n">
        <f aca="false">INDEX(Products!$E$2:$E$181,MATCH(C384,Products!$A$2:$A$181,0))</f>
        <v>346.06</v>
      </c>
      <c r="I384" s="12" t="str">
        <f aca="false">INDEX(Orders!$G$2:$G$3525,MATCH(B384,Orders!$A$2:$A$3525,0))</f>
        <v>Delivered</v>
      </c>
      <c r="J384" s="16" t="n">
        <f aca="false">D384*E384*(1-F384/100)</f>
        <v>1176.1</v>
      </c>
      <c r="K384" s="16" t="n">
        <f aca="false">D384*H384</f>
        <v>692.12</v>
      </c>
      <c r="L384" s="16" t="n">
        <f aca="false">J384-K384</f>
        <v>483.98</v>
      </c>
    </row>
    <row r="385" customFormat="false" ht="15" hidden="false" customHeight="false" outlineLevel="0" collapsed="false">
      <c r="A385" s="12" t="n">
        <v>384</v>
      </c>
      <c r="B385" s="12" t="n">
        <v>196</v>
      </c>
      <c r="C385" s="12" t="n">
        <v>41</v>
      </c>
      <c r="D385" s="12" t="n">
        <v>1</v>
      </c>
      <c r="E385" s="16" t="n">
        <v>4379</v>
      </c>
      <c r="F385" s="12" t="n">
        <v>0</v>
      </c>
      <c r="G385" s="12" t="str">
        <f aca="false">INDEX(Products!$C$2:$C$181,MATCH(C385,Products!$A$2:$A$181,0))</f>
        <v>Home &amp; Kitchen</v>
      </c>
      <c r="H385" s="16" t="n">
        <f aca="false">INDEX(Products!$E$2:$E$181,MATCH(C385,Products!$A$2:$A$181,0))</f>
        <v>2954.33</v>
      </c>
      <c r="I385" s="12" t="str">
        <f aca="false">INDEX(Orders!$G$2:$G$3525,MATCH(B385,Orders!$A$2:$A$3525,0))</f>
        <v>Delivered</v>
      </c>
      <c r="J385" s="16" t="n">
        <f aca="false">D385*E385*(1-F385/100)</f>
        <v>4379</v>
      </c>
      <c r="K385" s="16" t="n">
        <f aca="false">D385*H385</f>
        <v>2954.33</v>
      </c>
      <c r="L385" s="16" t="n">
        <f aca="false">J385-K385</f>
        <v>1424.67</v>
      </c>
    </row>
    <row r="386" customFormat="false" ht="15" hidden="false" customHeight="false" outlineLevel="0" collapsed="false">
      <c r="A386" s="12" t="n">
        <v>385</v>
      </c>
      <c r="B386" s="12" t="n">
        <v>196</v>
      </c>
      <c r="C386" s="12" t="n">
        <v>96</v>
      </c>
      <c r="D386" s="12" t="n">
        <v>3</v>
      </c>
      <c r="E386" s="16" t="n">
        <v>309</v>
      </c>
      <c r="F386" s="12" t="n">
        <v>15</v>
      </c>
      <c r="G386" s="12" t="str">
        <f aca="false">INDEX(Products!$C$2:$C$181,MATCH(C386,Products!$A$2:$A$181,0))</f>
        <v>Beauty</v>
      </c>
      <c r="H386" s="16" t="n">
        <f aca="false">INDEX(Products!$E$2:$E$181,MATCH(C386,Products!$A$2:$A$181,0))</f>
        <v>225.4</v>
      </c>
      <c r="I386" s="12" t="str">
        <f aca="false">INDEX(Orders!$G$2:$G$3525,MATCH(B386,Orders!$A$2:$A$3525,0))</f>
        <v>Delivered</v>
      </c>
      <c r="J386" s="16" t="n">
        <f aca="false">D386*E386*(1-F386/100)</f>
        <v>787.95</v>
      </c>
      <c r="K386" s="16" t="n">
        <f aca="false">D386*H386</f>
        <v>676.2</v>
      </c>
      <c r="L386" s="16" t="n">
        <f aca="false">J386-K386</f>
        <v>111.75</v>
      </c>
    </row>
    <row r="387" customFormat="false" ht="15" hidden="false" customHeight="false" outlineLevel="0" collapsed="false">
      <c r="A387" s="12" t="n">
        <v>386</v>
      </c>
      <c r="B387" s="12" t="n">
        <v>196</v>
      </c>
      <c r="C387" s="12" t="n">
        <v>46</v>
      </c>
      <c r="D387" s="12" t="n">
        <v>3</v>
      </c>
      <c r="E387" s="16" t="n">
        <v>959</v>
      </c>
      <c r="F387" s="12" t="n">
        <v>0</v>
      </c>
      <c r="G387" s="12" t="str">
        <f aca="false">INDEX(Products!$C$2:$C$181,MATCH(C387,Products!$A$2:$A$181,0))</f>
        <v>Home &amp; Kitchen</v>
      </c>
      <c r="H387" s="16" t="n">
        <f aca="false">INDEX(Products!$E$2:$E$181,MATCH(C387,Products!$A$2:$A$181,0))</f>
        <v>664.25</v>
      </c>
      <c r="I387" s="12" t="str">
        <f aca="false">INDEX(Orders!$G$2:$G$3525,MATCH(B387,Orders!$A$2:$A$3525,0))</f>
        <v>Delivered</v>
      </c>
      <c r="J387" s="16" t="n">
        <f aca="false">D387*E387*(1-F387/100)</f>
        <v>2877</v>
      </c>
      <c r="K387" s="16" t="n">
        <f aca="false">D387*H387</f>
        <v>1992.75</v>
      </c>
      <c r="L387" s="16" t="n">
        <f aca="false">J387-K387</f>
        <v>884.25</v>
      </c>
    </row>
    <row r="388" customFormat="false" ht="15" hidden="false" customHeight="false" outlineLevel="0" collapsed="false">
      <c r="A388" s="12" t="n">
        <v>387</v>
      </c>
      <c r="B388" s="12" t="n">
        <v>197</v>
      </c>
      <c r="C388" s="12" t="n">
        <v>107</v>
      </c>
      <c r="D388" s="12" t="n">
        <v>1</v>
      </c>
      <c r="E388" s="16" t="n">
        <v>1239</v>
      </c>
      <c r="F388" s="12" t="n">
        <v>0</v>
      </c>
      <c r="G388" s="12" t="str">
        <f aca="false">INDEX(Products!$C$2:$C$181,MATCH(C388,Products!$A$2:$A$181,0))</f>
        <v>Beauty</v>
      </c>
      <c r="H388" s="16" t="n">
        <f aca="false">INDEX(Products!$E$2:$E$181,MATCH(C388,Products!$A$2:$A$181,0))</f>
        <v>737.02</v>
      </c>
      <c r="I388" s="12" t="str">
        <f aca="false">INDEX(Orders!$G$2:$G$3525,MATCH(B388,Orders!$A$2:$A$3525,0))</f>
        <v>Returned</v>
      </c>
      <c r="J388" s="16" t="n">
        <f aca="false">D388*E388*(1-F388/100)</f>
        <v>1239</v>
      </c>
      <c r="K388" s="16" t="n">
        <f aca="false">D388*H388</f>
        <v>737.02</v>
      </c>
      <c r="L388" s="16" t="n">
        <f aca="false">J388-K388</f>
        <v>501.98</v>
      </c>
    </row>
    <row r="389" customFormat="false" ht="15" hidden="false" customHeight="false" outlineLevel="0" collapsed="false">
      <c r="A389" s="12" t="n">
        <v>388</v>
      </c>
      <c r="B389" s="12" t="n">
        <v>197</v>
      </c>
      <c r="C389" s="12" t="n">
        <v>101</v>
      </c>
      <c r="D389" s="12" t="n">
        <v>1</v>
      </c>
      <c r="E389" s="16" t="n">
        <v>1219</v>
      </c>
      <c r="F389" s="12" t="n">
        <v>0</v>
      </c>
      <c r="G389" s="12" t="str">
        <f aca="false">INDEX(Products!$C$2:$C$181,MATCH(C389,Products!$A$2:$A$181,0))</f>
        <v>Beauty</v>
      </c>
      <c r="H389" s="16" t="n">
        <f aca="false">INDEX(Products!$E$2:$E$181,MATCH(C389,Products!$A$2:$A$181,0))</f>
        <v>690.96</v>
      </c>
      <c r="I389" s="12" t="str">
        <f aca="false">INDEX(Orders!$G$2:$G$3525,MATCH(B389,Orders!$A$2:$A$3525,0))</f>
        <v>Returned</v>
      </c>
      <c r="J389" s="16" t="n">
        <f aca="false">D389*E389*(1-F389/100)</f>
        <v>1219</v>
      </c>
      <c r="K389" s="16" t="n">
        <f aca="false">D389*H389</f>
        <v>690.96</v>
      </c>
      <c r="L389" s="16" t="n">
        <f aca="false">J389-K389</f>
        <v>528.04</v>
      </c>
    </row>
    <row r="390" customFormat="false" ht="15" hidden="false" customHeight="false" outlineLevel="0" collapsed="false">
      <c r="A390" s="12" t="n">
        <v>389</v>
      </c>
      <c r="B390" s="12" t="n">
        <v>197</v>
      </c>
      <c r="C390" s="12" t="n">
        <v>17</v>
      </c>
      <c r="D390" s="12" t="n">
        <v>1</v>
      </c>
      <c r="E390" s="16" t="n">
        <v>1149</v>
      </c>
      <c r="F390" s="12" t="n">
        <v>0</v>
      </c>
      <c r="G390" s="12" t="str">
        <f aca="false">INDEX(Products!$C$2:$C$181,MATCH(C390,Products!$A$2:$A$181,0))</f>
        <v>Electronics</v>
      </c>
      <c r="H390" s="16" t="n">
        <f aca="false">INDEX(Products!$E$2:$E$181,MATCH(C390,Products!$A$2:$A$181,0))</f>
        <v>850</v>
      </c>
      <c r="I390" s="12" t="str">
        <f aca="false">INDEX(Orders!$G$2:$G$3525,MATCH(B390,Orders!$A$2:$A$3525,0))</f>
        <v>Returned</v>
      </c>
      <c r="J390" s="16" t="n">
        <f aca="false">D390*E390*(1-F390/100)</f>
        <v>1149</v>
      </c>
      <c r="K390" s="16" t="n">
        <f aca="false">D390*H390</f>
        <v>850</v>
      </c>
      <c r="L390" s="16" t="n">
        <f aca="false">J390-K390</f>
        <v>299</v>
      </c>
    </row>
    <row r="391" customFormat="false" ht="15" hidden="false" customHeight="false" outlineLevel="0" collapsed="false">
      <c r="A391" s="12" t="n">
        <v>390</v>
      </c>
      <c r="B391" s="12" t="n">
        <v>198</v>
      </c>
      <c r="C391" s="12" t="n">
        <v>108</v>
      </c>
      <c r="D391" s="12" t="n">
        <v>1</v>
      </c>
      <c r="E391" s="16" t="n">
        <v>1339</v>
      </c>
      <c r="F391" s="12" t="n">
        <v>0</v>
      </c>
      <c r="G391" s="12" t="str">
        <f aca="false">INDEX(Products!$C$2:$C$181,MATCH(C391,Products!$A$2:$A$181,0))</f>
        <v>Beauty</v>
      </c>
      <c r="H391" s="16" t="n">
        <f aca="false">INDEX(Products!$E$2:$E$181,MATCH(C391,Products!$A$2:$A$181,0))</f>
        <v>799.99</v>
      </c>
      <c r="I391" s="12" t="str">
        <f aca="false">INDEX(Orders!$G$2:$G$3525,MATCH(B391,Orders!$A$2:$A$3525,0))</f>
        <v>Delivered</v>
      </c>
      <c r="J391" s="16" t="n">
        <f aca="false">D391*E391*(1-F391/100)</f>
        <v>1339</v>
      </c>
      <c r="K391" s="16" t="n">
        <f aca="false">D391*H391</f>
        <v>799.99</v>
      </c>
      <c r="L391" s="16" t="n">
        <f aca="false">J391-K391</f>
        <v>539.01</v>
      </c>
    </row>
    <row r="392" customFormat="false" ht="15" hidden="false" customHeight="false" outlineLevel="0" collapsed="false">
      <c r="A392" s="12" t="n">
        <v>391</v>
      </c>
      <c r="B392" s="12" t="n">
        <v>198</v>
      </c>
      <c r="C392" s="12" t="n">
        <v>59</v>
      </c>
      <c r="D392" s="12" t="n">
        <v>1</v>
      </c>
      <c r="E392" s="16" t="n">
        <v>4109</v>
      </c>
      <c r="F392" s="12" t="n">
        <v>0</v>
      </c>
      <c r="G392" s="12" t="str">
        <f aca="false">INDEX(Products!$C$2:$C$181,MATCH(C392,Products!$A$2:$A$181,0))</f>
        <v>Home &amp; Kitchen</v>
      </c>
      <c r="H392" s="16" t="n">
        <f aca="false">INDEX(Products!$E$2:$E$181,MATCH(C392,Products!$A$2:$A$181,0))</f>
        <v>2413.27</v>
      </c>
      <c r="I392" s="12" t="str">
        <f aca="false">INDEX(Orders!$G$2:$G$3525,MATCH(B392,Orders!$A$2:$A$3525,0))</f>
        <v>Delivered</v>
      </c>
      <c r="J392" s="16" t="n">
        <f aca="false">D392*E392*(1-F392/100)</f>
        <v>4109</v>
      </c>
      <c r="K392" s="16" t="n">
        <f aca="false">D392*H392</f>
        <v>2413.27</v>
      </c>
      <c r="L392" s="16" t="n">
        <f aca="false">J392-K392</f>
        <v>1695.73</v>
      </c>
    </row>
    <row r="393" customFormat="false" ht="15" hidden="false" customHeight="false" outlineLevel="0" collapsed="false">
      <c r="A393" s="12" t="n">
        <v>392</v>
      </c>
      <c r="B393" s="12" t="n">
        <v>198</v>
      </c>
      <c r="C393" s="12" t="n">
        <v>129</v>
      </c>
      <c r="D393" s="12" t="n">
        <v>1</v>
      </c>
      <c r="E393" s="16" t="n">
        <v>3769</v>
      </c>
      <c r="F393" s="12" t="n">
        <v>5</v>
      </c>
      <c r="G393" s="12" t="str">
        <f aca="false">INDEX(Products!$C$2:$C$181,MATCH(C393,Products!$A$2:$A$181,0))</f>
        <v>Sports &amp; Fitness</v>
      </c>
      <c r="H393" s="16" t="n">
        <f aca="false">INDEX(Products!$E$2:$E$181,MATCH(C393,Products!$A$2:$A$181,0))</f>
        <v>2597.62</v>
      </c>
      <c r="I393" s="12" t="str">
        <f aca="false">INDEX(Orders!$G$2:$G$3525,MATCH(B393,Orders!$A$2:$A$3525,0))</f>
        <v>Delivered</v>
      </c>
      <c r="J393" s="16" t="n">
        <f aca="false">D393*E393*(1-F393/100)</f>
        <v>3580.55</v>
      </c>
      <c r="K393" s="16" t="n">
        <f aca="false">D393*H393</f>
        <v>2597.62</v>
      </c>
      <c r="L393" s="16" t="n">
        <f aca="false">J393-K393</f>
        <v>982.93</v>
      </c>
    </row>
    <row r="394" customFormat="false" ht="15" hidden="false" customHeight="false" outlineLevel="0" collapsed="false">
      <c r="A394" s="12" t="n">
        <v>393</v>
      </c>
      <c r="B394" s="12" t="n">
        <v>198</v>
      </c>
      <c r="C394" s="12" t="n">
        <v>104</v>
      </c>
      <c r="D394" s="12" t="n">
        <v>1</v>
      </c>
      <c r="E394" s="16" t="n">
        <v>329</v>
      </c>
      <c r="F394" s="12" t="n">
        <v>0</v>
      </c>
      <c r="G394" s="12" t="str">
        <f aca="false">INDEX(Products!$C$2:$C$181,MATCH(C394,Products!$A$2:$A$181,0))</f>
        <v>Beauty</v>
      </c>
      <c r="H394" s="16" t="n">
        <f aca="false">INDEX(Products!$E$2:$E$181,MATCH(C394,Products!$A$2:$A$181,0))</f>
        <v>224.61</v>
      </c>
      <c r="I394" s="12" t="str">
        <f aca="false">INDEX(Orders!$G$2:$G$3525,MATCH(B394,Orders!$A$2:$A$3525,0))</f>
        <v>Delivered</v>
      </c>
      <c r="J394" s="16" t="n">
        <f aca="false">D394*E394*(1-F394/100)</f>
        <v>329</v>
      </c>
      <c r="K394" s="16" t="n">
        <f aca="false">D394*H394</f>
        <v>224.61</v>
      </c>
      <c r="L394" s="16" t="n">
        <f aca="false">J394-K394</f>
        <v>104.39</v>
      </c>
    </row>
    <row r="395" customFormat="false" ht="15" hidden="false" customHeight="false" outlineLevel="0" collapsed="false">
      <c r="A395" s="12" t="n">
        <v>394</v>
      </c>
      <c r="B395" s="12" t="n">
        <v>199</v>
      </c>
      <c r="C395" s="12" t="n">
        <v>30</v>
      </c>
      <c r="D395" s="12" t="n">
        <v>1</v>
      </c>
      <c r="E395" s="16" t="n">
        <v>1049</v>
      </c>
      <c r="F395" s="12" t="n">
        <v>5</v>
      </c>
      <c r="G395" s="12" t="str">
        <f aca="false">INDEX(Products!$C$2:$C$181,MATCH(C395,Products!$A$2:$A$181,0))</f>
        <v>Electronics</v>
      </c>
      <c r="H395" s="16" t="n">
        <f aca="false">INDEX(Products!$E$2:$E$181,MATCH(C395,Products!$A$2:$A$181,0))</f>
        <v>645.2</v>
      </c>
      <c r="I395" s="12" t="str">
        <f aca="false">INDEX(Orders!$G$2:$G$3525,MATCH(B395,Orders!$A$2:$A$3525,0))</f>
        <v>Delivered</v>
      </c>
      <c r="J395" s="16" t="n">
        <f aca="false">D395*E395*(1-F395/100)</f>
        <v>996.55</v>
      </c>
      <c r="K395" s="16" t="n">
        <f aca="false">D395*H395</f>
        <v>645.2</v>
      </c>
      <c r="L395" s="16" t="n">
        <f aca="false">J395-K395</f>
        <v>351.35</v>
      </c>
    </row>
    <row r="396" customFormat="false" ht="15" hidden="false" customHeight="false" outlineLevel="0" collapsed="false">
      <c r="A396" s="12" t="n">
        <v>395</v>
      </c>
      <c r="B396" s="12" t="n">
        <v>200</v>
      </c>
      <c r="C396" s="12" t="n">
        <v>140</v>
      </c>
      <c r="D396" s="12" t="n">
        <v>1</v>
      </c>
      <c r="E396" s="16" t="n">
        <v>2889</v>
      </c>
      <c r="F396" s="12" t="n">
        <v>20</v>
      </c>
      <c r="G396" s="12" t="str">
        <f aca="false">INDEX(Products!$C$2:$C$181,MATCH(C396,Products!$A$2:$A$181,0))</f>
        <v>Sports &amp; Fitness</v>
      </c>
      <c r="H396" s="16" t="n">
        <f aca="false">INDEX(Products!$E$2:$E$181,MATCH(C396,Products!$A$2:$A$181,0))</f>
        <v>2048.76</v>
      </c>
      <c r="I396" s="12" t="str">
        <f aca="false">INDEX(Orders!$G$2:$G$3525,MATCH(B396,Orders!$A$2:$A$3525,0))</f>
        <v>Delivered</v>
      </c>
      <c r="J396" s="16" t="n">
        <f aca="false">D396*E396*(1-F396/100)</f>
        <v>2311.2</v>
      </c>
      <c r="K396" s="16" t="n">
        <f aca="false">D396*H396</f>
        <v>2048.76</v>
      </c>
      <c r="L396" s="16" t="n">
        <f aca="false">J396-K396</f>
        <v>262.44</v>
      </c>
    </row>
    <row r="397" customFormat="false" ht="15" hidden="false" customHeight="false" outlineLevel="0" collapsed="false">
      <c r="A397" s="12" t="n">
        <v>396</v>
      </c>
      <c r="B397" s="12" t="n">
        <v>201</v>
      </c>
      <c r="C397" s="12" t="n">
        <v>166</v>
      </c>
      <c r="D397" s="12" t="n">
        <v>1</v>
      </c>
      <c r="E397" s="16" t="n">
        <v>389</v>
      </c>
      <c r="F397" s="12" t="n">
        <v>0</v>
      </c>
      <c r="G397" s="12" t="str">
        <f aca="false">INDEX(Products!$C$2:$C$181,MATCH(C397,Products!$A$2:$A$181,0))</f>
        <v>Books &amp; Stationery</v>
      </c>
      <c r="H397" s="16" t="n">
        <f aca="false">INDEX(Products!$E$2:$E$181,MATCH(C397,Products!$A$2:$A$181,0))</f>
        <v>272.91</v>
      </c>
      <c r="I397" s="12" t="str">
        <f aca="false">INDEX(Orders!$G$2:$G$3525,MATCH(B397,Orders!$A$2:$A$3525,0))</f>
        <v>Delivered</v>
      </c>
      <c r="J397" s="16" t="n">
        <f aca="false">D397*E397*(1-F397/100)</f>
        <v>389</v>
      </c>
      <c r="K397" s="16" t="n">
        <f aca="false">D397*H397</f>
        <v>272.91</v>
      </c>
      <c r="L397" s="16" t="n">
        <f aca="false">J397-K397</f>
        <v>116.09</v>
      </c>
    </row>
    <row r="398" customFormat="false" ht="15" hidden="false" customHeight="false" outlineLevel="0" collapsed="false">
      <c r="A398" s="12" t="n">
        <v>397</v>
      </c>
      <c r="B398" s="12" t="n">
        <v>201</v>
      </c>
      <c r="C398" s="12" t="n">
        <v>33</v>
      </c>
      <c r="D398" s="12" t="n">
        <v>1</v>
      </c>
      <c r="E398" s="16" t="n">
        <v>1699</v>
      </c>
      <c r="F398" s="12" t="n">
        <v>0</v>
      </c>
      <c r="G398" s="12" t="str">
        <f aca="false">INDEX(Products!$C$2:$C$181,MATCH(C398,Products!$A$2:$A$181,0))</f>
        <v>Home &amp; Kitchen</v>
      </c>
      <c r="H398" s="16" t="n">
        <f aca="false">INDEX(Products!$E$2:$E$181,MATCH(C398,Products!$A$2:$A$181,0))</f>
        <v>1118.86</v>
      </c>
      <c r="I398" s="12" t="str">
        <f aca="false">INDEX(Orders!$G$2:$G$3525,MATCH(B398,Orders!$A$2:$A$3525,0))</f>
        <v>Delivered</v>
      </c>
      <c r="J398" s="16" t="n">
        <f aca="false">D398*E398*(1-F398/100)</f>
        <v>1699</v>
      </c>
      <c r="K398" s="16" t="n">
        <f aca="false">D398*H398</f>
        <v>1118.86</v>
      </c>
      <c r="L398" s="16" t="n">
        <f aca="false">J398-K398</f>
        <v>580.14</v>
      </c>
    </row>
    <row r="399" customFormat="false" ht="15" hidden="false" customHeight="false" outlineLevel="0" collapsed="false">
      <c r="A399" s="12" t="n">
        <v>398</v>
      </c>
      <c r="B399" s="12" t="n">
        <v>201</v>
      </c>
      <c r="C399" s="12" t="n">
        <v>80</v>
      </c>
      <c r="D399" s="12" t="n">
        <v>1</v>
      </c>
      <c r="E399" s="16" t="n">
        <v>949</v>
      </c>
      <c r="F399" s="12" t="n">
        <v>0</v>
      </c>
      <c r="G399" s="12" t="str">
        <f aca="false">INDEX(Products!$C$2:$C$181,MATCH(C399,Products!$A$2:$A$181,0))</f>
        <v>Fashion</v>
      </c>
      <c r="H399" s="16" t="n">
        <f aca="false">INDEX(Products!$E$2:$E$181,MATCH(C399,Products!$A$2:$A$181,0))</f>
        <v>660.17</v>
      </c>
      <c r="I399" s="12" t="str">
        <f aca="false">INDEX(Orders!$G$2:$G$3525,MATCH(B399,Orders!$A$2:$A$3525,0))</f>
        <v>Delivered</v>
      </c>
      <c r="J399" s="16" t="n">
        <f aca="false">D399*E399*(1-F399/100)</f>
        <v>949</v>
      </c>
      <c r="K399" s="16" t="n">
        <f aca="false">D399*H399</f>
        <v>660.17</v>
      </c>
      <c r="L399" s="16" t="n">
        <f aca="false">J399-K399</f>
        <v>288.83</v>
      </c>
    </row>
    <row r="400" customFormat="false" ht="15" hidden="false" customHeight="false" outlineLevel="0" collapsed="false">
      <c r="A400" s="12" t="n">
        <v>399</v>
      </c>
      <c r="B400" s="12" t="n">
        <v>202</v>
      </c>
      <c r="C400" s="12" t="n">
        <v>96</v>
      </c>
      <c r="D400" s="12" t="n">
        <v>1</v>
      </c>
      <c r="E400" s="16" t="n">
        <v>309</v>
      </c>
      <c r="F400" s="12" t="n">
        <v>0</v>
      </c>
      <c r="G400" s="12" t="str">
        <f aca="false">INDEX(Products!$C$2:$C$181,MATCH(C400,Products!$A$2:$A$181,0))</f>
        <v>Beauty</v>
      </c>
      <c r="H400" s="16" t="n">
        <f aca="false">INDEX(Products!$E$2:$E$181,MATCH(C400,Products!$A$2:$A$181,0))</f>
        <v>225.4</v>
      </c>
      <c r="I400" s="12" t="str">
        <f aca="false">INDEX(Orders!$G$2:$G$3525,MATCH(B400,Orders!$A$2:$A$3525,0))</f>
        <v>Delivered</v>
      </c>
      <c r="J400" s="16" t="n">
        <f aca="false">D400*E400*(1-F400/100)</f>
        <v>309</v>
      </c>
      <c r="K400" s="16" t="n">
        <f aca="false">D400*H400</f>
        <v>225.4</v>
      </c>
      <c r="L400" s="16" t="n">
        <f aca="false">J400-K400</f>
        <v>83.6</v>
      </c>
    </row>
    <row r="401" customFormat="false" ht="15" hidden="false" customHeight="false" outlineLevel="0" collapsed="false">
      <c r="A401" s="12" t="n">
        <v>400</v>
      </c>
      <c r="B401" s="12" t="n">
        <v>203</v>
      </c>
      <c r="C401" s="12" t="n">
        <v>126</v>
      </c>
      <c r="D401" s="12" t="n">
        <v>1</v>
      </c>
      <c r="E401" s="16" t="n">
        <v>1359</v>
      </c>
      <c r="F401" s="12" t="n">
        <v>0</v>
      </c>
      <c r="G401" s="12" t="str">
        <f aca="false">INDEX(Products!$C$2:$C$181,MATCH(C401,Products!$A$2:$A$181,0))</f>
        <v>Sports &amp; Fitness</v>
      </c>
      <c r="H401" s="16" t="n">
        <f aca="false">INDEX(Products!$E$2:$E$181,MATCH(C401,Products!$A$2:$A$181,0))</f>
        <v>852.12</v>
      </c>
      <c r="I401" s="12" t="str">
        <f aca="false">INDEX(Orders!$G$2:$G$3525,MATCH(B401,Orders!$A$2:$A$3525,0))</f>
        <v>Returned</v>
      </c>
      <c r="J401" s="16" t="n">
        <f aca="false">D401*E401*(1-F401/100)</f>
        <v>1359</v>
      </c>
      <c r="K401" s="16" t="n">
        <f aca="false">D401*H401</f>
        <v>852.12</v>
      </c>
      <c r="L401" s="16" t="n">
        <f aca="false">J401-K401</f>
        <v>506.88</v>
      </c>
    </row>
    <row r="402" customFormat="false" ht="15" hidden="false" customHeight="false" outlineLevel="0" collapsed="false">
      <c r="A402" s="12" t="n">
        <v>401</v>
      </c>
      <c r="B402" s="12" t="n">
        <v>203</v>
      </c>
      <c r="C402" s="12" t="n">
        <v>101</v>
      </c>
      <c r="D402" s="12" t="n">
        <v>2</v>
      </c>
      <c r="E402" s="16" t="n">
        <v>1219</v>
      </c>
      <c r="F402" s="12" t="n">
        <v>0</v>
      </c>
      <c r="G402" s="12" t="str">
        <f aca="false">INDEX(Products!$C$2:$C$181,MATCH(C402,Products!$A$2:$A$181,0))</f>
        <v>Beauty</v>
      </c>
      <c r="H402" s="16" t="n">
        <f aca="false">INDEX(Products!$E$2:$E$181,MATCH(C402,Products!$A$2:$A$181,0))</f>
        <v>690.96</v>
      </c>
      <c r="I402" s="12" t="str">
        <f aca="false">INDEX(Orders!$G$2:$G$3525,MATCH(B402,Orders!$A$2:$A$3525,0))</f>
        <v>Returned</v>
      </c>
      <c r="J402" s="16" t="n">
        <f aca="false">D402*E402*(1-F402/100)</f>
        <v>2438</v>
      </c>
      <c r="K402" s="16" t="n">
        <f aca="false">D402*H402</f>
        <v>1381.92</v>
      </c>
      <c r="L402" s="16" t="n">
        <f aca="false">J402-K402</f>
        <v>1056.08</v>
      </c>
    </row>
    <row r="403" customFormat="false" ht="15" hidden="false" customHeight="false" outlineLevel="0" collapsed="false">
      <c r="A403" s="12" t="n">
        <v>402</v>
      </c>
      <c r="B403" s="12" t="n">
        <v>204</v>
      </c>
      <c r="C403" s="12" t="n">
        <v>110</v>
      </c>
      <c r="D403" s="12" t="n">
        <v>1</v>
      </c>
      <c r="E403" s="16" t="n">
        <v>1229</v>
      </c>
      <c r="F403" s="12" t="n">
        <v>0</v>
      </c>
      <c r="G403" s="12" t="str">
        <f aca="false">INDEX(Products!$C$2:$C$181,MATCH(C403,Products!$A$2:$A$181,0))</f>
        <v>Beauty</v>
      </c>
      <c r="H403" s="16" t="n">
        <f aca="false">INDEX(Products!$E$2:$E$181,MATCH(C403,Products!$A$2:$A$181,0))</f>
        <v>884.69</v>
      </c>
      <c r="I403" s="12" t="str">
        <f aca="false">INDEX(Orders!$G$2:$G$3525,MATCH(B403,Orders!$A$2:$A$3525,0))</f>
        <v>Delivered</v>
      </c>
      <c r="J403" s="16" t="n">
        <f aca="false">D403*E403*(1-F403/100)</f>
        <v>1229</v>
      </c>
      <c r="K403" s="16" t="n">
        <f aca="false">D403*H403</f>
        <v>884.69</v>
      </c>
      <c r="L403" s="16" t="n">
        <f aca="false">J403-K403</f>
        <v>344.31</v>
      </c>
    </row>
    <row r="404" customFormat="false" ht="15" hidden="false" customHeight="false" outlineLevel="0" collapsed="false">
      <c r="A404" s="12" t="n">
        <v>403</v>
      </c>
      <c r="B404" s="12" t="n">
        <v>204</v>
      </c>
      <c r="C404" s="12" t="n">
        <v>77</v>
      </c>
      <c r="D404" s="12" t="n">
        <v>1</v>
      </c>
      <c r="E404" s="16" t="n">
        <v>699</v>
      </c>
      <c r="F404" s="12" t="n">
        <v>0</v>
      </c>
      <c r="G404" s="12" t="str">
        <f aca="false">INDEX(Products!$C$2:$C$181,MATCH(C404,Products!$A$2:$A$181,0))</f>
        <v>Fashion</v>
      </c>
      <c r="H404" s="16" t="n">
        <f aca="false">INDEX(Products!$E$2:$E$181,MATCH(C404,Products!$A$2:$A$181,0))</f>
        <v>452.88</v>
      </c>
      <c r="I404" s="12" t="str">
        <f aca="false">INDEX(Orders!$G$2:$G$3525,MATCH(B404,Orders!$A$2:$A$3525,0))</f>
        <v>Delivered</v>
      </c>
      <c r="J404" s="16" t="n">
        <f aca="false">D404*E404*(1-F404/100)</f>
        <v>699</v>
      </c>
      <c r="K404" s="16" t="n">
        <f aca="false">D404*H404</f>
        <v>452.88</v>
      </c>
      <c r="L404" s="16" t="n">
        <f aca="false">J404-K404</f>
        <v>246.12</v>
      </c>
    </row>
    <row r="405" customFormat="false" ht="15" hidden="false" customHeight="false" outlineLevel="0" collapsed="false">
      <c r="A405" s="12" t="n">
        <v>404</v>
      </c>
      <c r="B405" s="12" t="n">
        <v>204</v>
      </c>
      <c r="C405" s="12" t="n">
        <v>98</v>
      </c>
      <c r="D405" s="12" t="n">
        <v>2</v>
      </c>
      <c r="E405" s="16" t="n">
        <v>719</v>
      </c>
      <c r="F405" s="12" t="n">
        <v>0</v>
      </c>
      <c r="G405" s="12" t="str">
        <f aca="false">INDEX(Products!$C$2:$C$181,MATCH(C405,Products!$A$2:$A$181,0))</f>
        <v>Beauty</v>
      </c>
      <c r="H405" s="16" t="n">
        <f aca="false">INDEX(Products!$E$2:$E$181,MATCH(C405,Products!$A$2:$A$181,0))</f>
        <v>445.67</v>
      </c>
      <c r="I405" s="12" t="str">
        <f aca="false">INDEX(Orders!$G$2:$G$3525,MATCH(B405,Orders!$A$2:$A$3525,0))</f>
        <v>Delivered</v>
      </c>
      <c r="J405" s="16" t="n">
        <f aca="false">D405*E405*(1-F405/100)</f>
        <v>1438</v>
      </c>
      <c r="K405" s="16" t="n">
        <f aca="false">D405*H405</f>
        <v>891.34</v>
      </c>
      <c r="L405" s="16" t="n">
        <f aca="false">J405-K405</f>
        <v>546.66</v>
      </c>
    </row>
    <row r="406" customFormat="false" ht="15" hidden="false" customHeight="false" outlineLevel="0" collapsed="false">
      <c r="A406" s="12" t="n">
        <v>405</v>
      </c>
      <c r="B406" s="12" t="n">
        <v>205</v>
      </c>
      <c r="C406" s="12" t="n">
        <v>38</v>
      </c>
      <c r="D406" s="12" t="n">
        <v>1</v>
      </c>
      <c r="E406" s="16" t="n">
        <v>3659</v>
      </c>
      <c r="F406" s="12" t="n">
        <v>0</v>
      </c>
      <c r="G406" s="12" t="str">
        <f aca="false">INDEX(Products!$C$2:$C$181,MATCH(C406,Products!$A$2:$A$181,0))</f>
        <v>Home &amp; Kitchen</v>
      </c>
      <c r="H406" s="16" t="n">
        <f aca="false">INDEX(Products!$E$2:$E$181,MATCH(C406,Products!$A$2:$A$181,0))</f>
        <v>2545.94</v>
      </c>
      <c r="I406" s="12" t="str">
        <f aca="false">INDEX(Orders!$G$2:$G$3525,MATCH(B406,Orders!$A$2:$A$3525,0))</f>
        <v>Delivered</v>
      </c>
      <c r="J406" s="16" t="n">
        <f aca="false">D406*E406*(1-F406/100)</f>
        <v>3659</v>
      </c>
      <c r="K406" s="16" t="n">
        <f aca="false">D406*H406</f>
        <v>2545.94</v>
      </c>
      <c r="L406" s="16" t="n">
        <f aca="false">J406-K406</f>
        <v>1113.06</v>
      </c>
    </row>
    <row r="407" customFormat="false" ht="15" hidden="false" customHeight="false" outlineLevel="0" collapsed="false">
      <c r="A407" s="12" t="n">
        <v>406</v>
      </c>
      <c r="B407" s="12" t="n">
        <v>206</v>
      </c>
      <c r="C407" s="12" t="n">
        <v>174</v>
      </c>
      <c r="D407" s="12" t="n">
        <v>1</v>
      </c>
      <c r="E407" s="16" t="n">
        <v>619</v>
      </c>
      <c r="F407" s="12" t="n">
        <v>0</v>
      </c>
      <c r="G407" s="12" t="str">
        <f aca="false">INDEX(Products!$C$2:$C$181,MATCH(C407,Products!$A$2:$A$181,0))</f>
        <v>Books &amp; Stationery</v>
      </c>
      <c r="H407" s="16" t="n">
        <f aca="false">INDEX(Products!$E$2:$E$181,MATCH(C407,Products!$A$2:$A$181,0))</f>
        <v>346.06</v>
      </c>
      <c r="I407" s="12" t="str">
        <f aca="false">INDEX(Orders!$G$2:$G$3525,MATCH(B407,Orders!$A$2:$A$3525,0))</f>
        <v>Returned</v>
      </c>
      <c r="J407" s="16" t="n">
        <f aca="false">D407*E407*(1-F407/100)</f>
        <v>619</v>
      </c>
      <c r="K407" s="16" t="n">
        <f aca="false">D407*H407</f>
        <v>346.06</v>
      </c>
      <c r="L407" s="16" t="n">
        <f aca="false">J407-K407</f>
        <v>272.94</v>
      </c>
    </row>
    <row r="408" customFormat="false" ht="15" hidden="false" customHeight="false" outlineLevel="0" collapsed="false">
      <c r="A408" s="12" t="n">
        <v>407</v>
      </c>
      <c r="B408" s="12" t="n">
        <v>206</v>
      </c>
      <c r="C408" s="12" t="n">
        <v>41</v>
      </c>
      <c r="D408" s="12" t="n">
        <v>1</v>
      </c>
      <c r="E408" s="16" t="n">
        <v>4379</v>
      </c>
      <c r="F408" s="12" t="n">
        <v>0</v>
      </c>
      <c r="G408" s="12" t="str">
        <f aca="false">INDEX(Products!$C$2:$C$181,MATCH(C408,Products!$A$2:$A$181,0))</f>
        <v>Home &amp; Kitchen</v>
      </c>
      <c r="H408" s="16" t="n">
        <f aca="false">INDEX(Products!$E$2:$E$181,MATCH(C408,Products!$A$2:$A$181,0))</f>
        <v>2954.33</v>
      </c>
      <c r="I408" s="12" t="str">
        <f aca="false">INDEX(Orders!$G$2:$G$3525,MATCH(B408,Orders!$A$2:$A$3525,0))</f>
        <v>Returned</v>
      </c>
      <c r="J408" s="16" t="n">
        <f aca="false">D408*E408*(1-F408/100)</f>
        <v>4379</v>
      </c>
      <c r="K408" s="16" t="n">
        <f aca="false">D408*H408</f>
        <v>2954.33</v>
      </c>
      <c r="L408" s="16" t="n">
        <f aca="false">J408-K408</f>
        <v>1424.67</v>
      </c>
    </row>
    <row r="409" customFormat="false" ht="15" hidden="false" customHeight="false" outlineLevel="0" collapsed="false">
      <c r="A409" s="12" t="n">
        <v>408</v>
      </c>
      <c r="B409" s="12" t="n">
        <v>207</v>
      </c>
      <c r="C409" s="12" t="n">
        <v>176</v>
      </c>
      <c r="D409" s="12" t="n">
        <v>3</v>
      </c>
      <c r="E409" s="16" t="n">
        <v>509</v>
      </c>
      <c r="F409" s="12" t="n">
        <v>0</v>
      </c>
      <c r="G409" s="12" t="str">
        <f aca="false">INDEX(Products!$C$2:$C$181,MATCH(C409,Products!$A$2:$A$181,0))</f>
        <v>Books &amp; Stationery</v>
      </c>
      <c r="H409" s="16" t="n">
        <f aca="false">INDEX(Products!$E$2:$E$181,MATCH(C409,Products!$A$2:$A$181,0))</f>
        <v>367.14</v>
      </c>
      <c r="I409" s="12" t="str">
        <f aca="false">INDEX(Orders!$G$2:$G$3525,MATCH(B409,Orders!$A$2:$A$3525,0))</f>
        <v>Returned</v>
      </c>
      <c r="J409" s="16" t="n">
        <f aca="false">D409*E409*(1-F409/100)</f>
        <v>1527</v>
      </c>
      <c r="K409" s="16" t="n">
        <f aca="false">D409*H409</f>
        <v>1101.42</v>
      </c>
      <c r="L409" s="16" t="n">
        <f aca="false">J409-K409</f>
        <v>425.58</v>
      </c>
    </row>
    <row r="410" customFormat="false" ht="15" hidden="false" customHeight="false" outlineLevel="0" collapsed="false">
      <c r="A410" s="12" t="n">
        <v>409</v>
      </c>
      <c r="B410" s="12" t="n">
        <v>208</v>
      </c>
      <c r="C410" s="12" t="n">
        <v>64</v>
      </c>
      <c r="D410" s="12" t="n">
        <v>1</v>
      </c>
      <c r="E410" s="16" t="n">
        <v>2519</v>
      </c>
      <c r="F410" s="12" t="n">
        <v>0</v>
      </c>
      <c r="G410" s="12" t="str">
        <f aca="false">INDEX(Products!$C$2:$C$181,MATCH(C410,Products!$A$2:$A$181,0))</f>
        <v>Fashion</v>
      </c>
      <c r="H410" s="16" t="n">
        <f aca="false">INDEX(Products!$E$2:$E$181,MATCH(C410,Products!$A$2:$A$181,0))</f>
        <v>1819.09</v>
      </c>
      <c r="I410" s="12" t="str">
        <f aca="false">INDEX(Orders!$G$2:$G$3525,MATCH(B410,Orders!$A$2:$A$3525,0))</f>
        <v>Delivered</v>
      </c>
      <c r="J410" s="16" t="n">
        <f aca="false">D410*E410*(1-F410/100)</f>
        <v>2519</v>
      </c>
      <c r="K410" s="16" t="n">
        <f aca="false">D410*H410</f>
        <v>1819.09</v>
      </c>
      <c r="L410" s="16" t="n">
        <f aca="false">J410-K410</f>
        <v>699.91</v>
      </c>
    </row>
    <row r="411" customFormat="false" ht="15" hidden="false" customHeight="false" outlineLevel="0" collapsed="false">
      <c r="A411" s="12" t="n">
        <v>410</v>
      </c>
      <c r="B411" s="12" t="n">
        <v>209</v>
      </c>
      <c r="C411" s="12" t="n">
        <v>122</v>
      </c>
      <c r="D411" s="12" t="n">
        <v>1</v>
      </c>
      <c r="E411" s="16" t="n">
        <v>3689</v>
      </c>
      <c r="F411" s="12" t="n">
        <v>0</v>
      </c>
      <c r="G411" s="12" t="str">
        <f aca="false">INDEX(Products!$C$2:$C$181,MATCH(C411,Products!$A$2:$A$181,0))</f>
        <v>Sports &amp; Fitness</v>
      </c>
      <c r="H411" s="16" t="n">
        <f aca="false">INDEX(Products!$E$2:$E$181,MATCH(C411,Products!$A$2:$A$181,0))</f>
        <v>2302.05</v>
      </c>
      <c r="I411" s="12" t="str">
        <f aca="false">INDEX(Orders!$G$2:$G$3525,MATCH(B411,Orders!$A$2:$A$3525,0))</f>
        <v>Delivered</v>
      </c>
      <c r="J411" s="16" t="n">
        <f aca="false">D411*E411*(1-F411/100)</f>
        <v>3689</v>
      </c>
      <c r="K411" s="16" t="n">
        <f aca="false">D411*H411</f>
        <v>2302.05</v>
      </c>
      <c r="L411" s="16" t="n">
        <f aca="false">J411-K411</f>
        <v>1386.95</v>
      </c>
    </row>
    <row r="412" customFormat="false" ht="15" hidden="false" customHeight="false" outlineLevel="0" collapsed="false">
      <c r="A412" s="12" t="n">
        <v>411</v>
      </c>
      <c r="B412" s="12" t="n">
        <v>210</v>
      </c>
      <c r="C412" s="12" t="n">
        <v>73</v>
      </c>
      <c r="D412" s="12" t="n">
        <v>1</v>
      </c>
      <c r="E412" s="16" t="n">
        <v>1079</v>
      </c>
      <c r="F412" s="12" t="n">
        <v>5</v>
      </c>
      <c r="G412" s="12" t="str">
        <f aca="false">INDEX(Products!$C$2:$C$181,MATCH(C412,Products!$A$2:$A$181,0))</f>
        <v>Fashion</v>
      </c>
      <c r="H412" s="16" t="n">
        <f aca="false">INDEX(Products!$E$2:$E$181,MATCH(C412,Products!$A$2:$A$181,0))</f>
        <v>601.41</v>
      </c>
      <c r="I412" s="12" t="str">
        <f aca="false">INDEX(Orders!$G$2:$G$3525,MATCH(B412,Orders!$A$2:$A$3525,0))</f>
        <v>Delivered</v>
      </c>
      <c r="J412" s="16" t="n">
        <f aca="false">D412*E412*(1-F412/100)</f>
        <v>1025.05</v>
      </c>
      <c r="K412" s="16" t="n">
        <f aca="false">D412*H412</f>
        <v>601.41</v>
      </c>
      <c r="L412" s="16" t="n">
        <f aca="false">J412-K412</f>
        <v>423.64</v>
      </c>
    </row>
    <row r="413" customFormat="false" ht="15" hidden="false" customHeight="false" outlineLevel="0" collapsed="false">
      <c r="A413" s="12" t="n">
        <v>412</v>
      </c>
      <c r="B413" s="12" t="n">
        <v>211</v>
      </c>
      <c r="C413" s="12" t="n">
        <v>142</v>
      </c>
      <c r="D413" s="12" t="n">
        <v>1</v>
      </c>
      <c r="E413" s="16" t="n">
        <v>1669</v>
      </c>
      <c r="F413" s="12" t="n">
        <v>10</v>
      </c>
      <c r="G413" s="12" t="str">
        <f aca="false">INDEX(Products!$C$2:$C$181,MATCH(C413,Products!$A$2:$A$181,0))</f>
        <v>Sports &amp; Fitness</v>
      </c>
      <c r="H413" s="16" t="n">
        <f aca="false">INDEX(Products!$E$2:$E$181,MATCH(C413,Products!$A$2:$A$181,0))</f>
        <v>949.32</v>
      </c>
      <c r="I413" s="12" t="str">
        <f aca="false">INDEX(Orders!$G$2:$G$3525,MATCH(B413,Orders!$A$2:$A$3525,0))</f>
        <v>Delivered</v>
      </c>
      <c r="J413" s="16" t="n">
        <f aca="false">D413*E413*(1-F413/100)</f>
        <v>1502.1</v>
      </c>
      <c r="K413" s="16" t="n">
        <f aca="false">D413*H413</f>
        <v>949.32</v>
      </c>
      <c r="L413" s="16" t="n">
        <f aca="false">J413-K413</f>
        <v>552.78</v>
      </c>
    </row>
    <row r="414" customFormat="false" ht="15" hidden="false" customHeight="false" outlineLevel="0" collapsed="false">
      <c r="A414" s="12" t="n">
        <v>413</v>
      </c>
      <c r="B414" s="12" t="n">
        <v>212</v>
      </c>
      <c r="C414" s="12" t="n">
        <v>126</v>
      </c>
      <c r="D414" s="12" t="n">
        <v>1</v>
      </c>
      <c r="E414" s="16" t="n">
        <v>1359</v>
      </c>
      <c r="F414" s="12" t="n">
        <v>0</v>
      </c>
      <c r="G414" s="12" t="str">
        <f aca="false">INDEX(Products!$C$2:$C$181,MATCH(C414,Products!$A$2:$A$181,0))</f>
        <v>Sports &amp; Fitness</v>
      </c>
      <c r="H414" s="16" t="n">
        <f aca="false">INDEX(Products!$E$2:$E$181,MATCH(C414,Products!$A$2:$A$181,0))</f>
        <v>852.12</v>
      </c>
      <c r="I414" s="12" t="str">
        <f aca="false">INDEX(Orders!$G$2:$G$3525,MATCH(B414,Orders!$A$2:$A$3525,0))</f>
        <v>Delivered</v>
      </c>
      <c r="J414" s="16" t="n">
        <f aca="false">D414*E414*(1-F414/100)</f>
        <v>1359</v>
      </c>
      <c r="K414" s="16" t="n">
        <f aca="false">D414*H414</f>
        <v>852.12</v>
      </c>
      <c r="L414" s="16" t="n">
        <f aca="false">J414-K414</f>
        <v>506.88</v>
      </c>
    </row>
    <row r="415" customFormat="false" ht="15" hidden="false" customHeight="false" outlineLevel="0" collapsed="false">
      <c r="A415" s="12" t="n">
        <v>414</v>
      </c>
      <c r="B415" s="12" t="n">
        <v>212</v>
      </c>
      <c r="C415" s="12" t="n">
        <v>50</v>
      </c>
      <c r="D415" s="12" t="n">
        <v>1</v>
      </c>
      <c r="E415" s="16" t="n">
        <v>529</v>
      </c>
      <c r="F415" s="12" t="n">
        <v>0</v>
      </c>
      <c r="G415" s="12" t="str">
        <f aca="false">INDEX(Products!$C$2:$C$181,MATCH(C415,Products!$A$2:$A$181,0))</f>
        <v>Home &amp; Kitchen</v>
      </c>
      <c r="H415" s="16" t="n">
        <f aca="false">INDEX(Products!$E$2:$E$181,MATCH(C415,Products!$A$2:$A$181,0))</f>
        <v>302.36</v>
      </c>
      <c r="I415" s="12" t="str">
        <f aca="false">INDEX(Orders!$G$2:$G$3525,MATCH(B415,Orders!$A$2:$A$3525,0))</f>
        <v>Delivered</v>
      </c>
      <c r="J415" s="16" t="n">
        <f aca="false">D415*E415*(1-F415/100)</f>
        <v>529</v>
      </c>
      <c r="K415" s="16" t="n">
        <f aca="false">D415*H415</f>
        <v>302.36</v>
      </c>
      <c r="L415" s="16" t="n">
        <f aca="false">J415-K415</f>
        <v>226.64</v>
      </c>
    </row>
    <row r="416" customFormat="false" ht="15" hidden="false" customHeight="false" outlineLevel="0" collapsed="false">
      <c r="A416" s="12" t="n">
        <v>415</v>
      </c>
      <c r="B416" s="12" t="n">
        <v>213</v>
      </c>
      <c r="C416" s="12" t="n">
        <v>33</v>
      </c>
      <c r="D416" s="12" t="n">
        <v>1</v>
      </c>
      <c r="E416" s="16" t="n">
        <v>1699</v>
      </c>
      <c r="F416" s="12" t="n">
        <v>0</v>
      </c>
      <c r="G416" s="12" t="str">
        <f aca="false">INDEX(Products!$C$2:$C$181,MATCH(C416,Products!$A$2:$A$181,0))</f>
        <v>Home &amp; Kitchen</v>
      </c>
      <c r="H416" s="16" t="n">
        <f aca="false">INDEX(Products!$E$2:$E$181,MATCH(C416,Products!$A$2:$A$181,0))</f>
        <v>1118.86</v>
      </c>
      <c r="I416" s="12" t="str">
        <f aca="false">INDEX(Orders!$G$2:$G$3525,MATCH(B416,Orders!$A$2:$A$3525,0))</f>
        <v>Delivered</v>
      </c>
      <c r="J416" s="16" t="n">
        <f aca="false">D416*E416*(1-F416/100)</f>
        <v>1699</v>
      </c>
      <c r="K416" s="16" t="n">
        <f aca="false">D416*H416</f>
        <v>1118.86</v>
      </c>
      <c r="L416" s="16" t="n">
        <f aca="false">J416-K416</f>
        <v>580.14</v>
      </c>
    </row>
    <row r="417" customFormat="false" ht="15" hidden="false" customHeight="false" outlineLevel="0" collapsed="false">
      <c r="A417" s="12" t="n">
        <v>416</v>
      </c>
      <c r="B417" s="12" t="n">
        <v>213</v>
      </c>
      <c r="C417" s="12" t="n">
        <v>149</v>
      </c>
      <c r="D417" s="12" t="n">
        <v>1</v>
      </c>
      <c r="E417" s="16" t="n">
        <v>3149</v>
      </c>
      <c r="F417" s="12" t="n">
        <v>0</v>
      </c>
      <c r="G417" s="12" t="str">
        <f aca="false">INDEX(Products!$C$2:$C$181,MATCH(C417,Products!$A$2:$A$181,0))</f>
        <v>Sports &amp; Fitness</v>
      </c>
      <c r="H417" s="16" t="n">
        <f aca="false">INDEX(Products!$E$2:$E$181,MATCH(C417,Products!$A$2:$A$181,0))</f>
        <v>1867.87</v>
      </c>
      <c r="I417" s="12" t="str">
        <f aca="false">INDEX(Orders!$G$2:$G$3525,MATCH(B417,Orders!$A$2:$A$3525,0))</f>
        <v>Delivered</v>
      </c>
      <c r="J417" s="16" t="n">
        <f aca="false">D417*E417*(1-F417/100)</f>
        <v>3149</v>
      </c>
      <c r="K417" s="16" t="n">
        <f aca="false">D417*H417</f>
        <v>1867.87</v>
      </c>
      <c r="L417" s="16" t="n">
        <f aca="false">J417-K417</f>
        <v>1281.13</v>
      </c>
    </row>
    <row r="418" customFormat="false" ht="15" hidden="false" customHeight="false" outlineLevel="0" collapsed="false">
      <c r="A418" s="12" t="n">
        <v>417</v>
      </c>
      <c r="B418" s="12" t="n">
        <v>214</v>
      </c>
      <c r="C418" s="12" t="n">
        <v>139</v>
      </c>
      <c r="D418" s="12" t="n">
        <v>1</v>
      </c>
      <c r="E418" s="16" t="n">
        <v>3249</v>
      </c>
      <c r="F418" s="12" t="n">
        <v>0</v>
      </c>
      <c r="G418" s="12" t="str">
        <f aca="false">INDEX(Products!$C$2:$C$181,MATCH(C418,Products!$A$2:$A$181,0))</f>
        <v>Sports &amp; Fitness</v>
      </c>
      <c r="H418" s="16" t="n">
        <f aca="false">INDEX(Products!$E$2:$E$181,MATCH(C418,Products!$A$2:$A$181,0))</f>
        <v>2209.3</v>
      </c>
      <c r="I418" s="12" t="str">
        <f aca="false">INDEX(Orders!$G$2:$G$3525,MATCH(B418,Orders!$A$2:$A$3525,0))</f>
        <v>Delivered</v>
      </c>
      <c r="J418" s="16" t="n">
        <f aca="false">D418*E418*(1-F418/100)</f>
        <v>3249</v>
      </c>
      <c r="K418" s="16" t="n">
        <f aca="false">D418*H418</f>
        <v>2209.3</v>
      </c>
      <c r="L418" s="16" t="n">
        <f aca="false">J418-K418</f>
        <v>1039.7</v>
      </c>
    </row>
    <row r="419" customFormat="false" ht="15" hidden="false" customHeight="false" outlineLevel="0" collapsed="false">
      <c r="A419" s="12" t="n">
        <v>418</v>
      </c>
      <c r="B419" s="12" t="n">
        <v>215</v>
      </c>
      <c r="C419" s="12" t="n">
        <v>146</v>
      </c>
      <c r="D419" s="12" t="n">
        <v>1</v>
      </c>
      <c r="E419" s="16" t="n">
        <v>369</v>
      </c>
      <c r="F419" s="12" t="n">
        <v>0</v>
      </c>
      <c r="G419" s="12" t="str">
        <f aca="false">INDEX(Products!$C$2:$C$181,MATCH(C419,Products!$A$2:$A$181,0))</f>
        <v>Sports &amp; Fitness</v>
      </c>
      <c r="H419" s="16" t="n">
        <f aca="false">INDEX(Products!$E$2:$E$181,MATCH(C419,Products!$A$2:$A$181,0))</f>
        <v>205.71</v>
      </c>
      <c r="I419" s="12" t="str">
        <f aca="false">INDEX(Orders!$G$2:$G$3525,MATCH(B419,Orders!$A$2:$A$3525,0))</f>
        <v>Delivered</v>
      </c>
      <c r="J419" s="16" t="n">
        <f aca="false">D419*E419*(1-F419/100)</f>
        <v>369</v>
      </c>
      <c r="K419" s="16" t="n">
        <f aca="false">D419*H419</f>
        <v>205.71</v>
      </c>
      <c r="L419" s="16" t="n">
        <f aca="false">J419-K419</f>
        <v>163.29</v>
      </c>
    </row>
    <row r="420" customFormat="false" ht="15" hidden="false" customHeight="false" outlineLevel="0" collapsed="false">
      <c r="A420" s="12" t="n">
        <v>419</v>
      </c>
      <c r="B420" s="12" t="n">
        <v>216</v>
      </c>
      <c r="C420" s="12" t="n">
        <v>85</v>
      </c>
      <c r="D420" s="12" t="n">
        <v>1</v>
      </c>
      <c r="E420" s="16" t="n">
        <v>419</v>
      </c>
      <c r="F420" s="12" t="n">
        <v>0</v>
      </c>
      <c r="G420" s="12" t="str">
        <f aca="false">INDEX(Products!$C$2:$C$181,MATCH(C420,Products!$A$2:$A$181,0))</f>
        <v>Fashion</v>
      </c>
      <c r="H420" s="16" t="n">
        <f aca="false">INDEX(Products!$E$2:$E$181,MATCH(C420,Products!$A$2:$A$181,0))</f>
        <v>279.97</v>
      </c>
      <c r="I420" s="12" t="str">
        <f aca="false">INDEX(Orders!$G$2:$G$3525,MATCH(B420,Orders!$A$2:$A$3525,0))</f>
        <v>Delivered</v>
      </c>
      <c r="J420" s="16" t="n">
        <f aca="false">D420*E420*(1-F420/100)</f>
        <v>419</v>
      </c>
      <c r="K420" s="16" t="n">
        <f aca="false">D420*H420</f>
        <v>279.97</v>
      </c>
      <c r="L420" s="16" t="n">
        <f aca="false">J420-K420</f>
        <v>139.03</v>
      </c>
    </row>
    <row r="421" customFormat="false" ht="15" hidden="false" customHeight="false" outlineLevel="0" collapsed="false">
      <c r="A421" s="12" t="n">
        <v>420</v>
      </c>
      <c r="B421" s="12" t="n">
        <v>216</v>
      </c>
      <c r="C421" s="12" t="n">
        <v>111</v>
      </c>
      <c r="D421" s="12" t="n">
        <v>1</v>
      </c>
      <c r="E421" s="16" t="n">
        <v>1249</v>
      </c>
      <c r="F421" s="12" t="n">
        <v>0</v>
      </c>
      <c r="G421" s="12" t="str">
        <f aca="false">INDEX(Products!$C$2:$C$181,MATCH(C421,Products!$A$2:$A$181,0))</f>
        <v>Beauty</v>
      </c>
      <c r="H421" s="16" t="n">
        <f aca="false">INDEX(Products!$E$2:$E$181,MATCH(C421,Products!$A$2:$A$181,0))</f>
        <v>828.91</v>
      </c>
      <c r="I421" s="12" t="str">
        <f aca="false">INDEX(Orders!$G$2:$G$3525,MATCH(B421,Orders!$A$2:$A$3525,0))</f>
        <v>Delivered</v>
      </c>
      <c r="J421" s="16" t="n">
        <f aca="false">D421*E421*(1-F421/100)</f>
        <v>1249</v>
      </c>
      <c r="K421" s="16" t="n">
        <f aca="false">D421*H421</f>
        <v>828.91</v>
      </c>
      <c r="L421" s="16" t="n">
        <f aca="false">J421-K421</f>
        <v>420.09</v>
      </c>
    </row>
    <row r="422" customFormat="false" ht="15" hidden="false" customHeight="false" outlineLevel="0" collapsed="false">
      <c r="A422" s="12" t="n">
        <v>421</v>
      </c>
      <c r="B422" s="12" t="n">
        <v>216</v>
      </c>
      <c r="C422" s="12" t="n">
        <v>86</v>
      </c>
      <c r="D422" s="12" t="n">
        <v>1</v>
      </c>
      <c r="E422" s="16" t="n">
        <v>2139</v>
      </c>
      <c r="F422" s="12" t="n">
        <v>0</v>
      </c>
      <c r="G422" s="12" t="str">
        <f aca="false">INDEX(Products!$C$2:$C$181,MATCH(C422,Products!$A$2:$A$181,0))</f>
        <v>Fashion</v>
      </c>
      <c r="H422" s="16" t="n">
        <f aca="false">INDEX(Products!$E$2:$E$181,MATCH(C422,Products!$A$2:$A$181,0))</f>
        <v>1183.55</v>
      </c>
      <c r="I422" s="12" t="str">
        <f aca="false">INDEX(Orders!$G$2:$G$3525,MATCH(B422,Orders!$A$2:$A$3525,0))</f>
        <v>Delivered</v>
      </c>
      <c r="J422" s="16" t="n">
        <f aca="false">D422*E422*(1-F422/100)</f>
        <v>2139</v>
      </c>
      <c r="K422" s="16" t="n">
        <f aca="false">D422*H422</f>
        <v>1183.55</v>
      </c>
      <c r="L422" s="16" t="n">
        <f aca="false">J422-K422</f>
        <v>955.45</v>
      </c>
    </row>
    <row r="423" customFormat="false" ht="15" hidden="false" customHeight="false" outlineLevel="0" collapsed="false">
      <c r="A423" s="12" t="n">
        <v>422</v>
      </c>
      <c r="B423" s="12" t="n">
        <v>217</v>
      </c>
      <c r="C423" s="12" t="n">
        <v>146</v>
      </c>
      <c r="D423" s="12" t="n">
        <v>1</v>
      </c>
      <c r="E423" s="16" t="n">
        <v>369</v>
      </c>
      <c r="F423" s="12" t="n">
        <v>0</v>
      </c>
      <c r="G423" s="12" t="str">
        <f aca="false">INDEX(Products!$C$2:$C$181,MATCH(C423,Products!$A$2:$A$181,0))</f>
        <v>Sports &amp; Fitness</v>
      </c>
      <c r="H423" s="16" t="n">
        <f aca="false">INDEX(Products!$E$2:$E$181,MATCH(C423,Products!$A$2:$A$181,0))</f>
        <v>205.71</v>
      </c>
      <c r="I423" s="12" t="str">
        <f aca="false">INDEX(Orders!$G$2:$G$3525,MATCH(B423,Orders!$A$2:$A$3525,0))</f>
        <v>Delivered</v>
      </c>
      <c r="J423" s="16" t="n">
        <f aca="false">D423*E423*(1-F423/100)</f>
        <v>369</v>
      </c>
      <c r="K423" s="16" t="n">
        <f aca="false">D423*H423</f>
        <v>205.71</v>
      </c>
      <c r="L423" s="16" t="n">
        <f aca="false">J423-K423</f>
        <v>163.29</v>
      </c>
    </row>
    <row r="424" customFormat="false" ht="15" hidden="false" customHeight="false" outlineLevel="0" collapsed="false">
      <c r="A424" s="12" t="n">
        <v>423</v>
      </c>
      <c r="B424" s="12" t="n">
        <v>217</v>
      </c>
      <c r="C424" s="12" t="n">
        <v>163</v>
      </c>
      <c r="D424" s="12" t="n">
        <v>1</v>
      </c>
      <c r="E424" s="16" t="n">
        <v>869</v>
      </c>
      <c r="F424" s="12" t="n">
        <v>0</v>
      </c>
      <c r="G424" s="12" t="str">
        <f aca="false">INDEX(Products!$C$2:$C$181,MATCH(C424,Products!$A$2:$A$181,0))</f>
        <v>Books &amp; Stationery</v>
      </c>
      <c r="H424" s="16" t="n">
        <f aca="false">INDEX(Products!$E$2:$E$181,MATCH(C424,Products!$A$2:$A$181,0))</f>
        <v>606.2</v>
      </c>
      <c r="I424" s="12" t="str">
        <f aca="false">INDEX(Orders!$G$2:$G$3525,MATCH(B424,Orders!$A$2:$A$3525,0))</f>
        <v>Delivered</v>
      </c>
      <c r="J424" s="16" t="n">
        <f aca="false">D424*E424*(1-F424/100)</f>
        <v>869</v>
      </c>
      <c r="K424" s="16" t="n">
        <f aca="false">D424*H424</f>
        <v>606.2</v>
      </c>
      <c r="L424" s="16" t="n">
        <f aca="false">J424-K424</f>
        <v>262.8</v>
      </c>
    </row>
    <row r="425" customFormat="false" ht="15" hidden="false" customHeight="false" outlineLevel="0" collapsed="false">
      <c r="A425" s="12" t="n">
        <v>424</v>
      </c>
      <c r="B425" s="12" t="n">
        <v>218</v>
      </c>
      <c r="C425" s="12" t="n">
        <v>179</v>
      </c>
      <c r="D425" s="12" t="n">
        <v>1</v>
      </c>
      <c r="E425" s="16" t="n">
        <v>129</v>
      </c>
      <c r="F425" s="12" t="n">
        <v>0</v>
      </c>
      <c r="G425" s="12" t="str">
        <f aca="false">INDEX(Products!$C$2:$C$181,MATCH(C425,Products!$A$2:$A$181,0))</f>
        <v>Books &amp; Stationery</v>
      </c>
      <c r="H425" s="16" t="n">
        <f aca="false">INDEX(Products!$E$2:$E$181,MATCH(C425,Products!$A$2:$A$181,0))</f>
        <v>86.06</v>
      </c>
      <c r="I425" s="12" t="str">
        <f aca="false">INDEX(Orders!$G$2:$G$3525,MATCH(B425,Orders!$A$2:$A$3525,0))</f>
        <v>Cancelled</v>
      </c>
      <c r="J425" s="16" t="n">
        <f aca="false">D425*E425*(1-F425/100)</f>
        <v>129</v>
      </c>
      <c r="K425" s="16" t="n">
        <f aca="false">D425*H425</f>
        <v>86.06</v>
      </c>
      <c r="L425" s="16" t="n">
        <f aca="false">J425-K425</f>
        <v>42.94</v>
      </c>
    </row>
    <row r="426" customFormat="false" ht="15" hidden="false" customHeight="false" outlineLevel="0" collapsed="false">
      <c r="A426" s="12" t="n">
        <v>425</v>
      </c>
      <c r="B426" s="12" t="n">
        <v>218</v>
      </c>
      <c r="C426" s="12" t="n">
        <v>121</v>
      </c>
      <c r="D426" s="12" t="n">
        <v>3</v>
      </c>
      <c r="E426" s="16" t="n">
        <v>3789</v>
      </c>
      <c r="F426" s="12" t="n">
        <v>5</v>
      </c>
      <c r="G426" s="12" t="str">
        <f aca="false">INDEX(Products!$C$2:$C$181,MATCH(C426,Products!$A$2:$A$181,0))</f>
        <v>Sports &amp; Fitness</v>
      </c>
      <c r="H426" s="16" t="n">
        <f aca="false">INDEX(Products!$E$2:$E$181,MATCH(C426,Products!$A$2:$A$181,0))</f>
        <v>2806.84</v>
      </c>
      <c r="I426" s="12" t="str">
        <f aca="false">INDEX(Orders!$G$2:$G$3525,MATCH(B426,Orders!$A$2:$A$3525,0))</f>
        <v>Cancelled</v>
      </c>
      <c r="J426" s="16" t="n">
        <f aca="false">D426*E426*(1-F426/100)</f>
        <v>10798.65</v>
      </c>
      <c r="K426" s="16" t="n">
        <f aca="false">D426*H426</f>
        <v>8420.52</v>
      </c>
      <c r="L426" s="16" t="n">
        <f aca="false">J426-K426</f>
        <v>2378.13</v>
      </c>
    </row>
    <row r="427" customFormat="false" ht="15" hidden="false" customHeight="false" outlineLevel="0" collapsed="false">
      <c r="A427" s="12" t="n">
        <v>426</v>
      </c>
      <c r="B427" s="12" t="n">
        <v>218</v>
      </c>
      <c r="C427" s="12" t="n">
        <v>11</v>
      </c>
      <c r="D427" s="12" t="n">
        <v>1</v>
      </c>
      <c r="E427" s="16" t="n">
        <v>3989</v>
      </c>
      <c r="F427" s="12" t="n">
        <v>0</v>
      </c>
      <c r="G427" s="12" t="str">
        <f aca="false">INDEX(Products!$C$2:$C$181,MATCH(C427,Products!$A$2:$A$181,0))</f>
        <v>Electronics</v>
      </c>
      <c r="H427" s="16" t="n">
        <f aca="false">INDEX(Products!$E$2:$E$181,MATCH(C427,Products!$A$2:$A$181,0))</f>
        <v>2305.24</v>
      </c>
      <c r="I427" s="12" t="str">
        <f aca="false">INDEX(Orders!$G$2:$G$3525,MATCH(B427,Orders!$A$2:$A$3525,0))</f>
        <v>Cancelled</v>
      </c>
      <c r="J427" s="16" t="n">
        <f aca="false">D427*E427*(1-F427/100)</f>
        <v>3989</v>
      </c>
      <c r="K427" s="16" t="n">
        <f aca="false">D427*H427</f>
        <v>2305.24</v>
      </c>
      <c r="L427" s="16" t="n">
        <f aca="false">J427-K427</f>
        <v>1683.76</v>
      </c>
    </row>
    <row r="428" customFormat="false" ht="15" hidden="false" customHeight="false" outlineLevel="0" collapsed="false">
      <c r="A428" s="12" t="n">
        <v>427</v>
      </c>
      <c r="B428" s="12" t="n">
        <v>218</v>
      </c>
      <c r="C428" s="12" t="n">
        <v>24</v>
      </c>
      <c r="D428" s="12" t="n">
        <v>1</v>
      </c>
      <c r="E428" s="16" t="n">
        <v>2429</v>
      </c>
      <c r="F428" s="12" t="n">
        <v>0</v>
      </c>
      <c r="G428" s="12" t="str">
        <f aca="false">INDEX(Products!$C$2:$C$181,MATCH(C428,Products!$A$2:$A$181,0))</f>
        <v>Electronics</v>
      </c>
      <c r="H428" s="16" t="n">
        <f aca="false">INDEX(Products!$E$2:$E$181,MATCH(C428,Products!$A$2:$A$181,0))</f>
        <v>1588.6</v>
      </c>
      <c r="I428" s="12" t="str">
        <f aca="false">INDEX(Orders!$G$2:$G$3525,MATCH(B428,Orders!$A$2:$A$3525,0))</f>
        <v>Cancelled</v>
      </c>
      <c r="J428" s="16" t="n">
        <f aca="false">D428*E428*(1-F428/100)</f>
        <v>2429</v>
      </c>
      <c r="K428" s="16" t="n">
        <f aca="false">D428*H428</f>
        <v>1588.6</v>
      </c>
      <c r="L428" s="16" t="n">
        <f aca="false">J428-K428</f>
        <v>840.4</v>
      </c>
    </row>
    <row r="429" customFormat="false" ht="15" hidden="false" customHeight="false" outlineLevel="0" collapsed="false">
      <c r="A429" s="12" t="n">
        <v>428</v>
      </c>
      <c r="B429" s="12" t="n">
        <v>219</v>
      </c>
      <c r="C429" s="12" t="n">
        <v>5</v>
      </c>
      <c r="D429" s="12" t="n">
        <v>2</v>
      </c>
      <c r="E429" s="16" t="n">
        <v>3939</v>
      </c>
      <c r="F429" s="12" t="n">
        <v>10</v>
      </c>
      <c r="G429" s="12" t="str">
        <f aca="false">INDEX(Products!$C$2:$C$181,MATCH(C429,Products!$A$2:$A$181,0))</f>
        <v>Electronics</v>
      </c>
      <c r="H429" s="16" t="n">
        <f aca="false">INDEX(Products!$E$2:$E$181,MATCH(C429,Products!$A$2:$A$181,0))</f>
        <v>2724.27</v>
      </c>
      <c r="I429" s="12" t="str">
        <f aca="false">INDEX(Orders!$G$2:$G$3525,MATCH(B429,Orders!$A$2:$A$3525,0))</f>
        <v>Delivered</v>
      </c>
      <c r="J429" s="16" t="n">
        <f aca="false">D429*E429*(1-F429/100)</f>
        <v>7090.2</v>
      </c>
      <c r="K429" s="16" t="n">
        <f aca="false">D429*H429</f>
        <v>5448.54</v>
      </c>
      <c r="L429" s="16" t="n">
        <f aca="false">J429-K429</f>
        <v>1641.66</v>
      </c>
    </row>
    <row r="430" customFormat="false" ht="15" hidden="false" customHeight="false" outlineLevel="0" collapsed="false">
      <c r="A430" s="12" t="n">
        <v>429</v>
      </c>
      <c r="B430" s="12" t="n">
        <v>219</v>
      </c>
      <c r="C430" s="12" t="n">
        <v>73</v>
      </c>
      <c r="D430" s="12" t="n">
        <v>1</v>
      </c>
      <c r="E430" s="16" t="n">
        <v>1079</v>
      </c>
      <c r="F430" s="12" t="n">
        <v>0</v>
      </c>
      <c r="G430" s="12" t="str">
        <f aca="false">INDEX(Products!$C$2:$C$181,MATCH(C430,Products!$A$2:$A$181,0))</f>
        <v>Fashion</v>
      </c>
      <c r="H430" s="16" t="n">
        <f aca="false">INDEX(Products!$E$2:$E$181,MATCH(C430,Products!$A$2:$A$181,0))</f>
        <v>601.41</v>
      </c>
      <c r="I430" s="12" t="str">
        <f aca="false">INDEX(Orders!$G$2:$G$3525,MATCH(B430,Orders!$A$2:$A$3525,0))</f>
        <v>Delivered</v>
      </c>
      <c r="J430" s="16" t="n">
        <f aca="false">D430*E430*(1-F430/100)</f>
        <v>1079</v>
      </c>
      <c r="K430" s="16" t="n">
        <f aca="false">D430*H430</f>
        <v>601.41</v>
      </c>
      <c r="L430" s="16" t="n">
        <f aca="false">J430-K430</f>
        <v>477.59</v>
      </c>
    </row>
    <row r="431" customFormat="false" ht="15" hidden="false" customHeight="false" outlineLevel="0" collapsed="false">
      <c r="A431" s="12" t="n">
        <v>430</v>
      </c>
      <c r="B431" s="12" t="n">
        <v>220</v>
      </c>
      <c r="C431" s="12" t="n">
        <v>148</v>
      </c>
      <c r="D431" s="12" t="n">
        <v>1</v>
      </c>
      <c r="E431" s="16" t="n">
        <v>739</v>
      </c>
      <c r="F431" s="12" t="n">
        <v>20</v>
      </c>
      <c r="G431" s="12" t="str">
        <f aca="false">INDEX(Products!$C$2:$C$181,MATCH(C431,Products!$A$2:$A$181,0))</f>
        <v>Sports &amp; Fitness</v>
      </c>
      <c r="H431" s="16" t="n">
        <f aca="false">INDEX(Products!$E$2:$E$181,MATCH(C431,Products!$A$2:$A$181,0))</f>
        <v>483.64</v>
      </c>
      <c r="I431" s="12" t="str">
        <f aca="false">INDEX(Orders!$G$2:$G$3525,MATCH(B431,Orders!$A$2:$A$3525,0))</f>
        <v>Cancelled</v>
      </c>
      <c r="J431" s="16" t="n">
        <f aca="false">D431*E431*(1-F431/100)</f>
        <v>591.2</v>
      </c>
      <c r="K431" s="16" t="n">
        <f aca="false">D431*H431</f>
        <v>483.64</v>
      </c>
      <c r="L431" s="16" t="n">
        <f aca="false">J431-K431</f>
        <v>107.56</v>
      </c>
    </row>
    <row r="432" customFormat="false" ht="15" hidden="false" customHeight="false" outlineLevel="0" collapsed="false">
      <c r="A432" s="12" t="n">
        <v>431</v>
      </c>
      <c r="B432" s="12" t="n">
        <v>220</v>
      </c>
      <c r="C432" s="12" t="n">
        <v>145</v>
      </c>
      <c r="D432" s="12" t="n">
        <v>1</v>
      </c>
      <c r="E432" s="16" t="n">
        <v>1329</v>
      </c>
      <c r="F432" s="12" t="n">
        <v>0</v>
      </c>
      <c r="G432" s="12" t="str">
        <f aca="false">INDEX(Products!$C$2:$C$181,MATCH(C432,Products!$A$2:$A$181,0))</f>
        <v>Sports &amp; Fitness</v>
      </c>
      <c r="H432" s="16" t="n">
        <f aca="false">INDEX(Products!$E$2:$E$181,MATCH(C432,Products!$A$2:$A$181,0))</f>
        <v>887.99</v>
      </c>
      <c r="I432" s="12" t="str">
        <f aca="false">INDEX(Orders!$G$2:$G$3525,MATCH(B432,Orders!$A$2:$A$3525,0))</f>
        <v>Cancelled</v>
      </c>
      <c r="J432" s="16" t="n">
        <f aca="false">D432*E432*(1-F432/100)</f>
        <v>1329</v>
      </c>
      <c r="K432" s="16" t="n">
        <f aca="false">D432*H432</f>
        <v>887.99</v>
      </c>
      <c r="L432" s="16" t="n">
        <f aca="false">J432-K432</f>
        <v>441.01</v>
      </c>
    </row>
    <row r="433" customFormat="false" ht="15" hidden="false" customHeight="false" outlineLevel="0" collapsed="false">
      <c r="A433" s="12" t="n">
        <v>432</v>
      </c>
      <c r="B433" s="12" t="n">
        <v>221</v>
      </c>
      <c r="C433" s="12" t="n">
        <v>82</v>
      </c>
      <c r="D433" s="12" t="n">
        <v>1</v>
      </c>
      <c r="E433" s="16" t="n">
        <v>2019</v>
      </c>
      <c r="F433" s="12" t="n">
        <v>5</v>
      </c>
      <c r="G433" s="12" t="str">
        <f aca="false">INDEX(Products!$C$2:$C$181,MATCH(C433,Products!$A$2:$A$181,0))</f>
        <v>Fashion</v>
      </c>
      <c r="H433" s="16" t="n">
        <f aca="false">INDEX(Products!$E$2:$E$181,MATCH(C433,Products!$A$2:$A$181,0))</f>
        <v>1326.8</v>
      </c>
      <c r="I433" s="12" t="str">
        <f aca="false">INDEX(Orders!$G$2:$G$3525,MATCH(B433,Orders!$A$2:$A$3525,0))</f>
        <v>Delivered</v>
      </c>
      <c r="J433" s="16" t="n">
        <f aca="false">D433*E433*(1-F433/100)</f>
        <v>1918.05</v>
      </c>
      <c r="K433" s="16" t="n">
        <f aca="false">D433*H433</f>
        <v>1326.8</v>
      </c>
      <c r="L433" s="16" t="n">
        <f aca="false">J433-K433</f>
        <v>591.25</v>
      </c>
    </row>
    <row r="434" customFormat="false" ht="15" hidden="false" customHeight="false" outlineLevel="0" collapsed="false">
      <c r="A434" s="12" t="n">
        <v>433</v>
      </c>
      <c r="B434" s="12" t="n">
        <v>221</v>
      </c>
      <c r="C434" s="12" t="n">
        <v>10</v>
      </c>
      <c r="D434" s="12" t="n">
        <v>1</v>
      </c>
      <c r="E434" s="16" t="n">
        <v>3059</v>
      </c>
      <c r="F434" s="12" t="n">
        <v>0</v>
      </c>
      <c r="G434" s="12" t="str">
        <f aca="false">INDEX(Products!$C$2:$C$181,MATCH(C434,Products!$A$2:$A$181,0))</f>
        <v>Electronics</v>
      </c>
      <c r="H434" s="16" t="n">
        <f aca="false">INDEX(Products!$E$2:$E$181,MATCH(C434,Products!$A$2:$A$181,0))</f>
        <v>1860.62</v>
      </c>
      <c r="I434" s="12" t="str">
        <f aca="false">INDEX(Orders!$G$2:$G$3525,MATCH(B434,Orders!$A$2:$A$3525,0))</f>
        <v>Delivered</v>
      </c>
      <c r="J434" s="16" t="n">
        <f aca="false">D434*E434*(1-F434/100)</f>
        <v>3059</v>
      </c>
      <c r="K434" s="16" t="n">
        <f aca="false">D434*H434</f>
        <v>1860.62</v>
      </c>
      <c r="L434" s="16" t="n">
        <f aca="false">J434-K434</f>
        <v>1198.38</v>
      </c>
    </row>
    <row r="435" customFormat="false" ht="15" hidden="false" customHeight="false" outlineLevel="0" collapsed="false">
      <c r="A435" s="12" t="n">
        <v>434</v>
      </c>
      <c r="B435" s="12" t="n">
        <v>221</v>
      </c>
      <c r="C435" s="12" t="n">
        <v>140</v>
      </c>
      <c r="D435" s="12" t="n">
        <v>1</v>
      </c>
      <c r="E435" s="16" t="n">
        <v>2889</v>
      </c>
      <c r="F435" s="12" t="n">
        <v>0</v>
      </c>
      <c r="G435" s="12" t="str">
        <f aca="false">INDEX(Products!$C$2:$C$181,MATCH(C435,Products!$A$2:$A$181,0))</f>
        <v>Sports &amp; Fitness</v>
      </c>
      <c r="H435" s="16" t="n">
        <f aca="false">INDEX(Products!$E$2:$E$181,MATCH(C435,Products!$A$2:$A$181,0))</f>
        <v>2048.76</v>
      </c>
      <c r="I435" s="12" t="str">
        <f aca="false">INDEX(Orders!$G$2:$G$3525,MATCH(B435,Orders!$A$2:$A$3525,0))</f>
        <v>Delivered</v>
      </c>
      <c r="J435" s="16" t="n">
        <f aca="false">D435*E435*(1-F435/100)</f>
        <v>2889</v>
      </c>
      <c r="K435" s="16" t="n">
        <f aca="false">D435*H435</f>
        <v>2048.76</v>
      </c>
      <c r="L435" s="16" t="n">
        <f aca="false">J435-K435</f>
        <v>840.24</v>
      </c>
    </row>
    <row r="436" customFormat="false" ht="15" hidden="false" customHeight="false" outlineLevel="0" collapsed="false">
      <c r="A436" s="12" t="n">
        <v>435</v>
      </c>
      <c r="B436" s="12" t="n">
        <v>222</v>
      </c>
      <c r="C436" s="12" t="n">
        <v>165</v>
      </c>
      <c r="D436" s="12" t="n">
        <v>1</v>
      </c>
      <c r="E436" s="16" t="n">
        <v>449</v>
      </c>
      <c r="F436" s="12" t="n">
        <v>0</v>
      </c>
      <c r="G436" s="12" t="str">
        <f aca="false">INDEX(Products!$C$2:$C$181,MATCH(C436,Products!$A$2:$A$181,0))</f>
        <v>Books &amp; Stationery</v>
      </c>
      <c r="H436" s="16" t="n">
        <f aca="false">INDEX(Products!$E$2:$E$181,MATCH(C436,Products!$A$2:$A$181,0))</f>
        <v>269.2</v>
      </c>
      <c r="I436" s="12" t="str">
        <f aca="false">INDEX(Orders!$G$2:$G$3525,MATCH(B436,Orders!$A$2:$A$3525,0))</f>
        <v>Delivered</v>
      </c>
      <c r="J436" s="16" t="n">
        <f aca="false">D436*E436*(1-F436/100)</f>
        <v>449</v>
      </c>
      <c r="K436" s="16" t="n">
        <f aca="false">D436*H436</f>
        <v>269.2</v>
      </c>
      <c r="L436" s="16" t="n">
        <f aca="false">J436-K436</f>
        <v>179.8</v>
      </c>
    </row>
    <row r="437" customFormat="false" ht="15" hidden="false" customHeight="false" outlineLevel="0" collapsed="false">
      <c r="A437" s="12" t="n">
        <v>436</v>
      </c>
      <c r="B437" s="12" t="n">
        <v>223</v>
      </c>
      <c r="C437" s="12" t="n">
        <v>25</v>
      </c>
      <c r="D437" s="12" t="n">
        <v>1</v>
      </c>
      <c r="E437" s="16" t="n">
        <v>3649</v>
      </c>
      <c r="F437" s="12" t="n">
        <v>5</v>
      </c>
      <c r="G437" s="12" t="str">
        <f aca="false">INDEX(Products!$C$2:$C$181,MATCH(C437,Products!$A$2:$A$181,0))</f>
        <v>Electronics</v>
      </c>
      <c r="H437" s="16" t="n">
        <f aca="false">INDEX(Products!$E$2:$E$181,MATCH(C437,Products!$A$2:$A$181,0))</f>
        <v>2141.86</v>
      </c>
      <c r="I437" s="12" t="str">
        <f aca="false">INDEX(Orders!$G$2:$G$3525,MATCH(B437,Orders!$A$2:$A$3525,0))</f>
        <v>Delivered</v>
      </c>
      <c r="J437" s="16" t="n">
        <f aca="false">D437*E437*(1-F437/100)</f>
        <v>3466.55</v>
      </c>
      <c r="K437" s="16" t="n">
        <f aca="false">D437*H437</f>
        <v>2141.86</v>
      </c>
      <c r="L437" s="16" t="n">
        <f aca="false">J437-K437</f>
        <v>1324.69</v>
      </c>
    </row>
    <row r="438" customFormat="false" ht="15" hidden="false" customHeight="false" outlineLevel="0" collapsed="false">
      <c r="A438" s="12" t="n">
        <v>437</v>
      </c>
      <c r="B438" s="12" t="n">
        <v>223</v>
      </c>
      <c r="C438" s="12" t="n">
        <v>164</v>
      </c>
      <c r="D438" s="12" t="n">
        <v>2</v>
      </c>
      <c r="E438" s="16" t="n">
        <v>549</v>
      </c>
      <c r="F438" s="12" t="n">
        <v>10</v>
      </c>
      <c r="G438" s="12" t="str">
        <f aca="false">INDEX(Products!$C$2:$C$181,MATCH(C438,Products!$A$2:$A$181,0))</f>
        <v>Books &amp; Stationery</v>
      </c>
      <c r="H438" s="16" t="n">
        <f aca="false">INDEX(Products!$E$2:$E$181,MATCH(C438,Products!$A$2:$A$181,0))</f>
        <v>369.12</v>
      </c>
      <c r="I438" s="12" t="str">
        <f aca="false">INDEX(Orders!$G$2:$G$3525,MATCH(B438,Orders!$A$2:$A$3525,0))</f>
        <v>Delivered</v>
      </c>
      <c r="J438" s="16" t="n">
        <f aca="false">D438*E438*(1-F438/100)</f>
        <v>988.2</v>
      </c>
      <c r="K438" s="16" t="n">
        <f aca="false">D438*H438</f>
        <v>738.24</v>
      </c>
      <c r="L438" s="16" t="n">
        <f aca="false">J438-K438</f>
        <v>249.96</v>
      </c>
    </row>
    <row r="439" customFormat="false" ht="15" hidden="false" customHeight="false" outlineLevel="0" collapsed="false">
      <c r="A439" s="12" t="n">
        <v>438</v>
      </c>
      <c r="B439" s="12" t="n">
        <v>224</v>
      </c>
      <c r="C439" s="12" t="n">
        <v>88</v>
      </c>
      <c r="D439" s="12" t="n">
        <v>1</v>
      </c>
      <c r="E439" s="16" t="n">
        <v>2049</v>
      </c>
      <c r="F439" s="12" t="n">
        <v>10</v>
      </c>
      <c r="G439" s="12" t="str">
        <f aca="false">INDEX(Products!$C$2:$C$181,MATCH(C439,Products!$A$2:$A$181,0))</f>
        <v>Fashion</v>
      </c>
      <c r="H439" s="16" t="n">
        <f aca="false">INDEX(Products!$E$2:$E$181,MATCH(C439,Products!$A$2:$A$181,0))</f>
        <v>1198.41</v>
      </c>
      <c r="I439" s="12" t="str">
        <f aca="false">INDEX(Orders!$G$2:$G$3525,MATCH(B439,Orders!$A$2:$A$3525,0))</f>
        <v>Returned</v>
      </c>
      <c r="J439" s="16" t="n">
        <f aca="false">D439*E439*(1-F439/100)</f>
        <v>1844.1</v>
      </c>
      <c r="K439" s="16" t="n">
        <f aca="false">D439*H439</f>
        <v>1198.41</v>
      </c>
      <c r="L439" s="16" t="n">
        <f aca="false">J439-K439</f>
        <v>645.69</v>
      </c>
    </row>
    <row r="440" customFormat="false" ht="15" hidden="false" customHeight="false" outlineLevel="0" collapsed="false">
      <c r="A440" s="12" t="n">
        <v>439</v>
      </c>
      <c r="B440" s="12" t="n">
        <v>225</v>
      </c>
      <c r="C440" s="12" t="n">
        <v>133</v>
      </c>
      <c r="D440" s="12" t="n">
        <v>2</v>
      </c>
      <c r="E440" s="16" t="n">
        <v>3549</v>
      </c>
      <c r="F440" s="12" t="n">
        <v>0</v>
      </c>
      <c r="G440" s="12" t="str">
        <f aca="false">INDEX(Products!$C$2:$C$181,MATCH(C440,Products!$A$2:$A$181,0))</f>
        <v>Sports &amp; Fitness</v>
      </c>
      <c r="H440" s="16" t="n">
        <f aca="false">INDEX(Products!$E$2:$E$181,MATCH(C440,Products!$A$2:$A$181,0))</f>
        <v>2477.75</v>
      </c>
      <c r="I440" s="12" t="str">
        <f aca="false">INDEX(Orders!$G$2:$G$3525,MATCH(B440,Orders!$A$2:$A$3525,0))</f>
        <v>Returned</v>
      </c>
      <c r="J440" s="16" t="n">
        <f aca="false">D440*E440*(1-F440/100)</f>
        <v>7098</v>
      </c>
      <c r="K440" s="16" t="n">
        <f aca="false">D440*H440</f>
        <v>4955.5</v>
      </c>
      <c r="L440" s="16" t="n">
        <f aca="false">J440-K440</f>
        <v>2142.5</v>
      </c>
    </row>
    <row r="441" customFormat="false" ht="15" hidden="false" customHeight="false" outlineLevel="0" collapsed="false">
      <c r="A441" s="12" t="n">
        <v>440</v>
      </c>
      <c r="B441" s="12" t="n">
        <v>225</v>
      </c>
      <c r="C441" s="12" t="n">
        <v>178</v>
      </c>
      <c r="D441" s="12" t="n">
        <v>1</v>
      </c>
      <c r="E441" s="16" t="n">
        <v>169</v>
      </c>
      <c r="F441" s="12" t="n">
        <v>10</v>
      </c>
      <c r="G441" s="12" t="str">
        <f aca="false">INDEX(Products!$C$2:$C$181,MATCH(C441,Products!$A$2:$A$181,0))</f>
        <v>Books &amp; Stationery</v>
      </c>
      <c r="H441" s="16" t="n">
        <f aca="false">INDEX(Products!$E$2:$E$181,MATCH(C441,Products!$A$2:$A$181,0))</f>
        <v>114.66</v>
      </c>
      <c r="I441" s="12" t="str">
        <f aca="false">INDEX(Orders!$G$2:$G$3525,MATCH(B441,Orders!$A$2:$A$3525,0))</f>
        <v>Returned</v>
      </c>
      <c r="J441" s="16" t="n">
        <f aca="false">D441*E441*(1-F441/100)</f>
        <v>152.1</v>
      </c>
      <c r="K441" s="16" t="n">
        <f aca="false">D441*H441</f>
        <v>114.66</v>
      </c>
      <c r="L441" s="16" t="n">
        <f aca="false">J441-K441</f>
        <v>37.44</v>
      </c>
    </row>
    <row r="442" customFormat="false" ht="15" hidden="false" customHeight="false" outlineLevel="0" collapsed="false">
      <c r="A442" s="12" t="n">
        <v>441</v>
      </c>
      <c r="B442" s="12" t="n">
        <v>226</v>
      </c>
      <c r="C442" s="12" t="n">
        <v>72</v>
      </c>
      <c r="D442" s="12" t="n">
        <v>1</v>
      </c>
      <c r="E442" s="16" t="n">
        <v>1649</v>
      </c>
      <c r="F442" s="12" t="n">
        <v>10</v>
      </c>
      <c r="G442" s="12" t="str">
        <f aca="false">INDEX(Products!$C$2:$C$181,MATCH(C442,Products!$A$2:$A$181,0))</f>
        <v>Fashion</v>
      </c>
      <c r="H442" s="16" t="n">
        <f aca="false">INDEX(Products!$E$2:$E$181,MATCH(C442,Products!$A$2:$A$181,0))</f>
        <v>1006.18</v>
      </c>
      <c r="I442" s="12" t="str">
        <f aca="false">INDEX(Orders!$G$2:$G$3525,MATCH(B442,Orders!$A$2:$A$3525,0))</f>
        <v>Delivered</v>
      </c>
      <c r="J442" s="16" t="n">
        <f aca="false">D442*E442*(1-F442/100)</f>
        <v>1484.1</v>
      </c>
      <c r="K442" s="16" t="n">
        <f aca="false">D442*H442</f>
        <v>1006.18</v>
      </c>
      <c r="L442" s="16" t="n">
        <f aca="false">J442-K442</f>
        <v>477.92</v>
      </c>
    </row>
    <row r="443" customFormat="false" ht="15" hidden="false" customHeight="false" outlineLevel="0" collapsed="false">
      <c r="A443" s="12" t="n">
        <v>442</v>
      </c>
      <c r="B443" s="12" t="n">
        <v>227</v>
      </c>
      <c r="C443" s="12" t="n">
        <v>109</v>
      </c>
      <c r="D443" s="12" t="n">
        <v>1</v>
      </c>
      <c r="E443" s="16" t="n">
        <v>699</v>
      </c>
      <c r="F443" s="12" t="n">
        <v>0</v>
      </c>
      <c r="G443" s="12" t="str">
        <f aca="false">INDEX(Products!$C$2:$C$181,MATCH(C443,Products!$A$2:$A$181,0))</f>
        <v>Beauty</v>
      </c>
      <c r="H443" s="16" t="n">
        <f aca="false">INDEX(Products!$E$2:$E$181,MATCH(C443,Products!$A$2:$A$181,0))</f>
        <v>488.81</v>
      </c>
      <c r="I443" s="12" t="str">
        <f aca="false">INDEX(Orders!$G$2:$G$3525,MATCH(B443,Orders!$A$2:$A$3525,0))</f>
        <v>Delivered</v>
      </c>
      <c r="J443" s="16" t="n">
        <f aca="false">D443*E443*(1-F443/100)</f>
        <v>699</v>
      </c>
      <c r="K443" s="16" t="n">
        <f aca="false">D443*H443</f>
        <v>488.81</v>
      </c>
      <c r="L443" s="16" t="n">
        <f aca="false">J443-K443</f>
        <v>210.19</v>
      </c>
    </row>
    <row r="444" customFormat="false" ht="15" hidden="false" customHeight="false" outlineLevel="0" collapsed="false">
      <c r="A444" s="12" t="n">
        <v>443</v>
      </c>
      <c r="B444" s="12" t="n">
        <v>228</v>
      </c>
      <c r="C444" s="12" t="n">
        <v>58</v>
      </c>
      <c r="D444" s="12" t="n">
        <v>1</v>
      </c>
      <c r="E444" s="16" t="n">
        <v>3319</v>
      </c>
      <c r="F444" s="12" t="n">
        <v>0</v>
      </c>
      <c r="G444" s="12" t="str">
        <f aca="false">INDEX(Products!$C$2:$C$181,MATCH(C444,Products!$A$2:$A$181,0))</f>
        <v>Home &amp; Kitchen</v>
      </c>
      <c r="H444" s="16" t="n">
        <f aca="false">INDEX(Products!$E$2:$E$181,MATCH(C444,Products!$A$2:$A$181,0))</f>
        <v>2403.93</v>
      </c>
      <c r="I444" s="12" t="str">
        <f aca="false">INDEX(Orders!$G$2:$G$3525,MATCH(B444,Orders!$A$2:$A$3525,0))</f>
        <v>Delivered</v>
      </c>
      <c r="J444" s="16" t="n">
        <f aca="false">D444*E444*(1-F444/100)</f>
        <v>3319</v>
      </c>
      <c r="K444" s="16" t="n">
        <f aca="false">D444*H444</f>
        <v>2403.93</v>
      </c>
      <c r="L444" s="16" t="n">
        <f aca="false">J444-K444</f>
        <v>915.07</v>
      </c>
    </row>
    <row r="445" customFormat="false" ht="15" hidden="false" customHeight="false" outlineLevel="0" collapsed="false">
      <c r="A445" s="12" t="n">
        <v>444</v>
      </c>
      <c r="B445" s="12" t="n">
        <v>229</v>
      </c>
      <c r="C445" s="12" t="n">
        <v>119</v>
      </c>
      <c r="D445" s="12" t="n">
        <v>2</v>
      </c>
      <c r="E445" s="16" t="n">
        <v>619</v>
      </c>
      <c r="F445" s="12" t="n">
        <v>0</v>
      </c>
      <c r="G445" s="12" t="str">
        <f aca="false">INDEX(Products!$C$2:$C$181,MATCH(C445,Products!$A$2:$A$181,0))</f>
        <v>Beauty</v>
      </c>
      <c r="H445" s="16" t="n">
        <f aca="false">INDEX(Products!$E$2:$E$181,MATCH(C445,Products!$A$2:$A$181,0))</f>
        <v>343.46</v>
      </c>
      <c r="I445" s="12" t="str">
        <f aca="false">INDEX(Orders!$G$2:$G$3525,MATCH(B445,Orders!$A$2:$A$3525,0))</f>
        <v>Delivered</v>
      </c>
      <c r="J445" s="16" t="n">
        <f aca="false">D445*E445*(1-F445/100)</f>
        <v>1238</v>
      </c>
      <c r="K445" s="16" t="n">
        <f aca="false">D445*H445</f>
        <v>686.92</v>
      </c>
      <c r="L445" s="16" t="n">
        <f aca="false">J445-K445</f>
        <v>551.08</v>
      </c>
    </row>
    <row r="446" customFormat="false" ht="15" hidden="false" customHeight="false" outlineLevel="0" collapsed="false">
      <c r="A446" s="12" t="n">
        <v>445</v>
      </c>
      <c r="B446" s="12" t="n">
        <v>230</v>
      </c>
      <c r="C446" s="12" t="n">
        <v>31</v>
      </c>
      <c r="D446" s="12" t="n">
        <v>1</v>
      </c>
      <c r="E446" s="16" t="n">
        <v>2199</v>
      </c>
      <c r="F446" s="12" t="n">
        <v>0</v>
      </c>
      <c r="G446" s="12" t="str">
        <f aca="false">INDEX(Products!$C$2:$C$181,MATCH(C446,Products!$A$2:$A$181,0))</f>
        <v>Home &amp; Kitchen</v>
      </c>
      <c r="H446" s="16" t="n">
        <f aca="false">INDEX(Products!$E$2:$E$181,MATCH(C446,Products!$A$2:$A$181,0))</f>
        <v>1328.79</v>
      </c>
      <c r="I446" s="12" t="str">
        <f aca="false">INDEX(Orders!$G$2:$G$3525,MATCH(B446,Orders!$A$2:$A$3525,0))</f>
        <v>Delivered</v>
      </c>
      <c r="J446" s="16" t="n">
        <f aca="false">D446*E446*(1-F446/100)</f>
        <v>2199</v>
      </c>
      <c r="K446" s="16" t="n">
        <f aca="false">D446*H446</f>
        <v>1328.79</v>
      </c>
      <c r="L446" s="16" t="n">
        <f aca="false">J446-K446</f>
        <v>870.21</v>
      </c>
    </row>
    <row r="447" customFormat="false" ht="15" hidden="false" customHeight="false" outlineLevel="0" collapsed="false">
      <c r="A447" s="12" t="n">
        <v>446</v>
      </c>
      <c r="B447" s="12" t="n">
        <v>230</v>
      </c>
      <c r="C447" s="12" t="n">
        <v>172</v>
      </c>
      <c r="D447" s="12" t="n">
        <v>1</v>
      </c>
      <c r="E447" s="16" t="n">
        <v>249</v>
      </c>
      <c r="F447" s="12" t="n">
        <v>0</v>
      </c>
      <c r="G447" s="12" t="str">
        <f aca="false">INDEX(Products!$C$2:$C$181,MATCH(C447,Products!$A$2:$A$181,0))</f>
        <v>Books &amp; Stationery</v>
      </c>
      <c r="H447" s="16" t="n">
        <f aca="false">INDEX(Products!$E$2:$E$181,MATCH(C447,Products!$A$2:$A$181,0))</f>
        <v>158.56</v>
      </c>
      <c r="I447" s="12" t="str">
        <f aca="false">INDEX(Orders!$G$2:$G$3525,MATCH(B447,Orders!$A$2:$A$3525,0))</f>
        <v>Delivered</v>
      </c>
      <c r="J447" s="16" t="n">
        <f aca="false">D447*E447*(1-F447/100)</f>
        <v>249</v>
      </c>
      <c r="K447" s="16" t="n">
        <f aca="false">D447*H447</f>
        <v>158.56</v>
      </c>
      <c r="L447" s="16" t="n">
        <f aca="false">J447-K447</f>
        <v>90.44</v>
      </c>
    </row>
    <row r="448" customFormat="false" ht="15" hidden="false" customHeight="false" outlineLevel="0" collapsed="false">
      <c r="A448" s="12" t="n">
        <v>447</v>
      </c>
      <c r="B448" s="12" t="n">
        <v>230</v>
      </c>
      <c r="C448" s="12" t="n">
        <v>140</v>
      </c>
      <c r="D448" s="12" t="n">
        <v>1</v>
      </c>
      <c r="E448" s="16" t="n">
        <v>2889</v>
      </c>
      <c r="F448" s="12" t="n">
        <v>0</v>
      </c>
      <c r="G448" s="12" t="str">
        <f aca="false">INDEX(Products!$C$2:$C$181,MATCH(C448,Products!$A$2:$A$181,0))</f>
        <v>Sports &amp; Fitness</v>
      </c>
      <c r="H448" s="16" t="n">
        <f aca="false">INDEX(Products!$E$2:$E$181,MATCH(C448,Products!$A$2:$A$181,0))</f>
        <v>2048.76</v>
      </c>
      <c r="I448" s="12" t="str">
        <f aca="false">INDEX(Orders!$G$2:$G$3525,MATCH(B448,Orders!$A$2:$A$3525,0))</f>
        <v>Delivered</v>
      </c>
      <c r="J448" s="16" t="n">
        <f aca="false">D448*E448*(1-F448/100)</f>
        <v>2889</v>
      </c>
      <c r="K448" s="16" t="n">
        <f aca="false">D448*H448</f>
        <v>2048.76</v>
      </c>
      <c r="L448" s="16" t="n">
        <f aca="false">J448-K448</f>
        <v>840.24</v>
      </c>
    </row>
    <row r="449" customFormat="false" ht="15" hidden="false" customHeight="false" outlineLevel="0" collapsed="false">
      <c r="A449" s="12" t="n">
        <v>448</v>
      </c>
      <c r="B449" s="12" t="n">
        <v>231</v>
      </c>
      <c r="C449" s="12" t="n">
        <v>112</v>
      </c>
      <c r="D449" s="12" t="n">
        <v>1</v>
      </c>
      <c r="E449" s="16" t="n">
        <v>309</v>
      </c>
      <c r="F449" s="12" t="n">
        <v>10</v>
      </c>
      <c r="G449" s="12" t="str">
        <f aca="false">INDEX(Products!$C$2:$C$181,MATCH(C449,Products!$A$2:$A$181,0))</f>
        <v>Beauty</v>
      </c>
      <c r="H449" s="16" t="n">
        <f aca="false">INDEX(Products!$E$2:$E$181,MATCH(C449,Products!$A$2:$A$181,0))</f>
        <v>192.67</v>
      </c>
      <c r="I449" s="12" t="str">
        <f aca="false">INDEX(Orders!$G$2:$G$3525,MATCH(B449,Orders!$A$2:$A$3525,0))</f>
        <v>Delivered</v>
      </c>
      <c r="J449" s="16" t="n">
        <f aca="false">D449*E449*(1-F449/100)</f>
        <v>278.1</v>
      </c>
      <c r="K449" s="16" t="n">
        <f aca="false">D449*H449</f>
        <v>192.67</v>
      </c>
      <c r="L449" s="16" t="n">
        <f aca="false">J449-K449</f>
        <v>85.43</v>
      </c>
    </row>
    <row r="450" customFormat="false" ht="15" hidden="false" customHeight="false" outlineLevel="0" collapsed="false">
      <c r="A450" s="12" t="n">
        <v>449</v>
      </c>
      <c r="B450" s="12" t="n">
        <v>232</v>
      </c>
      <c r="C450" s="12" t="n">
        <v>4</v>
      </c>
      <c r="D450" s="12" t="n">
        <v>1</v>
      </c>
      <c r="E450" s="16" t="n">
        <v>1109</v>
      </c>
      <c r="F450" s="12" t="n">
        <v>10</v>
      </c>
      <c r="G450" s="12" t="str">
        <f aca="false">INDEX(Products!$C$2:$C$181,MATCH(C450,Products!$A$2:$A$181,0))</f>
        <v>Electronics</v>
      </c>
      <c r="H450" s="16" t="n">
        <f aca="false">INDEX(Products!$E$2:$E$181,MATCH(C450,Products!$A$2:$A$181,0))</f>
        <v>802.07</v>
      </c>
      <c r="I450" s="12" t="str">
        <f aca="false">INDEX(Orders!$G$2:$G$3525,MATCH(B450,Orders!$A$2:$A$3525,0))</f>
        <v>Delivered</v>
      </c>
      <c r="J450" s="16" t="n">
        <f aca="false">D450*E450*(1-F450/100)</f>
        <v>998.1</v>
      </c>
      <c r="K450" s="16" t="n">
        <f aca="false">D450*H450</f>
        <v>802.07</v>
      </c>
      <c r="L450" s="16" t="n">
        <f aca="false">J450-K450</f>
        <v>196.03</v>
      </c>
    </row>
    <row r="451" customFormat="false" ht="15" hidden="false" customHeight="false" outlineLevel="0" collapsed="false">
      <c r="A451" s="12" t="n">
        <v>450</v>
      </c>
      <c r="B451" s="12" t="n">
        <v>232</v>
      </c>
      <c r="C451" s="12" t="n">
        <v>24</v>
      </c>
      <c r="D451" s="12" t="n">
        <v>1</v>
      </c>
      <c r="E451" s="16" t="n">
        <v>2429</v>
      </c>
      <c r="F451" s="12" t="n">
        <v>10</v>
      </c>
      <c r="G451" s="12" t="str">
        <f aca="false">INDEX(Products!$C$2:$C$181,MATCH(C451,Products!$A$2:$A$181,0))</f>
        <v>Electronics</v>
      </c>
      <c r="H451" s="16" t="n">
        <f aca="false">INDEX(Products!$E$2:$E$181,MATCH(C451,Products!$A$2:$A$181,0))</f>
        <v>1588.6</v>
      </c>
      <c r="I451" s="12" t="str">
        <f aca="false">INDEX(Orders!$G$2:$G$3525,MATCH(B451,Orders!$A$2:$A$3525,0))</f>
        <v>Delivered</v>
      </c>
      <c r="J451" s="16" t="n">
        <f aca="false">D451*E451*(1-F451/100)</f>
        <v>2186.1</v>
      </c>
      <c r="K451" s="16" t="n">
        <f aca="false">D451*H451</f>
        <v>1588.6</v>
      </c>
      <c r="L451" s="16" t="n">
        <f aca="false">J451-K451</f>
        <v>597.5</v>
      </c>
    </row>
    <row r="452" customFormat="false" ht="15" hidden="false" customHeight="false" outlineLevel="0" collapsed="false">
      <c r="A452" s="12" t="n">
        <v>451</v>
      </c>
      <c r="B452" s="12" t="n">
        <v>233</v>
      </c>
      <c r="C452" s="12" t="n">
        <v>48</v>
      </c>
      <c r="D452" s="12" t="n">
        <v>1</v>
      </c>
      <c r="E452" s="16" t="n">
        <v>3959</v>
      </c>
      <c r="F452" s="12" t="n">
        <v>5</v>
      </c>
      <c r="G452" s="12" t="str">
        <f aca="false">INDEX(Products!$C$2:$C$181,MATCH(C452,Products!$A$2:$A$181,0))</f>
        <v>Home &amp; Kitchen</v>
      </c>
      <c r="H452" s="16" t="n">
        <f aca="false">INDEX(Products!$E$2:$E$181,MATCH(C452,Products!$A$2:$A$181,0))</f>
        <v>2568.44</v>
      </c>
      <c r="I452" s="12" t="str">
        <f aca="false">INDEX(Orders!$G$2:$G$3525,MATCH(B452,Orders!$A$2:$A$3525,0))</f>
        <v>Delivered</v>
      </c>
      <c r="J452" s="16" t="n">
        <f aca="false">D452*E452*(1-F452/100)</f>
        <v>3761.05</v>
      </c>
      <c r="K452" s="16" t="n">
        <f aca="false">D452*H452</f>
        <v>2568.44</v>
      </c>
      <c r="L452" s="16" t="n">
        <f aca="false">J452-K452</f>
        <v>1192.61</v>
      </c>
    </row>
    <row r="453" customFormat="false" ht="15" hidden="false" customHeight="false" outlineLevel="0" collapsed="false">
      <c r="A453" s="12" t="n">
        <v>452</v>
      </c>
      <c r="B453" s="12" t="n">
        <v>234</v>
      </c>
      <c r="C453" s="12" t="n">
        <v>116</v>
      </c>
      <c r="D453" s="12" t="n">
        <v>2</v>
      </c>
      <c r="E453" s="16" t="n">
        <v>1469</v>
      </c>
      <c r="F453" s="12" t="n">
        <v>0</v>
      </c>
      <c r="G453" s="12" t="str">
        <f aca="false">INDEX(Products!$C$2:$C$181,MATCH(C453,Products!$A$2:$A$181,0))</f>
        <v>Beauty</v>
      </c>
      <c r="H453" s="16" t="n">
        <f aca="false">INDEX(Products!$E$2:$E$181,MATCH(C453,Products!$A$2:$A$181,0))</f>
        <v>955.62</v>
      </c>
      <c r="I453" s="12" t="str">
        <f aca="false">INDEX(Orders!$G$2:$G$3525,MATCH(B453,Orders!$A$2:$A$3525,0))</f>
        <v>Delivered</v>
      </c>
      <c r="J453" s="16" t="n">
        <f aca="false">D453*E453*(1-F453/100)</f>
        <v>2938</v>
      </c>
      <c r="K453" s="16" t="n">
        <f aca="false">D453*H453</f>
        <v>1911.24</v>
      </c>
      <c r="L453" s="16" t="n">
        <f aca="false">J453-K453</f>
        <v>1026.76</v>
      </c>
    </row>
    <row r="454" customFormat="false" ht="15" hidden="false" customHeight="false" outlineLevel="0" collapsed="false">
      <c r="A454" s="12" t="n">
        <v>453</v>
      </c>
      <c r="B454" s="12" t="n">
        <v>235</v>
      </c>
      <c r="C454" s="12" t="n">
        <v>47</v>
      </c>
      <c r="D454" s="12" t="n">
        <v>1</v>
      </c>
      <c r="E454" s="16" t="n">
        <v>3909</v>
      </c>
      <c r="F454" s="12" t="n">
        <v>0</v>
      </c>
      <c r="G454" s="12" t="str">
        <f aca="false">INDEX(Products!$C$2:$C$181,MATCH(C454,Products!$A$2:$A$181,0))</f>
        <v>Home &amp; Kitchen</v>
      </c>
      <c r="H454" s="16" t="n">
        <f aca="false">INDEX(Products!$E$2:$E$181,MATCH(C454,Products!$A$2:$A$181,0))</f>
        <v>2588.76</v>
      </c>
      <c r="I454" s="12" t="str">
        <f aca="false">INDEX(Orders!$G$2:$G$3525,MATCH(B454,Orders!$A$2:$A$3525,0))</f>
        <v>Delivered</v>
      </c>
      <c r="J454" s="16" t="n">
        <f aca="false">D454*E454*(1-F454/100)</f>
        <v>3909</v>
      </c>
      <c r="K454" s="16" t="n">
        <f aca="false">D454*H454</f>
        <v>2588.76</v>
      </c>
      <c r="L454" s="16" t="n">
        <f aca="false">J454-K454</f>
        <v>1320.24</v>
      </c>
    </row>
    <row r="455" customFormat="false" ht="15" hidden="false" customHeight="false" outlineLevel="0" collapsed="false">
      <c r="A455" s="12" t="n">
        <v>454</v>
      </c>
      <c r="B455" s="12" t="n">
        <v>236</v>
      </c>
      <c r="C455" s="12" t="n">
        <v>84</v>
      </c>
      <c r="D455" s="12" t="n">
        <v>1</v>
      </c>
      <c r="E455" s="16" t="n">
        <v>1179</v>
      </c>
      <c r="F455" s="12" t="n">
        <v>0</v>
      </c>
      <c r="G455" s="12" t="str">
        <f aca="false">INDEX(Products!$C$2:$C$181,MATCH(C455,Products!$A$2:$A$181,0))</f>
        <v>Fashion</v>
      </c>
      <c r="H455" s="16" t="n">
        <f aca="false">INDEX(Products!$E$2:$E$181,MATCH(C455,Products!$A$2:$A$181,0))</f>
        <v>692.43</v>
      </c>
      <c r="I455" s="12" t="str">
        <f aca="false">INDEX(Orders!$G$2:$G$3525,MATCH(B455,Orders!$A$2:$A$3525,0))</f>
        <v>Delivered</v>
      </c>
      <c r="J455" s="16" t="n">
        <f aca="false">D455*E455*(1-F455/100)</f>
        <v>1179</v>
      </c>
      <c r="K455" s="16" t="n">
        <f aca="false">D455*H455</f>
        <v>692.43</v>
      </c>
      <c r="L455" s="16" t="n">
        <f aca="false">J455-K455</f>
        <v>486.57</v>
      </c>
    </row>
    <row r="456" customFormat="false" ht="15" hidden="false" customHeight="false" outlineLevel="0" collapsed="false">
      <c r="A456" s="12" t="n">
        <v>455</v>
      </c>
      <c r="B456" s="12" t="n">
        <v>237</v>
      </c>
      <c r="C456" s="12" t="n">
        <v>47</v>
      </c>
      <c r="D456" s="12" t="n">
        <v>1</v>
      </c>
      <c r="E456" s="16" t="n">
        <v>3909</v>
      </c>
      <c r="F456" s="12" t="n">
        <v>5</v>
      </c>
      <c r="G456" s="12" t="str">
        <f aca="false">INDEX(Products!$C$2:$C$181,MATCH(C456,Products!$A$2:$A$181,0))</f>
        <v>Home &amp; Kitchen</v>
      </c>
      <c r="H456" s="16" t="n">
        <f aca="false">INDEX(Products!$E$2:$E$181,MATCH(C456,Products!$A$2:$A$181,0))</f>
        <v>2588.76</v>
      </c>
      <c r="I456" s="12" t="str">
        <f aca="false">INDEX(Orders!$G$2:$G$3525,MATCH(B456,Orders!$A$2:$A$3525,0))</f>
        <v>Delivered</v>
      </c>
      <c r="J456" s="16" t="n">
        <f aca="false">D456*E456*(1-F456/100)</f>
        <v>3713.55</v>
      </c>
      <c r="K456" s="16" t="n">
        <f aca="false">D456*H456</f>
        <v>2588.76</v>
      </c>
      <c r="L456" s="16" t="n">
        <f aca="false">J456-K456</f>
        <v>1124.79</v>
      </c>
    </row>
    <row r="457" customFormat="false" ht="15" hidden="false" customHeight="false" outlineLevel="0" collapsed="false">
      <c r="A457" s="12" t="n">
        <v>456</v>
      </c>
      <c r="B457" s="12" t="n">
        <v>238</v>
      </c>
      <c r="C457" s="12" t="n">
        <v>20</v>
      </c>
      <c r="D457" s="12" t="n">
        <v>1</v>
      </c>
      <c r="E457" s="16" t="n">
        <v>4369</v>
      </c>
      <c r="F457" s="12" t="n">
        <v>0</v>
      </c>
      <c r="G457" s="12" t="str">
        <f aca="false">INDEX(Products!$C$2:$C$181,MATCH(C457,Products!$A$2:$A$181,0))</f>
        <v>Electronics</v>
      </c>
      <c r="H457" s="16" t="n">
        <f aca="false">INDEX(Products!$E$2:$E$181,MATCH(C457,Products!$A$2:$A$181,0))</f>
        <v>2787.56</v>
      </c>
      <c r="I457" s="12" t="str">
        <f aca="false">INDEX(Orders!$G$2:$G$3525,MATCH(B457,Orders!$A$2:$A$3525,0))</f>
        <v>Delivered</v>
      </c>
      <c r="J457" s="16" t="n">
        <f aca="false">D457*E457*(1-F457/100)</f>
        <v>4369</v>
      </c>
      <c r="K457" s="16" t="n">
        <f aca="false">D457*H457</f>
        <v>2787.56</v>
      </c>
      <c r="L457" s="16" t="n">
        <f aca="false">J457-K457</f>
        <v>1581.44</v>
      </c>
    </row>
    <row r="458" customFormat="false" ht="15" hidden="false" customHeight="false" outlineLevel="0" collapsed="false">
      <c r="A458" s="12" t="n">
        <v>457</v>
      </c>
      <c r="B458" s="12" t="n">
        <v>239</v>
      </c>
      <c r="C458" s="12" t="n">
        <v>22</v>
      </c>
      <c r="D458" s="12" t="n">
        <v>1</v>
      </c>
      <c r="E458" s="16" t="n">
        <v>989</v>
      </c>
      <c r="F458" s="12" t="n">
        <v>0</v>
      </c>
      <c r="G458" s="12" t="str">
        <f aca="false">INDEX(Products!$C$2:$C$181,MATCH(C458,Products!$A$2:$A$181,0))</f>
        <v>Electronics</v>
      </c>
      <c r="H458" s="16" t="n">
        <f aca="false">INDEX(Products!$E$2:$E$181,MATCH(C458,Products!$A$2:$A$181,0))</f>
        <v>723.81</v>
      </c>
      <c r="I458" s="12" t="str">
        <f aca="false">INDEX(Orders!$G$2:$G$3525,MATCH(B458,Orders!$A$2:$A$3525,0))</f>
        <v>Delivered</v>
      </c>
      <c r="J458" s="16" t="n">
        <f aca="false">D458*E458*(1-F458/100)</f>
        <v>989</v>
      </c>
      <c r="K458" s="16" t="n">
        <f aca="false">D458*H458</f>
        <v>723.81</v>
      </c>
      <c r="L458" s="16" t="n">
        <f aca="false">J458-K458</f>
        <v>265.19</v>
      </c>
    </row>
    <row r="459" customFormat="false" ht="15" hidden="false" customHeight="false" outlineLevel="0" collapsed="false">
      <c r="A459" s="12" t="n">
        <v>458</v>
      </c>
      <c r="B459" s="12" t="n">
        <v>239</v>
      </c>
      <c r="C459" s="12" t="n">
        <v>117</v>
      </c>
      <c r="D459" s="12" t="n">
        <v>1</v>
      </c>
      <c r="E459" s="16" t="n">
        <v>1109</v>
      </c>
      <c r="F459" s="12" t="n">
        <v>0</v>
      </c>
      <c r="G459" s="12" t="str">
        <f aca="false">INDEX(Products!$C$2:$C$181,MATCH(C459,Products!$A$2:$A$181,0))</f>
        <v>Beauty</v>
      </c>
      <c r="H459" s="16" t="n">
        <f aca="false">INDEX(Products!$E$2:$E$181,MATCH(C459,Products!$A$2:$A$181,0))</f>
        <v>719.19</v>
      </c>
      <c r="I459" s="12" t="str">
        <f aca="false">INDEX(Orders!$G$2:$G$3525,MATCH(B459,Orders!$A$2:$A$3525,0))</f>
        <v>Delivered</v>
      </c>
      <c r="J459" s="16" t="n">
        <f aca="false">D459*E459*(1-F459/100)</f>
        <v>1109</v>
      </c>
      <c r="K459" s="16" t="n">
        <f aca="false">D459*H459</f>
        <v>719.19</v>
      </c>
      <c r="L459" s="16" t="n">
        <f aca="false">J459-K459</f>
        <v>389.81</v>
      </c>
    </row>
    <row r="460" customFormat="false" ht="15" hidden="false" customHeight="false" outlineLevel="0" collapsed="false">
      <c r="A460" s="12" t="n">
        <v>459</v>
      </c>
      <c r="B460" s="12" t="n">
        <v>240</v>
      </c>
      <c r="C460" s="12" t="n">
        <v>110</v>
      </c>
      <c r="D460" s="12" t="n">
        <v>1</v>
      </c>
      <c r="E460" s="16" t="n">
        <v>1229</v>
      </c>
      <c r="F460" s="12" t="n">
        <v>5</v>
      </c>
      <c r="G460" s="12" t="str">
        <f aca="false">INDEX(Products!$C$2:$C$181,MATCH(C460,Products!$A$2:$A$181,0))</f>
        <v>Beauty</v>
      </c>
      <c r="H460" s="16" t="n">
        <f aca="false">INDEX(Products!$E$2:$E$181,MATCH(C460,Products!$A$2:$A$181,0))</f>
        <v>884.69</v>
      </c>
      <c r="I460" s="12" t="str">
        <f aca="false">INDEX(Orders!$G$2:$G$3525,MATCH(B460,Orders!$A$2:$A$3525,0))</f>
        <v>Delivered</v>
      </c>
      <c r="J460" s="16" t="n">
        <f aca="false">D460*E460*(1-F460/100)</f>
        <v>1167.55</v>
      </c>
      <c r="K460" s="16" t="n">
        <f aca="false">D460*H460</f>
        <v>884.69</v>
      </c>
      <c r="L460" s="16" t="n">
        <f aca="false">J460-K460</f>
        <v>282.86</v>
      </c>
    </row>
    <row r="461" customFormat="false" ht="15" hidden="false" customHeight="false" outlineLevel="0" collapsed="false">
      <c r="A461" s="12" t="n">
        <v>460</v>
      </c>
      <c r="B461" s="12" t="n">
        <v>241</v>
      </c>
      <c r="C461" s="12" t="n">
        <v>35</v>
      </c>
      <c r="D461" s="12" t="n">
        <v>1</v>
      </c>
      <c r="E461" s="16" t="n">
        <v>749</v>
      </c>
      <c r="F461" s="12" t="n">
        <v>0</v>
      </c>
      <c r="G461" s="12" t="str">
        <f aca="false">INDEX(Products!$C$2:$C$181,MATCH(C461,Products!$A$2:$A$181,0))</f>
        <v>Home &amp; Kitchen</v>
      </c>
      <c r="H461" s="16" t="n">
        <f aca="false">INDEX(Products!$E$2:$E$181,MATCH(C461,Products!$A$2:$A$181,0))</f>
        <v>559.79</v>
      </c>
      <c r="I461" s="12" t="str">
        <f aca="false">INDEX(Orders!$G$2:$G$3525,MATCH(B461,Orders!$A$2:$A$3525,0))</f>
        <v>Returned</v>
      </c>
      <c r="J461" s="16" t="n">
        <f aca="false">D461*E461*(1-F461/100)</f>
        <v>749</v>
      </c>
      <c r="K461" s="16" t="n">
        <f aca="false">D461*H461</f>
        <v>559.79</v>
      </c>
      <c r="L461" s="16" t="n">
        <f aca="false">J461-K461</f>
        <v>189.21</v>
      </c>
    </row>
    <row r="462" customFormat="false" ht="15" hidden="false" customHeight="false" outlineLevel="0" collapsed="false">
      <c r="A462" s="12" t="n">
        <v>461</v>
      </c>
      <c r="B462" s="12" t="n">
        <v>241</v>
      </c>
      <c r="C462" s="12" t="n">
        <v>39</v>
      </c>
      <c r="D462" s="12" t="n">
        <v>1</v>
      </c>
      <c r="E462" s="16" t="n">
        <v>3959</v>
      </c>
      <c r="F462" s="12" t="n">
        <v>15</v>
      </c>
      <c r="G462" s="12" t="str">
        <f aca="false">INDEX(Products!$C$2:$C$181,MATCH(C462,Products!$A$2:$A$181,0))</f>
        <v>Home &amp; Kitchen</v>
      </c>
      <c r="H462" s="16" t="n">
        <f aca="false">INDEX(Products!$E$2:$E$181,MATCH(C462,Products!$A$2:$A$181,0))</f>
        <v>2236.08</v>
      </c>
      <c r="I462" s="12" t="str">
        <f aca="false">INDEX(Orders!$G$2:$G$3525,MATCH(B462,Orders!$A$2:$A$3525,0))</f>
        <v>Returned</v>
      </c>
      <c r="J462" s="16" t="n">
        <f aca="false">D462*E462*(1-F462/100)</f>
        <v>3365.15</v>
      </c>
      <c r="K462" s="16" t="n">
        <f aca="false">D462*H462</f>
        <v>2236.08</v>
      </c>
      <c r="L462" s="16" t="n">
        <f aca="false">J462-K462</f>
        <v>1129.07</v>
      </c>
    </row>
    <row r="463" customFormat="false" ht="15" hidden="false" customHeight="false" outlineLevel="0" collapsed="false">
      <c r="A463" s="12" t="n">
        <v>462</v>
      </c>
      <c r="B463" s="12" t="n">
        <v>241</v>
      </c>
      <c r="C463" s="12" t="n">
        <v>125</v>
      </c>
      <c r="D463" s="12" t="n">
        <v>1</v>
      </c>
      <c r="E463" s="16" t="n">
        <v>3869</v>
      </c>
      <c r="F463" s="12" t="n">
        <v>5</v>
      </c>
      <c r="G463" s="12" t="str">
        <f aca="false">INDEX(Products!$C$2:$C$181,MATCH(C463,Products!$A$2:$A$181,0))</f>
        <v>Sports &amp; Fitness</v>
      </c>
      <c r="H463" s="16" t="n">
        <f aca="false">INDEX(Products!$E$2:$E$181,MATCH(C463,Products!$A$2:$A$181,0))</f>
        <v>2788.01</v>
      </c>
      <c r="I463" s="12" t="str">
        <f aca="false">INDEX(Orders!$G$2:$G$3525,MATCH(B463,Orders!$A$2:$A$3525,0))</f>
        <v>Returned</v>
      </c>
      <c r="J463" s="16" t="n">
        <f aca="false">D463*E463*(1-F463/100)</f>
        <v>3675.55</v>
      </c>
      <c r="K463" s="16" t="n">
        <f aca="false">D463*H463</f>
        <v>2788.01</v>
      </c>
      <c r="L463" s="16" t="n">
        <f aca="false">J463-K463</f>
        <v>887.54</v>
      </c>
    </row>
    <row r="464" customFormat="false" ht="15" hidden="false" customHeight="false" outlineLevel="0" collapsed="false">
      <c r="A464" s="12" t="n">
        <v>463</v>
      </c>
      <c r="B464" s="12" t="n">
        <v>241</v>
      </c>
      <c r="C464" s="12" t="n">
        <v>146</v>
      </c>
      <c r="D464" s="12" t="n">
        <v>1</v>
      </c>
      <c r="E464" s="16" t="n">
        <v>369</v>
      </c>
      <c r="F464" s="12" t="n">
        <v>0</v>
      </c>
      <c r="G464" s="12" t="str">
        <f aca="false">INDEX(Products!$C$2:$C$181,MATCH(C464,Products!$A$2:$A$181,0))</f>
        <v>Sports &amp; Fitness</v>
      </c>
      <c r="H464" s="16" t="n">
        <f aca="false">INDEX(Products!$E$2:$E$181,MATCH(C464,Products!$A$2:$A$181,0))</f>
        <v>205.71</v>
      </c>
      <c r="I464" s="12" t="str">
        <f aca="false">INDEX(Orders!$G$2:$G$3525,MATCH(B464,Orders!$A$2:$A$3525,0))</f>
        <v>Returned</v>
      </c>
      <c r="J464" s="16" t="n">
        <f aca="false">D464*E464*(1-F464/100)</f>
        <v>369</v>
      </c>
      <c r="K464" s="16" t="n">
        <f aca="false">D464*H464</f>
        <v>205.71</v>
      </c>
      <c r="L464" s="16" t="n">
        <f aca="false">J464-K464</f>
        <v>163.29</v>
      </c>
    </row>
    <row r="465" customFormat="false" ht="15" hidden="false" customHeight="false" outlineLevel="0" collapsed="false">
      <c r="A465" s="12" t="n">
        <v>464</v>
      </c>
      <c r="B465" s="12" t="n">
        <v>242</v>
      </c>
      <c r="C465" s="12" t="n">
        <v>110</v>
      </c>
      <c r="D465" s="12" t="n">
        <v>1</v>
      </c>
      <c r="E465" s="16" t="n">
        <v>1229</v>
      </c>
      <c r="F465" s="12" t="n">
        <v>0</v>
      </c>
      <c r="G465" s="12" t="str">
        <f aca="false">INDEX(Products!$C$2:$C$181,MATCH(C465,Products!$A$2:$A$181,0))</f>
        <v>Beauty</v>
      </c>
      <c r="H465" s="16" t="n">
        <f aca="false">INDEX(Products!$E$2:$E$181,MATCH(C465,Products!$A$2:$A$181,0))</f>
        <v>884.69</v>
      </c>
      <c r="I465" s="12" t="str">
        <f aca="false">INDEX(Orders!$G$2:$G$3525,MATCH(B465,Orders!$A$2:$A$3525,0))</f>
        <v>Delivered</v>
      </c>
      <c r="J465" s="16" t="n">
        <f aca="false">D465*E465*(1-F465/100)</f>
        <v>1229</v>
      </c>
      <c r="K465" s="16" t="n">
        <f aca="false">D465*H465</f>
        <v>884.69</v>
      </c>
      <c r="L465" s="16" t="n">
        <f aca="false">J465-K465</f>
        <v>344.31</v>
      </c>
    </row>
    <row r="466" customFormat="false" ht="15" hidden="false" customHeight="false" outlineLevel="0" collapsed="false">
      <c r="A466" s="12" t="n">
        <v>465</v>
      </c>
      <c r="B466" s="12" t="n">
        <v>243</v>
      </c>
      <c r="C466" s="12" t="n">
        <v>13</v>
      </c>
      <c r="D466" s="12" t="n">
        <v>1</v>
      </c>
      <c r="E466" s="16" t="n">
        <v>3179</v>
      </c>
      <c r="F466" s="12" t="n">
        <v>0</v>
      </c>
      <c r="G466" s="12" t="str">
        <f aca="false">INDEX(Products!$C$2:$C$181,MATCH(C466,Products!$A$2:$A$181,0))</f>
        <v>Electronics</v>
      </c>
      <c r="H466" s="16" t="n">
        <f aca="false">INDEX(Products!$E$2:$E$181,MATCH(C466,Products!$A$2:$A$181,0))</f>
        <v>2247.66</v>
      </c>
      <c r="I466" s="12" t="str">
        <f aca="false">INDEX(Orders!$G$2:$G$3525,MATCH(B466,Orders!$A$2:$A$3525,0))</f>
        <v>Cancelled</v>
      </c>
      <c r="J466" s="16" t="n">
        <f aca="false">D466*E466*(1-F466/100)</f>
        <v>3179</v>
      </c>
      <c r="K466" s="16" t="n">
        <f aca="false">D466*H466</f>
        <v>2247.66</v>
      </c>
      <c r="L466" s="16" t="n">
        <f aca="false">J466-K466</f>
        <v>931.34</v>
      </c>
    </row>
    <row r="467" customFormat="false" ht="15" hidden="false" customHeight="false" outlineLevel="0" collapsed="false">
      <c r="A467" s="12" t="n">
        <v>466</v>
      </c>
      <c r="B467" s="12" t="n">
        <v>243</v>
      </c>
      <c r="C467" s="12" t="n">
        <v>142</v>
      </c>
      <c r="D467" s="12" t="n">
        <v>1</v>
      </c>
      <c r="E467" s="16" t="n">
        <v>1669</v>
      </c>
      <c r="F467" s="12" t="n">
        <v>0</v>
      </c>
      <c r="G467" s="12" t="str">
        <f aca="false">INDEX(Products!$C$2:$C$181,MATCH(C467,Products!$A$2:$A$181,0))</f>
        <v>Sports &amp; Fitness</v>
      </c>
      <c r="H467" s="16" t="n">
        <f aca="false">INDEX(Products!$E$2:$E$181,MATCH(C467,Products!$A$2:$A$181,0))</f>
        <v>949.32</v>
      </c>
      <c r="I467" s="12" t="str">
        <f aca="false">INDEX(Orders!$G$2:$G$3525,MATCH(B467,Orders!$A$2:$A$3525,0))</f>
        <v>Cancelled</v>
      </c>
      <c r="J467" s="16" t="n">
        <f aca="false">D467*E467*(1-F467/100)</f>
        <v>1669</v>
      </c>
      <c r="K467" s="16" t="n">
        <f aca="false">D467*H467</f>
        <v>949.32</v>
      </c>
      <c r="L467" s="16" t="n">
        <f aca="false">J467-K467</f>
        <v>719.68</v>
      </c>
    </row>
    <row r="468" customFormat="false" ht="15" hidden="false" customHeight="false" outlineLevel="0" collapsed="false">
      <c r="A468" s="12" t="n">
        <v>467</v>
      </c>
      <c r="B468" s="12" t="n">
        <v>243</v>
      </c>
      <c r="C468" s="12" t="n">
        <v>84</v>
      </c>
      <c r="D468" s="12" t="n">
        <v>2</v>
      </c>
      <c r="E468" s="16" t="n">
        <v>1179</v>
      </c>
      <c r="F468" s="12" t="n">
        <v>5</v>
      </c>
      <c r="G468" s="12" t="str">
        <f aca="false">INDEX(Products!$C$2:$C$181,MATCH(C468,Products!$A$2:$A$181,0))</f>
        <v>Fashion</v>
      </c>
      <c r="H468" s="16" t="n">
        <f aca="false">INDEX(Products!$E$2:$E$181,MATCH(C468,Products!$A$2:$A$181,0))</f>
        <v>692.43</v>
      </c>
      <c r="I468" s="12" t="str">
        <f aca="false">INDEX(Orders!$G$2:$G$3525,MATCH(B468,Orders!$A$2:$A$3525,0))</f>
        <v>Cancelled</v>
      </c>
      <c r="J468" s="16" t="n">
        <f aca="false">D468*E468*(1-F468/100)</f>
        <v>2240.1</v>
      </c>
      <c r="K468" s="16" t="n">
        <f aca="false">D468*H468</f>
        <v>1384.86</v>
      </c>
      <c r="L468" s="16" t="n">
        <f aca="false">J468-K468</f>
        <v>855.24</v>
      </c>
    </row>
    <row r="469" customFormat="false" ht="15" hidden="false" customHeight="false" outlineLevel="0" collapsed="false">
      <c r="A469" s="12" t="n">
        <v>468</v>
      </c>
      <c r="B469" s="12" t="n">
        <v>244</v>
      </c>
      <c r="C469" s="12" t="n">
        <v>63</v>
      </c>
      <c r="D469" s="12" t="n">
        <v>1</v>
      </c>
      <c r="E469" s="16" t="n">
        <v>929</v>
      </c>
      <c r="F469" s="12" t="n">
        <v>0</v>
      </c>
      <c r="G469" s="12" t="str">
        <f aca="false">INDEX(Products!$C$2:$C$181,MATCH(C469,Products!$A$2:$A$181,0))</f>
        <v>Fashion</v>
      </c>
      <c r="H469" s="16" t="n">
        <f aca="false">INDEX(Products!$E$2:$E$181,MATCH(C469,Products!$A$2:$A$181,0))</f>
        <v>590.31</v>
      </c>
      <c r="I469" s="12" t="str">
        <f aca="false">INDEX(Orders!$G$2:$G$3525,MATCH(B469,Orders!$A$2:$A$3525,0))</f>
        <v>Returned</v>
      </c>
      <c r="J469" s="16" t="n">
        <f aca="false">D469*E469*(1-F469/100)</f>
        <v>929</v>
      </c>
      <c r="K469" s="16" t="n">
        <f aca="false">D469*H469</f>
        <v>590.31</v>
      </c>
      <c r="L469" s="16" t="n">
        <f aca="false">J469-K469</f>
        <v>338.69</v>
      </c>
    </row>
    <row r="470" customFormat="false" ht="15" hidden="false" customHeight="false" outlineLevel="0" collapsed="false">
      <c r="A470" s="12" t="n">
        <v>469</v>
      </c>
      <c r="B470" s="12" t="n">
        <v>245</v>
      </c>
      <c r="C470" s="12" t="n">
        <v>135</v>
      </c>
      <c r="D470" s="12" t="n">
        <v>1</v>
      </c>
      <c r="E470" s="16" t="n">
        <v>1609</v>
      </c>
      <c r="F470" s="12" t="n">
        <v>0</v>
      </c>
      <c r="G470" s="12" t="str">
        <f aca="false">INDEX(Products!$C$2:$C$181,MATCH(C470,Products!$A$2:$A$181,0))</f>
        <v>Sports &amp; Fitness</v>
      </c>
      <c r="H470" s="16" t="n">
        <f aca="false">INDEX(Products!$E$2:$E$181,MATCH(C470,Products!$A$2:$A$181,0))</f>
        <v>979.43</v>
      </c>
      <c r="I470" s="12" t="str">
        <f aca="false">INDEX(Orders!$G$2:$G$3525,MATCH(B470,Orders!$A$2:$A$3525,0))</f>
        <v>Delivered</v>
      </c>
      <c r="J470" s="16" t="n">
        <f aca="false">D470*E470*(1-F470/100)</f>
        <v>1609</v>
      </c>
      <c r="K470" s="16" t="n">
        <f aca="false">D470*H470</f>
        <v>979.43</v>
      </c>
      <c r="L470" s="16" t="n">
        <f aca="false">J470-K470</f>
        <v>629.57</v>
      </c>
    </row>
    <row r="471" customFormat="false" ht="15" hidden="false" customHeight="false" outlineLevel="0" collapsed="false">
      <c r="A471" s="12" t="n">
        <v>470</v>
      </c>
      <c r="B471" s="12" t="n">
        <v>245</v>
      </c>
      <c r="C471" s="12" t="n">
        <v>161</v>
      </c>
      <c r="D471" s="12" t="n">
        <v>1</v>
      </c>
      <c r="E471" s="16" t="n">
        <v>549</v>
      </c>
      <c r="F471" s="12" t="n">
        <v>0</v>
      </c>
      <c r="G471" s="12" t="str">
        <f aca="false">INDEX(Products!$C$2:$C$181,MATCH(C471,Products!$A$2:$A$181,0))</f>
        <v>Books &amp; Stationery</v>
      </c>
      <c r="H471" s="16" t="n">
        <f aca="false">INDEX(Products!$E$2:$E$181,MATCH(C471,Products!$A$2:$A$181,0))</f>
        <v>380.41</v>
      </c>
      <c r="I471" s="12" t="str">
        <f aca="false">INDEX(Orders!$G$2:$G$3525,MATCH(B471,Orders!$A$2:$A$3525,0))</f>
        <v>Delivered</v>
      </c>
      <c r="J471" s="16" t="n">
        <f aca="false">D471*E471*(1-F471/100)</f>
        <v>549</v>
      </c>
      <c r="K471" s="16" t="n">
        <f aca="false">D471*H471</f>
        <v>380.41</v>
      </c>
      <c r="L471" s="16" t="n">
        <f aca="false">J471-K471</f>
        <v>168.59</v>
      </c>
    </row>
    <row r="472" customFormat="false" ht="15" hidden="false" customHeight="false" outlineLevel="0" collapsed="false">
      <c r="A472" s="12" t="n">
        <v>471</v>
      </c>
      <c r="B472" s="12" t="n">
        <v>245</v>
      </c>
      <c r="C472" s="12" t="n">
        <v>52</v>
      </c>
      <c r="D472" s="12" t="n">
        <v>1</v>
      </c>
      <c r="E472" s="16" t="n">
        <v>1859</v>
      </c>
      <c r="F472" s="12" t="n">
        <v>10</v>
      </c>
      <c r="G472" s="12" t="str">
        <f aca="false">INDEX(Products!$C$2:$C$181,MATCH(C472,Products!$A$2:$A$181,0))</f>
        <v>Home &amp; Kitchen</v>
      </c>
      <c r="H472" s="16" t="n">
        <f aca="false">INDEX(Products!$E$2:$E$181,MATCH(C472,Products!$A$2:$A$181,0))</f>
        <v>1211.54</v>
      </c>
      <c r="I472" s="12" t="str">
        <f aca="false">INDEX(Orders!$G$2:$G$3525,MATCH(B472,Orders!$A$2:$A$3525,0))</f>
        <v>Delivered</v>
      </c>
      <c r="J472" s="16" t="n">
        <f aca="false">D472*E472*(1-F472/100)</f>
        <v>1673.1</v>
      </c>
      <c r="K472" s="16" t="n">
        <f aca="false">D472*H472</f>
        <v>1211.54</v>
      </c>
      <c r="L472" s="16" t="n">
        <f aca="false">J472-K472</f>
        <v>461.56</v>
      </c>
    </row>
    <row r="473" customFormat="false" ht="15" hidden="false" customHeight="false" outlineLevel="0" collapsed="false">
      <c r="A473" s="12" t="n">
        <v>472</v>
      </c>
      <c r="B473" s="12" t="n">
        <v>246</v>
      </c>
      <c r="C473" s="12" t="n">
        <v>24</v>
      </c>
      <c r="D473" s="12" t="n">
        <v>2</v>
      </c>
      <c r="E473" s="16" t="n">
        <v>2429</v>
      </c>
      <c r="F473" s="12" t="n">
        <v>0</v>
      </c>
      <c r="G473" s="12" t="str">
        <f aca="false">INDEX(Products!$C$2:$C$181,MATCH(C473,Products!$A$2:$A$181,0))</f>
        <v>Electronics</v>
      </c>
      <c r="H473" s="16" t="n">
        <f aca="false">INDEX(Products!$E$2:$E$181,MATCH(C473,Products!$A$2:$A$181,0))</f>
        <v>1588.6</v>
      </c>
      <c r="I473" s="12" t="str">
        <f aca="false">INDEX(Orders!$G$2:$G$3525,MATCH(B473,Orders!$A$2:$A$3525,0))</f>
        <v>Delivered</v>
      </c>
      <c r="J473" s="16" t="n">
        <f aca="false">D473*E473*(1-F473/100)</f>
        <v>4858</v>
      </c>
      <c r="K473" s="16" t="n">
        <f aca="false">D473*H473</f>
        <v>3177.2</v>
      </c>
      <c r="L473" s="16" t="n">
        <f aca="false">J473-K473</f>
        <v>1680.8</v>
      </c>
    </row>
    <row r="474" customFormat="false" ht="15" hidden="false" customHeight="false" outlineLevel="0" collapsed="false">
      <c r="A474" s="12" t="n">
        <v>473</v>
      </c>
      <c r="B474" s="12" t="n">
        <v>247</v>
      </c>
      <c r="C474" s="12" t="n">
        <v>81</v>
      </c>
      <c r="D474" s="12" t="n">
        <v>1</v>
      </c>
      <c r="E474" s="16" t="n">
        <v>1299</v>
      </c>
      <c r="F474" s="12" t="n">
        <v>20</v>
      </c>
      <c r="G474" s="12" t="str">
        <f aca="false">INDEX(Products!$C$2:$C$181,MATCH(C474,Products!$A$2:$A$181,0))</f>
        <v>Fashion</v>
      </c>
      <c r="H474" s="16" t="n">
        <f aca="false">INDEX(Products!$E$2:$E$181,MATCH(C474,Products!$A$2:$A$181,0))</f>
        <v>878.72</v>
      </c>
      <c r="I474" s="12" t="str">
        <f aca="false">INDEX(Orders!$G$2:$G$3525,MATCH(B474,Orders!$A$2:$A$3525,0))</f>
        <v>Delivered</v>
      </c>
      <c r="J474" s="16" t="n">
        <f aca="false">D474*E474*(1-F474/100)</f>
        <v>1039.2</v>
      </c>
      <c r="K474" s="16" t="n">
        <f aca="false">D474*H474</f>
        <v>878.72</v>
      </c>
      <c r="L474" s="16" t="n">
        <f aca="false">J474-K474</f>
        <v>160.48</v>
      </c>
    </row>
    <row r="475" customFormat="false" ht="15" hidden="false" customHeight="false" outlineLevel="0" collapsed="false">
      <c r="A475" s="12" t="n">
        <v>474</v>
      </c>
      <c r="B475" s="12" t="n">
        <v>248</v>
      </c>
      <c r="C475" s="12" t="n">
        <v>174</v>
      </c>
      <c r="D475" s="12" t="n">
        <v>2</v>
      </c>
      <c r="E475" s="16" t="n">
        <v>619</v>
      </c>
      <c r="F475" s="12" t="n">
        <v>0</v>
      </c>
      <c r="G475" s="12" t="str">
        <f aca="false">INDEX(Products!$C$2:$C$181,MATCH(C475,Products!$A$2:$A$181,0))</f>
        <v>Books &amp; Stationery</v>
      </c>
      <c r="H475" s="16" t="n">
        <f aca="false">INDEX(Products!$E$2:$E$181,MATCH(C475,Products!$A$2:$A$181,0))</f>
        <v>346.06</v>
      </c>
      <c r="I475" s="12" t="str">
        <f aca="false">INDEX(Orders!$G$2:$G$3525,MATCH(B475,Orders!$A$2:$A$3525,0))</f>
        <v>Delivered</v>
      </c>
      <c r="J475" s="16" t="n">
        <f aca="false">D475*E475*(1-F475/100)</f>
        <v>1238</v>
      </c>
      <c r="K475" s="16" t="n">
        <f aca="false">D475*H475</f>
        <v>692.12</v>
      </c>
      <c r="L475" s="16" t="n">
        <f aca="false">J475-K475</f>
        <v>545.88</v>
      </c>
    </row>
    <row r="476" customFormat="false" ht="15" hidden="false" customHeight="false" outlineLevel="0" collapsed="false">
      <c r="A476" s="12" t="n">
        <v>475</v>
      </c>
      <c r="B476" s="12" t="n">
        <v>248</v>
      </c>
      <c r="C476" s="12" t="n">
        <v>33</v>
      </c>
      <c r="D476" s="12" t="n">
        <v>1</v>
      </c>
      <c r="E476" s="16" t="n">
        <v>1699</v>
      </c>
      <c r="F476" s="12" t="n">
        <v>0</v>
      </c>
      <c r="G476" s="12" t="str">
        <f aca="false">INDEX(Products!$C$2:$C$181,MATCH(C476,Products!$A$2:$A$181,0))</f>
        <v>Home &amp; Kitchen</v>
      </c>
      <c r="H476" s="16" t="n">
        <f aca="false">INDEX(Products!$E$2:$E$181,MATCH(C476,Products!$A$2:$A$181,0))</f>
        <v>1118.86</v>
      </c>
      <c r="I476" s="12" t="str">
        <f aca="false">INDEX(Orders!$G$2:$G$3525,MATCH(B476,Orders!$A$2:$A$3525,0))</f>
        <v>Delivered</v>
      </c>
      <c r="J476" s="16" t="n">
        <f aca="false">D476*E476*(1-F476/100)</f>
        <v>1699</v>
      </c>
      <c r="K476" s="16" t="n">
        <f aca="false">D476*H476</f>
        <v>1118.86</v>
      </c>
      <c r="L476" s="16" t="n">
        <f aca="false">J476-K476</f>
        <v>580.14</v>
      </c>
    </row>
    <row r="477" customFormat="false" ht="15" hidden="false" customHeight="false" outlineLevel="0" collapsed="false">
      <c r="A477" s="12" t="n">
        <v>476</v>
      </c>
      <c r="B477" s="12" t="n">
        <v>249</v>
      </c>
      <c r="C477" s="12" t="n">
        <v>108</v>
      </c>
      <c r="D477" s="12" t="n">
        <v>3</v>
      </c>
      <c r="E477" s="16" t="n">
        <v>1339</v>
      </c>
      <c r="F477" s="12" t="n">
        <v>15</v>
      </c>
      <c r="G477" s="12" t="str">
        <f aca="false">INDEX(Products!$C$2:$C$181,MATCH(C477,Products!$A$2:$A$181,0))</f>
        <v>Beauty</v>
      </c>
      <c r="H477" s="16" t="n">
        <f aca="false">INDEX(Products!$E$2:$E$181,MATCH(C477,Products!$A$2:$A$181,0))</f>
        <v>799.99</v>
      </c>
      <c r="I477" s="12" t="str">
        <f aca="false">INDEX(Orders!$G$2:$G$3525,MATCH(B477,Orders!$A$2:$A$3525,0))</f>
        <v>Delivered</v>
      </c>
      <c r="J477" s="16" t="n">
        <f aca="false">D477*E477*(1-F477/100)</f>
        <v>3414.45</v>
      </c>
      <c r="K477" s="16" t="n">
        <f aca="false">D477*H477</f>
        <v>2399.97</v>
      </c>
      <c r="L477" s="16" t="n">
        <f aca="false">J477-K477</f>
        <v>1014.48</v>
      </c>
    </row>
    <row r="478" customFormat="false" ht="15" hidden="false" customHeight="false" outlineLevel="0" collapsed="false">
      <c r="A478" s="12" t="n">
        <v>477</v>
      </c>
      <c r="B478" s="12" t="n">
        <v>249</v>
      </c>
      <c r="C478" s="12" t="n">
        <v>100</v>
      </c>
      <c r="D478" s="12" t="n">
        <v>1</v>
      </c>
      <c r="E478" s="16" t="n">
        <v>1619</v>
      </c>
      <c r="F478" s="12" t="n">
        <v>0</v>
      </c>
      <c r="G478" s="12" t="str">
        <f aca="false">INDEX(Products!$C$2:$C$181,MATCH(C478,Products!$A$2:$A$181,0))</f>
        <v>Beauty</v>
      </c>
      <c r="H478" s="16" t="n">
        <f aca="false">INDEX(Products!$E$2:$E$181,MATCH(C478,Products!$A$2:$A$181,0))</f>
        <v>1142.97</v>
      </c>
      <c r="I478" s="12" t="str">
        <f aca="false">INDEX(Orders!$G$2:$G$3525,MATCH(B478,Orders!$A$2:$A$3525,0))</f>
        <v>Delivered</v>
      </c>
      <c r="J478" s="16" t="n">
        <f aca="false">D478*E478*(1-F478/100)</f>
        <v>1619</v>
      </c>
      <c r="K478" s="16" t="n">
        <f aca="false">D478*H478</f>
        <v>1142.97</v>
      </c>
      <c r="L478" s="16" t="n">
        <f aca="false">J478-K478</f>
        <v>476.03</v>
      </c>
    </row>
    <row r="479" customFormat="false" ht="15" hidden="false" customHeight="false" outlineLevel="0" collapsed="false">
      <c r="A479" s="12" t="n">
        <v>478</v>
      </c>
      <c r="B479" s="12" t="n">
        <v>249</v>
      </c>
      <c r="C479" s="12" t="n">
        <v>38</v>
      </c>
      <c r="D479" s="12" t="n">
        <v>1</v>
      </c>
      <c r="E479" s="16" t="n">
        <v>3659</v>
      </c>
      <c r="F479" s="12" t="n">
        <v>0</v>
      </c>
      <c r="G479" s="12" t="str">
        <f aca="false">INDEX(Products!$C$2:$C$181,MATCH(C479,Products!$A$2:$A$181,0))</f>
        <v>Home &amp; Kitchen</v>
      </c>
      <c r="H479" s="16" t="n">
        <f aca="false">INDEX(Products!$E$2:$E$181,MATCH(C479,Products!$A$2:$A$181,0))</f>
        <v>2545.94</v>
      </c>
      <c r="I479" s="12" t="str">
        <f aca="false">INDEX(Orders!$G$2:$G$3525,MATCH(B479,Orders!$A$2:$A$3525,0))</f>
        <v>Delivered</v>
      </c>
      <c r="J479" s="16" t="n">
        <f aca="false">D479*E479*(1-F479/100)</f>
        <v>3659</v>
      </c>
      <c r="K479" s="16" t="n">
        <f aca="false">D479*H479</f>
        <v>2545.94</v>
      </c>
      <c r="L479" s="16" t="n">
        <f aca="false">J479-K479</f>
        <v>1113.06</v>
      </c>
    </row>
    <row r="480" customFormat="false" ht="15" hidden="false" customHeight="false" outlineLevel="0" collapsed="false">
      <c r="A480" s="12" t="n">
        <v>479</v>
      </c>
      <c r="B480" s="12" t="n">
        <v>250</v>
      </c>
      <c r="C480" s="12" t="n">
        <v>75</v>
      </c>
      <c r="D480" s="12" t="n">
        <v>1</v>
      </c>
      <c r="E480" s="16" t="n">
        <v>449</v>
      </c>
      <c r="F480" s="12" t="n">
        <v>0</v>
      </c>
      <c r="G480" s="12" t="str">
        <f aca="false">INDEX(Products!$C$2:$C$181,MATCH(C480,Products!$A$2:$A$181,0))</f>
        <v>Fashion</v>
      </c>
      <c r="H480" s="16" t="n">
        <f aca="false">INDEX(Products!$E$2:$E$181,MATCH(C480,Products!$A$2:$A$181,0))</f>
        <v>271.97</v>
      </c>
      <c r="I480" s="12" t="str">
        <f aca="false">INDEX(Orders!$G$2:$G$3525,MATCH(B480,Orders!$A$2:$A$3525,0))</f>
        <v>Delivered</v>
      </c>
      <c r="J480" s="16" t="n">
        <f aca="false">D480*E480*(1-F480/100)</f>
        <v>449</v>
      </c>
      <c r="K480" s="16" t="n">
        <f aca="false">D480*H480</f>
        <v>271.97</v>
      </c>
      <c r="L480" s="16" t="n">
        <f aca="false">J480-K480</f>
        <v>177.03</v>
      </c>
    </row>
    <row r="481" customFormat="false" ht="15" hidden="false" customHeight="false" outlineLevel="0" collapsed="false">
      <c r="A481" s="12" t="n">
        <v>480</v>
      </c>
      <c r="B481" s="12" t="n">
        <v>251</v>
      </c>
      <c r="C481" s="12" t="n">
        <v>164</v>
      </c>
      <c r="D481" s="12" t="n">
        <v>1</v>
      </c>
      <c r="E481" s="16" t="n">
        <v>549</v>
      </c>
      <c r="F481" s="12" t="n">
        <v>0</v>
      </c>
      <c r="G481" s="12" t="str">
        <f aca="false">INDEX(Products!$C$2:$C$181,MATCH(C481,Products!$A$2:$A$181,0))</f>
        <v>Books &amp; Stationery</v>
      </c>
      <c r="H481" s="16" t="n">
        <f aca="false">INDEX(Products!$E$2:$E$181,MATCH(C481,Products!$A$2:$A$181,0))</f>
        <v>369.12</v>
      </c>
      <c r="I481" s="12" t="str">
        <f aca="false">INDEX(Orders!$G$2:$G$3525,MATCH(B481,Orders!$A$2:$A$3525,0))</f>
        <v>Delivered</v>
      </c>
      <c r="J481" s="16" t="n">
        <f aca="false">D481*E481*(1-F481/100)</f>
        <v>549</v>
      </c>
      <c r="K481" s="16" t="n">
        <f aca="false">D481*H481</f>
        <v>369.12</v>
      </c>
      <c r="L481" s="16" t="n">
        <f aca="false">J481-K481</f>
        <v>179.88</v>
      </c>
    </row>
    <row r="482" customFormat="false" ht="15" hidden="false" customHeight="false" outlineLevel="0" collapsed="false">
      <c r="A482" s="12" t="n">
        <v>481</v>
      </c>
      <c r="B482" s="12" t="n">
        <v>252</v>
      </c>
      <c r="C482" s="12" t="n">
        <v>45</v>
      </c>
      <c r="D482" s="12" t="n">
        <v>1</v>
      </c>
      <c r="E482" s="16" t="n">
        <v>4489</v>
      </c>
      <c r="F482" s="12" t="n">
        <v>0</v>
      </c>
      <c r="G482" s="12" t="str">
        <f aca="false">INDEX(Products!$C$2:$C$181,MATCH(C482,Products!$A$2:$A$181,0))</f>
        <v>Home &amp; Kitchen</v>
      </c>
      <c r="H482" s="16" t="n">
        <f aca="false">INDEX(Products!$E$2:$E$181,MATCH(C482,Products!$A$2:$A$181,0))</f>
        <v>2892.9</v>
      </c>
      <c r="I482" s="12" t="str">
        <f aca="false">INDEX(Orders!$G$2:$G$3525,MATCH(B482,Orders!$A$2:$A$3525,0))</f>
        <v>Delivered</v>
      </c>
      <c r="J482" s="16" t="n">
        <f aca="false">D482*E482*(1-F482/100)</f>
        <v>4489</v>
      </c>
      <c r="K482" s="16" t="n">
        <f aca="false">D482*H482</f>
        <v>2892.9</v>
      </c>
      <c r="L482" s="16" t="n">
        <f aca="false">J482-K482</f>
        <v>1596.1</v>
      </c>
    </row>
    <row r="483" customFormat="false" ht="15" hidden="false" customHeight="false" outlineLevel="0" collapsed="false">
      <c r="A483" s="12" t="n">
        <v>482</v>
      </c>
      <c r="B483" s="12" t="n">
        <v>253</v>
      </c>
      <c r="C483" s="12" t="n">
        <v>4</v>
      </c>
      <c r="D483" s="12" t="n">
        <v>1</v>
      </c>
      <c r="E483" s="16" t="n">
        <v>1109</v>
      </c>
      <c r="F483" s="12" t="n">
        <v>0</v>
      </c>
      <c r="G483" s="12" t="str">
        <f aca="false">INDEX(Products!$C$2:$C$181,MATCH(C483,Products!$A$2:$A$181,0))</f>
        <v>Electronics</v>
      </c>
      <c r="H483" s="16" t="n">
        <f aca="false">INDEX(Products!$E$2:$E$181,MATCH(C483,Products!$A$2:$A$181,0))</f>
        <v>802.07</v>
      </c>
      <c r="I483" s="12" t="str">
        <f aca="false">INDEX(Orders!$G$2:$G$3525,MATCH(B483,Orders!$A$2:$A$3525,0))</f>
        <v>Returned</v>
      </c>
      <c r="J483" s="16" t="n">
        <f aca="false">D483*E483*(1-F483/100)</f>
        <v>1109</v>
      </c>
      <c r="K483" s="16" t="n">
        <f aca="false">D483*H483</f>
        <v>802.07</v>
      </c>
      <c r="L483" s="16" t="n">
        <f aca="false">J483-K483</f>
        <v>306.93</v>
      </c>
    </row>
    <row r="484" customFormat="false" ht="15" hidden="false" customHeight="false" outlineLevel="0" collapsed="false">
      <c r="A484" s="12" t="n">
        <v>483</v>
      </c>
      <c r="B484" s="12" t="n">
        <v>253</v>
      </c>
      <c r="C484" s="12" t="n">
        <v>76</v>
      </c>
      <c r="D484" s="12" t="n">
        <v>1</v>
      </c>
      <c r="E484" s="16" t="n">
        <v>2759</v>
      </c>
      <c r="F484" s="12" t="n">
        <v>0</v>
      </c>
      <c r="G484" s="12" t="str">
        <f aca="false">INDEX(Products!$C$2:$C$181,MATCH(C484,Products!$A$2:$A$181,0))</f>
        <v>Fashion</v>
      </c>
      <c r="H484" s="16" t="n">
        <f aca="false">INDEX(Products!$E$2:$E$181,MATCH(C484,Products!$A$2:$A$181,0))</f>
        <v>1649.64</v>
      </c>
      <c r="I484" s="12" t="str">
        <f aca="false">INDEX(Orders!$G$2:$G$3525,MATCH(B484,Orders!$A$2:$A$3525,0))</f>
        <v>Returned</v>
      </c>
      <c r="J484" s="16" t="n">
        <f aca="false">D484*E484*(1-F484/100)</f>
        <v>2759</v>
      </c>
      <c r="K484" s="16" t="n">
        <f aca="false">D484*H484</f>
        <v>1649.64</v>
      </c>
      <c r="L484" s="16" t="n">
        <f aca="false">J484-K484</f>
        <v>1109.36</v>
      </c>
    </row>
    <row r="485" customFormat="false" ht="15" hidden="false" customHeight="false" outlineLevel="0" collapsed="false">
      <c r="A485" s="12" t="n">
        <v>484</v>
      </c>
      <c r="B485" s="12" t="n">
        <v>254</v>
      </c>
      <c r="C485" s="12" t="n">
        <v>5</v>
      </c>
      <c r="D485" s="12" t="n">
        <v>1</v>
      </c>
      <c r="E485" s="16" t="n">
        <v>3939</v>
      </c>
      <c r="F485" s="12" t="n">
        <v>15</v>
      </c>
      <c r="G485" s="12" t="str">
        <f aca="false">INDEX(Products!$C$2:$C$181,MATCH(C485,Products!$A$2:$A$181,0))</f>
        <v>Electronics</v>
      </c>
      <c r="H485" s="16" t="n">
        <f aca="false">INDEX(Products!$E$2:$E$181,MATCH(C485,Products!$A$2:$A$181,0))</f>
        <v>2724.27</v>
      </c>
      <c r="I485" s="12" t="str">
        <f aca="false">INDEX(Orders!$G$2:$G$3525,MATCH(B485,Orders!$A$2:$A$3525,0))</f>
        <v>Delivered</v>
      </c>
      <c r="J485" s="16" t="n">
        <f aca="false">D485*E485*(1-F485/100)</f>
        <v>3348.15</v>
      </c>
      <c r="K485" s="16" t="n">
        <f aca="false">D485*H485</f>
        <v>2724.27</v>
      </c>
      <c r="L485" s="16" t="n">
        <f aca="false">J485-K485</f>
        <v>623.88</v>
      </c>
    </row>
    <row r="486" customFormat="false" ht="15" hidden="false" customHeight="false" outlineLevel="0" collapsed="false">
      <c r="A486" s="12" t="n">
        <v>485</v>
      </c>
      <c r="B486" s="12" t="n">
        <v>255</v>
      </c>
      <c r="C486" s="12" t="n">
        <v>40</v>
      </c>
      <c r="D486" s="12" t="n">
        <v>1</v>
      </c>
      <c r="E486" s="16" t="n">
        <v>2059</v>
      </c>
      <c r="F486" s="12" t="n">
        <v>0</v>
      </c>
      <c r="G486" s="12" t="str">
        <f aca="false">INDEX(Products!$C$2:$C$181,MATCH(C486,Products!$A$2:$A$181,0))</f>
        <v>Home &amp; Kitchen</v>
      </c>
      <c r="H486" s="16" t="n">
        <f aca="false">INDEX(Products!$E$2:$E$181,MATCH(C486,Products!$A$2:$A$181,0))</f>
        <v>1180.16</v>
      </c>
      <c r="I486" s="12" t="str">
        <f aca="false">INDEX(Orders!$G$2:$G$3525,MATCH(B486,Orders!$A$2:$A$3525,0))</f>
        <v>Delivered</v>
      </c>
      <c r="J486" s="16" t="n">
        <f aca="false">D486*E486*(1-F486/100)</f>
        <v>2059</v>
      </c>
      <c r="K486" s="16" t="n">
        <f aca="false">D486*H486</f>
        <v>1180.16</v>
      </c>
      <c r="L486" s="16" t="n">
        <f aca="false">J486-K486</f>
        <v>878.84</v>
      </c>
    </row>
    <row r="487" customFormat="false" ht="15" hidden="false" customHeight="false" outlineLevel="0" collapsed="false">
      <c r="A487" s="12" t="n">
        <v>486</v>
      </c>
      <c r="B487" s="12" t="n">
        <v>255</v>
      </c>
      <c r="C487" s="12" t="n">
        <v>9</v>
      </c>
      <c r="D487" s="12" t="n">
        <v>1</v>
      </c>
      <c r="E487" s="16" t="n">
        <v>2389</v>
      </c>
      <c r="F487" s="12" t="n">
        <v>0</v>
      </c>
      <c r="G487" s="12" t="str">
        <f aca="false">INDEX(Products!$C$2:$C$181,MATCH(C487,Products!$A$2:$A$181,0))</f>
        <v>Electronics</v>
      </c>
      <c r="H487" s="16" t="n">
        <f aca="false">INDEX(Products!$E$2:$E$181,MATCH(C487,Products!$A$2:$A$181,0))</f>
        <v>1564.68</v>
      </c>
      <c r="I487" s="12" t="str">
        <f aca="false">INDEX(Orders!$G$2:$G$3525,MATCH(B487,Orders!$A$2:$A$3525,0))</f>
        <v>Delivered</v>
      </c>
      <c r="J487" s="16" t="n">
        <f aca="false">D487*E487*(1-F487/100)</f>
        <v>2389</v>
      </c>
      <c r="K487" s="16" t="n">
        <f aca="false">D487*H487</f>
        <v>1564.68</v>
      </c>
      <c r="L487" s="16" t="n">
        <f aca="false">J487-K487</f>
        <v>824.32</v>
      </c>
    </row>
    <row r="488" customFormat="false" ht="15" hidden="false" customHeight="false" outlineLevel="0" collapsed="false">
      <c r="A488" s="12" t="n">
        <v>487</v>
      </c>
      <c r="B488" s="12" t="n">
        <v>256</v>
      </c>
      <c r="C488" s="12" t="n">
        <v>74</v>
      </c>
      <c r="D488" s="12" t="n">
        <v>1</v>
      </c>
      <c r="E488" s="16" t="n">
        <v>1959</v>
      </c>
      <c r="F488" s="12" t="n">
        <v>0</v>
      </c>
      <c r="G488" s="12" t="str">
        <f aca="false">INDEX(Products!$C$2:$C$181,MATCH(C488,Products!$A$2:$A$181,0))</f>
        <v>Fashion</v>
      </c>
      <c r="H488" s="16" t="n">
        <f aca="false">INDEX(Products!$E$2:$E$181,MATCH(C488,Products!$A$2:$A$181,0))</f>
        <v>1274.4</v>
      </c>
      <c r="I488" s="12" t="str">
        <f aca="false">INDEX(Orders!$G$2:$G$3525,MATCH(B488,Orders!$A$2:$A$3525,0))</f>
        <v>Delivered</v>
      </c>
      <c r="J488" s="16" t="n">
        <f aca="false">D488*E488*(1-F488/100)</f>
        <v>1959</v>
      </c>
      <c r="K488" s="16" t="n">
        <f aca="false">D488*H488</f>
        <v>1274.4</v>
      </c>
      <c r="L488" s="16" t="n">
        <f aca="false">J488-K488</f>
        <v>684.6</v>
      </c>
    </row>
    <row r="489" customFormat="false" ht="15" hidden="false" customHeight="false" outlineLevel="0" collapsed="false">
      <c r="A489" s="12" t="n">
        <v>488</v>
      </c>
      <c r="B489" s="12" t="n">
        <v>257</v>
      </c>
      <c r="C489" s="12" t="n">
        <v>36</v>
      </c>
      <c r="D489" s="12" t="n">
        <v>1</v>
      </c>
      <c r="E489" s="16" t="n">
        <v>3959</v>
      </c>
      <c r="F489" s="12" t="n">
        <v>0</v>
      </c>
      <c r="G489" s="12" t="str">
        <f aca="false">INDEX(Products!$C$2:$C$181,MATCH(C489,Products!$A$2:$A$181,0))</f>
        <v>Home &amp; Kitchen</v>
      </c>
      <c r="H489" s="16" t="n">
        <f aca="false">INDEX(Products!$E$2:$E$181,MATCH(C489,Products!$A$2:$A$181,0))</f>
        <v>2334.79</v>
      </c>
      <c r="I489" s="12" t="str">
        <f aca="false">INDEX(Orders!$G$2:$G$3525,MATCH(B489,Orders!$A$2:$A$3525,0))</f>
        <v>Returned</v>
      </c>
      <c r="J489" s="16" t="n">
        <f aca="false">D489*E489*(1-F489/100)</f>
        <v>3959</v>
      </c>
      <c r="K489" s="16" t="n">
        <f aca="false">D489*H489</f>
        <v>2334.79</v>
      </c>
      <c r="L489" s="16" t="n">
        <f aca="false">J489-K489</f>
        <v>1624.21</v>
      </c>
    </row>
    <row r="490" customFormat="false" ht="15" hidden="false" customHeight="false" outlineLevel="0" collapsed="false">
      <c r="A490" s="12" t="n">
        <v>489</v>
      </c>
      <c r="B490" s="12" t="n">
        <v>257</v>
      </c>
      <c r="C490" s="12" t="n">
        <v>125</v>
      </c>
      <c r="D490" s="12" t="n">
        <v>1</v>
      </c>
      <c r="E490" s="16" t="n">
        <v>3869</v>
      </c>
      <c r="F490" s="12" t="n">
        <v>5</v>
      </c>
      <c r="G490" s="12" t="str">
        <f aca="false">INDEX(Products!$C$2:$C$181,MATCH(C490,Products!$A$2:$A$181,0))</f>
        <v>Sports &amp; Fitness</v>
      </c>
      <c r="H490" s="16" t="n">
        <f aca="false">INDEX(Products!$E$2:$E$181,MATCH(C490,Products!$A$2:$A$181,0))</f>
        <v>2788.01</v>
      </c>
      <c r="I490" s="12" t="str">
        <f aca="false">INDEX(Orders!$G$2:$G$3525,MATCH(B490,Orders!$A$2:$A$3525,0))</f>
        <v>Returned</v>
      </c>
      <c r="J490" s="16" t="n">
        <f aca="false">D490*E490*(1-F490/100)</f>
        <v>3675.55</v>
      </c>
      <c r="K490" s="16" t="n">
        <f aca="false">D490*H490</f>
        <v>2788.01</v>
      </c>
      <c r="L490" s="16" t="n">
        <f aca="false">J490-K490</f>
        <v>887.54</v>
      </c>
    </row>
    <row r="491" customFormat="false" ht="15" hidden="false" customHeight="false" outlineLevel="0" collapsed="false">
      <c r="A491" s="12" t="n">
        <v>490</v>
      </c>
      <c r="B491" s="12" t="n">
        <v>258</v>
      </c>
      <c r="C491" s="12" t="n">
        <v>135</v>
      </c>
      <c r="D491" s="12" t="n">
        <v>1</v>
      </c>
      <c r="E491" s="16" t="n">
        <v>1609</v>
      </c>
      <c r="F491" s="12" t="n">
        <v>5</v>
      </c>
      <c r="G491" s="12" t="str">
        <f aca="false">INDEX(Products!$C$2:$C$181,MATCH(C491,Products!$A$2:$A$181,0))</f>
        <v>Sports &amp; Fitness</v>
      </c>
      <c r="H491" s="16" t="n">
        <f aca="false">INDEX(Products!$E$2:$E$181,MATCH(C491,Products!$A$2:$A$181,0))</f>
        <v>979.43</v>
      </c>
      <c r="I491" s="12" t="str">
        <f aca="false">INDEX(Orders!$G$2:$G$3525,MATCH(B491,Orders!$A$2:$A$3525,0))</f>
        <v>Returned</v>
      </c>
      <c r="J491" s="16" t="n">
        <f aca="false">D491*E491*(1-F491/100)</f>
        <v>1528.55</v>
      </c>
      <c r="K491" s="16" t="n">
        <f aca="false">D491*H491</f>
        <v>979.43</v>
      </c>
      <c r="L491" s="16" t="n">
        <f aca="false">J491-K491</f>
        <v>549.12</v>
      </c>
    </row>
    <row r="492" customFormat="false" ht="15" hidden="false" customHeight="false" outlineLevel="0" collapsed="false">
      <c r="A492" s="12" t="n">
        <v>491</v>
      </c>
      <c r="B492" s="12" t="n">
        <v>258</v>
      </c>
      <c r="C492" s="12" t="n">
        <v>171</v>
      </c>
      <c r="D492" s="12" t="n">
        <v>1</v>
      </c>
      <c r="E492" s="16" t="n">
        <v>499</v>
      </c>
      <c r="F492" s="12" t="n">
        <v>0</v>
      </c>
      <c r="G492" s="12" t="str">
        <f aca="false">INDEX(Products!$C$2:$C$181,MATCH(C492,Products!$A$2:$A$181,0))</f>
        <v>Books &amp; Stationery</v>
      </c>
      <c r="H492" s="16" t="n">
        <f aca="false">INDEX(Products!$E$2:$E$181,MATCH(C492,Products!$A$2:$A$181,0))</f>
        <v>321.7</v>
      </c>
      <c r="I492" s="12" t="str">
        <f aca="false">INDEX(Orders!$G$2:$G$3525,MATCH(B492,Orders!$A$2:$A$3525,0))</f>
        <v>Returned</v>
      </c>
      <c r="J492" s="16" t="n">
        <f aca="false">D492*E492*(1-F492/100)</f>
        <v>499</v>
      </c>
      <c r="K492" s="16" t="n">
        <f aca="false">D492*H492</f>
        <v>321.7</v>
      </c>
      <c r="L492" s="16" t="n">
        <f aca="false">J492-K492</f>
        <v>177.3</v>
      </c>
    </row>
    <row r="493" customFormat="false" ht="15" hidden="false" customHeight="false" outlineLevel="0" collapsed="false">
      <c r="A493" s="12" t="n">
        <v>492</v>
      </c>
      <c r="B493" s="12" t="n">
        <v>258</v>
      </c>
      <c r="C493" s="12" t="n">
        <v>37</v>
      </c>
      <c r="D493" s="12" t="n">
        <v>1</v>
      </c>
      <c r="E493" s="16" t="n">
        <v>439</v>
      </c>
      <c r="F493" s="12" t="n">
        <v>20</v>
      </c>
      <c r="G493" s="12" t="str">
        <f aca="false">INDEX(Products!$C$2:$C$181,MATCH(C493,Products!$A$2:$A$181,0))</f>
        <v>Home &amp; Kitchen</v>
      </c>
      <c r="H493" s="16" t="n">
        <f aca="false">INDEX(Products!$E$2:$E$181,MATCH(C493,Products!$A$2:$A$181,0))</f>
        <v>313.05</v>
      </c>
      <c r="I493" s="12" t="str">
        <f aca="false">INDEX(Orders!$G$2:$G$3525,MATCH(B493,Orders!$A$2:$A$3525,0))</f>
        <v>Returned</v>
      </c>
      <c r="J493" s="16" t="n">
        <f aca="false">D493*E493*(1-F493/100)</f>
        <v>351.2</v>
      </c>
      <c r="K493" s="16" t="n">
        <f aca="false">D493*H493</f>
        <v>313.05</v>
      </c>
      <c r="L493" s="16" t="n">
        <f aca="false">J493-K493</f>
        <v>38.15</v>
      </c>
    </row>
    <row r="494" customFormat="false" ht="15" hidden="false" customHeight="false" outlineLevel="0" collapsed="false">
      <c r="A494" s="12" t="n">
        <v>493</v>
      </c>
      <c r="B494" s="12" t="n">
        <v>258</v>
      </c>
      <c r="C494" s="12" t="n">
        <v>161</v>
      </c>
      <c r="D494" s="12" t="n">
        <v>1</v>
      </c>
      <c r="E494" s="16" t="n">
        <v>549</v>
      </c>
      <c r="F494" s="12" t="n">
        <v>15</v>
      </c>
      <c r="G494" s="12" t="str">
        <f aca="false">INDEX(Products!$C$2:$C$181,MATCH(C494,Products!$A$2:$A$181,0))</f>
        <v>Books &amp; Stationery</v>
      </c>
      <c r="H494" s="16" t="n">
        <f aca="false">INDEX(Products!$E$2:$E$181,MATCH(C494,Products!$A$2:$A$181,0))</f>
        <v>380.41</v>
      </c>
      <c r="I494" s="12" t="str">
        <f aca="false">INDEX(Orders!$G$2:$G$3525,MATCH(B494,Orders!$A$2:$A$3525,0))</f>
        <v>Returned</v>
      </c>
      <c r="J494" s="16" t="n">
        <f aca="false">D494*E494*(1-F494/100)</f>
        <v>466.65</v>
      </c>
      <c r="K494" s="16" t="n">
        <f aca="false">D494*H494</f>
        <v>380.41</v>
      </c>
      <c r="L494" s="16" t="n">
        <f aca="false">J494-K494</f>
        <v>86.24</v>
      </c>
    </row>
    <row r="495" customFormat="false" ht="15" hidden="false" customHeight="false" outlineLevel="0" collapsed="false">
      <c r="A495" s="12" t="n">
        <v>494</v>
      </c>
      <c r="B495" s="12" t="n">
        <v>259</v>
      </c>
      <c r="C495" s="12" t="n">
        <v>159</v>
      </c>
      <c r="D495" s="12" t="n">
        <v>1</v>
      </c>
      <c r="E495" s="16" t="n">
        <v>439</v>
      </c>
      <c r="F495" s="12" t="n">
        <v>0</v>
      </c>
      <c r="G495" s="12" t="str">
        <f aca="false">INDEX(Products!$C$2:$C$181,MATCH(C495,Products!$A$2:$A$181,0))</f>
        <v>Books &amp; Stationery</v>
      </c>
      <c r="H495" s="16" t="n">
        <f aca="false">INDEX(Products!$E$2:$E$181,MATCH(C495,Products!$A$2:$A$181,0))</f>
        <v>256.67</v>
      </c>
      <c r="I495" s="12" t="str">
        <f aca="false">INDEX(Orders!$G$2:$G$3525,MATCH(B495,Orders!$A$2:$A$3525,0))</f>
        <v>Delivered</v>
      </c>
      <c r="J495" s="16" t="n">
        <f aca="false">D495*E495*(1-F495/100)</f>
        <v>439</v>
      </c>
      <c r="K495" s="16" t="n">
        <f aca="false">D495*H495</f>
        <v>256.67</v>
      </c>
      <c r="L495" s="16" t="n">
        <f aca="false">J495-K495</f>
        <v>182.33</v>
      </c>
    </row>
    <row r="496" customFormat="false" ht="15" hidden="false" customHeight="false" outlineLevel="0" collapsed="false">
      <c r="A496" s="12" t="n">
        <v>495</v>
      </c>
      <c r="B496" s="12" t="n">
        <v>260</v>
      </c>
      <c r="C496" s="12" t="n">
        <v>73</v>
      </c>
      <c r="D496" s="12" t="n">
        <v>1</v>
      </c>
      <c r="E496" s="16" t="n">
        <v>1079</v>
      </c>
      <c r="F496" s="12" t="n">
        <v>0</v>
      </c>
      <c r="G496" s="12" t="str">
        <f aca="false">INDEX(Products!$C$2:$C$181,MATCH(C496,Products!$A$2:$A$181,0))</f>
        <v>Fashion</v>
      </c>
      <c r="H496" s="16" t="n">
        <f aca="false">INDEX(Products!$E$2:$E$181,MATCH(C496,Products!$A$2:$A$181,0))</f>
        <v>601.41</v>
      </c>
      <c r="I496" s="12" t="str">
        <f aca="false">INDEX(Orders!$G$2:$G$3525,MATCH(B496,Orders!$A$2:$A$3525,0))</f>
        <v>Delivered</v>
      </c>
      <c r="J496" s="16" t="n">
        <f aca="false">D496*E496*(1-F496/100)</f>
        <v>1079</v>
      </c>
      <c r="K496" s="16" t="n">
        <f aca="false">D496*H496</f>
        <v>601.41</v>
      </c>
      <c r="L496" s="16" t="n">
        <f aca="false">J496-K496</f>
        <v>477.59</v>
      </c>
    </row>
    <row r="497" customFormat="false" ht="15" hidden="false" customHeight="false" outlineLevel="0" collapsed="false">
      <c r="A497" s="12" t="n">
        <v>496</v>
      </c>
      <c r="B497" s="12" t="n">
        <v>261</v>
      </c>
      <c r="C497" s="12" t="n">
        <v>21</v>
      </c>
      <c r="D497" s="12" t="n">
        <v>1</v>
      </c>
      <c r="E497" s="16" t="n">
        <v>1439</v>
      </c>
      <c r="F497" s="12" t="n">
        <v>5</v>
      </c>
      <c r="G497" s="12" t="str">
        <f aca="false">INDEX(Products!$C$2:$C$181,MATCH(C497,Products!$A$2:$A$181,0))</f>
        <v>Electronics</v>
      </c>
      <c r="H497" s="16" t="n">
        <f aca="false">INDEX(Products!$E$2:$E$181,MATCH(C497,Products!$A$2:$A$181,0))</f>
        <v>933.96</v>
      </c>
      <c r="I497" s="12" t="str">
        <f aca="false">INDEX(Orders!$G$2:$G$3525,MATCH(B497,Orders!$A$2:$A$3525,0))</f>
        <v>Cancelled</v>
      </c>
      <c r="J497" s="16" t="n">
        <f aca="false">D497*E497*(1-F497/100)</f>
        <v>1367.05</v>
      </c>
      <c r="K497" s="16" t="n">
        <f aca="false">D497*H497</f>
        <v>933.96</v>
      </c>
      <c r="L497" s="16" t="n">
        <f aca="false">J497-K497</f>
        <v>433.09</v>
      </c>
    </row>
    <row r="498" customFormat="false" ht="15" hidden="false" customHeight="false" outlineLevel="0" collapsed="false">
      <c r="A498" s="12" t="n">
        <v>497</v>
      </c>
      <c r="B498" s="12" t="n">
        <v>261</v>
      </c>
      <c r="C498" s="12" t="n">
        <v>176</v>
      </c>
      <c r="D498" s="12" t="n">
        <v>1</v>
      </c>
      <c r="E498" s="16" t="n">
        <v>509</v>
      </c>
      <c r="F498" s="12" t="n">
        <v>0</v>
      </c>
      <c r="G498" s="12" t="str">
        <f aca="false">INDEX(Products!$C$2:$C$181,MATCH(C498,Products!$A$2:$A$181,0))</f>
        <v>Books &amp; Stationery</v>
      </c>
      <c r="H498" s="16" t="n">
        <f aca="false">INDEX(Products!$E$2:$E$181,MATCH(C498,Products!$A$2:$A$181,0))</f>
        <v>367.14</v>
      </c>
      <c r="I498" s="12" t="str">
        <f aca="false">INDEX(Orders!$G$2:$G$3525,MATCH(B498,Orders!$A$2:$A$3525,0))</f>
        <v>Cancelled</v>
      </c>
      <c r="J498" s="16" t="n">
        <f aca="false">D498*E498*(1-F498/100)</f>
        <v>509</v>
      </c>
      <c r="K498" s="16" t="n">
        <f aca="false">D498*H498</f>
        <v>367.14</v>
      </c>
      <c r="L498" s="16" t="n">
        <f aca="false">J498-K498</f>
        <v>141.86</v>
      </c>
    </row>
    <row r="499" customFormat="false" ht="15" hidden="false" customHeight="false" outlineLevel="0" collapsed="false">
      <c r="A499" s="12" t="n">
        <v>498</v>
      </c>
      <c r="B499" s="12" t="n">
        <v>261</v>
      </c>
      <c r="C499" s="12" t="n">
        <v>18</v>
      </c>
      <c r="D499" s="12" t="n">
        <v>1</v>
      </c>
      <c r="E499" s="16" t="n">
        <v>5829</v>
      </c>
      <c r="F499" s="12" t="n">
        <v>0</v>
      </c>
      <c r="G499" s="12" t="str">
        <f aca="false">INDEX(Products!$C$2:$C$181,MATCH(C499,Products!$A$2:$A$181,0))</f>
        <v>Electronics</v>
      </c>
      <c r="H499" s="16" t="n">
        <f aca="false">INDEX(Products!$E$2:$E$181,MATCH(C499,Products!$A$2:$A$181,0))</f>
        <v>4148.38</v>
      </c>
      <c r="I499" s="12" t="str">
        <f aca="false">INDEX(Orders!$G$2:$G$3525,MATCH(B499,Orders!$A$2:$A$3525,0))</f>
        <v>Cancelled</v>
      </c>
      <c r="J499" s="16" t="n">
        <f aca="false">D499*E499*(1-F499/100)</f>
        <v>5829</v>
      </c>
      <c r="K499" s="16" t="n">
        <f aca="false">D499*H499</f>
        <v>4148.38</v>
      </c>
      <c r="L499" s="16" t="n">
        <f aca="false">J499-K499</f>
        <v>1680.62</v>
      </c>
    </row>
    <row r="500" customFormat="false" ht="15" hidden="false" customHeight="false" outlineLevel="0" collapsed="false">
      <c r="A500" s="12" t="n">
        <v>499</v>
      </c>
      <c r="B500" s="12" t="n">
        <v>262</v>
      </c>
      <c r="C500" s="12" t="n">
        <v>123</v>
      </c>
      <c r="D500" s="12" t="n">
        <v>1</v>
      </c>
      <c r="E500" s="16" t="n">
        <v>319</v>
      </c>
      <c r="F500" s="12" t="n">
        <v>0</v>
      </c>
      <c r="G500" s="12" t="str">
        <f aca="false">INDEX(Products!$C$2:$C$181,MATCH(C500,Products!$A$2:$A$181,0))</f>
        <v>Sports &amp; Fitness</v>
      </c>
      <c r="H500" s="16" t="n">
        <f aca="false">INDEX(Products!$E$2:$E$181,MATCH(C500,Products!$A$2:$A$181,0))</f>
        <v>234.68</v>
      </c>
      <c r="I500" s="12" t="str">
        <f aca="false">INDEX(Orders!$G$2:$G$3525,MATCH(B500,Orders!$A$2:$A$3525,0))</f>
        <v>Delivered</v>
      </c>
      <c r="J500" s="16" t="n">
        <f aca="false">D500*E500*(1-F500/100)</f>
        <v>319</v>
      </c>
      <c r="K500" s="16" t="n">
        <f aca="false">D500*H500</f>
        <v>234.68</v>
      </c>
      <c r="L500" s="16" t="n">
        <f aca="false">J500-K500</f>
        <v>84.32</v>
      </c>
    </row>
    <row r="501" customFormat="false" ht="15" hidden="false" customHeight="false" outlineLevel="0" collapsed="false">
      <c r="A501" s="12" t="n">
        <v>500</v>
      </c>
      <c r="B501" s="12" t="n">
        <v>262</v>
      </c>
      <c r="C501" s="12" t="n">
        <v>28</v>
      </c>
      <c r="D501" s="12" t="n">
        <v>1</v>
      </c>
      <c r="E501" s="16" t="n">
        <v>3919</v>
      </c>
      <c r="F501" s="12" t="n">
        <v>0</v>
      </c>
      <c r="G501" s="12" t="str">
        <f aca="false">INDEX(Products!$C$2:$C$181,MATCH(C501,Products!$A$2:$A$181,0))</f>
        <v>Electronics</v>
      </c>
      <c r="H501" s="16" t="n">
        <f aca="false">INDEX(Products!$E$2:$E$181,MATCH(C501,Products!$A$2:$A$181,0))</f>
        <v>2878.02</v>
      </c>
      <c r="I501" s="12" t="str">
        <f aca="false">INDEX(Orders!$G$2:$G$3525,MATCH(B501,Orders!$A$2:$A$3525,0))</f>
        <v>Delivered</v>
      </c>
      <c r="J501" s="16" t="n">
        <f aca="false">D501*E501*(1-F501/100)</f>
        <v>3919</v>
      </c>
      <c r="K501" s="16" t="n">
        <f aca="false">D501*H501</f>
        <v>2878.02</v>
      </c>
      <c r="L501" s="16" t="n">
        <f aca="false">J501-K501</f>
        <v>1040.98</v>
      </c>
    </row>
    <row r="502" customFormat="false" ht="15" hidden="false" customHeight="false" outlineLevel="0" collapsed="false">
      <c r="A502" s="12" t="n">
        <v>501</v>
      </c>
      <c r="B502" s="12" t="n">
        <v>263</v>
      </c>
      <c r="C502" s="12" t="n">
        <v>137</v>
      </c>
      <c r="D502" s="12" t="n">
        <v>3</v>
      </c>
      <c r="E502" s="16" t="n">
        <v>3509</v>
      </c>
      <c r="F502" s="12" t="n">
        <v>0</v>
      </c>
      <c r="G502" s="12" t="str">
        <f aca="false">INDEX(Products!$C$2:$C$181,MATCH(C502,Products!$A$2:$A$181,0))</f>
        <v>Sports &amp; Fitness</v>
      </c>
      <c r="H502" s="16" t="n">
        <f aca="false">INDEX(Products!$E$2:$E$181,MATCH(C502,Products!$A$2:$A$181,0))</f>
        <v>2570.86</v>
      </c>
      <c r="I502" s="12" t="str">
        <f aca="false">INDEX(Orders!$G$2:$G$3525,MATCH(B502,Orders!$A$2:$A$3525,0))</f>
        <v>Delivered</v>
      </c>
      <c r="J502" s="16" t="n">
        <f aca="false">D502*E502*(1-F502/100)</f>
        <v>10527</v>
      </c>
      <c r="K502" s="16" t="n">
        <f aca="false">D502*H502</f>
        <v>7712.58</v>
      </c>
      <c r="L502" s="16" t="n">
        <f aca="false">J502-K502</f>
        <v>2814.42</v>
      </c>
    </row>
    <row r="503" customFormat="false" ht="15" hidden="false" customHeight="false" outlineLevel="0" collapsed="false">
      <c r="A503" s="12" t="n">
        <v>502</v>
      </c>
      <c r="B503" s="12" t="n">
        <v>264</v>
      </c>
      <c r="C503" s="12" t="n">
        <v>163</v>
      </c>
      <c r="D503" s="12" t="n">
        <v>2</v>
      </c>
      <c r="E503" s="16" t="n">
        <v>869</v>
      </c>
      <c r="F503" s="12" t="n">
        <v>20</v>
      </c>
      <c r="G503" s="12" t="str">
        <f aca="false">INDEX(Products!$C$2:$C$181,MATCH(C503,Products!$A$2:$A$181,0))</f>
        <v>Books &amp; Stationery</v>
      </c>
      <c r="H503" s="16" t="n">
        <f aca="false">INDEX(Products!$E$2:$E$181,MATCH(C503,Products!$A$2:$A$181,0))</f>
        <v>606.2</v>
      </c>
      <c r="I503" s="12" t="str">
        <f aca="false">INDEX(Orders!$G$2:$G$3525,MATCH(B503,Orders!$A$2:$A$3525,0))</f>
        <v>Delivered</v>
      </c>
      <c r="J503" s="16" t="n">
        <f aca="false">D503*E503*(1-F503/100)</f>
        <v>1390.4</v>
      </c>
      <c r="K503" s="16" t="n">
        <f aca="false">D503*H503</f>
        <v>1212.4</v>
      </c>
      <c r="L503" s="16" t="n">
        <f aca="false">J503-K503</f>
        <v>178</v>
      </c>
    </row>
    <row r="504" customFormat="false" ht="15" hidden="false" customHeight="false" outlineLevel="0" collapsed="false">
      <c r="A504" s="12" t="n">
        <v>503</v>
      </c>
      <c r="B504" s="12" t="n">
        <v>264</v>
      </c>
      <c r="C504" s="12" t="n">
        <v>87</v>
      </c>
      <c r="D504" s="12" t="n">
        <v>1</v>
      </c>
      <c r="E504" s="16" t="n">
        <v>1689</v>
      </c>
      <c r="F504" s="12" t="n">
        <v>0</v>
      </c>
      <c r="G504" s="12" t="str">
        <f aca="false">INDEX(Products!$C$2:$C$181,MATCH(C504,Products!$A$2:$A$181,0))</f>
        <v>Fashion</v>
      </c>
      <c r="H504" s="16" t="n">
        <f aca="false">INDEX(Products!$E$2:$E$181,MATCH(C504,Products!$A$2:$A$181,0))</f>
        <v>1005.46</v>
      </c>
      <c r="I504" s="12" t="str">
        <f aca="false">INDEX(Orders!$G$2:$G$3525,MATCH(B504,Orders!$A$2:$A$3525,0))</f>
        <v>Delivered</v>
      </c>
      <c r="J504" s="16" t="n">
        <f aca="false">D504*E504*(1-F504/100)</f>
        <v>1689</v>
      </c>
      <c r="K504" s="16" t="n">
        <f aca="false">D504*H504</f>
        <v>1005.46</v>
      </c>
      <c r="L504" s="16" t="n">
        <f aca="false">J504-K504</f>
        <v>683.54</v>
      </c>
    </row>
    <row r="505" customFormat="false" ht="15" hidden="false" customHeight="false" outlineLevel="0" collapsed="false">
      <c r="A505" s="12" t="n">
        <v>504</v>
      </c>
      <c r="B505" s="12" t="n">
        <v>264</v>
      </c>
      <c r="C505" s="12" t="n">
        <v>111</v>
      </c>
      <c r="D505" s="12" t="n">
        <v>1</v>
      </c>
      <c r="E505" s="16" t="n">
        <v>1249</v>
      </c>
      <c r="F505" s="12" t="n">
        <v>0</v>
      </c>
      <c r="G505" s="12" t="str">
        <f aca="false">INDEX(Products!$C$2:$C$181,MATCH(C505,Products!$A$2:$A$181,0))</f>
        <v>Beauty</v>
      </c>
      <c r="H505" s="16" t="n">
        <f aca="false">INDEX(Products!$E$2:$E$181,MATCH(C505,Products!$A$2:$A$181,0))</f>
        <v>828.91</v>
      </c>
      <c r="I505" s="12" t="str">
        <f aca="false">INDEX(Orders!$G$2:$G$3525,MATCH(B505,Orders!$A$2:$A$3525,0))</f>
        <v>Delivered</v>
      </c>
      <c r="J505" s="16" t="n">
        <f aca="false">D505*E505*(1-F505/100)</f>
        <v>1249</v>
      </c>
      <c r="K505" s="16" t="n">
        <f aca="false">D505*H505</f>
        <v>828.91</v>
      </c>
      <c r="L505" s="16" t="n">
        <f aca="false">J505-K505</f>
        <v>420.09</v>
      </c>
    </row>
    <row r="506" customFormat="false" ht="15" hidden="false" customHeight="false" outlineLevel="0" collapsed="false">
      <c r="A506" s="12" t="n">
        <v>505</v>
      </c>
      <c r="B506" s="12" t="n">
        <v>265</v>
      </c>
      <c r="C506" s="12" t="n">
        <v>119</v>
      </c>
      <c r="D506" s="12" t="n">
        <v>1</v>
      </c>
      <c r="E506" s="16" t="n">
        <v>619</v>
      </c>
      <c r="F506" s="12" t="n">
        <v>0</v>
      </c>
      <c r="G506" s="12" t="str">
        <f aca="false">INDEX(Products!$C$2:$C$181,MATCH(C506,Products!$A$2:$A$181,0))</f>
        <v>Beauty</v>
      </c>
      <c r="H506" s="16" t="n">
        <f aca="false">INDEX(Products!$E$2:$E$181,MATCH(C506,Products!$A$2:$A$181,0))</f>
        <v>343.46</v>
      </c>
      <c r="I506" s="12" t="str">
        <f aca="false">INDEX(Orders!$G$2:$G$3525,MATCH(B506,Orders!$A$2:$A$3525,0))</f>
        <v>Delivered</v>
      </c>
      <c r="J506" s="16" t="n">
        <f aca="false">D506*E506*(1-F506/100)</f>
        <v>619</v>
      </c>
      <c r="K506" s="16" t="n">
        <f aca="false">D506*H506</f>
        <v>343.46</v>
      </c>
      <c r="L506" s="16" t="n">
        <f aca="false">J506-K506</f>
        <v>275.54</v>
      </c>
    </row>
    <row r="507" customFormat="false" ht="15" hidden="false" customHeight="false" outlineLevel="0" collapsed="false">
      <c r="A507" s="12" t="n">
        <v>506</v>
      </c>
      <c r="B507" s="12" t="n">
        <v>265</v>
      </c>
      <c r="C507" s="12" t="n">
        <v>70</v>
      </c>
      <c r="D507" s="12" t="n">
        <v>1</v>
      </c>
      <c r="E507" s="16" t="n">
        <v>1289</v>
      </c>
      <c r="F507" s="12" t="n">
        <v>0</v>
      </c>
      <c r="G507" s="12" t="str">
        <f aca="false">INDEX(Products!$C$2:$C$181,MATCH(C507,Products!$A$2:$A$181,0))</f>
        <v>Fashion</v>
      </c>
      <c r="H507" s="16" t="n">
        <f aca="false">INDEX(Products!$E$2:$E$181,MATCH(C507,Products!$A$2:$A$181,0))</f>
        <v>959.48</v>
      </c>
      <c r="I507" s="12" t="str">
        <f aca="false">INDEX(Orders!$G$2:$G$3525,MATCH(B507,Orders!$A$2:$A$3525,0))</f>
        <v>Delivered</v>
      </c>
      <c r="J507" s="16" t="n">
        <f aca="false">D507*E507*(1-F507/100)</f>
        <v>1289</v>
      </c>
      <c r="K507" s="16" t="n">
        <f aca="false">D507*H507</f>
        <v>959.48</v>
      </c>
      <c r="L507" s="16" t="n">
        <f aca="false">J507-K507</f>
        <v>329.52</v>
      </c>
    </row>
    <row r="508" customFormat="false" ht="15" hidden="false" customHeight="false" outlineLevel="0" collapsed="false">
      <c r="A508" s="12" t="n">
        <v>507</v>
      </c>
      <c r="B508" s="12" t="n">
        <v>266</v>
      </c>
      <c r="C508" s="12" t="n">
        <v>160</v>
      </c>
      <c r="D508" s="12" t="n">
        <v>1</v>
      </c>
      <c r="E508" s="16" t="n">
        <v>229</v>
      </c>
      <c r="F508" s="12" t="n">
        <v>20</v>
      </c>
      <c r="G508" s="12" t="str">
        <f aca="false">INDEX(Products!$C$2:$C$181,MATCH(C508,Products!$A$2:$A$181,0))</f>
        <v>Books &amp; Stationery</v>
      </c>
      <c r="H508" s="16" t="n">
        <f aca="false">INDEX(Products!$E$2:$E$181,MATCH(C508,Products!$A$2:$A$181,0))</f>
        <v>137.41</v>
      </c>
      <c r="I508" s="12" t="str">
        <f aca="false">INDEX(Orders!$G$2:$G$3525,MATCH(B508,Orders!$A$2:$A$3525,0))</f>
        <v>Delivered</v>
      </c>
      <c r="J508" s="16" t="n">
        <f aca="false">D508*E508*(1-F508/100)</f>
        <v>183.2</v>
      </c>
      <c r="K508" s="16" t="n">
        <f aca="false">D508*H508</f>
        <v>137.41</v>
      </c>
      <c r="L508" s="16" t="n">
        <f aca="false">J508-K508</f>
        <v>45.79</v>
      </c>
    </row>
    <row r="509" customFormat="false" ht="15" hidden="false" customHeight="false" outlineLevel="0" collapsed="false">
      <c r="A509" s="12" t="n">
        <v>508</v>
      </c>
      <c r="B509" s="12" t="n">
        <v>266</v>
      </c>
      <c r="C509" s="12" t="n">
        <v>108</v>
      </c>
      <c r="D509" s="12" t="n">
        <v>1</v>
      </c>
      <c r="E509" s="16" t="n">
        <v>1339</v>
      </c>
      <c r="F509" s="12" t="n">
        <v>0</v>
      </c>
      <c r="G509" s="12" t="str">
        <f aca="false">INDEX(Products!$C$2:$C$181,MATCH(C509,Products!$A$2:$A$181,0))</f>
        <v>Beauty</v>
      </c>
      <c r="H509" s="16" t="n">
        <f aca="false">INDEX(Products!$E$2:$E$181,MATCH(C509,Products!$A$2:$A$181,0))</f>
        <v>799.99</v>
      </c>
      <c r="I509" s="12" t="str">
        <f aca="false">INDEX(Orders!$G$2:$G$3525,MATCH(B509,Orders!$A$2:$A$3525,0))</f>
        <v>Delivered</v>
      </c>
      <c r="J509" s="16" t="n">
        <f aca="false">D509*E509*(1-F509/100)</f>
        <v>1339</v>
      </c>
      <c r="K509" s="16" t="n">
        <f aca="false">D509*H509</f>
        <v>799.99</v>
      </c>
      <c r="L509" s="16" t="n">
        <f aca="false">J509-K509</f>
        <v>539.01</v>
      </c>
    </row>
    <row r="510" customFormat="false" ht="15" hidden="false" customHeight="false" outlineLevel="0" collapsed="false">
      <c r="A510" s="12" t="n">
        <v>509</v>
      </c>
      <c r="B510" s="12" t="n">
        <v>266</v>
      </c>
      <c r="C510" s="12" t="n">
        <v>35</v>
      </c>
      <c r="D510" s="12" t="n">
        <v>1</v>
      </c>
      <c r="E510" s="16" t="n">
        <v>749</v>
      </c>
      <c r="F510" s="12" t="n">
        <v>0</v>
      </c>
      <c r="G510" s="12" t="str">
        <f aca="false">INDEX(Products!$C$2:$C$181,MATCH(C510,Products!$A$2:$A$181,0))</f>
        <v>Home &amp; Kitchen</v>
      </c>
      <c r="H510" s="16" t="n">
        <f aca="false">INDEX(Products!$E$2:$E$181,MATCH(C510,Products!$A$2:$A$181,0))</f>
        <v>559.79</v>
      </c>
      <c r="I510" s="12" t="str">
        <f aca="false">INDEX(Orders!$G$2:$G$3525,MATCH(B510,Orders!$A$2:$A$3525,0))</f>
        <v>Delivered</v>
      </c>
      <c r="J510" s="16" t="n">
        <f aca="false">D510*E510*(1-F510/100)</f>
        <v>749</v>
      </c>
      <c r="K510" s="16" t="n">
        <f aca="false">D510*H510</f>
        <v>559.79</v>
      </c>
      <c r="L510" s="16" t="n">
        <f aca="false">J510-K510</f>
        <v>189.21</v>
      </c>
    </row>
    <row r="511" customFormat="false" ht="15" hidden="false" customHeight="false" outlineLevel="0" collapsed="false">
      <c r="A511" s="12" t="n">
        <v>510</v>
      </c>
      <c r="B511" s="12" t="n">
        <v>266</v>
      </c>
      <c r="C511" s="12" t="n">
        <v>23</v>
      </c>
      <c r="D511" s="12" t="n">
        <v>2</v>
      </c>
      <c r="E511" s="16" t="n">
        <v>2159</v>
      </c>
      <c r="F511" s="12" t="n">
        <v>0</v>
      </c>
      <c r="G511" s="12" t="str">
        <f aca="false">INDEX(Products!$C$2:$C$181,MATCH(C511,Products!$A$2:$A$181,0))</f>
        <v>Electronics</v>
      </c>
      <c r="H511" s="16" t="n">
        <f aca="false">INDEX(Products!$E$2:$E$181,MATCH(C511,Products!$A$2:$A$181,0))</f>
        <v>1473.53</v>
      </c>
      <c r="I511" s="12" t="str">
        <f aca="false">INDEX(Orders!$G$2:$G$3525,MATCH(B511,Orders!$A$2:$A$3525,0))</f>
        <v>Delivered</v>
      </c>
      <c r="J511" s="16" t="n">
        <f aca="false">D511*E511*(1-F511/100)</f>
        <v>4318</v>
      </c>
      <c r="K511" s="16" t="n">
        <f aca="false">D511*H511</f>
        <v>2947.06</v>
      </c>
      <c r="L511" s="16" t="n">
        <f aca="false">J511-K511</f>
        <v>1370.94</v>
      </c>
    </row>
    <row r="512" customFormat="false" ht="15" hidden="false" customHeight="false" outlineLevel="0" collapsed="false">
      <c r="A512" s="12" t="n">
        <v>511</v>
      </c>
      <c r="B512" s="12" t="n">
        <v>267</v>
      </c>
      <c r="C512" s="12" t="n">
        <v>130</v>
      </c>
      <c r="D512" s="12" t="n">
        <v>1</v>
      </c>
      <c r="E512" s="16" t="n">
        <v>2399</v>
      </c>
      <c r="F512" s="12" t="n">
        <v>20</v>
      </c>
      <c r="G512" s="12" t="str">
        <f aca="false">INDEX(Products!$C$2:$C$181,MATCH(C512,Products!$A$2:$A$181,0))</f>
        <v>Sports &amp; Fitness</v>
      </c>
      <c r="H512" s="16" t="n">
        <f aca="false">INDEX(Products!$E$2:$E$181,MATCH(C512,Products!$A$2:$A$181,0))</f>
        <v>1366.08</v>
      </c>
      <c r="I512" s="12" t="str">
        <f aca="false">INDEX(Orders!$G$2:$G$3525,MATCH(B512,Orders!$A$2:$A$3525,0))</f>
        <v>Cancelled</v>
      </c>
      <c r="J512" s="16" t="n">
        <f aca="false">D512*E512*(1-F512/100)</f>
        <v>1919.2</v>
      </c>
      <c r="K512" s="16" t="n">
        <f aca="false">D512*H512</f>
        <v>1366.08</v>
      </c>
      <c r="L512" s="16" t="n">
        <f aca="false">J512-K512</f>
        <v>553.12</v>
      </c>
    </row>
    <row r="513" customFormat="false" ht="15" hidden="false" customHeight="false" outlineLevel="0" collapsed="false">
      <c r="A513" s="12" t="n">
        <v>512</v>
      </c>
      <c r="B513" s="12" t="n">
        <v>268</v>
      </c>
      <c r="C513" s="12" t="n">
        <v>7</v>
      </c>
      <c r="D513" s="12" t="n">
        <v>1</v>
      </c>
      <c r="E513" s="16" t="n">
        <v>5139</v>
      </c>
      <c r="F513" s="12" t="n">
        <v>0</v>
      </c>
      <c r="G513" s="12" t="str">
        <f aca="false">INDEX(Products!$C$2:$C$181,MATCH(C513,Products!$A$2:$A$181,0))</f>
        <v>Electronics</v>
      </c>
      <c r="H513" s="16" t="n">
        <f aca="false">INDEX(Products!$E$2:$E$181,MATCH(C513,Products!$A$2:$A$181,0))</f>
        <v>3044.69</v>
      </c>
      <c r="I513" s="12" t="str">
        <f aca="false">INDEX(Orders!$G$2:$G$3525,MATCH(B513,Orders!$A$2:$A$3525,0))</f>
        <v>Cancelled</v>
      </c>
      <c r="J513" s="16" t="n">
        <f aca="false">D513*E513*(1-F513/100)</f>
        <v>5139</v>
      </c>
      <c r="K513" s="16" t="n">
        <f aca="false">D513*H513</f>
        <v>3044.69</v>
      </c>
      <c r="L513" s="16" t="n">
        <f aca="false">J513-K513</f>
        <v>2094.31</v>
      </c>
    </row>
    <row r="514" customFormat="false" ht="15" hidden="false" customHeight="false" outlineLevel="0" collapsed="false">
      <c r="A514" s="12" t="n">
        <v>513</v>
      </c>
      <c r="B514" s="12" t="n">
        <v>269</v>
      </c>
      <c r="C514" s="12" t="n">
        <v>162</v>
      </c>
      <c r="D514" s="12" t="n">
        <v>1</v>
      </c>
      <c r="E514" s="16" t="n">
        <v>639</v>
      </c>
      <c r="F514" s="12" t="n">
        <v>0</v>
      </c>
      <c r="G514" s="12" t="str">
        <f aca="false">INDEX(Products!$C$2:$C$181,MATCH(C514,Products!$A$2:$A$181,0))</f>
        <v>Books &amp; Stationery</v>
      </c>
      <c r="H514" s="16" t="n">
        <f aca="false">INDEX(Products!$E$2:$E$181,MATCH(C514,Products!$A$2:$A$181,0))</f>
        <v>387.23</v>
      </c>
      <c r="I514" s="12" t="str">
        <f aca="false">INDEX(Orders!$G$2:$G$3525,MATCH(B514,Orders!$A$2:$A$3525,0))</f>
        <v>Cancelled</v>
      </c>
      <c r="J514" s="16" t="n">
        <f aca="false">D514*E514*(1-F514/100)</f>
        <v>639</v>
      </c>
      <c r="K514" s="16" t="n">
        <f aca="false">D514*H514</f>
        <v>387.23</v>
      </c>
      <c r="L514" s="16" t="n">
        <f aca="false">J514-K514</f>
        <v>251.77</v>
      </c>
    </row>
    <row r="515" customFormat="false" ht="15" hidden="false" customHeight="false" outlineLevel="0" collapsed="false">
      <c r="A515" s="12" t="n">
        <v>514</v>
      </c>
      <c r="B515" s="12" t="n">
        <v>269</v>
      </c>
      <c r="C515" s="12" t="n">
        <v>114</v>
      </c>
      <c r="D515" s="12" t="n">
        <v>1</v>
      </c>
      <c r="E515" s="16" t="n">
        <v>1769</v>
      </c>
      <c r="F515" s="12" t="n">
        <v>0</v>
      </c>
      <c r="G515" s="12" t="str">
        <f aca="false">INDEX(Products!$C$2:$C$181,MATCH(C515,Products!$A$2:$A$181,0))</f>
        <v>Beauty</v>
      </c>
      <c r="H515" s="16" t="n">
        <f aca="false">INDEX(Products!$E$2:$E$181,MATCH(C515,Products!$A$2:$A$181,0))</f>
        <v>1112.03</v>
      </c>
      <c r="I515" s="12" t="str">
        <f aca="false">INDEX(Orders!$G$2:$G$3525,MATCH(B515,Orders!$A$2:$A$3525,0))</f>
        <v>Cancelled</v>
      </c>
      <c r="J515" s="16" t="n">
        <f aca="false">D515*E515*(1-F515/100)</f>
        <v>1769</v>
      </c>
      <c r="K515" s="16" t="n">
        <f aca="false">D515*H515</f>
        <v>1112.03</v>
      </c>
      <c r="L515" s="16" t="n">
        <f aca="false">J515-K515</f>
        <v>656.97</v>
      </c>
    </row>
    <row r="516" customFormat="false" ht="15" hidden="false" customHeight="false" outlineLevel="0" collapsed="false">
      <c r="A516" s="12" t="n">
        <v>515</v>
      </c>
      <c r="B516" s="12" t="n">
        <v>270</v>
      </c>
      <c r="C516" s="12" t="n">
        <v>138</v>
      </c>
      <c r="D516" s="12" t="n">
        <v>1</v>
      </c>
      <c r="E516" s="16" t="n">
        <v>2179</v>
      </c>
      <c r="F516" s="12" t="n">
        <v>0</v>
      </c>
      <c r="G516" s="12" t="str">
        <f aca="false">INDEX(Products!$C$2:$C$181,MATCH(C516,Products!$A$2:$A$181,0))</f>
        <v>Sports &amp; Fitness</v>
      </c>
      <c r="H516" s="16" t="n">
        <f aca="false">INDEX(Products!$E$2:$E$181,MATCH(C516,Products!$A$2:$A$181,0))</f>
        <v>1417.01</v>
      </c>
      <c r="I516" s="12" t="str">
        <f aca="false">INDEX(Orders!$G$2:$G$3525,MATCH(B516,Orders!$A$2:$A$3525,0))</f>
        <v>Delivered</v>
      </c>
      <c r="J516" s="16" t="n">
        <f aca="false">D516*E516*(1-F516/100)</f>
        <v>2179</v>
      </c>
      <c r="K516" s="16" t="n">
        <f aca="false">D516*H516</f>
        <v>1417.01</v>
      </c>
      <c r="L516" s="16" t="n">
        <f aca="false">J516-K516</f>
        <v>761.99</v>
      </c>
    </row>
    <row r="517" customFormat="false" ht="15" hidden="false" customHeight="false" outlineLevel="0" collapsed="false">
      <c r="A517" s="12" t="n">
        <v>516</v>
      </c>
      <c r="B517" s="12" t="n">
        <v>270</v>
      </c>
      <c r="C517" s="12" t="n">
        <v>155</v>
      </c>
      <c r="D517" s="12" t="n">
        <v>1</v>
      </c>
      <c r="E517" s="16" t="n">
        <v>749</v>
      </c>
      <c r="F517" s="12" t="n">
        <v>20</v>
      </c>
      <c r="G517" s="12" t="str">
        <f aca="false">INDEX(Products!$C$2:$C$181,MATCH(C517,Products!$A$2:$A$181,0))</f>
        <v>Books &amp; Stationery</v>
      </c>
      <c r="H517" s="16" t="n">
        <f aca="false">INDEX(Products!$E$2:$E$181,MATCH(C517,Products!$A$2:$A$181,0))</f>
        <v>452.52</v>
      </c>
      <c r="I517" s="12" t="str">
        <f aca="false">INDEX(Orders!$G$2:$G$3525,MATCH(B517,Orders!$A$2:$A$3525,0))</f>
        <v>Delivered</v>
      </c>
      <c r="J517" s="16" t="n">
        <f aca="false">D517*E517*(1-F517/100)</f>
        <v>599.2</v>
      </c>
      <c r="K517" s="16" t="n">
        <f aca="false">D517*H517</f>
        <v>452.52</v>
      </c>
      <c r="L517" s="16" t="n">
        <f aca="false">J517-K517</f>
        <v>146.68</v>
      </c>
    </row>
    <row r="518" customFormat="false" ht="15" hidden="false" customHeight="false" outlineLevel="0" collapsed="false">
      <c r="A518" s="12" t="n">
        <v>517</v>
      </c>
      <c r="B518" s="12" t="n">
        <v>271</v>
      </c>
      <c r="C518" s="12" t="n">
        <v>99</v>
      </c>
      <c r="D518" s="12" t="n">
        <v>1</v>
      </c>
      <c r="E518" s="16" t="n">
        <v>1359</v>
      </c>
      <c r="F518" s="12" t="n">
        <v>0</v>
      </c>
      <c r="G518" s="12" t="str">
        <f aca="false">INDEX(Products!$C$2:$C$181,MATCH(C518,Products!$A$2:$A$181,0))</f>
        <v>Beauty</v>
      </c>
      <c r="H518" s="16" t="n">
        <f aca="false">INDEX(Products!$E$2:$E$181,MATCH(C518,Products!$A$2:$A$181,0))</f>
        <v>991.28</v>
      </c>
      <c r="I518" s="12" t="str">
        <f aca="false">INDEX(Orders!$G$2:$G$3525,MATCH(B518,Orders!$A$2:$A$3525,0))</f>
        <v>Returned</v>
      </c>
      <c r="J518" s="16" t="n">
        <f aca="false">D518*E518*(1-F518/100)</f>
        <v>1359</v>
      </c>
      <c r="K518" s="16" t="n">
        <f aca="false">D518*H518</f>
        <v>991.28</v>
      </c>
      <c r="L518" s="16" t="n">
        <f aca="false">J518-K518</f>
        <v>367.72</v>
      </c>
    </row>
    <row r="519" customFormat="false" ht="15" hidden="false" customHeight="false" outlineLevel="0" collapsed="false">
      <c r="A519" s="12" t="n">
        <v>518</v>
      </c>
      <c r="B519" s="12" t="n">
        <v>271</v>
      </c>
      <c r="C519" s="12" t="n">
        <v>132</v>
      </c>
      <c r="D519" s="12" t="n">
        <v>1</v>
      </c>
      <c r="E519" s="16" t="n">
        <v>789</v>
      </c>
      <c r="F519" s="12" t="n">
        <v>0</v>
      </c>
      <c r="G519" s="12" t="str">
        <f aca="false">INDEX(Products!$C$2:$C$181,MATCH(C519,Products!$A$2:$A$181,0))</f>
        <v>Sports &amp; Fitness</v>
      </c>
      <c r="H519" s="16" t="n">
        <f aca="false">INDEX(Products!$E$2:$E$181,MATCH(C519,Products!$A$2:$A$181,0))</f>
        <v>515.74</v>
      </c>
      <c r="I519" s="12" t="str">
        <f aca="false">INDEX(Orders!$G$2:$G$3525,MATCH(B519,Orders!$A$2:$A$3525,0))</f>
        <v>Returned</v>
      </c>
      <c r="J519" s="16" t="n">
        <f aca="false">D519*E519*(1-F519/100)</f>
        <v>789</v>
      </c>
      <c r="K519" s="16" t="n">
        <f aca="false">D519*H519</f>
        <v>515.74</v>
      </c>
      <c r="L519" s="16" t="n">
        <f aca="false">J519-K519</f>
        <v>273.26</v>
      </c>
    </row>
    <row r="520" customFormat="false" ht="15" hidden="false" customHeight="false" outlineLevel="0" collapsed="false">
      <c r="A520" s="12" t="n">
        <v>519</v>
      </c>
      <c r="B520" s="12" t="n">
        <v>272</v>
      </c>
      <c r="C520" s="12" t="n">
        <v>161</v>
      </c>
      <c r="D520" s="12" t="n">
        <v>1</v>
      </c>
      <c r="E520" s="16" t="n">
        <v>549</v>
      </c>
      <c r="F520" s="12" t="n">
        <v>0</v>
      </c>
      <c r="G520" s="12" t="str">
        <f aca="false">INDEX(Products!$C$2:$C$181,MATCH(C520,Products!$A$2:$A$181,0))</f>
        <v>Books &amp; Stationery</v>
      </c>
      <c r="H520" s="16" t="n">
        <f aca="false">INDEX(Products!$E$2:$E$181,MATCH(C520,Products!$A$2:$A$181,0))</f>
        <v>380.41</v>
      </c>
      <c r="I520" s="12" t="str">
        <f aca="false">INDEX(Orders!$G$2:$G$3525,MATCH(B520,Orders!$A$2:$A$3525,0))</f>
        <v>Delivered</v>
      </c>
      <c r="J520" s="16" t="n">
        <f aca="false">D520*E520*(1-F520/100)</f>
        <v>549</v>
      </c>
      <c r="K520" s="16" t="n">
        <f aca="false">D520*H520</f>
        <v>380.41</v>
      </c>
      <c r="L520" s="16" t="n">
        <f aca="false">J520-K520</f>
        <v>168.59</v>
      </c>
    </row>
    <row r="521" customFormat="false" ht="15" hidden="false" customHeight="false" outlineLevel="0" collapsed="false">
      <c r="A521" s="12" t="n">
        <v>520</v>
      </c>
      <c r="B521" s="12" t="n">
        <v>272</v>
      </c>
      <c r="C521" s="12" t="n">
        <v>73</v>
      </c>
      <c r="D521" s="12" t="n">
        <v>1</v>
      </c>
      <c r="E521" s="16" t="n">
        <v>1079</v>
      </c>
      <c r="F521" s="12" t="n">
        <v>0</v>
      </c>
      <c r="G521" s="12" t="str">
        <f aca="false">INDEX(Products!$C$2:$C$181,MATCH(C521,Products!$A$2:$A$181,0))</f>
        <v>Fashion</v>
      </c>
      <c r="H521" s="16" t="n">
        <f aca="false">INDEX(Products!$E$2:$E$181,MATCH(C521,Products!$A$2:$A$181,0))</f>
        <v>601.41</v>
      </c>
      <c r="I521" s="12" t="str">
        <f aca="false">INDEX(Orders!$G$2:$G$3525,MATCH(B521,Orders!$A$2:$A$3525,0))</f>
        <v>Delivered</v>
      </c>
      <c r="J521" s="16" t="n">
        <f aca="false">D521*E521*(1-F521/100)</f>
        <v>1079</v>
      </c>
      <c r="K521" s="16" t="n">
        <f aca="false">D521*H521</f>
        <v>601.41</v>
      </c>
      <c r="L521" s="16" t="n">
        <f aca="false">J521-K521</f>
        <v>477.59</v>
      </c>
    </row>
    <row r="522" customFormat="false" ht="15" hidden="false" customHeight="false" outlineLevel="0" collapsed="false">
      <c r="A522" s="12" t="n">
        <v>521</v>
      </c>
      <c r="B522" s="12" t="n">
        <v>273</v>
      </c>
      <c r="C522" s="12" t="n">
        <v>49</v>
      </c>
      <c r="D522" s="12" t="n">
        <v>1</v>
      </c>
      <c r="E522" s="16" t="n">
        <v>2809</v>
      </c>
      <c r="F522" s="12" t="n">
        <v>0</v>
      </c>
      <c r="G522" s="12" t="str">
        <f aca="false">INDEX(Products!$C$2:$C$181,MATCH(C522,Products!$A$2:$A$181,0))</f>
        <v>Home &amp; Kitchen</v>
      </c>
      <c r="H522" s="16" t="n">
        <f aca="false">INDEX(Products!$E$2:$E$181,MATCH(C522,Products!$A$2:$A$181,0))</f>
        <v>1785.14</v>
      </c>
      <c r="I522" s="12" t="str">
        <f aca="false">INDEX(Orders!$G$2:$G$3525,MATCH(B522,Orders!$A$2:$A$3525,0))</f>
        <v>Delivered</v>
      </c>
      <c r="J522" s="16" t="n">
        <f aca="false">D522*E522*(1-F522/100)</f>
        <v>2809</v>
      </c>
      <c r="K522" s="16" t="n">
        <f aca="false">D522*H522</f>
        <v>1785.14</v>
      </c>
      <c r="L522" s="16" t="n">
        <f aca="false">J522-K522</f>
        <v>1023.86</v>
      </c>
    </row>
    <row r="523" customFormat="false" ht="15" hidden="false" customHeight="false" outlineLevel="0" collapsed="false">
      <c r="A523" s="12" t="n">
        <v>522</v>
      </c>
      <c r="B523" s="12" t="n">
        <v>274</v>
      </c>
      <c r="C523" s="12" t="n">
        <v>108</v>
      </c>
      <c r="D523" s="12" t="n">
        <v>1</v>
      </c>
      <c r="E523" s="16" t="n">
        <v>1339</v>
      </c>
      <c r="F523" s="12" t="n">
        <v>10</v>
      </c>
      <c r="G523" s="12" t="str">
        <f aca="false">INDEX(Products!$C$2:$C$181,MATCH(C523,Products!$A$2:$A$181,0))</f>
        <v>Beauty</v>
      </c>
      <c r="H523" s="16" t="n">
        <f aca="false">INDEX(Products!$E$2:$E$181,MATCH(C523,Products!$A$2:$A$181,0))</f>
        <v>799.99</v>
      </c>
      <c r="I523" s="12" t="str">
        <f aca="false">INDEX(Orders!$G$2:$G$3525,MATCH(B523,Orders!$A$2:$A$3525,0))</f>
        <v>Delivered</v>
      </c>
      <c r="J523" s="16" t="n">
        <f aca="false">D523*E523*(1-F523/100)</f>
        <v>1205.1</v>
      </c>
      <c r="K523" s="16" t="n">
        <f aca="false">D523*H523</f>
        <v>799.99</v>
      </c>
      <c r="L523" s="16" t="n">
        <f aca="false">J523-K523</f>
        <v>405.11</v>
      </c>
    </row>
    <row r="524" customFormat="false" ht="15" hidden="false" customHeight="false" outlineLevel="0" collapsed="false">
      <c r="A524" s="12" t="n">
        <v>523</v>
      </c>
      <c r="B524" s="12" t="n">
        <v>274</v>
      </c>
      <c r="C524" s="12" t="n">
        <v>87</v>
      </c>
      <c r="D524" s="12" t="n">
        <v>1</v>
      </c>
      <c r="E524" s="16" t="n">
        <v>1689</v>
      </c>
      <c r="F524" s="12" t="n">
        <v>0</v>
      </c>
      <c r="G524" s="12" t="str">
        <f aca="false">INDEX(Products!$C$2:$C$181,MATCH(C524,Products!$A$2:$A$181,0))</f>
        <v>Fashion</v>
      </c>
      <c r="H524" s="16" t="n">
        <f aca="false">INDEX(Products!$E$2:$E$181,MATCH(C524,Products!$A$2:$A$181,0))</f>
        <v>1005.46</v>
      </c>
      <c r="I524" s="12" t="str">
        <f aca="false">INDEX(Orders!$G$2:$G$3525,MATCH(B524,Orders!$A$2:$A$3525,0))</f>
        <v>Delivered</v>
      </c>
      <c r="J524" s="16" t="n">
        <f aca="false">D524*E524*(1-F524/100)</f>
        <v>1689</v>
      </c>
      <c r="K524" s="16" t="n">
        <f aca="false">D524*H524</f>
        <v>1005.46</v>
      </c>
      <c r="L524" s="16" t="n">
        <f aca="false">J524-K524</f>
        <v>683.54</v>
      </c>
    </row>
    <row r="525" customFormat="false" ht="15" hidden="false" customHeight="false" outlineLevel="0" collapsed="false">
      <c r="A525" s="12" t="n">
        <v>524</v>
      </c>
      <c r="B525" s="12" t="n">
        <v>274</v>
      </c>
      <c r="C525" s="12" t="n">
        <v>170</v>
      </c>
      <c r="D525" s="12" t="n">
        <v>1</v>
      </c>
      <c r="E525" s="16" t="n">
        <v>489</v>
      </c>
      <c r="F525" s="12" t="n">
        <v>0</v>
      </c>
      <c r="G525" s="12" t="str">
        <f aca="false">INDEX(Products!$C$2:$C$181,MATCH(C525,Products!$A$2:$A$181,0))</f>
        <v>Books &amp; Stationery</v>
      </c>
      <c r="H525" s="16" t="n">
        <f aca="false">INDEX(Products!$E$2:$E$181,MATCH(C525,Products!$A$2:$A$181,0))</f>
        <v>278.52</v>
      </c>
      <c r="I525" s="12" t="str">
        <f aca="false">INDEX(Orders!$G$2:$G$3525,MATCH(B525,Orders!$A$2:$A$3525,0))</f>
        <v>Delivered</v>
      </c>
      <c r="J525" s="16" t="n">
        <f aca="false">D525*E525*(1-F525/100)</f>
        <v>489</v>
      </c>
      <c r="K525" s="16" t="n">
        <f aca="false">D525*H525</f>
        <v>278.52</v>
      </c>
      <c r="L525" s="16" t="n">
        <f aca="false">J525-K525</f>
        <v>210.48</v>
      </c>
    </row>
    <row r="526" customFormat="false" ht="15" hidden="false" customHeight="false" outlineLevel="0" collapsed="false">
      <c r="A526" s="12" t="n">
        <v>525</v>
      </c>
      <c r="B526" s="12" t="n">
        <v>275</v>
      </c>
      <c r="C526" s="12" t="n">
        <v>145</v>
      </c>
      <c r="D526" s="12" t="n">
        <v>1</v>
      </c>
      <c r="E526" s="16" t="n">
        <v>1329</v>
      </c>
      <c r="F526" s="12" t="n">
        <v>0</v>
      </c>
      <c r="G526" s="12" t="str">
        <f aca="false">INDEX(Products!$C$2:$C$181,MATCH(C526,Products!$A$2:$A$181,0))</f>
        <v>Sports &amp; Fitness</v>
      </c>
      <c r="H526" s="16" t="n">
        <f aca="false">INDEX(Products!$E$2:$E$181,MATCH(C526,Products!$A$2:$A$181,0))</f>
        <v>887.99</v>
      </c>
      <c r="I526" s="12" t="str">
        <f aca="false">INDEX(Orders!$G$2:$G$3525,MATCH(B526,Orders!$A$2:$A$3525,0))</f>
        <v>Delivered</v>
      </c>
      <c r="J526" s="16" t="n">
        <f aca="false">D526*E526*(1-F526/100)</f>
        <v>1329</v>
      </c>
      <c r="K526" s="16" t="n">
        <f aca="false">D526*H526</f>
        <v>887.99</v>
      </c>
      <c r="L526" s="16" t="n">
        <f aca="false">J526-K526</f>
        <v>441.01</v>
      </c>
    </row>
    <row r="527" customFormat="false" ht="15" hidden="false" customHeight="false" outlineLevel="0" collapsed="false">
      <c r="A527" s="12" t="n">
        <v>526</v>
      </c>
      <c r="B527" s="12" t="n">
        <v>276</v>
      </c>
      <c r="C527" s="12" t="n">
        <v>21</v>
      </c>
      <c r="D527" s="12" t="n">
        <v>1</v>
      </c>
      <c r="E527" s="16" t="n">
        <v>1439</v>
      </c>
      <c r="F527" s="12" t="n">
        <v>10</v>
      </c>
      <c r="G527" s="12" t="str">
        <f aca="false">INDEX(Products!$C$2:$C$181,MATCH(C527,Products!$A$2:$A$181,0))</f>
        <v>Electronics</v>
      </c>
      <c r="H527" s="16" t="n">
        <f aca="false">INDEX(Products!$E$2:$E$181,MATCH(C527,Products!$A$2:$A$181,0))</f>
        <v>933.96</v>
      </c>
      <c r="I527" s="12" t="str">
        <f aca="false">INDEX(Orders!$G$2:$G$3525,MATCH(B527,Orders!$A$2:$A$3525,0))</f>
        <v>Cancelled</v>
      </c>
      <c r="J527" s="16" t="n">
        <f aca="false">D527*E527*(1-F527/100)</f>
        <v>1295.1</v>
      </c>
      <c r="K527" s="16" t="n">
        <f aca="false">D527*H527</f>
        <v>933.96</v>
      </c>
      <c r="L527" s="16" t="n">
        <f aca="false">J527-K527</f>
        <v>361.14</v>
      </c>
    </row>
    <row r="528" customFormat="false" ht="15" hidden="false" customHeight="false" outlineLevel="0" collapsed="false">
      <c r="A528" s="12" t="n">
        <v>527</v>
      </c>
      <c r="B528" s="12" t="n">
        <v>276</v>
      </c>
      <c r="C528" s="12" t="n">
        <v>12</v>
      </c>
      <c r="D528" s="12" t="n">
        <v>1</v>
      </c>
      <c r="E528" s="16" t="n">
        <v>2329</v>
      </c>
      <c r="F528" s="12" t="n">
        <v>0</v>
      </c>
      <c r="G528" s="12" t="str">
        <f aca="false">INDEX(Products!$C$2:$C$181,MATCH(C528,Products!$A$2:$A$181,0))</f>
        <v>Electronics</v>
      </c>
      <c r="H528" s="16" t="n">
        <f aca="false">INDEX(Products!$E$2:$E$181,MATCH(C528,Products!$A$2:$A$181,0))</f>
        <v>1451.6</v>
      </c>
      <c r="I528" s="12" t="str">
        <f aca="false">INDEX(Orders!$G$2:$G$3525,MATCH(B528,Orders!$A$2:$A$3525,0))</f>
        <v>Cancelled</v>
      </c>
      <c r="J528" s="16" t="n">
        <f aca="false">D528*E528*(1-F528/100)</f>
        <v>2329</v>
      </c>
      <c r="K528" s="16" t="n">
        <f aca="false">D528*H528</f>
        <v>1451.6</v>
      </c>
      <c r="L528" s="16" t="n">
        <f aca="false">J528-K528</f>
        <v>877.4</v>
      </c>
    </row>
    <row r="529" customFormat="false" ht="15" hidden="false" customHeight="false" outlineLevel="0" collapsed="false">
      <c r="A529" s="12" t="n">
        <v>528</v>
      </c>
      <c r="B529" s="12" t="n">
        <v>276</v>
      </c>
      <c r="C529" s="12" t="n">
        <v>169</v>
      </c>
      <c r="D529" s="12" t="n">
        <v>1</v>
      </c>
      <c r="E529" s="16" t="n">
        <v>789</v>
      </c>
      <c r="F529" s="12" t="n">
        <v>0</v>
      </c>
      <c r="G529" s="12" t="str">
        <f aca="false">INDEX(Products!$C$2:$C$181,MATCH(C529,Products!$A$2:$A$181,0))</f>
        <v>Books &amp; Stationery</v>
      </c>
      <c r="H529" s="16" t="n">
        <f aca="false">INDEX(Products!$E$2:$E$181,MATCH(C529,Products!$A$2:$A$181,0))</f>
        <v>544.99</v>
      </c>
      <c r="I529" s="12" t="str">
        <f aca="false">INDEX(Orders!$G$2:$G$3525,MATCH(B529,Orders!$A$2:$A$3525,0))</f>
        <v>Cancelled</v>
      </c>
      <c r="J529" s="16" t="n">
        <f aca="false">D529*E529*(1-F529/100)</f>
        <v>789</v>
      </c>
      <c r="K529" s="16" t="n">
        <f aca="false">D529*H529</f>
        <v>544.99</v>
      </c>
      <c r="L529" s="16" t="n">
        <f aca="false">J529-K529</f>
        <v>244.01</v>
      </c>
    </row>
    <row r="530" customFormat="false" ht="15" hidden="false" customHeight="false" outlineLevel="0" collapsed="false">
      <c r="A530" s="12" t="n">
        <v>529</v>
      </c>
      <c r="B530" s="12" t="n">
        <v>276</v>
      </c>
      <c r="C530" s="12" t="n">
        <v>161</v>
      </c>
      <c r="D530" s="12" t="n">
        <v>1</v>
      </c>
      <c r="E530" s="16" t="n">
        <v>549</v>
      </c>
      <c r="F530" s="12" t="n">
        <v>0</v>
      </c>
      <c r="G530" s="12" t="str">
        <f aca="false">INDEX(Products!$C$2:$C$181,MATCH(C530,Products!$A$2:$A$181,0))</f>
        <v>Books &amp; Stationery</v>
      </c>
      <c r="H530" s="16" t="n">
        <f aca="false">INDEX(Products!$E$2:$E$181,MATCH(C530,Products!$A$2:$A$181,0))</f>
        <v>380.41</v>
      </c>
      <c r="I530" s="12" t="str">
        <f aca="false">INDEX(Orders!$G$2:$G$3525,MATCH(B530,Orders!$A$2:$A$3525,0))</f>
        <v>Cancelled</v>
      </c>
      <c r="J530" s="16" t="n">
        <f aca="false">D530*E530*(1-F530/100)</f>
        <v>549</v>
      </c>
      <c r="K530" s="16" t="n">
        <f aca="false">D530*H530</f>
        <v>380.41</v>
      </c>
      <c r="L530" s="16" t="n">
        <f aca="false">J530-K530</f>
        <v>168.59</v>
      </c>
    </row>
    <row r="531" customFormat="false" ht="15" hidden="false" customHeight="false" outlineLevel="0" collapsed="false">
      <c r="A531" s="12" t="n">
        <v>530</v>
      </c>
      <c r="B531" s="12" t="n">
        <v>277</v>
      </c>
      <c r="C531" s="12" t="n">
        <v>111</v>
      </c>
      <c r="D531" s="12" t="n">
        <v>1</v>
      </c>
      <c r="E531" s="16" t="n">
        <v>1249</v>
      </c>
      <c r="F531" s="12" t="n">
        <v>15</v>
      </c>
      <c r="G531" s="12" t="str">
        <f aca="false">INDEX(Products!$C$2:$C$181,MATCH(C531,Products!$A$2:$A$181,0))</f>
        <v>Beauty</v>
      </c>
      <c r="H531" s="16" t="n">
        <f aca="false">INDEX(Products!$E$2:$E$181,MATCH(C531,Products!$A$2:$A$181,0))</f>
        <v>828.91</v>
      </c>
      <c r="I531" s="12" t="str">
        <f aca="false">INDEX(Orders!$G$2:$G$3525,MATCH(B531,Orders!$A$2:$A$3525,0))</f>
        <v>Returned</v>
      </c>
      <c r="J531" s="16" t="n">
        <f aca="false">D531*E531*(1-F531/100)</f>
        <v>1061.65</v>
      </c>
      <c r="K531" s="16" t="n">
        <f aca="false">D531*H531</f>
        <v>828.91</v>
      </c>
      <c r="L531" s="16" t="n">
        <f aca="false">J531-K531</f>
        <v>232.74</v>
      </c>
    </row>
    <row r="532" customFormat="false" ht="15" hidden="false" customHeight="false" outlineLevel="0" collapsed="false">
      <c r="A532" s="12" t="n">
        <v>531</v>
      </c>
      <c r="B532" s="12" t="n">
        <v>277</v>
      </c>
      <c r="C532" s="12" t="n">
        <v>114</v>
      </c>
      <c r="D532" s="12" t="n">
        <v>1</v>
      </c>
      <c r="E532" s="16" t="n">
        <v>1769</v>
      </c>
      <c r="F532" s="12" t="n">
        <v>5</v>
      </c>
      <c r="G532" s="12" t="str">
        <f aca="false">INDEX(Products!$C$2:$C$181,MATCH(C532,Products!$A$2:$A$181,0))</f>
        <v>Beauty</v>
      </c>
      <c r="H532" s="16" t="n">
        <f aca="false">INDEX(Products!$E$2:$E$181,MATCH(C532,Products!$A$2:$A$181,0))</f>
        <v>1112.03</v>
      </c>
      <c r="I532" s="12" t="str">
        <f aca="false">INDEX(Orders!$G$2:$G$3525,MATCH(B532,Orders!$A$2:$A$3525,0))</f>
        <v>Returned</v>
      </c>
      <c r="J532" s="16" t="n">
        <f aca="false">D532*E532*(1-F532/100)</f>
        <v>1680.55</v>
      </c>
      <c r="K532" s="16" t="n">
        <f aca="false">D532*H532</f>
        <v>1112.03</v>
      </c>
      <c r="L532" s="16" t="n">
        <f aca="false">J532-K532</f>
        <v>568.52</v>
      </c>
    </row>
    <row r="533" customFormat="false" ht="15" hidden="false" customHeight="false" outlineLevel="0" collapsed="false">
      <c r="A533" s="12" t="n">
        <v>532</v>
      </c>
      <c r="B533" s="12" t="n">
        <v>277</v>
      </c>
      <c r="C533" s="12" t="n">
        <v>140</v>
      </c>
      <c r="D533" s="12" t="n">
        <v>1</v>
      </c>
      <c r="E533" s="16" t="n">
        <v>2889</v>
      </c>
      <c r="F533" s="12" t="n">
        <v>0</v>
      </c>
      <c r="G533" s="12" t="str">
        <f aca="false">INDEX(Products!$C$2:$C$181,MATCH(C533,Products!$A$2:$A$181,0))</f>
        <v>Sports &amp; Fitness</v>
      </c>
      <c r="H533" s="16" t="n">
        <f aca="false">INDEX(Products!$E$2:$E$181,MATCH(C533,Products!$A$2:$A$181,0))</f>
        <v>2048.76</v>
      </c>
      <c r="I533" s="12" t="str">
        <f aca="false">INDEX(Orders!$G$2:$G$3525,MATCH(B533,Orders!$A$2:$A$3525,0))</f>
        <v>Returned</v>
      </c>
      <c r="J533" s="16" t="n">
        <f aca="false">D533*E533*(1-F533/100)</f>
        <v>2889</v>
      </c>
      <c r="K533" s="16" t="n">
        <f aca="false">D533*H533</f>
        <v>2048.76</v>
      </c>
      <c r="L533" s="16" t="n">
        <f aca="false">J533-K533</f>
        <v>840.24</v>
      </c>
    </row>
    <row r="534" customFormat="false" ht="15" hidden="false" customHeight="false" outlineLevel="0" collapsed="false">
      <c r="A534" s="12" t="n">
        <v>533</v>
      </c>
      <c r="B534" s="12" t="n">
        <v>278</v>
      </c>
      <c r="C534" s="12" t="n">
        <v>6</v>
      </c>
      <c r="D534" s="12" t="n">
        <v>1</v>
      </c>
      <c r="E534" s="16" t="n">
        <v>919</v>
      </c>
      <c r="F534" s="12" t="n">
        <v>0</v>
      </c>
      <c r="G534" s="12" t="str">
        <f aca="false">INDEX(Products!$C$2:$C$181,MATCH(C534,Products!$A$2:$A$181,0))</f>
        <v>Electronics</v>
      </c>
      <c r="H534" s="16" t="n">
        <f aca="false">INDEX(Products!$E$2:$E$181,MATCH(C534,Products!$A$2:$A$181,0))</f>
        <v>683.72</v>
      </c>
      <c r="I534" s="12" t="str">
        <f aca="false">INDEX(Orders!$G$2:$G$3525,MATCH(B534,Orders!$A$2:$A$3525,0))</f>
        <v>Cancelled</v>
      </c>
      <c r="J534" s="16" t="n">
        <f aca="false">D534*E534*(1-F534/100)</f>
        <v>919</v>
      </c>
      <c r="K534" s="16" t="n">
        <f aca="false">D534*H534</f>
        <v>683.72</v>
      </c>
      <c r="L534" s="16" t="n">
        <f aca="false">J534-K534</f>
        <v>235.28</v>
      </c>
    </row>
    <row r="535" customFormat="false" ht="15" hidden="false" customHeight="false" outlineLevel="0" collapsed="false">
      <c r="A535" s="12" t="n">
        <v>534</v>
      </c>
      <c r="B535" s="12" t="n">
        <v>278</v>
      </c>
      <c r="C535" s="12" t="n">
        <v>26</v>
      </c>
      <c r="D535" s="12" t="n">
        <v>1</v>
      </c>
      <c r="E535" s="16" t="n">
        <v>5849</v>
      </c>
      <c r="F535" s="12" t="n">
        <v>15</v>
      </c>
      <c r="G535" s="12" t="str">
        <f aca="false">INDEX(Products!$C$2:$C$181,MATCH(C535,Products!$A$2:$A$181,0))</f>
        <v>Electronics</v>
      </c>
      <c r="H535" s="16" t="n">
        <f aca="false">INDEX(Products!$E$2:$E$181,MATCH(C535,Products!$A$2:$A$181,0))</f>
        <v>4123.7</v>
      </c>
      <c r="I535" s="12" t="str">
        <f aca="false">INDEX(Orders!$G$2:$G$3525,MATCH(B535,Orders!$A$2:$A$3525,0))</f>
        <v>Cancelled</v>
      </c>
      <c r="J535" s="16" t="n">
        <f aca="false">D535*E535*(1-F535/100)</f>
        <v>4971.65</v>
      </c>
      <c r="K535" s="16" t="n">
        <f aca="false">D535*H535</f>
        <v>4123.7</v>
      </c>
      <c r="L535" s="16" t="n">
        <f aca="false">J535-K535</f>
        <v>847.95</v>
      </c>
    </row>
    <row r="536" customFormat="false" ht="15" hidden="false" customHeight="false" outlineLevel="0" collapsed="false">
      <c r="A536" s="12" t="n">
        <v>535</v>
      </c>
      <c r="B536" s="12" t="n">
        <v>278</v>
      </c>
      <c r="C536" s="12" t="n">
        <v>174</v>
      </c>
      <c r="D536" s="12" t="n">
        <v>1</v>
      </c>
      <c r="E536" s="16" t="n">
        <v>619</v>
      </c>
      <c r="F536" s="12" t="n">
        <v>0</v>
      </c>
      <c r="G536" s="12" t="str">
        <f aca="false">INDEX(Products!$C$2:$C$181,MATCH(C536,Products!$A$2:$A$181,0))</f>
        <v>Books &amp; Stationery</v>
      </c>
      <c r="H536" s="16" t="n">
        <f aca="false">INDEX(Products!$E$2:$E$181,MATCH(C536,Products!$A$2:$A$181,0))</f>
        <v>346.06</v>
      </c>
      <c r="I536" s="12" t="str">
        <f aca="false">INDEX(Orders!$G$2:$G$3525,MATCH(B536,Orders!$A$2:$A$3525,0))</f>
        <v>Cancelled</v>
      </c>
      <c r="J536" s="16" t="n">
        <f aca="false">D536*E536*(1-F536/100)</f>
        <v>619</v>
      </c>
      <c r="K536" s="16" t="n">
        <f aca="false">D536*H536</f>
        <v>346.06</v>
      </c>
      <c r="L536" s="16" t="n">
        <f aca="false">J536-K536</f>
        <v>272.94</v>
      </c>
    </row>
    <row r="537" customFormat="false" ht="15" hidden="false" customHeight="false" outlineLevel="0" collapsed="false">
      <c r="A537" s="12" t="n">
        <v>536</v>
      </c>
      <c r="B537" s="12" t="n">
        <v>278</v>
      </c>
      <c r="C537" s="12" t="n">
        <v>116</v>
      </c>
      <c r="D537" s="12" t="n">
        <v>1</v>
      </c>
      <c r="E537" s="16" t="n">
        <v>1469</v>
      </c>
      <c r="F537" s="12" t="n">
        <v>15</v>
      </c>
      <c r="G537" s="12" t="str">
        <f aca="false">INDEX(Products!$C$2:$C$181,MATCH(C537,Products!$A$2:$A$181,0))</f>
        <v>Beauty</v>
      </c>
      <c r="H537" s="16" t="n">
        <f aca="false">INDEX(Products!$E$2:$E$181,MATCH(C537,Products!$A$2:$A$181,0))</f>
        <v>955.62</v>
      </c>
      <c r="I537" s="12" t="str">
        <f aca="false">INDEX(Orders!$G$2:$G$3525,MATCH(B537,Orders!$A$2:$A$3525,0))</f>
        <v>Cancelled</v>
      </c>
      <c r="J537" s="16" t="n">
        <f aca="false">D537*E537*(1-F537/100)</f>
        <v>1248.65</v>
      </c>
      <c r="K537" s="16" t="n">
        <f aca="false">D537*H537</f>
        <v>955.62</v>
      </c>
      <c r="L537" s="16" t="n">
        <f aca="false">J537-K537</f>
        <v>293.03</v>
      </c>
    </row>
    <row r="538" customFormat="false" ht="15" hidden="false" customHeight="false" outlineLevel="0" collapsed="false">
      <c r="A538" s="12" t="n">
        <v>537</v>
      </c>
      <c r="B538" s="12" t="n">
        <v>279</v>
      </c>
      <c r="C538" s="12" t="n">
        <v>118</v>
      </c>
      <c r="D538" s="12" t="n">
        <v>1</v>
      </c>
      <c r="E538" s="16" t="n">
        <v>479</v>
      </c>
      <c r="F538" s="12" t="n">
        <v>0</v>
      </c>
      <c r="G538" s="12" t="str">
        <f aca="false">INDEX(Products!$C$2:$C$181,MATCH(C538,Products!$A$2:$A$181,0))</f>
        <v>Beauty</v>
      </c>
      <c r="H538" s="16" t="n">
        <f aca="false">INDEX(Products!$E$2:$E$181,MATCH(C538,Products!$A$2:$A$181,0))</f>
        <v>332.66</v>
      </c>
      <c r="I538" s="12" t="str">
        <f aca="false">INDEX(Orders!$G$2:$G$3525,MATCH(B538,Orders!$A$2:$A$3525,0))</f>
        <v>Returned</v>
      </c>
      <c r="J538" s="16" t="n">
        <f aca="false">D538*E538*(1-F538/100)</f>
        <v>479</v>
      </c>
      <c r="K538" s="16" t="n">
        <f aca="false">D538*H538</f>
        <v>332.66</v>
      </c>
      <c r="L538" s="16" t="n">
        <f aca="false">J538-K538</f>
        <v>146.34</v>
      </c>
    </row>
    <row r="539" customFormat="false" ht="15" hidden="false" customHeight="false" outlineLevel="0" collapsed="false">
      <c r="A539" s="12" t="n">
        <v>538</v>
      </c>
      <c r="B539" s="12" t="n">
        <v>279</v>
      </c>
      <c r="C539" s="12" t="n">
        <v>10</v>
      </c>
      <c r="D539" s="12" t="n">
        <v>2</v>
      </c>
      <c r="E539" s="16" t="n">
        <v>3059</v>
      </c>
      <c r="F539" s="12" t="n">
        <v>0</v>
      </c>
      <c r="G539" s="12" t="str">
        <f aca="false">INDEX(Products!$C$2:$C$181,MATCH(C539,Products!$A$2:$A$181,0))</f>
        <v>Electronics</v>
      </c>
      <c r="H539" s="16" t="n">
        <f aca="false">INDEX(Products!$E$2:$E$181,MATCH(C539,Products!$A$2:$A$181,0))</f>
        <v>1860.62</v>
      </c>
      <c r="I539" s="12" t="str">
        <f aca="false">INDEX(Orders!$G$2:$G$3525,MATCH(B539,Orders!$A$2:$A$3525,0))</f>
        <v>Returned</v>
      </c>
      <c r="J539" s="16" t="n">
        <f aca="false">D539*E539*(1-F539/100)</f>
        <v>6118</v>
      </c>
      <c r="K539" s="16" t="n">
        <f aca="false">D539*H539</f>
        <v>3721.24</v>
      </c>
      <c r="L539" s="16" t="n">
        <f aca="false">J539-K539</f>
        <v>2396.76</v>
      </c>
    </row>
    <row r="540" customFormat="false" ht="15" hidden="false" customHeight="false" outlineLevel="0" collapsed="false">
      <c r="A540" s="12" t="n">
        <v>539</v>
      </c>
      <c r="B540" s="12" t="n">
        <v>280</v>
      </c>
      <c r="C540" s="12" t="n">
        <v>49</v>
      </c>
      <c r="D540" s="12" t="n">
        <v>3</v>
      </c>
      <c r="E540" s="16" t="n">
        <v>2809</v>
      </c>
      <c r="F540" s="12" t="n">
        <v>20</v>
      </c>
      <c r="G540" s="12" t="str">
        <f aca="false">INDEX(Products!$C$2:$C$181,MATCH(C540,Products!$A$2:$A$181,0))</f>
        <v>Home &amp; Kitchen</v>
      </c>
      <c r="H540" s="16" t="n">
        <f aca="false">INDEX(Products!$E$2:$E$181,MATCH(C540,Products!$A$2:$A$181,0))</f>
        <v>1785.14</v>
      </c>
      <c r="I540" s="12" t="str">
        <f aca="false">INDEX(Orders!$G$2:$G$3525,MATCH(B540,Orders!$A$2:$A$3525,0))</f>
        <v>Delivered</v>
      </c>
      <c r="J540" s="16" t="n">
        <f aca="false">D540*E540*(1-F540/100)</f>
        <v>6741.6</v>
      </c>
      <c r="K540" s="16" t="n">
        <f aca="false">D540*H540</f>
        <v>5355.42</v>
      </c>
      <c r="L540" s="16" t="n">
        <f aca="false">J540-K540</f>
        <v>1386.18</v>
      </c>
    </row>
    <row r="541" customFormat="false" ht="15" hidden="false" customHeight="false" outlineLevel="0" collapsed="false">
      <c r="A541" s="12" t="n">
        <v>540</v>
      </c>
      <c r="B541" s="12" t="n">
        <v>280</v>
      </c>
      <c r="C541" s="12" t="n">
        <v>65</v>
      </c>
      <c r="D541" s="12" t="n">
        <v>1</v>
      </c>
      <c r="E541" s="16" t="n">
        <v>329</v>
      </c>
      <c r="F541" s="12" t="n">
        <v>0</v>
      </c>
      <c r="G541" s="12" t="str">
        <f aca="false">INDEX(Products!$C$2:$C$181,MATCH(C541,Products!$A$2:$A$181,0))</f>
        <v>Fashion</v>
      </c>
      <c r="H541" s="16" t="n">
        <f aca="false">INDEX(Products!$E$2:$E$181,MATCH(C541,Products!$A$2:$A$181,0))</f>
        <v>214.56</v>
      </c>
      <c r="I541" s="12" t="str">
        <f aca="false">INDEX(Orders!$G$2:$G$3525,MATCH(B541,Orders!$A$2:$A$3525,0))</f>
        <v>Delivered</v>
      </c>
      <c r="J541" s="16" t="n">
        <f aca="false">D541*E541*(1-F541/100)</f>
        <v>329</v>
      </c>
      <c r="K541" s="16" t="n">
        <f aca="false">D541*H541</f>
        <v>214.56</v>
      </c>
      <c r="L541" s="16" t="n">
        <f aca="false">J541-K541</f>
        <v>114.44</v>
      </c>
    </row>
    <row r="542" customFormat="false" ht="15" hidden="false" customHeight="false" outlineLevel="0" collapsed="false">
      <c r="A542" s="12" t="n">
        <v>541</v>
      </c>
      <c r="B542" s="12" t="n">
        <v>281</v>
      </c>
      <c r="C542" s="12" t="n">
        <v>127</v>
      </c>
      <c r="D542" s="12" t="n">
        <v>1</v>
      </c>
      <c r="E542" s="16" t="n">
        <v>3449</v>
      </c>
      <c r="F542" s="12" t="n">
        <v>0</v>
      </c>
      <c r="G542" s="12" t="str">
        <f aca="false">INDEX(Products!$C$2:$C$181,MATCH(C542,Products!$A$2:$A$181,0))</f>
        <v>Sports &amp; Fitness</v>
      </c>
      <c r="H542" s="16" t="n">
        <f aca="false">INDEX(Products!$E$2:$E$181,MATCH(C542,Products!$A$2:$A$181,0))</f>
        <v>2115.56</v>
      </c>
      <c r="I542" s="12" t="str">
        <f aca="false">INDEX(Orders!$G$2:$G$3525,MATCH(B542,Orders!$A$2:$A$3525,0))</f>
        <v>Delivered</v>
      </c>
      <c r="J542" s="16" t="n">
        <f aca="false">D542*E542*(1-F542/100)</f>
        <v>3449</v>
      </c>
      <c r="K542" s="16" t="n">
        <f aca="false">D542*H542</f>
        <v>2115.56</v>
      </c>
      <c r="L542" s="16" t="n">
        <f aca="false">J542-K542</f>
        <v>1333.44</v>
      </c>
    </row>
    <row r="543" customFormat="false" ht="15" hidden="false" customHeight="false" outlineLevel="0" collapsed="false">
      <c r="A543" s="12" t="n">
        <v>542</v>
      </c>
      <c r="B543" s="12" t="n">
        <v>282</v>
      </c>
      <c r="C543" s="12" t="n">
        <v>26</v>
      </c>
      <c r="D543" s="12" t="n">
        <v>2</v>
      </c>
      <c r="E543" s="16" t="n">
        <v>5849</v>
      </c>
      <c r="F543" s="12" t="n">
        <v>0</v>
      </c>
      <c r="G543" s="12" t="str">
        <f aca="false">INDEX(Products!$C$2:$C$181,MATCH(C543,Products!$A$2:$A$181,0))</f>
        <v>Electronics</v>
      </c>
      <c r="H543" s="16" t="n">
        <f aca="false">INDEX(Products!$E$2:$E$181,MATCH(C543,Products!$A$2:$A$181,0))</f>
        <v>4123.7</v>
      </c>
      <c r="I543" s="12" t="str">
        <f aca="false">INDEX(Orders!$G$2:$G$3525,MATCH(B543,Orders!$A$2:$A$3525,0))</f>
        <v>Delivered</v>
      </c>
      <c r="J543" s="16" t="n">
        <f aca="false">D543*E543*(1-F543/100)</f>
        <v>11698</v>
      </c>
      <c r="K543" s="16" t="n">
        <f aca="false">D543*H543</f>
        <v>8247.4</v>
      </c>
      <c r="L543" s="16" t="n">
        <f aca="false">J543-K543</f>
        <v>3450.6</v>
      </c>
    </row>
    <row r="544" customFormat="false" ht="15" hidden="false" customHeight="false" outlineLevel="0" collapsed="false">
      <c r="A544" s="12" t="n">
        <v>543</v>
      </c>
      <c r="B544" s="12" t="n">
        <v>282</v>
      </c>
      <c r="C544" s="12" t="n">
        <v>68</v>
      </c>
      <c r="D544" s="12" t="n">
        <v>1</v>
      </c>
      <c r="E544" s="16" t="n">
        <v>2859</v>
      </c>
      <c r="F544" s="12" t="n">
        <v>0</v>
      </c>
      <c r="G544" s="12" t="str">
        <f aca="false">INDEX(Products!$C$2:$C$181,MATCH(C544,Products!$A$2:$A$181,0))</f>
        <v>Fashion</v>
      </c>
      <c r="H544" s="16" t="n">
        <f aca="false">INDEX(Products!$E$2:$E$181,MATCH(C544,Products!$A$2:$A$181,0))</f>
        <v>1757.26</v>
      </c>
      <c r="I544" s="12" t="str">
        <f aca="false">INDEX(Orders!$G$2:$G$3525,MATCH(B544,Orders!$A$2:$A$3525,0))</f>
        <v>Delivered</v>
      </c>
      <c r="J544" s="16" t="n">
        <f aca="false">D544*E544*(1-F544/100)</f>
        <v>2859</v>
      </c>
      <c r="K544" s="16" t="n">
        <f aca="false">D544*H544</f>
        <v>1757.26</v>
      </c>
      <c r="L544" s="16" t="n">
        <f aca="false">J544-K544</f>
        <v>1101.74</v>
      </c>
    </row>
    <row r="545" customFormat="false" ht="15" hidden="false" customHeight="false" outlineLevel="0" collapsed="false">
      <c r="A545" s="12" t="n">
        <v>544</v>
      </c>
      <c r="B545" s="12" t="n">
        <v>282</v>
      </c>
      <c r="C545" s="12" t="n">
        <v>5</v>
      </c>
      <c r="D545" s="12" t="n">
        <v>2</v>
      </c>
      <c r="E545" s="16" t="n">
        <v>3939</v>
      </c>
      <c r="F545" s="12" t="n">
        <v>0</v>
      </c>
      <c r="G545" s="12" t="str">
        <f aca="false">INDEX(Products!$C$2:$C$181,MATCH(C545,Products!$A$2:$A$181,0))</f>
        <v>Electronics</v>
      </c>
      <c r="H545" s="16" t="n">
        <f aca="false">INDEX(Products!$E$2:$E$181,MATCH(C545,Products!$A$2:$A$181,0))</f>
        <v>2724.27</v>
      </c>
      <c r="I545" s="12" t="str">
        <f aca="false">INDEX(Orders!$G$2:$G$3525,MATCH(B545,Orders!$A$2:$A$3525,0))</f>
        <v>Delivered</v>
      </c>
      <c r="J545" s="16" t="n">
        <f aca="false">D545*E545*(1-F545/100)</f>
        <v>7878</v>
      </c>
      <c r="K545" s="16" t="n">
        <f aca="false">D545*H545</f>
        <v>5448.54</v>
      </c>
      <c r="L545" s="16" t="n">
        <f aca="false">J545-K545</f>
        <v>2429.46</v>
      </c>
    </row>
    <row r="546" customFormat="false" ht="15" hidden="false" customHeight="false" outlineLevel="0" collapsed="false">
      <c r="A546" s="12" t="n">
        <v>545</v>
      </c>
      <c r="B546" s="12" t="n">
        <v>282</v>
      </c>
      <c r="C546" s="12" t="n">
        <v>54</v>
      </c>
      <c r="D546" s="12" t="n">
        <v>1</v>
      </c>
      <c r="E546" s="16" t="n">
        <v>2299</v>
      </c>
      <c r="F546" s="12" t="n">
        <v>0</v>
      </c>
      <c r="G546" s="12" t="str">
        <f aca="false">INDEX(Products!$C$2:$C$181,MATCH(C546,Products!$A$2:$A$181,0))</f>
        <v>Home &amp; Kitchen</v>
      </c>
      <c r="H546" s="16" t="n">
        <f aca="false">INDEX(Products!$E$2:$E$181,MATCH(C546,Products!$A$2:$A$181,0))</f>
        <v>1611.85</v>
      </c>
      <c r="I546" s="12" t="str">
        <f aca="false">INDEX(Orders!$G$2:$G$3525,MATCH(B546,Orders!$A$2:$A$3525,0))</f>
        <v>Delivered</v>
      </c>
      <c r="J546" s="16" t="n">
        <f aca="false">D546*E546*(1-F546/100)</f>
        <v>2299</v>
      </c>
      <c r="K546" s="16" t="n">
        <f aca="false">D546*H546</f>
        <v>1611.85</v>
      </c>
      <c r="L546" s="16" t="n">
        <f aca="false">J546-K546</f>
        <v>687.15</v>
      </c>
    </row>
    <row r="547" customFormat="false" ht="15" hidden="false" customHeight="false" outlineLevel="0" collapsed="false">
      <c r="A547" s="12" t="n">
        <v>546</v>
      </c>
      <c r="B547" s="12" t="n">
        <v>283</v>
      </c>
      <c r="C547" s="12" t="n">
        <v>114</v>
      </c>
      <c r="D547" s="12" t="n">
        <v>1</v>
      </c>
      <c r="E547" s="16" t="n">
        <v>1769</v>
      </c>
      <c r="F547" s="12" t="n">
        <v>5</v>
      </c>
      <c r="G547" s="12" t="str">
        <f aca="false">INDEX(Products!$C$2:$C$181,MATCH(C547,Products!$A$2:$A$181,0))</f>
        <v>Beauty</v>
      </c>
      <c r="H547" s="16" t="n">
        <f aca="false">INDEX(Products!$E$2:$E$181,MATCH(C547,Products!$A$2:$A$181,0))</f>
        <v>1112.03</v>
      </c>
      <c r="I547" s="12" t="str">
        <f aca="false">INDEX(Orders!$G$2:$G$3525,MATCH(B547,Orders!$A$2:$A$3525,0))</f>
        <v>Cancelled</v>
      </c>
      <c r="J547" s="16" t="n">
        <f aca="false">D547*E547*(1-F547/100)</f>
        <v>1680.55</v>
      </c>
      <c r="K547" s="16" t="n">
        <f aca="false">D547*H547</f>
        <v>1112.03</v>
      </c>
      <c r="L547" s="16" t="n">
        <f aca="false">J547-K547</f>
        <v>568.52</v>
      </c>
    </row>
    <row r="548" customFormat="false" ht="15" hidden="false" customHeight="false" outlineLevel="0" collapsed="false">
      <c r="A548" s="12" t="n">
        <v>547</v>
      </c>
      <c r="B548" s="12" t="n">
        <v>284</v>
      </c>
      <c r="C548" s="12" t="n">
        <v>162</v>
      </c>
      <c r="D548" s="12" t="n">
        <v>1</v>
      </c>
      <c r="E548" s="16" t="n">
        <v>639</v>
      </c>
      <c r="F548" s="12" t="n">
        <v>0</v>
      </c>
      <c r="G548" s="12" t="str">
        <f aca="false">INDEX(Products!$C$2:$C$181,MATCH(C548,Products!$A$2:$A$181,0))</f>
        <v>Books &amp; Stationery</v>
      </c>
      <c r="H548" s="16" t="n">
        <f aca="false">INDEX(Products!$E$2:$E$181,MATCH(C548,Products!$A$2:$A$181,0))</f>
        <v>387.23</v>
      </c>
      <c r="I548" s="12" t="str">
        <f aca="false">INDEX(Orders!$G$2:$G$3525,MATCH(B548,Orders!$A$2:$A$3525,0))</f>
        <v>Delivered</v>
      </c>
      <c r="J548" s="16" t="n">
        <f aca="false">D548*E548*(1-F548/100)</f>
        <v>639</v>
      </c>
      <c r="K548" s="16" t="n">
        <f aca="false">D548*H548</f>
        <v>387.23</v>
      </c>
      <c r="L548" s="16" t="n">
        <f aca="false">J548-K548</f>
        <v>251.77</v>
      </c>
    </row>
    <row r="549" customFormat="false" ht="15" hidden="false" customHeight="false" outlineLevel="0" collapsed="false">
      <c r="A549" s="12" t="n">
        <v>548</v>
      </c>
      <c r="B549" s="12" t="n">
        <v>284</v>
      </c>
      <c r="C549" s="12" t="n">
        <v>154</v>
      </c>
      <c r="D549" s="12" t="n">
        <v>1</v>
      </c>
      <c r="E549" s="16" t="n">
        <v>519</v>
      </c>
      <c r="F549" s="12" t="n">
        <v>0</v>
      </c>
      <c r="G549" s="12" t="str">
        <f aca="false">INDEX(Products!$C$2:$C$181,MATCH(C549,Products!$A$2:$A$181,0))</f>
        <v>Books &amp; Stationery</v>
      </c>
      <c r="H549" s="16" t="n">
        <f aca="false">INDEX(Products!$E$2:$E$181,MATCH(C549,Products!$A$2:$A$181,0))</f>
        <v>318.97</v>
      </c>
      <c r="I549" s="12" t="str">
        <f aca="false">INDEX(Orders!$G$2:$G$3525,MATCH(B549,Orders!$A$2:$A$3525,0))</f>
        <v>Delivered</v>
      </c>
      <c r="J549" s="16" t="n">
        <f aca="false">D549*E549*(1-F549/100)</f>
        <v>519</v>
      </c>
      <c r="K549" s="16" t="n">
        <f aca="false">D549*H549</f>
        <v>318.97</v>
      </c>
      <c r="L549" s="16" t="n">
        <f aca="false">J549-K549</f>
        <v>200.03</v>
      </c>
    </row>
    <row r="550" customFormat="false" ht="15" hidden="false" customHeight="false" outlineLevel="0" collapsed="false">
      <c r="A550" s="12" t="n">
        <v>549</v>
      </c>
      <c r="B550" s="12" t="n">
        <v>285</v>
      </c>
      <c r="C550" s="12" t="n">
        <v>142</v>
      </c>
      <c r="D550" s="12" t="n">
        <v>1</v>
      </c>
      <c r="E550" s="16" t="n">
        <v>1669</v>
      </c>
      <c r="F550" s="12" t="n">
        <v>0</v>
      </c>
      <c r="G550" s="12" t="str">
        <f aca="false">INDEX(Products!$C$2:$C$181,MATCH(C550,Products!$A$2:$A$181,0))</f>
        <v>Sports &amp; Fitness</v>
      </c>
      <c r="H550" s="16" t="n">
        <f aca="false">INDEX(Products!$E$2:$E$181,MATCH(C550,Products!$A$2:$A$181,0))</f>
        <v>949.32</v>
      </c>
      <c r="I550" s="12" t="str">
        <f aca="false">INDEX(Orders!$G$2:$G$3525,MATCH(B550,Orders!$A$2:$A$3525,0))</f>
        <v>Delivered</v>
      </c>
      <c r="J550" s="16" t="n">
        <f aca="false">D550*E550*(1-F550/100)</f>
        <v>1669</v>
      </c>
      <c r="K550" s="16" t="n">
        <f aca="false">D550*H550</f>
        <v>949.32</v>
      </c>
      <c r="L550" s="16" t="n">
        <f aca="false">J550-K550</f>
        <v>719.68</v>
      </c>
    </row>
    <row r="551" customFormat="false" ht="15" hidden="false" customHeight="false" outlineLevel="0" collapsed="false">
      <c r="A551" s="12" t="n">
        <v>550</v>
      </c>
      <c r="B551" s="12" t="n">
        <v>285</v>
      </c>
      <c r="C551" s="12" t="n">
        <v>90</v>
      </c>
      <c r="D551" s="12" t="n">
        <v>1</v>
      </c>
      <c r="E551" s="16" t="n">
        <v>2839</v>
      </c>
      <c r="F551" s="12" t="n">
        <v>0</v>
      </c>
      <c r="G551" s="12" t="str">
        <f aca="false">INDEX(Products!$C$2:$C$181,MATCH(C551,Products!$A$2:$A$181,0))</f>
        <v>Fashion</v>
      </c>
      <c r="H551" s="16" t="n">
        <f aca="false">INDEX(Products!$E$2:$E$181,MATCH(C551,Products!$A$2:$A$181,0))</f>
        <v>1639.53</v>
      </c>
      <c r="I551" s="12" t="str">
        <f aca="false">INDEX(Orders!$G$2:$G$3525,MATCH(B551,Orders!$A$2:$A$3525,0))</f>
        <v>Delivered</v>
      </c>
      <c r="J551" s="16" t="n">
        <f aca="false">D551*E551*(1-F551/100)</f>
        <v>2839</v>
      </c>
      <c r="K551" s="16" t="n">
        <f aca="false">D551*H551</f>
        <v>1639.53</v>
      </c>
      <c r="L551" s="16" t="n">
        <f aca="false">J551-K551</f>
        <v>1199.47</v>
      </c>
    </row>
    <row r="552" customFormat="false" ht="15" hidden="false" customHeight="false" outlineLevel="0" collapsed="false">
      <c r="A552" s="12" t="n">
        <v>551</v>
      </c>
      <c r="B552" s="12" t="n">
        <v>286</v>
      </c>
      <c r="C552" s="12" t="n">
        <v>78</v>
      </c>
      <c r="D552" s="12" t="n">
        <v>1</v>
      </c>
      <c r="E552" s="16" t="n">
        <v>2969</v>
      </c>
      <c r="F552" s="12" t="n">
        <v>0</v>
      </c>
      <c r="G552" s="12" t="str">
        <f aca="false">INDEX(Products!$C$2:$C$181,MATCH(C552,Products!$A$2:$A$181,0))</f>
        <v>Fashion</v>
      </c>
      <c r="H552" s="16" t="n">
        <f aca="false">INDEX(Products!$E$2:$E$181,MATCH(C552,Products!$A$2:$A$181,0))</f>
        <v>1776.68</v>
      </c>
      <c r="I552" s="12" t="str">
        <f aca="false">INDEX(Orders!$G$2:$G$3525,MATCH(B552,Orders!$A$2:$A$3525,0))</f>
        <v>Delivered</v>
      </c>
      <c r="J552" s="16" t="n">
        <f aca="false">D552*E552*(1-F552/100)</f>
        <v>2969</v>
      </c>
      <c r="K552" s="16" t="n">
        <f aca="false">D552*H552</f>
        <v>1776.68</v>
      </c>
      <c r="L552" s="16" t="n">
        <f aca="false">J552-K552</f>
        <v>1192.32</v>
      </c>
    </row>
    <row r="553" customFormat="false" ht="15" hidden="false" customHeight="false" outlineLevel="0" collapsed="false">
      <c r="A553" s="12" t="n">
        <v>552</v>
      </c>
      <c r="B553" s="12" t="n">
        <v>286</v>
      </c>
      <c r="C553" s="12" t="n">
        <v>39</v>
      </c>
      <c r="D553" s="12" t="n">
        <v>1</v>
      </c>
      <c r="E553" s="16" t="n">
        <v>3959</v>
      </c>
      <c r="F553" s="12" t="n">
        <v>0</v>
      </c>
      <c r="G553" s="12" t="str">
        <f aca="false">INDEX(Products!$C$2:$C$181,MATCH(C553,Products!$A$2:$A$181,0))</f>
        <v>Home &amp; Kitchen</v>
      </c>
      <c r="H553" s="16" t="n">
        <f aca="false">INDEX(Products!$E$2:$E$181,MATCH(C553,Products!$A$2:$A$181,0))</f>
        <v>2236.08</v>
      </c>
      <c r="I553" s="12" t="str">
        <f aca="false">INDEX(Orders!$G$2:$G$3525,MATCH(B553,Orders!$A$2:$A$3525,0))</f>
        <v>Delivered</v>
      </c>
      <c r="J553" s="16" t="n">
        <f aca="false">D553*E553*(1-F553/100)</f>
        <v>3959</v>
      </c>
      <c r="K553" s="16" t="n">
        <f aca="false">D553*H553</f>
        <v>2236.08</v>
      </c>
      <c r="L553" s="16" t="n">
        <f aca="false">J553-K553</f>
        <v>1722.92</v>
      </c>
    </row>
    <row r="554" customFormat="false" ht="15" hidden="false" customHeight="false" outlineLevel="0" collapsed="false">
      <c r="A554" s="12" t="n">
        <v>553</v>
      </c>
      <c r="B554" s="12" t="n">
        <v>286</v>
      </c>
      <c r="C554" s="12" t="n">
        <v>103</v>
      </c>
      <c r="D554" s="12" t="n">
        <v>1</v>
      </c>
      <c r="E554" s="16" t="n">
        <v>1159</v>
      </c>
      <c r="F554" s="12" t="n">
        <v>0</v>
      </c>
      <c r="G554" s="12" t="str">
        <f aca="false">INDEX(Products!$C$2:$C$181,MATCH(C554,Products!$A$2:$A$181,0))</f>
        <v>Beauty</v>
      </c>
      <c r="H554" s="16" t="n">
        <f aca="false">INDEX(Products!$E$2:$E$181,MATCH(C554,Products!$A$2:$A$181,0))</f>
        <v>639.58</v>
      </c>
      <c r="I554" s="12" t="str">
        <f aca="false">INDEX(Orders!$G$2:$G$3525,MATCH(B554,Orders!$A$2:$A$3525,0))</f>
        <v>Delivered</v>
      </c>
      <c r="J554" s="16" t="n">
        <f aca="false">D554*E554*(1-F554/100)</f>
        <v>1159</v>
      </c>
      <c r="K554" s="16" t="n">
        <f aca="false">D554*H554</f>
        <v>639.58</v>
      </c>
      <c r="L554" s="16" t="n">
        <f aca="false">J554-K554</f>
        <v>519.42</v>
      </c>
    </row>
    <row r="555" customFormat="false" ht="15" hidden="false" customHeight="false" outlineLevel="0" collapsed="false">
      <c r="A555" s="12" t="n">
        <v>554</v>
      </c>
      <c r="B555" s="12" t="n">
        <v>287</v>
      </c>
      <c r="C555" s="12" t="n">
        <v>88</v>
      </c>
      <c r="D555" s="12" t="n">
        <v>1</v>
      </c>
      <c r="E555" s="16" t="n">
        <v>2049</v>
      </c>
      <c r="F555" s="12" t="n">
        <v>0</v>
      </c>
      <c r="G555" s="12" t="str">
        <f aca="false">INDEX(Products!$C$2:$C$181,MATCH(C555,Products!$A$2:$A$181,0))</f>
        <v>Fashion</v>
      </c>
      <c r="H555" s="16" t="n">
        <f aca="false">INDEX(Products!$E$2:$E$181,MATCH(C555,Products!$A$2:$A$181,0))</f>
        <v>1198.41</v>
      </c>
      <c r="I555" s="12" t="str">
        <f aca="false">INDEX(Orders!$G$2:$G$3525,MATCH(B555,Orders!$A$2:$A$3525,0))</f>
        <v>Delivered</v>
      </c>
      <c r="J555" s="16" t="n">
        <f aca="false">D555*E555*(1-F555/100)</f>
        <v>2049</v>
      </c>
      <c r="K555" s="16" t="n">
        <f aca="false">D555*H555</f>
        <v>1198.41</v>
      </c>
      <c r="L555" s="16" t="n">
        <f aca="false">J555-K555</f>
        <v>850.59</v>
      </c>
    </row>
    <row r="556" customFormat="false" ht="15" hidden="false" customHeight="false" outlineLevel="0" collapsed="false">
      <c r="A556" s="12" t="n">
        <v>555</v>
      </c>
      <c r="B556" s="12" t="n">
        <v>288</v>
      </c>
      <c r="C556" s="12" t="n">
        <v>173</v>
      </c>
      <c r="D556" s="12" t="n">
        <v>1</v>
      </c>
      <c r="E556" s="16" t="n">
        <v>429</v>
      </c>
      <c r="F556" s="12" t="n">
        <v>0</v>
      </c>
      <c r="G556" s="12" t="str">
        <f aca="false">INDEX(Products!$C$2:$C$181,MATCH(C556,Products!$A$2:$A$181,0))</f>
        <v>Books &amp; Stationery</v>
      </c>
      <c r="H556" s="16" t="n">
        <f aca="false">INDEX(Products!$E$2:$E$181,MATCH(C556,Products!$A$2:$A$181,0))</f>
        <v>288.79</v>
      </c>
      <c r="I556" s="12" t="str">
        <f aca="false">INDEX(Orders!$G$2:$G$3525,MATCH(B556,Orders!$A$2:$A$3525,0))</f>
        <v>Delivered</v>
      </c>
      <c r="J556" s="16" t="n">
        <f aca="false">D556*E556*(1-F556/100)</f>
        <v>429</v>
      </c>
      <c r="K556" s="16" t="n">
        <f aca="false">D556*H556</f>
        <v>288.79</v>
      </c>
      <c r="L556" s="16" t="n">
        <f aca="false">J556-K556</f>
        <v>140.21</v>
      </c>
    </row>
    <row r="557" customFormat="false" ht="15" hidden="false" customHeight="false" outlineLevel="0" collapsed="false">
      <c r="A557" s="12" t="n">
        <v>556</v>
      </c>
      <c r="B557" s="12" t="n">
        <v>288</v>
      </c>
      <c r="C557" s="12" t="n">
        <v>129</v>
      </c>
      <c r="D557" s="12" t="n">
        <v>1</v>
      </c>
      <c r="E557" s="16" t="n">
        <v>3769</v>
      </c>
      <c r="F557" s="12" t="n">
        <v>20</v>
      </c>
      <c r="G557" s="12" t="str">
        <f aca="false">INDEX(Products!$C$2:$C$181,MATCH(C557,Products!$A$2:$A$181,0))</f>
        <v>Sports &amp; Fitness</v>
      </c>
      <c r="H557" s="16" t="n">
        <f aca="false">INDEX(Products!$E$2:$E$181,MATCH(C557,Products!$A$2:$A$181,0))</f>
        <v>2597.62</v>
      </c>
      <c r="I557" s="12" t="str">
        <f aca="false">INDEX(Orders!$G$2:$G$3525,MATCH(B557,Orders!$A$2:$A$3525,0))</f>
        <v>Delivered</v>
      </c>
      <c r="J557" s="16" t="n">
        <f aca="false">D557*E557*(1-F557/100)</f>
        <v>3015.2</v>
      </c>
      <c r="K557" s="16" t="n">
        <f aca="false">D557*H557</f>
        <v>2597.62</v>
      </c>
      <c r="L557" s="16" t="n">
        <f aca="false">J557-K557</f>
        <v>417.58</v>
      </c>
    </row>
    <row r="558" customFormat="false" ht="15" hidden="false" customHeight="false" outlineLevel="0" collapsed="false">
      <c r="A558" s="12" t="n">
        <v>557</v>
      </c>
      <c r="B558" s="12" t="n">
        <v>289</v>
      </c>
      <c r="C558" s="12" t="n">
        <v>31</v>
      </c>
      <c r="D558" s="12" t="n">
        <v>1</v>
      </c>
      <c r="E558" s="16" t="n">
        <v>2199</v>
      </c>
      <c r="F558" s="12" t="n">
        <v>0</v>
      </c>
      <c r="G558" s="12" t="str">
        <f aca="false">INDEX(Products!$C$2:$C$181,MATCH(C558,Products!$A$2:$A$181,0))</f>
        <v>Home &amp; Kitchen</v>
      </c>
      <c r="H558" s="16" t="n">
        <f aca="false">INDEX(Products!$E$2:$E$181,MATCH(C558,Products!$A$2:$A$181,0))</f>
        <v>1328.79</v>
      </c>
      <c r="I558" s="12" t="str">
        <f aca="false">INDEX(Orders!$G$2:$G$3525,MATCH(B558,Orders!$A$2:$A$3525,0))</f>
        <v>Returned</v>
      </c>
      <c r="J558" s="16" t="n">
        <f aca="false">D558*E558*(1-F558/100)</f>
        <v>2199</v>
      </c>
      <c r="K558" s="16" t="n">
        <f aca="false">D558*H558</f>
        <v>1328.79</v>
      </c>
      <c r="L558" s="16" t="n">
        <f aca="false">J558-K558</f>
        <v>870.21</v>
      </c>
    </row>
    <row r="559" customFormat="false" ht="15" hidden="false" customHeight="false" outlineLevel="0" collapsed="false">
      <c r="A559" s="12" t="n">
        <v>558</v>
      </c>
      <c r="B559" s="12" t="n">
        <v>290</v>
      </c>
      <c r="C559" s="12" t="n">
        <v>125</v>
      </c>
      <c r="D559" s="12" t="n">
        <v>1</v>
      </c>
      <c r="E559" s="16" t="n">
        <v>3869</v>
      </c>
      <c r="F559" s="12" t="n">
        <v>0</v>
      </c>
      <c r="G559" s="12" t="str">
        <f aca="false">INDEX(Products!$C$2:$C$181,MATCH(C559,Products!$A$2:$A$181,0))</f>
        <v>Sports &amp; Fitness</v>
      </c>
      <c r="H559" s="16" t="n">
        <f aca="false">INDEX(Products!$E$2:$E$181,MATCH(C559,Products!$A$2:$A$181,0))</f>
        <v>2788.01</v>
      </c>
      <c r="I559" s="12" t="str">
        <f aca="false">INDEX(Orders!$G$2:$G$3525,MATCH(B559,Orders!$A$2:$A$3525,0))</f>
        <v>Delivered</v>
      </c>
      <c r="J559" s="16" t="n">
        <f aca="false">D559*E559*(1-F559/100)</f>
        <v>3869</v>
      </c>
      <c r="K559" s="16" t="n">
        <f aca="false">D559*H559</f>
        <v>2788.01</v>
      </c>
      <c r="L559" s="16" t="n">
        <f aca="false">J559-K559</f>
        <v>1080.99</v>
      </c>
    </row>
    <row r="560" customFormat="false" ht="15" hidden="false" customHeight="false" outlineLevel="0" collapsed="false">
      <c r="A560" s="12" t="n">
        <v>559</v>
      </c>
      <c r="B560" s="12" t="n">
        <v>290</v>
      </c>
      <c r="C560" s="12" t="n">
        <v>14</v>
      </c>
      <c r="D560" s="12" t="n">
        <v>1</v>
      </c>
      <c r="E560" s="16" t="n">
        <v>1849</v>
      </c>
      <c r="F560" s="12" t="n">
        <v>0</v>
      </c>
      <c r="G560" s="12" t="str">
        <f aca="false">INDEX(Products!$C$2:$C$181,MATCH(C560,Products!$A$2:$A$181,0))</f>
        <v>Electronics</v>
      </c>
      <c r="H560" s="16" t="n">
        <f aca="false">INDEX(Products!$E$2:$E$181,MATCH(C560,Products!$A$2:$A$181,0))</f>
        <v>1207.11</v>
      </c>
      <c r="I560" s="12" t="str">
        <f aca="false">INDEX(Orders!$G$2:$G$3525,MATCH(B560,Orders!$A$2:$A$3525,0))</f>
        <v>Delivered</v>
      </c>
      <c r="J560" s="16" t="n">
        <f aca="false">D560*E560*(1-F560/100)</f>
        <v>1849</v>
      </c>
      <c r="K560" s="16" t="n">
        <f aca="false">D560*H560</f>
        <v>1207.11</v>
      </c>
      <c r="L560" s="16" t="n">
        <f aca="false">J560-K560</f>
        <v>641.89</v>
      </c>
    </row>
    <row r="561" customFormat="false" ht="15" hidden="false" customHeight="false" outlineLevel="0" collapsed="false">
      <c r="A561" s="12" t="n">
        <v>560</v>
      </c>
      <c r="B561" s="12" t="n">
        <v>291</v>
      </c>
      <c r="C561" s="12" t="n">
        <v>119</v>
      </c>
      <c r="D561" s="12" t="n">
        <v>1</v>
      </c>
      <c r="E561" s="16" t="n">
        <v>619</v>
      </c>
      <c r="F561" s="12" t="n">
        <v>0</v>
      </c>
      <c r="G561" s="12" t="str">
        <f aca="false">INDEX(Products!$C$2:$C$181,MATCH(C561,Products!$A$2:$A$181,0))</f>
        <v>Beauty</v>
      </c>
      <c r="H561" s="16" t="n">
        <f aca="false">INDEX(Products!$E$2:$E$181,MATCH(C561,Products!$A$2:$A$181,0))</f>
        <v>343.46</v>
      </c>
      <c r="I561" s="12" t="str">
        <f aca="false">INDEX(Orders!$G$2:$G$3525,MATCH(B561,Orders!$A$2:$A$3525,0))</f>
        <v>Delivered</v>
      </c>
      <c r="J561" s="16" t="n">
        <f aca="false">D561*E561*(1-F561/100)</f>
        <v>619</v>
      </c>
      <c r="K561" s="16" t="n">
        <f aca="false">D561*H561</f>
        <v>343.46</v>
      </c>
      <c r="L561" s="16" t="n">
        <f aca="false">J561-K561</f>
        <v>275.54</v>
      </c>
    </row>
    <row r="562" customFormat="false" ht="15" hidden="false" customHeight="false" outlineLevel="0" collapsed="false">
      <c r="A562" s="12" t="n">
        <v>561</v>
      </c>
      <c r="B562" s="12" t="n">
        <v>292</v>
      </c>
      <c r="C562" s="12" t="n">
        <v>142</v>
      </c>
      <c r="D562" s="12" t="n">
        <v>1</v>
      </c>
      <c r="E562" s="16" t="n">
        <v>1669</v>
      </c>
      <c r="F562" s="12" t="n">
        <v>0</v>
      </c>
      <c r="G562" s="12" t="str">
        <f aca="false">INDEX(Products!$C$2:$C$181,MATCH(C562,Products!$A$2:$A$181,0))</f>
        <v>Sports &amp; Fitness</v>
      </c>
      <c r="H562" s="16" t="n">
        <f aca="false">INDEX(Products!$E$2:$E$181,MATCH(C562,Products!$A$2:$A$181,0))</f>
        <v>949.32</v>
      </c>
      <c r="I562" s="12" t="str">
        <f aca="false">INDEX(Orders!$G$2:$G$3525,MATCH(B562,Orders!$A$2:$A$3525,0))</f>
        <v>Delivered</v>
      </c>
      <c r="J562" s="16" t="n">
        <f aca="false">D562*E562*(1-F562/100)</f>
        <v>1669</v>
      </c>
      <c r="K562" s="16" t="n">
        <f aca="false">D562*H562</f>
        <v>949.32</v>
      </c>
      <c r="L562" s="16" t="n">
        <f aca="false">J562-K562</f>
        <v>719.68</v>
      </c>
    </row>
    <row r="563" customFormat="false" ht="15" hidden="false" customHeight="false" outlineLevel="0" collapsed="false">
      <c r="A563" s="12" t="n">
        <v>562</v>
      </c>
      <c r="B563" s="12" t="n">
        <v>292</v>
      </c>
      <c r="C563" s="12" t="n">
        <v>167</v>
      </c>
      <c r="D563" s="12" t="n">
        <v>1</v>
      </c>
      <c r="E563" s="16" t="n">
        <v>119</v>
      </c>
      <c r="F563" s="12" t="n">
        <v>0</v>
      </c>
      <c r="G563" s="12" t="str">
        <f aca="false">INDEX(Products!$C$2:$C$181,MATCH(C563,Products!$A$2:$A$181,0))</f>
        <v>Books &amp; Stationery</v>
      </c>
      <c r="H563" s="16" t="n">
        <f aca="false">INDEX(Products!$E$2:$E$181,MATCH(C563,Products!$A$2:$A$181,0))</f>
        <v>68.21</v>
      </c>
      <c r="I563" s="12" t="str">
        <f aca="false">INDEX(Orders!$G$2:$G$3525,MATCH(B563,Orders!$A$2:$A$3525,0))</f>
        <v>Delivered</v>
      </c>
      <c r="J563" s="16" t="n">
        <f aca="false">D563*E563*(1-F563/100)</f>
        <v>119</v>
      </c>
      <c r="K563" s="16" t="n">
        <f aca="false">D563*H563</f>
        <v>68.21</v>
      </c>
      <c r="L563" s="16" t="n">
        <f aca="false">J563-K563</f>
        <v>50.79</v>
      </c>
    </row>
    <row r="564" customFormat="false" ht="15" hidden="false" customHeight="false" outlineLevel="0" collapsed="false">
      <c r="A564" s="12" t="n">
        <v>563</v>
      </c>
      <c r="B564" s="12" t="n">
        <v>293</v>
      </c>
      <c r="C564" s="12" t="n">
        <v>82</v>
      </c>
      <c r="D564" s="12" t="n">
        <v>1</v>
      </c>
      <c r="E564" s="16" t="n">
        <v>2019</v>
      </c>
      <c r="F564" s="12" t="n">
        <v>0</v>
      </c>
      <c r="G564" s="12" t="str">
        <f aca="false">INDEX(Products!$C$2:$C$181,MATCH(C564,Products!$A$2:$A$181,0))</f>
        <v>Fashion</v>
      </c>
      <c r="H564" s="16" t="n">
        <f aca="false">INDEX(Products!$E$2:$E$181,MATCH(C564,Products!$A$2:$A$181,0))</f>
        <v>1326.8</v>
      </c>
      <c r="I564" s="12" t="str">
        <f aca="false">INDEX(Orders!$G$2:$G$3525,MATCH(B564,Orders!$A$2:$A$3525,0))</f>
        <v>Delivered</v>
      </c>
      <c r="J564" s="16" t="n">
        <f aca="false">D564*E564*(1-F564/100)</f>
        <v>2019</v>
      </c>
      <c r="K564" s="16" t="n">
        <f aca="false">D564*H564</f>
        <v>1326.8</v>
      </c>
      <c r="L564" s="16" t="n">
        <f aca="false">J564-K564</f>
        <v>692.2</v>
      </c>
    </row>
    <row r="565" customFormat="false" ht="15" hidden="false" customHeight="false" outlineLevel="0" collapsed="false">
      <c r="A565" s="12" t="n">
        <v>564</v>
      </c>
      <c r="B565" s="12" t="n">
        <v>293</v>
      </c>
      <c r="C565" s="12" t="n">
        <v>33</v>
      </c>
      <c r="D565" s="12" t="n">
        <v>1</v>
      </c>
      <c r="E565" s="16" t="n">
        <v>1699</v>
      </c>
      <c r="F565" s="12" t="n">
        <v>0</v>
      </c>
      <c r="G565" s="12" t="str">
        <f aca="false">INDEX(Products!$C$2:$C$181,MATCH(C565,Products!$A$2:$A$181,0))</f>
        <v>Home &amp; Kitchen</v>
      </c>
      <c r="H565" s="16" t="n">
        <f aca="false">INDEX(Products!$E$2:$E$181,MATCH(C565,Products!$A$2:$A$181,0))</f>
        <v>1118.86</v>
      </c>
      <c r="I565" s="12" t="str">
        <f aca="false">INDEX(Orders!$G$2:$G$3525,MATCH(B565,Orders!$A$2:$A$3525,0))</f>
        <v>Delivered</v>
      </c>
      <c r="J565" s="16" t="n">
        <f aca="false">D565*E565*(1-F565/100)</f>
        <v>1699</v>
      </c>
      <c r="K565" s="16" t="n">
        <f aca="false">D565*H565</f>
        <v>1118.86</v>
      </c>
      <c r="L565" s="16" t="n">
        <f aca="false">J565-K565</f>
        <v>580.14</v>
      </c>
    </row>
    <row r="566" customFormat="false" ht="15" hidden="false" customHeight="false" outlineLevel="0" collapsed="false">
      <c r="A566" s="12" t="n">
        <v>565</v>
      </c>
      <c r="B566" s="12" t="n">
        <v>293</v>
      </c>
      <c r="C566" s="12" t="n">
        <v>93</v>
      </c>
      <c r="D566" s="12" t="n">
        <v>1</v>
      </c>
      <c r="E566" s="16" t="n">
        <v>589</v>
      </c>
      <c r="F566" s="12" t="n">
        <v>0</v>
      </c>
      <c r="G566" s="12" t="str">
        <f aca="false">INDEX(Products!$C$2:$C$181,MATCH(C566,Products!$A$2:$A$181,0))</f>
        <v>Beauty</v>
      </c>
      <c r="H566" s="16" t="n">
        <f aca="false">INDEX(Products!$E$2:$E$181,MATCH(C566,Products!$A$2:$A$181,0))</f>
        <v>401.7</v>
      </c>
      <c r="I566" s="12" t="str">
        <f aca="false">INDEX(Orders!$G$2:$G$3525,MATCH(B566,Orders!$A$2:$A$3525,0))</f>
        <v>Delivered</v>
      </c>
      <c r="J566" s="16" t="n">
        <f aca="false">D566*E566*(1-F566/100)</f>
        <v>589</v>
      </c>
      <c r="K566" s="16" t="n">
        <f aca="false">D566*H566</f>
        <v>401.7</v>
      </c>
      <c r="L566" s="16" t="n">
        <f aca="false">J566-K566</f>
        <v>187.3</v>
      </c>
    </row>
    <row r="567" customFormat="false" ht="15" hidden="false" customHeight="false" outlineLevel="0" collapsed="false">
      <c r="A567" s="12" t="n">
        <v>566</v>
      </c>
      <c r="B567" s="12" t="n">
        <v>294</v>
      </c>
      <c r="C567" s="12" t="n">
        <v>60</v>
      </c>
      <c r="D567" s="12" t="n">
        <v>1</v>
      </c>
      <c r="E567" s="16" t="n">
        <v>4519</v>
      </c>
      <c r="F567" s="12" t="n">
        <v>5</v>
      </c>
      <c r="G567" s="12" t="str">
        <f aca="false">INDEX(Products!$C$2:$C$181,MATCH(C567,Products!$A$2:$A$181,0))</f>
        <v>Home &amp; Kitchen</v>
      </c>
      <c r="H567" s="16" t="n">
        <f aca="false">INDEX(Products!$E$2:$E$181,MATCH(C567,Products!$A$2:$A$181,0))</f>
        <v>2972.91</v>
      </c>
      <c r="I567" s="12" t="str">
        <f aca="false">INDEX(Orders!$G$2:$G$3525,MATCH(B567,Orders!$A$2:$A$3525,0))</f>
        <v>Delivered</v>
      </c>
      <c r="J567" s="16" t="n">
        <f aca="false">D567*E567*(1-F567/100)</f>
        <v>4293.05</v>
      </c>
      <c r="K567" s="16" t="n">
        <f aca="false">D567*H567</f>
        <v>2972.91</v>
      </c>
      <c r="L567" s="16" t="n">
        <f aca="false">J567-K567</f>
        <v>1320.14</v>
      </c>
    </row>
    <row r="568" customFormat="false" ht="15" hidden="false" customHeight="false" outlineLevel="0" collapsed="false">
      <c r="A568" s="12" t="n">
        <v>567</v>
      </c>
      <c r="B568" s="12" t="n">
        <v>294</v>
      </c>
      <c r="C568" s="12" t="n">
        <v>31</v>
      </c>
      <c r="D568" s="12" t="n">
        <v>2</v>
      </c>
      <c r="E568" s="16" t="n">
        <v>2199</v>
      </c>
      <c r="F568" s="12" t="n">
        <v>5</v>
      </c>
      <c r="G568" s="12" t="str">
        <f aca="false">INDEX(Products!$C$2:$C$181,MATCH(C568,Products!$A$2:$A$181,0))</f>
        <v>Home &amp; Kitchen</v>
      </c>
      <c r="H568" s="16" t="n">
        <f aca="false">INDEX(Products!$E$2:$E$181,MATCH(C568,Products!$A$2:$A$181,0))</f>
        <v>1328.79</v>
      </c>
      <c r="I568" s="12" t="str">
        <f aca="false">INDEX(Orders!$G$2:$G$3525,MATCH(B568,Orders!$A$2:$A$3525,0))</f>
        <v>Delivered</v>
      </c>
      <c r="J568" s="16" t="n">
        <f aca="false">D568*E568*(1-F568/100)</f>
        <v>4178.1</v>
      </c>
      <c r="K568" s="16" t="n">
        <f aca="false">D568*H568</f>
        <v>2657.58</v>
      </c>
      <c r="L568" s="16" t="n">
        <f aca="false">J568-K568</f>
        <v>1520.52</v>
      </c>
    </row>
    <row r="569" customFormat="false" ht="15" hidden="false" customHeight="false" outlineLevel="0" collapsed="false">
      <c r="A569" s="12" t="n">
        <v>568</v>
      </c>
      <c r="B569" s="12" t="n">
        <v>294</v>
      </c>
      <c r="C569" s="12" t="n">
        <v>80</v>
      </c>
      <c r="D569" s="12" t="n">
        <v>3</v>
      </c>
      <c r="E569" s="16" t="n">
        <v>949</v>
      </c>
      <c r="F569" s="12" t="n">
        <v>10</v>
      </c>
      <c r="G569" s="12" t="str">
        <f aca="false">INDEX(Products!$C$2:$C$181,MATCH(C569,Products!$A$2:$A$181,0))</f>
        <v>Fashion</v>
      </c>
      <c r="H569" s="16" t="n">
        <f aca="false">INDEX(Products!$E$2:$E$181,MATCH(C569,Products!$A$2:$A$181,0))</f>
        <v>660.17</v>
      </c>
      <c r="I569" s="12" t="str">
        <f aca="false">INDEX(Orders!$G$2:$G$3525,MATCH(B569,Orders!$A$2:$A$3525,0))</f>
        <v>Delivered</v>
      </c>
      <c r="J569" s="16" t="n">
        <f aca="false">D569*E569*(1-F569/100)</f>
        <v>2562.3</v>
      </c>
      <c r="K569" s="16" t="n">
        <f aca="false">D569*H569</f>
        <v>1980.51</v>
      </c>
      <c r="L569" s="16" t="n">
        <f aca="false">J569-K569</f>
        <v>581.79</v>
      </c>
    </row>
    <row r="570" customFormat="false" ht="15" hidden="false" customHeight="false" outlineLevel="0" collapsed="false">
      <c r="A570" s="12" t="n">
        <v>569</v>
      </c>
      <c r="B570" s="12" t="n">
        <v>295</v>
      </c>
      <c r="C570" s="12" t="n">
        <v>161</v>
      </c>
      <c r="D570" s="12" t="n">
        <v>1</v>
      </c>
      <c r="E570" s="16" t="n">
        <v>549</v>
      </c>
      <c r="F570" s="12" t="n">
        <v>0</v>
      </c>
      <c r="G570" s="12" t="str">
        <f aca="false">INDEX(Products!$C$2:$C$181,MATCH(C570,Products!$A$2:$A$181,0))</f>
        <v>Books &amp; Stationery</v>
      </c>
      <c r="H570" s="16" t="n">
        <f aca="false">INDEX(Products!$E$2:$E$181,MATCH(C570,Products!$A$2:$A$181,0))</f>
        <v>380.41</v>
      </c>
      <c r="I570" s="12" t="str">
        <f aca="false">INDEX(Orders!$G$2:$G$3525,MATCH(B570,Orders!$A$2:$A$3525,0))</f>
        <v>Delivered</v>
      </c>
      <c r="J570" s="16" t="n">
        <f aca="false">D570*E570*(1-F570/100)</f>
        <v>549</v>
      </c>
      <c r="K570" s="16" t="n">
        <f aca="false">D570*H570</f>
        <v>380.41</v>
      </c>
      <c r="L570" s="16" t="n">
        <f aca="false">J570-K570</f>
        <v>168.59</v>
      </c>
    </row>
    <row r="571" customFormat="false" ht="15" hidden="false" customHeight="false" outlineLevel="0" collapsed="false">
      <c r="A571" s="12" t="n">
        <v>570</v>
      </c>
      <c r="B571" s="12" t="n">
        <v>295</v>
      </c>
      <c r="C571" s="12" t="n">
        <v>127</v>
      </c>
      <c r="D571" s="12" t="n">
        <v>1</v>
      </c>
      <c r="E571" s="16" t="n">
        <v>3449</v>
      </c>
      <c r="F571" s="12" t="n">
        <v>0</v>
      </c>
      <c r="G571" s="12" t="str">
        <f aca="false">INDEX(Products!$C$2:$C$181,MATCH(C571,Products!$A$2:$A$181,0))</f>
        <v>Sports &amp; Fitness</v>
      </c>
      <c r="H571" s="16" t="n">
        <f aca="false">INDEX(Products!$E$2:$E$181,MATCH(C571,Products!$A$2:$A$181,0))</f>
        <v>2115.56</v>
      </c>
      <c r="I571" s="12" t="str">
        <f aca="false">INDEX(Orders!$G$2:$G$3525,MATCH(B571,Orders!$A$2:$A$3525,0))</f>
        <v>Delivered</v>
      </c>
      <c r="J571" s="16" t="n">
        <f aca="false">D571*E571*(1-F571/100)</f>
        <v>3449</v>
      </c>
      <c r="K571" s="16" t="n">
        <f aca="false">D571*H571</f>
        <v>2115.56</v>
      </c>
      <c r="L571" s="16" t="n">
        <f aca="false">J571-K571</f>
        <v>1333.44</v>
      </c>
    </row>
    <row r="572" customFormat="false" ht="15" hidden="false" customHeight="false" outlineLevel="0" collapsed="false">
      <c r="A572" s="12" t="n">
        <v>571</v>
      </c>
      <c r="B572" s="12" t="n">
        <v>295</v>
      </c>
      <c r="C572" s="12" t="n">
        <v>104</v>
      </c>
      <c r="D572" s="12" t="n">
        <v>1</v>
      </c>
      <c r="E572" s="16" t="n">
        <v>329</v>
      </c>
      <c r="F572" s="12" t="n">
        <v>0</v>
      </c>
      <c r="G572" s="12" t="str">
        <f aca="false">INDEX(Products!$C$2:$C$181,MATCH(C572,Products!$A$2:$A$181,0))</f>
        <v>Beauty</v>
      </c>
      <c r="H572" s="16" t="n">
        <f aca="false">INDEX(Products!$E$2:$E$181,MATCH(C572,Products!$A$2:$A$181,0))</f>
        <v>224.61</v>
      </c>
      <c r="I572" s="12" t="str">
        <f aca="false">INDEX(Orders!$G$2:$G$3525,MATCH(B572,Orders!$A$2:$A$3525,0))</f>
        <v>Delivered</v>
      </c>
      <c r="J572" s="16" t="n">
        <f aca="false">D572*E572*(1-F572/100)</f>
        <v>329</v>
      </c>
      <c r="K572" s="16" t="n">
        <f aca="false">D572*H572</f>
        <v>224.61</v>
      </c>
      <c r="L572" s="16" t="n">
        <f aca="false">J572-K572</f>
        <v>104.39</v>
      </c>
    </row>
    <row r="573" customFormat="false" ht="15" hidden="false" customHeight="false" outlineLevel="0" collapsed="false">
      <c r="A573" s="12" t="n">
        <v>572</v>
      </c>
      <c r="B573" s="12" t="n">
        <v>296</v>
      </c>
      <c r="C573" s="12" t="n">
        <v>72</v>
      </c>
      <c r="D573" s="12" t="n">
        <v>1</v>
      </c>
      <c r="E573" s="16" t="n">
        <v>1649</v>
      </c>
      <c r="F573" s="12" t="n">
        <v>0</v>
      </c>
      <c r="G573" s="12" t="str">
        <f aca="false">INDEX(Products!$C$2:$C$181,MATCH(C573,Products!$A$2:$A$181,0))</f>
        <v>Fashion</v>
      </c>
      <c r="H573" s="16" t="n">
        <f aca="false">INDEX(Products!$E$2:$E$181,MATCH(C573,Products!$A$2:$A$181,0))</f>
        <v>1006.18</v>
      </c>
      <c r="I573" s="12" t="str">
        <f aca="false">INDEX(Orders!$G$2:$G$3525,MATCH(B573,Orders!$A$2:$A$3525,0))</f>
        <v>Delivered</v>
      </c>
      <c r="J573" s="16" t="n">
        <f aca="false">D573*E573*(1-F573/100)</f>
        <v>1649</v>
      </c>
      <c r="K573" s="16" t="n">
        <f aca="false">D573*H573</f>
        <v>1006.18</v>
      </c>
      <c r="L573" s="16" t="n">
        <f aca="false">J573-K573</f>
        <v>642.82</v>
      </c>
    </row>
    <row r="574" customFormat="false" ht="15" hidden="false" customHeight="false" outlineLevel="0" collapsed="false">
      <c r="A574" s="12" t="n">
        <v>573</v>
      </c>
      <c r="B574" s="12" t="n">
        <v>297</v>
      </c>
      <c r="C574" s="12" t="n">
        <v>90</v>
      </c>
      <c r="D574" s="12" t="n">
        <v>1</v>
      </c>
      <c r="E574" s="16" t="n">
        <v>2839</v>
      </c>
      <c r="F574" s="12" t="n">
        <v>5</v>
      </c>
      <c r="G574" s="12" t="str">
        <f aca="false">INDEX(Products!$C$2:$C$181,MATCH(C574,Products!$A$2:$A$181,0))</f>
        <v>Fashion</v>
      </c>
      <c r="H574" s="16" t="n">
        <f aca="false">INDEX(Products!$E$2:$E$181,MATCH(C574,Products!$A$2:$A$181,0))</f>
        <v>1639.53</v>
      </c>
      <c r="I574" s="12" t="str">
        <f aca="false">INDEX(Orders!$G$2:$G$3525,MATCH(B574,Orders!$A$2:$A$3525,0))</f>
        <v>Delivered</v>
      </c>
      <c r="J574" s="16" t="n">
        <f aca="false">D574*E574*(1-F574/100)</f>
        <v>2697.05</v>
      </c>
      <c r="K574" s="16" t="n">
        <f aca="false">D574*H574</f>
        <v>1639.53</v>
      </c>
      <c r="L574" s="16" t="n">
        <f aca="false">J574-K574</f>
        <v>1057.52</v>
      </c>
    </row>
    <row r="575" customFormat="false" ht="15" hidden="false" customHeight="false" outlineLevel="0" collapsed="false">
      <c r="A575" s="12" t="n">
        <v>574</v>
      </c>
      <c r="B575" s="12" t="n">
        <v>297</v>
      </c>
      <c r="C575" s="12" t="n">
        <v>96</v>
      </c>
      <c r="D575" s="12" t="n">
        <v>1</v>
      </c>
      <c r="E575" s="16" t="n">
        <v>309</v>
      </c>
      <c r="F575" s="12" t="n">
        <v>5</v>
      </c>
      <c r="G575" s="12" t="str">
        <f aca="false">INDEX(Products!$C$2:$C$181,MATCH(C575,Products!$A$2:$A$181,0))</f>
        <v>Beauty</v>
      </c>
      <c r="H575" s="16" t="n">
        <f aca="false">INDEX(Products!$E$2:$E$181,MATCH(C575,Products!$A$2:$A$181,0))</f>
        <v>225.4</v>
      </c>
      <c r="I575" s="12" t="str">
        <f aca="false">INDEX(Orders!$G$2:$G$3525,MATCH(B575,Orders!$A$2:$A$3525,0))</f>
        <v>Delivered</v>
      </c>
      <c r="J575" s="16" t="n">
        <f aca="false">D575*E575*(1-F575/100)</f>
        <v>293.55</v>
      </c>
      <c r="K575" s="16" t="n">
        <f aca="false">D575*H575</f>
        <v>225.4</v>
      </c>
      <c r="L575" s="16" t="n">
        <f aca="false">J575-K575</f>
        <v>68.15</v>
      </c>
    </row>
    <row r="576" customFormat="false" ht="15" hidden="false" customHeight="false" outlineLevel="0" collapsed="false">
      <c r="A576" s="12" t="n">
        <v>575</v>
      </c>
      <c r="B576" s="12" t="n">
        <v>297</v>
      </c>
      <c r="C576" s="12" t="n">
        <v>124</v>
      </c>
      <c r="D576" s="12" t="n">
        <v>1</v>
      </c>
      <c r="E576" s="16" t="n">
        <v>1869</v>
      </c>
      <c r="F576" s="12" t="n">
        <v>0</v>
      </c>
      <c r="G576" s="12" t="str">
        <f aca="false">INDEX(Products!$C$2:$C$181,MATCH(C576,Products!$A$2:$A$181,0))</f>
        <v>Sports &amp; Fitness</v>
      </c>
      <c r="H576" s="16" t="n">
        <f aca="false">INDEX(Products!$E$2:$E$181,MATCH(C576,Products!$A$2:$A$181,0))</f>
        <v>1389.29</v>
      </c>
      <c r="I576" s="12" t="str">
        <f aca="false">INDEX(Orders!$G$2:$G$3525,MATCH(B576,Orders!$A$2:$A$3525,0))</f>
        <v>Delivered</v>
      </c>
      <c r="J576" s="16" t="n">
        <f aca="false">D576*E576*(1-F576/100)</f>
        <v>1869</v>
      </c>
      <c r="K576" s="16" t="n">
        <f aca="false">D576*H576</f>
        <v>1389.29</v>
      </c>
      <c r="L576" s="16" t="n">
        <f aca="false">J576-K576</f>
        <v>479.71</v>
      </c>
    </row>
    <row r="577" customFormat="false" ht="15" hidden="false" customHeight="false" outlineLevel="0" collapsed="false">
      <c r="A577" s="12" t="n">
        <v>576</v>
      </c>
      <c r="B577" s="12" t="n">
        <v>297</v>
      </c>
      <c r="C577" s="12" t="n">
        <v>93</v>
      </c>
      <c r="D577" s="12" t="n">
        <v>1</v>
      </c>
      <c r="E577" s="16" t="n">
        <v>589</v>
      </c>
      <c r="F577" s="12" t="n">
        <v>10</v>
      </c>
      <c r="G577" s="12" t="str">
        <f aca="false">INDEX(Products!$C$2:$C$181,MATCH(C577,Products!$A$2:$A$181,0))</f>
        <v>Beauty</v>
      </c>
      <c r="H577" s="16" t="n">
        <f aca="false">INDEX(Products!$E$2:$E$181,MATCH(C577,Products!$A$2:$A$181,0))</f>
        <v>401.7</v>
      </c>
      <c r="I577" s="12" t="str">
        <f aca="false">INDEX(Orders!$G$2:$G$3525,MATCH(B577,Orders!$A$2:$A$3525,0))</f>
        <v>Delivered</v>
      </c>
      <c r="J577" s="16" t="n">
        <f aca="false">D577*E577*(1-F577/100)</f>
        <v>530.1</v>
      </c>
      <c r="K577" s="16" t="n">
        <f aca="false">D577*H577</f>
        <v>401.7</v>
      </c>
      <c r="L577" s="16" t="n">
        <f aca="false">J577-K577</f>
        <v>128.4</v>
      </c>
    </row>
    <row r="578" customFormat="false" ht="15" hidden="false" customHeight="false" outlineLevel="0" collapsed="false">
      <c r="A578" s="12" t="n">
        <v>577</v>
      </c>
      <c r="B578" s="12" t="n">
        <v>298</v>
      </c>
      <c r="C578" s="12" t="n">
        <v>79</v>
      </c>
      <c r="D578" s="12" t="n">
        <v>1</v>
      </c>
      <c r="E578" s="16" t="n">
        <v>2119</v>
      </c>
      <c r="F578" s="12" t="n">
        <v>10</v>
      </c>
      <c r="G578" s="12" t="str">
        <f aca="false">INDEX(Products!$C$2:$C$181,MATCH(C578,Products!$A$2:$A$181,0))</f>
        <v>Fashion</v>
      </c>
      <c r="H578" s="16" t="n">
        <f aca="false">INDEX(Products!$E$2:$E$181,MATCH(C578,Products!$A$2:$A$181,0))</f>
        <v>1488.22</v>
      </c>
      <c r="I578" s="12" t="str">
        <f aca="false">INDEX(Orders!$G$2:$G$3525,MATCH(B578,Orders!$A$2:$A$3525,0))</f>
        <v>Cancelled</v>
      </c>
      <c r="J578" s="16" t="n">
        <f aca="false">D578*E578*(1-F578/100)</f>
        <v>1907.1</v>
      </c>
      <c r="K578" s="16" t="n">
        <f aca="false">D578*H578</f>
        <v>1488.22</v>
      </c>
      <c r="L578" s="16" t="n">
        <f aca="false">J578-K578</f>
        <v>418.88</v>
      </c>
    </row>
    <row r="579" customFormat="false" ht="15" hidden="false" customHeight="false" outlineLevel="0" collapsed="false">
      <c r="A579" s="12" t="n">
        <v>578</v>
      </c>
      <c r="B579" s="12" t="n">
        <v>299</v>
      </c>
      <c r="C579" s="12" t="n">
        <v>120</v>
      </c>
      <c r="D579" s="12" t="n">
        <v>1</v>
      </c>
      <c r="E579" s="16" t="n">
        <v>1229</v>
      </c>
      <c r="F579" s="12" t="n">
        <v>5</v>
      </c>
      <c r="G579" s="12" t="str">
        <f aca="false">INDEX(Products!$C$2:$C$181,MATCH(C579,Products!$A$2:$A$181,0))</f>
        <v>Beauty</v>
      </c>
      <c r="H579" s="16" t="n">
        <f aca="false">INDEX(Products!$E$2:$E$181,MATCH(C579,Products!$A$2:$A$181,0))</f>
        <v>719.48</v>
      </c>
      <c r="I579" s="12" t="str">
        <f aca="false">INDEX(Orders!$G$2:$G$3525,MATCH(B579,Orders!$A$2:$A$3525,0))</f>
        <v>Delivered</v>
      </c>
      <c r="J579" s="16" t="n">
        <f aca="false">D579*E579*(1-F579/100)</f>
        <v>1167.55</v>
      </c>
      <c r="K579" s="16" t="n">
        <f aca="false">D579*H579</f>
        <v>719.48</v>
      </c>
      <c r="L579" s="16" t="n">
        <f aca="false">J579-K579</f>
        <v>448.07</v>
      </c>
    </row>
    <row r="580" customFormat="false" ht="15" hidden="false" customHeight="false" outlineLevel="0" collapsed="false">
      <c r="A580" s="12" t="n">
        <v>579</v>
      </c>
      <c r="B580" s="12" t="n">
        <v>299</v>
      </c>
      <c r="C580" s="12" t="n">
        <v>106</v>
      </c>
      <c r="D580" s="12" t="n">
        <v>1</v>
      </c>
      <c r="E580" s="16" t="n">
        <v>1069</v>
      </c>
      <c r="F580" s="12" t="n">
        <v>0</v>
      </c>
      <c r="G580" s="12" t="str">
        <f aca="false">INDEX(Products!$C$2:$C$181,MATCH(C580,Products!$A$2:$A$181,0))</f>
        <v>Beauty</v>
      </c>
      <c r="H580" s="16" t="n">
        <f aca="false">INDEX(Products!$E$2:$E$181,MATCH(C580,Products!$A$2:$A$181,0))</f>
        <v>735.88</v>
      </c>
      <c r="I580" s="12" t="str">
        <f aca="false">INDEX(Orders!$G$2:$G$3525,MATCH(B580,Orders!$A$2:$A$3525,0))</f>
        <v>Delivered</v>
      </c>
      <c r="J580" s="16" t="n">
        <f aca="false">D580*E580*(1-F580/100)</f>
        <v>1069</v>
      </c>
      <c r="K580" s="16" t="n">
        <f aca="false">D580*H580</f>
        <v>735.88</v>
      </c>
      <c r="L580" s="16" t="n">
        <f aca="false">J580-K580</f>
        <v>333.12</v>
      </c>
    </row>
    <row r="581" customFormat="false" ht="15" hidden="false" customHeight="false" outlineLevel="0" collapsed="false">
      <c r="A581" s="12" t="n">
        <v>580</v>
      </c>
      <c r="B581" s="12" t="n">
        <v>300</v>
      </c>
      <c r="C581" s="12" t="n">
        <v>20</v>
      </c>
      <c r="D581" s="12" t="n">
        <v>1</v>
      </c>
      <c r="E581" s="16" t="n">
        <v>4369</v>
      </c>
      <c r="F581" s="12" t="n">
        <v>0</v>
      </c>
      <c r="G581" s="12" t="str">
        <f aca="false">INDEX(Products!$C$2:$C$181,MATCH(C581,Products!$A$2:$A$181,0))</f>
        <v>Electronics</v>
      </c>
      <c r="H581" s="16" t="n">
        <f aca="false">INDEX(Products!$E$2:$E$181,MATCH(C581,Products!$A$2:$A$181,0))</f>
        <v>2787.56</v>
      </c>
      <c r="I581" s="12" t="str">
        <f aca="false">INDEX(Orders!$G$2:$G$3525,MATCH(B581,Orders!$A$2:$A$3525,0))</f>
        <v>Returned</v>
      </c>
      <c r="J581" s="16" t="n">
        <f aca="false">D581*E581*(1-F581/100)</f>
        <v>4369</v>
      </c>
      <c r="K581" s="16" t="n">
        <f aca="false">D581*H581</f>
        <v>2787.56</v>
      </c>
      <c r="L581" s="16" t="n">
        <f aca="false">J581-K581</f>
        <v>1581.44</v>
      </c>
    </row>
    <row r="582" customFormat="false" ht="15" hidden="false" customHeight="false" outlineLevel="0" collapsed="false">
      <c r="A582" s="12" t="n">
        <v>581</v>
      </c>
      <c r="B582" s="12" t="n">
        <v>300</v>
      </c>
      <c r="C582" s="12" t="n">
        <v>12</v>
      </c>
      <c r="D582" s="12" t="n">
        <v>3</v>
      </c>
      <c r="E582" s="16" t="n">
        <v>2329</v>
      </c>
      <c r="F582" s="12" t="n">
        <v>0</v>
      </c>
      <c r="G582" s="12" t="str">
        <f aca="false">INDEX(Products!$C$2:$C$181,MATCH(C582,Products!$A$2:$A$181,0))</f>
        <v>Electronics</v>
      </c>
      <c r="H582" s="16" t="n">
        <f aca="false">INDEX(Products!$E$2:$E$181,MATCH(C582,Products!$A$2:$A$181,0))</f>
        <v>1451.6</v>
      </c>
      <c r="I582" s="12" t="str">
        <f aca="false">INDEX(Orders!$G$2:$G$3525,MATCH(B582,Orders!$A$2:$A$3525,0))</f>
        <v>Returned</v>
      </c>
      <c r="J582" s="16" t="n">
        <f aca="false">D582*E582*(1-F582/100)</f>
        <v>6987</v>
      </c>
      <c r="K582" s="16" t="n">
        <f aca="false">D582*H582</f>
        <v>4354.8</v>
      </c>
      <c r="L582" s="16" t="n">
        <f aca="false">J582-K582</f>
        <v>2632.2</v>
      </c>
    </row>
    <row r="583" customFormat="false" ht="15" hidden="false" customHeight="false" outlineLevel="0" collapsed="false">
      <c r="A583" s="12" t="n">
        <v>582</v>
      </c>
      <c r="B583" s="12" t="n">
        <v>301</v>
      </c>
      <c r="C583" s="12" t="n">
        <v>114</v>
      </c>
      <c r="D583" s="12" t="n">
        <v>1</v>
      </c>
      <c r="E583" s="16" t="n">
        <v>1769</v>
      </c>
      <c r="F583" s="12" t="n">
        <v>0</v>
      </c>
      <c r="G583" s="12" t="str">
        <f aca="false">INDEX(Products!$C$2:$C$181,MATCH(C583,Products!$A$2:$A$181,0))</f>
        <v>Beauty</v>
      </c>
      <c r="H583" s="16" t="n">
        <f aca="false">INDEX(Products!$E$2:$E$181,MATCH(C583,Products!$A$2:$A$181,0))</f>
        <v>1112.03</v>
      </c>
      <c r="I583" s="12" t="str">
        <f aca="false">INDEX(Orders!$G$2:$G$3525,MATCH(B583,Orders!$A$2:$A$3525,0))</f>
        <v>Delivered</v>
      </c>
      <c r="J583" s="16" t="n">
        <f aca="false">D583*E583*(1-F583/100)</f>
        <v>1769</v>
      </c>
      <c r="K583" s="16" t="n">
        <f aca="false">D583*H583</f>
        <v>1112.03</v>
      </c>
      <c r="L583" s="16" t="n">
        <f aca="false">J583-K583</f>
        <v>656.97</v>
      </c>
    </row>
    <row r="584" customFormat="false" ht="15" hidden="false" customHeight="false" outlineLevel="0" collapsed="false">
      <c r="A584" s="12" t="n">
        <v>583</v>
      </c>
      <c r="B584" s="12" t="n">
        <v>301</v>
      </c>
      <c r="C584" s="12" t="n">
        <v>20</v>
      </c>
      <c r="D584" s="12" t="n">
        <v>1</v>
      </c>
      <c r="E584" s="16" t="n">
        <v>4369</v>
      </c>
      <c r="F584" s="12" t="n">
        <v>0</v>
      </c>
      <c r="G584" s="12" t="str">
        <f aca="false">INDEX(Products!$C$2:$C$181,MATCH(C584,Products!$A$2:$A$181,0))</f>
        <v>Electronics</v>
      </c>
      <c r="H584" s="16" t="n">
        <f aca="false">INDEX(Products!$E$2:$E$181,MATCH(C584,Products!$A$2:$A$181,0))</f>
        <v>2787.56</v>
      </c>
      <c r="I584" s="12" t="str">
        <f aca="false">INDEX(Orders!$G$2:$G$3525,MATCH(B584,Orders!$A$2:$A$3525,0))</f>
        <v>Delivered</v>
      </c>
      <c r="J584" s="16" t="n">
        <f aca="false">D584*E584*(1-F584/100)</f>
        <v>4369</v>
      </c>
      <c r="K584" s="16" t="n">
        <f aca="false">D584*H584</f>
        <v>2787.56</v>
      </c>
      <c r="L584" s="16" t="n">
        <f aca="false">J584-K584</f>
        <v>1581.44</v>
      </c>
    </row>
    <row r="585" customFormat="false" ht="15" hidden="false" customHeight="false" outlineLevel="0" collapsed="false">
      <c r="A585" s="12" t="n">
        <v>584</v>
      </c>
      <c r="B585" s="12" t="n">
        <v>302</v>
      </c>
      <c r="C585" s="12" t="n">
        <v>141</v>
      </c>
      <c r="D585" s="12" t="n">
        <v>1</v>
      </c>
      <c r="E585" s="16" t="n">
        <v>3599</v>
      </c>
      <c r="F585" s="12" t="n">
        <v>0</v>
      </c>
      <c r="G585" s="12" t="str">
        <f aca="false">INDEX(Products!$C$2:$C$181,MATCH(C585,Products!$A$2:$A$181,0))</f>
        <v>Sports &amp; Fitness</v>
      </c>
      <c r="H585" s="16" t="n">
        <f aca="false">INDEX(Products!$E$2:$E$181,MATCH(C585,Products!$A$2:$A$181,0))</f>
        <v>2222.74</v>
      </c>
      <c r="I585" s="12" t="str">
        <f aca="false">INDEX(Orders!$G$2:$G$3525,MATCH(B585,Orders!$A$2:$A$3525,0))</f>
        <v>Delivered</v>
      </c>
      <c r="J585" s="16" t="n">
        <f aca="false">D585*E585*(1-F585/100)</f>
        <v>3599</v>
      </c>
      <c r="K585" s="16" t="n">
        <f aca="false">D585*H585</f>
        <v>2222.74</v>
      </c>
      <c r="L585" s="16" t="n">
        <f aca="false">J585-K585</f>
        <v>1376.26</v>
      </c>
    </row>
    <row r="586" customFormat="false" ht="15" hidden="false" customHeight="false" outlineLevel="0" collapsed="false">
      <c r="A586" s="12" t="n">
        <v>585</v>
      </c>
      <c r="B586" s="12" t="n">
        <v>302</v>
      </c>
      <c r="C586" s="12" t="n">
        <v>127</v>
      </c>
      <c r="D586" s="12" t="n">
        <v>1</v>
      </c>
      <c r="E586" s="16" t="n">
        <v>3449</v>
      </c>
      <c r="F586" s="12" t="n">
        <v>0</v>
      </c>
      <c r="G586" s="12" t="str">
        <f aca="false">INDEX(Products!$C$2:$C$181,MATCH(C586,Products!$A$2:$A$181,0))</f>
        <v>Sports &amp; Fitness</v>
      </c>
      <c r="H586" s="16" t="n">
        <f aca="false">INDEX(Products!$E$2:$E$181,MATCH(C586,Products!$A$2:$A$181,0))</f>
        <v>2115.56</v>
      </c>
      <c r="I586" s="12" t="str">
        <f aca="false">INDEX(Orders!$G$2:$G$3525,MATCH(B586,Orders!$A$2:$A$3525,0))</f>
        <v>Delivered</v>
      </c>
      <c r="J586" s="16" t="n">
        <f aca="false">D586*E586*(1-F586/100)</f>
        <v>3449</v>
      </c>
      <c r="K586" s="16" t="n">
        <f aca="false">D586*H586</f>
        <v>2115.56</v>
      </c>
      <c r="L586" s="16" t="n">
        <f aca="false">J586-K586</f>
        <v>1333.44</v>
      </c>
    </row>
    <row r="587" customFormat="false" ht="15" hidden="false" customHeight="false" outlineLevel="0" collapsed="false">
      <c r="A587" s="12" t="n">
        <v>586</v>
      </c>
      <c r="B587" s="12" t="n">
        <v>303</v>
      </c>
      <c r="C587" s="12" t="n">
        <v>61</v>
      </c>
      <c r="D587" s="12" t="n">
        <v>1</v>
      </c>
      <c r="E587" s="16" t="n">
        <v>2489</v>
      </c>
      <c r="F587" s="12" t="n">
        <v>0</v>
      </c>
      <c r="G587" s="12" t="str">
        <f aca="false">INDEX(Products!$C$2:$C$181,MATCH(C587,Products!$A$2:$A$181,0))</f>
        <v>Fashion</v>
      </c>
      <c r="H587" s="16" t="n">
        <f aca="false">INDEX(Products!$E$2:$E$181,MATCH(C587,Products!$A$2:$A$181,0))</f>
        <v>1815.02</v>
      </c>
      <c r="I587" s="12" t="str">
        <f aca="false">INDEX(Orders!$G$2:$G$3525,MATCH(B587,Orders!$A$2:$A$3525,0))</f>
        <v>Delivered</v>
      </c>
      <c r="J587" s="16" t="n">
        <f aca="false">D587*E587*(1-F587/100)</f>
        <v>2489</v>
      </c>
      <c r="K587" s="16" t="n">
        <f aca="false">D587*H587</f>
        <v>1815.02</v>
      </c>
      <c r="L587" s="16" t="n">
        <f aca="false">J587-K587</f>
        <v>673.98</v>
      </c>
    </row>
    <row r="588" customFormat="false" ht="15" hidden="false" customHeight="false" outlineLevel="0" collapsed="false">
      <c r="A588" s="12" t="n">
        <v>587</v>
      </c>
      <c r="B588" s="12" t="n">
        <v>303</v>
      </c>
      <c r="C588" s="12" t="n">
        <v>80</v>
      </c>
      <c r="D588" s="12" t="n">
        <v>1</v>
      </c>
      <c r="E588" s="16" t="n">
        <v>949</v>
      </c>
      <c r="F588" s="12" t="n">
        <v>0</v>
      </c>
      <c r="G588" s="12" t="str">
        <f aca="false">INDEX(Products!$C$2:$C$181,MATCH(C588,Products!$A$2:$A$181,0))</f>
        <v>Fashion</v>
      </c>
      <c r="H588" s="16" t="n">
        <f aca="false">INDEX(Products!$E$2:$E$181,MATCH(C588,Products!$A$2:$A$181,0))</f>
        <v>660.17</v>
      </c>
      <c r="I588" s="12" t="str">
        <f aca="false">INDEX(Orders!$G$2:$G$3525,MATCH(B588,Orders!$A$2:$A$3525,0))</f>
        <v>Delivered</v>
      </c>
      <c r="J588" s="16" t="n">
        <f aca="false">D588*E588*(1-F588/100)</f>
        <v>949</v>
      </c>
      <c r="K588" s="16" t="n">
        <f aca="false">D588*H588</f>
        <v>660.17</v>
      </c>
      <c r="L588" s="16" t="n">
        <f aca="false">J588-K588</f>
        <v>288.83</v>
      </c>
    </row>
    <row r="589" customFormat="false" ht="15" hidden="false" customHeight="false" outlineLevel="0" collapsed="false">
      <c r="A589" s="12" t="n">
        <v>588</v>
      </c>
      <c r="B589" s="12" t="n">
        <v>304</v>
      </c>
      <c r="C589" s="12" t="n">
        <v>61</v>
      </c>
      <c r="D589" s="12" t="n">
        <v>1</v>
      </c>
      <c r="E589" s="16" t="n">
        <v>2489</v>
      </c>
      <c r="F589" s="12" t="n">
        <v>0</v>
      </c>
      <c r="G589" s="12" t="str">
        <f aca="false">INDEX(Products!$C$2:$C$181,MATCH(C589,Products!$A$2:$A$181,0))</f>
        <v>Fashion</v>
      </c>
      <c r="H589" s="16" t="n">
        <f aca="false">INDEX(Products!$E$2:$E$181,MATCH(C589,Products!$A$2:$A$181,0))</f>
        <v>1815.02</v>
      </c>
      <c r="I589" s="12" t="str">
        <f aca="false">INDEX(Orders!$G$2:$G$3525,MATCH(B589,Orders!$A$2:$A$3525,0))</f>
        <v>Delivered</v>
      </c>
      <c r="J589" s="16" t="n">
        <f aca="false">D589*E589*(1-F589/100)</f>
        <v>2489</v>
      </c>
      <c r="K589" s="16" t="n">
        <f aca="false">D589*H589</f>
        <v>1815.02</v>
      </c>
      <c r="L589" s="16" t="n">
        <f aca="false">J589-K589</f>
        <v>673.98</v>
      </c>
    </row>
    <row r="590" customFormat="false" ht="15" hidden="false" customHeight="false" outlineLevel="0" collapsed="false">
      <c r="A590" s="12" t="n">
        <v>589</v>
      </c>
      <c r="B590" s="12" t="n">
        <v>305</v>
      </c>
      <c r="C590" s="12" t="n">
        <v>17</v>
      </c>
      <c r="D590" s="12" t="n">
        <v>1</v>
      </c>
      <c r="E590" s="16" t="n">
        <v>1149</v>
      </c>
      <c r="F590" s="12" t="n">
        <v>15</v>
      </c>
      <c r="G590" s="12" t="str">
        <f aca="false">INDEX(Products!$C$2:$C$181,MATCH(C590,Products!$A$2:$A$181,0))</f>
        <v>Electronics</v>
      </c>
      <c r="H590" s="16" t="n">
        <f aca="false">INDEX(Products!$E$2:$E$181,MATCH(C590,Products!$A$2:$A$181,0))</f>
        <v>850</v>
      </c>
      <c r="I590" s="12" t="str">
        <f aca="false">INDEX(Orders!$G$2:$G$3525,MATCH(B590,Orders!$A$2:$A$3525,0))</f>
        <v>Delivered</v>
      </c>
      <c r="J590" s="16" t="n">
        <f aca="false">D590*E590*(1-F590/100)</f>
        <v>976.65</v>
      </c>
      <c r="K590" s="16" t="n">
        <f aca="false">D590*H590</f>
        <v>850</v>
      </c>
      <c r="L590" s="16" t="n">
        <f aca="false">J590-K590</f>
        <v>126.65</v>
      </c>
    </row>
    <row r="591" customFormat="false" ht="15" hidden="false" customHeight="false" outlineLevel="0" collapsed="false">
      <c r="A591" s="12" t="n">
        <v>590</v>
      </c>
      <c r="B591" s="12" t="n">
        <v>305</v>
      </c>
      <c r="C591" s="12" t="n">
        <v>76</v>
      </c>
      <c r="D591" s="12" t="n">
        <v>1</v>
      </c>
      <c r="E591" s="16" t="n">
        <v>2759</v>
      </c>
      <c r="F591" s="12" t="n">
        <v>0</v>
      </c>
      <c r="G591" s="12" t="str">
        <f aca="false">INDEX(Products!$C$2:$C$181,MATCH(C591,Products!$A$2:$A$181,0))</f>
        <v>Fashion</v>
      </c>
      <c r="H591" s="16" t="n">
        <f aca="false">INDEX(Products!$E$2:$E$181,MATCH(C591,Products!$A$2:$A$181,0))</f>
        <v>1649.64</v>
      </c>
      <c r="I591" s="12" t="str">
        <f aca="false">INDEX(Orders!$G$2:$G$3525,MATCH(B591,Orders!$A$2:$A$3525,0))</f>
        <v>Delivered</v>
      </c>
      <c r="J591" s="16" t="n">
        <f aca="false">D591*E591*(1-F591/100)</f>
        <v>2759</v>
      </c>
      <c r="K591" s="16" t="n">
        <f aca="false">D591*H591</f>
        <v>1649.64</v>
      </c>
      <c r="L591" s="16" t="n">
        <f aca="false">J591-K591</f>
        <v>1109.36</v>
      </c>
    </row>
    <row r="592" customFormat="false" ht="15" hidden="false" customHeight="false" outlineLevel="0" collapsed="false">
      <c r="A592" s="12" t="n">
        <v>591</v>
      </c>
      <c r="B592" s="12" t="n">
        <v>305</v>
      </c>
      <c r="C592" s="12" t="n">
        <v>99</v>
      </c>
      <c r="D592" s="12" t="n">
        <v>1</v>
      </c>
      <c r="E592" s="16" t="n">
        <v>1359</v>
      </c>
      <c r="F592" s="12" t="n">
        <v>0</v>
      </c>
      <c r="G592" s="12" t="str">
        <f aca="false">INDEX(Products!$C$2:$C$181,MATCH(C592,Products!$A$2:$A$181,0))</f>
        <v>Beauty</v>
      </c>
      <c r="H592" s="16" t="n">
        <f aca="false">INDEX(Products!$E$2:$E$181,MATCH(C592,Products!$A$2:$A$181,0))</f>
        <v>991.28</v>
      </c>
      <c r="I592" s="12" t="str">
        <f aca="false">INDEX(Orders!$G$2:$G$3525,MATCH(B592,Orders!$A$2:$A$3525,0))</f>
        <v>Delivered</v>
      </c>
      <c r="J592" s="16" t="n">
        <f aca="false">D592*E592*(1-F592/100)</f>
        <v>1359</v>
      </c>
      <c r="K592" s="16" t="n">
        <f aca="false">D592*H592</f>
        <v>991.28</v>
      </c>
      <c r="L592" s="16" t="n">
        <f aca="false">J592-K592</f>
        <v>367.72</v>
      </c>
    </row>
    <row r="593" customFormat="false" ht="15" hidden="false" customHeight="false" outlineLevel="0" collapsed="false">
      <c r="A593" s="12" t="n">
        <v>592</v>
      </c>
      <c r="B593" s="12" t="n">
        <v>305</v>
      </c>
      <c r="C593" s="12" t="n">
        <v>10</v>
      </c>
      <c r="D593" s="12" t="n">
        <v>2</v>
      </c>
      <c r="E593" s="16" t="n">
        <v>3059</v>
      </c>
      <c r="F593" s="12" t="n">
        <v>0</v>
      </c>
      <c r="G593" s="12" t="str">
        <f aca="false">INDEX(Products!$C$2:$C$181,MATCH(C593,Products!$A$2:$A$181,0))</f>
        <v>Electronics</v>
      </c>
      <c r="H593" s="16" t="n">
        <f aca="false">INDEX(Products!$E$2:$E$181,MATCH(C593,Products!$A$2:$A$181,0))</f>
        <v>1860.62</v>
      </c>
      <c r="I593" s="12" t="str">
        <f aca="false">INDEX(Orders!$G$2:$G$3525,MATCH(B593,Orders!$A$2:$A$3525,0))</f>
        <v>Delivered</v>
      </c>
      <c r="J593" s="16" t="n">
        <f aca="false">D593*E593*(1-F593/100)</f>
        <v>6118</v>
      </c>
      <c r="K593" s="16" t="n">
        <f aca="false">D593*H593</f>
        <v>3721.24</v>
      </c>
      <c r="L593" s="16" t="n">
        <f aca="false">J593-K593</f>
        <v>2396.76</v>
      </c>
    </row>
    <row r="594" customFormat="false" ht="15" hidden="false" customHeight="false" outlineLevel="0" collapsed="false">
      <c r="A594" s="12" t="n">
        <v>593</v>
      </c>
      <c r="B594" s="12" t="n">
        <v>306</v>
      </c>
      <c r="C594" s="12" t="n">
        <v>74</v>
      </c>
      <c r="D594" s="12" t="n">
        <v>1</v>
      </c>
      <c r="E594" s="16" t="n">
        <v>1959</v>
      </c>
      <c r="F594" s="12" t="n">
        <v>0</v>
      </c>
      <c r="G594" s="12" t="str">
        <f aca="false">INDEX(Products!$C$2:$C$181,MATCH(C594,Products!$A$2:$A$181,0))</f>
        <v>Fashion</v>
      </c>
      <c r="H594" s="16" t="n">
        <f aca="false">INDEX(Products!$E$2:$E$181,MATCH(C594,Products!$A$2:$A$181,0))</f>
        <v>1274.4</v>
      </c>
      <c r="I594" s="12" t="str">
        <f aca="false">INDEX(Orders!$G$2:$G$3525,MATCH(B594,Orders!$A$2:$A$3525,0))</f>
        <v>Cancelled</v>
      </c>
      <c r="J594" s="16" t="n">
        <f aca="false">D594*E594*(1-F594/100)</f>
        <v>1959</v>
      </c>
      <c r="K594" s="16" t="n">
        <f aca="false">D594*H594</f>
        <v>1274.4</v>
      </c>
      <c r="L594" s="16" t="n">
        <f aca="false">J594-K594</f>
        <v>684.6</v>
      </c>
    </row>
    <row r="595" customFormat="false" ht="15" hidden="false" customHeight="false" outlineLevel="0" collapsed="false">
      <c r="A595" s="12" t="n">
        <v>594</v>
      </c>
      <c r="B595" s="12" t="n">
        <v>307</v>
      </c>
      <c r="C595" s="12" t="n">
        <v>34</v>
      </c>
      <c r="D595" s="12" t="n">
        <v>1</v>
      </c>
      <c r="E595" s="16" t="n">
        <v>1059</v>
      </c>
      <c r="F595" s="12" t="n">
        <v>0</v>
      </c>
      <c r="G595" s="12" t="str">
        <f aca="false">INDEX(Products!$C$2:$C$181,MATCH(C595,Products!$A$2:$A$181,0))</f>
        <v>Home &amp; Kitchen</v>
      </c>
      <c r="H595" s="16" t="n">
        <f aca="false">INDEX(Products!$E$2:$E$181,MATCH(C595,Products!$A$2:$A$181,0))</f>
        <v>752.36</v>
      </c>
      <c r="I595" s="12" t="str">
        <f aca="false">INDEX(Orders!$G$2:$G$3525,MATCH(B595,Orders!$A$2:$A$3525,0))</f>
        <v>Delivered</v>
      </c>
      <c r="J595" s="16" t="n">
        <f aca="false">D595*E595*(1-F595/100)</f>
        <v>1059</v>
      </c>
      <c r="K595" s="16" t="n">
        <f aca="false">D595*H595</f>
        <v>752.36</v>
      </c>
      <c r="L595" s="16" t="n">
        <f aca="false">J595-K595</f>
        <v>306.64</v>
      </c>
    </row>
    <row r="596" customFormat="false" ht="15" hidden="false" customHeight="false" outlineLevel="0" collapsed="false">
      <c r="A596" s="12" t="n">
        <v>595</v>
      </c>
      <c r="B596" s="12" t="n">
        <v>308</v>
      </c>
      <c r="C596" s="12" t="n">
        <v>134</v>
      </c>
      <c r="D596" s="12" t="n">
        <v>3</v>
      </c>
      <c r="E596" s="16" t="n">
        <v>2869</v>
      </c>
      <c r="F596" s="12" t="n">
        <v>0</v>
      </c>
      <c r="G596" s="12" t="str">
        <f aca="false">INDEX(Products!$C$2:$C$181,MATCH(C596,Products!$A$2:$A$181,0))</f>
        <v>Sports &amp; Fitness</v>
      </c>
      <c r="H596" s="16" t="n">
        <f aca="false">INDEX(Products!$E$2:$E$181,MATCH(C596,Products!$A$2:$A$181,0))</f>
        <v>1981.04</v>
      </c>
      <c r="I596" s="12" t="str">
        <f aca="false">INDEX(Orders!$G$2:$G$3525,MATCH(B596,Orders!$A$2:$A$3525,0))</f>
        <v>Delivered</v>
      </c>
      <c r="J596" s="16" t="n">
        <f aca="false">D596*E596*(1-F596/100)</f>
        <v>8607</v>
      </c>
      <c r="K596" s="16" t="n">
        <f aca="false">D596*H596</f>
        <v>5943.12</v>
      </c>
      <c r="L596" s="16" t="n">
        <f aca="false">J596-K596</f>
        <v>2663.88</v>
      </c>
    </row>
    <row r="597" customFormat="false" ht="15" hidden="false" customHeight="false" outlineLevel="0" collapsed="false">
      <c r="A597" s="12" t="n">
        <v>596</v>
      </c>
      <c r="B597" s="12" t="n">
        <v>309</v>
      </c>
      <c r="C597" s="12" t="n">
        <v>17</v>
      </c>
      <c r="D597" s="12" t="n">
        <v>1</v>
      </c>
      <c r="E597" s="16" t="n">
        <v>1149</v>
      </c>
      <c r="F597" s="12" t="n">
        <v>10</v>
      </c>
      <c r="G597" s="12" t="str">
        <f aca="false">INDEX(Products!$C$2:$C$181,MATCH(C597,Products!$A$2:$A$181,0))</f>
        <v>Electronics</v>
      </c>
      <c r="H597" s="16" t="n">
        <f aca="false">INDEX(Products!$E$2:$E$181,MATCH(C597,Products!$A$2:$A$181,0))</f>
        <v>850</v>
      </c>
      <c r="I597" s="12" t="str">
        <f aca="false">INDEX(Orders!$G$2:$G$3525,MATCH(B597,Orders!$A$2:$A$3525,0))</f>
        <v>Returned</v>
      </c>
      <c r="J597" s="16" t="n">
        <f aca="false">D597*E597*(1-F597/100)</f>
        <v>1034.1</v>
      </c>
      <c r="K597" s="16" t="n">
        <f aca="false">D597*H597</f>
        <v>850</v>
      </c>
      <c r="L597" s="16" t="n">
        <f aca="false">J597-K597</f>
        <v>184.1</v>
      </c>
    </row>
    <row r="598" customFormat="false" ht="15" hidden="false" customHeight="false" outlineLevel="0" collapsed="false">
      <c r="A598" s="12" t="n">
        <v>597</v>
      </c>
      <c r="B598" s="12" t="n">
        <v>310</v>
      </c>
      <c r="C598" s="12" t="n">
        <v>169</v>
      </c>
      <c r="D598" s="12" t="n">
        <v>1</v>
      </c>
      <c r="E598" s="16" t="n">
        <v>789</v>
      </c>
      <c r="F598" s="12" t="n">
        <v>15</v>
      </c>
      <c r="G598" s="12" t="str">
        <f aca="false">INDEX(Products!$C$2:$C$181,MATCH(C598,Products!$A$2:$A$181,0))</f>
        <v>Books &amp; Stationery</v>
      </c>
      <c r="H598" s="16" t="n">
        <f aca="false">INDEX(Products!$E$2:$E$181,MATCH(C598,Products!$A$2:$A$181,0))</f>
        <v>544.99</v>
      </c>
      <c r="I598" s="12" t="str">
        <f aca="false">INDEX(Orders!$G$2:$G$3525,MATCH(B598,Orders!$A$2:$A$3525,0))</f>
        <v>Delivered</v>
      </c>
      <c r="J598" s="16" t="n">
        <f aca="false">D598*E598*(1-F598/100)</f>
        <v>670.65</v>
      </c>
      <c r="K598" s="16" t="n">
        <f aca="false">D598*H598</f>
        <v>544.99</v>
      </c>
      <c r="L598" s="16" t="n">
        <f aca="false">J598-K598</f>
        <v>125.66</v>
      </c>
    </row>
    <row r="599" customFormat="false" ht="15" hidden="false" customHeight="false" outlineLevel="0" collapsed="false">
      <c r="A599" s="12" t="n">
        <v>598</v>
      </c>
      <c r="B599" s="12" t="n">
        <v>311</v>
      </c>
      <c r="C599" s="12" t="n">
        <v>158</v>
      </c>
      <c r="D599" s="12" t="n">
        <v>2</v>
      </c>
      <c r="E599" s="16" t="n">
        <v>779</v>
      </c>
      <c r="F599" s="12" t="n">
        <v>0</v>
      </c>
      <c r="G599" s="12" t="str">
        <f aca="false">INDEX(Products!$C$2:$C$181,MATCH(C599,Products!$A$2:$A$181,0))</f>
        <v>Books &amp; Stationery</v>
      </c>
      <c r="H599" s="16" t="n">
        <f aca="false">INDEX(Products!$E$2:$E$181,MATCH(C599,Products!$A$2:$A$181,0))</f>
        <v>536.88</v>
      </c>
      <c r="I599" s="12" t="str">
        <f aca="false">INDEX(Orders!$G$2:$G$3525,MATCH(B599,Orders!$A$2:$A$3525,0))</f>
        <v>Delivered</v>
      </c>
      <c r="J599" s="16" t="n">
        <f aca="false">D599*E599*(1-F599/100)</f>
        <v>1558</v>
      </c>
      <c r="K599" s="16" t="n">
        <f aca="false">D599*H599</f>
        <v>1073.76</v>
      </c>
      <c r="L599" s="16" t="n">
        <f aca="false">J599-K599</f>
        <v>484.24</v>
      </c>
    </row>
    <row r="600" customFormat="false" ht="15" hidden="false" customHeight="false" outlineLevel="0" collapsed="false">
      <c r="A600" s="12" t="n">
        <v>599</v>
      </c>
      <c r="B600" s="12" t="n">
        <v>312</v>
      </c>
      <c r="C600" s="12" t="n">
        <v>27</v>
      </c>
      <c r="D600" s="12" t="n">
        <v>1</v>
      </c>
      <c r="E600" s="16" t="n">
        <v>5699</v>
      </c>
      <c r="F600" s="12" t="n">
        <v>20</v>
      </c>
      <c r="G600" s="12" t="str">
        <f aca="false">INDEX(Products!$C$2:$C$181,MATCH(C600,Products!$A$2:$A$181,0))</f>
        <v>Electronics</v>
      </c>
      <c r="H600" s="16" t="n">
        <f aca="false">INDEX(Products!$E$2:$E$181,MATCH(C600,Products!$A$2:$A$181,0))</f>
        <v>4154.37</v>
      </c>
      <c r="I600" s="12" t="str">
        <f aca="false">INDEX(Orders!$G$2:$G$3525,MATCH(B600,Orders!$A$2:$A$3525,0))</f>
        <v>Delivered</v>
      </c>
      <c r="J600" s="16" t="n">
        <f aca="false">D600*E600*(1-F600/100)</f>
        <v>4559.2</v>
      </c>
      <c r="K600" s="16" t="n">
        <f aca="false">D600*H600</f>
        <v>4154.37</v>
      </c>
      <c r="L600" s="16" t="n">
        <f aca="false">J600-K600</f>
        <v>404.83</v>
      </c>
    </row>
    <row r="601" customFormat="false" ht="15" hidden="false" customHeight="false" outlineLevel="0" collapsed="false">
      <c r="A601" s="12" t="n">
        <v>600</v>
      </c>
      <c r="B601" s="12" t="n">
        <v>313</v>
      </c>
      <c r="C601" s="12" t="n">
        <v>125</v>
      </c>
      <c r="D601" s="12" t="n">
        <v>1</v>
      </c>
      <c r="E601" s="16" t="n">
        <v>3869</v>
      </c>
      <c r="F601" s="12" t="n">
        <v>0</v>
      </c>
      <c r="G601" s="12" t="str">
        <f aca="false">INDEX(Products!$C$2:$C$181,MATCH(C601,Products!$A$2:$A$181,0))</f>
        <v>Sports &amp; Fitness</v>
      </c>
      <c r="H601" s="16" t="n">
        <f aca="false">INDEX(Products!$E$2:$E$181,MATCH(C601,Products!$A$2:$A$181,0))</f>
        <v>2788.01</v>
      </c>
      <c r="I601" s="12" t="str">
        <f aca="false">INDEX(Orders!$G$2:$G$3525,MATCH(B601,Orders!$A$2:$A$3525,0))</f>
        <v>Delivered</v>
      </c>
      <c r="J601" s="16" t="n">
        <f aca="false">D601*E601*(1-F601/100)</f>
        <v>3869</v>
      </c>
      <c r="K601" s="16" t="n">
        <f aca="false">D601*H601</f>
        <v>2788.01</v>
      </c>
      <c r="L601" s="16" t="n">
        <f aca="false">J601-K601</f>
        <v>1080.99</v>
      </c>
    </row>
    <row r="602" customFormat="false" ht="15" hidden="false" customHeight="false" outlineLevel="0" collapsed="false">
      <c r="A602" s="12" t="n">
        <v>601</v>
      </c>
      <c r="B602" s="12" t="n">
        <v>314</v>
      </c>
      <c r="C602" s="12" t="n">
        <v>64</v>
      </c>
      <c r="D602" s="12" t="n">
        <v>1</v>
      </c>
      <c r="E602" s="16" t="n">
        <v>2519</v>
      </c>
      <c r="F602" s="12" t="n">
        <v>0</v>
      </c>
      <c r="G602" s="12" t="str">
        <f aca="false">INDEX(Products!$C$2:$C$181,MATCH(C602,Products!$A$2:$A$181,0))</f>
        <v>Fashion</v>
      </c>
      <c r="H602" s="16" t="n">
        <f aca="false">INDEX(Products!$E$2:$E$181,MATCH(C602,Products!$A$2:$A$181,0))</f>
        <v>1819.09</v>
      </c>
      <c r="I602" s="12" t="str">
        <f aca="false">INDEX(Orders!$G$2:$G$3525,MATCH(B602,Orders!$A$2:$A$3525,0))</f>
        <v>Delivered</v>
      </c>
      <c r="J602" s="16" t="n">
        <f aca="false">D602*E602*(1-F602/100)</f>
        <v>2519</v>
      </c>
      <c r="K602" s="16" t="n">
        <f aca="false">D602*H602</f>
        <v>1819.09</v>
      </c>
      <c r="L602" s="16" t="n">
        <f aca="false">J602-K602</f>
        <v>699.91</v>
      </c>
    </row>
    <row r="603" customFormat="false" ht="15" hidden="false" customHeight="false" outlineLevel="0" collapsed="false">
      <c r="A603" s="12" t="n">
        <v>602</v>
      </c>
      <c r="B603" s="12" t="n">
        <v>314</v>
      </c>
      <c r="C603" s="12" t="n">
        <v>103</v>
      </c>
      <c r="D603" s="12" t="n">
        <v>1</v>
      </c>
      <c r="E603" s="16" t="n">
        <v>1159</v>
      </c>
      <c r="F603" s="12" t="n">
        <v>5</v>
      </c>
      <c r="G603" s="12" t="str">
        <f aca="false">INDEX(Products!$C$2:$C$181,MATCH(C603,Products!$A$2:$A$181,0))</f>
        <v>Beauty</v>
      </c>
      <c r="H603" s="16" t="n">
        <f aca="false">INDEX(Products!$E$2:$E$181,MATCH(C603,Products!$A$2:$A$181,0))</f>
        <v>639.58</v>
      </c>
      <c r="I603" s="12" t="str">
        <f aca="false">INDEX(Orders!$G$2:$G$3525,MATCH(B603,Orders!$A$2:$A$3525,0))</f>
        <v>Delivered</v>
      </c>
      <c r="J603" s="16" t="n">
        <f aca="false">D603*E603*(1-F603/100)</f>
        <v>1101.05</v>
      </c>
      <c r="K603" s="16" t="n">
        <f aca="false">D603*H603</f>
        <v>639.58</v>
      </c>
      <c r="L603" s="16" t="n">
        <f aca="false">J603-K603</f>
        <v>461.47</v>
      </c>
    </row>
    <row r="604" customFormat="false" ht="15" hidden="false" customHeight="false" outlineLevel="0" collapsed="false">
      <c r="A604" s="12" t="n">
        <v>603</v>
      </c>
      <c r="B604" s="12" t="n">
        <v>315</v>
      </c>
      <c r="C604" s="12" t="n">
        <v>137</v>
      </c>
      <c r="D604" s="12" t="n">
        <v>3</v>
      </c>
      <c r="E604" s="16" t="n">
        <v>3509</v>
      </c>
      <c r="F604" s="12" t="n">
        <v>0</v>
      </c>
      <c r="G604" s="12" t="str">
        <f aca="false">INDEX(Products!$C$2:$C$181,MATCH(C604,Products!$A$2:$A$181,0))</f>
        <v>Sports &amp; Fitness</v>
      </c>
      <c r="H604" s="16" t="n">
        <f aca="false">INDEX(Products!$E$2:$E$181,MATCH(C604,Products!$A$2:$A$181,0))</f>
        <v>2570.86</v>
      </c>
      <c r="I604" s="12" t="str">
        <f aca="false">INDEX(Orders!$G$2:$G$3525,MATCH(B604,Orders!$A$2:$A$3525,0))</f>
        <v>Cancelled</v>
      </c>
      <c r="J604" s="16" t="n">
        <f aca="false">D604*E604*(1-F604/100)</f>
        <v>10527</v>
      </c>
      <c r="K604" s="16" t="n">
        <f aca="false">D604*H604</f>
        <v>7712.58</v>
      </c>
      <c r="L604" s="16" t="n">
        <f aca="false">J604-K604</f>
        <v>2814.42</v>
      </c>
    </row>
    <row r="605" customFormat="false" ht="15" hidden="false" customHeight="false" outlineLevel="0" collapsed="false">
      <c r="A605" s="12" t="n">
        <v>604</v>
      </c>
      <c r="B605" s="12" t="n">
        <v>316</v>
      </c>
      <c r="C605" s="12" t="n">
        <v>62</v>
      </c>
      <c r="D605" s="12" t="n">
        <v>1</v>
      </c>
      <c r="E605" s="16" t="n">
        <v>1169</v>
      </c>
      <c r="F605" s="12" t="n">
        <v>0</v>
      </c>
      <c r="G605" s="12" t="str">
        <f aca="false">INDEX(Products!$C$2:$C$181,MATCH(C605,Products!$A$2:$A$181,0))</f>
        <v>Fashion</v>
      </c>
      <c r="H605" s="16" t="n">
        <f aca="false">INDEX(Products!$E$2:$E$181,MATCH(C605,Products!$A$2:$A$181,0))</f>
        <v>668.68</v>
      </c>
      <c r="I605" s="12" t="str">
        <f aca="false">INDEX(Orders!$G$2:$G$3525,MATCH(B605,Orders!$A$2:$A$3525,0))</f>
        <v>Returned</v>
      </c>
      <c r="J605" s="16" t="n">
        <f aca="false">D605*E605*(1-F605/100)</f>
        <v>1169</v>
      </c>
      <c r="K605" s="16" t="n">
        <f aca="false">D605*H605</f>
        <v>668.68</v>
      </c>
      <c r="L605" s="16" t="n">
        <f aca="false">J605-K605</f>
        <v>500.32</v>
      </c>
    </row>
    <row r="606" customFormat="false" ht="15" hidden="false" customHeight="false" outlineLevel="0" collapsed="false">
      <c r="A606" s="12" t="n">
        <v>605</v>
      </c>
      <c r="B606" s="12" t="n">
        <v>316</v>
      </c>
      <c r="C606" s="12" t="n">
        <v>147</v>
      </c>
      <c r="D606" s="12" t="n">
        <v>1</v>
      </c>
      <c r="E606" s="16" t="n">
        <v>3339</v>
      </c>
      <c r="F606" s="12" t="n">
        <v>5</v>
      </c>
      <c r="G606" s="12" t="str">
        <f aca="false">INDEX(Products!$C$2:$C$181,MATCH(C606,Products!$A$2:$A$181,0))</f>
        <v>Sports &amp; Fitness</v>
      </c>
      <c r="H606" s="16" t="n">
        <f aca="false">INDEX(Products!$E$2:$E$181,MATCH(C606,Products!$A$2:$A$181,0))</f>
        <v>2076.99</v>
      </c>
      <c r="I606" s="12" t="str">
        <f aca="false">INDEX(Orders!$G$2:$G$3525,MATCH(B606,Orders!$A$2:$A$3525,0))</f>
        <v>Returned</v>
      </c>
      <c r="J606" s="16" t="n">
        <f aca="false">D606*E606*(1-F606/100)</f>
        <v>3172.05</v>
      </c>
      <c r="K606" s="16" t="n">
        <f aca="false">D606*H606</f>
        <v>2076.99</v>
      </c>
      <c r="L606" s="16" t="n">
        <f aca="false">J606-K606</f>
        <v>1095.06</v>
      </c>
    </row>
    <row r="607" customFormat="false" ht="15" hidden="false" customHeight="false" outlineLevel="0" collapsed="false">
      <c r="A607" s="12" t="n">
        <v>606</v>
      </c>
      <c r="B607" s="12" t="n">
        <v>317</v>
      </c>
      <c r="C607" s="12" t="n">
        <v>29</v>
      </c>
      <c r="D607" s="12" t="n">
        <v>2</v>
      </c>
      <c r="E607" s="16" t="n">
        <v>1269</v>
      </c>
      <c r="F607" s="12" t="n">
        <v>0</v>
      </c>
      <c r="G607" s="12" t="str">
        <f aca="false">INDEX(Products!$C$2:$C$181,MATCH(C607,Products!$A$2:$A$181,0))</f>
        <v>Electronics</v>
      </c>
      <c r="H607" s="16" t="n">
        <f aca="false">INDEX(Products!$E$2:$E$181,MATCH(C607,Products!$A$2:$A$181,0))</f>
        <v>747.69</v>
      </c>
      <c r="I607" s="12" t="str">
        <f aca="false">INDEX(Orders!$G$2:$G$3525,MATCH(B607,Orders!$A$2:$A$3525,0))</f>
        <v>Delivered</v>
      </c>
      <c r="J607" s="16" t="n">
        <f aca="false">D607*E607*(1-F607/100)</f>
        <v>2538</v>
      </c>
      <c r="K607" s="16" t="n">
        <f aca="false">D607*H607</f>
        <v>1495.38</v>
      </c>
      <c r="L607" s="16" t="n">
        <f aca="false">J607-K607</f>
        <v>1042.62</v>
      </c>
    </row>
    <row r="608" customFormat="false" ht="15" hidden="false" customHeight="false" outlineLevel="0" collapsed="false">
      <c r="A608" s="12" t="n">
        <v>607</v>
      </c>
      <c r="B608" s="12" t="n">
        <v>318</v>
      </c>
      <c r="C608" s="12" t="n">
        <v>70</v>
      </c>
      <c r="D608" s="12" t="n">
        <v>1</v>
      </c>
      <c r="E608" s="16" t="n">
        <v>1289</v>
      </c>
      <c r="F608" s="12" t="n">
        <v>0</v>
      </c>
      <c r="G608" s="12" t="str">
        <f aca="false">INDEX(Products!$C$2:$C$181,MATCH(C608,Products!$A$2:$A$181,0))</f>
        <v>Fashion</v>
      </c>
      <c r="H608" s="16" t="n">
        <f aca="false">INDEX(Products!$E$2:$E$181,MATCH(C608,Products!$A$2:$A$181,0))</f>
        <v>959.48</v>
      </c>
      <c r="I608" s="12" t="str">
        <f aca="false">INDEX(Orders!$G$2:$G$3525,MATCH(B608,Orders!$A$2:$A$3525,0))</f>
        <v>Cancelled</v>
      </c>
      <c r="J608" s="16" t="n">
        <f aca="false">D608*E608*(1-F608/100)</f>
        <v>1289</v>
      </c>
      <c r="K608" s="16" t="n">
        <f aca="false">D608*H608</f>
        <v>959.48</v>
      </c>
      <c r="L608" s="16" t="n">
        <f aca="false">J608-K608</f>
        <v>329.52</v>
      </c>
    </row>
    <row r="609" customFormat="false" ht="15" hidden="false" customHeight="false" outlineLevel="0" collapsed="false">
      <c r="A609" s="12" t="n">
        <v>608</v>
      </c>
      <c r="B609" s="12" t="n">
        <v>318</v>
      </c>
      <c r="C609" s="12" t="n">
        <v>54</v>
      </c>
      <c r="D609" s="12" t="n">
        <v>1</v>
      </c>
      <c r="E609" s="16" t="n">
        <v>2299</v>
      </c>
      <c r="F609" s="12" t="n">
        <v>0</v>
      </c>
      <c r="G609" s="12" t="str">
        <f aca="false">INDEX(Products!$C$2:$C$181,MATCH(C609,Products!$A$2:$A$181,0))</f>
        <v>Home &amp; Kitchen</v>
      </c>
      <c r="H609" s="16" t="n">
        <f aca="false">INDEX(Products!$E$2:$E$181,MATCH(C609,Products!$A$2:$A$181,0))</f>
        <v>1611.85</v>
      </c>
      <c r="I609" s="12" t="str">
        <f aca="false">INDEX(Orders!$G$2:$G$3525,MATCH(B609,Orders!$A$2:$A$3525,0))</f>
        <v>Cancelled</v>
      </c>
      <c r="J609" s="16" t="n">
        <f aca="false">D609*E609*(1-F609/100)</f>
        <v>2299</v>
      </c>
      <c r="K609" s="16" t="n">
        <f aca="false">D609*H609</f>
        <v>1611.85</v>
      </c>
      <c r="L609" s="16" t="n">
        <f aca="false">J609-K609</f>
        <v>687.15</v>
      </c>
    </row>
    <row r="610" customFormat="false" ht="15" hidden="false" customHeight="false" outlineLevel="0" collapsed="false">
      <c r="A610" s="12" t="n">
        <v>609</v>
      </c>
      <c r="B610" s="12" t="n">
        <v>318</v>
      </c>
      <c r="C610" s="12" t="n">
        <v>87</v>
      </c>
      <c r="D610" s="12" t="n">
        <v>1</v>
      </c>
      <c r="E610" s="16" t="n">
        <v>1689</v>
      </c>
      <c r="F610" s="12" t="n">
        <v>0</v>
      </c>
      <c r="G610" s="12" t="str">
        <f aca="false">INDEX(Products!$C$2:$C$181,MATCH(C610,Products!$A$2:$A$181,0))</f>
        <v>Fashion</v>
      </c>
      <c r="H610" s="16" t="n">
        <f aca="false">INDEX(Products!$E$2:$E$181,MATCH(C610,Products!$A$2:$A$181,0))</f>
        <v>1005.46</v>
      </c>
      <c r="I610" s="12" t="str">
        <f aca="false">INDEX(Orders!$G$2:$G$3525,MATCH(B610,Orders!$A$2:$A$3525,0))</f>
        <v>Cancelled</v>
      </c>
      <c r="J610" s="16" t="n">
        <f aca="false">D610*E610*(1-F610/100)</f>
        <v>1689</v>
      </c>
      <c r="K610" s="16" t="n">
        <f aca="false">D610*H610</f>
        <v>1005.46</v>
      </c>
      <c r="L610" s="16" t="n">
        <f aca="false">J610-K610</f>
        <v>683.54</v>
      </c>
    </row>
    <row r="611" customFormat="false" ht="15" hidden="false" customHeight="false" outlineLevel="0" collapsed="false">
      <c r="A611" s="12" t="n">
        <v>610</v>
      </c>
      <c r="B611" s="12" t="n">
        <v>319</v>
      </c>
      <c r="C611" s="12" t="n">
        <v>26</v>
      </c>
      <c r="D611" s="12" t="n">
        <v>1</v>
      </c>
      <c r="E611" s="16" t="n">
        <v>5849</v>
      </c>
      <c r="F611" s="12" t="n">
        <v>0</v>
      </c>
      <c r="G611" s="12" t="str">
        <f aca="false">INDEX(Products!$C$2:$C$181,MATCH(C611,Products!$A$2:$A$181,0))</f>
        <v>Electronics</v>
      </c>
      <c r="H611" s="16" t="n">
        <f aca="false">INDEX(Products!$E$2:$E$181,MATCH(C611,Products!$A$2:$A$181,0))</f>
        <v>4123.7</v>
      </c>
      <c r="I611" s="12" t="str">
        <f aca="false">INDEX(Orders!$G$2:$G$3525,MATCH(B611,Orders!$A$2:$A$3525,0))</f>
        <v>Delivered</v>
      </c>
      <c r="J611" s="16" t="n">
        <f aca="false">D611*E611*(1-F611/100)</f>
        <v>5849</v>
      </c>
      <c r="K611" s="16" t="n">
        <f aca="false">D611*H611</f>
        <v>4123.7</v>
      </c>
      <c r="L611" s="16" t="n">
        <f aca="false">J611-K611</f>
        <v>1725.3</v>
      </c>
    </row>
    <row r="612" customFormat="false" ht="15" hidden="false" customHeight="false" outlineLevel="0" collapsed="false">
      <c r="A612" s="12" t="n">
        <v>611</v>
      </c>
      <c r="B612" s="12" t="n">
        <v>320</v>
      </c>
      <c r="C612" s="12" t="n">
        <v>25</v>
      </c>
      <c r="D612" s="12" t="n">
        <v>1</v>
      </c>
      <c r="E612" s="16" t="n">
        <v>3649</v>
      </c>
      <c r="F612" s="12" t="n">
        <v>0</v>
      </c>
      <c r="G612" s="12" t="str">
        <f aca="false">INDEX(Products!$C$2:$C$181,MATCH(C612,Products!$A$2:$A$181,0))</f>
        <v>Electronics</v>
      </c>
      <c r="H612" s="16" t="n">
        <f aca="false">INDEX(Products!$E$2:$E$181,MATCH(C612,Products!$A$2:$A$181,0))</f>
        <v>2141.86</v>
      </c>
      <c r="I612" s="12" t="str">
        <f aca="false">INDEX(Orders!$G$2:$G$3525,MATCH(B612,Orders!$A$2:$A$3525,0))</f>
        <v>Delivered</v>
      </c>
      <c r="J612" s="16" t="n">
        <f aca="false">D612*E612*(1-F612/100)</f>
        <v>3649</v>
      </c>
      <c r="K612" s="16" t="n">
        <f aca="false">D612*H612</f>
        <v>2141.86</v>
      </c>
      <c r="L612" s="16" t="n">
        <f aca="false">J612-K612</f>
        <v>1507.14</v>
      </c>
    </row>
    <row r="613" customFormat="false" ht="15" hidden="false" customHeight="false" outlineLevel="0" collapsed="false">
      <c r="A613" s="12" t="n">
        <v>612</v>
      </c>
      <c r="B613" s="12" t="n">
        <v>320</v>
      </c>
      <c r="C613" s="12" t="n">
        <v>102</v>
      </c>
      <c r="D613" s="12" t="n">
        <v>1</v>
      </c>
      <c r="E613" s="16" t="n">
        <v>429</v>
      </c>
      <c r="F613" s="12" t="n">
        <v>0</v>
      </c>
      <c r="G613" s="12" t="str">
        <f aca="false">INDEX(Products!$C$2:$C$181,MATCH(C613,Products!$A$2:$A$181,0))</f>
        <v>Beauty</v>
      </c>
      <c r="H613" s="16" t="n">
        <f aca="false">INDEX(Products!$E$2:$E$181,MATCH(C613,Products!$A$2:$A$181,0))</f>
        <v>313.05</v>
      </c>
      <c r="I613" s="12" t="str">
        <f aca="false">INDEX(Orders!$G$2:$G$3525,MATCH(B613,Orders!$A$2:$A$3525,0))</f>
        <v>Delivered</v>
      </c>
      <c r="J613" s="16" t="n">
        <f aca="false">D613*E613*(1-F613/100)</f>
        <v>429</v>
      </c>
      <c r="K613" s="16" t="n">
        <f aca="false">D613*H613</f>
        <v>313.05</v>
      </c>
      <c r="L613" s="16" t="n">
        <f aca="false">J613-K613</f>
        <v>115.95</v>
      </c>
    </row>
    <row r="614" customFormat="false" ht="15" hidden="false" customHeight="false" outlineLevel="0" collapsed="false">
      <c r="A614" s="12" t="n">
        <v>613</v>
      </c>
      <c r="B614" s="12" t="n">
        <v>320</v>
      </c>
      <c r="C614" s="12" t="n">
        <v>17</v>
      </c>
      <c r="D614" s="12" t="n">
        <v>1</v>
      </c>
      <c r="E614" s="16" t="n">
        <v>1149</v>
      </c>
      <c r="F614" s="12" t="n">
        <v>5</v>
      </c>
      <c r="G614" s="12" t="str">
        <f aca="false">INDEX(Products!$C$2:$C$181,MATCH(C614,Products!$A$2:$A$181,0))</f>
        <v>Electronics</v>
      </c>
      <c r="H614" s="16" t="n">
        <f aca="false">INDEX(Products!$E$2:$E$181,MATCH(C614,Products!$A$2:$A$181,0))</f>
        <v>850</v>
      </c>
      <c r="I614" s="12" t="str">
        <f aca="false">INDEX(Orders!$G$2:$G$3525,MATCH(B614,Orders!$A$2:$A$3525,0))</f>
        <v>Delivered</v>
      </c>
      <c r="J614" s="16" t="n">
        <f aca="false">D614*E614*(1-F614/100)</f>
        <v>1091.55</v>
      </c>
      <c r="K614" s="16" t="n">
        <f aca="false">D614*H614</f>
        <v>850</v>
      </c>
      <c r="L614" s="16" t="n">
        <f aca="false">J614-K614</f>
        <v>241.55</v>
      </c>
    </row>
    <row r="615" customFormat="false" ht="15" hidden="false" customHeight="false" outlineLevel="0" collapsed="false">
      <c r="A615" s="12" t="n">
        <v>614</v>
      </c>
      <c r="B615" s="12" t="n">
        <v>320</v>
      </c>
      <c r="C615" s="12" t="n">
        <v>88</v>
      </c>
      <c r="D615" s="12" t="n">
        <v>1</v>
      </c>
      <c r="E615" s="16" t="n">
        <v>2049</v>
      </c>
      <c r="F615" s="12" t="n">
        <v>15</v>
      </c>
      <c r="G615" s="12" t="str">
        <f aca="false">INDEX(Products!$C$2:$C$181,MATCH(C615,Products!$A$2:$A$181,0))</f>
        <v>Fashion</v>
      </c>
      <c r="H615" s="16" t="n">
        <f aca="false">INDEX(Products!$E$2:$E$181,MATCH(C615,Products!$A$2:$A$181,0))</f>
        <v>1198.41</v>
      </c>
      <c r="I615" s="12" t="str">
        <f aca="false">INDEX(Orders!$G$2:$G$3525,MATCH(B615,Orders!$A$2:$A$3525,0))</f>
        <v>Delivered</v>
      </c>
      <c r="J615" s="16" t="n">
        <f aca="false">D615*E615*(1-F615/100)</f>
        <v>1741.65</v>
      </c>
      <c r="K615" s="16" t="n">
        <f aca="false">D615*H615</f>
        <v>1198.41</v>
      </c>
      <c r="L615" s="16" t="n">
        <f aca="false">J615-K615</f>
        <v>543.24</v>
      </c>
    </row>
    <row r="616" customFormat="false" ht="15" hidden="false" customHeight="false" outlineLevel="0" collapsed="false">
      <c r="A616" s="12" t="n">
        <v>615</v>
      </c>
      <c r="B616" s="12" t="n">
        <v>321</v>
      </c>
      <c r="C616" s="12" t="n">
        <v>107</v>
      </c>
      <c r="D616" s="12" t="n">
        <v>1</v>
      </c>
      <c r="E616" s="16" t="n">
        <v>1239</v>
      </c>
      <c r="F616" s="12" t="n">
        <v>0</v>
      </c>
      <c r="G616" s="12" t="str">
        <f aca="false">INDEX(Products!$C$2:$C$181,MATCH(C616,Products!$A$2:$A$181,0))</f>
        <v>Beauty</v>
      </c>
      <c r="H616" s="16" t="n">
        <f aca="false">INDEX(Products!$E$2:$E$181,MATCH(C616,Products!$A$2:$A$181,0))</f>
        <v>737.02</v>
      </c>
      <c r="I616" s="12" t="str">
        <f aca="false">INDEX(Orders!$G$2:$G$3525,MATCH(B616,Orders!$A$2:$A$3525,0))</f>
        <v>Returned</v>
      </c>
      <c r="J616" s="16" t="n">
        <f aca="false">D616*E616*(1-F616/100)</f>
        <v>1239</v>
      </c>
      <c r="K616" s="16" t="n">
        <f aca="false">D616*H616</f>
        <v>737.02</v>
      </c>
      <c r="L616" s="16" t="n">
        <f aca="false">J616-K616</f>
        <v>501.98</v>
      </c>
    </row>
    <row r="617" customFormat="false" ht="15" hidden="false" customHeight="false" outlineLevel="0" collapsed="false">
      <c r="A617" s="12" t="n">
        <v>616</v>
      </c>
      <c r="B617" s="12" t="n">
        <v>321</v>
      </c>
      <c r="C617" s="12" t="n">
        <v>113</v>
      </c>
      <c r="D617" s="12" t="n">
        <v>1</v>
      </c>
      <c r="E617" s="16" t="n">
        <v>599</v>
      </c>
      <c r="F617" s="12" t="n">
        <v>0</v>
      </c>
      <c r="G617" s="12" t="str">
        <f aca="false">INDEX(Products!$C$2:$C$181,MATCH(C617,Products!$A$2:$A$181,0))</f>
        <v>Beauty</v>
      </c>
      <c r="H617" s="16" t="n">
        <f aca="false">INDEX(Products!$E$2:$E$181,MATCH(C617,Products!$A$2:$A$181,0))</f>
        <v>358.68</v>
      </c>
      <c r="I617" s="12" t="str">
        <f aca="false">INDEX(Orders!$G$2:$G$3525,MATCH(B617,Orders!$A$2:$A$3525,0))</f>
        <v>Returned</v>
      </c>
      <c r="J617" s="16" t="n">
        <f aca="false">D617*E617*(1-F617/100)</f>
        <v>599</v>
      </c>
      <c r="K617" s="16" t="n">
        <f aca="false">D617*H617</f>
        <v>358.68</v>
      </c>
      <c r="L617" s="16" t="n">
        <f aca="false">J617-K617</f>
        <v>240.32</v>
      </c>
    </row>
    <row r="618" customFormat="false" ht="15" hidden="false" customHeight="false" outlineLevel="0" collapsed="false">
      <c r="A618" s="12" t="n">
        <v>617</v>
      </c>
      <c r="B618" s="12" t="n">
        <v>321</v>
      </c>
      <c r="C618" s="12" t="n">
        <v>114</v>
      </c>
      <c r="D618" s="12" t="n">
        <v>1</v>
      </c>
      <c r="E618" s="16" t="n">
        <v>1769</v>
      </c>
      <c r="F618" s="12" t="n">
        <v>10</v>
      </c>
      <c r="G618" s="12" t="str">
        <f aca="false">INDEX(Products!$C$2:$C$181,MATCH(C618,Products!$A$2:$A$181,0))</f>
        <v>Beauty</v>
      </c>
      <c r="H618" s="16" t="n">
        <f aca="false">INDEX(Products!$E$2:$E$181,MATCH(C618,Products!$A$2:$A$181,0))</f>
        <v>1112.03</v>
      </c>
      <c r="I618" s="12" t="str">
        <f aca="false">INDEX(Orders!$G$2:$G$3525,MATCH(B618,Orders!$A$2:$A$3525,0))</f>
        <v>Returned</v>
      </c>
      <c r="J618" s="16" t="n">
        <f aca="false">D618*E618*(1-F618/100)</f>
        <v>1592.1</v>
      </c>
      <c r="K618" s="16" t="n">
        <f aca="false">D618*H618</f>
        <v>1112.03</v>
      </c>
      <c r="L618" s="16" t="n">
        <f aca="false">J618-K618</f>
        <v>480.07</v>
      </c>
    </row>
    <row r="619" customFormat="false" ht="15" hidden="false" customHeight="false" outlineLevel="0" collapsed="false">
      <c r="A619" s="12" t="n">
        <v>618</v>
      </c>
      <c r="B619" s="12" t="n">
        <v>322</v>
      </c>
      <c r="C619" s="12" t="n">
        <v>117</v>
      </c>
      <c r="D619" s="12" t="n">
        <v>1</v>
      </c>
      <c r="E619" s="16" t="n">
        <v>1109</v>
      </c>
      <c r="F619" s="12" t="n">
        <v>0</v>
      </c>
      <c r="G619" s="12" t="str">
        <f aca="false">INDEX(Products!$C$2:$C$181,MATCH(C619,Products!$A$2:$A$181,0))</f>
        <v>Beauty</v>
      </c>
      <c r="H619" s="16" t="n">
        <f aca="false">INDEX(Products!$E$2:$E$181,MATCH(C619,Products!$A$2:$A$181,0))</f>
        <v>719.19</v>
      </c>
      <c r="I619" s="12" t="str">
        <f aca="false">INDEX(Orders!$G$2:$G$3525,MATCH(B619,Orders!$A$2:$A$3525,0))</f>
        <v>Cancelled</v>
      </c>
      <c r="J619" s="16" t="n">
        <f aca="false">D619*E619*(1-F619/100)</f>
        <v>1109</v>
      </c>
      <c r="K619" s="16" t="n">
        <f aca="false">D619*H619</f>
        <v>719.19</v>
      </c>
      <c r="L619" s="16" t="n">
        <f aca="false">J619-K619</f>
        <v>389.81</v>
      </c>
    </row>
    <row r="620" customFormat="false" ht="15" hidden="false" customHeight="false" outlineLevel="0" collapsed="false">
      <c r="A620" s="12" t="n">
        <v>619</v>
      </c>
      <c r="B620" s="12" t="n">
        <v>322</v>
      </c>
      <c r="C620" s="12" t="n">
        <v>67</v>
      </c>
      <c r="D620" s="12" t="n">
        <v>1</v>
      </c>
      <c r="E620" s="16" t="n">
        <v>629</v>
      </c>
      <c r="F620" s="12" t="n">
        <v>0</v>
      </c>
      <c r="G620" s="12" t="str">
        <f aca="false">INDEX(Products!$C$2:$C$181,MATCH(C620,Products!$A$2:$A$181,0))</f>
        <v>Fashion</v>
      </c>
      <c r="H620" s="16" t="n">
        <f aca="false">INDEX(Products!$E$2:$E$181,MATCH(C620,Products!$A$2:$A$181,0))</f>
        <v>388.42</v>
      </c>
      <c r="I620" s="12" t="str">
        <f aca="false">INDEX(Orders!$G$2:$G$3525,MATCH(B620,Orders!$A$2:$A$3525,0))</f>
        <v>Cancelled</v>
      </c>
      <c r="J620" s="16" t="n">
        <f aca="false">D620*E620*(1-F620/100)</f>
        <v>629</v>
      </c>
      <c r="K620" s="16" t="n">
        <f aca="false">D620*H620</f>
        <v>388.42</v>
      </c>
      <c r="L620" s="16" t="n">
        <f aca="false">J620-K620</f>
        <v>240.58</v>
      </c>
    </row>
    <row r="621" customFormat="false" ht="15" hidden="false" customHeight="false" outlineLevel="0" collapsed="false">
      <c r="A621" s="12" t="n">
        <v>620</v>
      </c>
      <c r="B621" s="12" t="n">
        <v>322</v>
      </c>
      <c r="C621" s="12" t="n">
        <v>118</v>
      </c>
      <c r="D621" s="12" t="n">
        <v>1</v>
      </c>
      <c r="E621" s="16" t="n">
        <v>479</v>
      </c>
      <c r="F621" s="12" t="n">
        <v>0</v>
      </c>
      <c r="G621" s="12" t="str">
        <f aca="false">INDEX(Products!$C$2:$C$181,MATCH(C621,Products!$A$2:$A$181,0))</f>
        <v>Beauty</v>
      </c>
      <c r="H621" s="16" t="n">
        <f aca="false">INDEX(Products!$E$2:$E$181,MATCH(C621,Products!$A$2:$A$181,0))</f>
        <v>332.66</v>
      </c>
      <c r="I621" s="12" t="str">
        <f aca="false">INDEX(Orders!$G$2:$G$3525,MATCH(B621,Orders!$A$2:$A$3525,0))</f>
        <v>Cancelled</v>
      </c>
      <c r="J621" s="16" t="n">
        <f aca="false">D621*E621*(1-F621/100)</f>
        <v>479</v>
      </c>
      <c r="K621" s="16" t="n">
        <f aca="false">D621*H621</f>
        <v>332.66</v>
      </c>
      <c r="L621" s="16" t="n">
        <f aca="false">J621-K621</f>
        <v>146.34</v>
      </c>
    </row>
    <row r="622" customFormat="false" ht="15" hidden="false" customHeight="false" outlineLevel="0" collapsed="false">
      <c r="A622" s="12" t="n">
        <v>621</v>
      </c>
      <c r="B622" s="12" t="n">
        <v>323</v>
      </c>
      <c r="C622" s="12" t="n">
        <v>58</v>
      </c>
      <c r="D622" s="12" t="n">
        <v>1</v>
      </c>
      <c r="E622" s="16" t="n">
        <v>3319</v>
      </c>
      <c r="F622" s="12" t="n">
        <v>0</v>
      </c>
      <c r="G622" s="12" t="str">
        <f aca="false">INDEX(Products!$C$2:$C$181,MATCH(C622,Products!$A$2:$A$181,0))</f>
        <v>Home &amp; Kitchen</v>
      </c>
      <c r="H622" s="16" t="n">
        <f aca="false">INDEX(Products!$E$2:$E$181,MATCH(C622,Products!$A$2:$A$181,0))</f>
        <v>2403.93</v>
      </c>
      <c r="I622" s="12" t="str">
        <f aca="false">INDEX(Orders!$G$2:$G$3525,MATCH(B622,Orders!$A$2:$A$3525,0))</f>
        <v>Delivered</v>
      </c>
      <c r="J622" s="16" t="n">
        <f aca="false">D622*E622*(1-F622/100)</f>
        <v>3319</v>
      </c>
      <c r="K622" s="16" t="n">
        <f aca="false">D622*H622</f>
        <v>2403.93</v>
      </c>
      <c r="L622" s="16" t="n">
        <f aca="false">J622-K622</f>
        <v>915.07</v>
      </c>
    </row>
    <row r="623" customFormat="false" ht="15" hidden="false" customHeight="false" outlineLevel="0" collapsed="false">
      <c r="A623" s="12" t="n">
        <v>622</v>
      </c>
      <c r="B623" s="12" t="n">
        <v>323</v>
      </c>
      <c r="C623" s="12" t="n">
        <v>88</v>
      </c>
      <c r="D623" s="12" t="n">
        <v>1</v>
      </c>
      <c r="E623" s="16" t="n">
        <v>2049</v>
      </c>
      <c r="F623" s="12" t="n">
        <v>0</v>
      </c>
      <c r="G623" s="12" t="str">
        <f aca="false">INDEX(Products!$C$2:$C$181,MATCH(C623,Products!$A$2:$A$181,0))</f>
        <v>Fashion</v>
      </c>
      <c r="H623" s="16" t="n">
        <f aca="false">INDEX(Products!$E$2:$E$181,MATCH(C623,Products!$A$2:$A$181,0))</f>
        <v>1198.41</v>
      </c>
      <c r="I623" s="12" t="str">
        <f aca="false">INDEX(Orders!$G$2:$G$3525,MATCH(B623,Orders!$A$2:$A$3525,0))</f>
        <v>Delivered</v>
      </c>
      <c r="J623" s="16" t="n">
        <f aca="false">D623*E623*(1-F623/100)</f>
        <v>2049</v>
      </c>
      <c r="K623" s="16" t="n">
        <f aca="false">D623*H623</f>
        <v>1198.41</v>
      </c>
      <c r="L623" s="16" t="n">
        <f aca="false">J623-K623</f>
        <v>850.59</v>
      </c>
    </row>
    <row r="624" customFormat="false" ht="15" hidden="false" customHeight="false" outlineLevel="0" collapsed="false">
      <c r="A624" s="12" t="n">
        <v>623</v>
      </c>
      <c r="B624" s="12" t="n">
        <v>323</v>
      </c>
      <c r="C624" s="12" t="n">
        <v>148</v>
      </c>
      <c r="D624" s="12" t="n">
        <v>2</v>
      </c>
      <c r="E624" s="16" t="n">
        <v>739</v>
      </c>
      <c r="F624" s="12" t="n">
        <v>0</v>
      </c>
      <c r="G624" s="12" t="str">
        <f aca="false">INDEX(Products!$C$2:$C$181,MATCH(C624,Products!$A$2:$A$181,0))</f>
        <v>Sports &amp; Fitness</v>
      </c>
      <c r="H624" s="16" t="n">
        <f aca="false">INDEX(Products!$E$2:$E$181,MATCH(C624,Products!$A$2:$A$181,0))</f>
        <v>483.64</v>
      </c>
      <c r="I624" s="12" t="str">
        <f aca="false">INDEX(Orders!$G$2:$G$3525,MATCH(B624,Orders!$A$2:$A$3525,0))</f>
        <v>Delivered</v>
      </c>
      <c r="J624" s="16" t="n">
        <f aca="false">D624*E624*(1-F624/100)</f>
        <v>1478</v>
      </c>
      <c r="K624" s="16" t="n">
        <f aca="false">D624*H624</f>
        <v>967.28</v>
      </c>
      <c r="L624" s="16" t="n">
        <f aca="false">J624-K624</f>
        <v>510.72</v>
      </c>
    </row>
    <row r="625" customFormat="false" ht="15" hidden="false" customHeight="false" outlineLevel="0" collapsed="false">
      <c r="A625" s="12" t="n">
        <v>624</v>
      </c>
      <c r="B625" s="12" t="n">
        <v>323</v>
      </c>
      <c r="C625" s="12" t="n">
        <v>116</v>
      </c>
      <c r="D625" s="12" t="n">
        <v>1</v>
      </c>
      <c r="E625" s="16" t="n">
        <v>1469</v>
      </c>
      <c r="F625" s="12" t="n">
        <v>10</v>
      </c>
      <c r="G625" s="12" t="str">
        <f aca="false">INDEX(Products!$C$2:$C$181,MATCH(C625,Products!$A$2:$A$181,0))</f>
        <v>Beauty</v>
      </c>
      <c r="H625" s="16" t="n">
        <f aca="false">INDEX(Products!$E$2:$E$181,MATCH(C625,Products!$A$2:$A$181,0))</f>
        <v>955.62</v>
      </c>
      <c r="I625" s="12" t="str">
        <f aca="false">INDEX(Orders!$G$2:$G$3525,MATCH(B625,Orders!$A$2:$A$3525,0))</f>
        <v>Delivered</v>
      </c>
      <c r="J625" s="16" t="n">
        <f aca="false">D625*E625*(1-F625/100)</f>
        <v>1322.1</v>
      </c>
      <c r="K625" s="16" t="n">
        <f aca="false">D625*H625</f>
        <v>955.62</v>
      </c>
      <c r="L625" s="16" t="n">
        <f aca="false">J625-K625</f>
        <v>366.48</v>
      </c>
    </row>
    <row r="626" customFormat="false" ht="15" hidden="false" customHeight="false" outlineLevel="0" collapsed="false">
      <c r="A626" s="12" t="n">
        <v>625</v>
      </c>
      <c r="B626" s="12" t="n">
        <v>324</v>
      </c>
      <c r="C626" s="12" t="n">
        <v>155</v>
      </c>
      <c r="D626" s="12" t="n">
        <v>2</v>
      </c>
      <c r="E626" s="16" t="n">
        <v>749</v>
      </c>
      <c r="F626" s="12" t="n">
        <v>0</v>
      </c>
      <c r="G626" s="12" t="str">
        <f aca="false">INDEX(Products!$C$2:$C$181,MATCH(C626,Products!$A$2:$A$181,0))</f>
        <v>Books &amp; Stationery</v>
      </c>
      <c r="H626" s="16" t="n">
        <f aca="false">INDEX(Products!$E$2:$E$181,MATCH(C626,Products!$A$2:$A$181,0))</f>
        <v>452.52</v>
      </c>
      <c r="I626" s="12" t="str">
        <f aca="false">INDEX(Orders!$G$2:$G$3525,MATCH(B626,Orders!$A$2:$A$3525,0))</f>
        <v>Returned</v>
      </c>
      <c r="J626" s="16" t="n">
        <f aca="false">D626*E626*(1-F626/100)</f>
        <v>1498</v>
      </c>
      <c r="K626" s="16" t="n">
        <f aca="false">D626*H626</f>
        <v>905.04</v>
      </c>
      <c r="L626" s="16" t="n">
        <f aca="false">J626-K626</f>
        <v>592.96</v>
      </c>
    </row>
    <row r="627" customFormat="false" ht="15" hidden="false" customHeight="false" outlineLevel="0" collapsed="false">
      <c r="A627" s="12" t="n">
        <v>626</v>
      </c>
      <c r="B627" s="12" t="n">
        <v>324</v>
      </c>
      <c r="C627" s="12" t="n">
        <v>83</v>
      </c>
      <c r="D627" s="12" t="n">
        <v>1</v>
      </c>
      <c r="E627" s="16" t="n">
        <v>549</v>
      </c>
      <c r="F627" s="12" t="n">
        <v>0</v>
      </c>
      <c r="G627" s="12" t="str">
        <f aca="false">INDEX(Products!$C$2:$C$181,MATCH(C627,Products!$A$2:$A$181,0))</f>
        <v>Fashion</v>
      </c>
      <c r="H627" s="16" t="n">
        <f aca="false">INDEX(Products!$E$2:$E$181,MATCH(C627,Products!$A$2:$A$181,0))</f>
        <v>393.67</v>
      </c>
      <c r="I627" s="12" t="str">
        <f aca="false">INDEX(Orders!$G$2:$G$3525,MATCH(B627,Orders!$A$2:$A$3525,0))</f>
        <v>Returned</v>
      </c>
      <c r="J627" s="16" t="n">
        <f aca="false">D627*E627*(1-F627/100)</f>
        <v>549</v>
      </c>
      <c r="K627" s="16" t="n">
        <f aca="false">D627*H627</f>
        <v>393.67</v>
      </c>
      <c r="L627" s="16" t="n">
        <f aca="false">J627-K627</f>
        <v>155.33</v>
      </c>
    </row>
    <row r="628" customFormat="false" ht="15" hidden="false" customHeight="false" outlineLevel="0" collapsed="false">
      <c r="A628" s="12" t="n">
        <v>627</v>
      </c>
      <c r="B628" s="12" t="n">
        <v>324</v>
      </c>
      <c r="C628" s="12" t="n">
        <v>175</v>
      </c>
      <c r="D628" s="12" t="n">
        <v>1</v>
      </c>
      <c r="E628" s="16" t="n">
        <v>409</v>
      </c>
      <c r="F628" s="12" t="n">
        <v>5</v>
      </c>
      <c r="G628" s="12" t="str">
        <f aca="false">INDEX(Products!$C$2:$C$181,MATCH(C628,Products!$A$2:$A$181,0))</f>
        <v>Books &amp; Stationery</v>
      </c>
      <c r="H628" s="16" t="n">
        <f aca="false">INDEX(Products!$E$2:$E$181,MATCH(C628,Products!$A$2:$A$181,0))</f>
        <v>276.15</v>
      </c>
      <c r="I628" s="12" t="str">
        <f aca="false">INDEX(Orders!$G$2:$G$3525,MATCH(B628,Orders!$A$2:$A$3525,0))</f>
        <v>Returned</v>
      </c>
      <c r="J628" s="16" t="n">
        <f aca="false">D628*E628*(1-F628/100)</f>
        <v>388.55</v>
      </c>
      <c r="K628" s="16" t="n">
        <f aca="false">D628*H628</f>
        <v>276.15</v>
      </c>
      <c r="L628" s="16" t="n">
        <f aca="false">J628-K628</f>
        <v>112.4</v>
      </c>
    </row>
    <row r="629" customFormat="false" ht="15" hidden="false" customHeight="false" outlineLevel="0" collapsed="false">
      <c r="A629" s="12" t="n">
        <v>628</v>
      </c>
      <c r="B629" s="12" t="n">
        <v>324</v>
      </c>
      <c r="C629" s="12" t="n">
        <v>59</v>
      </c>
      <c r="D629" s="12" t="n">
        <v>1</v>
      </c>
      <c r="E629" s="16" t="n">
        <v>4109</v>
      </c>
      <c r="F629" s="12" t="n">
        <v>0</v>
      </c>
      <c r="G629" s="12" t="str">
        <f aca="false">INDEX(Products!$C$2:$C$181,MATCH(C629,Products!$A$2:$A$181,0))</f>
        <v>Home &amp; Kitchen</v>
      </c>
      <c r="H629" s="16" t="n">
        <f aca="false">INDEX(Products!$E$2:$E$181,MATCH(C629,Products!$A$2:$A$181,0))</f>
        <v>2413.27</v>
      </c>
      <c r="I629" s="12" t="str">
        <f aca="false">INDEX(Orders!$G$2:$G$3525,MATCH(B629,Orders!$A$2:$A$3525,0))</f>
        <v>Returned</v>
      </c>
      <c r="J629" s="16" t="n">
        <f aca="false">D629*E629*(1-F629/100)</f>
        <v>4109</v>
      </c>
      <c r="K629" s="16" t="n">
        <f aca="false">D629*H629</f>
        <v>2413.27</v>
      </c>
      <c r="L629" s="16" t="n">
        <f aca="false">J629-K629</f>
        <v>1695.73</v>
      </c>
    </row>
    <row r="630" customFormat="false" ht="15" hidden="false" customHeight="false" outlineLevel="0" collapsed="false">
      <c r="A630" s="12" t="n">
        <v>629</v>
      </c>
      <c r="B630" s="12" t="n">
        <v>325</v>
      </c>
      <c r="C630" s="12" t="n">
        <v>45</v>
      </c>
      <c r="D630" s="12" t="n">
        <v>1</v>
      </c>
      <c r="E630" s="16" t="n">
        <v>4489</v>
      </c>
      <c r="F630" s="12" t="n">
        <v>0</v>
      </c>
      <c r="G630" s="12" t="str">
        <f aca="false">INDEX(Products!$C$2:$C$181,MATCH(C630,Products!$A$2:$A$181,0))</f>
        <v>Home &amp; Kitchen</v>
      </c>
      <c r="H630" s="16" t="n">
        <f aca="false">INDEX(Products!$E$2:$E$181,MATCH(C630,Products!$A$2:$A$181,0))</f>
        <v>2892.9</v>
      </c>
      <c r="I630" s="12" t="str">
        <f aca="false">INDEX(Orders!$G$2:$G$3525,MATCH(B630,Orders!$A$2:$A$3525,0))</f>
        <v>Delivered</v>
      </c>
      <c r="J630" s="16" t="n">
        <f aca="false">D630*E630*(1-F630/100)</f>
        <v>4489</v>
      </c>
      <c r="K630" s="16" t="n">
        <f aca="false">D630*H630</f>
        <v>2892.9</v>
      </c>
      <c r="L630" s="16" t="n">
        <f aca="false">J630-K630</f>
        <v>1596.1</v>
      </c>
    </row>
    <row r="631" customFormat="false" ht="15" hidden="false" customHeight="false" outlineLevel="0" collapsed="false">
      <c r="A631" s="12" t="n">
        <v>630</v>
      </c>
      <c r="B631" s="12" t="n">
        <v>325</v>
      </c>
      <c r="C631" s="12" t="n">
        <v>105</v>
      </c>
      <c r="D631" s="12" t="n">
        <v>1</v>
      </c>
      <c r="E631" s="16" t="n">
        <v>169</v>
      </c>
      <c r="F631" s="12" t="n">
        <v>0</v>
      </c>
      <c r="G631" s="12" t="str">
        <f aca="false">INDEX(Products!$C$2:$C$181,MATCH(C631,Products!$A$2:$A$181,0))</f>
        <v>Beauty</v>
      </c>
      <c r="H631" s="16" t="n">
        <f aca="false">INDEX(Products!$E$2:$E$181,MATCH(C631,Products!$A$2:$A$181,0))</f>
        <v>98.39</v>
      </c>
      <c r="I631" s="12" t="str">
        <f aca="false">INDEX(Orders!$G$2:$G$3525,MATCH(B631,Orders!$A$2:$A$3525,0))</f>
        <v>Delivered</v>
      </c>
      <c r="J631" s="16" t="n">
        <f aca="false">D631*E631*(1-F631/100)</f>
        <v>169</v>
      </c>
      <c r="K631" s="16" t="n">
        <f aca="false">D631*H631</f>
        <v>98.39</v>
      </c>
      <c r="L631" s="16" t="n">
        <f aca="false">J631-K631</f>
        <v>70.61</v>
      </c>
    </row>
    <row r="632" customFormat="false" ht="15" hidden="false" customHeight="false" outlineLevel="0" collapsed="false">
      <c r="A632" s="12" t="n">
        <v>631</v>
      </c>
      <c r="B632" s="12" t="n">
        <v>326</v>
      </c>
      <c r="C632" s="12" t="n">
        <v>78</v>
      </c>
      <c r="D632" s="12" t="n">
        <v>2</v>
      </c>
      <c r="E632" s="16" t="n">
        <v>2969</v>
      </c>
      <c r="F632" s="12" t="n">
        <v>0</v>
      </c>
      <c r="G632" s="12" t="str">
        <f aca="false">INDEX(Products!$C$2:$C$181,MATCH(C632,Products!$A$2:$A$181,0))</f>
        <v>Fashion</v>
      </c>
      <c r="H632" s="16" t="n">
        <f aca="false">INDEX(Products!$E$2:$E$181,MATCH(C632,Products!$A$2:$A$181,0))</f>
        <v>1776.68</v>
      </c>
      <c r="I632" s="12" t="str">
        <f aca="false">INDEX(Orders!$G$2:$G$3525,MATCH(B632,Orders!$A$2:$A$3525,0))</f>
        <v>Delivered</v>
      </c>
      <c r="J632" s="16" t="n">
        <f aca="false">D632*E632*(1-F632/100)</f>
        <v>5938</v>
      </c>
      <c r="K632" s="16" t="n">
        <f aca="false">D632*H632</f>
        <v>3553.36</v>
      </c>
      <c r="L632" s="16" t="n">
        <f aca="false">J632-K632</f>
        <v>2384.64</v>
      </c>
    </row>
    <row r="633" customFormat="false" ht="15" hidden="false" customHeight="false" outlineLevel="0" collapsed="false">
      <c r="A633" s="12" t="n">
        <v>632</v>
      </c>
      <c r="B633" s="12" t="n">
        <v>326</v>
      </c>
      <c r="C633" s="12" t="n">
        <v>127</v>
      </c>
      <c r="D633" s="12" t="n">
        <v>1</v>
      </c>
      <c r="E633" s="16" t="n">
        <v>3449</v>
      </c>
      <c r="F633" s="12" t="n">
        <v>5</v>
      </c>
      <c r="G633" s="12" t="str">
        <f aca="false">INDEX(Products!$C$2:$C$181,MATCH(C633,Products!$A$2:$A$181,0))</f>
        <v>Sports &amp; Fitness</v>
      </c>
      <c r="H633" s="16" t="n">
        <f aca="false">INDEX(Products!$E$2:$E$181,MATCH(C633,Products!$A$2:$A$181,0))</f>
        <v>2115.56</v>
      </c>
      <c r="I633" s="12" t="str">
        <f aca="false">INDEX(Orders!$G$2:$G$3525,MATCH(B633,Orders!$A$2:$A$3525,0))</f>
        <v>Delivered</v>
      </c>
      <c r="J633" s="16" t="n">
        <f aca="false">D633*E633*(1-F633/100)</f>
        <v>3276.55</v>
      </c>
      <c r="K633" s="16" t="n">
        <f aca="false">D633*H633</f>
        <v>2115.56</v>
      </c>
      <c r="L633" s="16" t="n">
        <f aca="false">J633-K633</f>
        <v>1160.99</v>
      </c>
    </row>
    <row r="634" customFormat="false" ht="15" hidden="false" customHeight="false" outlineLevel="0" collapsed="false">
      <c r="A634" s="12" t="n">
        <v>633</v>
      </c>
      <c r="B634" s="12" t="n">
        <v>326</v>
      </c>
      <c r="C634" s="12" t="n">
        <v>50</v>
      </c>
      <c r="D634" s="12" t="n">
        <v>1</v>
      </c>
      <c r="E634" s="16" t="n">
        <v>529</v>
      </c>
      <c r="F634" s="12" t="n">
        <v>15</v>
      </c>
      <c r="G634" s="12" t="str">
        <f aca="false">INDEX(Products!$C$2:$C$181,MATCH(C634,Products!$A$2:$A$181,0))</f>
        <v>Home &amp; Kitchen</v>
      </c>
      <c r="H634" s="16" t="n">
        <f aca="false">INDEX(Products!$E$2:$E$181,MATCH(C634,Products!$A$2:$A$181,0))</f>
        <v>302.36</v>
      </c>
      <c r="I634" s="12" t="str">
        <f aca="false">INDEX(Orders!$G$2:$G$3525,MATCH(B634,Orders!$A$2:$A$3525,0))</f>
        <v>Delivered</v>
      </c>
      <c r="J634" s="16" t="n">
        <f aca="false">D634*E634*(1-F634/100)</f>
        <v>449.65</v>
      </c>
      <c r="K634" s="16" t="n">
        <f aca="false">D634*H634</f>
        <v>302.36</v>
      </c>
      <c r="L634" s="16" t="n">
        <f aca="false">J634-K634</f>
        <v>147.29</v>
      </c>
    </row>
    <row r="635" customFormat="false" ht="15" hidden="false" customHeight="false" outlineLevel="0" collapsed="false">
      <c r="A635" s="12" t="n">
        <v>634</v>
      </c>
      <c r="B635" s="12" t="n">
        <v>326</v>
      </c>
      <c r="C635" s="12" t="n">
        <v>164</v>
      </c>
      <c r="D635" s="12" t="n">
        <v>1</v>
      </c>
      <c r="E635" s="16" t="n">
        <v>549</v>
      </c>
      <c r="F635" s="12" t="n">
        <v>0</v>
      </c>
      <c r="G635" s="12" t="str">
        <f aca="false">INDEX(Products!$C$2:$C$181,MATCH(C635,Products!$A$2:$A$181,0))</f>
        <v>Books &amp; Stationery</v>
      </c>
      <c r="H635" s="16" t="n">
        <f aca="false">INDEX(Products!$E$2:$E$181,MATCH(C635,Products!$A$2:$A$181,0))</f>
        <v>369.12</v>
      </c>
      <c r="I635" s="12" t="str">
        <f aca="false">INDEX(Orders!$G$2:$G$3525,MATCH(B635,Orders!$A$2:$A$3525,0))</f>
        <v>Delivered</v>
      </c>
      <c r="J635" s="16" t="n">
        <f aca="false">D635*E635*(1-F635/100)</f>
        <v>549</v>
      </c>
      <c r="K635" s="16" t="n">
        <f aca="false">D635*H635</f>
        <v>369.12</v>
      </c>
      <c r="L635" s="16" t="n">
        <f aca="false">J635-K635</f>
        <v>179.88</v>
      </c>
    </row>
    <row r="636" customFormat="false" ht="15" hidden="false" customHeight="false" outlineLevel="0" collapsed="false">
      <c r="A636" s="12" t="n">
        <v>635</v>
      </c>
      <c r="B636" s="12" t="n">
        <v>327</v>
      </c>
      <c r="C636" s="12" t="n">
        <v>146</v>
      </c>
      <c r="D636" s="12" t="n">
        <v>1</v>
      </c>
      <c r="E636" s="16" t="n">
        <v>369</v>
      </c>
      <c r="F636" s="12" t="n">
        <v>0</v>
      </c>
      <c r="G636" s="12" t="str">
        <f aca="false">INDEX(Products!$C$2:$C$181,MATCH(C636,Products!$A$2:$A$181,0))</f>
        <v>Sports &amp; Fitness</v>
      </c>
      <c r="H636" s="16" t="n">
        <f aca="false">INDEX(Products!$E$2:$E$181,MATCH(C636,Products!$A$2:$A$181,0))</f>
        <v>205.71</v>
      </c>
      <c r="I636" s="12" t="str">
        <f aca="false">INDEX(Orders!$G$2:$G$3525,MATCH(B636,Orders!$A$2:$A$3525,0))</f>
        <v>Delivered</v>
      </c>
      <c r="J636" s="16" t="n">
        <f aca="false">D636*E636*(1-F636/100)</f>
        <v>369</v>
      </c>
      <c r="K636" s="16" t="n">
        <f aca="false">D636*H636</f>
        <v>205.71</v>
      </c>
      <c r="L636" s="16" t="n">
        <f aca="false">J636-K636</f>
        <v>163.29</v>
      </c>
    </row>
    <row r="637" customFormat="false" ht="15" hidden="false" customHeight="false" outlineLevel="0" collapsed="false">
      <c r="A637" s="12" t="n">
        <v>636</v>
      </c>
      <c r="B637" s="12" t="n">
        <v>327</v>
      </c>
      <c r="C637" s="12" t="n">
        <v>71</v>
      </c>
      <c r="D637" s="12" t="n">
        <v>1</v>
      </c>
      <c r="E637" s="16" t="n">
        <v>2909</v>
      </c>
      <c r="F637" s="12" t="n">
        <v>10</v>
      </c>
      <c r="G637" s="12" t="str">
        <f aca="false">INDEX(Products!$C$2:$C$181,MATCH(C637,Products!$A$2:$A$181,0))</f>
        <v>Fashion</v>
      </c>
      <c r="H637" s="16" t="n">
        <f aca="false">INDEX(Products!$E$2:$E$181,MATCH(C637,Products!$A$2:$A$181,0))</f>
        <v>1746.44</v>
      </c>
      <c r="I637" s="12" t="str">
        <f aca="false">INDEX(Orders!$G$2:$G$3525,MATCH(B637,Orders!$A$2:$A$3525,0))</f>
        <v>Delivered</v>
      </c>
      <c r="J637" s="16" t="n">
        <f aca="false">D637*E637*(1-F637/100)</f>
        <v>2618.1</v>
      </c>
      <c r="K637" s="16" t="n">
        <f aca="false">D637*H637</f>
        <v>1746.44</v>
      </c>
      <c r="L637" s="16" t="n">
        <f aca="false">J637-K637</f>
        <v>871.66</v>
      </c>
    </row>
    <row r="638" customFormat="false" ht="15" hidden="false" customHeight="false" outlineLevel="0" collapsed="false">
      <c r="A638" s="12" t="n">
        <v>637</v>
      </c>
      <c r="B638" s="12" t="n">
        <v>328</v>
      </c>
      <c r="C638" s="12" t="n">
        <v>149</v>
      </c>
      <c r="D638" s="12" t="n">
        <v>1</v>
      </c>
      <c r="E638" s="16" t="n">
        <v>3149</v>
      </c>
      <c r="F638" s="12" t="n">
        <v>0</v>
      </c>
      <c r="G638" s="12" t="str">
        <f aca="false">INDEX(Products!$C$2:$C$181,MATCH(C638,Products!$A$2:$A$181,0))</f>
        <v>Sports &amp; Fitness</v>
      </c>
      <c r="H638" s="16" t="n">
        <f aca="false">INDEX(Products!$E$2:$E$181,MATCH(C638,Products!$A$2:$A$181,0))</f>
        <v>1867.87</v>
      </c>
      <c r="I638" s="12" t="str">
        <f aca="false">INDEX(Orders!$G$2:$G$3525,MATCH(B638,Orders!$A$2:$A$3525,0))</f>
        <v>Delivered</v>
      </c>
      <c r="J638" s="16" t="n">
        <f aca="false">D638*E638*(1-F638/100)</f>
        <v>3149</v>
      </c>
      <c r="K638" s="16" t="n">
        <f aca="false">D638*H638</f>
        <v>1867.87</v>
      </c>
      <c r="L638" s="16" t="n">
        <f aca="false">J638-K638</f>
        <v>1281.13</v>
      </c>
    </row>
    <row r="639" customFormat="false" ht="15" hidden="false" customHeight="false" outlineLevel="0" collapsed="false">
      <c r="A639" s="12" t="n">
        <v>638</v>
      </c>
      <c r="B639" s="12" t="n">
        <v>328</v>
      </c>
      <c r="C639" s="12" t="n">
        <v>71</v>
      </c>
      <c r="D639" s="12" t="n">
        <v>1</v>
      </c>
      <c r="E639" s="16" t="n">
        <v>2909</v>
      </c>
      <c r="F639" s="12" t="n">
        <v>10</v>
      </c>
      <c r="G639" s="12" t="str">
        <f aca="false">INDEX(Products!$C$2:$C$181,MATCH(C639,Products!$A$2:$A$181,0))</f>
        <v>Fashion</v>
      </c>
      <c r="H639" s="16" t="n">
        <f aca="false">INDEX(Products!$E$2:$E$181,MATCH(C639,Products!$A$2:$A$181,0))</f>
        <v>1746.44</v>
      </c>
      <c r="I639" s="12" t="str">
        <f aca="false">INDEX(Orders!$G$2:$G$3525,MATCH(B639,Orders!$A$2:$A$3525,0))</f>
        <v>Delivered</v>
      </c>
      <c r="J639" s="16" t="n">
        <f aca="false">D639*E639*(1-F639/100)</f>
        <v>2618.1</v>
      </c>
      <c r="K639" s="16" t="n">
        <f aca="false">D639*H639</f>
        <v>1746.44</v>
      </c>
      <c r="L639" s="16" t="n">
        <f aca="false">J639-K639</f>
        <v>871.66</v>
      </c>
    </row>
    <row r="640" customFormat="false" ht="15" hidden="false" customHeight="false" outlineLevel="0" collapsed="false">
      <c r="A640" s="12" t="n">
        <v>639</v>
      </c>
      <c r="B640" s="12" t="n">
        <v>328</v>
      </c>
      <c r="C640" s="12" t="n">
        <v>142</v>
      </c>
      <c r="D640" s="12" t="n">
        <v>1</v>
      </c>
      <c r="E640" s="16" t="n">
        <v>1669</v>
      </c>
      <c r="F640" s="12" t="n">
        <v>15</v>
      </c>
      <c r="G640" s="12" t="str">
        <f aca="false">INDEX(Products!$C$2:$C$181,MATCH(C640,Products!$A$2:$A$181,0))</f>
        <v>Sports &amp; Fitness</v>
      </c>
      <c r="H640" s="16" t="n">
        <f aca="false">INDEX(Products!$E$2:$E$181,MATCH(C640,Products!$A$2:$A$181,0))</f>
        <v>949.32</v>
      </c>
      <c r="I640" s="12" t="str">
        <f aca="false">INDEX(Orders!$G$2:$G$3525,MATCH(B640,Orders!$A$2:$A$3525,0))</f>
        <v>Delivered</v>
      </c>
      <c r="J640" s="16" t="n">
        <f aca="false">D640*E640*(1-F640/100)</f>
        <v>1418.65</v>
      </c>
      <c r="K640" s="16" t="n">
        <f aca="false">D640*H640</f>
        <v>949.32</v>
      </c>
      <c r="L640" s="16" t="n">
        <f aca="false">J640-K640</f>
        <v>469.33</v>
      </c>
    </row>
    <row r="641" customFormat="false" ht="15" hidden="false" customHeight="false" outlineLevel="0" collapsed="false">
      <c r="A641" s="12" t="n">
        <v>640</v>
      </c>
      <c r="B641" s="12" t="n">
        <v>329</v>
      </c>
      <c r="C641" s="12" t="n">
        <v>134</v>
      </c>
      <c r="D641" s="12" t="n">
        <v>1</v>
      </c>
      <c r="E641" s="16" t="n">
        <v>2869</v>
      </c>
      <c r="F641" s="12" t="n">
        <v>0</v>
      </c>
      <c r="G641" s="12" t="str">
        <f aca="false">INDEX(Products!$C$2:$C$181,MATCH(C641,Products!$A$2:$A$181,0))</f>
        <v>Sports &amp; Fitness</v>
      </c>
      <c r="H641" s="16" t="n">
        <f aca="false">INDEX(Products!$E$2:$E$181,MATCH(C641,Products!$A$2:$A$181,0))</f>
        <v>1981.04</v>
      </c>
      <c r="I641" s="12" t="str">
        <f aca="false">INDEX(Orders!$G$2:$G$3525,MATCH(B641,Orders!$A$2:$A$3525,0))</f>
        <v>Delivered</v>
      </c>
      <c r="J641" s="16" t="n">
        <f aca="false">D641*E641*(1-F641/100)</f>
        <v>2869</v>
      </c>
      <c r="K641" s="16" t="n">
        <f aca="false">D641*H641</f>
        <v>1981.04</v>
      </c>
      <c r="L641" s="16" t="n">
        <f aca="false">J641-K641</f>
        <v>887.96</v>
      </c>
    </row>
    <row r="642" customFormat="false" ht="15" hidden="false" customHeight="false" outlineLevel="0" collapsed="false">
      <c r="A642" s="12" t="n">
        <v>641</v>
      </c>
      <c r="B642" s="12" t="n">
        <v>330</v>
      </c>
      <c r="C642" s="12" t="n">
        <v>98</v>
      </c>
      <c r="D642" s="12" t="n">
        <v>1</v>
      </c>
      <c r="E642" s="16" t="n">
        <v>719</v>
      </c>
      <c r="F642" s="12" t="n">
        <v>5</v>
      </c>
      <c r="G642" s="12" t="str">
        <f aca="false">INDEX(Products!$C$2:$C$181,MATCH(C642,Products!$A$2:$A$181,0))</f>
        <v>Beauty</v>
      </c>
      <c r="H642" s="16" t="n">
        <f aca="false">INDEX(Products!$E$2:$E$181,MATCH(C642,Products!$A$2:$A$181,0))</f>
        <v>445.67</v>
      </c>
      <c r="I642" s="12" t="str">
        <f aca="false">INDEX(Orders!$G$2:$G$3525,MATCH(B642,Orders!$A$2:$A$3525,0))</f>
        <v>Returned</v>
      </c>
      <c r="J642" s="16" t="n">
        <f aca="false">D642*E642*(1-F642/100)</f>
        <v>683.05</v>
      </c>
      <c r="K642" s="16" t="n">
        <f aca="false">D642*H642</f>
        <v>445.67</v>
      </c>
      <c r="L642" s="16" t="n">
        <f aca="false">J642-K642</f>
        <v>237.38</v>
      </c>
    </row>
    <row r="643" customFormat="false" ht="15" hidden="false" customHeight="false" outlineLevel="0" collapsed="false">
      <c r="A643" s="12" t="n">
        <v>642</v>
      </c>
      <c r="B643" s="12" t="n">
        <v>330</v>
      </c>
      <c r="C643" s="12" t="n">
        <v>24</v>
      </c>
      <c r="D643" s="12" t="n">
        <v>1</v>
      </c>
      <c r="E643" s="16" t="n">
        <v>2429</v>
      </c>
      <c r="F643" s="12" t="n">
        <v>0</v>
      </c>
      <c r="G643" s="12" t="str">
        <f aca="false">INDEX(Products!$C$2:$C$181,MATCH(C643,Products!$A$2:$A$181,0))</f>
        <v>Electronics</v>
      </c>
      <c r="H643" s="16" t="n">
        <f aca="false">INDEX(Products!$E$2:$E$181,MATCH(C643,Products!$A$2:$A$181,0))</f>
        <v>1588.6</v>
      </c>
      <c r="I643" s="12" t="str">
        <f aca="false">INDEX(Orders!$G$2:$G$3525,MATCH(B643,Orders!$A$2:$A$3525,0))</f>
        <v>Returned</v>
      </c>
      <c r="J643" s="16" t="n">
        <f aca="false">D643*E643*(1-F643/100)</f>
        <v>2429</v>
      </c>
      <c r="K643" s="16" t="n">
        <f aca="false">D643*H643</f>
        <v>1588.6</v>
      </c>
      <c r="L643" s="16" t="n">
        <f aca="false">J643-K643</f>
        <v>840.4</v>
      </c>
    </row>
    <row r="644" customFormat="false" ht="15" hidden="false" customHeight="false" outlineLevel="0" collapsed="false">
      <c r="A644" s="12" t="n">
        <v>643</v>
      </c>
      <c r="B644" s="12" t="n">
        <v>331</v>
      </c>
      <c r="C644" s="12" t="n">
        <v>36</v>
      </c>
      <c r="D644" s="12" t="n">
        <v>1</v>
      </c>
      <c r="E644" s="16" t="n">
        <v>3959</v>
      </c>
      <c r="F644" s="12" t="n">
        <v>20</v>
      </c>
      <c r="G644" s="12" t="str">
        <f aca="false">INDEX(Products!$C$2:$C$181,MATCH(C644,Products!$A$2:$A$181,0))</f>
        <v>Home &amp; Kitchen</v>
      </c>
      <c r="H644" s="16" t="n">
        <f aca="false">INDEX(Products!$E$2:$E$181,MATCH(C644,Products!$A$2:$A$181,0))</f>
        <v>2334.79</v>
      </c>
      <c r="I644" s="12" t="str">
        <f aca="false">INDEX(Orders!$G$2:$G$3525,MATCH(B644,Orders!$A$2:$A$3525,0))</f>
        <v>Returned</v>
      </c>
      <c r="J644" s="16" t="n">
        <f aca="false">D644*E644*(1-F644/100)</f>
        <v>3167.2</v>
      </c>
      <c r="K644" s="16" t="n">
        <f aca="false">D644*H644</f>
        <v>2334.79</v>
      </c>
      <c r="L644" s="16" t="n">
        <f aca="false">J644-K644</f>
        <v>832.41</v>
      </c>
    </row>
    <row r="645" customFormat="false" ht="15" hidden="false" customHeight="false" outlineLevel="0" collapsed="false">
      <c r="A645" s="12" t="n">
        <v>644</v>
      </c>
      <c r="B645" s="12" t="n">
        <v>331</v>
      </c>
      <c r="C645" s="12" t="n">
        <v>132</v>
      </c>
      <c r="D645" s="12" t="n">
        <v>1</v>
      </c>
      <c r="E645" s="16" t="n">
        <v>789</v>
      </c>
      <c r="F645" s="12" t="n">
        <v>15</v>
      </c>
      <c r="G645" s="12" t="str">
        <f aca="false">INDEX(Products!$C$2:$C$181,MATCH(C645,Products!$A$2:$A$181,0))</f>
        <v>Sports &amp; Fitness</v>
      </c>
      <c r="H645" s="16" t="n">
        <f aca="false">INDEX(Products!$E$2:$E$181,MATCH(C645,Products!$A$2:$A$181,0))</f>
        <v>515.74</v>
      </c>
      <c r="I645" s="12" t="str">
        <f aca="false">INDEX(Orders!$G$2:$G$3525,MATCH(B645,Orders!$A$2:$A$3525,0))</f>
        <v>Returned</v>
      </c>
      <c r="J645" s="16" t="n">
        <f aca="false">D645*E645*(1-F645/100)</f>
        <v>670.65</v>
      </c>
      <c r="K645" s="16" t="n">
        <f aca="false">D645*H645</f>
        <v>515.74</v>
      </c>
      <c r="L645" s="16" t="n">
        <f aca="false">J645-K645</f>
        <v>154.91</v>
      </c>
    </row>
    <row r="646" customFormat="false" ht="15" hidden="false" customHeight="false" outlineLevel="0" collapsed="false">
      <c r="A646" s="12" t="n">
        <v>645</v>
      </c>
      <c r="B646" s="12" t="n">
        <v>332</v>
      </c>
      <c r="C646" s="12" t="n">
        <v>37</v>
      </c>
      <c r="D646" s="12" t="n">
        <v>1</v>
      </c>
      <c r="E646" s="16" t="n">
        <v>439</v>
      </c>
      <c r="F646" s="12" t="n">
        <v>0</v>
      </c>
      <c r="G646" s="12" t="str">
        <f aca="false">INDEX(Products!$C$2:$C$181,MATCH(C646,Products!$A$2:$A$181,0))</f>
        <v>Home &amp; Kitchen</v>
      </c>
      <c r="H646" s="16" t="n">
        <f aca="false">INDEX(Products!$E$2:$E$181,MATCH(C646,Products!$A$2:$A$181,0))</f>
        <v>313.05</v>
      </c>
      <c r="I646" s="12" t="str">
        <f aca="false">INDEX(Orders!$G$2:$G$3525,MATCH(B646,Orders!$A$2:$A$3525,0))</f>
        <v>Cancelled</v>
      </c>
      <c r="J646" s="16" t="n">
        <f aca="false">D646*E646*(1-F646/100)</f>
        <v>439</v>
      </c>
      <c r="K646" s="16" t="n">
        <f aca="false">D646*H646</f>
        <v>313.05</v>
      </c>
      <c r="L646" s="16" t="n">
        <f aca="false">J646-K646</f>
        <v>125.95</v>
      </c>
    </row>
    <row r="647" customFormat="false" ht="15" hidden="false" customHeight="false" outlineLevel="0" collapsed="false">
      <c r="A647" s="12" t="n">
        <v>646</v>
      </c>
      <c r="B647" s="12" t="n">
        <v>332</v>
      </c>
      <c r="C647" s="12" t="n">
        <v>70</v>
      </c>
      <c r="D647" s="12" t="n">
        <v>1</v>
      </c>
      <c r="E647" s="16" t="n">
        <v>1289</v>
      </c>
      <c r="F647" s="12" t="n">
        <v>0</v>
      </c>
      <c r="G647" s="12" t="str">
        <f aca="false">INDEX(Products!$C$2:$C$181,MATCH(C647,Products!$A$2:$A$181,0))</f>
        <v>Fashion</v>
      </c>
      <c r="H647" s="16" t="n">
        <f aca="false">INDEX(Products!$E$2:$E$181,MATCH(C647,Products!$A$2:$A$181,0))</f>
        <v>959.48</v>
      </c>
      <c r="I647" s="12" t="str">
        <f aca="false">INDEX(Orders!$G$2:$G$3525,MATCH(B647,Orders!$A$2:$A$3525,0))</f>
        <v>Cancelled</v>
      </c>
      <c r="J647" s="16" t="n">
        <f aca="false">D647*E647*(1-F647/100)</f>
        <v>1289</v>
      </c>
      <c r="K647" s="16" t="n">
        <f aca="false">D647*H647</f>
        <v>959.48</v>
      </c>
      <c r="L647" s="16" t="n">
        <f aca="false">J647-K647</f>
        <v>329.52</v>
      </c>
    </row>
    <row r="648" customFormat="false" ht="15" hidden="false" customHeight="false" outlineLevel="0" collapsed="false">
      <c r="A648" s="12" t="n">
        <v>647</v>
      </c>
      <c r="B648" s="12" t="n">
        <v>333</v>
      </c>
      <c r="C648" s="12" t="n">
        <v>46</v>
      </c>
      <c r="D648" s="12" t="n">
        <v>1</v>
      </c>
      <c r="E648" s="16" t="n">
        <v>959</v>
      </c>
      <c r="F648" s="12" t="n">
        <v>0</v>
      </c>
      <c r="G648" s="12" t="str">
        <f aca="false">INDEX(Products!$C$2:$C$181,MATCH(C648,Products!$A$2:$A$181,0))</f>
        <v>Home &amp; Kitchen</v>
      </c>
      <c r="H648" s="16" t="n">
        <f aca="false">INDEX(Products!$E$2:$E$181,MATCH(C648,Products!$A$2:$A$181,0))</f>
        <v>664.25</v>
      </c>
      <c r="I648" s="12" t="str">
        <f aca="false">INDEX(Orders!$G$2:$G$3525,MATCH(B648,Orders!$A$2:$A$3525,0))</f>
        <v>Delivered</v>
      </c>
      <c r="J648" s="16" t="n">
        <f aca="false">D648*E648*(1-F648/100)</f>
        <v>959</v>
      </c>
      <c r="K648" s="16" t="n">
        <f aca="false">D648*H648</f>
        <v>664.25</v>
      </c>
      <c r="L648" s="16" t="n">
        <f aca="false">J648-K648</f>
        <v>294.75</v>
      </c>
    </row>
    <row r="649" customFormat="false" ht="15" hidden="false" customHeight="false" outlineLevel="0" collapsed="false">
      <c r="A649" s="12" t="n">
        <v>648</v>
      </c>
      <c r="B649" s="12" t="n">
        <v>334</v>
      </c>
      <c r="C649" s="12" t="n">
        <v>17</v>
      </c>
      <c r="D649" s="12" t="n">
        <v>1</v>
      </c>
      <c r="E649" s="16" t="n">
        <v>1149</v>
      </c>
      <c r="F649" s="12" t="n">
        <v>0</v>
      </c>
      <c r="G649" s="12" t="str">
        <f aca="false">INDEX(Products!$C$2:$C$181,MATCH(C649,Products!$A$2:$A$181,0))</f>
        <v>Electronics</v>
      </c>
      <c r="H649" s="16" t="n">
        <f aca="false">INDEX(Products!$E$2:$E$181,MATCH(C649,Products!$A$2:$A$181,0))</f>
        <v>850</v>
      </c>
      <c r="I649" s="12" t="str">
        <f aca="false">INDEX(Orders!$G$2:$G$3525,MATCH(B649,Orders!$A$2:$A$3525,0))</f>
        <v>Delivered</v>
      </c>
      <c r="J649" s="16" t="n">
        <f aca="false">D649*E649*(1-F649/100)</f>
        <v>1149</v>
      </c>
      <c r="K649" s="16" t="n">
        <f aca="false">D649*H649</f>
        <v>850</v>
      </c>
      <c r="L649" s="16" t="n">
        <f aca="false">J649-K649</f>
        <v>299</v>
      </c>
    </row>
    <row r="650" customFormat="false" ht="15" hidden="false" customHeight="false" outlineLevel="0" collapsed="false">
      <c r="A650" s="12" t="n">
        <v>649</v>
      </c>
      <c r="B650" s="12" t="n">
        <v>335</v>
      </c>
      <c r="C650" s="12" t="n">
        <v>71</v>
      </c>
      <c r="D650" s="12" t="n">
        <v>1</v>
      </c>
      <c r="E650" s="16" t="n">
        <v>2909</v>
      </c>
      <c r="F650" s="12" t="n">
        <v>15</v>
      </c>
      <c r="G650" s="12" t="str">
        <f aca="false">INDEX(Products!$C$2:$C$181,MATCH(C650,Products!$A$2:$A$181,0))</f>
        <v>Fashion</v>
      </c>
      <c r="H650" s="16" t="n">
        <f aca="false">INDEX(Products!$E$2:$E$181,MATCH(C650,Products!$A$2:$A$181,0))</f>
        <v>1746.44</v>
      </c>
      <c r="I650" s="12" t="str">
        <f aca="false">INDEX(Orders!$G$2:$G$3525,MATCH(B650,Orders!$A$2:$A$3525,0))</f>
        <v>Delivered</v>
      </c>
      <c r="J650" s="16" t="n">
        <f aca="false">D650*E650*(1-F650/100)</f>
        <v>2472.65</v>
      </c>
      <c r="K650" s="16" t="n">
        <f aca="false">D650*H650</f>
        <v>1746.44</v>
      </c>
      <c r="L650" s="16" t="n">
        <f aca="false">J650-K650</f>
        <v>726.21</v>
      </c>
    </row>
    <row r="651" customFormat="false" ht="15" hidden="false" customHeight="false" outlineLevel="0" collapsed="false">
      <c r="A651" s="12" t="n">
        <v>650</v>
      </c>
      <c r="B651" s="12" t="n">
        <v>335</v>
      </c>
      <c r="C651" s="12" t="n">
        <v>5</v>
      </c>
      <c r="D651" s="12" t="n">
        <v>1</v>
      </c>
      <c r="E651" s="16" t="n">
        <v>3939</v>
      </c>
      <c r="F651" s="12" t="n">
        <v>0</v>
      </c>
      <c r="G651" s="12" t="str">
        <f aca="false">INDEX(Products!$C$2:$C$181,MATCH(C651,Products!$A$2:$A$181,0))</f>
        <v>Electronics</v>
      </c>
      <c r="H651" s="16" t="n">
        <f aca="false">INDEX(Products!$E$2:$E$181,MATCH(C651,Products!$A$2:$A$181,0))</f>
        <v>2724.27</v>
      </c>
      <c r="I651" s="12" t="str">
        <f aca="false">INDEX(Orders!$G$2:$G$3525,MATCH(B651,Orders!$A$2:$A$3525,0))</f>
        <v>Delivered</v>
      </c>
      <c r="J651" s="16" t="n">
        <f aca="false">D651*E651*(1-F651/100)</f>
        <v>3939</v>
      </c>
      <c r="K651" s="16" t="n">
        <f aca="false">D651*H651</f>
        <v>2724.27</v>
      </c>
      <c r="L651" s="16" t="n">
        <f aca="false">J651-K651</f>
        <v>1214.73</v>
      </c>
    </row>
    <row r="652" customFormat="false" ht="15" hidden="false" customHeight="false" outlineLevel="0" collapsed="false">
      <c r="A652" s="12" t="n">
        <v>651</v>
      </c>
      <c r="B652" s="12" t="n">
        <v>335</v>
      </c>
      <c r="C652" s="12" t="n">
        <v>17</v>
      </c>
      <c r="D652" s="12" t="n">
        <v>1</v>
      </c>
      <c r="E652" s="16" t="n">
        <v>1149</v>
      </c>
      <c r="F652" s="12" t="n">
        <v>0</v>
      </c>
      <c r="G652" s="12" t="str">
        <f aca="false">INDEX(Products!$C$2:$C$181,MATCH(C652,Products!$A$2:$A$181,0))</f>
        <v>Electronics</v>
      </c>
      <c r="H652" s="16" t="n">
        <f aca="false">INDEX(Products!$E$2:$E$181,MATCH(C652,Products!$A$2:$A$181,0))</f>
        <v>850</v>
      </c>
      <c r="I652" s="12" t="str">
        <f aca="false">INDEX(Orders!$G$2:$G$3525,MATCH(B652,Orders!$A$2:$A$3525,0))</f>
        <v>Delivered</v>
      </c>
      <c r="J652" s="16" t="n">
        <f aca="false">D652*E652*(1-F652/100)</f>
        <v>1149</v>
      </c>
      <c r="K652" s="16" t="n">
        <f aca="false">D652*H652</f>
        <v>850</v>
      </c>
      <c r="L652" s="16" t="n">
        <f aca="false">J652-K652</f>
        <v>299</v>
      </c>
    </row>
    <row r="653" customFormat="false" ht="15" hidden="false" customHeight="false" outlineLevel="0" collapsed="false">
      <c r="A653" s="12" t="n">
        <v>652</v>
      </c>
      <c r="B653" s="12" t="n">
        <v>336</v>
      </c>
      <c r="C653" s="12" t="n">
        <v>80</v>
      </c>
      <c r="D653" s="12" t="n">
        <v>1</v>
      </c>
      <c r="E653" s="16" t="n">
        <v>949</v>
      </c>
      <c r="F653" s="12" t="n">
        <v>0</v>
      </c>
      <c r="G653" s="12" t="str">
        <f aca="false">INDEX(Products!$C$2:$C$181,MATCH(C653,Products!$A$2:$A$181,0))</f>
        <v>Fashion</v>
      </c>
      <c r="H653" s="16" t="n">
        <f aca="false">INDEX(Products!$E$2:$E$181,MATCH(C653,Products!$A$2:$A$181,0))</f>
        <v>660.17</v>
      </c>
      <c r="I653" s="12" t="str">
        <f aca="false">INDEX(Orders!$G$2:$G$3525,MATCH(B653,Orders!$A$2:$A$3525,0))</f>
        <v>Returned</v>
      </c>
      <c r="J653" s="16" t="n">
        <f aca="false">D653*E653*(1-F653/100)</f>
        <v>949</v>
      </c>
      <c r="K653" s="16" t="n">
        <f aca="false">D653*H653</f>
        <v>660.17</v>
      </c>
      <c r="L653" s="16" t="n">
        <f aca="false">J653-K653</f>
        <v>288.83</v>
      </c>
    </row>
    <row r="654" customFormat="false" ht="15" hidden="false" customHeight="false" outlineLevel="0" collapsed="false">
      <c r="A654" s="12" t="n">
        <v>653</v>
      </c>
      <c r="B654" s="12" t="n">
        <v>336</v>
      </c>
      <c r="C654" s="12" t="n">
        <v>171</v>
      </c>
      <c r="D654" s="12" t="n">
        <v>1</v>
      </c>
      <c r="E654" s="16" t="n">
        <v>499</v>
      </c>
      <c r="F654" s="12" t="n">
        <v>0</v>
      </c>
      <c r="G654" s="12" t="str">
        <f aca="false">INDEX(Products!$C$2:$C$181,MATCH(C654,Products!$A$2:$A$181,0))</f>
        <v>Books &amp; Stationery</v>
      </c>
      <c r="H654" s="16" t="n">
        <f aca="false">INDEX(Products!$E$2:$E$181,MATCH(C654,Products!$A$2:$A$181,0))</f>
        <v>321.7</v>
      </c>
      <c r="I654" s="12" t="str">
        <f aca="false">INDEX(Orders!$G$2:$G$3525,MATCH(B654,Orders!$A$2:$A$3525,0))</f>
        <v>Returned</v>
      </c>
      <c r="J654" s="16" t="n">
        <f aca="false">D654*E654*(1-F654/100)</f>
        <v>499</v>
      </c>
      <c r="K654" s="16" t="n">
        <f aca="false">D654*H654</f>
        <v>321.7</v>
      </c>
      <c r="L654" s="16" t="n">
        <f aca="false">J654-K654</f>
        <v>177.3</v>
      </c>
    </row>
    <row r="655" customFormat="false" ht="15" hidden="false" customHeight="false" outlineLevel="0" collapsed="false">
      <c r="A655" s="12" t="n">
        <v>654</v>
      </c>
      <c r="B655" s="12" t="n">
        <v>336</v>
      </c>
      <c r="C655" s="12" t="n">
        <v>153</v>
      </c>
      <c r="D655" s="12" t="n">
        <v>1</v>
      </c>
      <c r="E655" s="16" t="n">
        <v>689</v>
      </c>
      <c r="F655" s="12" t="n">
        <v>0</v>
      </c>
      <c r="G655" s="12" t="str">
        <f aca="false">INDEX(Products!$C$2:$C$181,MATCH(C655,Products!$A$2:$A$181,0))</f>
        <v>Books &amp; Stationery</v>
      </c>
      <c r="H655" s="16" t="n">
        <f aca="false">INDEX(Products!$E$2:$E$181,MATCH(C655,Products!$A$2:$A$181,0))</f>
        <v>513.42</v>
      </c>
      <c r="I655" s="12" t="str">
        <f aca="false">INDEX(Orders!$G$2:$G$3525,MATCH(B655,Orders!$A$2:$A$3525,0))</f>
        <v>Returned</v>
      </c>
      <c r="J655" s="16" t="n">
        <f aca="false">D655*E655*(1-F655/100)</f>
        <v>689</v>
      </c>
      <c r="K655" s="16" t="n">
        <f aca="false">D655*H655</f>
        <v>513.42</v>
      </c>
      <c r="L655" s="16" t="n">
        <f aca="false">J655-K655</f>
        <v>175.58</v>
      </c>
    </row>
    <row r="656" customFormat="false" ht="15" hidden="false" customHeight="false" outlineLevel="0" collapsed="false">
      <c r="A656" s="12" t="n">
        <v>655</v>
      </c>
      <c r="B656" s="12" t="n">
        <v>337</v>
      </c>
      <c r="C656" s="12" t="n">
        <v>120</v>
      </c>
      <c r="D656" s="12" t="n">
        <v>1</v>
      </c>
      <c r="E656" s="16" t="n">
        <v>1229</v>
      </c>
      <c r="F656" s="12" t="n">
        <v>0</v>
      </c>
      <c r="G656" s="12" t="str">
        <f aca="false">INDEX(Products!$C$2:$C$181,MATCH(C656,Products!$A$2:$A$181,0))</f>
        <v>Beauty</v>
      </c>
      <c r="H656" s="16" t="n">
        <f aca="false">INDEX(Products!$E$2:$E$181,MATCH(C656,Products!$A$2:$A$181,0))</f>
        <v>719.48</v>
      </c>
      <c r="I656" s="12" t="str">
        <f aca="false">INDEX(Orders!$G$2:$G$3525,MATCH(B656,Orders!$A$2:$A$3525,0))</f>
        <v>Delivered</v>
      </c>
      <c r="J656" s="16" t="n">
        <f aca="false">D656*E656*(1-F656/100)</f>
        <v>1229</v>
      </c>
      <c r="K656" s="16" t="n">
        <f aca="false">D656*H656</f>
        <v>719.48</v>
      </c>
      <c r="L656" s="16" t="n">
        <f aca="false">J656-K656</f>
        <v>509.52</v>
      </c>
    </row>
    <row r="657" customFormat="false" ht="15" hidden="false" customHeight="false" outlineLevel="0" collapsed="false">
      <c r="A657" s="12" t="n">
        <v>656</v>
      </c>
      <c r="B657" s="12" t="n">
        <v>337</v>
      </c>
      <c r="C657" s="12" t="n">
        <v>179</v>
      </c>
      <c r="D657" s="12" t="n">
        <v>1</v>
      </c>
      <c r="E657" s="16" t="n">
        <v>129</v>
      </c>
      <c r="F657" s="12" t="n">
        <v>0</v>
      </c>
      <c r="G657" s="12" t="str">
        <f aca="false">INDEX(Products!$C$2:$C$181,MATCH(C657,Products!$A$2:$A$181,0))</f>
        <v>Books &amp; Stationery</v>
      </c>
      <c r="H657" s="16" t="n">
        <f aca="false">INDEX(Products!$E$2:$E$181,MATCH(C657,Products!$A$2:$A$181,0))</f>
        <v>86.06</v>
      </c>
      <c r="I657" s="12" t="str">
        <f aca="false">INDEX(Orders!$G$2:$G$3525,MATCH(B657,Orders!$A$2:$A$3525,0))</f>
        <v>Delivered</v>
      </c>
      <c r="J657" s="16" t="n">
        <f aca="false">D657*E657*(1-F657/100)</f>
        <v>129</v>
      </c>
      <c r="K657" s="16" t="n">
        <f aca="false">D657*H657</f>
        <v>86.06</v>
      </c>
      <c r="L657" s="16" t="n">
        <f aca="false">J657-K657</f>
        <v>42.94</v>
      </c>
    </row>
    <row r="658" customFormat="false" ht="15" hidden="false" customHeight="false" outlineLevel="0" collapsed="false">
      <c r="A658" s="12" t="n">
        <v>657</v>
      </c>
      <c r="B658" s="12" t="n">
        <v>338</v>
      </c>
      <c r="C658" s="12" t="n">
        <v>113</v>
      </c>
      <c r="D658" s="12" t="n">
        <v>1</v>
      </c>
      <c r="E658" s="16" t="n">
        <v>599</v>
      </c>
      <c r="F658" s="12" t="n">
        <v>5</v>
      </c>
      <c r="G658" s="12" t="str">
        <f aca="false">INDEX(Products!$C$2:$C$181,MATCH(C658,Products!$A$2:$A$181,0))</f>
        <v>Beauty</v>
      </c>
      <c r="H658" s="16" t="n">
        <f aca="false">INDEX(Products!$E$2:$E$181,MATCH(C658,Products!$A$2:$A$181,0))</f>
        <v>358.68</v>
      </c>
      <c r="I658" s="12" t="str">
        <f aca="false">INDEX(Orders!$G$2:$G$3525,MATCH(B658,Orders!$A$2:$A$3525,0))</f>
        <v>Delivered</v>
      </c>
      <c r="J658" s="16" t="n">
        <f aca="false">D658*E658*(1-F658/100)</f>
        <v>569.05</v>
      </c>
      <c r="K658" s="16" t="n">
        <f aca="false">D658*H658</f>
        <v>358.68</v>
      </c>
      <c r="L658" s="16" t="n">
        <f aca="false">J658-K658</f>
        <v>210.37</v>
      </c>
    </row>
    <row r="659" customFormat="false" ht="15" hidden="false" customHeight="false" outlineLevel="0" collapsed="false">
      <c r="A659" s="12" t="n">
        <v>658</v>
      </c>
      <c r="B659" s="12" t="n">
        <v>338</v>
      </c>
      <c r="C659" s="12" t="n">
        <v>31</v>
      </c>
      <c r="D659" s="12" t="n">
        <v>1</v>
      </c>
      <c r="E659" s="16" t="n">
        <v>2199</v>
      </c>
      <c r="F659" s="12" t="n">
        <v>0</v>
      </c>
      <c r="G659" s="12" t="str">
        <f aca="false">INDEX(Products!$C$2:$C$181,MATCH(C659,Products!$A$2:$A$181,0))</f>
        <v>Home &amp; Kitchen</v>
      </c>
      <c r="H659" s="16" t="n">
        <f aca="false">INDEX(Products!$E$2:$E$181,MATCH(C659,Products!$A$2:$A$181,0))</f>
        <v>1328.79</v>
      </c>
      <c r="I659" s="12" t="str">
        <f aca="false">INDEX(Orders!$G$2:$G$3525,MATCH(B659,Orders!$A$2:$A$3525,0))</f>
        <v>Delivered</v>
      </c>
      <c r="J659" s="16" t="n">
        <f aca="false">D659*E659*(1-F659/100)</f>
        <v>2199</v>
      </c>
      <c r="K659" s="16" t="n">
        <f aca="false">D659*H659</f>
        <v>1328.79</v>
      </c>
      <c r="L659" s="16" t="n">
        <f aca="false">J659-K659</f>
        <v>870.21</v>
      </c>
    </row>
    <row r="660" customFormat="false" ht="15" hidden="false" customHeight="false" outlineLevel="0" collapsed="false">
      <c r="A660" s="12" t="n">
        <v>659</v>
      </c>
      <c r="B660" s="12" t="n">
        <v>339</v>
      </c>
      <c r="C660" s="12" t="n">
        <v>16</v>
      </c>
      <c r="D660" s="12" t="n">
        <v>1</v>
      </c>
      <c r="E660" s="16" t="n">
        <v>3969</v>
      </c>
      <c r="F660" s="12" t="n">
        <v>0</v>
      </c>
      <c r="G660" s="12" t="str">
        <f aca="false">INDEX(Products!$C$2:$C$181,MATCH(C660,Products!$A$2:$A$181,0))</f>
        <v>Electronics</v>
      </c>
      <c r="H660" s="16" t="n">
        <f aca="false">INDEX(Products!$E$2:$E$181,MATCH(C660,Products!$A$2:$A$181,0))</f>
        <v>2318.31</v>
      </c>
      <c r="I660" s="12" t="str">
        <f aca="false">INDEX(Orders!$G$2:$G$3525,MATCH(B660,Orders!$A$2:$A$3525,0))</f>
        <v>Delivered</v>
      </c>
      <c r="J660" s="16" t="n">
        <f aca="false">D660*E660*(1-F660/100)</f>
        <v>3969</v>
      </c>
      <c r="K660" s="16" t="n">
        <f aca="false">D660*H660</f>
        <v>2318.31</v>
      </c>
      <c r="L660" s="16" t="n">
        <f aca="false">J660-K660</f>
        <v>1650.69</v>
      </c>
    </row>
    <row r="661" customFormat="false" ht="15" hidden="false" customHeight="false" outlineLevel="0" collapsed="false">
      <c r="A661" s="12" t="n">
        <v>660</v>
      </c>
      <c r="B661" s="12" t="n">
        <v>340</v>
      </c>
      <c r="C661" s="12" t="n">
        <v>17</v>
      </c>
      <c r="D661" s="12" t="n">
        <v>1</v>
      </c>
      <c r="E661" s="16" t="n">
        <v>1149</v>
      </c>
      <c r="F661" s="12" t="n">
        <v>0</v>
      </c>
      <c r="G661" s="12" t="str">
        <f aca="false">INDEX(Products!$C$2:$C$181,MATCH(C661,Products!$A$2:$A$181,0))</f>
        <v>Electronics</v>
      </c>
      <c r="H661" s="16" t="n">
        <f aca="false">INDEX(Products!$E$2:$E$181,MATCH(C661,Products!$A$2:$A$181,0))</f>
        <v>850</v>
      </c>
      <c r="I661" s="12" t="str">
        <f aca="false">INDEX(Orders!$G$2:$G$3525,MATCH(B661,Orders!$A$2:$A$3525,0))</f>
        <v>Delivered</v>
      </c>
      <c r="J661" s="16" t="n">
        <f aca="false">D661*E661*(1-F661/100)</f>
        <v>1149</v>
      </c>
      <c r="K661" s="16" t="n">
        <f aca="false">D661*H661</f>
        <v>850</v>
      </c>
      <c r="L661" s="16" t="n">
        <f aca="false">J661-K661</f>
        <v>299</v>
      </c>
    </row>
    <row r="662" customFormat="false" ht="15" hidden="false" customHeight="false" outlineLevel="0" collapsed="false">
      <c r="A662" s="12" t="n">
        <v>661</v>
      </c>
      <c r="B662" s="12" t="n">
        <v>341</v>
      </c>
      <c r="C662" s="12" t="n">
        <v>6</v>
      </c>
      <c r="D662" s="12" t="n">
        <v>1</v>
      </c>
      <c r="E662" s="16" t="n">
        <v>919</v>
      </c>
      <c r="F662" s="12" t="n">
        <v>10</v>
      </c>
      <c r="G662" s="12" t="str">
        <f aca="false">INDEX(Products!$C$2:$C$181,MATCH(C662,Products!$A$2:$A$181,0))</f>
        <v>Electronics</v>
      </c>
      <c r="H662" s="16" t="n">
        <f aca="false">INDEX(Products!$E$2:$E$181,MATCH(C662,Products!$A$2:$A$181,0))</f>
        <v>683.72</v>
      </c>
      <c r="I662" s="12" t="str">
        <f aca="false">INDEX(Orders!$G$2:$G$3525,MATCH(B662,Orders!$A$2:$A$3525,0))</f>
        <v>Delivered</v>
      </c>
      <c r="J662" s="16" t="n">
        <f aca="false">D662*E662*(1-F662/100)</f>
        <v>827.1</v>
      </c>
      <c r="K662" s="16" t="n">
        <f aca="false">D662*H662</f>
        <v>683.72</v>
      </c>
      <c r="L662" s="16" t="n">
        <f aca="false">J662-K662</f>
        <v>143.38</v>
      </c>
    </row>
    <row r="663" customFormat="false" ht="15" hidden="false" customHeight="false" outlineLevel="0" collapsed="false">
      <c r="A663" s="12" t="n">
        <v>662</v>
      </c>
      <c r="B663" s="12" t="n">
        <v>342</v>
      </c>
      <c r="C663" s="12" t="n">
        <v>24</v>
      </c>
      <c r="D663" s="12" t="n">
        <v>1</v>
      </c>
      <c r="E663" s="16" t="n">
        <v>2429</v>
      </c>
      <c r="F663" s="12" t="n">
        <v>0</v>
      </c>
      <c r="G663" s="12" t="str">
        <f aca="false">INDEX(Products!$C$2:$C$181,MATCH(C663,Products!$A$2:$A$181,0))</f>
        <v>Electronics</v>
      </c>
      <c r="H663" s="16" t="n">
        <f aca="false">INDEX(Products!$E$2:$E$181,MATCH(C663,Products!$A$2:$A$181,0))</f>
        <v>1588.6</v>
      </c>
      <c r="I663" s="12" t="str">
        <f aca="false">INDEX(Orders!$G$2:$G$3525,MATCH(B663,Orders!$A$2:$A$3525,0))</f>
        <v>Cancelled</v>
      </c>
      <c r="J663" s="16" t="n">
        <f aca="false">D663*E663*(1-F663/100)</f>
        <v>2429</v>
      </c>
      <c r="K663" s="16" t="n">
        <f aca="false">D663*H663</f>
        <v>1588.6</v>
      </c>
      <c r="L663" s="16" t="n">
        <f aca="false">J663-K663</f>
        <v>840.4</v>
      </c>
    </row>
    <row r="664" customFormat="false" ht="15" hidden="false" customHeight="false" outlineLevel="0" collapsed="false">
      <c r="A664" s="12" t="n">
        <v>663</v>
      </c>
      <c r="B664" s="12" t="n">
        <v>343</v>
      </c>
      <c r="C664" s="12" t="n">
        <v>119</v>
      </c>
      <c r="D664" s="12" t="n">
        <v>2</v>
      </c>
      <c r="E664" s="16" t="n">
        <v>619</v>
      </c>
      <c r="F664" s="12" t="n">
        <v>0</v>
      </c>
      <c r="G664" s="12" t="str">
        <f aca="false">INDEX(Products!$C$2:$C$181,MATCH(C664,Products!$A$2:$A$181,0))</f>
        <v>Beauty</v>
      </c>
      <c r="H664" s="16" t="n">
        <f aca="false">INDEX(Products!$E$2:$E$181,MATCH(C664,Products!$A$2:$A$181,0))</f>
        <v>343.46</v>
      </c>
      <c r="I664" s="12" t="str">
        <f aca="false">INDEX(Orders!$G$2:$G$3525,MATCH(B664,Orders!$A$2:$A$3525,0))</f>
        <v>Delivered</v>
      </c>
      <c r="J664" s="16" t="n">
        <f aca="false">D664*E664*(1-F664/100)</f>
        <v>1238</v>
      </c>
      <c r="K664" s="16" t="n">
        <f aca="false">D664*H664</f>
        <v>686.92</v>
      </c>
      <c r="L664" s="16" t="n">
        <f aca="false">J664-K664</f>
        <v>551.08</v>
      </c>
    </row>
    <row r="665" customFormat="false" ht="15" hidden="false" customHeight="false" outlineLevel="0" collapsed="false">
      <c r="A665" s="12" t="n">
        <v>664</v>
      </c>
      <c r="B665" s="12" t="n">
        <v>343</v>
      </c>
      <c r="C665" s="12" t="n">
        <v>87</v>
      </c>
      <c r="D665" s="12" t="n">
        <v>2</v>
      </c>
      <c r="E665" s="16" t="n">
        <v>1689</v>
      </c>
      <c r="F665" s="12" t="n">
        <v>15</v>
      </c>
      <c r="G665" s="12" t="str">
        <f aca="false">INDEX(Products!$C$2:$C$181,MATCH(C665,Products!$A$2:$A$181,0))</f>
        <v>Fashion</v>
      </c>
      <c r="H665" s="16" t="n">
        <f aca="false">INDEX(Products!$E$2:$E$181,MATCH(C665,Products!$A$2:$A$181,0))</f>
        <v>1005.46</v>
      </c>
      <c r="I665" s="12" t="str">
        <f aca="false">INDEX(Orders!$G$2:$G$3525,MATCH(B665,Orders!$A$2:$A$3525,0))</f>
        <v>Delivered</v>
      </c>
      <c r="J665" s="16" t="n">
        <f aca="false">D665*E665*(1-F665/100)</f>
        <v>2871.3</v>
      </c>
      <c r="K665" s="16" t="n">
        <f aca="false">D665*H665</f>
        <v>2010.92</v>
      </c>
      <c r="L665" s="16" t="n">
        <f aca="false">J665-K665</f>
        <v>860.38</v>
      </c>
    </row>
    <row r="666" customFormat="false" ht="15" hidden="false" customHeight="false" outlineLevel="0" collapsed="false">
      <c r="A666" s="12" t="n">
        <v>665</v>
      </c>
      <c r="B666" s="12" t="n">
        <v>343</v>
      </c>
      <c r="C666" s="12" t="n">
        <v>165</v>
      </c>
      <c r="D666" s="12" t="n">
        <v>1</v>
      </c>
      <c r="E666" s="16" t="n">
        <v>449</v>
      </c>
      <c r="F666" s="12" t="n">
        <v>10</v>
      </c>
      <c r="G666" s="12" t="str">
        <f aca="false">INDEX(Products!$C$2:$C$181,MATCH(C666,Products!$A$2:$A$181,0))</f>
        <v>Books &amp; Stationery</v>
      </c>
      <c r="H666" s="16" t="n">
        <f aca="false">INDEX(Products!$E$2:$E$181,MATCH(C666,Products!$A$2:$A$181,0))</f>
        <v>269.2</v>
      </c>
      <c r="I666" s="12" t="str">
        <f aca="false">INDEX(Orders!$G$2:$G$3525,MATCH(B666,Orders!$A$2:$A$3525,0))</f>
        <v>Delivered</v>
      </c>
      <c r="J666" s="16" t="n">
        <f aca="false">D666*E666*(1-F666/100)</f>
        <v>404.1</v>
      </c>
      <c r="K666" s="16" t="n">
        <f aca="false">D666*H666</f>
        <v>269.2</v>
      </c>
      <c r="L666" s="16" t="n">
        <f aca="false">J666-K666</f>
        <v>134.9</v>
      </c>
    </row>
    <row r="667" customFormat="false" ht="15" hidden="false" customHeight="false" outlineLevel="0" collapsed="false">
      <c r="A667" s="12" t="n">
        <v>666</v>
      </c>
      <c r="B667" s="12" t="n">
        <v>343</v>
      </c>
      <c r="C667" s="12" t="n">
        <v>114</v>
      </c>
      <c r="D667" s="12" t="n">
        <v>1</v>
      </c>
      <c r="E667" s="16" t="n">
        <v>1769</v>
      </c>
      <c r="F667" s="12" t="n">
        <v>0</v>
      </c>
      <c r="G667" s="12" t="str">
        <f aca="false">INDEX(Products!$C$2:$C$181,MATCH(C667,Products!$A$2:$A$181,0))</f>
        <v>Beauty</v>
      </c>
      <c r="H667" s="16" t="n">
        <f aca="false">INDEX(Products!$E$2:$E$181,MATCH(C667,Products!$A$2:$A$181,0))</f>
        <v>1112.03</v>
      </c>
      <c r="I667" s="12" t="str">
        <f aca="false">INDEX(Orders!$G$2:$G$3525,MATCH(B667,Orders!$A$2:$A$3525,0))</f>
        <v>Delivered</v>
      </c>
      <c r="J667" s="16" t="n">
        <f aca="false">D667*E667*(1-F667/100)</f>
        <v>1769</v>
      </c>
      <c r="K667" s="16" t="n">
        <f aca="false">D667*H667</f>
        <v>1112.03</v>
      </c>
      <c r="L667" s="16" t="n">
        <f aca="false">J667-K667</f>
        <v>656.97</v>
      </c>
    </row>
    <row r="668" customFormat="false" ht="15" hidden="false" customHeight="false" outlineLevel="0" collapsed="false">
      <c r="A668" s="12" t="n">
        <v>667</v>
      </c>
      <c r="B668" s="12" t="n">
        <v>344</v>
      </c>
      <c r="C668" s="12" t="n">
        <v>170</v>
      </c>
      <c r="D668" s="12" t="n">
        <v>1</v>
      </c>
      <c r="E668" s="16" t="n">
        <v>489</v>
      </c>
      <c r="F668" s="12" t="n">
        <v>20</v>
      </c>
      <c r="G668" s="12" t="str">
        <f aca="false">INDEX(Products!$C$2:$C$181,MATCH(C668,Products!$A$2:$A$181,0))</f>
        <v>Books &amp; Stationery</v>
      </c>
      <c r="H668" s="16" t="n">
        <f aca="false">INDEX(Products!$E$2:$E$181,MATCH(C668,Products!$A$2:$A$181,0))</f>
        <v>278.52</v>
      </c>
      <c r="I668" s="12" t="str">
        <f aca="false">INDEX(Orders!$G$2:$G$3525,MATCH(B668,Orders!$A$2:$A$3525,0))</f>
        <v>Delivered</v>
      </c>
      <c r="J668" s="16" t="n">
        <f aca="false">D668*E668*(1-F668/100)</f>
        <v>391.2</v>
      </c>
      <c r="K668" s="16" t="n">
        <f aca="false">D668*H668</f>
        <v>278.52</v>
      </c>
      <c r="L668" s="16" t="n">
        <f aca="false">J668-K668</f>
        <v>112.68</v>
      </c>
    </row>
    <row r="669" customFormat="false" ht="15" hidden="false" customHeight="false" outlineLevel="0" collapsed="false">
      <c r="A669" s="12" t="n">
        <v>668</v>
      </c>
      <c r="B669" s="12" t="n">
        <v>344</v>
      </c>
      <c r="C669" s="12" t="n">
        <v>64</v>
      </c>
      <c r="D669" s="12" t="n">
        <v>1</v>
      </c>
      <c r="E669" s="16" t="n">
        <v>2519</v>
      </c>
      <c r="F669" s="12" t="n">
        <v>5</v>
      </c>
      <c r="G669" s="12" t="str">
        <f aca="false">INDEX(Products!$C$2:$C$181,MATCH(C669,Products!$A$2:$A$181,0))</f>
        <v>Fashion</v>
      </c>
      <c r="H669" s="16" t="n">
        <f aca="false">INDEX(Products!$E$2:$E$181,MATCH(C669,Products!$A$2:$A$181,0))</f>
        <v>1819.09</v>
      </c>
      <c r="I669" s="12" t="str">
        <f aca="false">INDEX(Orders!$G$2:$G$3525,MATCH(B669,Orders!$A$2:$A$3525,0))</f>
        <v>Delivered</v>
      </c>
      <c r="J669" s="16" t="n">
        <f aca="false">D669*E669*(1-F669/100)</f>
        <v>2393.05</v>
      </c>
      <c r="K669" s="16" t="n">
        <f aca="false">D669*H669</f>
        <v>1819.09</v>
      </c>
      <c r="L669" s="16" t="n">
        <f aca="false">J669-K669</f>
        <v>573.96</v>
      </c>
    </row>
    <row r="670" customFormat="false" ht="15" hidden="false" customHeight="false" outlineLevel="0" collapsed="false">
      <c r="A670" s="12" t="n">
        <v>669</v>
      </c>
      <c r="B670" s="12" t="n">
        <v>345</v>
      </c>
      <c r="C670" s="12" t="n">
        <v>107</v>
      </c>
      <c r="D670" s="12" t="n">
        <v>2</v>
      </c>
      <c r="E670" s="16" t="n">
        <v>1239</v>
      </c>
      <c r="F670" s="12" t="n">
        <v>0</v>
      </c>
      <c r="G670" s="12" t="str">
        <f aca="false">INDEX(Products!$C$2:$C$181,MATCH(C670,Products!$A$2:$A$181,0))</f>
        <v>Beauty</v>
      </c>
      <c r="H670" s="16" t="n">
        <f aca="false">INDEX(Products!$E$2:$E$181,MATCH(C670,Products!$A$2:$A$181,0))</f>
        <v>737.02</v>
      </c>
      <c r="I670" s="12" t="str">
        <f aca="false">INDEX(Orders!$G$2:$G$3525,MATCH(B670,Orders!$A$2:$A$3525,0))</f>
        <v>Returned</v>
      </c>
      <c r="J670" s="16" t="n">
        <f aca="false">D670*E670*(1-F670/100)</f>
        <v>2478</v>
      </c>
      <c r="K670" s="16" t="n">
        <f aca="false">D670*H670</f>
        <v>1474.04</v>
      </c>
      <c r="L670" s="16" t="n">
        <f aca="false">J670-K670</f>
        <v>1003.96</v>
      </c>
    </row>
    <row r="671" customFormat="false" ht="15" hidden="false" customHeight="false" outlineLevel="0" collapsed="false">
      <c r="A671" s="12" t="n">
        <v>670</v>
      </c>
      <c r="B671" s="12" t="n">
        <v>346</v>
      </c>
      <c r="C671" s="12" t="n">
        <v>7</v>
      </c>
      <c r="D671" s="12" t="n">
        <v>1</v>
      </c>
      <c r="E671" s="16" t="n">
        <v>5139</v>
      </c>
      <c r="F671" s="12" t="n">
        <v>20</v>
      </c>
      <c r="G671" s="12" t="str">
        <f aca="false">INDEX(Products!$C$2:$C$181,MATCH(C671,Products!$A$2:$A$181,0))</f>
        <v>Electronics</v>
      </c>
      <c r="H671" s="16" t="n">
        <f aca="false">INDEX(Products!$E$2:$E$181,MATCH(C671,Products!$A$2:$A$181,0))</f>
        <v>3044.69</v>
      </c>
      <c r="I671" s="12" t="str">
        <f aca="false">INDEX(Orders!$G$2:$G$3525,MATCH(B671,Orders!$A$2:$A$3525,0))</f>
        <v>Cancelled</v>
      </c>
      <c r="J671" s="16" t="n">
        <f aca="false">D671*E671*(1-F671/100)</f>
        <v>4111.2</v>
      </c>
      <c r="K671" s="16" t="n">
        <f aca="false">D671*H671</f>
        <v>3044.69</v>
      </c>
      <c r="L671" s="16" t="n">
        <f aca="false">J671-K671</f>
        <v>1066.51</v>
      </c>
    </row>
    <row r="672" customFormat="false" ht="15" hidden="false" customHeight="false" outlineLevel="0" collapsed="false">
      <c r="A672" s="12" t="n">
        <v>671</v>
      </c>
      <c r="B672" s="12" t="n">
        <v>347</v>
      </c>
      <c r="C672" s="12" t="n">
        <v>42</v>
      </c>
      <c r="D672" s="12" t="n">
        <v>1</v>
      </c>
      <c r="E672" s="16" t="n">
        <v>1929</v>
      </c>
      <c r="F672" s="12" t="n">
        <v>10</v>
      </c>
      <c r="G672" s="12" t="str">
        <f aca="false">INDEX(Products!$C$2:$C$181,MATCH(C672,Products!$A$2:$A$181,0))</f>
        <v>Home &amp; Kitchen</v>
      </c>
      <c r="H672" s="16" t="n">
        <f aca="false">INDEX(Products!$E$2:$E$181,MATCH(C672,Products!$A$2:$A$181,0))</f>
        <v>1085.47</v>
      </c>
      <c r="I672" s="12" t="str">
        <f aca="false">INDEX(Orders!$G$2:$G$3525,MATCH(B672,Orders!$A$2:$A$3525,0))</f>
        <v>Delivered</v>
      </c>
      <c r="J672" s="16" t="n">
        <f aca="false">D672*E672*(1-F672/100)</f>
        <v>1736.1</v>
      </c>
      <c r="K672" s="16" t="n">
        <f aca="false">D672*H672</f>
        <v>1085.47</v>
      </c>
      <c r="L672" s="16" t="n">
        <f aca="false">J672-K672</f>
        <v>650.63</v>
      </c>
    </row>
    <row r="673" customFormat="false" ht="15" hidden="false" customHeight="false" outlineLevel="0" collapsed="false">
      <c r="A673" s="12" t="n">
        <v>672</v>
      </c>
      <c r="B673" s="12" t="n">
        <v>347</v>
      </c>
      <c r="C673" s="12" t="n">
        <v>94</v>
      </c>
      <c r="D673" s="12" t="n">
        <v>1</v>
      </c>
      <c r="E673" s="16" t="n">
        <v>1509</v>
      </c>
      <c r="F673" s="12" t="n">
        <v>0</v>
      </c>
      <c r="G673" s="12" t="str">
        <f aca="false">INDEX(Products!$C$2:$C$181,MATCH(C673,Products!$A$2:$A$181,0))</f>
        <v>Beauty</v>
      </c>
      <c r="H673" s="16" t="n">
        <f aca="false">INDEX(Products!$E$2:$E$181,MATCH(C673,Products!$A$2:$A$181,0))</f>
        <v>997.51</v>
      </c>
      <c r="I673" s="12" t="str">
        <f aca="false">INDEX(Orders!$G$2:$G$3525,MATCH(B673,Orders!$A$2:$A$3525,0))</f>
        <v>Delivered</v>
      </c>
      <c r="J673" s="16" t="n">
        <f aca="false">D673*E673*(1-F673/100)</f>
        <v>1509</v>
      </c>
      <c r="K673" s="16" t="n">
        <f aca="false">D673*H673</f>
        <v>997.51</v>
      </c>
      <c r="L673" s="16" t="n">
        <f aca="false">J673-K673</f>
        <v>511.49</v>
      </c>
    </row>
    <row r="674" customFormat="false" ht="15" hidden="false" customHeight="false" outlineLevel="0" collapsed="false">
      <c r="A674" s="12" t="n">
        <v>673</v>
      </c>
      <c r="B674" s="12" t="n">
        <v>348</v>
      </c>
      <c r="C674" s="12" t="n">
        <v>67</v>
      </c>
      <c r="D674" s="12" t="n">
        <v>1</v>
      </c>
      <c r="E674" s="16" t="n">
        <v>629</v>
      </c>
      <c r="F674" s="12" t="n">
        <v>15</v>
      </c>
      <c r="G674" s="12" t="str">
        <f aca="false">INDEX(Products!$C$2:$C$181,MATCH(C674,Products!$A$2:$A$181,0))</f>
        <v>Fashion</v>
      </c>
      <c r="H674" s="16" t="n">
        <f aca="false">INDEX(Products!$E$2:$E$181,MATCH(C674,Products!$A$2:$A$181,0))</f>
        <v>388.42</v>
      </c>
      <c r="I674" s="12" t="str">
        <f aca="false">INDEX(Orders!$G$2:$G$3525,MATCH(B674,Orders!$A$2:$A$3525,0))</f>
        <v>Delivered</v>
      </c>
      <c r="J674" s="16" t="n">
        <f aca="false">D674*E674*(1-F674/100)</f>
        <v>534.65</v>
      </c>
      <c r="K674" s="16" t="n">
        <f aca="false">D674*H674</f>
        <v>388.42</v>
      </c>
      <c r="L674" s="16" t="n">
        <f aca="false">J674-K674</f>
        <v>146.23</v>
      </c>
    </row>
    <row r="675" customFormat="false" ht="15" hidden="false" customHeight="false" outlineLevel="0" collapsed="false">
      <c r="A675" s="12" t="n">
        <v>674</v>
      </c>
      <c r="B675" s="12" t="n">
        <v>348</v>
      </c>
      <c r="C675" s="12" t="n">
        <v>159</v>
      </c>
      <c r="D675" s="12" t="n">
        <v>1</v>
      </c>
      <c r="E675" s="16" t="n">
        <v>439</v>
      </c>
      <c r="F675" s="12" t="n">
        <v>0</v>
      </c>
      <c r="G675" s="12" t="str">
        <f aca="false">INDEX(Products!$C$2:$C$181,MATCH(C675,Products!$A$2:$A$181,0))</f>
        <v>Books &amp; Stationery</v>
      </c>
      <c r="H675" s="16" t="n">
        <f aca="false">INDEX(Products!$E$2:$E$181,MATCH(C675,Products!$A$2:$A$181,0))</f>
        <v>256.67</v>
      </c>
      <c r="I675" s="12" t="str">
        <f aca="false">INDEX(Orders!$G$2:$G$3525,MATCH(B675,Orders!$A$2:$A$3525,0))</f>
        <v>Delivered</v>
      </c>
      <c r="J675" s="16" t="n">
        <f aca="false">D675*E675*(1-F675/100)</f>
        <v>439</v>
      </c>
      <c r="K675" s="16" t="n">
        <f aca="false">D675*H675</f>
        <v>256.67</v>
      </c>
      <c r="L675" s="16" t="n">
        <f aca="false">J675-K675</f>
        <v>182.33</v>
      </c>
    </row>
    <row r="676" customFormat="false" ht="15" hidden="false" customHeight="false" outlineLevel="0" collapsed="false">
      <c r="A676" s="12" t="n">
        <v>675</v>
      </c>
      <c r="B676" s="12" t="n">
        <v>348</v>
      </c>
      <c r="C676" s="12" t="n">
        <v>58</v>
      </c>
      <c r="D676" s="12" t="n">
        <v>2</v>
      </c>
      <c r="E676" s="16" t="n">
        <v>3319</v>
      </c>
      <c r="F676" s="12" t="n">
        <v>5</v>
      </c>
      <c r="G676" s="12" t="str">
        <f aca="false">INDEX(Products!$C$2:$C$181,MATCH(C676,Products!$A$2:$A$181,0))</f>
        <v>Home &amp; Kitchen</v>
      </c>
      <c r="H676" s="16" t="n">
        <f aca="false">INDEX(Products!$E$2:$E$181,MATCH(C676,Products!$A$2:$A$181,0))</f>
        <v>2403.93</v>
      </c>
      <c r="I676" s="12" t="str">
        <f aca="false">INDEX(Orders!$G$2:$G$3525,MATCH(B676,Orders!$A$2:$A$3525,0))</f>
        <v>Delivered</v>
      </c>
      <c r="J676" s="16" t="n">
        <f aca="false">D676*E676*(1-F676/100)</f>
        <v>6306.1</v>
      </c>
      <c r="K676" s="16" t="n">
        <f aca="false">D676*H676</f>
        <v>4807.86</v>
      </c>
      <c r="L676" s="16" t="n">
        <f aca="false">J676-K676</f>
        <v>1498.24</v>
      </c>
    </row>
    <row r="677" customFormat="false" ht="15" hidden="false" customHeight="false" outlineLevel="0" collapsed="false">
      <c r="A677" s="12" t="n">
        <v>676</v>
      </c>
      <c r="B677" s="12" t="n">
        <v>349</v>
      </c>
      <c r="C677" s="12" t="n">
        <v>84</v>
      </c>
      <c r="D677" s="12" t="n">
        <v>1</v>
      </c>
      <c r="E677" s="16" t="n">
        <v>1179</v>
      </c>
      <c r="F677" s="12" t="n">
        <v>5</v>
      </c>
      <c r="G677" s="12" t="str">
        <f aca="false">INDEX(Products!$C$2:$C$181,MATCH(C677,Products!$A$2:$A$181,0))</f>
        <v>Fashion</v>
      </c>
      <c r="H677" s="16" t="n">
        <f aca="false">INDEX(Products!$E$2:$E$181,MATCH(C677,Products!$A$2:$A$181,0))</f>
        <v>692.43</v>
      </c>
      <c r="I677" s="12" t="str">
        <f aca="false">INDEX(Orders!$G$2:$G$3525,MATCH(B677,Orders!$A$2:$A$3525,0))</f>
        <v>Delivered</v>
      </c>
      <c r="J677" s="16" t="n">
        <f aca="false">D677*E677*(1-F677/100)</f>
        <v>1120.05</v>
      </c>
      <c r="K677" s="16" t="n">
        <f aca="false">D677*H677</f>
        <v>692.43</v>
      </c>
      <c r="L677" s="16" t="n">
        <f aca="false">J677-K677</f>
        <v>427.62</v>
      </c>
    </row>
    <row r="678" customFormat="false" ht="15" hidden="false" customHeight="false" outlineLevel="0" collapsed="false">
      <c r="A678" s="12" t="n">
        <v>677</v>
      </c>
      <c r="B678" s="12" t="n">
        <v>349</v>
      </c>
      <c r="C678" s="12" t="n">
        <v>98</v>
      </c>
      <c r="D678" s="12" t="n">
        <v>1</v>
      </c>
      <c r="E678" s="16" t="n">
        <v>719</v>
      </c>
      <c r="F678" s="12" t="n">
        <v>0</v>
      </c>
      <c r="G678" s="12" t="str">
        <f aca="false">INDEX(Products!$C$2:$C$181,MATCH(C678,Products!$A$2:$A$181,0))</f>
        <v>Beauty</v>
      </c>
      <c r="H678" s="16" t="n">
        <f aca="false">INDEX(Products!$E$2:$E$181,MATCH(C678,Products!$A$2:$A$181,0))</f>
        <v>445.67</v>
      </c>
      <c r="I678" s="12" t="str">
        <f aca="false">INDEX(Orders!$G$2:$G$3525,MATCH(B678,Orders!$A$2:$A$3525,0))</f>
        <v>Delivered</v>
      </c>
      <c r="J678" s="16" t="n">
        <f aca="false">D678*E678*(1-F678/100)</f>
        <v>719</v>
      </c>
      <c r="K678" s="16" t="n">
        <f aca="false">D678*H678</f>
        <v>445.67</v>
      </c>
      <c r="L678" s="16" t="n">
        <f aca="false">J678-K678</f>
        <v>273.33</v>
      </c>
    </row>
    <row r="679" customFormat="false" ht="15" hidden="false" customHeight="false" outlineLevel="0" collapsed="false">
      <c r="A679" s="12" t="n">
        <v>678</v>
      </c>
      <c r="B679" s="12" t="n">
        <v>349</v>
      </c>
      <c r="C679" s="12" t="n">
        <v>74</v>
      </c>
      <c r="D679" s="12" t="n">
        <v>1</v>
      </c>
      <c r="E679" s="16" t="n">
        <v>1959</v>
      </c>
      <c r="F679" s="12" t="n">
        <v>15</v>
      </c>
      <c r="G679" s="12" t="str">
        <f aca="false">INDEX(Products!$C$2:$C$181,MATCH(C679,Products!$A$2:$A$181,0))</f>
        <v>Fashion</v>
      </c>
      <c r="H679" s="16" t="n">
        <f aca="false">INDEX(Products!$E$2:$E$181,MATCH(C679,Products!$A$2:$A$181,0))</f>
        <v>1274.4</v>
      </c>
      <c r="I679" s="12" t="str">
        <f aca="false">INDEX(Orders!$G$2:$G$3525,MATCH(B679,Orders!$A$2:$A$3525,0))</f>
        <v>Delivered</v>
      </c>
      <c r="J679" s="16" t="n">
        <f aca="false">D679*E679*(1-F679/100)</f>
        <v>1665.15</v>
      </c>
      <c r="K679" s="16" t="n">
        <f aca="false">D679*H679</f>
        <v>1274.4</v>
      </c>
      <c r="L679" s="16" t="n">
        <f aca="false">J679-K679</f>
        <v>390.75</v>
      </c>
    </row>
    <row r="680" customFormat="false" ht="15" hidden="false" customHeight="false" outlineLevel="0" collapsed="false">
      <c r="A680" s="12" t="n">
        <v>679</v>
      </c>
      <c r="B680" s="12" t="n">
        <v>349</v>
      </c>
      <c r="C680" s="12" t="n">
        <v>82</v>
      </c>
      <c r="D680" s="12" t="n">
        <v>1</v>
      </c>
      <c r="E680" s="16" t="n">
        <v>2019</v>
      </c>
      <c r="F680" s="12" t="n">
        <v>0</v>
      </c>
      <c r="G680" s="12" t="str">
        <f aca="false">INDEX(Products!$C$2:$C$181,MATCH(C680,Products!$A$2:$A$181,0))</f>
        <v>Fashion</v>
      </c>
      <c r="H680" s="16" t="n">
        <f aca="false">INDEX(Products!$E$2:$E$181,MATCH(C680,Products!$A$2:$A$181,0))</f>
        <v>1326.8</v>
      </c>
      <c r="I680" s="12" t="str">
        <f aca="false">INDEX(Orders!$G$2:$G$3525,MATCH(B680,Orders!$A$2:$A$3525,0))</f>
        <v>Delivered</v>
      </c>
      <c r="J680" s="16" t="n">
        <f aca="false">D680*E680*(1-F680/100)</f>
        <v>2019</v>
      </c>
      <c r="K680" s="16" t="n">
        <f aca="false">D680*H680</f>
        <v>1326.8</v>
      </c>
      <c r="L680" s="16" t="n">
        <f aca="false">J680-K680</f>
        <v>692.2</v>
      </c>
    </row>
    <row r="681" customFormat="false" ht="15" hidden="false" customHeight="false" outlineLevel="0" collapsed="false">
      <c r="A681" s="12" t="n">
        <v>680</v>
      </c>
      <c r="B681" s="12" t="n">
        <v>350</v>
      </c>
      <c r="C681" s="12" t="n">
        <v>35</v>
      </c>
      <c r="D681" s="12" t="n">
        <v>1</v>
      </c>
      <c r="E681" s="16" t="n">
        <v>749</v>
      </c>
      <c r="F681" s="12" t="n">
        <v>0</v>
      </c>
      <c r="G681" s="12" t="str">
        <f aca="false">INDEX(Products!$C$2:$C$181,MATCH(C681,Products!$A$2:$A$181,0))</f>
        <v>Home &amp; Kitchen</v>
      </c>
      <c r="H681" s="16" t="n">
        <f aca="false">INDEX(Products!$E$2:$E$181,MATCH(C681,Products!$A$2:$A$181,0))</f>
        <v>559.79</v>
      </c>
      <c r="I681" s="12" t="str">
        <f aca="false">INDEX(Orders!$G$2:$G$3525,MATCH(B681,Orders!$A$2:$A$3525,0))</f>
        <v>Delivered</v>
      </c>
      <c r="J681" s="16" t="n">
        <f aca="false">D681*E681*(1-F681/100)</f>
        <v>749</v>
      </c>
      <c r="K681" s="16" t="n">
        <f aca="false">D681*H681</f>
        <v>559.79</v>
      </c>
      <c r="L681" s="16" t="n">
        <f aca="false">J681-K681</f>
        <v>189.21</v>
      </c>
    </row>
    <row r="682" customFormat="false" ht="15" hidden="false" customHeight="false" outlineLevel="0" collapsed="false">
      <c r="A682" s="12" t="n">
        <v>681</v>
      </c>
      <c r="B682" s="12" t="n">
        <v>350</v>
      </c>
      <c r="C682" s="12" t="n">
        <v>7</v>
      </c>
      <c r="D682" s="12" t="n">
        <v>1</v>
      </c>
      <c r="E682" s="16" t="n">
        <v>5139</v>
      </c>
      <c r="F682" s="12" t="n">
        <v>0</v>
      </c>
      <c r="G682" s="12" t="str">
        <f aca="false">INDEX(Products!$C$2:$C$181,MATCH(C682,Products!$A$2:$A$181,0))</f>
        <v>Electronics</v>
      </c>
      <c r="H682" s="16" t="n">
        <f aca="false">INDEX(Products!$E$2:$E$181,MATCH(C682,Products!$A$2:$A$181,0))</f>
        <v>3044.69</v>
      </c>
      <c r="I682" s="12" t="str">
        <f aca="false">INDEX(Orders!$G$2:$G$3525,MATCH(B682,Orders!$A$2:$A$3525,0))</f>
        <v>Delivered</v>
      </c>
      <c r="J682" s="16" t="n">
        <f aca="false">D682*E682*(1-F682/100)</f>
        <v>5139</v>
      </c>
      <c r="K682" s="16" t="n">
        <f aca="false">D682*H682</f>
        <v>3044.69</v>
      </c>
      <c r="L682" s="16" t="n">
        <f aca="false">J682-K682</f>
        <v>2094.31</v>
      </c>
    </row>
    <row r="683" customFormat="false" ht="15" hidden="false" customHeight="false" outlineLevel="0" collapsed="false">
      <c r="A683" s="12" t="n">
        <v>682</v>
      </c>
      <c r="B683" s="12" t="n">
        <v>351</v>
      </c>
      <c r="C683" s="12" t="n">
        <v>156</v>
      </c>
      <c r="D683" s="12" t="n">
        <v>2</v>
      </c>
      <c r="E683" s="16" t="n">
        <v>459</v>
      </c>
      <c r="F683" s="12" t="n">
        <v>0</v>
      </c>
      <c r="G683" s="12" t="str">
        <f aca="false">INDEX(Products!$C$2:$C$181,MATCH(C683,Products!$A$2:$A$181,0))</f>
        <v>Books &amp; Stationery</v>
      </c>
      <c r="H683" s="16" t="n">
        <f aca="false">INDEX(Products!$E$2:$E$181,MATCH(C683,Products!$A$2:$A$181,0))</f>
        <v>259.65</v>
      </c>
      <c r="I683" s="12" t="str">
        <f aca="false">INDEX(Orders!$G$2:$G$3525,MATCH(B683,Orders!$A$2:$A$3525,0))</f>
        <v>Delivered</v>
      </c>
      <c r="J683" s="16" t="n">
        <f aca="false">D683*E683*(1-F683/100)</f>
        <v>918</v>
      </c>
      <c r="K683" s="16" t="n">
        <f aca="false">D683*H683</f>
        <v>519.3</v>
      </c>
      <c r="L683" s="16" t="n">
        <f aca="false">J683-K683</f>
        <v>398.7</v>
      </c>
    </row>
    <row r="684" customFormat="false" ht="15" hidden="false" customHeight="false" outlineLevel="0" collapsed="false">
      <c r="A684" s="12" t="n">
        <v>683</v>
      </c>
      <c r="B684" s="12" t="n">
        <v>351</v>
      </c>
      <c r="C684" s="12" t="n">
        <v>51</v>
      </c>
      <c r="D684" s="12" t="n">
        <v>1</v>
      </c>
      <c r="E684" s="16" t="n">
        <v>549</v>
      </c>
      <c r="F684" s="12" t="n">
        <v>10</v>
      </c>
      <c r="G684" s="12" t="str">
        <f aca="false">INDEX(Products!$C$2:$C$181,MATCH(C684,Products!$A$2:$A$181,0))</f>
        <v>Home &amp; Kitchen</v>
      </c>
      <c r="H684" s="16" t="n">
        <f aca="false">INDEX(Products!$E$2:$E$181,MATCH(C684,Products!$A$2:$A$181,0))</f>
        <v>371.83</v>
      </c>
      <c r="I684" s="12" t="str">
        <f aca="false">INDEX(Orders!$G$2:$G$3525,MATCH(B684,Orders!$A$2:$A$3525,0))</f>
        <v>Delivered</v>
      </c>
      <c r="J684" s="16" t="n">
        <f aca="false">D684*E684*(1-F684/100)</f>
        <v>494.1</v>
      </c>
      <c r="K684" s="16" t="n">
        <f aca="false">D684*H684</f>
        <v>371.83</v>
      </c>
      <c r="L684" s="16" t="n">
        <f aca="false">J684-K684</f>
        <v>122.27</v>
      </c>
    </row>
    <row r="685" customFormat="false" ht="15" hidden="false" customHeight="false" outlineLevel="0" collapsed="false">
      <c r="A685" s="12" t="n">
        <v>684</v>
      </c>
      <c r="B685" s="12" t="n">
        <v>351</v>
      </c>
      <c r="C685" s="12" t="n">
        <v>94</v>
      </c>
      <c r="D685" s="12" t="n">
        <v>1</v>
      </c>
      <c r="E685" s="16" t="n">
        <v>1509</v>
      </c>
      <c r="F685" s="12" t="n">
        <v>0</v>
      </c>
      <c r="G685" s="12" t="str">
        <f aca="false">INDEX(Products!$C$2:$C$181,MATCH(C685,Products!$A$2:$A$181,0))</f>
        <v>Beauty</v>
      </c>
      <c r="H685" s="16" t="n">
        <f aca="false">INDEX(Products!$E$2:$E$181,MATCH(C685,Products!$A$2:$A$181,0))</f>
        <v>997.51</v>
      </c>
      <c r="I685" s="12" t="str">
        <f aca="false">INDEX(Orders!$G$2:$G$3525,MATCH(B685,Orders!$A$2:$A$3525,0))</f>
        <v>Delivered</v>
      </c>
      <c r="J685" s="16" t="n">
        <f aca="false">D685*E685*(1-F685/100)</f>
        <v>1509</v>
      </c>
      <c r="K685" s="16" t="n">
        <f aca="false">D685*H685</f>
        <v>997.51</v>
      </c>
      <c r="L685" s="16" t="n">
        <f aca="false">J685-K685</f>
        <v>511.49</v>
      </c>
    </row>
    <row r="686" customFormat="false" ht="15" hidden="false" customHeight="false" outlineLevel="0" collapsed="false">
      <c r="A686" s="12" t="n">
        <v>685</v>
      </c>
      <c r="B686" s="12" t="n">
        <v>351</v>
      </c>
      <c r="C686" s="12" t="n">
        <v>33</v>
      </c>
      <c r="D686" s="12" t="n">
        <v>1</v>
      </c>
      <c r="E686" s="16" t="n">
        <v>1699</v>
      </c>
      <c r="F686" s="12" t="n">
        <v>0</v>
      </c>
      <c r="G686" s="12" t="str">
        <f aca="false">INDEX(Products!$C$2:$C$181,MATCH(C686,Products!$A$2:$A$181,0))</f>
        <v>Home &amp; Kitchen</v>
      </c>
      <c r="H686" s="16" t="n">
        <f aca="false">INDEX(Products!$E$2:$E$181,MATCH(C686,Products!$A$2:$A$181,0))</f>
        <v>1118.86</v>
      </c>
      <c r="I686" s="12" t="str">
        <f aca="false">INDEX(Orders!$G$2:$G$3525,MATCH(B686,Orders!$A$2:$A$3525,0))</f>
        <v>Delivered</v>
      </c>
      <c r="J686" s="16" t="n">
        <f aca="false">D686*E686*(1-F686/100)</f>
        <v>1699</v>
      </c>
      <c r="K686" s="16" t="n">
        <f aca="false">D686*H686</f>
        <v>1118.86</v>
      </c>
      <c r="L686" s="16" t="n">
        <f aca="false">J686-K686</f>
        <v>580.14</v>
      </c>
    </row>
    <row r="687" customFormat="false" ht="15" hidden="false" customHeight="false" outlineLevel="0" collapsed="false">
      <c r="A687" s="12" t="n">
        <v>686</v>
      </c>
      <c r="B687" s="12" t="n">
        <v>352</v>
      </c>
      <c r="C687" s="12" t="n">
        <v>72</v>
      </c>
      <c r="D687" s="12" t="n">
        <v>1</v>
      </c>
      <c r="E687" s="16" t="n">
        <v>1649</v>
      </c>
      <c r="F687" s="12" t="n">
        <v>0</v>
      </c>
      <c r="G687" s="12" t="str">
        <f aca="false">INDEX(Products!$C$2:$C$181,MATCH(C687,Products!$A$2:$A$181,0))</f>
        <v>Fashion</v>
      </c>
      <c r="H687" s="16" t="n">
        <f aca="false">INDEX(Products!$E$2:$E$181,MATCH(C687,Products!$A$2:$A$181,0))</f>
        <v>1006.18</v>
      </c>
      <c r="I687" s="12" t="str">
        <f aca="false">INDEX(Orders!$G$2:$G$3525,MATCH(B687,Orders!$A$2:$A$3525,0))</f>
        <v>Delivered</v>
      </c>
      <c r="J687" s="16" t="n">
        <f aca="false">D687*E687*(1-F687/100)</f>
        <v>1649</v>
      </c>
      <c r="K687" s="16" t="n">
        <f aca="false">D687*H687</f>
        <v>1006.18</v>
      </c>
      <c r="L687" s="16" t="n">
        <f aca="false">J687-K687</f>
        <v>642.82</v>
      </c>
    </row>
    <row r="688" customFormat="false" ht="15" hidden="false" customHeight="false" outlineLevel="0" collapsed="false">
      <c r="A688" s="12" t="n">
        <v>687</v>
      </c>
      <c r="B688" s="12" t="n">
        <v>352</v>
      </c>
      <c r="C688" s="12" t="n">
        <v>83</v>
      </c>
      <c r="D688" s="12" t="n">
        <v>1</v>
      </c>
      <c r="E688" s="16" t="n">
        <v>549</v>
      </c>
      <c r="F688" s="12" t="n">
        <v>0</v>
      </c>
      <c r="G688" s="12" t="str">
        <f aca="false">INDEX(Products!$C$2:$C$181,MATCH(C688,Products!$A$2:$A$181,0))</f>
        <v>Fashion</v>
      </c>
      <c r="H688" s="16" t="n">
        <f aca="false">INDEX(Products!$E$2:$E$181,MATCH(C688,Products!$A$2:$A$181,0))</f>
        <v>393.67</v>
      </c>
      <c r="I688" s="12" t="str">
        <f aca="false">INDEX(Orders!$G$2:$G$3525,MATCH(B688,Orders!$A$2:$A$3525,0))</f>
        <v>Delivered</v>
      </c>
      <c r="J688" s="16" t="n">
        <f aca="false">D688*E688*(1-F688/100)</f>
        <v>549</v>
      </c>
      <c r="K688" s="16" t="n">
        <f aca="false">D688*H688</f>
        <v>393.67</v>
      </c>
      <c r="L688" s="16" t="n">
        <f aca="false">J688-K688</f>
        <v>155.33</v>
      </c>
    </row>
    <row r="689" customFormat="false" ht="15" hidden="false" customHeight="false" outlineLevel="0" collapsed="false">
      <c r="A689" s="12" t="n">
        <v>688</v>
      </c>
      <c r="B689" s="12" t="n">
        <v>353</v>
      </c>
      <c r="C689" s="12" t="n">
        <v>53</v>
      </c>
      <c r="D689" s="12" t="n">
        <v>1</v>
      </c>
      <c r="E689" s="16" t="n">
        <v>4579</v>
      </c>
      <c r="F689" s="12" t="n">
        <v>0</v>
      </c>
      <c r="G689" s="12" t="str">
        <f aca="false">INDEX(Products!$C$2:$C$181,MATCH(C689,Products!$A$2:$A$181,0))</f>
        <v>Home &amp; Kitchen</v>
      </c>
      <c r="H689" s="16" t="n">
        <f aca="false">INDEX(Products!$E$2:$E$181,MATCH(C689,Products!$A$2:$A$181,0))</f>
        <v>2746.75</v>
      </c>
      <c r="I689" s="12" t="str">
        <f aca="false">INDEX(Orders!$G$2:$G$3525,MATCH(B689,Orders!$A$2:$A$3525,0))</f>
        <v>Delivered</v>
      </c>
      <c r="J689" s="16" t="n">
        <f aca="false">D689*E689*(1-F689/100)</f>
        <v>4579</v>
      </c>
      <c r="K689" s="16" t="n">
        <f aca="false">D689*H689</f>
        <v>2746.75</v>
      </c>
      <c r="L689" s="16" t="n">
        <f aca="false">J689-K689</f>
        <v>1832.25</v>
      </c>
    </row>
    <row r="690" customFormat="false" ht="15" hidden="false" customHeight="false" outlineLevel="0" collapsed="false">
      <c r="A690" s="12" t="n">
        <v>689</v>
      </c>
      <c r="B690" s="12" t="n">
        <v>354</v>
      </c>
      <c r="C690" s="12" t="n">
        <v>172</v>
      </c>
      <c r="D690" s="12" t="n">
        <v>1</v>
      </c>
      <c r="E690" s="16" t="n">
        <v>249</v>
      </c>
      <c r="F690" s="12" t="n">
        <v>0</v>
      </c>
      <c r="G690" s="12" t="str">
        <f aca="false">INDEX(Products!$C$2:$C$181,MATCH(C690,Products!$A$2:$A$181,0))</f>
        <v>Books &amp; Stationery</v>
      </c>
      <c r="H690" s="16" t="n">
        <f aca="false">INDEX(Products!$E$2:$E$181,MATCH(C690,Products!$A$2:$A$181,0))</f>
        <v>158.56</v>
      </c>
      <c r="I690" s="12" t="str">
        <f aca="false">INDEX(Orders!$G$2:$G$3525,MATCH(B690,Orders!$A$2:$A$3525,0))</f>
        <v>Delivered</v>
      </c>
      <c r="J690" s="16" t="n">
        <f aca="false">D690*E690*(1-F690/100)</f>
        <v>249</v>
      </c>
      <c r="K690" s="16" t="n">
        <f aca="false">D690*H690</f>
        <v>158.56</v>
      </c>
      <c r="L690" s="16" t="n">
        <f aca="false">J690-K690</f>
        <v>90.44</v>
      </c>
    </row>
    <row r="691" customFormat="false" ht="15" hidden="false" customHeight="false" outlineLevel="0" collapsed="false">
      <c r="A691" s="12" t="n">
        <v>690</v>
      </c>
      <c r="B691" s="12" t="n">
        <v>355</v>
      </c>
      <c r="C691" s="12" t="n">
        <v>42</v>
      </c>
      <c r="D691" s="12" t="n">
        <v>1</v>
      </c>
      <c r="E691" s="16" t="n">
        <v>1929</v>
      </c>
      <c r="F691" s="12" t="n">
        <v>0</v>
      </c>
      <c r="G691" s="12" t="str">
        <f aca="false">INDEX(Products!$C$2:$C$181,MATCH(C691,Products!$A$2:$A$181,0))</f>
        <v>Home &amp; Kitchen</v>
      </c>
      <c r="H691" s="16" t="n">
        <f aca="false">INDEX(Products!$E$2:$E$181,MATCH(C691,Products!$A$2:$A$181,0))</f>
        <v>1085.47</v>
      </c>
      <c r="I691" s="12" t="str">
        <f aca="false">INDEX(Orders!$G$2:$G$3525,MATCH(B691,Orders!$A$2:$A$3525,0))</f>
        <v>Delivered</v>
      </c>
      <c r="J691" s="16" t="n">
        <f aca="false">D691*E691*(1-F691/100)</f>
        <v>1929</v>
      </c>
      <c r="K691" s="16" t="n">
        <f aca="false">D691*H691</f>
        <v>1085.47</v>
      </c>
      <c r="L691" s="16" t="n">
        <f aca="false">J691-K691</f>
        <v>843.53</v>
      </c>
    </row>
    <row r="692" customFormat="false" ht="15" hidden="false" customHeight="false" outlineLevel="0" collapsed="false">
      <c r="A692" s="12" t="n">
        <v>691</v>
      </c>
      <c r="B692" s="12" t="n">
        <v>356</v>
      </c>
      <c r="C692" s="12" t="n">
        <v>150</v>
      </c>
      <c r="D692" s="12" t="n">
        <v>1</v>
      </c>
      <c r="E692" s="16" t="n">
        <v>2599</v>
      </c>
      <c r="F692" s="12" t="n">
        <v>0</v>
      </c>
      <c r="G692" s="12" t="str">
        <f aca="false">INDEX(Products!$C$2:$C$181,MATCH(C692,Products!$A$2:$A$181,0))</f>
        <v>Sports &amp; Fitness</v>
      </c>
      <c r="H692" s="16" t="n">
        <f aca="false">INDEX(Products!$E$2:$E$181,MATCH(C692,Products!$A$2:$A$181,0))</f>
        <v>1473.81</v>
      </c>
      <c r="I692" s="12" t="str">
        <f aca="false">INDEX(Orders!$G$2:$G$3525,MATCH(B692,Orders!$A$2:$A$3525,0))</f>
        <v>Delivered</v>
      </c>
      <c r="J692" s="16" t="n">
        <f aca="false">D692*E692*(1-F692/100)</f>
        <v>2599</v>
      </c>
      <c r="K692" s="16" t="n">
        <f aca="false">D692*H692</f>
        <v>1473.81</v>
      </c>
      <c r="L692" s="16" t="n">
        <f aca="false">J692-K692</f>
        <v>1125.19</v>
      </c>
    </row>
    <row r="693" customFormat="false" ht="15" hidden="false" customHeight="false" outlineLevel="0" collapsed="false">
      <c r="A693" s="12" t="n">
        <v>692</v>
      </c>
      <c r="B693" s="12" t="n">
        <v>356</v>
      </c>
      <c r="C693" s="12" t="n">
        <v>115</v>
      </c>
      <c r="D693" s="12" t="n">
        <v>1</v>
      </c>
      <c r="E693" s="16" t="n">
        <v>1629</v>
      </c>
      <c r="F693" s="12" t="n">
        <v>10</v>
      </c>
      <c r="G693" s="12" t="str">
        <f aca="false">INDEX(Products!$C$2:$C$181,MATCH(C693,Products!$A$2:$A$181,0))</f>
        <v>Beauty</v>
      </c>
      <c r="H693" s="16" t="n">
        <f aca="false">INDEX(Products!$E$2:$E$181,MATCH(C693,Products!$A$2:$A$181,0))</f>
        <v>1101.57</v>
      </c>
      <c r="I693" s="12" t="str">
        <f aca="false">INDEX(Orders!$G$2:$G$3525,MATCH(B693,Orders!$A$2:$A$3525,0))</f>
        <v>Delivered</v>
      </c>
      <c r="J693" s="16" t="n">
        <f aca="false">D693*E693*(1-F693/100)</f>
        <v>1466.1</v>
      </c>
      <c r="K693" s="16" t="n">
        <f aca="false">D693*H693</f>
        <v>1101.57</v>
      </c>
      <c r="L693" s="16" t="n">
        <f aca="false">J693-K693</f>
        <v>364.53</v>
      </c>
    </row>
    <row r="694" customFormat="false" ht="15" hidden="false" customHeight="false" outlineLevel="0" collapsed="false">
      <c r="A694" s="12" t="n">
        <v>693</v>
      </c>
      <c r="B694" s="12" t="n">
        <v>357</v>
      </c>
      <c r="C694" s="12" t="n">
        <v>35</v>
      </c>
      <c r="D694" s="12" t="n">
        <v>1</v>
      </c>
      <c r="E694" s="16" t="n">
        <v>749</v>
      </c>
      <c r="F694" s="12" t="n">
        <v>0</v>
      </c>
      <c r="G694" s="12" t="str">
        <f aca="false">INDEX(Products!$C$2:$C$181,MATCH(C694,Products!$A$2:$A$181,0))</f>
        <v>Home &amp; Kitchen</v>
      </c>
      <c r="H694" s="16" t="n">
        <f aca="false">INDEX(Products!$E$2:$E$181,MATCH(C694,Products!$A$2:$A$181,0))</f>
        <v>559.79</v>
      </c>
      <c r="I694" s="12" t="str">
        <f aca="false">INDEX(Orders!$G$2:$G$3525,MATCH(B694,Orders!$A$2:$A$3525,0))</f>
        <v>Returned</v>
      </c>
      <c r="J694" s="16" t="n">
        <f aca="false">D694*E694*(1-F694/100)</f>
        <v>749</v>
      </c>
      <c r="K694" s="16" t="n">
        <f aca="false">D694*H694</f>
        <v>559.79</v>
      </c>
      <c r="L694" s="16" t="n">
        <f aca="false">J694-K694</f>
        <v>189.21</v>
      </c>
    </row>
    <row r="695" customFormat="false" ht="15" hidden="false" customHeight="false" outlineLevel="0" collapsed="false">
      <c r="A695" s="12" t="n">
        <v>694</v>
      </c>
      <c r="B695" s="12" t="n">
        <v>358</v>
      </c>
      <c r="C695" s="12" t="n">
        <v>112</v>
      </c>
      <c r="D695" s="12" t="n">
        <v>1</v>
      </c>
      <c r="E695" s="16" t="n">
        <v>309</v>
      </c>
      <c r="F695" s="12" t="n">
        <v>0</v>
      </c>
      <c r="G695" s="12" t="str">
        <f aca="false">INDEX(Products!$C$2:$C$181,MATCH(C695,Products!$A$2:$A$181,0))</f>
        <v>Beauty</v>
      </c>
      <c r="H695" s="16" t="n">
        <f aca="false">INDEX(Products!$E$2:$E$181,MATCH(C695,Products!$A$2:$A$181,0))</f>
        <v>192.67</v>
      </c>
      <c r="I695" s="12" t="str">
        <f aca="false">INDEX(Orders!$G$2:$G$3525,MATCH(B695,Orders!$A$2:$A$3525,0))</f>
        <v>Delivered</v>
      </c>
      <c r="J695" s="16" t="n">
        <f aca="false">D695*E695*(1-F695/100)</f>
        <v>309</v>
      </c>
      <c r="K695" s="16" t="n">
        <f aca="false">D695*H695</f>
        <v>192.67</v>
      </c>
      <c r="L695" s="16" t="n">
        <f aca="false">J695-K695</f>
        <v>116.33</v>
      </c>
    </row>
    <row r="696" customFormat="false" ht="15" hidden="false" customHeight="false" outlineLevel="0" collapsed="false">
      <c r="A696" s="12" t="n">
        <v>695</v>
      </c>
      <c r="B696" s="12" t="n">
        <v>359</v>
      </c>
      <c r="C696" s="12" t="n">
        <v>47</v>
      </c>
      <c r="D696" s="12" t="n">
        <v>1</v>
      </c>
      <c r="E696" s="16" t="n">
        <v>3909</v>
      </c>
      <c r="F696" s="12" t="n">
        <v>0</v>
      </c>
      <c r="G696" s="12" t="str">
        <f aca="false">INDEX(Products!$C$2:$C$181,MATCH(C696,Products!$A$2:$A$181,0))</f>
        <v>Home &amp; Kitchen</v>
      </c>
      <c r="H696" s="16" t="n">
        <f aca="false">INDEX(Products!$E$2:$E$181,MATCH(C696,Products!$A$2:$A$181,0))</f>
        <v>2588.76</v>
      </c>
      <c r="I696" s="12" t="str">
        <f aca="false">INDEX(Orders!$G$2:$G$3525,MATCH(B696,Orders!$A$2:$A$3525,0))</f>
        <v>Delivered</v>
      </c>
      <c r="J696" s="16" t="n">
        <f aca="false">D696*E696*(1-F696/100)</f>
        <v>3909</v>
      </c>
      <c r="K696" s="16" t="n">
        <f aca="false">D696*H696</f>
        <v>2588.76</v>
      </c>
      <c r="L696" s="16" t="n">
        <f aca="false">J696-K696</f>
        <v>1320.24</v>
      </c>
    </row>
    <row r="697" customFormat="false" ht="15" hidden="false" customHeight="false" outlineLevel="0" collapsed="false">
      <c r="A697" s="12" t="n">
        <v>696</v>
      </c>
      <c r="B697" s="12" t="n">
        <v>360</v>
      </c>
      <c r="C697" s="12" t="n">
        <v>61</v>
      </c>
      <c r="D697" s="12" t="n">
        <v>1</v>
      </c>
      <c r="E697" s="16" t="n">
        <v>2489</v>
      </c>
      <c r="F697" s="12" t="n">
        <v>10</v>
      </c>
      <c r="G697" s="12" t="str">
        <f aca="false">INDEX(Products!$C$2:$C$181,MATCH(C697,Products!$A$2:$A$181,0))</f>
        <v>Fashion</v>
      </c>
      <c r="H697" s="16" t="n">
        <f aca="false">INDEX(Products!$E$2:$E$181,MATCH(C697,Products!$A$2:$A$181,0))</f>
        <v>1815.02</v>
      </c>
      <c r="I697" s="12" t="str">
        <f aca="false">INDEX(Orders!$G$2:$G$3525,MATCH(B697,Orders!$A$2:$A$3525,0))</f>
        <v>Returned</v>
      </c>
      <c r="J697" s="16" t="n">
        <f aca="false">D697*E697*(1-F697/100)</f>
        <v>2240.1</v>
      </c>
      <c r="K697" s="16" t="n">
        <f aca="false">D697*H697</f>
        <v>1815.02</v>
      </c>
      <c r="L697" s="16" t="n">
        <f aca="false">J697-K697</f>
        <v>425.08</v>
      </c>
    </row>
    <row r="698" customFormat="false" ht="15" hidden="false" customHeight="false" outlineLevel="0" collapsed="false">
      <c r="A698" s="12" t="n">
        <v>697</v>
      </c>
      <c r="B698" s="12" t="n">
        <v>361</v>
      </c>
      <c r="C698" s="12" t="n">
        <v>13</v>
      </c>
      <c r="D698" s="12" t="n">
        <v>1</v>
      </c>
      <c r="E698" s="16" t="n">
        <v>3179</v>
      </c>
      <c r="F698" s="12" t="n">
        <v>0</v>
      </c>
      <c r="G698" s="12" t="str">
        <f aca="false">INDEX(Products!$C$2:$C$181,MATCH(C698,Products!$A$2:$A$181,0))</f>
        <v>Electronics</v>
      </c>
      <c r="H698" s="16" t="n">
        <f aca="false">INDEX(Products!$E$2:$E$181,MATCH(C698,Products!$A$2:$A$181,0))</f>
        <v>2247.66</v>
      </c>
      <c r="I698" s="12" t="str">
        <f aca="false">INDEX(Orders!$G$2:$G$3525,MATCH(B698,Orders!$A$2:$A$3525,0))</f>
        <v>Delivered</v>
      </c>
      <c r="J698" s="16" t="n">
        <f aca="false">D698*E698*(1-F698/100)</f>
        <v>3179</v>
      </c>
      <c r="K698" s="16" t="n">
        <f aca="false">D698*H698</f>
        <v>2247.66</v>
      </c>
      <c r="L698" s="16" t="n">
        <f aca="false">J698-K698</f>
        <v>931.34</v>
      </c>
    </row>
    <row r="699" customFormat="false" ht="15" hidden="false" customHeight="false" outlineLevel="0" collapsed="false">
      <c r="A699" s="12" t="n">
        <v>698</v>
      </c>
      <c r="B699" s="12" t="n">
        <v>362</v>
      </c>
      <c r="C699" s="12" t="n">
        <v>14</v>
      </c>
      <c r="D699" s="12" t="n">
        <v>1</v>
      </c>
      <c r="E699" s="16" t="n">
        <v>1849</v>
      </c>
      <c r="F699" s="12" t="n">
        <v>0</v>
      </c>
      <c r="G699" s="12" t="str">
        <f aca="false">INDEX(Products!$C$2:$C$181,MATCH(C699,Products!$A$2:$A$181,0))</f>
        <v>Electronics</v>
      </c>
      <c r="H699" s="16" t="n">
        <f aca="false">INDEX(Products!$E$2:$E$181,MATCH(C699,Products!$A$2:$A$181,0))</f>
        <v>1207.11</v>
      </c>
      <c r="I699" s="12" t="str">
        <f aca="false">INDEX(Orders!$G$2:$G$3525,MATCH(B699,Orders!$A$2:$A$3525,0))</f>
        <v>Delivered</v>
      </c>
      <c r="J699" s="16" t="n">
        <f aca="false">D699*E699*(1-F699/100)</f>
        <v>1849</v>
      </c>
      <c r="K699" s="16" t="n">
        <f aca="false">D699*H699</f>
        <v>1207.11</v>
      </c>
      <c r="L699" s="16" t="n">
        <f aca="false">J699-K699</f>
        <v>641.89</v>
      </c>
    </row>
    <row r="700" customFormat="false" ht="15" hidden="false" customHeight="false" outlineLevel="0" collapsed="false">
      <c r="A700" s="12" t="n">
        <v>699</v>
      </c>
      <c r="B700" s="12" t="n">
        <v>363</v>
      </c>
      <c r="C700" s="12" t="n">
        <v>8</v>
      </c>
      <c r="D700" s="12" t="n">
        <v>1</v>
      </c>
      <c r="E700" s="16" t="n">
        <v>1759</v>
      </c>
      <c r="F700" s="12" t="n">
        <v>0</v>
      </c>
      <c r="G700" s="12" t="str">
        <f aca="false">INDEX(Products!$C$2:$C$181,MATCH(C700,Products!$A$2:$A$181,0))</f>
        <v>Electronics</v>
      </c>
      <c r="H700" s="16" t="n">
        <f aca="false">INDEX(Products!$E$2:$E$181,MATCH(C700,Products!$A$2:$A$181,0))</f>
        <v>1031.97</v>
      </c>
      <c r="I700" s="12" t="str">
        <f aca="false">INDEX(Orders!$G$2:$G$3525,MATCH(B700,Orders!$A$2:$A$3525,0))</f>
        <v>Returned</v>
      </c>
      <c r="J700" s="16" t="n">
        <f aca="false">D700*E700*(1-F700/100)</f>
        <v>1759</v>
      </c>
      <c r="K700" s="16" t="n">
        <f aca="false">D700*H700</f>
        <v>1031.97</v>
      </c>
      <c r="L700" s="16" t="n">
        <f aca="false">J700-K700</f>
        <v>727.03</v>
      </c>
    </row>
    <row r="701" customFormat="false" ht="15" hidden="false" customHeight="false" outlineLevel="0" collapsed="false">
      <c r="A701" s="12" t="n">
        <v>700</v>
      </c>
      <c r="B701" s="12" t="n">
        <v>363</v>
      </c>
      <c r="C701" s="12" t="n">
        <v>42</v>
      </c>
      <c r="D701" s="12" t="n">
        <v>1</v>
      </c>
      <c r="E701" s="16" t="n">
        <v>1929</v>
      </c>
      <c r="F701" s="12" t="n">
        <v>0</v>
      </c>
      <c r="G701" s="12" t="str">
        <f aca="false">INDEX(Products!$C$2:$C$181,MATCH(C701,Products!$A$2:$A$181,0))</f>
        <v>Home &amp; Kitchen</v>
      </c>
      <c r="H701" s="16" t="n">
        <f aca="false">INDEX(Products!$E$2:$E$181,MATCH(C701,Products!$A$2:$A$181,0))</f>
        <v>1085.47</v>
      </c>
      <c r="I701" s="12" t="str">
        <f aca="false">INDEX(Orders!$G$2:$G$3525,MATCH(B701,Orders!$A$2:$A$3525,0))</f>
        <v>Returned</v>
      </c>
      <c r="J701" s="16" t="n">
        <f aca="false">D701*E701*(1-F701/100)</f>
        <v>1929</v>
      </c>
      <c r="K701" s="16" t="n">
        <f aca="false">D701*H701</f>
        <v>1085.47</v>
      </c>
      <c r="L701" s="16" t="n">
        <f aca="false">J701-K701</f>
        <v>843.53</v>
      </c>
    </row>
    <row r="702" customFormat="false" ht="15" hidden="false" customHeight="false" outlineLevel="0" collapsed="false">
      <c r="A702" s="12" t="n">
        <v>701</v>
      </c>
      <c r="B702" s="12" t="n">
        <v>364</v>
      </c>
      <c r="C702" s="12" t="n">
        <v>58</v>
      </c>
      <c r="D702" s="12" t="n">
        <v>1</v>
      </c>
      <c r="E702" s="16" t="n">
        <v>3319</v>
      </c>
      <c r="F702" s="12" t="n">
        <v>20</v>
      </c>
      <c r="G702" s="12" t="str">
        <f aca="false">INDEX(Products!$C$2:$C$181,MATCH(C702,Products!$A$2:$A$181,0))</f>
        <v>Home &amp; Kitchen</v>
      </c>
      <c r="H702" s="16" t="n">
        <f aca="false">INDEX(Products!$E$2:$E$181,MATCH(C702,Products!$A$2:$A$181,0))</f>
        <v>2403.93</v>
      </c>
      <c r="I702" s="12" t="str">
        <f aca="false">INDEX(Orders!$G$2:$G$3525,MATCH(B702,Orders!$A$2:$A$3525,0))</f>
        <v>Delivered</v>
      </c>
      <c r="J702" s="16" t="n">
        <f aca="false">D702*E702*(1-F702/100)</f>
        <v>2655.2</v>
      </c>
      <c r="K702" s="16" t="n">
        <f aca="false">D702*H702</f>
        <v>2403.93</v>
      </c>
      <c r="L702" s="16" t="n">
        <f aca="false">J702-K702</f>
        <v>251.27</v>
      </c>
    </row>
    <row r="703" customFormat="false" ht="15" hidden="false" customHeight="false" outlineLevel="0" collapsed="false">
      <c r="A703" s="12" t="n">
        <v>702</v>
      </c>
      <c r="B703" s="12" t="n">
        <v>364</v>
      </c>
      <c r="C703" s="12" t="n">
        <v>167</v>
      </c>
      <c r="D703" s="12" t="n">
        <v>1</v>
      </c>
      <c r="E703" s="16" t="n">
        <v>119</v>
      </c>
      <c r="F703" s="12" t="n">
        <v>15</v>
      </c>
      <c r="G703" s="12" t="str">
        <f aca="false">INDEX(Products!$C$2:$C$181,MATCH(C703,Products!$A$2:$A$181,0))</f>
        <v>Books &amp; Stationery</v>
      </c>
      <c r="H703" s="16" t="n">
        <f aca="false">INDEX(Products!$E$2:$E$181,MATCH(C703,Products!$A$2:$A$181,0))</f>
        <v>68.21</v>
      </c>
      <c r="I703" s="12" t="str">
        <f aca="false">INDEX(Orders!$G$2:$G$3525,MATCH(B703,Orders!$A$2:$A$3525,0))</f>
        <v>Delivered</v>
      </c>
      <c r="J703" s="16" t="n">
        <f aca="false">D703*E703*(1-F703/100)</f>
        <v>101.15</v>
      </c>
      <c r="K703" s="16" t="n">
        <f aca="false">D703*H703</f>
        <v>68.21</v>
      </c>
      <c r="L703" s="16" t="n">
        <f aca="false">J703-K703</f>
        <v>32.94</v>
      </c>
    </row>
    <row r="704" customFormat="false" ht="15" hidden="false" customHeight="false" outlineLevel="0" collapsed="false">
      <c r="A704" s="12" t="n">
        <v>703</v>
      </c>
      <c r="B704" s="12" t="n">
        <v>365</v>
      </c>
      <c r="C704" s="12" t="n">
        <v>44</v>
      </c>
      <c r="D704" s="12" t="n">
        <v>1</v>
      </c>
      <c r="E704" s="16" t="n">
        <v>3769</v>
      </c>
      <c r="F704" s="12" t="n">
        <v>0</v>
      </c>
      <c r="G704" s="12" t="str">
        <f aca="false">INDEX(Products!$C$2:$C$181,MATCH(C704,Products!$A$2:$A$181,0))</f>
        <v>Home &amp; Kitchen</v>
      </c>
      <c r="H704" s="16" t="n">
        <f aca="false">INDEX(Products!$E$2:$E$181,MATCH(C704,Products!$A$2:$A$181,0))</f>
        <v>2553.54</v>
      </c>
      <c r="I704" s="12" t="str">
        <f aca="false">INDEX(Orders!$G$2:$G$3525,MATCH(B704,Orders!$A$2:$A$3525,0))</f>
        <v>Delivered</v>
      </c>
      <c r="J704" s="16" t="n">
        <f aca="false">D704*E704*(1-F704/100)</f>
        <v>3769</v>
      </c>
      <c r="K704" s="16" t="n">
        <f aca="false">D704*H704</f>
        <v>2553.54</v>
      </c>
      <c r="L704" s="16" t="n">
        <f aca="false">J704-K704</f>
        <v>1215.46</v>
      </c>
    </row>
    <row r="705" customFormat="false" ht="15" hidden="false" customHeight="false" outlineLevel="0" collapsed="false">
      <c r="A705" s="12" t="n">
        <v>704</v>
      </c>
      <c r="B705" s="12" t="n">
        <v>366</v>
      </c>
      <c r="C705" s="12" t="n">
        <v>12</v>
      </c>
      <c r="D705" s="12" t="n">
        <v>1</v>
      </c>
      <c r="E705" s="16" t="n">
        <v>2329</v>
      </c>
      <c r="F705" s="12" t="n">
        <v>0</v>
      </c>
      <c r="G705" s="12" t="str">
        <f aca="false">INDEX(Products!$C$2:$C$181,MATCH(C705,Products!$A$2:$A$181,0))</f>
        <v>Electronics</v>
      </c>
      <c r="H705" s="16" t="n">
        <f aca="false">INDEX(Products!$E$2:$E$181,MATCH(C705,Products!$A$2:$A$181,0))</f>
        <v>1451.6</v>
      </c>
      <c r="I705" s="12" t="str">
        <f aca="false">INDEX(Orders!$G$2:$G$3525,MATCH(B705,Orders!$A$2:$A$3525,0))</f>
        <v>Cancelled</v>
      </c>
      <c r="J705" s="16" t="n">
        <f aca="false">D705*E705*(1-F705/100)</f>
        <v>2329</v>
      </c>
      <c r="K705" s="16" t="n">
        <f aca="false">D705*H705</f>
        <v>1451.6</v>
      </c>
      <c r="L705" s="16" t="n">
        <f aca="false">J705-K705</f>
        <v>877.4</v>
      </c>
    </row>
    <row r="706" customFormat="false" ht="15" hidden="false" customHeight="false" outlineLevel="0" collapsed="false">
      <c r="A706" s="12" t="n">
        <v>705</v>
      </c>
      <c r="B706" s="12" t="n">
        <v>366</v>
      </c>
      <c r="C706" s="12" t="n">
        <v>25</v>
      </c>
      <c r="D706" s="12" t="n">
        <v>1</v>
      </c>
      <c r="E706" s="16" t="n">
        <v>3649</v>
      </c>
      <c r="F706" s="12" t="n">
        <v>0</v>
      </c>
      <c r="G706" s="12" t="str">
        <f aca="false">INDEX(Products!$C$2:$C$181,MATCH(C706,Products!$A$2:$A$181,0))</f>
        <v>Electronics</v>
      </c>
      <c r="H706" s="16" t="n">
        <f aca="false">INDEX(Products!$E$2:$E$181,MATCH(C706,Products!$A$2:$A$181,0))</f>
        <v>2141.86</v>
      </c>
      <c r="I706" s="12" t="str">
        <f aca="false">INDEX(Orders!$G$2:$G$3525,MATCH(B706,Orders!$A$2:$A$3525,0))</f>
        <v>Cancelled</v>
      </c>
      <c r="J706" s="16" t="n">
        <f aca="false">D706*E706*(1-F706/100)</f>
        <v>3649</v>
      </c>
      <c r="K706" s="16" t="n">
        <f aca="false">D706*H706</f>
        <v>2141.86</v>
      </c>
      <c r="L706" s="16" t="n">
        <f aca="false">J706-K706</f>
        <v>1507.14</v>
      </c>
    </row>
    <row r="707" customFormat="false" ht="15" hidden="false" customHeight="false" outlineLevel="0" collapsed="false">
      <c r="A707" s="12" t="n">
        <v>706</v>
      </c>
      <c r="B707" s="12" t="n">
        <v>366</v>
      </c>
      <c r="C707" s="12" t="n">
        <v>164</v>
      </c>
      <c r="D707" s="12" t="n">
        <v>1</v>
      </c>
      <c r="E707" s="16" t="n">
        <v>549</v>
      </c>
      <c r="F707" s="12" t="n">
        <v>10</v>
      </c>
      <c r="G707" s="12" t="str">
        <f aca="false">INDEX(Products!$C$2:$C$181,MATCH(C707,Products!$A$2:$A$181,0))</f>
        <v>Books &amp; Stationery</v>
      </c>
      <c r="H707" s="16" t="n">
        <f aca="false">INDEX(Products!$E$2:$E$181,MATCH(C707,Products!$A$2:$A$181,0))</f>
        <v>369.12</v>
      </c>
      <c r="I707" s="12" t="str">
        <f aca="false">INDEX(Orders!$G$2:$G$3525,MATCH(B707,Orders!$A$2:$A$3525,0))</f>
        <v>Cancelled</v>
      </c>
      <c r="J707" s="16" t="n">
        <f aca="false">D707*E707*(1-F707/100)</f>
        <v>494.1</v>
      </c>
      <c r="K707" s="16" t="n">
        <f aca="false">D707*H707</f>
        <v>369.12</v>
      </c>
      <c r="L707" s="16" t="n">
        <f aca="false">J707-K707</f>
        <v>124.98</v>
      </c>
    </row>
    <row r="708" customFormat="false" ht="15" hidden="false" customHeight="false" outlineLevel="0" collapsed="false">
      <c r="A708" s="12" t="n">
        <v>707</v>
      </c>
      <c r="B708" s="12" t="n">
        <v>367</v>
      </c>
      <c r="C708" s="12" t="n">
        <v>17</v>
      </c>
      <c r="D708" s="12" t="n">
        <v>1</v>
      </c>
      <c r="E708" s="16" t="n">
        <v>1149</v>
      </c>
      <c r="F708" s="12" t="n">
        <v>0</v>
      </c>
      <c r="G708" s="12" t="str">
        <f aca="false">INDEX(Products!$C$2:$C$181,MATCH(C708,Products!$A$2:$A$181,0))</f>
        <v>Electronics</v>
      </c>
      <c r="H708" s="16" t="n">
        <f aca="false">INDEX(Products!$E$2:$E$181,MATCH(C708,Products!$A$2:$A$181,0))</f>
        <v>850</v>
      </c>
      <c r="I708" s="12" t="str">
        <f aca="false">INDEX(Orders!$G$2:$G$3525,MATCH(B708,Orders!$A$2:$A$3525,0))</f>
        <v>Delivered</v>
      </c>
      <c r="J708" s="16" t="n">
        <f aca="false">D708*E708*(1-F708/100)</f>
        <v>1149</v>
      </c>
      <c r="K708" s="16" t="n">
        <f aca="false">D708*H708</f>
        <v>850</v>
      </c>
      <c r="L708" s="16" t="n">
        <f aca="false">J708-K708</f>
        <v>299</v>
      </c>
    </row>
    <row r="709" customFormat="false" ht="15" hidden="false" customHeight="false" outlineLevel="0" collapsed="false">
      <c r="A709" s="12" t="n">
        <v>708</v>
      </c>
      <c r="B709" s="12" t="n">
        <v>368</v>
      </c>
      <c r="C709" s="12" t="n">
        <v>42</v>
      </c>
      <c r="D709" s="12" t="n">
        <v>1</v>
      </c>
      <c r="E709" s="16" t="n">
        <v>1929</v>
      </c>
      <c r="F709" s="12" t="n">
        <v>0</v>
      </c>
      <c r="G709" s="12" t="str">
        <f aca="false">INDEX(Products!$C$2:$C$181,MATCH(C709,Products!$A$2:$A$181,0))</f>
        <v>Home &amp; Kitchen</v>
      </c>
      <c r="H709" s="16" t="n">
        <f aca="false">INDEX(Products!$E$2:$E$181,MATCH(C709,Products!$A$2:$A$181,0))</f>
        <v>1085.47</v>
      </c>
      <c r="I709" s="12" t="str">
        <f aca="false">INDEX(Orders!$G$2:$G$3525,MATCH(B709,Orders!$A$2:$A$3525,0))</f>
        <v>Delivered</v>
      </c>
      <c r="J709" s="16" t="n">
        <f aca="false">D709*E709*(1-F709/100)</f>
        <v>1929</v>
      </c>
      <c r="K709" s="16" t="n">
        <f aca="false">D709*H709</f>
        <v>1085.47</v>
      </c>
      <c r="L709" s="16" t="n">
        <f aca="false">J709-K709</f>
        <v>843.53</v>
      </c>
    </row>
    <row r="710" customFormat="false" ht="15" hidden="false" customHeight="false" outlineLevel="0" collapsed="false">
      <c r="A710" s="12" t="n">
        <v>709</v>
      </c>
      <c r="B710" s="12" t="n">
        <v>368</v>
      </c>
      <c r="C710" s="12" t="n">
        <v>27</v>
      </c>
      <c r="D710" s="12" t="n">
        <v>1</v>
      </c>
      <c r="E710" s="16" t="n">
        <v>5699</v>
      </c>
      <c r="F710" s="12" t="n">
        <v>20</v>
      </c>
      <c r="G710" s="12" t="str">
        <f aca="false">INDEX(Products!$C$2:$C$181,MATCH(C710,Products!$A$2:$A$181,0))</f>
        <v>Electronics</v>
      </c>
      <c r="H710" s="16" t="n">
        <f aca="false">INDEX(Products!$E$2:$E$181,MATCH(C710,Products!$A$2:$A$181,0))</f>
        <v>4154.37</v>
      </c>
      <c r="I710" s="12" t="str">
        <f aca="false">INDEX(Orders!$G$2:$G$3525,MATCH(B710,Orders!$A$2:$A$3525,0))</f>
        <v>Delivered</v>
      </c>
      <c r="J710" s="16" t="n">
        <f aca="false">D710*E710*(1-F710/100)</f>
        <v>4559.2</v>
      </c>
      <c r="K710" s="16" t="n">
        <f aca="false">D710*H710</f>
        <v>4154.37</v>
      </c>
      <c r="L710" s="16" t="n">
        <f aca="false">J710-K710</f>
        <v>404.83</v>
      </c>
    </row>
    <row r="711" customFormat="false" ht="15" hidden="false" customHeight="false" outlineLevel="0" collapsed="false">
      <c r="A711" s="12" t="n">
        <v>710</v>
      </c>
      <c r="B711" s="12" t="n">
        <v>369</v>
      </c>
      <c r="C711" s="12" t="n">
        <v>67</v>
      </c>
      <c r="D711" s="12" t="n">
        <v>1</v>
      </c>
      <c r="E711" s="16" t="n">
        <v>629</v>
      </c>
      <c r="F711" s="12" t="n">
        <v>0</v>
      </c>
      <c r="G711" s="12" t="str">
        <f aca="false">INDEX(Products!$C$2:$C$181,MATCH(C711,Products!$A$2:$A$181,0))</f>
        <v>Fashion</v>
      </c>
      <c r="H711" s="16" t="n">
        <f aca="false">INDEX(Products!$E$2:$E$181,MATCH(C711,Products!$A$2:$A$181,0))</f>
        <v>388.42</v>
      </c>
      <c r="I711" s="12" t="str">
        <f aca="false">INDEX(Orders!$G$2:$G$3525,MATCH(B711,Orders!$A$2:$A$3525,0))</f>
        <v>Delivered</v>
      </c>
      <c r="J711" s="16" t="n">
        <f aca="false">D711*E711*(1-F711/100)</f>
        <v>629</v>
      </c>
      <c r="K711" s="16" t="n">
        <f aca="false">D711*H711</f>
        <v>388.42</v>
      </c>
      <c r="L711" s="16" t="n">
        <f aca="false">J711-K711</f>
        <v>240.58</v>
      </c>
    </row>
    <row r="712" customFormat="false" ht="15" hidden="false" customHeight="false" outlineLevel="0" collapsed="false">
      <c r="A712" s="12" t="n">
        <v>711</v>
      </c>
      <c r="B712" s="12" t="n">
        <v>369</v>
      </c>
      <c r="C712" s="12" t="n">
        <v>57</v>
      </c>
      <c r="D712" s="12" t="n">
        <v>1</v>
      </c>
      <c r="E712" s="16" t="n">
        <v>4689</v>
      </c>
      <c r="F712" s="12" t="n">
        <v>0</v>
      </c>
      <c r="G712" s="12" t="str">
        <f aca="false">INDEX(Products!$C$2:$C$181,MATCH(C712,Products!$A$2:$A$181,0))</f>
        <v>Home &amp; Kitchen</v>
      </c>
      <c r="H712" s="16" t="n">
        <f aca="false">INDEX(Products!$E$2:$E$181,MATCH(C712,Products!$A$2:$A$181,0))</f>
        <v>3336.81</v>
      </c>
      <c r="I712" s="12" t="str">
        <f aca="false">INDEX(Orders!$G$2:$G$3525,MATCH(B712,Orders!$A$2:$A$3525,0))</f>
        <v>Delivered</v>
      </c>
      <c r="J712" s="16" t="n">
        <f aca="false">D712*E712*(1-F712/100)</f>
        <v>4689</v>
      </c>
      <c r="K712" s="16" t="n">
        <f aca="false">D712*H712</f>
        <v>3336.81</v>
      </c>
      <c r="L712" s="16" t="n">
        <f aca="false">J712-K712</f>
        <v>1352.19</v>
      </c>
    </row>
    <row r="713" customFormat="false" ht="15" hidden="false" customHeight="false" outlineLevel="0" collapsed="false">
      <c r="A713" s="12" t="n">
        <v>712</v>
      </c>
      <c r="B713" s="12" t="n">
        <v>370</v>
      </c>
      <c r="C713" s="12" t="n">
        <v>39</v>
      </c>
      <c r="D713" s="12" t="n">
        <v>1</v>
      </c>
      <c r="E713" s="16" t="n">
        <v>3959</v>
      </c>
      <c r="F713" s="12" t="n">
        <v>0</v>
      </c>
      <c r="G713" s="12" t="str">
        <f aca="false">INDEX(Products!$C$2:$C$181,MATCH(C713,Products!$A$2:$A$181,0))</f>
        <v>Home &amp; Kitchen</v>
      </c>
      <c r="H713" s="16" t="n">
        <f aca="false">INDEX(Products!$E$2:$E$181,MATCH(C713,Products!$A$2:$A$181,0))</f>
        <v>2236.08</v>
      </c>
      <c r="I713" s="12" t="str">
        <f aca="false">INDEX(Orders!$G$2:$G$3525,MATCH(B713,Orders!$A$2:$A$3525,0))</f>
        <v>Cancelled</v>
      </c>
      <c r="J713" s="16" t="n">
        <f aca="false">D713*E713*(1-F713/100)</f>
        <v>3959</v>
      </c>
      <c r="K713" s="16" t="n">
        <f aca="false">D713*H713</f>
        <v>2236.08</v>
      </c>
      <c r="L713" s="16" t="n">
        <f aca="false">J713-K713</f>
        <v>1722.92</v>
      </c>
    </row>
    <row r="714" customFormat="false" ht="15" hidden="false" customHeight="false" outlineLevel="0" collapsed="false">
      <c r="A714" s="12" t="n">
        <v>713</v>
      </c>
      <c r="B714" s="12" t="n">
        <v>371</v>
      </c>
      <c r="C714" s="12" t="n">
        <v>8</v>
      </c>
      <c r="D714" s="12" t="n">
        <v>1</v>
      </c>
      <c r="E714" s="16" t="n">
        <v>1759</v>
      </c>
      <c r="F714" s="12" t="n">
        <v>0</v>
      </c>
      <c r="G714" s="12" t="str">
        <f aca="false">INDEX(Products!$C$2:$C$181,MATCH(C714,Products!$A$2:$A$181,0))</f>
        <v>Electronics</v>
      </c>
      <c r="H714" s="16" t="n">
        <f aca="false">INDEX(Products!$E$2:$E$181,MATCH(C714,Products!$A$2:$A$181,0))</f>
        <v>1031.97</v>
      </c>
      <c r="I714" s="12" t="str">
        <f aca="false">INDEX(Orders!$G$2:$G$3525,MATCH(B714,Orders!$A$2:$A$3525,0))</f>
        <v>Delivered</v>
      </c>
      <c r="J714" s="16" t="n">
        <f aca="false">D714*E714*(1-F714/100)</f>
        <v>1759</v>
      </c>
      <c r="K714" s="16" t="n">
        <f aca="false">D714*H714</f>
        <v>1031.97</v>
      </c>
      <c r="L714" s="16" t="n">
        <f aca="false">J714-K714</f>
        <v>727.03</v>
      </c>
    </row>
    <row r="715" customFormat="false" ht="15" hidden="false" customHeight="false" outlineLevel="0" collapsed="false">
      <c r="A715" s="12" t="n">
        <v>714</v>
      </c>
      <c r="B715" s="12" t="n">
        <v>372</v>
      </c>
      <c r="C715" s="12" t="n">
        <v>4</v>
      </c>
      <c r="D715" s="12" t="n">
        <v>1</v>
      </c>
      <c r="E715" s="16" t="n">
        <v>1109</v>
      </c>
      <c r="F715" s="12" t="n">
        <v>0</v>
      </c>
      <c r="G715" s="12" t="str">
        <f aca="false">INDEX(Products!$C$2:$C$181,MATCH(C715,Products!$A$2:$A$181,0))</f>
        <v>Electronics</v>
      </c>
      <c r="H715" s="16" t="n">
        <f aca="false">INDEX(Products!$E$2:$E$181,MATCH(C715,Products!$A$2:$A$181,0))</f>
        <v>802.07</v>
      </c>
      <c r="I715" s="12" t="str">
        <f aca="false">INDEX(Orders!$G$2:$G$3525,MATCH(B715,Orders!$A$2:$A$3525,0))</f>
        <v>Delivered</v>
      </c>
      <c r="J715" s="16" t="n">
        <f aca="false">D715*E715*(1-F715/100)</f>
        <v>1109</v>
      </c>
      <c r="K715" s="16" t="n">
        <f aca="false">D715*H715</f>
        <v>802.07</v>
      </c>
      <c r="L715" s="16" t="n">
        <f aca="false">J715-K715</f>
        <v>306.93</v>
      </c>
    </row>
    <row r="716" customFormat="false" ht="15" hidden="false" customHeight="false" outlineLevel="0" collapsed="false">
      <c r="A716" s="12" t="n">
        <v>715</v>
      </c>
      <c r="B716" s="12" t="n">
        <v>372</v>
      </c>
      <c r="C716" s="12" t="n">
        <v>159</v>
      </c>
      <c r="D716" s="12" t="n">
        <v>2</v>
      </c>
      <c r="E716" s="16" t="n">
        <v>439</v>
      </c>
      <c r="F716" s="12" t="n">
        <v>0</v>
      </c>
      <c r="G716" s="12" t="str">
        <f aca="false">INDEX(Products!$C$2:$C$181,MATCH(C716,Products!$A$2:$A$181,0))</f>
        <v>Books &amp; Stationery</v>
      </c>
      <c r="H716" s="16" t="n">
        <f aca="false">INDEX(Products!$E$2:$E$181,MATCH(C716,Products!$A$2:$A$181,0))</f>
        <v>256.67</v>
      </c>
      <c r="I716" s="12" t="str">
        <f aca="false">INDEX(Orders!$G$2:$G$3525,MATCH(B716,Orders!$A$2:$A$3525,0))</f>
        <v>Delivered</v>
      </c>
      <c r="J716" s="16" t="n">
        <f aca="false">D716*E716*(1-F716/100)</f>
        <v>878</v>
      </c>
      <c r="K716" s="16" t="n">
        <f aca="false">D716*H716</f>
        <v>513.34</v>
      </c>
      <c r="L716" s="16" t="n">
        <f aca="false">J716-K716</f>
        <v>364.66</v>
      </c>
    </row>
    <row r="717" customFormat="false" ht="15" hidden="false" customHeight="false" outlineLevel="0" collapsed="false">
      <c r="A717" s="12" t="n">
        <v>716</v>
      </c>
      <c r="B717" s="12" t="n">
        <v>373</v>
      </c>
      <c r="C717" s="12" t="n">
        <v>33</v>
      </c>
      <c r="D717" s="12" t="n">
        <v>1</v>
      </c>
      <c r="E717" s="16" t="n">
        <v>1699</v>
      </c>
      <c r="F717" s="12" t="n">
        <v>15</v>
      </c>
      <c r="G717" s="12" t="str">
        <f aca="false">INDEX(Products!$C$2:$C$181,MATCH(C717,Products!$A$2:$A$181,0))</f>
        <v>Home &amp; Kitchen</v>
      </c>
      <c r="H717" s="16" t="n">
        <f aca="false">INDEX(Products!$E$2:$E$181,MATCH(C717,Products!$A$2:$A$181,0))</f>
        <v>1118.86</v>
      </c>
      <c r="I717" s="12" t="str">
        <f aca="false">INDEX(Orders!$G$2:$G$3525,MATCH(B717,Orders!$A$2:$A$3525,0))</f>
        <v>Delivered</v>
      </c>
      <c r="J717" s="16" t="n">
        <f aca="false">D717*E717*(1-F717/100)</f>
        <v>1444.15</v>
      </c>
      <c r="K717" s="16" t="n">
        <f aca="false">D717*H717</f>
        <v>1118.86</v>
      </c>
      <c r="L717" s="16" t="n">
        <f aca="false">J717-K717</f>
        <v>325.29</v>
      </c>
    </row>
    <row r="718" customFormat="false" ht="15" hidden="false" customHeight="false" outlineLevel="0" collapsed="false">
      <c r="A718" s="12" t="n">
        <v>717</v>
      </c>
      <c r="B718" s="12" t="n">
        <v>374</v>
      </c>
      <c r="C718" s="12" t="n">
        <v>93</v>
      </c>
      <c r="D718" s="12" t="n">
        <v>1</v>
      </c>
      <c r="E718" s="16" t="n">
        <v>589</v>
      </c>
      <c r="F718" s="12" t="n">
        <v>0</v>
      </c>
      <c r="G718" s="12" t="str">
        <f aca="false">INDEX(Products!$C$2:$C$181,MATCH(C718,Products!$A$2:$A$181,0))</f>
        <v>Beauty</v>
      </c>
      <c r="H718" s="16" t="n">
        <f aca="false">INDEX(Products!$E$2:$E$181,MATCH(C718,Products!$A$2:$A$181,0))</f>
        <v>401.7</v>
      </c>
      <c r="I718" s="12" t="str">
        <f aca="false">INDEX(Orders!$G$2:$G$3525,MATCH(B718,Orders!$A$2:$A$3525,0))</f>
        <v>Delivered</v>
      </c>
      <c r="J718" s="16" t="n">
        <f aca="false">D718*E718*(1-F718/100)</f>
        <v>589</v>
      </c>
      <c r="K718" s="16" t="n">
        <f aca="false">D718*H718</f>
        <v>401.7</v>
      </c>
      <c r="L718" s="16" t="n">
        <f aca="false">J718-K718</f>
        <v>187.3</v>
      </c>
    </row>
    <row r="719" customFormat="false" ht="15" hidden="false" customHeight="false" outlineLevel="0" collapsed="false">
      <c r="A719" s="12" t="n">
        <v>718</v>
      </c>
      <c r="B719" s="12" t="n">
        <v>374</v>
      </c>
      <c r="C719" s="12" t="n">
        <v>160</v>
      </c>
      <c r="D719" s="12" t="n">
        <v>1</v>
      </c>
      <c r="E719" s="16" t="n">
        <v>229</v>
      </c>
      <c r="F719" s="12" t="n">
        <v>0</v>
      </c>
      <c r="G719" s="12" t="str">
        <f aca="false">INDEX(Products!$C$2:$C$181,MATCH(C719,Products!$A$2:$A$181,0))</f>
        <v>Books &amp; Stationery</v>
      </c>
      <c r="H719" s="16" t="n">
        <f aca="false">INDEX(Products!$E$2:$E$181,MATCH(C719,Products!$A$2:$A$181,0))</f>
        <v>137.41</v>
      </c>
      <c r="I719" s="12" t="str">
        <f aca="false">INDEX(Orders!$G$2:$G$3525,MATCH(B719,Orders!$A$2:$A$3525,0))</f>
        <v>Delivered</v>
      </c>
      <c r="J719" s="16" t="n">
        <f aca="false">D719*E719*(1-F719/100)</f>
        <v>229</v>
      </c>
      <c r="K719" s="16" t="n">
        <f aca="false">D719*H719</f>
        <v>137.41</v>
      </c>
      <c r="L719" s="16" t="n">
        <f aca="false">J719-K719</f>
        <v>91.59</v>
      </c>
    </row>
    <row r="720" customFormat="false" ht="15" hidden="false" customHeight="false" outlineLevel="0" collapsed="false">
      <c r="A720" s="12" t="n">
        <v>719</v>
      </c>
      <c r="B720" s="12" t="n">
        <v>375</v>
      </c>
      <c r="C720" s="12" t="n">
        <v>40</v>
      </c>
      <c r="D720" s="12" t="n">
        <v>2</v>
      </c>
      <c r="E720" s="16" t="n">
        <v>2059</v>
      </c>
      <c r="F720" s="12" t="n">
        <v>5</v>
      </c>
      <c r="G720" s="12" t="str">
        <f aca="false">INDEX(Products!$C$2:$C$181,MATCH(C720,Products!$A$2:$A$181,0))</f>
        <v>Home &amp; Kitchen</v>
      </c>
      <c r="H720" s="16" t="n">
        <f aca="false">INDEX(Products!$E$2:$E$181,MATCH(C720,Products!$A$2:$A$181,0))</f>
        <v>1180.16</v>
      </c>
      <c r="I720" s="12" t="str">
        <f aca="false">INDEX(Orders!$G$2:$G$3525,MATCH(B720,Orders!$A$2:$A$3525,0))</f>
        <v>Cancelled</v>
      </c>
      <c r="J720" s="16" t="n">
        <f aca="false">D720*E720*(1-F720/100)</f>
        <v>3912.1</v>
      </c>
      <c r="K720" s="16" t="n">
        <f aca="false">D720*H720</f>
        <v>2360.32</v>
      </c>
      <c r="L720" s="16" t="n">
        <f aca="false">J720-K720</f>
        <v>1551.78</v>
      </c>
    </row>
    <row r="721" customFormat="false" ht="15" hidden="false" customHeight="false" outlineLevel="0" collapsed="false">
      <c r="A721" s="12" t="n">
        <v>720</v>
      </c>
      <c r="B721" s="12" t="n">
        <v>376</v>
      </c>
      <c r="C721" s="12" t="n">
        <v>151</v>
      </c>
      <c r="D721" s="12" t="n">
        <v>1</v>
      </c>
      <c r="E721" s="16" t="n">
        <v>149</v>
      </c>
      <c r="F721" s="12" t="n">
        <v>0</v>
      </c>
      <c r="G721" s="12" t="str">
        <f aca="false">INDEX(Products!$C$2:$C$181,MATCH(C721,Products!$A$2:$A$181,0))</f>
        <v>Books &amp; Stationery</v>
      </c>
      <c r="H721" s="16" t="n">
        <f aca="false">INDEX(Products!$E$2:$E$181,MATCH(C721,Products!$A$2:$A$181,0))</f>
        <v>97.78</v>
      </c>
      <c r="I721" s="12" t="str">
        <f aca="false">INDEX(Orders!$G$2:$G$3525,MATCH(B721,Orders!$A$2:$A$3525,0))</f>
        <v>Delivered</v>
      </c>
      <c r="J721" s="16" t="n">
        <f aca="false">D721*E721*(1-F721/100)</f>
        <v>149</v>
      </c>
      <c r="K721" s="16" t="n">
        <f aca="false">D721*H721</f>
        <v>97.78</v>
      </c>
      <c r="L721" s="16" t="n">
        <f aca="false">J721-K721</f>
        <v>51.22</v>
      </c>
    </row>
    <row r="722" customFormat="false" ht="15" hidden="false" customHeight="false" outlineLevel="0" collapsed="false">
      <c r="A722" s="12" t="n">
        <v>721</v>
      </c>
      <c r="B722" s="12" t="n">
        <v>377</v>
      </c>
      <c r="C722" s="12" t="n">
        <v>121</v>
      </c>
      <c r="D722" s="12" t="n">
        <v>1</v>
      </c>
      <c r="E722" s="16" t="n">
        <v>3789</v>
      </c>
      <c r="F722" s="12" t="n">
        <v>0</v>
      </c>
      <c r="G722" s="12" t="str">
        <f aca="false">INDEX(Products!$C$2:$C$181,MATCH(C722,Products!$A$2:$A$181,0))</f>
        <v>Sports &amp; Fitness</v>
      </c>
      <c r="H722" s="16" t="n">
        <f aca="false">INDEX(Products!$E$2:$E$181,MATCH(C722,Products!$A$2:$A$181,0))</f>
        <v>2806.84</v>
      </c>
      <c r="I722" s="12" t="str">
        <f aca="false">INDEX(Orders!$G$2:$G$3525,MATCH(B722,Orders!$A$2:$A$3525,0))</f>
        <v>Cancelled</v>
      </c>
      <c r="J722" s="16" t="n">
        <f aca="false">D722*E722*(1-F722/100)</f>
        <v>3789</v>
      </c>
      <c r="K722" s="16" t="n">
        <f aca="false">D722*H722</f>
        <v>2806.84</v>
      </c>
      <c r="L722" s="16" t="n">
        <f aca="false">J722-K722</f>
        <v>982.16</v>
      </c>
    </row>
    <row r="723" customFormat="false" ht="15" hidden="false" customHeight="false" outlineLevel="0" collapsed="false">
      <c r="A723" s="12" t="n">
        <v>722</v>
      </c>
      <c r="B723" s="12" t="n">
        <v>377</v>
      </c>
      <c r="C723" s="12" t="n">
        <v>149</v>
      </c>
      <c r="D723" s="12" t="n">
        <v>2</v>
      </c>
      <c r="E723" s="16" t="n">
        <v>3149</v>
      </c>
      <c r="F723" s="12" t="n">
        <v>5</v>
      </c>
      <c r="G723" s="12" t="str">
        <f aca="false">INDEX(Products!$C$2:$C$181,MATCH(C723,Products!$A$2:$A$181,0))</f>
        <v>Sports &amp; Fitness</v>
      </c>
      <c r="H723" s="16" t="n">
        <f aca="false">INDEX(Products!$E$2:$E$181,MATCH(C723,Products!$A$2:$A$181,0))</f>
        <v>1867.87</v>
      </c>
      <c r="I723" s="12" t="str">
        <f aca="false">INDEX(Orders!$G$2:$G$3525,MATCH(B723,Orders!$A$2:$A$3525,0))</f>
        <v>Cancelled</v>
      </c>
      <c r="J723" s="16" t="n">
        <f aca="false">D723*E723*(1-F723/100)</f>
        <v>5983.1</v>
      </c>
      <c r="K723" s="16" t="n">
        <f aca="false">D723*H723</f>
        <v>3735.74</v>
      </c>
      <c r="L723" s="16" t="n">
        <f aca="false">J723-K723</f>
        <v>2247.36</v>
      </c>
    </row>
    <row r="724" customFormat="false" ht="15" hidden="false" customHeight="false" outlineLevel="0" collapsed="false">
      <c r="A724" s="12" t="n">
        <v>723</v>
      </c>
      <c r="B724" s="12" t="n">
        <v>378</v>
      </c>
      <c r="C724" s="12" t="n">
        <v>116</v>
      </c>
      <c r="D724" s="12" t="n">
        <v>2</v>
      </c>
      <c r="E724" s="16" t="n">
        <v>1469</v>
      </c>
      <c r="F724" s="12" t="n">
        <v>0</v>
      </c>
      <c r="G724" s="12" t="str">
        <f aca="false">INDEX(Products!$C$2:$C$181,MATCH(C724,Products!$A$2:$A$181,0))</f>
        <v>Beauty</v>
      </c>
      <c r="H724" s="16" t="n">
        <f aca="false">INDEX(Products!$E$2:$E$181,MATCH(C724,Products!$A$2:$A$181,0))</f>
        <v>955.62</v>
      </c>
      <c r="I724" s="12" t="str">
        <f aca="false">INDEX(Orders!$G$2:$G$3525,MATCH(B724,Orders!$A$2:$A$3525,0))</f>
        <v>Delivered</v>
      </c>
      <c r="J724" s="16" t="n">
        <f aca="false">D724*E724*(1-F724/100)</f>
        <v>2938</v>
      </c>
      <c r="K724" s="16" t="n">
        <f aca="false">D724*H724</f>
        <v>1911.24</v>
      </c>
      <c r="L724" s="16" t="n">
        <f aca="false">J724-K724</f>
        <v>1026.76</v>
      </c>
    </row>
    <row r="725" customFormat="false" ht="15" hidden="false" customHeight="false" outlineLevel="0" collapsed="false">
      <c r="A725" s="12" t="n">
        <v>724</v>
      </c>
      <c r="B725" s="12" t="n">
        <v>379</v>
      </c>
      <c r="C725" s="12" t="n">
        <v>19</v>
      </c>
      <c r="D725" s="12" t="n">
        <v>1</v>
      </c>
      <c r="E725" s="16" t="n">
        <v>2389</v>
      </c>
      <c r="F725" s="12" t="n">
        <v>0</v>
      </c>
      <c r="G725" s="12" t="str">
        <f aca="false">INDEX(Products!$C$2:$C$181,MATCH(C725,Products!$A$2:$A$181,0))</f>
        <v>Electronics</v>
      </c>
      <c r="H725" s="16" t="n">
        <f aca="false">INDEX(Products!$E$2:$E$181,MATCH(C725,Products!$A$2:$A$181,0))</f>
        <v>1360.62</v>
      </c>
      <c r="I725" s="12" t="str">
        <f aca="false">INDEX(Orders!$G$2:$G$3525,MATCH(B725,Orders!$A$2:$A$3525,0))</f>
        <v>Delivered</v>
      </c>
      <c r="J725" s="16" t="n">
        <f aca="false">D725*E725*(1-F725/100)</f>
        <v>2389</v>
      </c>
      <c r="K725" s="16" t="n">
        <f aca="false">D725*H725</f>
        <v>1360.62</v>
      </c>
      <c r="L725" s="16" t="n">
        <f aca="false">J725-K725</f>
        <v>1028.38</v>
      </c>
    </row>
    <row r="726" customFormat="false" ht="15" hidden="false" customHeight="false" outlineLevel="0" collapsed="false">
      <c r="A726" s="12" t="n">
        <v>725</v>
      </c>
      <c r="B726" s="12" t="n">
        <v>379</v>
      </c>
      <c r="C726" s="12" t="n">
        <v>134</v>
      </c>
      <c r="D726" s="12" t="n">
        <v>1</v>
      </c>
      <c r="E726" s="16" t="n">
        <v>2869</v>
      </c>
      <c r="F726" s="12" t="n">
        <v>0</v>
      </c>
      <c r="G726" s="12" t="str">
        <f aca="false">INDEX(Products!$C$2:$C$181,MATCH(C726,Products!$A$2:$A$181,0))</f>
        <v>Sports &amp; Fitness</v>
      </c>
      <c r="H726" s="16" t="n">
        <f aca="false">INDEX(Products!$E$2:$E$181,MATCH(C726,Products!$A$2:$A$181,0))</f>
        <v>1981.04</v>
      </c>
      <c r="I726" s="12" t="str">
        <f aca="false">INDEX(Orders!$G$2:$G$3525,MATCH(B726,Orders!$A$2:$A$3525,0))</f>
        <v>Delivered</v>
      </c>
      <c r="J726" s="16" t="n">
        <f aca="false">D726*E726*(1-F726/100)</f>
        <v>2869</v>
      </c>
      <c r="K726" s="16" t="n">
        <f aca="false">D726*H726</f>
        <v>1981.04</v>
      </c>
      <c r="L726" s="16" t="n">
        <f aca="false">J726-K726</f>
        <v>887.96</v>
      </c>
    </row>
    <row r="727" customFormat="false" ht="15" hidden="false" customHeight="false" outlineLevel="0" collapsed="false">
      <c r="A727" s="12" t="n">
        <v>726</v>
      </c>
      <c r="B727" s="12" t="n">
        <v>379</v>
      </c>
      <c r="C727" s="12" t="n">
        <v>49</v>
      </c>
      <c r="D727" s="12" t="n">
        <v>2</v>
      </c>
      <c r="E727" s="16" t="n">
        <v>2809</v>
      </c>
      <c r="F727" s="12" t="n">
        <v>5</v>
      </c>
      <c r="G727" s="12" t="str">
        <f aca="false">INDEX(Products!$C$2:$C$181,MATCH(C727,Products!$A$2:$A$181,0))</f>
        <v>Home &amp; Kitchen</v>
      </c>
      <c r="H727" s="16" t="n">
        <f aca="false">INDEX(Products!$E$2:$E$181,MATCH(C727,Products!$A$2:$A$181,0))</f>
        <v>1785.14</v>
      </c>
      <c r="I727" s="12" t="str">
        <f aca="false">INDEX(Orders!$G$2:$G$3525,MATCH(B727,Orders!$A$2:$A$3525,0))</f>
        <v>Delivered</v>
      </c>
      <c r="J727" s="16" t="n">
        <f aca="false">D727*E727*(1-F727/100)</f>
        <v>5337.1</v>
      </c>
      <c r="K727" s="16" t="n">
        <f aca="false">D727*H727</f>
        <v>3570.28</v>
      </c>
      <c r="L727" s="16" t="n">
        <f aca="false">J727-K727</f>
        <v>1766.82</v>
      </c>
    </row>
    <row r="728" customFormat="false" ht="15" hidden="false" customHeight="false" outlineLevel="0" collapsed="false">
      <c r="A728" s="12" t="n">
        <v>727</v>
      </c>
      <c r="B728" s="12" t="n">
        <v>380</v>
      </c>
      <c r="C728" s="12" t="n">
        <v>176</v>
      </c>
      <c r="D728" s="12" t="n">
        <v>1</v>
      </c>
      <c r="E728" s="16" t="n">
        <v>509</v>
      </c>
      <c r="F728" s="12" t="n">
        <v>0</v>
      </c>
      <c r="G728" s="12" t="str">
        <f aca="false">INDEX(Products!$C$2:$C$181,MATCH(C728,Products!$A$2:$A$181,0))</f>
        <v>Books &amp; Stationery</v>
      </c>
      <c r="H728" s="16" t="n">
        <f aca="false">INDEX(Products!$E$2:$E$181,MATCH(C728,Products!$A$2:$A$181,0))</f>
        <v>367.14</v>
      </c>
      <c r="I728" s="12" t="str">
        <f aca="false">INDEX(Orders!$G$2:$G$3525,MATCH(B728,Orders!$A$2:$A$3525,0))</f>
        <v>Delivered</v>
      </c>
      <c r="J728" s="16" t="n">
        <f aca="false">D728*E728*(1-F728/100)</f>
        <v>509</v>
      </c>
      <c r="K728" s="16" t="n">
        <f aca="false">D728*H728</f>
        <v>367.14</v>
      </c>
      <c r="L728" s="16" t="n">
        <f aca="false">J728-K728</f>
        <v>141.86</v>
      </c>
    </row>
    <row r="729" customFormat="false" ht="15" hidden="false" customHeight="false" outlineLevel="0" collapsed="false">
      <c r="A729" s="12" t="n">
        <v>728</v>
      </c>
      <c r="B729" s="12" t="n">
        <v>380</v>
      </c>
      <c r="C729" s="12" t="n">
        <v>161</v>
      </c>
      <c r="D729" s="12" t="n">
        <v>1</v>
      </c>
      <c r="E729" s="16" t="n">
        <v>549</v>
      </c>
      <c r="F729" s="12" t="n">
        <v>0</v>
      </c>
      <c r="G729" s="12" t="str">
        <f aca="false">INDEX(Products!$C$2:$C$181,MATCH(C729,Products!$A$2:$A$181,0))</f>
        <v>Books &amp; Stationery</v>
      </c>
      <c r="H729" s="16" t="n">
        <f aca="false">INDEX(Products!$E$2:$E$181,MATCH(C729,Products!$A$2:$A$181,0))</f>
        <v>380.41</v>
      </c>
      <c r="I729" s="12" t="str">
        <f aca="false">INDEX(Orders!$G$2:$G$3525,MATCH(B729,Orders!$A$2:$A$3525,0))</f>
        <v>Delivered</v>
      </c>
      <c r="J729" s="16" t="n">
        <f aca="false">D729*E729*(1-F729/100)</f>
        <v>549</v>
      </c>
      <c r="K729" s="16" t="n">
        <f aca="false">D729*H729</f>
        <v>380.41</v>
      </c>
      <c r="L729" s="16" t="n">
        <f aca="false">J729-K729</f>
        <v>168.59</v>
      </c>
    </row>
    <row r="730" customFormat="false" ht="15" hidden="false" customHeight="false" outlineLevel="0" collapsed="false">
      <c r="A730" s="12" t="n">
        <v>729</v>
      </c>
      <c r="B730" s="12" t="n">
        <v>380</v>
      </c>
      <c r="C730" s="12" t="n">
        <v>91</v>
      </c>
      <c r="D730" s="12" t="n">
        <v>1</v>
      </c>
      <c r="E730" s="16" t="n">
        <v>719</v>
      </c>
      <c r="F730" s="12" t="n">
        <v>15</v>
      </c>
      <c r="G730" s="12" t="str">
        <f aca="false">INDEX(Products!$C$2:$C$181,MATCH(C730,Products!$A$2:$A$181,0))</f>
        <v>Beauty</v>
      </c>
      <c r="H730" s="16" t="n">
        <f aca="false">INDEX(Products!$E$2:$E$181,MATCH(C730,Products!$A$2:$A$181,0))</f>
        <v>411.77</v>
      </c>
      <c r="I730" s="12" t="str">
        <f aca="false">INDEX(Orders!$G$2:$G$3525,MATCH(B730,Orders!$A$2:$A$3525,0))</f>
        <v>Delivered</v>
      </c>
      <c r="J730" s="16" t="n">
        <f aca="false">D730*E730*(1-F730/100)</f>
        <v>611.15</v>
      </c>
      <c r="K730" s="16" t="n">
        <f aca="false">D730*H730</f>
        <v>411.77</v>
      </c>
      <c r="L730" s="16" t="n">
        <f aca="false">J730-K730</f>
        <v>199.38</v>
      </c>
    </row>
    <row r="731" customFormat="false" ht="15" hidden="false" customHeight="false" outlineLevel="0" collapsed="false">
      <c r="A731" s="12" t="n">
        <v>730</v>
      </c>
      <c r="B731" s="12" t="n">
        <v>380</v>
      </c>
      <c r="C731" s="12" t="n">
        <v>118</v>
      </c>
      <c r="D731" s="12" t="n">
        <v>2</v>
      </c>
      <c r="E731" s="16" t="n">
        <v>479</v>
      </c>
      <c r="F731" s="12" t="n">
        <v>10</v>
      </c>
      <c r="G731" s="12" t="str">
        <f aca="false">INDEX(Products!$C$2:$C$181,MATCH(C731,Products!$A$2:$A$181,0))</f>
        <v>Beauty</v>
      </c>
      <c r="H731" s="16" t="n">
        <f aca="false">INDEX(Products!$E$2:$E$181,MATCH(C731,Products!$A$2:$A$181,0))</f>
        <v>332.66</v>
      </c>
      <c r="I731" s="12" t="str">
        <f aca="false">INDEX(Orders!$G$2:$G$3525,MATCH(B731,Orders!$A$2:$A$3525,0))</f>
        <v>Delivered</v>
      </c>
      <c r="J731" s="16" t="n">
        <f aca="false">D731*E731*(1-F731/100)</f>
        <v>862.2</v>
      </c>
      <c r="K731" s="16" t="n">
        <f aca="false">D731*H731</f>
        <v>665.32</v>
      </c>
      <c r="L731" s="16" t="n">
        <f aca="false">J731-K731</f>
        <v>196.88</v>
      </c>
    </row>
    <row r="732" customFormat="false" ht="15" hidden="false" customHeight="false" outlineLevel="0" collapsed="false">
      <c r="A732" s="12" t="n">
        <v>731</v>
      </c>
      <c r="B732" s="12" t="n">
        <v>381</v>
      </c>
      <c r="C732" s="12" t="n">
        <v>122</v>
      </c>
      <c r="D732" s="12" t="n">
        <v>1</v>
      </c>
      <c r="E732" s="16" t="n">
        <v>3689</v>
      </c>
      <c r="F732" s="12" t="n">
        <v>0</v>
      </c>
      <c r="G732" s="12" t="str">
        <f aca="false">INDEX(Products!$C$2:$C$181,MATCH(C732,Products!$A$2:$A$181,0))</f>
        <v>Sports &amp; Fitness</v>
      </c>
      <c r="H732" s="16" t="n">
        <f aca="false">INDEX(Products!$E$2:$E$181,MATCH(C732,Products!$A$2:$A$181,0))</f>
        <v>2302.05</v>
      </c>
      <c r="I732" s="12" t="str">
        <f aca="false">INDEX(Orders!$G$2:$G$3525,MATCH(B732,Orders!$A$2:$A$3525,0))</f>
        <v>Delivered</v>
      </c>
      <c r="J732" s="16" t="n">
        <f aca="false">D732*E732*(1-F732/100)</f>
        <v>3689</v>
      </c>
      <c r="K732" s="16" t="n">
        <f aca="false">D732*H732</f>
        <v>2302.05</v>
      </c>
      <c r="L732" s="16" t="n">
        <f aca="false">J732-K732</f>
        <v>1386.95</v>
      </c>
    </row>
    <row r="733" customFormat="false" ht="15" hidden="false" customHeight="false" outlineLevel="0" collapsed="false">
      <c r="A733" s="12" t="n">
        <v>732</v>
      </c>
      <c r="B733" s="12" t="n">
        <v>382</v>
      </c>
      <c r="C733" s="12" t="n">
        <v>123</v>
      </c>
      <c r="D733" s="12" t="n">
        <v>1</v>
      </c>
      <c r="E733" s="16" t="n">
        <v>319</v>
      </c>
      <c r="F733" s="12" t="n">
        <v>0</v>
      </c>
      <c r="G733" s="12" t="str">
        <f aca="false">INDEX(Products!$C$2:$C$181,MATCH(C733,Products!$A$2:$A$181,0))</f>
        <v>Sports &amp; Fitness</v>
      </c>
      <c r="H733" s="16" t="n">
        <f aca="false">INDEX(Products!$E$2:$E$181,MATCH(C733,Products!$A$2:$A$181,0))</f>
        <v>234.68</v>
      </c>
      <c r="I733" s="12" t="str">
        <f aca="false">INDEX(Orders!$G$2:$G$3525,MATCH(B733,Orders!$A$2:$A$3525,0))</f>
        <v>Delivered</v>
      </c>
      <c r="J733" s="16" t="n">
        <f aca="false">D733*E733*(1-F733/100)</f>
        <v>319</v>
      </c>
      <c r="K733" s="16" t="n">
        <f aca="false">D733*H733</f>
        <v>234.68</v>
      </c>
      <c r="L733" s="16" t="n">
        <f aca="false">J733-K733</f>
        <v>84.32</v>
      </c>
    </row>
    <row r="734" customFormat="false" ht="15" hidden="false" customHeight="false" outlineLevel="0" collapsed="false">
      <c r="A734" s="12" t="n">
        <v>733</v>
      </c>
      <c r="B734" s="12" t="n">
        <v>383</v>
      </c>
      <c r="C734" s="12" t="n">
        <v>100</v>
      </c>
      <c r="D734" s="12" t="n">
        <v>1</v>
      </c>
      <c r="E734" s="16" t="n">
        <v>1619</v>
      </c>
      <c r="F734" s="12" t="n">
        <v>0</v>
      </c>
      <c r="G734" s="12" t="str">
        <f aca="false">INDEX(Products!$C$2:$C$181,MATCH(C734,Products!$A$2:$A$181,0))</f>
        <v>Beauty</v>
      </c>
      <c r="H734" s="16" t="n">
        <f aca="false">INDEX(Products!$E$2:$E$181,MATCH(C734,Products!$A$2:$A$181,0))</f>
        <v>1142.97</v>
      </c>
      <c r="I734" s="12" t="str">
        <f aca="false">INDEX(Orders!$G$2:$G$3525,MATCH(B734,Orders!$A$2:$A$3525,0))</f>
        <v>Delivered</v>
      </c>
      <c r="J734" s="16" t="n">
        <f aca="false">D734*E734*(1-F734/100)</f>
        <v>1619</v>
      </c>
      <c r="K734" s="16" t="n">
        <f aca="false">D734*H734</f>
        <v>1142.97</v>
      </c>
      <c r="L734" s="16" t="n">
        <f aca="false">J734-K734</f>
        <v>476.03</v>
      </c>
    </row>
    <row r="735" customFormat="false" ht="15" hidden="false" customHeight="false" outlineLevel="0" collapsed="false">
      <c r="A735" s="12" t="n">
        <v>734</v>
      </c>
      <c r="B735" s="12" t="n">
        <v>384</v>
      </c>
      <c r="C735" s="12" t="n">
        <v>168</v>
      </c>
      <c r="D735" s="12" t="n">
        <v>1</v>
      </c>
      <c r="E735" s="16" t="n">
        <v>149</v>
      </c>
      <c r="F735" s="12" t="n">
        <v>0</v>
      </c>
      <c r="G735" s="12" t="str">
        <f aca="false">INDEX(Products!$C$2:$C$181,MATCH(C735,Products!$A$2:$A$181,0))</f>
        <v>Books &amp; Stationery</v>
      </c>
      <c r="H735" s="16" t="n">
        <f aca="false">INDEX(Products!$E$2:$E$181,MATCH(C735,Products!$A$2:$A$181,0))</f>
        <v>83.16</v>
      </c>
      <c r="I735" s="12" t="str">
        <f aca="false">INDEX(Orders!$G$2:$G$3525,MATCH(B735,Orders!$A$2:$A$3525,0))</f>
        <v>Delivered</v>
      </c>
      <c r="J735" s="16" t="n">
        <f aca="false">D735*E735*(1-F735/100)</f>
        <v>149</v>
      </c>
      <c r="K735" s="16" t="n">
        <f aca="false">D735*H735</f>
        <v>83.16</v>
      </c>
      <c r="L735" s="16" t="n">
        <f aca="false">J735-K735</f>
        <v>65.84</v>
      </c>
    </row>
    <row r="736" customFormat="false" ht="15" hidden="false" customHeight="false" outlineLevel="0" collapsed="false">
      <c r="A736" s="12" t="n">
        <v>735</v>
      </c>
      <c r="B736" s="12" t="n">
        <v>384</v>
      </c>
      <c r="C736" s="12" t="n">
        <v>53</v>
      </c>
      <c r="D736" s="12" t="n">
        <v>3</v>
      </c>
      <c r="E736" s="16" t="n">
        <v>4579</v>
      </c>
      <c r="F736" s="12" t="n">
        <v>0</v>
      </c>
      <c r="G736" s="12" t="str">
        <f aca="false">INDEX(Products!$C$2:$C$181,MATCH(C736,Products!$A$2:$A$181,0))</f>
        <v>Home &amp; Kitchen</v>
      </c>
      <c r="H736" s="16" t="n">
        <f aca="false">INDEX(Products!$E$2:$E$181,MATCH(C736,Products!$A$2:$A$181,0))</f>
        <v>2746.75</v>
      </c>
      <c r="I736" s="12" t="str">
        <f aca="false">INDEX(Orders!$G$2:$G$3525,MATCH(B736,Orders!$A$2:$A$3525,0))</f>
        <v>Delivered</v>
      </c>
      <c r="J736" s="16" t="n">
        <f aca="false">D736*E736*(1-F736/100)</f>
        <v>13737</v>
      </c>
      <c r="K736" s="16" t="n">
        <f aca="false">D736*H736</f>
        <v>8240.25</v>
      </c>
      <c r="L736" s="16" t="n">
        <f aca="false">J736-K736</f>
        <v>5496.75</v>
      </c>
    </row>
    <row r="737" customFormat="false" ht="15" hidden="false" customHeight="false" outlineLevel="0" collapsed="false">
      <c r="A737" s="12" t="n">
        <v>736</v>
      </c>
      <c r="B737" s="12" t="n">
        <v>385</v>
      </c>
      <c r="C737" s="12" t="n">
        <v>171</v>
      </c>
      <c r="D737" s="12" t="n">
        <v>1</v>
      </c>
      <c r="E737" s="16" t="n">
        <v>499</v>
      </c>
      <c r="F737" s="12" t="n">
        <v>0</v>
      </c>
      <c r="G737" s="12" t="str">
        <f aca="false">INDEX(Products!$C$2:$C$181,MATCH(C737,Products!$A$2:$A$181,0))</f>
        <v>Books &amp; Stationery</v>
      </c>
      <c r="H737" s="16" t="n">
        <f aca="false">INDEX(Products!$E$2:$E$181,MATCH(C737,Products!$A$2:$A$181,0))</f>
        <v>321.7</v>
      </c>
      <c r="I737" s="12" t="str">
        <f aca="false">INDEX(Orders!$G$2:$G$3525,MATCH(B737,Orders!$A$2:$A$3525,0))</f>
        <v>Delivered</v>
      </c>
      <c r="J737" s="16" t="n">
        <f aca="false">D737*E737*(1-F737/100)</f>
        <v>499</v>
      </c>
      <c r="K737" s="16" t="n">
        <f aca="false">D737*H737</f>
        <v>321.7</v>
      </c>
      <c r="L737" s="16" t="n">
        <f aca="false">J737-K737</f>
        <v>177.3</v>
      </c>
    </row>
    <row r="738" customFormat="false" ht="15" hidden="false" customHeight="false" outlineLevel="0" collapsed="false">
      <c r="A738" s="12" t="n">
        <v>737</v>
      </c>
      <c r="B738" s="12" t="n">
        <v>386</v>
      </c>
      <c r="C738" s="12" t="n">
        <v>168</v>
      </c>
      <c r="D738" s="12" t="n">
        <v>1</v>
      </c>
      <c r="E738" s="16" t="n">
        <v>149</v>
      </c>
      <c r="F738" s="12" t="n">
        <v>0</v>
      </c>
      <c r="G738" s="12" t="str">
        <f aca="false">INDEX(Products!$C$2:$C$181,MATCH(C738,Products!$A$2:$A$181,0))</f>
        <v>Books &amp; Stationery</v>
      </c>
      <c r="H738" s="16" t="n">
        <f aca="false">INDEX(Products!$E$2:$E$181,MATCH(C738,Products!$A$2:$A$181,0))</f>
        <v>83.16</v>
      </c>
      <c r="I738" s="12" t="str">
        <f aca="false">INDEX(Orders!$G$2:$G$3525,MATCH(B738,Orders!$A$2:$A$3525,0))</f>
        <v>Delivered</v>
      </c>
      <c r="J738" s="16" t="n">
        <f aca="false">D738*E738*(1-F738/100)</f>
        <v>149</v>
      </c>
      <c r="K738" s="16" t="n">
        <f aca="false">D738*H738</f>
        <v>83.16</v>
      </c>
      <c r="L738" s="16" t="n">
        <f aca="false">J738-K738</f>
        <v>65.84</v>
      </c>
    </row>
    <row r="739" customFormat="false" ht="15" hidden="false" customHeight="false" outlineLevel="0" collapsed="false">
      <c r="A739" s="12" t="n">
        <v>738</v>
      </c>
      <c r="B739" s="12" t="n">
        <v>386</v>
      </c>
      <c r="C739" s="12" t="n">
        <v>159</v>
      </c>
      <c r="D739" s="12" t="n">
        <v>2</v>
      </c>
      <c r="E739" s="16" t="n">
        <v>439</v>
      </c>
      <c r="F739" s="12" t="n">
        <v>0</v>
      </c>
      <c r="G739" s="12" t="str">
        <f aca="false">INDEX(Products!$C$2:$C$181,MATCH(C739,Products!$A$2:$A$181,0))</f>
        <v>Books &amp; Stationery</v>
      </c>
      <c r="H739" s="16" t="n">
        <f aca="false">INDEX(Products!$E$2:$E$181,MATCH(C739,Products!$A$2:$A$181,0))</f>
        <v>256.67</v>
      </c>
      <c r="I739" s="12" t="str">
        <f aca="false">INDEX(Orders!$G$2:$G$3525,MATCH(B739,Orders!$A$2:$A$3525,0))</f>
        <v>Delivered</v>
      </c>
      <c r="J739" s="16" t="n">
        <f aca="false">D739*E739*(1-F739/100)</f>
        <v>878</v>
      </c>
      <c r="K739" s="16" t="n">
        <f aca="false">D739*H739</f>
        <v>513.34</v>
      </c>
      <c r="L739" s="16" t="n">
        <f aca="false">J739-K739</f>
        <v>364.66</v>
      </c>
    </row>
    <row r="740" customFormat="false" ht="15" hidden="false" customHeight="false" outlineLevel="0" collapsed="false">
      <c r="A740" s="12" t="n">
        <v>739</v>
      </c>
      <c r="B740" s="12" t="n">
        <v>386</v>
      </c>
      <c r="C740" s="12" t="n">
        <v>149</v>
      </c>
      <c r="D740" s="12" t="n">
        <v>1</v>
      </c>
      <c r="E740" s="16" t="n">
        <v>3149</v>
      </c>
      <c r="F740" s="12" t="n">
        <v>0</v>
      </c>
      <c r="G740" s="12" t="str">
        <f aca="false">INDEX(Products!$C$2:$C$181,MATCH(C740,Products!$A$2:$A$181,0))</f>
        <v>Sports &amp; Fitness</v>
      </c>
      <c r="H740" s="16" t="n">
        <f aca="false">INDEX(Products!$E$2:$E$181,MATCH(C740,Products!$A$2:$A$181,0))</f>
        <v>1867.87</v>
      </c>
      <c r="I740" s="12" t="str">
        <f aca="false">INDEX(Orders!$G$2:$G$3525,MATCH(B740,Orders!$A$2:$A$3525,0))</f>
        <v>Delivered</v>
      </c>
      <c r="J740" s="16" t="n">
        <f aca="false">D740*E740*(1-F740/100)</f>
        <v>3149</v>
      </c>
      <c r="K740" s="16" t="n">
        <f aca="false">D740*H740</f>
        <v>1867.87</v>
      </c>
      <c r="L740" s="16" t="n">
        <f aca="false">J740-K740</f>
        <v>1281.13</v>
      </c>
    </row>
    <row r="741" customFormat="false" ht="15" hidden="false" customHeight="false" outlineLevel="0" collapsed="false">
      <c r="A741" s="12" t="n">
        <v>740</v>
      </c>
      <c r="B741" s="12" t="n">
        <v>386</v>
      </c>
      <c r="C741" s="12" t="n">
        <v>124</v>
      </c>
      <c r="D741" s="12" t="n">
        <v>1</v>
      </c>
      <c r="E741" s="16" t="n">
        <v>1869</v>
      </c>
      <c r="F741" s="12" t="n">
        <v>0</v>
      </c>
      <c r="G741" s="12" t="str">
        <f aca="false">INDEX(Products!$C$2:$C$181,MATCH(C741,Products!$A$2:$A$181,0))</f>
        <v>Sports &amp; Fitness</v>
      </c>
      <c r="H741" s="16" t="n">
        <f aca="false">INDEX(Products!$E$2:$E$181,MATCH(C741,Products!$A$2:$A$181,0))</f>
        <v>1389.29</v>
      </c>
      <c r="I741" s="12" t="str">
        <f aca="false">INDEX(Orders!$G$2:$G$3525,MATCH(B741,Orders!$A$2:$A$3525,0))</f>
        <v>Delivered</v>
      </c>
      <c r="J741" s="16" t="n">
        <f aca="false">D741*E741*(1-F741/100)</f>
        <v>1869</v>
      </c>
      <c r="K741" s="16" t="n">
        <f aca="false">D741*H741</f>
        <v>1389.29</v>
      </c>
      <c r="L741" s="16" t="n">
        <f aca="false">J741-K741</f>
        <v>479.71</v>
      </c>
    </row>
    <row r="742" customFormat="false" ht="15" hidden="false" customHeight="false" outlineLevel="0" collapsed="false">
      <c r="A742" s="12" t="n">
        <v>741</v>
      </c>
      <c r="B742" s="12" t="n">
        <v>387</v>
      </c>
      <c r="C742" s="12" t="n">
        <v>133</v>
      </c>
      <c r="D742" s="12" t="n">
        <v>1</v>
      </c>
      <c r="E742" s="16" t="n">
        <v>3549</v>
      </c>
      <c r="F742" s="12" t="n">
        <v>0</v>
      </c>
      <c r="G742" s="12" t="str">
        <f aca="false">INDEX(Products!$C$2:$C$181,MATCH(C742,Products!$A$2:$A$181,0))</f>
        <v>Sports &amp; Fitness</v>
      </c>
      <c r="H742" s="16" t="n">
        <f aca="false">INDEX(Products!$E$2:$E$181,MATCH(C742,Products!$A$2:$A$181,0))</f>
        <v>2477.75</v>
      </c>
      <c r="I742" s="12" t="str">
        <f aca="false">INDEX(Orders!$G$2:$G$3525,MATCH(B742,Orders!$A$2:$A$3525,0))</f>
        <v>Delivered</v>
      </c>
      <c r="J742" s="16" t="n">
        <f aca="false">D742*E742*(1-F742/100)</f>
        <v>3549</v>
      </c>
      <c r="K742" s="16" t="n">
        <f aca="false">D742*H742</f>
        <v>2477.75</v>
      </c>
      <c r="L742" s="16" t="n">
        <f aca="false">J742-K742</f>
        <v>1071.25</v>
      </c>
    </row>
    <row r="743" customFormat="false" ht="15" hidden="false" customHeight="false" outlineLevel="0" collapsed="false">
      <c r="A743" s="12" t="n">
        <v>742</v>
      </c>
      <c r="B743" s="12" t="n">
        <v>387</v>
      </c>
      <c r="C743" s="12" t="n">
        <v>124</v>
      </c>
      <c r="D743" s="12" t="n">
        <v>1</v>
      </c>
      <c r="E743" s="16" t="n">
        <v>1869</v>
      </c>
      <c r="F743" s="12" t="n">
        <v>0</v>
      </c>
      <c r="G743" s="12" t="str">
        <f aca="false">INDEX(Products!$C$2:$C$181,MATCH(C743,Products!$A$2:$A$181,0))</f>
        <v>Sports &amp; Fitness</v>
      </c>
      <c r="H743" s="16" t="n">
        <f aca="false">INDEX(Products!$E$2:$E$181,MATCH(C743,Products!$A$2:$A$181,0))</f>
        <v>1389.29</v>
      </c>
      <c r="I743" s="12" t="str">
        <f aca="false">INDEX(Orders!$G$2:$G$3525,MATCH(B743,Orders!$A$2:$A$3525,0))</f>
        <v>Delivered</v>
      </c>
      <c r="J743" s="16" t="n">
        <f aca="false">D743*E743*(1-F743/100)</f>
        <v>1869</v>
      </c>
      <c r="K743" s="16" t="n">
        <f aca="false">D743*H743</f>
        <v>1389.29</v>
      </c>
      <c r="L743" s="16" t="n">
        <f aca="false">J743-K743</f>
        <v>479.71</v>
      </c>
    </row>
    <row r="744" customFormat="false" ht="15" hidden="false" customHeight="false" outlineLevel="0" collapsed="false">
      <c r="A744" s="12" t="n">
        <v>743</v>
      </c>
      <c r="B744" s="12" t="n">
        <v>388</v>
      </c>
      <c r="C744" s="12" t="n">
        <v>169</v>
      </c>
      <c r="D744" s="12" t="n">
        <v>1</v>
      </c>
      <c r="E744" s="16" t="n">
        <v>789</v>
      </c>
      <c r="F744" s="12" t="n">
        <v>0</v>
      </c>
      <c r="G744" s="12" t="str">
        <f aca="false">INDEX(Products!$C$2:$C$181,MATCH(C744,Products!$A$2:$A$181,0))</f>
        <v>Books &amp; Stationery</v>
      </c>
      <c r="H744" s="16" t="n">
        <f aca="false">INDEX(Products!$E$2:$E$181,MATCH(C744,Products!$A$2:$A$181,0))</f>
        <v>544.99</v>
      </c>
      <c r="I744" s="12" t="str">
        <f aca="false">INDEX(Orders!$G$2:$G$3525,MATCH(B744,Orders!$A$2:$A$3525,0))</f>
        <v>Delivered</v>
      </c>
      <c r="J744" s="16" t="n">
        <f aca="false">D744*E744*(1-F744/100)</f>
        <v>789</v>
      </c>
      <c r="K744" s="16" t="n">
        <f aca="false">D744*H744</f>
        <v>544.99</v>
      </c>
      <c r="L744" s="16" t="n">
        <f aca="false">J744-K744</f>
        <v>244.01</v>
      </c>
    </row>
    <row r="745" customFormat="false" ht="15" hidden="false" customHeight="false" outlineLevel="0" collapsed="false">
      <c r="A745" s="12" t="n">
        <v>744</v>
      </c>
      <c r="B745" s="12" t="n">
        <v>388</v>
      </c>
      <c r="C745" s="12" t="n">
        <v>175</v>
      </c>
      <c r="D745" s="12" t="n">
        <v>2</v>
      </c>
      <c r="E745" s="16" t="n">
        <v>409</v>
      </c>
      <c r="F745" s="12" t="n">
        <v>0</v>
      </c>
      <c r="G745" s="12" t="str">
        <f aca="false">INDEX(Products!$C$2:$C$181,MATCH(C745,Products!$A$2:$A$181,0))</f>
        <v>Books &amp; Stationery</v>
      </c>
      <c r="H745" s="16" t="n">
        <f aca="false">INDEX(Products!$E$2:$E$181,MATCH(C745,Products!$A$2:$A$181,0))</f>
        <v>276.15</v>
      </c>
      <c r="I745" s="12" t="str">
        <f aca="false">INDEX(Orders!$G$2:$G$3525,MATCH(B745,Orders!$A$2:$A$3525,0))</f>
        <v>Delivered</v>
      </c>
      <c r="J745" s="16" t="n">
        <f aca="false">D745*E745*(1-F745/100)</f>
        <v>818</v>
      </c>
      <c r="K745" s="16" t="n">
        <f aca="false">D745*H745</f>
        <v>552.3</v>
      </c>
      <c r="L745" s="16" t="n">
        <f aca="false">J745-K745</f>
        <v>265.7</v>
      </c>
    </row>
    <row r="746" customFormat="false" ht="15" hidden="false" customHeight="false" outlineLevel="0" collapsed="false">
      <c r="A746" s="12" t="n">
        <v>745</v>
      </c>
      <c r="B746" s="12" t="n">
        <v>389</v>
      </c>
      <c r="C746" s="12" t="n">
        <v>96</v>
      </c>
      <c r="D746" s="12" t="n">
        <v>1</v>
      </c>
      <c r="E746" s="16" t="n">
        <v>309</v>
      </c>
      <c r="F746" s="12" t="n">
        <v>0</v>
      </c>
      <c r="G746" s="12" t="str">
        <f aca="false">INDEX(Products!$C$2:$C$181,MATCH(C746,Products!$A$2:$A$181,0))</f>
        <v>Beauty</v>
      </c>
      <c r="H746" s="16" t="n">
        <f aca="false">INDEX(Products!$E$2:$E$181,MATCH(C746,Products!$A$2:$A$181,0))</f>
        <v>225.4</v>
      </c>
      <c r="I746" s="12" t="str">
        <f aca="false">INDEX(Orders!$G$2:$G$3525,MATCH(B746,Orders!$A$2:$A$3525,0))</f>
        <v>Delivered</v>
      </c>
      <c r="J746" s="16" t="n">
        <f aca="false">D746*E746*(1-F746/100)</f>
        <v>309</v>
      </c>
      <c r="K746" s="16" t="n">
        <f aca="false">D746*H746</f>
        <v>225.4</v>
      </c>
      <c r="L746" s="16" t="n">
        <f aca="false">J746-K746</f>
        <v>83.6</v>
      </c>
    </row>
    <row r="747" customFormat="false" ht="15" hidden="false" customHeight="false" outlineLevel="0" collapsed="false">
      <c r="A747" s="12" t="n">
        <v>746</v>
      </c>
      <c r="B747" s="12" t="n">
        <v>389</v>
      </c>
      <c r="C747" s="12" t="n">
        <v>4</v>
      </c>
      <c r="D747" s="12" t="n">
        <v>1</v>
      </c>
      <c r="E747" s="16" t="n">
        <v>1109</v>
      </c>
      <c r="F747" s="12" t="n">
        <v>0</v>
      </c>
      <c r="G747" s="12" t="str">
        <f aca="false">INDEX(Products!$C$2:$C$181,MATCH(C747,Products!$A$2:$A$181,0))</f>
        <v>Electronics</v>
      </c>
      <c r="H747" s="16" t="n">
        <f aca="false">INDEX(Products!$E$2:$E$181,MATCH(C747,Products!$A$2:$A$181,0))</f>
        <v>802.07</v>
      </c>
      <c r="I747" s="12" t="str">
        <f aca="false">INDEX(Orders!$G$2:$G$3525,MATCH(B747,Orders!$A$2:$A$3525,0))</f>
        <v>Delivered</v>
      </c>
      <c r="J747" s="16" t="n">
        <f aca="false">D747*E747*(1-F747/100)</f>
        <v>1109</v>
      </c>
      <c r="K747" s="16" t="n">
        <f aca="false">D747*H747</f>
        <v>802.07</v>
      </c>
      <c r="L747" s="16" t="n">
        <f aca="false">J747-K747</f>
        <v>306.93</v>
      </c>
    </row>
    <row r="748" customFormat="false" ht="15" hidden="false" customHeight="false" outlineLevel="0" collapsed="false">
      <c r="A748" s="12" t="n">
        <v>747</v>
      </c>
      <c r="B748" s="12" t="n">
        <v>390</v>
      </c>
      <c r="C748" s="12" t="n">
        <v>44</v>
      </c>
      <c r="D748" s="12" t="n">
        <v>2</v>
      </c>
      <c r="E748" s="16" t="n">
        <v>3769</v>
      </c>
      <c r="F748" s="12" t="n">
        <v>0</v>
      </c>
      <c r="G748" s="12" t="str">
        <f aca="false">INDEX(Products!$C$2:$C$181,MATCH(C748,Products!$A$2:$A$181,0))</f>
        <v>Home &amp; Kitchen</v>
      </c>
      <c r="H748" s="16" t="n">
        <f aca="false">INDEX(Products!$E$2:$E$181,MATCH(C748,Products!$A$2:$A$181,0))</f>
        <v>2553.54</v>
      </c>
      <c r="I748" s="12" t="str">
        <f aca="false">INDEX(Orders!$G$2:$G$3525,MATCH(B748,Orders!$A$2:$A$3525,0))</f>
        <v>Delivered</v>
      </c>
      <c r="J748" s="16" t="n">
        <f aca="false">D748*E748*(1-F748/100)</f>
        <v>7538</v>
      </c>
      <c r="K748" s="16" t="n">
        <f aca="false">D748*H748</f>
        <v>5107.08</v>
      </c>
      <c r="L748" s="16" t="n">
        <f aca="false">J748-K748</f>
        <v>2430.92</v>
      </c>
    </row>
    <row r="749" customFormat="false" ht="15" hidden="false" customHeight="false" outlineLevel="0" collapsed="false">
      <c r="A749" s="12" t="n">
        <v>748</v>
      </c>
      <c r="B749" s="12" t="n">
        <v>391</v>
      </c>
      <c r="C749" s="12" t="n">
        <v>49</v>
      </c>
      <c r="D749" s="12" t="n">
        <v>1</v>
      </c>
      <c r="E749" s="16" t="n">
        <v>2809</v>
      </c>
      <c r="F749" s="12" t="n">
        <v>20</v>
      </c>
      <c r="G749" s="12" t="str">
        <f aca="false">INDEX(Products!$C$2:$C$181,MATCH(C749,Products!$A$2:$A$181,0))</f>
        <v>Home &amp; Kitchen</v>
      </c>
      <c r="H749" s="16" t="n">
        <f aca="false">INDEX(Products!$E$2:$E$181,MATCH(C749,Products!$A$2:$A$181,0))</f>
        <v>1785.14</v>
      </c>
      <c r="I749" s="12" t="str">
        <f aca="false">INDEX(Orders!$G$2:$G$3525,MATCH(B749,Orders!$A$2:$A$3525,0))</f>
        <v>Delivered</v>
      </c>
      <c r="J749" s="16" t="n">
        <f aca="false">D749*E749*(1-F749/100)</f>
        <v>2247.2</v>
      </c>
      <c r="K749" s="16" t="n">
        <f aca="false">D749*H749</f>
        <v>1785.14</v>
      </c>
      <c r="L749" s="16" t="n">
        <f aca="false">J749-K749</f>
        <v>462.06</v>
      </c>
    </row>
    <row r="750" customFormat="false" ht="15" hidden="false" customHeight="false" outlineLevel="0" collapsed="false">
      <c r="A750" s="12" t="n">
        <v>749</v>
      </c>
      <c r="B750" s="12" t="n">
        <v>391</v>
      </c>
      <c r="C750" s="12" t="n">
        <v>1</v>
      </c>
      <c r="D750" s="12" t="n">
        <v>1</v>
      </c>
      <c r="E750" s="16" t="n">
        <v>2759</v>
      </c>
      <c r="F750" s="12" t="n">
        <v>0</v>
      </c>
      <c r="G750" s="12" t="str">
        <f aca="false">INDEX(Products!$C$2:$C$181,MATCH(C750,Products!$A$2:$A$181,0))</f>
        <v>Electronics</v>
      </c>
      <c r="H750" s="16" t="n">
        <f aca="false">INDEX(Products!$E$2:$E$181,MATCH(C750,Products!$A$2:$A$181,0))</f>
        <v>2042.05</v>
      </c>
      <c r="I750" s="12" t="str">
        <f aca="false">INDEX(Orders!$G$2:$G$3525,MATCH(B750,Orders!$A$2:$A$3525,0))</f>
        <v>Delivered</v>
      </c>
      <c r="J750" s="16" t="n">
        <f aca="false">D750*E750*(1-F750/100)</f>
        <v>2759</v>
      </c>
      <c r="K750" s="16" t="n">
        <f aca="false">D750*H750</f>
        <v>2042.05</v>
      </c>
      <c r="L750" s="16" t="n">
        <f aca="false">J750-K750</f>
        <v>716.95</v>
      </c>
    </row>
    <row r="751" customFormat="false" ht="15" hidden="false" customHeight="false" outlineLevel="0" collapsed="false">
      <c r="A751" s="12" t="n">
        <v>750</v>
      </c>
      <c r="B751" s="12" t="n">
        <v>391</v>
      </c>
      <c r="C751" s="12" t="n">
        <v>2</v>
      </c>
      <c r="D751" s="12" t="n">
        <v>3</v>
      </c>
      <c r="E751" s="16" t="n">
        <v>4619</v>
      </c>
      <c r="F751" s="12" t="n">
        <v>0</v>
      </c>
      <c r="G751" s="12" t="str">
        <f aca="false">INDEX(Products!$C$2:$C$181,MATCH(C751,Products!$A$2:$A$181,0))</f>
        <v>Electronics</v>
      </c>
      <c r="H751" s="16" t="n">
        <f aca="false">INDEX(Products!$E$2:$E$181,MATCH(C751,Products!$A$2:$A$181,0))</f>
        <v>3093.49</v>
      </c>
      <c r="I751" s="12" t="str">
        <f aca="false">INDEX(Orders!$G$2:$G$3525,MATCH(B751,Orders!$A$2:$A$3525,0))</f>
        <v>Delivered</v>
      </c>
      <c r="J751" s="16" t="n">
        <f aca="false">D751*E751*(1-F751/100)</f>
        <v>13857</v>
      </c>
      <c r="K751" s="16" t="n">
        <f aca="false">D751*H751</f>
        <v>9280.47</v>
      </c>
      <c r="L751" s="16" t="n">
        <f aca="false">J751-K751</f>
        <v>4576.53</v>
      </c>
    </row>
    <row r="752" customFormat="false" ht="15" hidden="false" customHeight="false" outlineLevel="0" collapsed="false">
      <c r="A752" s="12" t="n">
        <v>751</v>
      </c>
      <c r="B752" s="12" t="n">
        <v>392</v>
      </c>
      <c r="C752" s="12" t="n">
        <v>56</v>
      </c>
      <c r="D752" s="12" t="n">
        <v>1</v>
      </c>
      <c r="E752" s="16" t="n">
        <v>1739</v>
      </c>
      <c r="F752" s="12" t="n">
        <v>0</v>
      </c>
      <c r="G752" s="12" t="str">
        <f aca="false">INDEX(Products!$C$2:$C$181,MATCH(C752,Products!$A$2:$A$181,0))</f>
        <v>Home &amp; Kitchen</v>
      </c>
      <c r="H752" s="16" t="n">
        <f aca="false">INDEX(Products!$E$2:$E$181,MATCH(C752,Products!$A$2:$A$181,0))</f>
        <v>1012.52</v>
      </c>
      <c r="I752" s="12" t="str">
        <f aca="false">INDEX(Orders!$G$2:$G$3525,MATCH(B752,Orders!$A$2:$A$3525,0))</f>
        <v>Delivered</v>
      </c>
      <c r="J752" s="16" t="n">
        <f aca="false">D752*E752*(1-F752/100)</f>
        <v>1739</v>
      </c>
      <c r="K752" s="16" t="n">
        <f aca="false">D752*H752</f>
        <v>1012.52</v>
      </c>
      <c r="L752" s="16" t="n">
        <f aca="false">J752-K752</f>
        <v>726.48</v>
      </c>
    </row>
    <row r="753" customFormat="false" ht="15" hidden="false" customHeight="false" outlineLevel="0" collapsed="false">
      <c r="A753" s="12" t="n">
        <v>752</v>
      </c>
      <c r="B753" s="12" t="n">
        <v>392</v>
      </c>
      <c r="C753" s="12" t="n">
        <v>134</v>
      </c>
      <c r="D753" s="12" t="n">
        <v>3</v>
      </c>
      <c r="E753" s="16" t="n">
        <v>2869</v>
      </c>
      <c r="F753" s="12" t="n">
        <v>0</v>
      </c>
      <c r="G753" s="12" t="str">
        <f aca="false">INDEX(Products!$C$2:$C$181,MATCH(C753,Products!$A$2:$A$181,0))</f>
        <v>Sports &amp; Fitness</v>
      </c>
      <c r="H753" s="16" t="n">
        <f aca="false">INDEX(Products!$E$2:$E$181,MATCH(C753,Products!$A$2:$A$181,0))</f>
        <v>1981.04</v>
      </c>
      <c r="I753" s="12" t="str">
        <f aca="false">INDEX(Orders!$G$2:$G$3525,MATCH(B753,Orders!$A$2:$A$3525,0))</f>
        <v>Delivered</v>
      </c>
      <c r="J753" s="16" t="n">
        <f aca="false">D753*E753*(1-F753/100)</f>
        <v>8607</v>
      </c>
      <c r="K753" s="16" t="n">
        <f aca="false">D753*H753</f>
        <v>5943.12</v>
      </c>
      <c r="L753" s="16" t="n">
        <f aca="false">J753-K753</f>
        <v>2663.88</v>
      </c>
    </row>
    <row r="754" customFormat="false" ht="15" hidden="false" customHeight="false" outlineLevel="0" collapsed="false">
      <c r="A754" s="12" t="n">
        <v>753</v>
      </c>
      <c r="B754" s="12" t="n">
        <v>393</v>
      </c>
      <c r="C754" s="12" t="n">
        <v>123</v>
      </c>
      <c r="D754" s="12" t="n">
        <v>1</v>
      </c>
      <c r="E754" s="16" t="n">
        <v>319</v>
      </c>
      <c r="F754" s="12" t="n">
        <v>0</v>
      </c>
      <c r="G754" s="12" t="str">
        <f aca="false">INDEX(Products!$C$2:$C$181,MATCH(C754,Products!$A$2:$A$181,0))</f>
        <v>Sports &amp; Fitness</v>
      </c>
      <c r="H754" s="16" t="n">
        <f aca="false">INDEX(Products!$E$2:$E$181,MATCH(C754,Products!$A$2:$A$181,0))</f>
        <v>234.68</v>
      </c>
      <c r="I754" s="12" t="str">
        <f aca="false">INDEX(Orders!$G$2:$G$3525,MATCH(B754,Orders!$A$2:$A$3525,0))</f>
        <v>Delivered</v>
      </c>
      <c r="J754" s="16" t="n">
        <f aca="false">D754*E754*(1-F754/100)</f>
        <v>319</v>
      </c>
      <c r="K754" s="16" t="n">
        <f aca="false">D754*H754</f>
        <v>234.68</v>
      </c>
      <c r="L754" s="16" t="n">
        <f aca="false">J754-K754</f>
        <v>84.32</v>
      </c>
    </row>
    <row r="755" customFormat="false" ht="15" hidden="false" customHeight="false" outlineLevel="0" collapsed="false">
      <c r="A755" s="12" t="n">
        <v>754</v>
      </c>
      <c r="B755" s="12" t="n">
        <v>393</v>
      </c>
      <c r="C755" s="12" t="n">
        <v>81</v>
      </c>
      <c r="D755" s="12" t="n">
        <v>1</v>
      </c>
      <c r="E755" s="16" t="n">
        <v>1299</v>
      </c>
      <c r="F755" s="12" t="n">
        <v>0</v>
      </c>
      <c r="G755" s="12" t="str">
        <f aca="false">INDEX(Products!$C$2:$C$181,MATCH(C755,Products!$A$2:$A$181,0))</f>
        <v>Fashion</v>
      </c>
      <c r="H755" s="16" t="n">
        <f aca="false">INDEX(Products!$E$2:$E$181,MATCH(C755,Products!$A$2:$A$181,0))</f>
        <v>878.72</v>
      </c>
      <c r="I755" s="12" t="str">
        <f aca="false">INDEX(Orders!$G$2:$G$3525,MATCH(B755,Orders!$A$2:$A$3525,0))</f>
        <v>Delivered</v>
      </c>
      <c r="J755" s="16" t="n">
        <f aca="false">D755*E755*(1-F755/100)</f>
        <v>1299</v>
      </c>
      <c r="K755" s="16" t="n">
        <f aca="false">D755*H755</f>
        <v>878.72</v>
      </c>
      <c r="L755" s="16" t="n">
        <f aca="false">J755-K755</f>
        <v>420.28</v>
      </c>
    </row>
    <row r="756" customFormat="false" ht="15" hidden="false" customHeight="false" outlineLevel="0" collapsed="false">
      <c r="A756" s="12" t="n">
        <v>755</v>
      </c>
      <c r="B756" s="12" t="n">
        <v>393</v>
      </c>
      <c r="C756" s="12" t="n">
        <v>55</v>
      </c>
      <c r="D756" s="12" t="n">
        <v>1</v>
      </c>
      <c r="E756" s="16" t="n">
        <v>1459</v>
      </c>
      <c r="F756" s="12" t="n">
        <v>0</v>
      </c>
      <c r="G756" s="12" t="str">
        <f aca="false">INDEX(Products!$C$2:$C$181,MATCH(C756,Products!$A$2:$A$181,0))</f>
        <v>Home &amp; Kitchen</v>
      </c>
      <c r="H756" s="16" t="n">
        <f aca="false">INDEX(Products!$E$2:$E$181,MATCH(C756,Products!$A$2:$A$181,0))</f>
        <v>824.91</v>
      </c>
      <c r="I756" s="12" t="str">
        <f aca="false">INDEX(Orders!$G$2:$G$3525,MATCH(B756,Orders!$A$2:$A$3525,0))</f>
        <v>Delivered</v>
      </c>
      <c r="J756" s="16" t="n">
        <f aca="false">D756*E756*(1-F756/100)</f>
        <v>1459</v>
      </c>
      <c r="K756" s="16" t="n">
        <f aca="false">D756*H756</f>
        <v>824.91</v>
      </c>
      <c r="L756" s="16" t="n">
        <f aca="false">J756-K756</f>
        <v>634.09</v>
      </c>
    </row>
    <row r="757" customFormat="false" ht="15" hidden="false" customHeight="false" outlineLevel="0" collapsed="false">
      <c r="A757" s="12" t="n">
        <v>756</v>
      </c>
      <c r="B757" s="12" t="n">
        <v>393</v>
      </c>
      <c r="C757" s="12" t="n">
        <v>46</v>
      </c>
      <c r="D757" s="12" t="n">
        <v>1</v>
      </c>
      <c r="E757" s="16" t="n">
        <v>959</v>
      </c>
      <c r="F757" s="12" t="n">
        <v>0</v>
      </c>
      <c r="G757" s="12" t="str">
        <f aca="false">INDEX(Products!$C$2:$C$181,MATCH(C757,Products!$A$2:$A$181,0))</f>
        <v>Home &amp; Kitchen</v>
      </c>
      <c r="H757" s="16" t="n">
        <f aca="false">INDEX(Products!$E$2:$E$181,MATCH(C757,Products!$A$2:$A$181,0))</f>
        <v>664.25</v>
      </c>
      <c r="I757" s="12" t="str">
        <f aca="false">INDEX(Orders!$G$2:$G$3525,MATCH(B757,Orders!$A$2:$A$3525,0))</f>
        <v>Delivered</v>
      </c>
      <c r="J757" s="16" t="n">
        <f aca="false">D757*E757*(1-F757/100)</f>
        <v>959</v>
      </c>
      <c r="K757" s="16" t="n">
        <f aca="false">D757*H757</f>
        <v>664.25</v>
      </c>
      <c r="L757" s="16" t="n">
        <f aca="false">J757-K757</f>
        <v>294.75</v>
      </c>
    </row>
    <row r="758" customFormat="false" ht="15" hidden="false" customHeight="false" outlineLevel="0" collapsed="false">
      <c r="A758" s="12" t="n">
        <v>757</v>
      </c>
      <c r="B758" s="12" t="n">
        <v>394</v>
      </c>
      <c r="C758" s="12" t="n">
        <v>143</v>
      </c>
      <c r="D758" s="12" t="n">
        <v>1</v>
      </c>
      <c r="E758" s="16" t="n">
        <v>2429</v>
      </c>
      <c r="F758" s="12" t="n">
        <v>5</v>
      </c>
      <c r="G758" s="12" t="str">
        <f aca="false">INDEX(Products!$C$2:$C$181,MATCH(C758,Products!$A$2:$A$181,0))</f>
        <v>Sports &amp; Fitness</v>
      </c>
      <c r="H758" s="16" t="n">
        <f aca="false">INDEX(Products!$E$2:$E$181,MATCH(C758,Products!$A$2:$A$181,0))</f>
        <v>1353.41</v>
      </c>
      <c r="I758" s="12" t="str">
        <f aca="false">INDEX(Orders!$G$2:$G$3525,MATCH(B758,Orders!$A$2:$A$3525,0))</f>
        <v>Delivered</v>
      </c>
      <c r="J758" s="16" t="n">
        <f aca="false">D758*E758*(1-F758/100)</f>
        <v>2307.55</v>
      </c>
      <c r="K758" s="16" t="n">
        <f aca="false">D758*H758</f>
        <v>1353.41</v>
      </c>
      <c r="L758" s="16" t="n">
        <f aca="false">J758-K758</f>
        <v>954.14</v>
      </c>
    </row>
    <row r="759" customFormat="false" ht="15" hidden="false" customHeight="false" outlineLevel="0" collapsed="false">
      <c r="A759" s="12" t="n">
        <v>758</v>
      </c>
      <c r="B759" s="12" t="n">
        <v>395</v>
      </c>
      <c r="C759" s="12" t="n">
        <v>107</v>
      </c>
      <c r="D759" s="12" t="n">
        <v>1</v>
      </c>
      <c r="E759" s="16" t="n">
        <v>1239</v>
      </c>
      <c r="F759" s="12" t="n">
        <v>0</v>
      </c>
      <c r="G759" s="12" t="str">
        <f aca="false">INDEX(Products!$C$2:$C$181,MATCH(C759,Products!$A$2:$A$181,0))</f>
        <v>Beauty</v>
      </c>
      <c r="H759" s="16" t="n">
        <f aca="false">INDEX(Products!$E$2:$E$181,MATCH(C759,Products!$A$2:$A$181,0))</f>
        <v>737.02</v>
      </c>
      <c r="I759" s="12" t="str">
        <f aca="false">INDEX(Orders!$G$2:$G$3525,MATCH(B759,Orders!$A$2:$A$3525,0))</f>
        <v>Delivered</v>
      </c>
      <c r="J759" s="16" t="n">
        <f aca="false">D759*E759*(1-F759/100)</f>
        <v>1239</v>
      </c>
      <c r="K759" s="16" t="n">
        <f aca="false">D759*H759</f>
        <v>737.02</v>
      </c>
      <c r="L759" s="16" t="n">
        <f aca="false">J759-K759</f>
        <v>501.98</v>
      </c>
    </row>
    <row r="760" customFormat="false" ht="15" hidden="false" customHeight="false" outlineLevel="0" collapsed="false">
      <c r="A760" s="12" t="n">
        <v>759</v>
      </c>
      <c r="B760" s="12" t="n">
        <v>395</v>
      </c>
      <c r="C760" s="12" t="n">
        <v>172</v>
      </c>
      <c r="D760" s="12" t="n">
        <v>1</v>
      </c>
      <c r="E760" s="16" t="n">
        <v>249</v>
      </c>
      <c r="F760" s="12" t="n">
        <v>0</v>
      </c>
      <c r="G760" s="12" t="str">
        <f aca="false">INDEX(Products!$C$2:$C$181,MATCH(C760,Products!$A$2:$A$181,0))</f>
        <v>Books &amp; Stationery</v>
      </c>
      <c r="H760" s="16" t="n">
        <f aca="false">INDEX(Products!$E$2:$E$181,MATCH(C760,Products!$A$2:$A$181,0))</f>
        <v>158.56</v>
      </c>
      <c r="I760" s="12" t="str">
        <f aca="false">INDEX(Orders!$G$2:$G$3525,MATCH(B760,Orders!$A$2:$A$3525,0))</f>
        <v>Delivered</v>
      </c>
      <c r="J760" s="16" t="n">
        <f aca="false">D760*E760*(1-F760/100)</f>
        <v>249</v>
      </c>
      <c r="K760" s="16" t="n">
        <f aca="false">D760*H760</f>
        <v>158.56</v>
      </c>
      <c r="L760" s="16" t="n">
        <f aca="false">J760-K760</f>
        <v>90.44</v>
      </c>
    </row>
    <row r="761" customFormat="false" ht="15" hidden="false" customHeight="false" outlineLevel="0" collapsed="false">
      <c r="A761" s="12" t="n">
        <v>760</v>
      </c>
      <c r="B761" s="12" t="n">
        <v>395</v>
      </c>
      <c r="C761" s="12" t="n">
        <v>156</v>
      </c>
      <c r="D761" s="12" t="n">
        <v>1</v>
      </c>
      <c r="E761" s="16" t="n">
        <v>459</v>
      </c>
      <c r="F761" s="12" t="n">
        <v>5</v>
      </c>
      <c r="G761" s="12" t="str">
        <f aca="false">INDEX(Products!$C$2:$C$181,MATCH(C761,Products!$A$2:$A$181,0))</f>
        <v>Books &amp; Stationery</v>
      </c>
      <c r="H761" s="16" t="n">
        <f aca="false">INDEX(Products!$E$2:$E$181,MATCH(C761,Products!$A$2:$A$181,0))</f>
        <v>259.65</v>
      </c>
      <c r="I761" s="12" t="str">
        <f aca="false">INDEX(Orders!$G$2:$G$3525,MATCH(B761,Orders!$A$2:$A$3525,0))</f>
        <v>Delivered</v>
      </c>
      <c r="J761" s="16" t="n">
        <f aca="false">D761*E761*(1-F761/100)</f>
        <v>436.05</v>
      </c>
      <c r="K761" s="16" t="n">
        <f aca="false">D761*H761</f>
        <v>259.65</v>
      </c>
      <c r="L761" s="16" t="n">
        <f aca="false">J761-K761</f>
        <v>176.4</v>
      </c>
    </row>
    <row r="762" customFormat="false" ht="15" hidden="false" customHeight="false" outlineLevel="0" collapsed="false">
      <c r="A762" s="12" t="n">
        <v>761</v>
      </c>
      <c r="B762" s="12" t="n">
        <v>396</v>
      </c>
      <c r="C762" s="12" t="n">
        <v>9</v>
      </c>
      <c r="D762" s="12" t="n">
        <v>1</v>
      </c>
      <c r="E762" s="16" t="n">
        <v>2389</v>
      </c>
      <c r="F762" s="12" t="n">
        <v>10</v>
      </c>
      <c r="G762" s="12" t="str">
        <f aca="false">INDEX(Products!$C$2:$C$181,MATCH(C762,Products!$A$2:$A$181,0))</f>
        <v>Electronics</v>
      </c>
      <c r="H762" s="16" t="n">
        <f aca="false">INDEX(Products!$E$2:$E$181,MATCH(C762,Products!$A$2:$A$181,0))</f>
        <v>1564.68</v>
      </c>
      <c r="I762" s="12" t="str">
        <f aca="false">INDEX(Orders!$G$2:$G$3525,MATCH(B762,Orders!$A$2:$A$3525,0))</f>
        <v>Delivered</v>
      </c>
      <c r="J762" s="16" t="n">
        <f aca="false">D762*E762*(1-F762/100)</f>
        <v>2150.1</v>
      </c>
      <c r="K762" s="16" t="n">
        <f aca="false">D762*H762</f>
        <v>1564.68</v>
      </c>
      <c r="L762" s="16" t="n">
        <f aca="false">J762-K762</f>
        <v>585.42</v>
      </c>
    </row>
    <row r="763" customFormat="false" ht="15" hidden="false" customHeight="false" outlineLevel="0" collapsed="false">
      <c r="A763" s="12" t="n">
        <v>762</v>
      </c>
      <c r="B763" s="12" t="n">
        <v>396</v>
      </c>
      <c r="C763" s="12" t="n">
        <v>147</v>
      </c>
      <c r="D763" s="12" t="n">
        <v>2</v>
      </c>
      <c r="E763" s="16" t="n">
        <v>3339</v>
      </c>
      <c r="F763" s="12" t="n">
        <v>0</v>
      </c>
      <c r="G763" s="12" t="str">
        <f aca="false">INDEX(Products!$C$2:$C$181,MATCH(C763,Products!$A$2:$A$181,0))</f>
        <v>Sports &amp; Fitness</v>
      </c>
      <c r="H763" s="16" t="n">
        <f aca="false">INDEX(Products!$E$2:$E$181,MATCH(C763,Products!$A$2:$A$181,0))</f>
        <v>2076.99</v>
      </c>
      <c r="I763" s="12" t="str">
        <f aca="false">INDEX(Orders!$G$2:$G$3525,MATCH(B763,Orders!$A$2:$A$3525,0))</f>
        <v>Delivered</v>
      </c>
      <c r="J763" s="16" t="n">
        <f aca="false">D763*E763*(1-F763/100)</f>
        <v>6678</v>
      </c>
      <c r="K763" s="16" t="n">
        <f aca="false">D763*H763</f>
        <v>4153.98</v>
      </c>
      <c r="L763" s="16" t="n">
        <f aca="false">J763-K763</f>
        <v>2524.02</v>
      </c>
    </row>
    <row r="764" customFormat="false" ht="15" hidden="false" customHeight="false" outlineLevel="0" collapsed="false">
      <c r="A764" s="12" t="n">
        <v>763</v>
      </c>
      <c r="B764" s="12" t="n">
        <v>397</v>
      </c>
      <c r="C764" s="12" t="n">
        <v>115</v>
      </c>
      <c r="D764" s="12" t="n">
        <v>3</v>
      </c>
      <c r="E764" s="16" t="n">
        <v>1629</v>
      </c>
      <c r="F764" s="12" t="n">
        <v>5</v>
      </c>
      <c r="G764" s="12" t="str">
        <f aca="false">INDEX(Products!$C$2:$C$181,MATCH(C764,Products!$A$2:$A$181,0))</f>
        <v>Beauty</v>
      </c>
      <c r="H764" s="16" t="n">
        <f aca="false">INDEX(Products!$E$2:$E$181,MATCH(C764,Products!$A$2:$A$181,0))</f>
        <v>1101.57</v>
      </c>
      <c r="I764" s="12" t="str">
        <f aca="false">INDEX(Orders!$G$2:$G$3525,MATCH(B764,Orders!$A$2:$A$3525,0))</f>
        <v>Delivered</v>
      </c>
      <c r="J764" s="16" t="n">
        <f aca="false">D764*E764*(1-F764/100)</f>
        <v>4642.65</v>
      </c>
      <c r="K764" s="16" t="n">
        <f aca="false">D764*H764</f>
        <v>3304.71</v>
      </c>
      <c r="L764" s="16" t="n">
        <f aca="false">J764-K764</f>
        <v>1337.94</v>
      </c>
    </row>
    <row r="765" customFormat="false" ht="15" hidden="false" customHeight="false" outlineLevel="0" collapsed="false">
      <c r="A765" s="12" t="n">
        <v>764</v>
      </c>
      <c r="B765" s="12" t="n">
        <v>398</v>
      </c>
      <c r="C765" s="12" t="n">
        <v>89</v>
      </c>
      <c r="D765" s="12" t="n">
        <v>1</v>
      </c>
      <c r="E765" s="16" t="n">
        <v>2179</v>
      </c>
      <c r="F765" s="12" t="n">
        <v>0</v>
      </c>
      <c r="G765" s="12" t="str">
        <f aca="false">INDEX(Products!$C$2:$C$181,MATCH(C765,Products!$A$2:$A$181,0))</f>
        <v>Fashion</v>
      </c>
      <c r="H765" s="16" t="n">
        <f aca="false">INDEX(Products!$E$2:$E$181,MATCH(C765,Products!$A$2:$A$181,0))</f>
        <v>1366.99</v>
      </c>
      <c r="I765" s="12" t="str">
        <f aca="false">INDEX(Orders!$G$2:$G$3525,MATCH(B765,Orders!$A$2:$A$3525,0))</f>
        <v>Delivered</v>
      </c>
      <c r="J765" s="16" t="n">
        <f aca="false">D765*E765*(1-F765/100)</f>
        <v>2179</v>
      </c>
      <c r="K765" s="16" t="n">
        <f aca="false">D765*H765</f>
        <v>1366.99</v>
      </c>
      <c r="L765" s="16" t="n">
        <f aca="false">J765-K765</f>
        <v>812.01</v>
      </c>
    </row>
    <row r="766" customFormat="false" ht="15" hidden="false" customHeight="false" outlineLevel="0" collapsed="false">
      <c r="A766" s="12" t="n">
        <v>765</v>
      </c>
      <c r="B766" s="12" t="n">
        <v>399</v>
      </c>
      <c r="C766" s="12" t="n">
        <v>61</v>
      </c>
      <c r="D766" s="12" t="n">
        <v>1</v>
      </c>
      <c r="E766" s="16" t="n">
        <v>2489</v>
      </c>
      <c r="F766" s="12" t="n">
        <v>0</v>
      </c>
      <c r="G766" s="12" t="str">
        <f aca="false">INDEX(Products!$C$2:$C$181,MATCH(C766,Products!$A$2:$A$181,0))</f>
        <v>Fashion</v>
      </c>
      <c r="H766" s="16" t="n">
        <f aca="false">INDEX(Products!$E$2:$E$181,MATCH(C766,Products!$A$2:$A$181,0))</f>
        <v>1815.02</v>
      </c>
      <c r="I766" s="12" t="str">
        <f aca="false">INDEX(Orders!$G$2:$G$3525,MATCH(B766,Orders!$A$2:$A$3525,0))</f>
        <v>Delivered</v>
      </c>
      <c r="J766" s="16" t="n">
        <f aca="false">D766*E766*(1-F766/100)</f>
        <v>2489</v>
      </c>
      <c r="K766" s="16" t="n">
        <f aca="false">D766*H766</f>
        <v>1815.02</v>
      </c>
      <c r="L766" s="16" t="n">
        <f aca="false">J766-K766</f>
        <v>673.98</v>
      </c>
    </row>
    <row r="767" customFormat="false" ht="15" hidden="false" customHeight="false" outlineLevel="0" collapsed="false">
      <c r="A767" s="12" t="n">
        <v>766</v>
      </c>
      <c r="B767" s="12" t="n">
        <v>400</v>
      </c>
      <c r="C767" s="12" t="n">
        <v>88</v>
      </c>
      <c r="D767" s="12" t="n">
        <v>1</v>
      </c>
      <c r="E767" s="16" t="n">
        <v>2049</v>
      </c>
      <c r="F767" s="12" t="n">
        <v>0</v>
      </c>
      <c r="G767" s="12" t="str">
        <f aca="false">INDEX(Products!$C$2:$C$181,MATCH(C767,Products!$A$2:$A$181,0))</f>
        <v>Fashion</v>
      </c>
      <c r="H767" s="16" t="n">
        <f aca="false">INDEX(Products!$E$2:$E$181,MATCH(C767,Products!$A$2:$A$181,0))</f>
        <v>1198.41</v>
      </c>
      <c r="I767" s="12" t="str">
        <f aca="false">INDEX(Orders!$G$2:$G$3525,MATCH(B767,Orders!$A$2:$A$3525,0))</f>
        <v>Delivered</v>
      </c>
      <c r="J767" s="16" t="n">
        <f aca="false">D767*E767*(1-F767/100)</f>
        <v>2049</v>
      </c>
      <c r="K767" s="16" t="n">
        <f aca="false">D767*H767</f>
        <v>1198.41</v>
      </c>
      <c r="L767" s="16" t="n">
        <f aca="false">J767-K767</f>
        <v>850.59</v>
      </c>
    </row>
    <row r="768" customFormat="false" ht="15" hidden="false" customHeight="false" outlineLevel="0" collapsed="false">
      <c r="A768" s="12" t="n">
        <v>767</v>
      </c>
      <c r="B768" s="12" t="n">
        <v>401</v>
      </c>
      <c r="C768" s="12" t="n">
        <v>3</v>
      </c>
      <c r="D768" s="12" t="n">
        <v>2</v>
      </c>
      <c r="E768" s="16" t="n">
        <v>1619</v>
      </c>
      <c r="F768" s="12" t="n">
        <v>0</v>
      </c>
      <c r="G768" s="12" t="str">
        <f aca="false">INDEX(Products!$C$2:$C$181,MATCH(C768,Products!$A$2:$A$181,0))</f>
        <v>Electronics</v>
      </c>
      <c r="H768" s="16" t="n">
        <f aca="false">INDEX(Products!$E$2:$E$181,MATCH(C768,Products!$A$2:$A$181,0))</f>
        <v>940.96</v>
      </c>
      <c r="I768" s="12" t="str">
        <f aca="false">INDEX(Orders!$G$2:$G$3525,MATCH(B768,Orders!$A$2:$A$3525,0))</f>
        <v>Delivered</v>
      </c>
      <c r="J768" s="16" t="n">
        <f aca="false">D768*E768*(1-F768/100)</f>
        <v>3238</v>
      </c>
      <c r="K768" s="16" t="n">
        <f aca="false">D768*H768</f>
        <v>1881.92</v>
      </c>
      <c r="L768" s="16" t="n">
        <f aca="false">J768-K768</f>
        <v>1356.08</v>
      </c>
    </row>
    <row r="769" customFormat="false" ht="15" hidden="false" customHeight="false" outlineLevel="0" collapsed="false">
      <c r="A769" s="12" t="n">
        <v>768</v>
      </c>
      <c r="B769" s="12" t="n">
        <v>402</v>
      </c>
      <c r="C769" s="12" t="n">
        <v>127</v>
      </c>
      <c r="D769" s="12" t="n">
        <v>1</v>
      </c>
      <c r="E769" s="16" t="n">
        <v>3449</v>
      </c>
      <c r="F769" s="12" t="n">
        <v>0</v>
      </c>
      <c r="G769" s="12" t="str">
        <f aca="false">INDEX(Products!$C$2:$C$181,MATCH(C769,Products!$A$2:$A$181,0))</f>
        <v>Sports &amp; Fitness</v>
      </c>
      <c r="H769" s="16" t="n">
        <f aca="false">INDEX(Products!$E$2:$E$181,MATCH(C769,Products!$A$2:$A$181,0))</f>
        <v>2115.56</v>
      </c>
      <c r="I769" s="12" t="str">
        <f aca="false">INDEX(Orders!$G$2:$G$3525,MATCH(B769,Orders!$A$2:$A$3525,0))</f>
        <v>Delivered</v>
      </c>
      <c r="J769" s="16" t="n">
        <f aca="false">D769*E769*(1-F769/100)</f>
        <v>3449</v>
      </c>
      <c r="K769" s="16" t="n">
        <f aca="false">D769*H769</f>
        <v>2115.56</v>
      </c>
      <c r="L769" s="16" t="n">
        <f aca="false">J769-K769</f>
        <v>1333.44</v>
      </c>
    </row>
    <row r="770" customFormat="false" ht="15" hidden="false" customHeight="false" outlineLevel="0" collapsed="false">
      <c r="A770" s="12" t="n">
        <v>769</v>
      </c>
      <c r="B770" s="12" t="n">
        <v>402</v>
      </c>
      <c r="C770" s="12" t="n">
        <v>73</v>
      </c>
      <c r="D770" s="12" t="n">
        <v>1</v>
      </c>
      <c r="E770" s="16" t="n">
        <v>1079</v>
      </c>
      <c r="F770" s="12" t="n">
        <v>10</v>
      </c>
      <c r="G770" s="12" t="str">
        <f aca="false">INDEX(Products!$C$2:$C$181,MATCH(C770,Products!$A$2:$A$181,0))</f>
        <v>Fashion</v>
      </c>
      <c r="H770" s="16" t="n">
        <f aca="false">INDEX(Products!$E$2:$E$181,MATCH(C770,Products!$A$2:$A$181,0))</f>
        <v>601.41</v>
      </c>
      <c r="I770" s="12" t="str">
        <f aca="false">INDEX(Orders!$G$2:$G$3525,MATCH(B770,Orders!$A$2:$A$3525,0))</f>
        <v>Delivered</v>
      </c>
      <c r="J770" s="16" t="n">
        <f aca="false">D770*E770*(1-F770/100)</f>
        <v>971.1</v>
      </c>
      <c r="K770" s="16" t="n">
        <f aca="false">D770*H770</f>
        <v>601.41</v>
      </c>
      <c r="L770" s="16" t="n">
        <f aca="false">J770-K770</f>
        <v>369.69</v>
      </c>
    </row>
    <row r="771" customFormat="false" ht="15" hidden="false" customHeight="false" outlineLevel="0" collapsed="false">
      <c r="A771" s="12" t="n">
        <v>770</v>
      </c>
      <c r="B771" s="12" t="n">
        <v>403</v>
      </c>
      <c r="C771" s="12" t="n">
        <v>144</v>
      </c>
      <c r="D771" s="12" t="n">
        <v>1</v>
      </c>
      <c r="E771" s="16" t="n">
        <v>2009</v>
      </c>
      <c r="F771" s="12" t="n">
        <v>0</v>
      </c>
      <c r="G771" s="12" t="str">
        <f aca="false">INDEX(Products!$C$2:$C$181,MATCH(C771,Products!$A$2:$A$181,0))</f>
        <v>Sports &amp; Fitness</v>
      </c>
      <c r="H771" s="16" t="n">
        <f aca="false">INDEX(Products!$E$2:$E$181,MATCH(C771,Products!$A$2:$A$181,0))</f>
        <v>1322.98</v>
      </c>
      <c r="I771" s="12" t="str">
        <f aca="false">INDEX(Orders!$G$2:$G$3525,MATCH(B771,Orders!$A$2:$A$3525,0))</f>
        <v>Delivered</v>
      </c>
      <c r="J771" s="16" t="n">
        <f aca="false">D771*E771*(1-F771/100)</f>
        <v>2009</v>
      </c>
      <c r="K771" s="16" t="n">
        <f aca="false">D771*H771</f>
        <v>1322.98</v>
      </c>
      <c r="L771" s="16" t="n">
        <f aca="false">J771-K771</f>
        <v>686.02</v>
      </c>
    </row>
    <row r="772" customFormat="false" ht="15" hidden="false" customHeight="false" outlineLevel="0" collapsed="false">
      <c r="A772" s="12" t="n">
        <v>771</v>
      </c>
      <c r="B772" s="12" t="n">
        <v>404</v>
      </c>
      <c r="C772" s="12" t="n">
        <v>73</v>
      </c>
      <c r="D772" s="12" t="n">
        <v>1</v>
      </c>
      <c r="E772" s="16" t="n">
        <v>1079</v>
      </c>
      <c r="F772" s="12" t="n">
        <v>10</v>
      </c>
      <c r="G772" s="12" t="str">
        <f aca="false">INDEX(Products!$C$2:$C$181,MATCH(C772,Products!$A$2:$A$181,0))</f>
        <v>Fashion</v>
      </c>
      <c r="H772" s="16" t="n">
        <f aca="false">INDEX(Products!$E$2:$E$181,MATCH(C772,Products!$A$2:$A$181,0))</f>
        <v>601.41</v>
      </c>
      <c r="I772" s="12" t="str">
        <f aca="false">INDEX(Orders!$G$2:$G$3525,MATCH(B772,Orders!$A$2:$A$3525,0))</f>
        <v>Cancelled</v>
      </c>
      <c r="J772" s="16" t="n">
        <f aca="false">D772*E772*(1-F772/100)</f>
        <v>971.1</v>
      </c>
      <c r="K772" s="16" t="n">
        <f aca="false">D772*H772</f>
        <v>601.41</v>
      </c>
      <c r="L772" s="16" t="n">
        <f aca="false">J772-K772</f>
        <v>369.69</v>
      </c>
    </row>
    <row r="773" customFormat="false" ht="15" hidden="false" customHeight="false" outlineLevel="0" collapsed="false">
      <c r="A773" s="12" t="n">
        <v>772</v>
      </c>
      <c r="B773" s="12" t="n">
        <v>404</v>
      </c>
      <c r="C773" s="12" t="n">
        <v>103</v>
      </c>
      <c r="D773" s="12" t="n">
        <v>1</v>
      </c>
      <c r="E773" s="16" t="n">
        <v>1159</v>
      </c>
      <c r="F773" s="12" t="n">
        <v>0</v>
      </c>
      <c r="G773" s="12" t="str">
        <f aca="false">INDEX(Products!$C$2:$C$181,MATCH(C773,Products!$A$2:$A$181,0))</f>
        <v>Beauty</v>
      </c>
      <c r="H773" s="16" t="n">
        <f aca="false">INDEX(Products!$E$2:$E$181,MATCH(C773,Products!$A$2:$A$181,0))</f>
        <v>639.58</v>
      </c>
      <c r="I773" s="12" t="str">
        <f aca="false">INDEX(Orders!$G$2:$G$3525,MATCH(B773,Orders!$A$2:$A$3525,0))</f>
        <v>Cancelled</v>
      </c>
      <c r="J773" s="16" t="n">
        <f aca="false">D773*E773*(1-F773/100)</f>
        <v>1159</v>
      </c>
      <c r="K773" s="16" t="n">
        <f aca="false">D773*H773</f>
        <v>639.58</v>
      </c>
      <c r="L773" s="16" t="n">
        <f aca="false">J773-K773</f>
        <v>519.42</v>
      </c>
    </row>
    <row r="774" customFormat="false" ht="15" hidden="false" customHeight="false" outlineLevel="0" collapsed="false">
      <c r="A774" s="12" t="n">
        <v>773</v>
      </c>
      <c r="B774" s="12" t="n">
        <v>405</v>
      </c>
      <c r="C774" s="12" t="n">
        <v>30</v>
      </c>
      <c r="D774" s="12" t="n">
        <v>1</v>
      </c>
      <c r="E774" s="16" t="n">
        <v>1049</v>
      </c>
      <c r="F774" s="12" t="n">
        <v>0</v>
      </c>
      <c r="G774" s="12" t="str">
        <f aca="false">INDEX(Products!$C$2:$C$181,MATCH(C774,Products!$A$2:$A$181,0))</f>
        <v>Electronics</v>
      </c>
      <c r="H774" s="16" t="n">
        <f aca="false">INDEX(Products!$E$2:$E$181,MATCH(C774,Products!$A$2:$A$181,0))</f>
        <v>645.2</v>
      </c>
      <c r="I774" s="12" t="str">
        <f aca="false">INDEX(Orders!$G$2:$G$3525,MATCH(B774,Orders!$A$2:$A$3525,0))</f>
        <v>Delivered</v>
      </c>
      <c r="J774" s="16" t="n">
        <f aca="false">D774*E774*(1-F774/100)</f>
        <v>1049</v>
      </c>
      <c r="K774" s="16" t="n">
        <f aca="false">D774*H774</f>
        <v>645.2</v>
      </c>
      <c r="L774" s="16" t="n">
        <f aca="false">J774-K774</f>
        <v>403.8</v>
      </c>
    </row>
    <row r="775" customFormat="false" ht="15" hidden="false" customHeight="false" outlineLevel="0" collapsed="false">
      <c r="A775" s="12" t="n">
        <v>774</v>
      </c>
      <c r="B775" s="12" t="n">
        <v>405</v>
      </c>
      <c r="C775" s="12" t="n">
        <v>180</v>
      </c>
      <c r="D775" s="12" t="n">
        <v>2</v>
      </c>
      <c r="E775" s="16" t="n">
        <v>859</v>
      </c>
      <c r="F775" s="12" t="n">
        <v>15</v>
      </c>
      <c r="G775" s="12" t="str">
        <f aca="false">INDEX(Products!$C$2:$C$181,MATCH(C775,Products!$A$2:$A$181,0))</f>
        <v>Books &amp; Stationery</v>
      </c>
      <c r="H775" s="16" t="n">
        <f aca="false">INDEX(Products!$E$2:$E$181,MATCH(C775,Products!$A$2:$A$181,0))</f>
        <v>571.32</v>
      </c>
      <c r="I775" s="12" t="str">
        <f aca="false">INDEX(Orders!$G$2:$G$3525,MATCH(B775,Orders!$A$2:$A$3525,0))</f>
        <v>Delivered</v>
      </c>
      <c r="J775" s="16" t="n">
        <f aca="false">D775*E775*(1-F775/100)</f>
        <v>1460.3</v>
      </c>
      <c r="K775" s="16" t="n">
        <f aca="false">D775*H775</f>
        <v>1142.64</v>
      </c>
      <c r="L775" s="16" t="n">
        <f aca="false">J775-K775</f>
        <v>317.66</v>
      </c>
    </row>
    <row r="776" customFormat="false" ht="15" hidden="false" customHeight="false" outlineLevel="0" collapsed="false">
      <c r="A776" s="12" t="n">
        <v>775</v>
      </c>
      <c r="B776" s="12" t="n">
        <v>406</v>
      </c>
      <c r="C776" s="12" t="n">
        <v>75</v>
      </c>
      <c r="D776" s="12" t="n">
        <v>1</v>
      </c>
      <c r="E776" s="16" t="n">
        <v>449</v>
      </c>
      <c r="F776" s="12" t="n">
        <v>10</v>
      </c>
      <c r="G776" s="12" t="str">
        <f aca="false">INDEX(Products!$C$2:$C$181,MATCH(C776,Products!$A$2:$A$181,0))</f>
        <v>Fashion</v>
      </c>
      <c r="H776" s="16" t="n">
        <f aca="false">INDEX(Products!$E$2:$E$181,MATCH(C776,Products!$A$2:$A$181,0))</f>
        <v>271.97</v>
      </c>
      <c r="I776" s="12" t="str">
        <f aca="false">INDEX(Orders!$G$2:$G$3525,MATCH(B776,Orders!$A$2:$A$3525,0))</f>
        <v>Returned</v>
      </c>
      <c r="J776" s="16" t="n">
        <f aca="false">D776*E776*(1-F776/100)</f>
        <v>404.1</v>
      </c>
      <c r="K776" s="16" t="n">
        <f aca="false">D776*H776</f>
        <v>271.97</v>
      </c>
      <c r="L776" s="16" t="n">
        <f aca="false">J776-K776</f>
        <v>132.13</v>
      </c>
    </row>
    <row r="777" customFormat="false" ht="15" hidden="false" customHeight="false" outlineLevel="0" collapsed="false">
      <c r="A777" s="12" t="n">
        <v>776</v>
      </c>
      <c r="B777" s="12" t="n">
        <v>407</v>
      </c>
      <c r="C777" s="12" t="n">
        <v>167</v>
      </c>
      <c r="D777" s="12" t="n">
        <v>1</v>
      </c>
      <c r="E777" s="16" t="n">
        <v>119</v>
      </c>
      <c r="F777" s="12" t="n">
        <v>0</v>
      </c>
      <c r="G777" s="12" t="str">
        <f aca="false">INDEX(Products!$C$2:$C$181,MATCH(C777,Products!$A$2:$A$181,0))</f>
        <v>Books &amp; Stationery</v>
      </c>
      <c r="H777" s="16" t="n">
        <f aca="false">INDEX(Products!$E$2:$E$181,MATCH(C777,Products!$A$2:$A$181,0))</f>
        <v>68.21</v>
      </c>
      <c r="I777" s="12" t="str">
        <f aca="false">INDEX(Orders!$G$2:$G$3525,MATCH(B777,Orders!$A$2:$A$3525,0))</f>
        <v>Delivered</v>
      </c>
      <c r="J777" s="16" t="n">
        <f aca="false">D777*E777*(1-F777/100)</f>
        <v>119</v>
      </c>
      <c r="K777" s="16" t="n">
        <f aca="false">D777*H777</f>
        <v>68.21</v>
      </c>
      <c r="L777" s="16" t="n">
        <f aca="false">J777-K777</f>
        <v>50.79</v>
      </c>
    </row>
    <row r="778" customFormat="false" ht="15" hidden="false" customHeight="false" outlineLevel="0" collapsed="false">
      <c r="A778" s="12" t="n">
        <v>777</v>
      </c>
      <c r="B778" s="12" t="n">
        <v>408</v>
      </c>
      <c r="C778" s="12" t="n">
        <v>162</v>
      </c>
      <c r="D778" s="12" t="n">
        <v>1</v>
      </c>
      <c r="E778" s="16" t="n">
        <v>639</v>
      </c>
      <c r="F778" s="12" t="n">
        <v>5</v>
      </c>
      <c r="G778" s="12" t="str">
        <f aca="false">INDEX(Products!$C$2:$C$181,MATCH(C778,Products!$A$2:$A$181,0))</f>
        <v>Books &amp; Stationery</v>
      </c>
      <c r="H778" s="16" t="n">
        <f aca="false">INDEX(Products!$E$2:$E$181,MATCH(C778,Products!$A$2:$A$181,0))</f>
        <v>387.23</v>
      </c>
      <c r="I778" s="12" t="str">
        <f aca="false">INDEX(Orders!$G$2:$G$3525,MATCH(B778,Orders!$A$2:$A$3525,0))</f>
        <v>Cancelled</v>
      </c>
      <c r="J778" s="16" t="n">
        <f aca="false">D778*E778*(1-F778/100)</f>
        <v>607.05</v>
      </c>
      <c r="K778" s="16" t="n">
        <f aca="false">D778*H778</f>
        <v>387.23</v>
      </c>
      <c r="L778" s="16" t="n">
        <f aca="false">J778-K778</f>
        <v>219.82</v>
      </c>
    </row>
    <row r="779" customFormat="false" ht="15" hidden="false" customHeight="false" outlineLevel="0" collapsed="false">
      <c r="A779" s="12" t="n">
        <v>778</v>
      </c>
      <c r="B779" s="12" t="n">
        <v>409</v>
      </c>
      <c r="C779" s="12" t="n">
        <v>40</v>
      </c>
      <c r="D779" s="12" t="n">
        <v>1</v>
      </c>
      <c r="E779" s="16" t="n">
        <v>2059</v>
      </c>
      <c r="F779" s="12" t="n">
        <v>0</v>
      </c>
      <c r="G779" s="12" t="str">
        <f aca="false">INDEX(Products!$C$2:$C$181,MATCH(C779,Products!$A$2:$A$181,0))</f>
        <v>Home &amp; Kitchen</v>
      </c>
      <c r="H779" s="16" t="n">
        <f aca="false">INDEX(Products!$E$2:$E$181,MATCH(C779,Products!$A$2:$A$181,0))</f>
        <v>1180.16</v>
      </c>
      <c r="I779" s="12" t="str">
        <f aca="false">INDEX(Orders!$G$2:$G$3525,MATCH(B779,Orders!$A$2:$A$3525,0))</f>
        <v>Delivered</v>
      </c>
      <c r="J779" s="16" t="n">
        <f aca="false">D779*E779*(1-F779/100)</f>
        <v>2059</v>
      </c>
      <c r="K779" s="16" t="n">
        <f aca="false">D779*H779</f>
        <v>1180.16</v>
      </c>
      <c r="L779" s="16" t="n">
        <f aca="false">J779-K779</f>
        <v>878.84</v>
      </c>
    </row>
    <row r="780" customFormat="false" ht="15" hidden="false" customHeight="false" outlineLevel="0" collapsed="false">
      <c r="A780" s="12" t="n">
        <v>779</v>
      </c>
      <c r="B780" s="12" t="n">
        <v>410</v>
      </c>
      <c r="C780" s="12" t="n">
        <v>139</v>
      </c>
      <c r="D780" s="12" t="n">
        <v>1</v>
      </c>
      <c r="E780" s="16" t="n">
        <v>3249</v>
      </c>
      <c r="F780" s="12" t="n">
        <v>0</v>
      </c>
      <c r="G780" s="12" t="str">
        <f aca="false">INDEX(Products!$C$2:$C$181,MATCH(C780,Products!$A$2:$A$181,0))</f>
        <v>Sports &amp; Fitness</v>
      </c>
      <c r="H780" s="16" t="n">
        <f aca="false">INDEX(Products!$E$2:$E$181,MATCH(C780,Products!$A$2:$A$181,0))</f>
        <v>2209.3</v>
      </c>
      <c r="I780" s="12" t="str">
        <f aca="false">INDEX(Orders!$G$2:$G$3525,MATCH(B780,Orders!$A$2:$A$3525,0))</f>
        <v>Delivered</v>
      </c>
      <c r="J780" s="16" t="n">
        <f aca="false">D780*E780*(1-F780/100)</f>
        <v>3249</v>
      </c>
      <c r="K780" s="16" t="n">
        <f aca="false">D780*H780</f>
        <v>2209.3</v>
      </c>
      <c r="L780" s="16" t="n">
        <f aca="false">J780-K780</f>
        <v>1039.7</v>
      </c>
    </row>
    <row r="781" customFormat="false" ht="15" hidden="false" customHeight="false" outlineLevel="0" collapsed="false">
      <c r="A781" s="12" t="n">
        <v>780</v>
      </c>
      <c r="B781" s="12" t="n">
        <v>410</v>
      </c>
      <c r="C781" s="12" t="n">
        <v>158</v>
      </c>
      <c r="D781" s="12" t="n">
        <v>1</v>
      </c>
      <c r="E781" s="16" t="n">
        <v>779</v>
      </c>
      <c r="F781" s="12" t="n">
        <v>0</v>
      </c>
      <c r="G781" s="12" t="str">
        <f aca="false">INDEX(Products!$C$2:$C$181,MATCH(C781,Products!$A$2:$A$181,0))</f>
        <v>Books &amp; Stationery</v>
      </c>
      <c r="H781" s="16" t="n">
        <f aca="false">INDEX(Products!$E$2:$E$181,MATCH(C781,Products!$A$2:$A$181,0))</f>
        <v>536.88</v>
      </c>
      <c r="I781" s="12" t="str">
        <f aca="false">INDEX(Orders!$G$2:$G$3525,MATCH(B781,Orders!$A$2:$A$3525,0))</f>
        <v>Delivered</v>
      </c>
      <c r="J781" s="16" t="n">
        <f aca="false">D781*E781*(1-F781/100)</f>
        <v>779</v>
      </c>
      <c r="K781" s="16" t="n">
        <f aca="false">D781*H781</f>
        <v>536.88</v>
      </c>
      <c r="L781" s="16" t="n">
        <f aca="false">J781-K781</f>
        <v>242.12</v>
      </c>
    </row>
    <row r="782" customFormat="false" ht="15" hidden="false" customHeight="false" outlineLevel="0" collapsed="false">
      <c r="A782" s="12" t="n">
        <v>781</v>
      </c>
      <c r="B782" s="12" t="n">
        <v>410</v>
      </c>
      <c r="C782" s="12" t="n">
        <v>145</v>
      </c>
      <c r="D782" s="12" t="n">
        <v>1</v>
      </c>
      <c r="E782" s="16" t="n">
        <v>1329</v>
      </c>
      <c r="F782" s="12" t="n">
        <v>0</v>
      </c>
      <c r="G782" s="12" t="str">
        <f aca="false">INDEX(Products!$C$2:$C$181,MATCH(C782,Products!$A$2:$A$181,0))</f>
        <v>Sports &amp; Fitness</v>
      </c>
      <c r="H782" s="16" t="n">
        <f aca="false">INDEX(Products!$E$2:$E$181,MATCH(C782,Products!$A$2:$A$181,0))</f>
        <v>887.99</v>
      </c>
      <c r="I782" s="12" t="str">
        <f aca="false">INDEX(Orders!$G$2:$G$3525,MATCH(B782,Orders!$A$2:$A$3525,0))</f>
        <v>Delivered</v>
      </c>
      <c r="J782" s="16" t="n">
        <f aca="false">D782*E782*(1-F782/100)</f>
        <v>1329</v>
      </c>
      <c r="K782" s="16" t="n">
        <f aca="false">D782*H782</f>
        <v>887.99</v>
      </c>
      <c r="L782" s="16" t="n">
        <f aca="false">J782-K782</f>
        <v>441.01</v>
      </c>
    </row>
    <row r="783" customFormat="false" ht="15" hidden="false" customHeight="false" outlineLevel="0" collapsed="false">
      <c r="A783" s="12" t="n">
        <v>782</v>
      </c>
      <c r="B783" s="12" t="n">
        <v>410</v>
      </c>
      <c r="C783" s="12" t="n">
        <v>130</v>
      </c>
      <c r="D783" s="12" t="n">
        <v>1</v>
      </c>
      <c r="E783" s="16" t="n">
        <v>2399</v>
      </c>
      <c r="F783" s="12" t="n">
        <v>0</v>
      </c>
      <c r="G783" s="12" t="str">
        <f aca="false">INDEX(Products!$C$2:$C$181,MATCH(C783,Products!$A$2:$A$181,0))</f>
        <v>Sports &amp; Fitness</v>
      </c>
      <c r="H783" s="16" t="n">
        <f aca="false">INDEX(Products!$E$2:$E$181,MATCH(C783,Products!$A$2:$A$181,0))</f>
        <v>1366.08</v>
      </c>
      <c r="I783" s="12" t="str">
        <f aca="false">INDEX(Orders!$G$2:$G$3525,MATCH(B783,Orders!$A$2:$A$3525,0))</f>
        <v>Delivered</v>
      </c>
      <c r="J783" s="16" t="n">
        <f aca="false">D783*E783*(1-F783/100)</f>
        <v>2399</v>
      </c>
      <c r="K783" s="16" t="n">
        <f aca="false">D783*H783</f>
        <v>1366.08</v>
      </c>
      <c r="L783" s="16" t="n">
        <f aca="false">J783-K783</f>
        <v>1032.92</v>
      </c>
    </row>
    <row r="784" customFormat="false" ht="15" hidden="false" customHeight="false" outlineLevel="0" collapsed="false">
      <c r="A784" s="12" t="n">
        <v>783</v>
      </c>
      <c r="B784" s="12" t="n">
        <v>411</v>
      </c>
      <c r="C784" s="12" t="n">
        <v>173</v>
      </c>
      <c r="D784" s="12" t="n">
        <v>1</v>
      </c>
      <c r="E784" s="16" t="n">
        <v>429</v>
      </c>
      <c r="F784" s="12" t="n">
        <v>0</v>
      </c>
      <c r="G784" s="12" t="str">
        <f aca="false">INDEX(Products!$C$2:$C$181,MATCH(C784,Products!$A$2:$A$181,0))</f>
        <v>Books &amp; Stationery</v>
      </c>
      <c r="H784" s="16" t="n">
        <f aca="false">INDEX(Products!$E$2:$E$181,MATCH(C784,Products!$A$2:$A$181,0))</f>
        <v>288.79</v>
      </c>
      <c r="I784" s="12" t="str">
        <f aca="false">INDEX(Orders!$G$2:$G$3525,MATCH(B784,Orders!$A$2:$A$3525,0))</f>
        <v>Cancelled</v>
      </c>
      <c r="J784" s="16" t="n">
        <f aca="false">D784*E784*(1-F784/100)</f>
        <v>429</v>
      </c>
      <c r="K784" s="16" t="n">
        <f aca="false">D784*H784</f>
        <v>288.79</v>
      </c>
      <c r="L784" s="16" t="n">
        <f aca="false">J784-K784</f>
        <v>140.21</v>
      </c>
    </row>
    <row r="785" customFormat="false" ht="15" hidden="false" customHeight="false" outlineLevel="0" collapsed="false">
      <c r="A785" s="12" t="n">
        <v>784</v>
      </c>
      <c r="B785" s="12" t="n">
        <v>411</v>
      </c>
      <c r="C785" s="12" t="n">
        <v>24</v>
      </c>
      <c r="D785" s="12" t="n">
        <v>1</v>
      </c>
      <c r="E785" s="16" t="n">
        <v>2429</v>
      </c>
      <c r="F785" s="12" t="n">
        <v>0</v>
      </c>
      <c r="G785" s="12" t="str">
        <f aca="false">INDEX(Products!$C$2:$C$181,MATCH(C785,Products!$A$2:$A$181,0))</f>
        <v>Electronics</v>
      </c>
      <c r="H785" s="16" t="n">
        <f aca="false">INDEX(Products!$E$2:$E$181,MATCH(C785,Products!$A$2:$A$181,0))</f>
        <v>1588.6</v>
      </c>
      <c r="I785" s="12" t="str">
        <f aca="false">INDEX(Orders!$G$2:$G$3525,MATCH(B785,Orders!$A$2:$A$3525,0))</f>
        <v>Cancelled</v>
      </c>
      <c r="J785" s="16" t="n">
        <f aca="false">D785*E785*(1-F785/100)</f>
        <v>2429</v>
      </c>
      <c r="K785" s="16" t="n">
        <f aca="false">D785*H785</f>
        <v>1588.6</v>
      </c>
      <c r="L785" s="16" t="n">
        <f aca="false">J785-K785</f>
        <v>840.4</v>
      </c>
    </row>
    <row r="786" customFormat="false" ht="15" hidden="false" customHeight="false" outlineLevel="0" collapsed="false">
      <c r="A786" s="12" t="n">
        <v>785</v>
      </c>
      <c r="B786" s="12" t="n">
        <v>412</v>
      </c>
      <c r="C786" s="12" t="n">
        <v>50</v>
      </c>
      <c r="D786" s="12" t="n">
        <v>1</v>
      </c>
      <c r="E786" s="16" t="n">
        <v>529</v>
      </c>
      <c r="F786" s="12" t="n">
        <v>5</v>
      </c>
      <c r="G786" s="12" t="str">
        <f aca="false">INDEX(Products!$C$2:$C$181,MATCH(C786,Products!$A$2:$A$181,0))</f>
        <v>Home &amp; Kitchen</v>
      </c>
      <c r="H786" s="16" t="n">
        <f aca="false">INDEX(Products!$E$2:$E$181,MATCH(C786,Products!$A$2:$A$181,0))</f>
        <v>302.36</v>
      </c>
      <c r="I786" s="12" t="str">
        <f aca="false">INDEX(Orders!$G$2:$G$3525,MATCH(B786,Orders!$A$2:$A$3525,0))</f>
        <v>Delivered</v>
      </c>
      <c r="J786" s="16" t="n">
        <f aca="false">D786*E786*(1-F786/100)</f>
        <v>502.55</v>
      </c>
      <c r="K786" s="16" t="n">
        <f aca="false">D786*H786</f>
        <v>302.36</v>
      </c>
      <c r="L786" s="16" t="n">
        <f aca="false">J786-K786</f>
        <v>200.19</v>
      </c>
    </row>
    <row r="787" customFormat="false" ht="15" hidden="false" customHeight="false" outlineLevel="0" collapsed="false">
      <c r="A787" s="12" t="n">
        <v>786</v>
      </c>
      <c r="B787" s="12" t="n">
        <v>412</v>
      </c>
      <c r="C787" s="12" t="n">
        <v>151</v>
      </c>
      <c r="D787" s="12" t="n">
        <v>1</v>
      </c>
      <c r="E787" s="16" t="n">
        <v>149</v>
      </c>
      <c r="F787" s="12" t="n">
        <v>0</v>
      </c>
      <c r="G787" s="12" t="str">
        <f aca="false">INDEX(Products!$C$2:$C$181,MATCH(C787,Products!$A$2:$A$181,0))</f>
        <v>Books &amp; Stationery</v>
      </c>
      <c r="H787" s="16" t="n">
        <f aca="false">INDEX(Products!$E$2:$E$181,MATCH(C787,Products!$A$2:$A$181,0))</f>
        <v>97.78</v>
      </c>
      <c r="I787" s="12" t="str">
        <f aca="false">INDEX(Orders!$G$2:$G$3525,MATCH(B787,Orders!$A$2:$A$3525,0))</f>
        <v>Delivered</v>
      </c>
      <c r="J787" s="16" t="n">
        <f aca="false">D787*E787*(1-F787/100)</f>
        <v>149</v>
      </c>
      <c r="K787" s="16" t="n">
        <f aca="false">D787*H787</f>
        <v>97.78</v>
      </c>
      <c r="L787" s="16" t="n">
        <f aca="false">J787-K787</f>
        <v>51.22</v>
      </c>
    </row>
    <row r="788" customFormat="false" ht="15" hidden="false" customHeight="false" outlineLevel="0" collapsed="false">
      <c r="A788" s="12" t="n">
        <v>787</v>
      </c>
      <c r="B788" s="12" t="n">
        <v>413</v>
      </c>
      <c r="C788" s="12" t="n">
        <v>102</v>
      </c>
      <c r="D788" s="12" t="n">
        <v>1</v>
      </c>
      <c r="E788" s="16" t="n">
        <v>429</v>
      </c>
      <c r="F788" s="12" t="n">
        <v>0</v>
      </c>
      <c r="G788" s="12" t="str">
        <f aca="false">INDEX(Products!$C$2:$C$181,MATCH(C788,Products!$A$2:$A$181,0))</f>
        <v>Beauty</v>
      </c>
      <c r="H788" s="16" t="n">
        <f aca="false">INDEX(Products!$E$2:$E$181,MATCH(C788,Products!$A$2:$A$181,0))</f>
        <v>313.05</v>
      </c>
      <c r="I788" s="12" t="str">
        <f aca="false">INDEX(Orders!$G$2:$G$3525,MATCH(B788,Orders!$A$2:$A$3525,0))</f>
        <v>Delivered</v>
      </c>
      <c r="J788" s="16" t="n">
        <f aca="false">D788*E788*(1-F788/100)</f>
        <v>429</v>
      </c>
      <c r="K788" s="16" t="n">
        <f aca="false">D788*H788</f>
        <v>313.05</v>
      </c>
      <c r="L788" s="16" t="n">
        <f aca="false">J788-K788</f>
        <v>115.95</v>
      </c>
    </row>
    <row r="789" customFormat="false" ht="15" hidden="false" customHeight="false" outlineLevel="0" collapsed="false">
      <c r="A789" s="12" t="n">
        <v>788</v>
      </c>
      <c r="B789" s="12" t="n">
        <v>414</v>
      </c>
      <c r="C789" s="12" t="n">
        <v>50</v>
      </c>
      <c r="D789" s="12" t="n">
        <v>1</v>
      </c>
      <c r="E789" s="16" t="n">
        <v>529</v>
      </c>
      <c r="F789" s="12" t="n">
        <v>15</v>
      </c>
      <c r="G789" s="12" t="str">
        <f aca="false">INDEX(Products!$C$2:$C$181,MATCH(C789,Products!$A$2:$A$181,0))</f>
        <v>Home &amp; Kitchen</v>
      </c>
      <c r="H789" s="16" t="n">
        <f aca="false">INDEX(Products!$E$2:$E$181,MATCH(C789,Products!$A$2:$A$181,0))</f>
        <v>302.36</v>
      </c>
      <c r="I789" s="12" t="str">
        <f aca="false">INDEX(Orders!$G$2:$G$3525,MATCH(B789,Orders!$A$2:$A$3525,0))</f>
        <v>Returned</v>
      </c>
      <c r="J789" s="16" t="n">
        <f aca="false">D789*E789*(1-F789/100)</f>
        <v>449.65</v>
      </c>
      <c r="K789" s="16" t="n">
        <f aca="false">D789*H789</f>
        <v>302.36</v>
      </c>
      <c r="L789" s="16" t="n">
        <f aca="false">J789-K789</f>
        <v>147.29</v>
      </c>
    </row>
    <row r="790" customFormat="false" ht="15" hidden="false" customHeight="false" outlineLevel="0" collapsed="false">
      <c r="A790" s="12" t="n">
        <v>789</v>
      </c>
      <c r="B790" s="12" t="n">
        <v>415</v>
      </c>
      <c r="C790" s="12" t="n">
        <v>109</v>
      </c>
      <c r="D790" s="12" t="n">
        <v>1</v>
      </c>
      <c r="E790" s="16" t="n">
        <v>699</v>
      </c>
      <c r="F790" s="12" t="n">
        <v>0</v>
      </c>
      <c r="G790" s="12" t="str">
        <f aca="false">INDEX(Products!$C$2:$C$181,MATCH(C790,Products!$A$2:$A$181,0))</f>
        <v>Beauty</v>
      </c>
      <c r="H790" s="16" t="n">
        <f aca="false">INDEX(Products!$E$2:$E$181,MATCH(C790,Products!$A$2:$A$181,0))</f>
        <v>488.81</v>
      </c>
      <c r="I790" s="12" t="str">
        <f aca="false">INDEX(Orders!$G$2:$G$3525,MATCH(B790,Orders!$A$2:$A$3525,0))</f>
        <v>Delivered</v>
      </c>
      <c r="J790" s="16" t="n">
        <f aca="false">D790*E790*(1-F790/100)</f>
        <v>699</v>
      </c>
      <c r="K790" s="16" t="n">
        <f aca="false">D790*H790</f>
        <v>488.81</v>
      </c>
      <c r="L790" s="16" t="n">
        <f aca="false">J790-K790</f>
        <v>210.19</v>
      </c>
    </row>
    <row r="791" customFormat="false" ht="15" hidden="false" customHeight="false" outlineLevel="0" collapsed="false">
      <c r="A791" s="12" t="n">
        <v>790</v>
      </c>
      <c r="B791" s="12" t="n">
        <v>416</v>
      </c>
      <c r="C791" s="12" t="n">
        <v>17</v>
      </c>
      <c r="D791" s="12" t="n">
        <v>1</v>
      </c>
      <c r="E791" s="16" t="n">
        <v>1149</v>
      </c>
      <c r="F791" s="12" t="n">
        <v>15</v>
      </c>
      <c r="G791" s="12" t="str">
        <f aca="false">INDEX(Products!$C$2:$C$181,MATCH(C791,Products!$A$2:$A$181,0))</f>
        <v>Electronics</v>
      </c>
      <c r="H791" s="16" t="n">
        <f aca="false">INDEX(Products!$E$2:$E$181,MATCH(C791,Products!$A$2:$A$181,0))</f>
        <v>850</v>
      </c>
      <c r="I791" s="12" t="str">
        <f aca="false">INDEX(Orders!$G$2:$G$3525,MATCH(B791,Orders!$A$2:$A$3525,0))</f>
        <v>Delivered</v>
      </c>
      <c r="J791" s="16" t="n">
        <f aca="false">D791*E791*(1-F791/100)</f>
        <v>976.65</v>
      </c>
      <c r="K791" s="16" t="n">
        <f aca="false">D791*H791</f>
        <v>850</v>
      </c>
      <c r="L791" s="16" t="n">
        <f aca="false">J791-K791</f>
        <v>126.65</v>
      </c>
    </row>
    <row r="792" customFormat="false" ht="15" hidden="false" customHeight="false" outlineLevel="0" collapsed="false">
      <c r="A792" s="12" t="n">
        <v>791</v>
      </c>
      <c r="B792" s="12" t="n">
        <v>416</v>
      </c>
      <c r="C792" s="12" t="n">
        <v>1</v>
      </c>
      <c r="D792" s="12" t="n">
        <v>1</v>
      </c>
      <c r="E792" s="16" t="n">
        <v>2759</v>
      </c>
      <c r="F792" s="12" t="n">
        <v>0</v>
      </c>
      <c r="G792" s="12" t="str">
        <f aca="false">INDEX(Products!$C$2:$C$181,MATCH(C792,Products!$A$2:$A$181,0))</f>
        <v>Electronics</v>
      </c>
      <c r="H792" s="16" t="n">
        <f aca="false">INDEX(Products!$E$2:$E$181,MATCH(C792,Products!$A$2:$A$181,0))</f>
        <v>2042.05</v>
      </c>
      <c r="I792" s="12" t="str">
        <f aca="false">INDEX(Orders!$G$2:$G$3525,MATCH(B792,Orders!$A$2:$A$3525,0))</f>
        <v>Delivered</v>
      </c>
      <c r="J792" s="16" t="n">
        <f aca="false">D792*E792*(1-F792/100)</f>
        <v>2759</v>
      </c>
      <c r="K792" s="16" t="n">
        <f aca="false">D792*H792</f>
        <v>2042.05</v>
      </c>
      <c r="L792" s="16" t="n">
        <f aca="false">J792-K792</f>
        <v>716.95</v>
      </c>
    </row>
    <row r="793" customFormat="false" ht="15" hidden="false" customHeight="false" outlineLevel="0" collapsed="false">
      <c r="A793" s="12" t="n">
        <v>792</v>
      </c>
      <c r="B793" s="12" t="n">
        <v>417</v>
      </c>
      <c r="C793" s="12" t="n">
        <v>108</v>
      </c>
      <c r="D793" s="12" t="n">
        <v>1</v>
      </c>
      <c r="E793" s="16" t="n">
        <v>1339</v>
      </c>
      <c r="F793" s="12" t="n">
        <v>10</v>
      </c>
      <c r="G793" s="12" t="str">
        <f aca="false">INDEX(Products!$C$2:$C$181,MATCH(C793,Products!$A$2:$A$181,0))</f>
        <v>Beauty</v>
      </c>
      <c r="H793" s="16" t="n">
        <f aca="false">INDEX(Products!$E$2:$E$181,MATCH(C793,Products!$A$2:$A$181,0))</f>
        <v>799.99</v>
      </c>
      <c r="I793" s="12" t="str">
        <f aca="false">INDEX(Orders!$G$2:$G$3525,MATCH(B793,Orders!$A$2:$A$3525,0))</f>
        <v>Delivered</v>
      </c>
      <c r="J793" s="16" t="n">
        <f aca="false">D793*E793*(1-F793/100)</f>
        <v>1205.1</v>
      </c>
      <c r="K793" s="16" t="n">
        <f aca="false">D793*H793</f>
        <v>799.99</v>
      </c>
      <c r="L793" s="16" t="n">
        <f aca="false">J793-K793</f>
        <v>405.11</v>
      </c>
    </row>
    <row r="794" customFormat="false" ht="15" hidden="false" customHeight="false" outlineLevel="0" collapsed="false">
      <c r="A794" s="12" t="n">
        <v>793</v>
      </c>
      <c r="B794" s="12" t="n">
        <v>418</v>
      </c>
      <c r="C794" s="12" t="n">
        <v>37</v>
      </c>
      <c r="D794" s="12" t="n">
        <v>1</v>
      </c>
      <c r="E794" s="16" t="n">
        <v>439</v>
      </c>
      <c r="F794" s="12" t="n">
        <v>0</v>
      </c>
      <c r="G794" s="12" t="str">
        <f aca="false">INDEX(Products!$C$2:$C$181,MATCH(C794,Products!$A$2:$A$181,0))</f>
        <v>Home &amp; Kitchen</v>
      </c>
      <c r="H794" s="16" t="n">
        <f aca="false">INDEX(Products!$E$2:$E$181,MATCH(C794,Products!$A$2:$A$181,0))</f>
        <v>313.05</v>
      </c>
      <c r="I794" s="12" t="str">
        <f aca="false">INDEX(Orders!$G$2:$G$3525,MATCH(B794,Orders!$A$2:$A$3525,0))</f>
        <v>Delivered</v>
      </c>
      <c r="J794" s="16" t="n">
        <f aca="false">D794*E794*(1-F794/100)</f>
        <v>439</v>
      </c>
      <c r="K794" s="16" t="n">
        <f aca="false">D794*H794</f>
        <v>313.05</v>
      </c>
      <c r="L794" s="16" t="n">
        <f aca="false">J794-K794</f>
        <v>125.95</v>
      </c>
    </row>
    <row r="795" customFormat="false" ht="15" hidden="false" customHeight="false" outlineLevel="0" collapsed="false">
      <c r="A795" s="12" t="n">
        <v>794</v>
      </c>
      <c r="B795" s="12" t="n">
        <v>419</v>
      </c>
      <c r="C795" s="12" t="n">
        <v>141</v>
      </c>
      <c r="D795" s="12" t="n">
        <v>1</v>
      </c>
      <c r="E795" s="16" t="n">
        <v>3599</v>
      </c>
      <c r="F795" s="12" t="n">
        <v>20</v>
      </c>
      <c r="G795" s="12" t="str">
        <f aca="false">INDEX(Products!$C$2:$C$181,MATCH(C795,Products!$A$2:$A$181,0))</f>
        <v>Sports &amp; Fitness</v>
      </c>
      <c r="H795" s="16" t="n">
        <f aca="false">INDEX(Products!$E$2:$E$181,MATCH(C795,Products!$A$2:$A$181,0))</f>
        <v>2222.74</v>
      </c>
      <c r="I795" s="12" t="str">
        <f aca="false">INDEX(Orders!$G$2:$G$3525,MATCH(B795,Orders!$A$2:$A$3525,0))</f>
        <v>Cancelled</v>
      </c>
      <c r="J795" s="16" t="n">
        <f aca="false">D795*E795*(1-F795/100)</f>
        <v>2879.2</v>
      </c>
      <c r="K795" s="16" t="n">
        <f aca="false">D795*H795</f>
        <v>2222.74</v>
      </c>
      <c r="L795" s="16" t="n">
        <f aca="false">J795-K795</f>
        <v>656.460000000001</v>
      </c>
    </row>
    <row r="796" customFormat="false" ht="15" hidden="false" customHeight="false" outlineLevel="0" collapsed="false">
      <c r="A796" s="12" t="n">
        <v>795</v>
      </c>
      <c r="B796" s="12" t="n">
        <v>419</v>
      </c>
      <c r="C796" s="12" t="n">
        <v>40</v>
      </c>
      <c r="D796" s="12" t="n">
        <v>1</v>
      </c>
      <c r="E796" s="16" t="n">
        <v>2059</v>
      </c>
      <c r="F796" s="12" t="n">
        <v>0</v>
      </c>
      <c r="G796" s="12" t="str">
        <f aca="false">INDEX(Products!$C$2:$C$181,MATCH(C796,Products!$A$2:$A$181,0))</f>
        <v>Home &amp; Kitchen</v>
      </c>
      <c r="H796" s="16" t="n">
        <f aca="false">INDEX(Products!$E$2:$E$181,MATCH(C796,Products!$A$2:$A$181,0))</f>
        <v>1180.16</v>
      </c>
      <c r="I796" s="12" t="str">
        <f aca="false">INDEX(Orders!$G$2:$G$3525,MATCH(B796,Orders!$A$2:$A$3525,0))</f>
        <v>Cancelled</v>
      </c>
      <c r="J796" s="16" t="n">
        <f aca="false">D796*E796*(1-F796/100)</f>
        <v>2059</v>
      </c>
      <c r="K796" s="16" t="n">
        <f aca="false">D796*H796</f>
        <v>1180.16</v>
      </c>
      <c r="L796" s="16" t="n">
        <f aca="false">J796-K796</f>
        <v>878.84</v>
      </c>
    </row>
    <row r="797" customFormat="false" ht="15" hidden="false" customHeight="false" outlineLevel="0" collapsed="false">
      <c r="A797" s="12" t="n">
        <v>796</v>
      </c>
      <c r="B797" s="12" t="n">
        <v>420</v>
      </c>
      <c r="C797" s="12" t="n">
        <v>56</v>
      </c>
      <c r="D797" s="12" t="n">
        <v>1</v>
      </c>
      <c r="E797" s="16" t="n">
        <v>1739</v>
      </c>
      <c r="F797" s="12" t="n">
        <v>0</v>
      </c>
      <c r="G797" s="12" t="str">
        <f aca="false">INDEX(Products!$C$2:$C$181,MATCH(C797,Products!$A$2:$A$181,0))</f>
        <v>Home &amp; Kitchen</v>
      </c>
      <c r="H797" s="16" t="n">
        <f aca="false">INDEX(Products!$E$2:$E$181,MATCH(C797,Products!$A$2:$A$181,0))</f>
        <v>1012.52</v>
      </c>
      <c r="I797" s="12" t="str">
        <f aca="false">INDEX(Orders!$G$2:$G$3525,MATCH(B797,Orders!$A$2:$A$3525,0))</f>
        <v>Cancelled</v>
      </c>
      <c r="J797" s="16" t="n">
        <f aca="false">D797*E797*(1-F797/100)</f>
        <v>1739</v>
      </c>
      <c r="K797" s="16" t="n">
        <f aca="false">D797*H797</f>
        <v>1012.52</v>
      </c>
      <c r="L797" s="16" t="n">
        <f aca="false">J797-K797</f>
        <v>726.48</v>
      </c>
    </row>
    <row r="798" customFormat="false" ht="15" hidden="false" customHeight="false" outlineLevel="0" collapsed="false">
      <c r="A798" s="12" t="n">
        <v>797</v>
      </c>
      <c r="B798" s="12" t="n">
        <v>421</v>
      </c>
      <c r="C798" s="12" t="n">
        <v>105</v>
      </c>
      <c r="D798" s="12" t="n">
        <v>1</v>
      </c>
      <c r="E798" s="16" t="n">
        <v>169</v>
      </c>
      <c r="F798" s="12" t="n">
        <v>0</v>
      </c>
      <c r="G798" s="12" t="str">
        <f aca="false">INDEX(Products!$C$2:$C$181,MATCH(C798,Products!$A$2:$A$181,0))</f>
        <v>Beauty</v>
      </c>
      <c r="H798" s="16" t="n">
        <f aca="false">INDEX(Products!$E$2:$E$181,MATCH(C798,Products!$A$2:$A$181,0))</f>
        <v>98.39</v>
      </c>
      <c r="I798" s="12" t="str">
        <f aca="false">INDEX(Orders!$G$2:$G$3525,MATCH(B798,Orders!$A$2:$A$3525,0))</f>
        <v>Delivered</v>
      </c>
      <c r="J798" s="16" t="n">
        <f aca="false">D798*E798*(1-F798/100)</f>
        <v>169</v>
      </c>
      <c r="K798" s="16" t="n">
        <f aca="false">D798*H798</f>
        <v>98.39</v>
      </c>
      <c r="L798" s="16" t="n">
        <f aca="false">J798-K798</f>
        <v>70.61</v>
      </c>
    </row>
    <row r="799" customFormat="false" ht="15" hidden="false" customHeight="false" outlineLevel="0" collapsed="false">
      <c r="A799" s="12" t="n">
        <v>798</v>
      </c>
      <c r="B799" s="12" t="n">
        <v>421</v>
      </c>
      <c r="C799" s="12" t="n">
        <v>175</v>
      </c>
      <c r="D799" s="12" t="n">
        <v>1</v>
      </c>
      <c r="E799" s="16" t="n">
        <v>409</v>
      </c>
      <c r="F799" s="12" t="n">
        <v>0</v>
      </c>
      <c r="G799" s="12" t="str">
        <f aca="false">INDEX(Products!$C$2:$C$181,MATCH(C799,Products!$A$2:$A$181,0))</f>
        <v>Books &amp; Stationery</v>
      </c>
      <c r="H799" s="16" t="n">
        <f aca="false">INDEX(Products!$E$2:$E$181,MATCH(C799,Products!$A$2:$A$181,0))</f>
        <v>276.15</v>
      </c>
      <c r="I799" s="12" t="str">
        <f aca="false">INDEX(Orders!$G$2:$G$3525,MATCH(B799,Orders!$A$2:$A$3525,0))</f>
        <v>Delivered</v>
      </c>
      <c r="J799" s="16" t="n">
        <f aca="false">D799*E799*(1-F799/100)</f>
        <v>409</v>
      </c>
      <c r="K799" s="16" t="n">
        <f aca="false">D799*H799</f>
        <v>276.15</v>
      </c>
      <c r="L799" s="16" t="n">
        <f aca="false">J799-K799</f>
        <v>132.85</v>
      </c>
    </row>
    <row r="800" customFormat="false" ht="15" hidden="false" customHeight="false" outlineLevel="0" collapsed="false">
      <c r="A800" s="12" t="n">
        <v>799</v>
      </c>
      <c r="B800" s="12" t="n">
        <v>421</v>
      </c>
      <c r="C800" s="12" t="n">
        <v>26</v>
      </c>
      <c r="D800" s="12" t="n">
        <v>1</v>
      </c>
      <c r="E800" s="16" t="n">
        <v>5849</v>
      </c>
      <c r="F800" s="12" t="n">
        <v>0</v>
      </c>
      <c r="G800" s="12" t="str">
        <f aca="false">INDEX(Products!$C$2:$C$181,MATCH(C800,Products!$A$2:$A$181,0))</f>
        <v>Electronics</v>
      </c>
      <c r="H800" s="16" t="n">
        <f aca="false">INDEX(Products!$E$2:$E$181,MATCH(C800,Products!$A$2:$A$181,0))</f>
        <v>4123.7</v>
      </c>
      <c r="I800" s="12" t="str">
        <f aca="false">INDEX(Orders!$G$2:$G$3525,MATCH(B800,Orders!$A$2:$A$3525,0))</f>
        <v>Delivered</v>
      </c>
      <c r="J800" s="16" t="n">
        <f aca="false">D800*E800*(1-F800/100)</f>
        <v>5849</v>
      </c>
      <c r="K800" s="16" t="n">
        <f aca="false">D800*H800</f>
        <v>4123.7</v>
      </c>
      <c r="L800" s="16" t="n">
        <f aca="false">J800-K800</f>
        <v>1725.3</v>
      </c>
    </row>
    <row r="801" customFormat="false" ht="15" hidden="false" customHeight="false" outlineLevel="0" collapsed="false">
      <c r="A801" s="12" t="n">
        <v>800</v>
      </c>
      <c r="B801" s="12" t="n">
        <v>422</v>
      </c>
      <c r="C801" s="12" t="n">
        <v>119</v>
      </c>
      <c r="D801" s="12" t="n">
        <v>2</v>
      </c>
      <c r="E801" s="16" t="n">
        <v>619</v>
      </c>
      <c r="F801" s="12" t="n">
        <v>0</v>
      </c>
      <c r="G801" s="12" t="str">
        <f aca="false">INDEX(Products!$C$2:$C$181,MATCH(C801,Products!$A$2:$A$181,0))</f>
        <v>Beauty</v>
      </c>
      <c r="H801" s="16" t="n">
        <f aca="false">INDEX(Products!$E$2:$E$181,MATCH(C801,Products!$A$2:$A$181,0))</f>
        <v>343.46</v>
      </c>
      <c r="I801" s="12" t="str">
        <f aca="false">INDEX(Orders!$G$2:$G$3525,MATCH(B801,Orders!$A$2:$A$3525,0))</f>
        <v>Cancelled</v>
      </c>
      <c r="J801" s="16" t="n">
        <f aca="false">D801*E801*(1-F801/100)</f>
        <v>1238</v>
      </c>
      <c r="K801" s="16" t="n">
        <f aca="false">D801*H801</f>
        <v>686.92</v>
      </c>
      <c r="L801" s="16" t="n">
        <f aca="false">J801-K801</f>
        <v>551.08</v>
      </c>
    </row>
    <row r="802" customFormat="false" ht="15" hidden="false" customHeight="false" outlineLevel="0" collapsed="false">
      <c r="A802" s="12" t="n">
        <v>801</v>
      </c>
      <c r="B802" s="12" t="n">
        <v>422</v>
      </c>
      <c r="C802" s="12" t="n">
        <v>153</v>
      </c>
      <c r="D802" s="12" t="n">
        <v>1</v>
      </c>
      <c r="E802" s="16" t="n">
        <v>689</v>
      </c>
      <c r="F802" s="12" t="n">
        <v>0</v>
      </c>
      <c r="G802" s="12" t="str">
        <f aca="false">INDEX(Products!$C$2:$C$181,MATCH(C802,Products!$A$2:$A$181,0))</f>
        <v>Books &amp; Stationery</v>
      </c>
      <c r="H802" s="16" t="n">
        <f aca="false">INDEX(Products!$E$2:$E$181,MATCH(C802,Products!$A$2:$A$181,0))</f>
        <v>513.42</v>
      </c>
      <c r="I802" s="12" t="str">
        <f aca="false">INDEX(Orders!$G$2:$G$3525,MATCH(B802,Orders!$A$2:$A$3525,0))</f>
        <v>Cancelled</v>
      </c>
      <c r="J802" s="16" t="n">
        <f aca="false">D802*E802*(1-F802/100)</f>
        <v>689</v>
      </c>
      <c r="K802" s="16" t="n">
        <f aca="false">D802*H802</f>
        <v>513.42</v>
      </c>
      <c r="L802" s="16" t="n">
        <f aca="false">J802-K802</f>
        <v>175.58</v>
      </c>
    </row>
    <row r="803" customFormat="false" ht="15" hidden="false" customHeight="false" outlineLevel="0" collapsed="false">
      <c r="A803" s="12" t="n">
        <v>802</v>
      </c>
      <c r="B803" s="12" t="n">
        <v>422</v>
      </c>
      <c r="C803" s="12" t="n">
        <v>127</v>
      </c>
      <c r="D803" s="12" t="n">
        <v>1</v>
      </c>
      <c r="E803" s="16" t="n">
        <v>3449</v>
      </c>
      <c r="F803" s="12" t="n">
        <v>0</v>
      </c>
      <c r="G803" s="12" t="str">
        <f aca="false">INDEX(Products!$C$2:$C$181,MATCH(C803,Products!$A$2:$A$181,0))</f>
        <v>Sports &amp; Fitness</v>
      </c>
      <c r="H803" s="16" t="n">
        <f aca="false">INDEX(Products!$E$2:$E$181,MATCH(C803,Products!$A$2:$A$181,0))</f>
        <v>2115.56</v>
      </c>
      <c r="I803" s="12" t="str">
        <f aca="false">INDEX(Orders!$G$2:$G$3525,MATCH(B803,Orders!$A$2:$A$3525,0))</f>
        <v>Cancelled</v>
      </c>
      <c r="J803" s="16" t="n">
        <f aca="false">D803*E803*(1-F803/100)</f>
        <v>3449</v>
      </c>
      <c r="K803" s="16" t="n">
        <f aca="false">D803*H803</f>
        <v>2115.56</v>
      </c>
      <c r="L803" s="16" t="n">
        <f aca="false">J803-K803</f>
        <v>1333.44</v>
      </c>
    </row>
    <row r="804" customFormat="false" ht="15" hidden="false" customHeight="false" outlineLevel="0" collapsed="false">
      <c r="A804" s="12" t="n">
        <v>803</v>
      </c>
      <c r="B804" s="12" t="n">
        <v>423</v>
      </c>
      <c r="C804" s="12" t="n">
        <v>143</v>
      </c>
      <c r="D804" s="12" t="n">
        <v>2</v>
      </c>
      <c r="E804" s="16" t="n">
        <v>2429</v>
      </c>
      <c r="F804" s="12" t="n">
        <v>0</v>
      </c>
      <c r="G804" s="12" t="str">
        <f aca="false">INDEX(Products!$C$2:$C$181,MATCH(C804,Products!$A$2:$A$181,0))</f>
        <v>Sports &amp; Fitness</v>
      </c>
      <c r="H804" s="16" t="n">
        <f aca="false">INDEX(Products!$E$2:$E$181,MATCH(C804,Products!$A$2:$A$181,0))</f>
        <v>1353.41</v>
      </c>
      <c r="I804" s="12" t="str">
        <f aca="false">INDEX(Orders!$G$2:$G$3525,MATCH(B804,Orders!$A$2:$A$3525,0))</f>
        <v>Cancelled</v>
      </c>
      <c r="J804" s="16" t="n">
        <f aca="false">D804*E804*(1-F804/100)</f>
        <v>4858</v>
      </c>
      <c r="K804" s="16" t="n">
        <f aca="false">D804*H804</f>
        <v>2706.82</v>
      </c>
      <c r="L804" s="16" t="n">
        <f aca="false">J804-K804</f>
        <v>2151.18</v>
      </c>
    </row>
    <row r="805" customFormat="false" ht="15" hidden="false" customHeight="false" outlineLevel="0" collapsed="false">
      <c r="A805" s="12" t="n">
        <v>804</v>
      </c>
      <c r="B805" s="12" t="n">
        <v>423</v>
      </c>
      <c r="C805" s="12" t="n">
        <v>66</v>
      </c>
      <c r="D805" s="12" t="n">
        <v>1</v>
      </c>
      <c r="E805" s="16" t="n">
        <v>1439</v>
      </c>
      <c r="F805" s="12" t="n">
        <v>0</v>
      </c>
      <c r="G805" s="12" t="str">
        <f aca="false">INDEX(Products!$C$2:$C$181,MATCH(C805,Products!$A$2:$A$181,0))</f>
        <v>Fashion</v>
      </c>
      <c r="H805" s="16" t="n">
        <f aca="false">INDEX(Products!$E$2:$E$181,MATCH(C805,Products!$A$2:$A$181,0))</f>
        <v>855.37</v>
      </c>
      <c r="I805" s="12" t="str">
        <f aca="false">INDEX(Orders!$G$2:$G$3525,MATCH(B805,Orders!$A$2:$A$3525,0))</f>
        <v>Cancelled</v>
      </c>
      <c r="J805" s="16" t="n">
        <f aca="false">D805*E805*(1-F805/100)</f>
        <v>1439</v>
      </c>
      <c r="K805" s="16" t="n">
        <f aca="false">D805*H805</f>
        <v>855.37</v>
      </c>
      <c r="L805" s="16" t="n">
        <f aca="false">J805-K805</f>
        <v>583.63</v>
      </c>
    </row>
    <row r="806" customFormat="false" ht="15" hidden="false" customHeight="false" outlineLevel="0" collapsed="false">
      <c r="A806" s="12" t="n">
        <v>805</v>
      </c>
      <c r="B806" s="12" t="n">
        <v>424</v>
      </c>
      <c r="C806" s="12" t="n">
        <v>160</v>
      </c>
      <c r="D806" s="12" t="n">
        <v>1</v>
      </c>
      <c r="E806" s="16" t="n">
        <v>229</v>
      </c>
      <c r="F806" s="12" t="n">
        <v>0</v>
      </c>
      <c r="G806" s="12" t="str">
        <f aca="false">INDEX(Products!$C$2:$C$181,MATCH(C806,Products!$A$2:$A$181,0))</f>
        <v>Books &amp; Stationery</v>
      </c>
      <c r="H806" s="16" t="n">
        <f aca="false">INDEX(Products!$E$2:$E$181,MATCH(C806,Products!$A$2:$A$181,0))</f>
        <v>137.41</v>
      </c>
      <c r="I806" s="12" t="str">
        <f aca="false">INDEX(Orders!$G$2:$G$3525,MATCH(B806,Orders!$A$2:$A$3525,0))</f>
        <v>Delivered</v>
      </c>
      <c r="J806" s="16" t="n">
        <f aca="false">D806*E806*(1-F806/100)</f>
        <v>229</v>
      </c>
      <c r="K806" s="16" t="n">
        <f aca="false">D806*H806</f>
        <v>137.41</v>
      </c>
      <c r="L806" s="16" t="n">
        <f aca="false">J806-K806</f>
        <v>91.59</v>
      </c>
    </row>
    <row r="807" customFormat="false" ht="15" hidden="false" customHeight="false" outlineLevel="0" collapsed="false">
      <c r="A807" s="12" t="n">
        <v>806</v>
      </c>
      <c r="B807" s="12" t="n">
        <v>425</v>
      </c>
      <c r="C807" s="12" t="n">
        <v>138</v>
      </c>
      <c r="D807" s="12" t="n">
        <v>1</v>
      </c>
      <c r="E807" s="16" t="n">
        <v>2179</v>
      </c>
      <c r="F807" s="12" t="n">
        <v>0</v>
      </c>
      <c r="G807" s="12" t="str">
        <f aca="false">INDEX(Products!$C$2:$C$181,MATCH(C807,Products!$A$2:$A$181,0))</f>
        <v>Sports &amp; Fitness</v>
      </c>
      <c r="H807" s="16" t="n">
        <f aca="false">INDEX(Products!$E$2:$E$181,MATCH(C807,Products!$A$2:$A$181,0))</f>
        <v>1417.01</v>
      </c>
      <c r="I807" s="12" t="str">
        <f aca="false">INDEX(Orders!$G$2:$G$3525,MATCH(B807,Orders!$A$2:$A$3525,0))</f>
        <v>Delivered</v>
      </c>
      <c r="J807" s="16" t="n">
        <f aca="false">D807*E807*(1-F807/100)</f>
        <v>2179</v>
      </c>
      <c r="K807" s="16" t="n">
        <f aca="false">D807*H807</f>
        <v>1417.01</v>
      </c>
      <c r="L807" s="16" t="n">
        <f aca="false">J807-K807</f>
        <v>761.99</v>
      </c>
    </row>
    <row r="808" customFormat="false" ht="15" hidden="false" customHeight="false" outlineLevel="0" collapsed="false">
      <c r="A808" s="12" t="n">
        <v>807</v>
      </c>
      <c r="B808" s="12" t="n">
        <v>426</v>
      </c>
      <c r="C808" s="12" t="n">
        <v>93</v>
      </c>
      <c r="D808" s="12" t="n">
        <v>1</v>
      </c>
      <c r="E808" s="16" t="n">
        <v>589</v>
      </c>
      <c r="F808" s="12" t="n">
        <v>5</v>
      </c>
      <c r="G808" s="12" t="str">
        <f aca="false">INDEX(Products!$C$2:$C$181,MATCH(C808,Products!$A$2:$A$181,0))</f>
        <v>Beauty</v>
      </c>
      <c r="H808" s="16" t="n">
        <f aca="false">INDEX(Products!$E$2:$E$181,MATCH(C808,Products!$A$2:$A$181,0))</f>
        <v>401.7</v>
      </c>
      <c r="I808" s="12" t="str">
        <f aca="false">INDEX(Orders!$G$2:$G$3525,MATCH(B808,Orders!$A$2:$A$3525,0))</f>
        <v>Cancelled</v>
      </c>
      <c r="J808" s="16" t="n">
        <f aca="false">D808*E808*(1-F808/100)</f>
        <v>559.55</v>
      </c>
      <c r="K808" s="16" t="n">
        <f aca="false">D808*H808</f>
        <v>401.7</v>
      </c>
      <c r="L808" s="16" t="n">
        <f aca="false">J808-K808</f>
        <v>157.85</v>
      </c>
    </row>
    <row r="809" customFormat="false" ht="15" hidden="false" customHeight="false" outlineLevel="0" collapsed="false">
      <c r="A809" s="12" t="n">
        <v>808</v>
      </c>
      <c r="B809" s="12" t="n">
        <v>426</v>
      </c>
      <c r="C809" s="12" t="n">
        <v>72</v>
      </c>
      <c r="D809" s="12" t="n">
        <v>1</v>
      </c>
      <c r="E809" s="16" t="n">
        <v>1649</v>
      </c>
      <c r="F809" s="12" t="n">
        <v>5</v>
      </c>
      <c r="G809" s="12" t="str">
        <f aca="false">INDEX(Products!$C$2:$C$181,MATCH(C809,Products!$A$2:$A$181,0))</f>
        <v>Fashion</v>
      </c>
      <c r="H809" s="16" t="n">
        <f aca="false">INDEX(Products!$E$2:$E$181,MATCH(C809,Products!$A$2:$A$181,0))</f>
        <v>1006.18</v>
      </c>
      <c r="I809" s="12" t="str">
        <f aca="false">INDEX(Orders!$G$2:$G$3525,MATCH(B809,Orders!$A$2:$A$3525,0))</f>
        <v>Cancelled</v>
      </c>
      <c r="J809" s="16" t="n">
        <f aca="false">D809*E809*(1-F809/100)</f>
        <v>1566.55</v>
      </c>
      <c r="K809" s="16" t="n">
        <f aca="false">D809*H809</f>
        <v>1006.18</v>
      </c>
      <c r="L809" s="16" t="n">
        <f aca="false">J809-K809</f>
        <v>560.37</v>
      </c>
    </row>
    <row r="810" customFormat="false" ht="15" hidden="false" customHeight="false" outlineLevel="0" collapsed="false">
      <c r="A810" s="12" t="n">
        <v>809</v>
      </c>
      <c r="B810" s="12" t="n">
        <v>426</v>
      </c>
      <c r="C810" s="12" t="n">
        <v>162</v>
      </c>
      <c r="D810" s="12" t="n">
        <v>1</v>
      </c>
      <c r="E810" s="16" t="n">
        <v>639</v>
      </c>
      <c r="F810" s="12" t="n">
        <v>0</v>
      </c>
      <c r="G810" s="12" t="str">
        <f aca="false">INDEX(Products!$C$2:$C$181,MATCH(C810,Products!$A$2:$A$181,0))</f>
        <v>Books &amp; Stationery</v>
      </c>
      <c r="H810" s="16" t="n">
        <f aca="false">INDEX(Products!$E$2:$E$181,MATCH(C810,Products!$A$2:$A$181,0))</f>
        <v>387.23</v>
      </c>
      <c r="I810" s="12" t="str">
        <f aca="false">INDEX(Orders!$G$2:$G$3525,MATCH(B810,Orders!$A$2:$A$3525,0))</f>
        <v>Cancelled</v>
      </c>
      <c r="J810" s="16" t="n">
        <f aca="false">D810*E810*(1-F810/100)</f>
        <v>639</v>
      </c>
      <c r="K810" s="16" t="n">
        <f aca="false">D810*H810</f>
        <v>387.23</v>
      </c>
      <c r="L810" s="16" t="n">
        <f aca="false">J810-K810</f>
        <v>251.77</v>
      </c>
    </row>
    <row r="811" customFormat="false" ht="15" hidden="false" customHeight="false" outlineLevel="0" collapsed="false">
      <c r="A811" s="12" t="n">
        <v>810</v>
      </c>
      <c r="B811" s="12" t="n">
        <v>427</v>
      </c>
      <c r="C811" s="12" t="n">
        <v>170</v>
      </c>
      <c r="D811" s="12" t="n">
        <v>1</v>
      </c>
      <c r="E811" s="16" t="n">
        <v>489</v>
      </c>
      <c r="F811" s="12" t="n">
        <v>10</v>
      </c>
      <c r="G811" s="12" t="str">
        <f aca="false">INDEX(Products!$C$2:$C$181,MATCH(C811,Products!$A$2:$A$181,0))</f>
        <v>Books &amp; Stationery</v>
      </c>
      <c r="H811" s="16" t="n">
        <f aca="false">INDEX(Products!$E$2:$E$181,MATCH(C811,Products!$A$2:$A$181,0))</f>
        <v>278.52</v>
      </c>
      <c r="I811" s="12" t="str">
        <f aca="false">INDEX(Orders!$G$2:$G$3525,MATCH(B811,Orders!$A$2:$A$3525,0))</f>
        <v>Delivered</v>
      </c>
      <c r="J811" s="16" t="n">
        <f aca="false">D811*E811*(1-F811/100)</f>
        <v>440.1</v>
      </c>
      <c r="K811" s="16" t="n">
        <f aca="false">D811*H811</f>
        <v>278.52</v>
      </c>
      <c r="L811" s="16" t="n">
        <f aca="false">J811-K811</f>
        <v>161.58</v>
      </c>
    </row>
    <row r="812" customFormat="false" ht="15" hidden="false" customHeight="false" outlineLevel="0" collapsed="false">
      <c r="A812" s="12" t="n">
        <v>811</v>
      </c>
      <c r="B812" s="12" t="n">
        <v>428</v>
      </c>
      <c r="C812" s="12" t="n">
        <v>111</v>
      </c>
      <c r="D812" s="12" t="n">
        <v>1</v>
      </c>
      <c r="E812" s="16" t="n">
        <v>1249</v>
      </c>
      <c r="F812" s="12" t="n">
        <v>0</v>
      </c>
      <c r="G812" s="12" t="str">
        <f aca="false">INDEX(Products!$C$2:$C$181,MATCH(C812,Products!$A$2:$A$181,0))</f>
        <v>Beauty</v>
      </c>
      <c r="H812" s="16" t="n">
        <f aca="false">INDEX(Products!$E$2:$E$181,MATCH(C812,Products!$A$2:$A$181,0))</f>
        <v>828.91</v>
      </c>
      <c r="I812" s="12" t="str">
        <f aca="false">INDEX(Orders!$G$2:$G$3525,MATCH(B812,Orders!$A$2:$A$3525,0))</f>
        <v>Returned</v>
      </c>
      <c r="J812" s="16" t="n">
        <f aca="false">D812*E812*(1-F812/100)</f>
        <v>1249</v>
      </c>
      <c r="K812" s="16" t="n">
        <f aca="false">D812*H812</f>
        <v>828.91</v>
      </c>
      <c r="L812" s="16" t="n">
        <f aca="false">J812-K812</f>
        <v>420.09</v>
      </c>
    </row>
    <row r="813" customFormat="false" ht="15" hidden="false" customHeight="false" outlineLevel="0" collapsed="false">
      <c r="A813" s="12" t="n">
        <v>812</v>
      </c>
      <c r="B813" s="12" t="n">
        <v>428</v>
      </c>
      <c r="C813" s="12" t="n">
        <v>12</v>
      </c>
      <c r="D813" s="12" t="n">
        <v>3</v>
      </c>
      <c r="E813" s="16" t="n">
        <v>2329</v>
      </c>
      <c r="F813" s="12" t="n">
        <v>5</v>
      </c>
      <c r="G813" s="12" t="str">
        <f aca="false">INDEX(Products!$C$2:$C$181,MATCH(C813,Products!$A$2:$A$181,0))</f>
        <v>Electronics</v>
      </c>
      <c r="H813" s="16" t="n">
        <f aca="false">INDEX(Products!$E$2:$E$181,MATCH(C813,Products!$A$2:$A$181,0))</f>
        <v>1451.6</v>
      </c>
      <c r="I813" s="12" t="str">
        <f aca="false">INDEX(Orders!$G$2:$G$3525,MATCH(B813,Orders!$A$2:$A$3525,0))</f>
        <v>Returned</v>
      </c>
      <c r="J813" s="16" t="n">
        <f aca="false">D813*E813*(1-F813/100)</f>
        <v>6637.65</v>
      </c>
      <c r="K813" s="16" t="n">
        <f aca="false">D813*H813</f>
        <v>4354.8</v>
      </c>
      <c r="L813" s="16" t="n">
        <f aca="false">J813-K813</f>
        <v>2282.85</v>
      </c>
    </row>
    <row r="814" customFormat="false" ht="15" hidden="false" customHeight="false" outlineLevel="0" collapsed="false">
      <c r="A814" s="12" t="n">
        <v>813</v>
      </c>
      <c r="B814" s="12" t="n">
        <v>429</v>
      </c>
      <c r="C814" s="12" t="n">
        <v>78</v>
      </c>
      <c r="D814" s="12" t="n">
        <v>1</v>
      </c>
      <c r="E814" s="16" t="n">
        <v>2969</v>
      </c>
      <c r="F814" s="12" t="n">
        <v>0</v>
      </c>
      <c r="G814" s="12" t="str">
        <f aca="false">INDEX(Products!$C$2:$C$181,MATCH(C814,Products!$A$2:$A$181,0))</f>
        <v>Fashion</v>
      </c>
      <c r="H814" s="16" t="n">
        <f aca="false">INDEX(Products!$E$2:$E$181,MATCH(C814,Products!$A$2:$A$181,0))</f>
        <v>1776.68</v>
      </c>
      <c r="I814" s="12" t="str">
        <f aca="false">INDEX(Orders!$G$2:$G$3525,MATCH(B814,Orders!$A$2:$A$3525,0))</f>
        <v>Delivered</v>
      </c>
      <c r="J814" s="16" t="n">
        <f aca="false">D814*E814*(1-F814/100)</f>
        <v>2969</v>
      </c>
      <c r="K814" s="16" t="n">
        <f aca="false">D814*H814</f>
        <v>1776.68</v>
      </c>
      <c r="L814" s="16" t="n">
        <f aca="false">J814-K814</f>
        <v>1192.32</v>
      </c>
    </row>
    <row r="815" customFormat="false" ht="15" hidden="false" customHeight="false" outlineLevel="0" collapsed="false">
      <c r="A815" s="12" t="n">
        <v>814</v>
      </c>
      <c r="B815" s="12" t="n">
        <v>429</v>
      </c>
      <c r="C815" s="12" t="n">
        <v>114</v>
      </c>
      <c r="D815" s="12" t="n">
        <v>1</v>
      </c>
      <c r="E815" s="16" t="n">
        <v>1769</v>
      </c>
      <c r="F815" s="12" t="n">
        <v>0</v>
      </c>
      <c r="G815" s="12" t="str">
        <f aca="false">INDEX(Products!$C$2:$C$181,MATCH(C815,Products!$A$2:$A$181,0))</f>
        <v>Beauty</v>
      </c>
      <c r="H815" s="16" t="n">
        <f aca="false">INDEX(Products!$E$2:$E$181,MATCH(C815,Products!$A$2:$A$181,0))</f>
        <v>1112.03</v>
      </c>
      <c r="I815" s="12" t="str">
        <f aca="false">INDEX(Orders!$G$2:$G$3525,MATCH(B815,Orders!$A$2:$A$3525,0))</f>
        <v>Delivered</v>
      </c>
      <c r="J815" s="16" t="n">
        <f aca="false">D815*E815*(1-F815/100)</f>
        <v>1769</v>
      </c>
      <c r="K815" s="16" t="n">
        <f aca="false">D815*H815</f>
        <v>1112.03</v>
      </c>
      <c r="L815" s="16" t="n">
        <f aca="false">J815-K815</f>
        <v>656.97</v>
      </c>
    </row>
    <row r="816" customFormat="false" ht="15" hidden="false" customHeight="false" outlineLevel="0" collapsed="false">
      <c r="A816" s="12" t="n">
        <v>815</v>
      </c>
      <c r="B816" s="12" t="n">
        <v>430</v>
      </c>
      <c r="C816" s="12" t="n">
        <v>40</v>
      </c>
      <c r="D816" s="12" t="n">
        <v>1</v>
      </c>
      <c r="E816" s="16" t="n">
        <v>2059</v>
      </c>
      <c r="F816" s="12" t="n">
        <v>0</v>
      </c>
      <c r="G816" s="12" t="str">
        <f aca="false">INDEX(Products!$C$2:$C$181,MATCH(C816,Products!$A$2:$A$181,0))</f>
        <v>Home &amp; Kitchen</v>
      </c>
      <c r="H816" s="16" t="n">
        <f aca="false">INDEX(Products!$E$2:$E$181,MATCH(C816,Products!$A$2:$A$181,0))</f>
        <v>1180.16</v>
      </c>
      <c r="I816" s="12" t="str">
        <f aca="false">INDEX(Orders!$G$2:$G$3525,MATCH(B816,Orders!$A$2:$A$3525,0))</f>
        <v>Delivered</v>
      </c>
      <c r="J816" s="16" t="n">
        <f aca="false">D816*E816*(1-F816/100)</f>
        <v>2059</v>
      </c>
      <c r="K816" s="16" t="n">
        <f aca="false">D816*H816</f>
        <v>1180.16</v>
      </c>
      <c r="L816" s="16" t="n">
        <f aca="false">J816-K816</f>
        <v>878.84</v>
      </c>
    </row>
    <row r="817" customFormat="false" ht="15" hidden="false" customHeight="false" outlineLevel="0" collapsed="false">
      <c r="A817" s="12" t="n">
        <v>816</v>
      </c>
      <c r="B817" s="12" t="n">
        <v>430</v>
      </c>
      <c r="C817" s="12" t="n">
        <v>142</v>
      </c>
      <c r="D817" s="12" t="n">
        <v>2</v>
      </c>
      <c r="E817" s="16" t="n">
        <v>1669</v>
      </c>
      <c r="F817" s="12" t="n">
        <v>10</v>
      </c>
      <c r="G817" s="12" t="str">
        <f aca="false">INDEX(Products!$C$2:$C$181,MATCH(C817,Products!$A$2:$A$181,0))</f>
        <v>Sports &amp; Fitness</v>
      </c>
      <c r="H817" s="16" t="n">
        <f aca="false">INDEX(Products!$E$2:$E$181,MATCH(C817,Products!$A$2:$A$181,0))</f>
        <v>949.32</v>
      </c>
      <c r="I817" s="12" t="str">
        <f aca="false">INDEX(Orders!$G$2:$G$3525,MATCH(B817,Orders!$A$2:$A$3525,0))</f>
        <v>Delivered</v>
      </c>
      <c r="J817" s="16" t="n">
        <f aca="false">D817*E817*(1-F817/100)</f>
        <v>3004.2</v>
      </c>
      <c r="K817" s="16" t="n">
        <f aca="false">D817*H817</f>
        <v>1898.64</v>
      </c>
      <c r="L817" s="16" t="n">
        <f aca="false">J817-K817</f>
        <v>1105.56</v>
      </c>
    </row>
    <row r="818" customFormat="false" ht="15" hidden="false" customHeight="false" outlineLevel="0" collapsed="false">
      <c r="A818" s="12" t="n">
        <v>817</v>
      </c>
      <c r="B818" s="12" t="n">
        <v>431</v>
      </c>
      <c r="C818" s="12" t="n">
        <v>111</v>
      </c>
      <c r="D818" s="12" t="n">
        <v>1</v>
      </c>
      <c r="E818" s="16" t="n">
        <v>1249</v>
      </c>
      <c r="F818" s="12" t="n">
        <v>0</v>
      </c>
      <c r="G818" s="12" t="str">
        <f aca="false">INDEX(Products!$C$2:$C$181,MATCH(C818,Products!$A$2:$A$181,0))</f>
        <v>Beauty</v>
      </c>
      <c r="H818" s="16" t="n">
        <f aca="false">INDEX(Products!$E$2:$E$181,MATCH(C818,Products!$A$2:$A$181,0))</f>
        <v>828.91</v>
      </c>
      <c r="I818" s="12" t="str">
        <f aca="false">INDEX(Orders!$G$2:$G$3525,MATCH(B818,Orders!$A$2:$A$3525,0))</f>
        <v>Delivered</v>
      </c>
      <c r="J818" s="16" t="n">
        <f aca="false">D818*E818*(1-F818/100)</f>
        <v>1249</v>
      </c>
      <c r="K818" s="16" t="n">
        <f aca="false">D818*H818</f>
        <v>828.91</v>
      </c>
      <c r="L818" s="16" t="n">
        <f aca="false">J818-K818</f>
        <v>420.09</v>
      </c>
    </row>
    <row r="819" customFormat="false" ht="15" hidden="false" customHeight="false" outlineLevel="0" collapsed="false">
      <c r="A819" s="12" t="n">
        <v>818</v>
      </c>
      <c r="B819" s="12" t="n">
        <v>432</v>
      </c>
      <c r="C819" s="12" t="n">
        <v>163</v>
      </c>
      <c r="D819" s="12" t="n">
        <v>1</v>
      </c>
      <c r="E819" s="16" t="n">
        <v>869</v>
      </c>
      <c r="F819" s="12" t="n">
        <v>10</v>
      </c>
      <c r="G819" s="12" t="str">
        <f aca="false">INDEX(Products!$C$2:$C$181,MATCH(C819,Products!$A$2:$A$181,0))</f>
        <v>Books &amp; Stationery</v>
      </c>
      <c r="H819" s="16" t="n">
        <f aca="false">INDEX(Products!$E$2:$E$181,MATCH(C819,Products!$A$2:$A$181,0))</f>
        <v>606.2</v>
      </c>
      <c r="I819" s="12" t="str">
        <f aca="false">INDEX(Orders!$G$2:$G$3525,MATCH(B819,Orders!$A$2:$A$3525,0))</f>
        <v>Returned</v>
      </c>
      <c r="J819" s="16" t="n">
        <f aca="false">D819*E819*(1-F819/100)</f>
        <v>782.1</v>
      </c>
      <c r="K819" s="16" t="n">
        <f aca="false">D819*H819</f>
        <v>606.2</v>
      </c>
      <c r="L819" s="16" t="n">
        <f aca="false">J819-K819</f>
        <v>175.9</v>
      </c>
    </row>
    <row r="820" customFormat="false" ht="15" hidden="false" customHeight="false" outlineLevel="0" collapsed="false">
      <c r="A820" s="12" t="n">
        <v>819</v>
      </c>
      <c r="B820" s="12" t="n">
        <v>432</v>
      </c>
      <c r="C820" s="12" t="n">
        <v>23</v>
      </c>
      <c r="D820" s="12" t="n">
        <v>1</v>
      </c>
      <c r="E820" s="16" t="n">
        <v>2159</v>
      </c>
      <c r="F820" s="12" t="n">
        <v>5</v>
      </c>
      <c r="G820" s="12" t="str">
        <f aca="false">INDEX(Products!$C$2:$C$181,MATCH(C820,Products!$A$2:$A$181,0))</f>
        <v>Electronics</v>
      </c>
      <c r="H820" s="16" t="n">
        <f aca="false">INDEX(Products!$E$2:$E$181,MATCH(C820,Products!$A$2:$A$181,0))</f>
        <v>1473.53</v>
      </c>
      <c r="I820" s="12" t="str">
        <f aca="false">INDEX(Orders!$G$2:$G$3525,MATCH(B820,Orders!$A$2:$A$3525,0))</f>
        <v>Returned</v>
      </c>
      <c r="J820" s="16" t="n">
        <f aca="false">D820*E820*(1-F820/100)</f>
        <v>2051.05</v>
      </c>
      <c r="K820" s="16" t="n">
        <f aca="false">D820*H820</f>
        <v>1473.53</v>
      </c>
      <c r="L820" s="16" t="n">
        <f aca="false">J820-K820</f>
        <v>577.52</v>
      </c>
    </row>
    <row r="821" customFormat="false" ht="15" hidden="false" customHeight="false" outlineLevel="0" collapsed="false">
      <c r="A821" s="12" t="n">
        <v>820</v>
      </c>
      <c r="B821" s="12" t="n">
        <v>432</v>
      </c>
      <c r="C821" s="12" t="n">
        <v>29</v>
      </c>
      <c r="D821" s="12" t="n">
        <v>1</v>
      </c>
      <c r="E821" s="16" t="n">
        <v>1269</v>
      </c>
      <c r="F821" s="12" t="n">
        <v>15</v>
      </c>
      <c r="G821" s="12" t="str">
        <f aca="false">INDEX(Products!$C$2:$C$181,MATCH(C821,Products!$A$2:$A$181,0))</f>
        <v>Electronics</v>
      </c>
      <c r="H821" s="16" t="n">
        <f aca="false">INDEX(Products!$E$2:$E$181,MATCH(C821,Products!$A$2:$A$181,0))</f>
        <v>747.69</v>
      </c>
      <c r="I821" s="12" t="str">
        <f aca="false">INDEX(Orders!$G$2:$G$3525,MATCH(B821,Orders!$A$2:$A$3525,0))</f>
        <v>Returned</v>
      </c>
      <c r="J821" s="16" t="n">
        <f aca="false">D821*E821*(1-F821/100)</f>
        <v>1078.65</v>
      </c>
      <c r="K821" s="16" t="n">
        <f aca="false">D821*H821</f>
        <v>747.69</v>
      </c>
      <c r="L821" s="16" t="n">
        <f aca="false">J821-K821</f>
        <v>330.96</v>
      </c>
    </row>
    <row r="822" customFormat="false" ht="15" hidden="false" customHeight="false" outlineLevel="0" collapsed="false">
      <c r="A822" s="12" t="n">
        <v>821</v>
      </c>
      <c r="B822" s="12" t="n">
        <v>433</v>
      </c>
      <c r="C822" s="12" t="n">
        <v>26</v>
      </c>
      <c r="D822" s="12" t="n">
        <v>1</v>
      </c>
      <c r="E822" s="16" t="n">
        <v>5849</v>
      </c>
      <c r="F822" s="12" t="n">
        <v>10</v>
      </c>
      <c r="G822" s="12" t="str">
        <f aca="false">INDEX(Products!$C$2:$C$181,MATCH(C822,Products!$A$2:$A$181,0))</f>
        <v>Electronics</v>
      </c>
      <c r="H822" s="16" t="n">
        <f aca="false">INDEX(Products!$E$2:$E$181,MATCH(C822,Products!$A$2:$A$181,0))</f>
        <v>4123.7</v>
      </c>
      <c r="I822" s="12" t="str">
        <f aca="false">INDEX(Orders!$G$2:$G$3525,MATCH(B822,Orders!$A$2:$A$3525,0))</f>
        <v>Returned</v>
      </c>
      <c r="J822" s="16" t="n">
        <f aca="false">D822*E822*(1-F822/100)</f>
        <v>5264.1</v>
      </c>
      <c r="K822" s="16" t="n">
        <f aca="false">D822*H822</f>
        <v>4123.7</v>
      </c>
      <c r="L822" s="16" t="n">
        <f aca="false">J822-K822</f>
        <v>1140.4</v>
      </c>
    </row>
    <row r="823" customFormat="false" ht="15" hidden="false" customHeight="false" outlineLevel="0" collapsed="false">
      <c r="A823" s="12" t="n">
        <v>822</v>
      </c>
      <c r="B823" s="12" t="n">
        <v>434</v>
      </c>
      <c r="C823" s="12" t="n">
        <v>161</v>
      </c>
      <c r="D823" s="12" t="n">
        <v>1</v>
      </c>
      <c r="E823" s="16" t="n">
        <v>549</v>
      </c>
      <c r="F823" s="12" t="n">
        <v>0</v>
      </c>
      <c r="G823" s="12" t="str">
        <f aca="false">INDEX(Products!$C$2:$C$181,MATCH(C823,Products!$A$2:$A$181,0))</f>
        <v>Books &amp; Stationery</v>
      </c>
      <c r="H823" s="16" t="n">
        <f aca="false">INDEX(Products!$E$2:$E$181,MATCH(C823,Products!$A$2:$A$181,0))</f>
        <v>380.41</v>
      </c>
      <c r="I823" s="12" t="str">
        <f aca="false">INDEX(Orders!$G$2:$G$3525,MATCH(B823,Orders!$A$2:$A$3525,0))</f>
        <v>Delivered</v>
      </c>
      <c r="J823" s="16" t="n">
        <f aca="false">D823*E823*(1-F823/100)</f>
        <v>549</v>
      </c>
      <c r="K823" s="16" t="n">
        <f aca="false">D823*H823</f>
        <v>380.41</v>
      </c>
      <c r="L823" s="16" t="n">
        <f aca="false">J823-K823</f>
        <v>168.59</v>
      </c>
    </row>
    <row r="824" customFormat="false" ht="15" hidden="false" customHeight="false" outlineLevel="0" collapsed="false">
      <c r="A824" s="12" t="n">
        <v>823</v>
      </c>
      <c r="B824" s="12" t="n">
        <v>434</v>
      </c>
      <c r="C824" s="12" t="n">
        <v>21</v>
      </c>
      <c r="D824" s="12" t="n">
        <v>1</v>
      </c>
      <c r="E824" s="16" t="n">
        <v>1439</v>
      </c>
      <c r="F824" s="12" t="n">
        <v>0</v>
      </c>
      <c r="G824" s="12" t="str">
        <f aca="false">INDEX(Products!$C$2:$C$181,MATCH(C824,Products!$A$2:$A$181,0))</f>
        <v>Electronics</v>
      </c>
      <c r="H824" s="16" t="n">
        <f aca="false">INDEX(Products!$E$2:$E$181,MATCH(C824,Products!$A$2:$A$181,0))</f>
        <v>933.96</v>
      </c>
      <c r="I824" s="12" t="str">
        <f aca="false">INDEX(Orders!$G$2:$G$3525,MATCH(B824,Orders!$A$2:$A$3525,0))</f>
        <v>Delivered</v>
      </c>
      <c r="J824" s="16" t="n">
        <f aca="false">D824*E824*(1-F824/100)</f>
        <v>1439</v>
      </c>
      <c r="K824" s="16" t="n">
        <f aca="false">D824*H824</f>
        <v>933.96</v>
      </c>
      <c r="L824" s="16" t="n">
        <f aca="false">J824-K824</f>
        <v>505.04</v>
      </c>
    </row>
    <row r="825" customFormat="false" ht="15" hidden="false" customHeight="false" outlineLevel="0" collapsed="false">
      <c r="A825" s="12" t="n">
        <v>824</v>
      </c>
      <c r="B825" s="12" t="n">
        <v>434</v>
      </c>
      <c r="C825" s="12" t="n">
        <v>130</v>
      </c>
      <c r="D825" s="12" t="n">
        <v>1</v>
      </c>
      <c r="E825" s="16" t="n">
        <v>2399</v>
      </c>
      <c r="F825" s="12" t="n">
        <v>0</v>
      </c>
      <c r="G825" s="12" t="str">
        <f aca="false">INDEX(Products!$C$2:$C$181,MATCH(C825,Products!$A$2:$A$181,0))</f>
        <v>Sports &amp; Fitness</v>
      </c>
      <c r="H825" s="16" t="n">
        <f aca="false">INDEX(Products!$E$2:$E$181,MATCH(C825,Products!$A$2:$A$181,0))</f>
        <v>1366.08</v>
      </c>
      <c r="I825" s="12" t="str">
        <f aca="false">INDEX(Orders!$G$2:$G$3525,MATCH(B825,Orders!$A$2:$A$3525,0))</f>
        <v>Delivered</v>
      </c>
      <c r="J825" s="16" t="n">
        <f aca="false">D825*E825*(1-F825/100)</f>
        <v>2399</v>
      </c>
      <c r="K825" s="16" t="n">
        <f aca="false">D825*H825</f>
        <v>1366.08</v>
      </c>
      <c r="L825" s="16" t="n">
        <f aca="false">J825-K825</f>
        <v>1032.92</v>
      </c>
    </row>
    <row r="826" customFormat="false" ht="15" hidden="false" customHeight="false" outlineLevel="0" collapsed="false">
      <c r="A826" s="12" t="n">
        <v>825</v>
      </c>
      <c r="B826" s="12" t="n">
        <v>434</v>
      </c>
      <c r="C826" s="12" t="n">
        <v>46</v>
      </c>
      <c r="D826" s="12" t="n">
        <v>1</v>
      </c>
      <c r="E826" s="16" t="n">
        <v>959</v>
      </c>
      <c r="F826" s="12" t="n">
        <v>0</v>
      </c>
      <c r="G826" s="12" t="str">
        <f aca="false">INDEX(Products!$C$2:$C$181,MATCH(C826,Products!$A$2:$A$181,0))</f>
        <v>Home &amp; Kitchen</v>
      </c>
      <c r="H826" s="16" t="n">
        <f aca="false">INDEX(Products!$E$2:$E$181,MATCH(C826,Products!$A$2:$A$181,0))</f>
        <v>664.25</v>
      </c>
      <c r="I826" s="12" t="str">
        <f aca="false">INDEX(Orders!$G$2:$G$3525,MATCH(B826,Orders!$A$2:$A$3525,0))</f>
        <v>Delivered</v>
      </c>
      <c r="J826" s="16" t="n">
        <f aca="false">D826*E826*(1-F826/100)</f>
        <v>959</v>
      </c>
      <c r="K826" s="16" t="n">
        <f aca="false">D826*H826</f>
        <v>664.25</v>
      </c>
      <c r="L826" s="16" t="n">
        <f aca="false">J826-K826</f>
        <v>294.75</v>
      </c>
    </row>
    <row r="827" customFormat="false" ht="15" hidden="false" customHeight="false" outlineLevel="0" collapsed="false">
      <c r="A827" s="12" t="n">
        <v>826</v>
      </c>
      <c r="B827" s="12" t="n">
        <v>435</v>
      </c>
      <c r="C827" s="12" t="n">
        <v>157</v>
      </c>
      <c r="D827" s="12" t="n">
        <v>1</v>
      </c>
      <c r="E827" s="16" t="n">
        <v>129</v>
      </c>
      <c r="F827" s="12" t="n">
        <v>0</v>
      </c>
      <c r="G827" s="12" t="str">
        <f aca="false">INDEX(Products!$C$2:$C$181,MATCH(C827,Products!$A$2:$A$181,0))</f>
        <v>Books &amp; Stationery</v>
      </c>
      <c r="H827" s="16" t="n">
        <f aca="false">INDEX(Products!$E$2:$E$181,MATCH(C827,Products!$A$2:$A$181,0))</f>
        <v>95.79</v>
      </c>
      <c r="I827" s="12" t="str">
        <f aca="false">INDEX(Orders!$G$2:$G$3525,MATCH(B827,Orders!$A$2:$A$3525,0))</f>
        <v>Returned</v>
      </c>
      <c r="J827" s="16" t="n">
        <f aca="false">D827*E827*(1-F827/100)</f>
        <v>129</v>
      </c>
      <c r="K827" s="16" t="n">
        <f aca="false">D827*H827</f>
        <v>95.79</v>
      </c>
      <c r="L827" s="16" t="n">
        <f aca="false">J827-K827</f>
        <v>33.21</v>
      </c>
    </row>
    <row r="828" customFormat="false" ht="15" hidden="false" customHeight="false" outlineLevel="0" collapsed="false">
      <c r="A828" s="12" t="n">
        <v>827</v>
      </c>
      <c r="B828" s="12" t="n">
        <v>435</v>
      </c>
      <c r="C828" s="12" t="n">
        <v>69</v>
      </c>
      <c r="D828" s="12" t="n">
        <v>1</v>
      </c>
      <c r="E828" s="16" t="n">
        <v>1709</v>
      </c>
      <c r="F828" s="12" t="n">
        <v>0</v>
      </c>
      <c r="G828" s="12" t="str">
        <f aca="false">INDEX(Products!$C$2:$C$181,MATCH(C828,Products!$A$2:$A$181,0))</f>
        <v>Fashion</v>
      </c>
      <c r="H828" s="16" t="n">
        <f aca="false">INDEX(Products!$E$2:$E$181,MATCH(C828,Products!$A$2:$A$181,0))</f>
        <v>1180.24</v>
      </c>
      <c r="I828" s="12" t="str">
        <f aca="false">INDEX(Orders!$G$2:$G$3525,MATCH(B828,Orders!$A$2:$A$3525,0))</f>
        <v>Returned</v>
      </c>
      <c r="J828" s="16" t="n">
        <f aca="false">D828*E828*(1-F828/100)</f>
        <v>1709</v>
      </c>
      <c r="K828" s="16" t="n">
        <f aca="false">D828*H828</f>
        <v>1180.24</v>
      </c>
      <c r="L828" s="16" t="n">
        <f aca="false">J828-K828</f>
        <v>528.76</v>
      </c>
    </row>
    <row r="829" customFormat="false" ht="15" hidden="false" customHeight="false" outlineLevel="0" collapsed="false">
      <c r="A829" s="12" t="n">
        <v>828</v>
      </c>
      <c r="B829" s="12" t="n">
        <v>436</v>
      </c>
      <c r="C829" s="12" t="n">
        <v>133</v>
      </c>
      <c r="D829" s="12" t="n">
        <v>1</v>
      </c>
      <c r="E829" s="16" t="n">
        <v>3549</v>
      </c>
      <c r="F829" s="12" t="n">
        <v>0</v>
      </c>
      <c r="G829" s="12" t="str">
        <f aca="false">INDEX(Products!$C$2:$C$181,MATCH(C829,Products!$A$2:$A$181,0))</f>
        <v>Sports &amp; Fitness</v>
      </c>
      <c r="H829" s="16" t="n">
        <f aca="false">INDEX(Products!$E$2:$E$181,MATCH(C829,Products!$A$2:$A$181,0))</f>
        <v>2477.75</v>
      </c>
      <c r="I829" s="12" t="str">
        <f aca="false">INDEX(Orders!$G$2:$G$3525,MATCH(B829,Orders!$A$2:$A$3525,0))</f>
        <v>Returned</v>
      </c>
      <c r="J829" s="16" t="n">
        <f aca="false">D829*E829*(1-F829/100)</f>
        <v>3549</v>
      </c>
      <c r="K829" s="16" t="n">
        <f aca="false">D829*H829</f>
        <v>2477.75</v>
      </c>
      <c r="L829" s="16" t="n">
        <f aca="false">J829-K829</f>
        <v>1071.25</v>
      </c>
    </row>
    <row r="830" customFormat="false" ht="15" hidden="false" customHeight="false" outlineLevel="0" collapsed="false">
      <c r="A830" s="12" t="n">
        <v>829</v>
      </c>
      <c r="B830" s="12" t="n">
        <v>436</v>
      </c>
      <c r="C830" s="12" t="n">
        <v>117</v>
      </c>
      <c r="D830" s="12" t="n">
        <v>1</v>
      </c>
      <c r="E830" s="16" t="n">
        <v>1109</v>
      </c>
      <c r="F830" s="12" t="n">
        <v>0</v>
      </c>
      <c r="G830" s="12" t="str">
        <f aca="false">INDEX(Products!$C$2:$C$181,MATCH(C830,Products!$A$2:$A$181,0))</f>
        <v>Beauty</v>
      </c>
      <c r="H830" s="16" t="n">
        <f aca="false">INDEX(Products!$E$2:$E$181,MATCH(C830,Products!$A$2:$A$181,0))</f>
        <v>719.19</v>
      </c>
      <c r="I830" s="12" t="str">
        <f aca="false">INDEX(Orders!$G$2:$G$3525,MATCH(B830,Orders!$A$2:$A$3525,0))</f>
        <v>Returned</v>
      </c>
      <c r="J830" s="16" t="n">
        <f aca="false">D830*E830*(1-F830/100)</f>
        <v>1109</v>
      </c>
      <c r="K830" s="16" t="n">
        <f aca="false">D830*H830</f>
        <v>719.19</v>
      </c>
      <c r="L830" s="16" t="n">
        <f aca="false">J830-K830</f>
        <v>389.81</v>
      </c>
    </row>
    <row r="831" customFormat="false" ht="15" hidden="false" customHeight="false" outlineLevel="0" collapsed="false">
      <c r="A831" s="12" t="n">
        <v>830</v>
      </c>
      <c r="B831" s="12" t="n">
        <v>436</v>
      </c>
      <c r="C831" s="12" t="n">
        <v>38</v>
      </c>
      <c r="D831" s="12" t="n">
        <v>1</v>
      </c>
      <c r="E831" s="16" t="n">
        <v>3659</v>
      </c>
      <c r="F831" s="12" t="n">
        <v>0</v>
      </c>
      <c r="G831" s="12" t="str">
        <f aca="false">INDEX(Products!$C$2:$C$181,MATCH(C831,Products!$A$2:$A$181,0))</f>
        <v>Home &amp; Kitchen</v>
      </c>
      <c r="H831" s="16" t="n">
        <f aca="false">INDEX(Products!$E$2:$E$181,MATCH(C831,Products!$A$2:$A$181,0))</f>
        <v>2545.94</v>
      </c>
      <c r="I831" s="12" t="str">
        <f aca="false">INDEX(Orders!$G$2:$G$3525,MATCH(B831,Orders!$A$2:$A$3525,0))</f>
        <v>Returned</v>
      </c>
      <c r="J831" s="16" t="n">
        <f aca="false">D831*E831*(1-F831/100)</f>
        <v>3659</v>
      </c>
      <c r="K831" s="16" t="n">
        <f aca="false">D831*H831</f>
        <v>2545.94</v>
      </c>
      <c r="L831" s="16" t="n">
        <f aca="false">J831-K831</f>
        <v>1113.06</v>
      </c>
    </row>
    <row r="832" customFormat="false" ht="15" hidden="false" customHeight="false" outlineLevel="0" collapsed="false">
      <c r="A832" s="12" t="n">
        <v>831</v>
      </c>
      <c r="B832" s="12" t="n">
        <v>437</v>
      </c>
      <c r="C832" s="12" t="n">
        <v>170</v>
      </c>
      <c r="D832" s="12" t="n">
        <v>1</v>
      </c>
      <c r="E832" s="16" t="n">
        <v>489</v>
      </c>
      <c r="F832" s="12" t="n">
        <v>0</v>
      </c>
      <c r="G832" s="12" t="str">
        <f aca="false">INDEX(Products!$C$2:$C$181,MATCH(C832,Products!$A$2:$A$181,0))</f>
        <v>Books &amp; Stationery</v>
      </c>
      <c r="H832" s="16" t="n">
        <f aca="false">INDEX(Products!$E$2:$E$181,MATCH(C832,Products!$A$2:$A$181,0))</f>
        <v>278.52</v>
      </c>
      <c r="I832" s="12" t="str">
        <f aca="false">INDEX(Orders!$G$2:$G$3525,MATCH(B832,Orders!$A$2:$A$3525,0))</f>
        <v>Delivered</v>
      </c>
      <c r="J832" s="16" t="n">
        <f aca="false">D832*E832*(1-F832/100)</f>
        <v>489</v>
      </c>
      <c r="K832" s="16" t="n">
        <f aca="false">D832*H832</f>
        <v>278.52</v>
      </c>
      <c r="L832" s="16" t="n">
        <f aca="false">J832-K832</f>
        <v>210.48</v>
      </c>
    </row>
    <row r="833" customFormat="false" ht="15" hidden="false" customHeight="false" outlineLevel="0" collapsed="false">
      <c r="A833" s="12" t="n">
        <v>832</v>
      </c>
      <c r="B833" s="12" t="n">
        <v>437</v>
      </c>
      <c r="C833" s="12" t="n">
        <v>48</v>
      </c>
      <c r="D833" s="12" t="n">
        <v>1</v>
      </c>
      <c r="E833" s="16" t="n">
        <v>3959</v>
      </c>
      <c r="F833" s="12" t="n">
        <v>0</v>
      </c>
      <c r="G833" s="12" t="str">
        <f aca="false">INDEX(Products!$C$2:$C$181,MATCH(C833,Products!$A$2:$A$181,0))</f>
        <v>Home &amp; Kitchen</v>
      </c>
      <c r="H833" s="16" t="n">
        <f aca="false">INDEX(Products!$E$2:$E$181,MATCH(C833,Products!$A$2:$A$181,0))</f>
        <v>2568.44</v>
      </c>
      <c r="I833" s="12" t="str">
        <f aca="false">INDEX(Orders!$G$2:$G$3525,MATCH(B833,Orders!$A$2:$A$3525,0))</f>
        <v>Delivered</v>
      </c>
      <c r="J833" s="16" t="n">
        <f aca="false">D833*E833*(1-F833/100)</f>
        <v>3959</v>
      </c>
      <c r="K833" s="16" t="n">
        <f aca="false">D833*H833</f>
        <v>2568.44</v>
      </c>
      <c r="L833" s="16" t="n">
        <f aca="false">J833-K833</f>
        <v>1390.56</v>
      </c>
    </row>
    <row r="834" customFormat="false" ht="15" hidden="false" customHeight="false" outlineLevel="0" collapsed="false">
      <c r="A834" s="12" t="n">
        <v>833</v>
      </c>
      <c r="B834" s="12" t="n">
        <v>438</v>
      </c>
      <c r="C834" s="12" t="n">
        <v>97</v>
      </c>
      <c r="D834" s="12" t="n">
        <v>1</v>
      </c>
      <c r="E834" s="16" t="n">
        <v>1649</v>
      </c>
      <c r="F834" s="12" t="n">
        <v>0</v>
      </c>
      <c r="G834" s="12" t="str">
        <f aca="false">INDEX(Products!$C$2:$C$181,MATCH(C834,Products!$A$2:$A$181,0))</f>
        <v>Beauty</v>
      </c>
      <c r="H834" s="16" t="n">
        <f aca="false">INDEX(Products!$E$2:$E$181,MATCH(C834,Products!$A$2:$A$181,0))</f>
        <v>1115.75</v>
      </c>
      <c r="I834" s="12" t="str">
        <f aca="false">INDEX(Orders!$G$2:$G$3525,MATCH(B834,Orders!$A$2:$A$3525,0))</f>
        <v>Returned</v>
      </c>
      <c r="J834" s="16" t="n">
        <f aca="false">D834*E834*(1-F834/100)</f>
        <v>1649</v>
      </c>
      <c r="K834" s="16" t="n">
        <f aca="false">D834*H834</f>
        <v>1115.75</v>
      </c>
      <c r="L834" s="16" t="n">
        <f aca="false">J834-K834</f>
        <v>533.25</v>
      </c>
    </row>
    <row r="835" customFormat="false" ht="15" hidden="false" customHeight="false" outlineLevel="0" collapsed="false">
      <c r="A835" s="12" t="n">
        <v>834</v>
      </c>
      <c r="B835" s="12" t="n">
        <v>439</v>
      </c>
      <c r="C835" s="12" t="n">
        <v>111</v>
      </c>
      <c r="D835" s="12" t="n">
        <v>1</v>
      </c>
      <c r="E835" s="16" t="n">
        <v>1249</v>
      </c>
      <c r="F835" s="12" t="n">
        <v>5</v>
      </c>
      <c r="G835" s="12" t="str">
        <f aca="false">INDEX(Products!$C$2:$C$181,MATCH(C835,Products!$A$2:$A$181,0))</f>
        <v>Beauty</v>
      </c>
      <c r="H835" s="16" t="n">
        <f aca="false">INDEX(Products!$E$2:$E$181,MATCH(C835,Products!$A$2:$A$181,0))</f>
        <v>828.91</v>
      </c>
      <c r="I835" s="12" t="str">
        <f aca="false">INDEX(Orders!$G$2:$G$3525,MATCH(B835,Orders!$A$2:$A$3525,0))</f>
        <v>Delivered</v>
      </c>
      <c r="J835" s="16" t="n">
        <f aca="false">D835*E835*(1-F835/100)</f>
        <v>1186.55</v>
      </c>
      <c r="K835" s="16" t="n">
        <f aca="false">D835*H835</f>
        <v>828.91</v>
      </c>
      <c r="L835" s="16" t="n">
        <f aca="false">J835-K835</f>
        <v>357.64</v>
      </c>
    </row>
    <row r="836" customFormat="false" ht="15" hidden="false" customHeight="false" outlineLevel="0" collapsed="false">
      <c r="A836" s="12" t="n">
        <v>835</v>
      </c>
      <c r="B836" s="12" t="n">
        <v>439</v>
      </c>
      <c r="C836" s="12" t="n">
        <v>10</v>
      </c>
      <c r="D836" s="12" t="n">
        <v>1</v>
      </c>
      <c r="E836" s="16" t="n">
        <v>3059</v>
      </c>
      <c r="F836" s="12" t="n">
        <v>0</v>
      </c>
      <c r="G836" s="12" t="str">
        <f aca="false">INDEX(Products!$C$2:$C$181,MATCH(C836,Products!$A$2:$A$181,0))</f>
        <v>Electronics</v>
      </c>
      <c r="H836" s="16" t="n">
        <f aca="false">INDEX(Products!$E$2:$E$181,MATCH(C836,Products!$A$2:$A$181,0))</f>
        <v>1860.62</v>
      </c>
      <c r="I836" s="12" t="str">
        <f aca="false">INDEX(Orders!$G$2:$G$3525,MATCH(B836,Orders!$A$2:$A$3525,0))</f>
        <v>Delivered</v>
      </c>
      <c r="J836" s="16" t="n">
        <f aca="false">D836*E836*(1-F836/100)</f>
        <v>3059</v>
      </c>
      <c r="K836" s="16" t="n">
        <f aca="false">D836*H836</f>
        <v>1860.62</v>
      </c>
      <c r="L836" s="16" t="n">
        <f aca="false">J836-K836</f>
        <v>1198.38</v>
      </c>
    </row>
    <row r="837" customFormat="false" ht="15" hidden="false" customHeight="false" outlineLevel="0" collapsed="false">
      <c r="A837" s="12" t="n">
        <v>836</v>
      </c>
      <c r="B837" s="12" t="n">
        <v>440</v>
      </c>
      <c r="C837" s="12" t="n">
        <v>49</v>
      </c>
      <c r="D837" s="12" t="n">
        <v>1</v>
      </c>
      <c r="E837" s="16" t="n">
        <v>2809</v>
      </c>
      <c r="F837" s="12" t="n">
        <v>0</v>
      </c>
      <c r="G837" s="12" t="str">
        <f aca="false">INDEX(Products!$C$2:$C$181,MATCH(C837,Products!$A$2:$A$181,0))</f>
        <v>Home &amp; Kitchen</v>
      </c>
      <c r="H837" s="16" t="n">
        <f aca="false">INDEX(Products!$E$2:$E$181,MATCH(C837,Products!$A$2:$A$181,0))</f>
        <v>1785.14</v>
      </c>
      <c r="I837" s="12" t="str">
        <f aca="false">INDEX(Orders!$G$2:$G$3525,MATCH(B837,Orders!$A$2:$A$3525,0))</f>
        <v>Delivered</v>
      </c>
      <c r="J837" s="16" t="n">
        <f aca="false">D837*E837*(1-F837/100)</f>
        <v>2809</v>
      </c>
      <c r="K837" s="16" t="n">
        <f aca="false">D837*H837</f>
        <v>1785.14</v>
      </c>
      <c r="L837" s="16" t="n">
        <f aca="false">J837-K837</f>
        <v>1023.86</v>
      </c>
    </row>
    <row r="838" customFormat="false" ht="15" hidden="false" customHeight="false" outlineLevel="0" collapsed="false">
      <c r="A838" s="12" t="n">
        <v>837</v>
      </c>
      <c r="B838" s="12" t="n">
        <v>440</v>
      </c>
      <c r="C838" s="12" t="n">
        <v>53</v>
      </c>
      <c r="D838" s="12" t="n">
        <v>1</v>
      </c>
      <c r="E838" s="16" t="n">
        <v>4579</v>
      </c>
      <c r="F838" s="12" t="n">
        <v>5</v>
      </c>
      <c r="G838" s="12" t="str">
        <f aca="false">INDEX(Products!$C$2:$C$181,MATCH(C838,Products!$A$2:$A$181,0))</f>
        <v>Home &amp; Kitchen</v>
      </c>
      <c r="H838" s="16" t="n">
        <f aca="false">INDEX(Products!$E$2:$E$181,MATCH(C838,Products!$A$2:$A$181,0))</f>
        <v>2746.75</v>
      </c>
      <c r="I838" s="12" t="str">
        <f aca="false">INDEX(Orders!$G$2:$G$3525,MATCH(B838,Orders!$A$2:$A$3525,0))</f>
        <v>Delivered</v>
      </c>
      <c r="J838" s="16" t="n">
        <f aca="false">D838*E838*(1-F838/100)</f>
        <v>4350.05</v>
      </c>
      <c r="K838" s="16" t="n">
        <f aca="false">D838*H838</f>
        <v>2746.75</v>
      </c>
      <c r="L838" s="16" t="n">
        <f aca="false">J838-K838</f>
        <v>1603.3</v>
      </c>
    </row>
    <row r="839" customFormat="false" ht="15" hidden="false" customHeight="false" outlineLevel="0" collapsed="false">
      <c r="A839" s="12" t="n">
        <v>838</v>
      </c>
      <c r="B839" s="12" t="n">
        <v>441</v>
      </c>
      <c r="C839" s="12" t="n">
        <v>176</v>
      </c>
      <c r="D839" s="12" t="n">
        <v>1</v>
      </c>
      <c r="E839" s="16" t="n">
        <v>509</v>
      </c>
      <c r="F839" s="12" t="n">
        <v>0</v>
      </c>
      <c r="G839" s="12" t="str">
        <f aca="false">INDEX(Products!$C$2:$C$181,MATCH(C839,Products!$A$2:$A$181,0))</f>
        <v>Books &amp; Stationery</v>
      </c>
      <c r="H839" s="16" t="n">
        <f aca="false">INDEX(Products!$E$2:$E$181,MATCH(C839,Products!$A$2:$A$181,0))</f>
        <v>367.14</v>
      </c>
      <c r="I839" s="12" t="str">
        <f aca="false">INDEX(Orders!$G$2:$G$3525,MATCH(B839,Orders!$A$2:$A$3525,0))</f>
        <v>Delivered</v>
      </c>
      <c r="J839" s="16" t="n">
        <f aca="false">D839*E839*(1-F839/100)</f>
        <v>509</v>
      </c>
      <c r="K839" s="16" t="n">
        <f aca="false">D839*H839</f>
        <v>367.14</v>
      </c>
      <c r="L839" s="16" t="n">
        <f aca="false">J839-K839</f>
        <v>141.86</v>
      </c>
    </row>
    <row r="840" customFormat="false" ht="15" hidden="false" customHeight="false" outlineLevel="0" collapsed="false">
      <c r="A840" s="12" t="n">
        <v>839</v>
      </c>
      <c r="B840" s="12" t="n">
        <v>442</v>
      </c>
      <c r="C840" s="12" t="n">
        <v>17</v>
      </c>
      <c r="D840" s="12" t="n">
        <v>1</v>
      </c>
      <c r="E840" s="16" t="n">
        <v>1149</v>
      </c>
      <c r="F840" s="12" t="n">
        <v>5</v>
      </c>
      <c r="G840" s="12" t="str">
        <f aca="false">INDEX(Products!$C$2:$C$181,MATCH(C840,Products!$A$2:$A$181,0))</f>
        <v>Electronics</v>
      </c>
      <c r="H840" s="16" t="n">
        <f aca="false">INDEX(Products!$E$2:$E$181,MATCH(C840,Products!$A$2:$A$181,0))</f>
        <v>850</v>
      </c>
      <c r="I840" s="12" t="str">
        <f aca="false">INDEX(Orders!$G$2:$G$3525,MATCH(B840,Orders!$A$2:$A$3525,0))</f>
        <v>Delivered</v>
      </c>
      <c r="J840" s="16" t="n">
        <f aca="false">D840*E840*(1-F840/100)</f>
        <v>1091.55</v>
      </c>
      <c r="K840" s="16" t="n">
        <f aca="false">D840*H840</f>
        <v>850</v>
      </c>
      <c r="L840" s="16" t="n">
        <f aca="false">J840-K840</f>
        <v>241.55</v>
      </c>
    </row>
    <row r="841" customFormat="false" ht="15" hidden="false" customHeight="false" outlineLevel="0" collapsed="false">
      <c r="A841" s="12" t="n">
        <v>840</v>
      </c>
      <c r="B841" s="12" t="n">
        <v>442</v>
      </c>
      <c r="C841" s="12" t="n">
        <v>102</v>
      </c>
      <c r="D841" s="12" t="n">
        <v>1</v>
      </c>
      <c r="E841" s="16" t="n">
        <v>429</v>
      </c>
      <c r="F841" s="12" t="n">
        <v>0</v>
      </c>
      <c r="G841" s="12" t="str">
        <f aca="false">INDEX(Products!$C$2:$C$181,MATCH(C841,Products!$A$2:$A$181,0))</f>
        <v>Beauty</v>
      </c>
      <c r="H841" s="16" t="n">
        <f aca="false">INDEX(Products!$E$2:$E$181,MATCH(C841,Products!$A$2:$A$181,0))</f>
        <v>313.05</v>
      </c>
      <c r="I841" s="12" t="str">
        <f aca="false">INDEX(Orders!$G$2:$G$3525,MATCH(B841,Orders!$A$2:$A$3525,0))</f>
        <v>Delivered</v>
      </c>
      <c r="J841" s="16" t="n">
        <f aca="false">D841*E841*(1-F841/100)</f>
        <v>429</v>
      </c>
      <c r="K841" s="16" t="n">
        <f aca="false">D841*H841</f>
        <v>313.05</v>
      </c>
      <c r="L841" s="16" t="n">
        <f aca="false">J841-K841</f>
        <v>115.95</v>
      </c>
    </row>
    <row r="842" customFormat="false" ht="15" hidden="false" customHeight="false" outlineLevel="0" collapsed="false">
      <c r="A842" s="12" t="n">
        <v>841</v>
      </c>
      <c r="B842" s="12" t="n">
        <v>442</v>
      </c>
      <c r="C842" s="12" t="n">
        <v>65</v>
      </c>
      <c r="D842" s="12" t="n">
        <v>3</v>
      </c>
      <c r="E842" s="16" t="n">
        <v>329</v>
      </c>
      <c r="F842" s="12" t="n">
        <v>0</v>
      </c>
      <c r="G842" s="12" t="str">
        <f aca="false">INDEX(Products!$C$2:$C$181,MATCH(C842,Products!$A$2:$A$181,0))</f>
        <v>Fashion</v>
      </c>
      <c r="H842" s="16" t="n">
        <f aca="false">INDEX(Products!$E$2:$E$181,MATCH(C842,Products!$A$2:$A$181,0))</f>
        <v>214.56</v>
      </c>
      <c r="I842" s="12" t="str">
        <f aca="false">INDEX(Orders!$G$2:$G$3525,MATCH(B842,Orders!$A$2:$A$3525,0))</f>
        <v>Delivered</v>
      </c>
      <c r="J842" s="16" t="n">
        <f aca="false">D842*E842*(1-F842/100)</f>
        <v>987</v>
      </c>
      <c r="K842" s="16" t="n">
        <f aca="false">D842*H842</f>
        <v>643.68</v>
      </c>
      <c r="L842" s="16" t="n">
        <f aca="false">J842-K842</f>
        <v>343.32</v>
      </c>
    </row>
    <row r="843" customFormat="false" ht="15" hidden="false" customHeight="false" outlineLevel="0" collapsed="false">
      <c r="A843" s="12" t="n">
        <v>842</v>
      </c>
      <c r="B843" s="12" t="n">
        <v>442</v>
      </c>
      <c r="C843" s="12" t="n">
        <v>98</v>
      </c>
      <c r="D843" s="12" t="n">
        <v>1</v>
      </c>
      <c r="E843" s="16" t="n">
        <v>719</v>
      </c>
      <c r="F843" s="12" t="n">
        <v>0</v>
      </c>
      <c r="G843" s="12" t="str">
        <f aca="false">INDEX(Products!$C$2:$C$181,MATCH(C843,Products!$A$2:$A$181,0))</f>
        <v>Beauty</v>
      </c>
      <c r="H843" s="16" t="n">
        <f aca="false">INDEX(Products!$E$2:$E$181,MATCH(C843,Products!$A$2:$A$181,0))</f>
        <v>445.67</v>
      </c>
      <c r="I843" s="12" t="str">
        <f aca="false">INDEX(Orders!$G$2:$G$3525,MATCH(B843,Orders!$A$2:$A$3525,0))</f>
        <v>Delivered</v>
      </c>
      <c r="J843" s="16" t="n">
        <f aca="false">D843*E843*(1-F843/100)</f>
        <v>719</v>
      </c>
      <c r="K843" s="16" t="n">
        <f aca="false">D843*H843</f>
        <v>445.67</v>
      </c>
      <c r="L843" s="16" t="n">
        <f aca="false">J843-K843</f>
        <v>273.33</v>
      </c>
    </row>
    <row r="844" customFormat="false" ht="15" hidden="false" customHeight="false" outlineLevel="0" collapsed="false">
      <c r="A844" s="12" t="n">
        <v>843</v>
      </c>
      <c r="B844" s="12" t="n">
        <v>443</v>
      </c>
      <c r="C844" s="12" t="n">
        <v>53</v>
      </c>
      <c r="D844" s="12" t="n">
        <v>1</v>
      </c>
      <c r="E844" s="16" t="n">
        <v>4579</v>
      </c>
      <c r="F844" s="12" t="n">
        <v>15</v>
      </c>
      <c r="G844" s="12" t="str">
        <f aca="false">INDEX(Products!$C$2:$C$181,MATCH(C844,Products!$A$2:$A$181,0))</f>
        <v>Home &amp; Kitchen</v>
      </c>
      <c r="H844" s="16" t="n">
        <f aca="false">INDEX(Products!$E$2:$E$181,MATCH(C844,Products!$A$2:$A$181,0))</f>
        <v>2746.75</v>
      </c>
      <c r="I844" s="12" t="str">
        <f aca="false">INDEX(Orders!$G$2:$G$3525,MATCH(B844,Orders!$A$2:$A$3525,0))</f>
        <v>Delivered</v>
      </c>
      <c r="J844" s="16" t="n">
        <f aca="false">D844*E844*(1-F844/100)</f>
        <v>3892.15</v>
      </c>
      <c r="K844" s="16" t="n">
        <f aca="false">D844*H844</f>
        <v>2746.75</v>
      </c>
      <c r="L844" s="16" t="n">
        <f aca="false">J844-K844</f>
        <v>1145.4</v>
      </c>
    </row>
    <row r="845" customFormat="false" ht="15" hidden="false" customHeight="false" outlineLevel="0" collapsed="false">
      <c r="A845" s="12" t="n">
        <v>844</v>
      </c>
      <c r="B845" s="12" t="n">
        <v>443</v>
      </c>
      <c r="C845" s="12" t="n">
        <v>45</v>
      </c>
      <c r="D845" s="12" t="n">
        <v>1</v>
      </c>
      <c r="E845" s="16" t="n">
        <v>4489</v>
      </c>
      <c r="F845" s="12" t="n">
        <v>0</v>
      </c>
      <c r="G845" s="12" t="str">
        <f aca="false">INDEX(Products!$C$2:$C$181,MATCH(C845,Products!$A$2:$A$181,0))</f>
        <v>Home &amp; Kitchen</v>
      </c>
      <c r="H845" s="16" t="n">
        <f aca="false">INDEX(Products!$E$2:$E$181,MATCH(C845,Products!$A$2:$A$181,0))</f>
        <v>2892.9</v>
      </c>
      <c r="I845" s="12" t="str">
        <f aca="false">INDEX(Orders!$G$2:$G$3525,MATCH(B845,Orders!$A$2:$A$3525,0))</f>
        <v>Delivered</v>
      </c>
      <c r="J845" s="16" t="n">
        <f aca="false">D845*E845*(1-F845/100)</f>
        <v>4489</v>
      </c>
      <c r="K845" s="16" t="n">
        <f aca="false">D845*H845</f>
        <v>2892.9</v>
      </c>
      <c r="L845" s="16" t="n">
        <f aca="false">J845-K845</f>
        <v>1596.1</v>
      </c>
    </row>
    <row r="846" customFormat="false" ht="15" hidden="false" customHeight="false" outlineLevel="0" collapsed="false">
      <c r="A846" s="12" t="n">
        <v>845</v>
      </c>
      <c r="B846" s="12" t="n">
        <v>444</v>
      </c>
      <c r="C846" s="12" t="n">
        <v>95</v>
      </c>
      <c r="D846" s="12" t="n">
        <v>1</v>
      </c>
      <c r="E846" s="16" t="n">
        <v>1029</v>
      </c>
      <c r="F846" s="12" t="n">
        <v>10</v>
      </c>
      <c r="G846" s="12" t="str">
        <f aca="false">INDEX(Products!$C$2:$C$181,MATCH(C846,Products!$A$2:$A$181,0))</f>
        <v>Beauty</v>
      </c>
      <c r="H846" s="16" t="n">
        <f aca="false">INDEX(Products!$E$2:$E$181,MATCH(C846,Products!$A$2:$A$181,0))</f>
        <v>615.72</v>
      </c>
      <c r="I846" s="12" t="str">
        <f aca="false">INDEX(Orders!$G$2:$G$3525,MATCH(B846,Orders!$A$2:$A$3525,0))</f>
        <v>Cancelled</v>
      </c>
      <c r="J846" s="16" t="n">
        <f aca="false">D846*E846*(1-F846/100)</f>
        <v>926.1</v>
      </c>
      <c r="K846" s="16" t="n">
        <f aca="false">D846*H846</f>
        <v>615.72</v>
      </c>
      <c r="L846" s="16" t="n">
        <f aca="false">J846-K846</f>
        <v>310.38</v>
      </c>
    </row>
    <row r="847" customFormat="false" ht="15" hidden="false" customHeight="false" outlineLevel="0" collapsed="false">
      <c r="A847" s="12" t="n">
        <v>846</v>
      </c>
      <c r="B847" s="12" t="n">
        <v>445</v>
      </c>
      <c r="C847" s="12" t="n">
        <v>166</v>
      </c>
      <c r="D847" s="12" t="n">
        <v>3</v>
      </c>
      <c r="E847" s="16" t="n">
        <v>389</v>
      </c>
      <c r="F847" s="12" t="n">
        <v>5</v>
      </c>
      <c r="G847" s="12" t="str">
        <f aca="false">INDEX(Products!$C$2:$C$181,MATCH(C847,Products!$A$2:$A$181,0))</f>
        <v>Books &amp; Stationery</v>
      </c>
      <c r="H847" s="16" t="n">
        <f aca="false">INDEX(Products!$E$2:$E$181,MATCH(C847,Products!$A$2:$A$181,0))</f>
        <v>272.91</v>
      </c>
      <c r="I847" s="12" t="str">
        <f aca="false">INDEX(Orders!$G$2:$G$3525,MATCH(B847,Orders!$A$2:$A$3525,0))</f>
        <v>Delivered</v>
      </c>
      <c r="J847" s="16" t="n">
        <f aca="false">D847*E847*(1-F847/100)</f>
        <v>1108.65</v>
      </c>
      <c r="K847" s="16" t="n">
        <f aca="false">D847*H847</f>
        <v>818.73</v>
      </c>
      <c r="L847" s="16" t="n">
        <f aca="false">J847-K847</f>
        <v>289.92</v>
      </c>
    </row>
    <row r="848" customFormat="false" ht="15" hidden="false" customHeight="false" outlineLevel="0" collapsed="false">
      <c r="A848" s="12" t="n">
        <v>847</v>
      </c>
      <c r="B848" s="12" t="n">
        <v>445</v>
      </c>
      <c r="C848" s="12" t="n">
        <v>79</v>
      </c>
      <c r="D848" s="12" t="n">
        <v>3</v>
      </c>
      <c r="E848" s="16" t="n">
        <v>2119</v>
      </c>
      <c r="F848" s="12" t="n">
        <v>10</v>
      </c>
      <c r="G848" s="12" t="str">
        <f aca="false">INDEX(Products!$C$2:$C$181,MATCH(C848,Products!$A$2:$A$181,0))</f>
        <v>Fashion</v>
      </c>
      <c r="H848" s="16" t="n">
        <f aca="false">INDEX(Products!$E$2:$E$181,MATCH(C848,Products!$A$2:$A$181,0))</f>
        <v>1488.22</v>
      </c>
      <c r="I848" s="12" t="str">
        <f aca="false">INDEX(Orders!$G$2:$G$3525,MATCH(B848,Orders!$A$2:$A$3525,0))</f>
        <v>Delivered</v>
      </c>
      <c r="J848" s="16" t="n">
        <f aca="false">D848*E848*(1-F848/100)</f>
        <v>5721.3</v>
      </c>
      <c r="K848" s="16" t="n">
        <f aca="false">D848*H848</f>
        <v>4464.66</v>
      </c>
      <c r="L848" s="16" t="n">
        <f aca="false">J848-K848</f>
        <v>1256.64</v>
      </c>
    </row>
    <row r="849" customFormat="false" ht="15" hidden="false" customHeight="false" outlineLevel="0" collapsed="false">
      <c r="A849" s="12" t="n">
        <v>848</v>
      </c>
      <c r="B849" s="12" t="n">
        <v>446</v>
      </c>
      <c r="C849" s="12" t="n">
        <v>163</v>
      </c>
      <c r="D849" s="12" t="n">
        <v>1</v>
      </c>
      <c r="E849" s="16" t="n">
        <v>869</v>
      </c>
      <c r="F849" s="12" t="n">
        <v>10</v>
      </c>
      <c r="G849" s="12" t="str">
        <f aca="false">INDEX(Products!$C$2:$C$181,MATCH(C849,Products!$A$2:$A$181,0))</f>
        <v>Books &amp; Stationery</v>
      </c>
      <c r="H849" s="16" t="n">
        <f aca="false">INDEX(Products!$E$2:$E$181,MATCH(C849,Products!$A$2:$A$181,0))</f>
        <v>606.2</v>
      </c>
      <c r="I849" s="12" t="str">
        <f aca="false">INDEX(Orders!$G$2:$G$3525,MATCH(B849,Orders!$A$2:$A$3525,0))</f>
        <v>Returned</v>
      </c>
      <c r="J849" s="16" t="n">
        <f aca="false">D849*E849*(1-F849/100)</f>
        <v>782.1</v>
      </c>
      <c r="K849" s="16" t="n">
        <f aca="false">D849*H849</f>
        <v>606.2</v>
      </c>
      <c r="L849" s="16" t="n">
        <f aca="false">J849-K849</f>
        <v>175.9</v>
      </c>
    </row>
    <row r="850" customFormat="false" ht="15" hidden="false" customHeight="false" outlineLevel="0" collapsed="false">
      <c r="A850" s="12" t="n">
        <v>849</v>
      </c>
      <c r="B850" s="12" t="n">
        <v>446</v>
      </c>
      <c r="C850" s="12" t="n">
        <v>61</v>
      </c>
      <c r="D850" s="12" t="n">
        <v>1</v>
      </c>
      <c r="E850" s="16" t="n">
        <v>2489</v>
      </c>
      <c r="F850" s="12" t="n">
        <v>0</v>
      </c>
      <c r="G850" s="12" t="str">
        <f aca="false">INDEX(Products!$C$2:$C$181,MATCH(C850,Products!$A$2:$A$181,0))</f>
        <v>Fashion</v>
      </c>
      <c r="H850" s="16" t="n">
        <f aca="false">INDEX(Products!$E$2:$E$181,MATCH(C850,Products!$A$2:$A$181,0))</f>
        <v>1815.02</v>
      </c>
      <c r="I850" s="12" t="str">
        <f aca="false">INDEX(Orders!$G$2:$G$3525,MATCH(B850,Orders!$A$2:$A$3525,0))</f>
        <v>Returned</v>
      </c>
      <c r="J850" s="16" t="n">
        <f aca="false">D850*E850*(1-F850/100)</f>
        <v>2489</v>
      </c>
      <c r="K850" s="16" t="n">
        <f aca="false">D850*H850</f>
        <v>1815.02</v>
      </c>
      <c r="L850" s="16" t="n">
        <f aca="false">J850-K850</f>
        <v>673.98</v>
      </c>
    </row>
    <row r="851" customFormat="false" ht="15" hidden="false" customHeight="false" outlineLevel="0" collapsed="false">
      <c r="A851" s="12" t="n">
        <v>850</v>
      </c>
      <c r="B851" s="12" t="n">
        <v>446</v>
      </c>
      <c r="C851" s="12" t="n">
        <v>144</v>
      </c>
      <c r="D851" s="12" t="n">
        <v>1</v>
      </c>
      <c r="E851" s="16" t="n">
        <v>2009</v>
      </c>
      <c r="F851" s="12" t="n">
        <v>0</v>
      </c>
      <c r="G851" s="12" t="str">
        <f aca="false">INDEX(Products!$C$2:$C$181,MATCH(C851,Products!$A$2:$A$181,0))</f>
        <v>Sports &amp; Fitness</v>
      </c>
      <c r="H851" s="16" t="n">
        <f aca="false">INDEX(Products!$E$2:$E$181,MATCH(C851,Products!$A$2:$A$181,0))</f>
        <v>1322.98</v>
      </c>
      <c r="I851" s="12" t="str">
        <f aca="false">INDEX(Orders!$G$2:$G$3525,MATCH(B851,Orders!$A$2:$A$3525,0))</f>
        <v>Returned</v>
      </c>
      <c r="J851" s="16" t="n">
        <f aca="false">D851*E851*(1-F851/100)</f>
        <v>2009</v>
      </c>
      <c r="K851" s="16" t="n">
        <f aca="false">D851*H851</f>
        <v>1322.98</v>
      </c>
      <c r="L851" s="16" t="n">
        <f aca="false">J851-K851</f>
        <v>686.02</v>
      </c>
    </row>
    <row r="852" customFormat="false" ht="15" hidden="false" customHeight="false" outlineLevel="0" collapsed="false">
      <c r="A852" s="12" t="n">
        <v>851</v>
      </c>
      <c r="B852" s="12" t="n">
        <v>446</v>
      </c>
      <c r="C852" s="12" t="n">
        <v>11</v>
      </c>
      <c r="D852" s="12" t="n">
        <v>3</v>
      </c>
      <c r="E852" s="16" t="n">
        <v>3989</v>
      </c>
      <c r="F852" s="12" t="n">
        <v>10</v>
      </c>
      <c r="G852" s="12" t="str">
        <f aca="false">INDEX(Products!$C$2:$C$181,MATCH(C852,Products!$A$2:$A$181,0))</f>
        <v>Electronics</v>
      </c>
      <c r="H852" s="16" t="n">
        <f aca="false">INDEX(Products!$E$2:$E$181,MATCH(C852,Products!$A$2:$A$181,0))</f>
        <v>2305.24</v>
      </c>
      <c r="I852" s="12" t="str">
        <f aca="false">INDEX(Orders!$G$2:$G$3525,MATCH(B852,Orders!$A$2:$A$3525,0))</f>
        <v>Returned</v>
      </c>
      <c r="J852" s="16" t="n">
        <f aca="false">D852*E852*(1-F852/100)</f>
        <v>10770.3</v>
      </c>
      <c r="K852" s="16" t="n">
        <f aca="false">D852*H852</f>
        <v>6915.72</v>
      </c>
      <c r="L852" s="16" t="n">
        <f aca="false">J852-K852</f>
        <v>3854.58</v>
      </c>
    </row>
    <row r="853" customFormat="false" ht="15" hidden="false" customHeight="false" outlineLevel="0" collapsed="false">
      <c r="A853" s="12" t="n">
        <v>852</v>
      </c>
      <c r="B853" s="12" t="n">
        <v>447</v>
      </c>
      <c r="C853" s="12" t="n">
        <v>92</v>
      </c>
      <c r="D853" s="12" t="n">
        <v>1</v>
      </c>
      <c r="E853" s="16" t="n">
        <v>1689</v>
      </c>
      <c r="F853" s="12" t="n">
        <v>5</v>
      </c>
      <c r="G853" s="12" t="str">
        <f aca="false">INDEX(Products!$C$2:$C$181,MATCH(C853,Products!$A$2:$A$181,0))</f>
        <v>Beauty</v>
      </c>
      <c r="H853" s="16" t="n">
        <f aca="false">INDEX(Products!$E$2:$E$181,MATCH(C853,Products!$A$2:$A$181,0))</f>
        <v>1225.32</v>
      </c>
      <c r="I853" s="12" t="str">
        <f aca="false">INDEX(Orders!$G$2:$G$3525,MATCH(B853,Orders!$A$2:$A$3525,0))</f>
        <v>Delivered</v>
      </c>
      <c r="J853" s="16" t="n">
        <f aca="false">D853*E853*(1-F853/100)</f>
        <v>1604.55</v>
      </c>
      <c r="K853" s="16" t="n">
        <f aca="false">D853*H853</f>
        <v>1225.32</v>
      </c>
      <c r="L853" s="16" t="n">
        <f aca="false">J853-K853</f>
        <v>379.23</v>
      </c>
    </row>
    <row r="854" customFormat="false" ht="15" hidden="false" customHeight="false" outlineLevel="0" collapsed="false">
      <c r="A854" s="12" t="n">
        <v>853</v>
      </c>
      <c r="B854" s="12" t="n">
        <v>447</v>
      </c>
      <c r="C854" s="12" t="n">
        <v>99</v>
      </c>
      <c r="D854" s="12" t="n">
        <v>1</v>
      </c>
      <c r="E854" s="16" t="n">
        <v>1359</v>
      </c>
      <c r="F854" s="12" t="n">
        <v>0</v>
      </c>
      <c r="G854" s="12" t="str">
        <f aca="false">INDEX(Products!$C$2:$C$181,MATCH(C854,Products!$A$2:$A$181,0))</f>
        <v>Beauty</v>
      </c>
      <c r="H854" s="16" t="n">
        <f aca="false">INDEX(Products!$E$2:$E$181,MATCH(C854,Products!$A$2:$A$181,0))</f>
        <v>991.28</v>
      </c>
      <c r="I854" s="12" t="str">
        <f aca="false">INDEX(Orders!$G$2:$G$3525,MATCH(B854,Orders!$A$2:$A$3525,0))</f>
        <v>Delivered</v>
      </c>
      <c r="J854" s="16" t="n">
        <f aca="false">D854*E854*(1-F854/100)</f>
        <v>1359</v>
      </c>
      <c r="K854" s="16" t="n">
        <f aca="false">D854*H854</f>
        <v>991.28</v>
      </c>
      <c r="L854" s="16" t="n">
        <f aca="false">J854-K854</f>
        <v>367.72</v>
      </c>
    </row>
    <row r="855" customFormat="false" ht="15" hidden="false" customHeight="false" outlineLevel="0" collapsed="false">
      <c r="A855" s="12" t="n">
        <v>854</v>
      </c>
      <c r="B855" s="12" t="n">
        <v>447</v>
      </c>
      <c r="C855" s="12" t="n">
        <v>161</v>
      </c>
      <c r="D855" s="12" t="n">
        <v>1</v>
      </c>
      <c r="E855" s="16" t="n">
        <v>549</v>
      </c>
      <c r="F855" s="12" t="n">
        <v>0</v>
      </c>
      <c r="G855" s="12" t="str">
        <f aca="false">INDEX(Products!$C$2:$C$181,MATCH(C855,Products!$A$2:$A$181,0))</f>
        <v>Books &amp; Stationery</v>
      </c>
      <c r="H855" s="16" t="n">
        <f aca="false">INDEX(Products!$E$2:$E$181,MATCH(C855,Products!$A$2:$A$181,0))</f>
        <v>380.41</v>
      </c>
      <c r="I855" s="12" t="str">
        <f aca="false">INDEX(Orders!$G$2:$G$3525,MATCH(B855,Orders!$A$2:$A$3525,0))</f>
        <v>Delivered</v>
      </c>
      <c r="J855" s="16" t="n">
        <f aca="false">D855*E855*(1-F855/100)</f>
        <v>549</v>
      </c>
      <c r="K855" s="16" t="n">
        <f aca="false">D855*H855</f>
        <v>380.41</v>
      </c>
      <c r="L855" s="16" t="n">
        <f aca="false">J855-K855</f>
        <v>168.59</v>
      </c>
    </row>
    <row r="856" customFormat="false" ht="15" hidden="false" customHeight="false" outlineLevel="0" collapsed="false">
      <c r="A856" s="12" t="n">
        <v>855</v>
      </c>
      <c r="B856" s="12" t="n">
        <v>448</v>
      </c>
      <c r="C856" s="12" t="n">
        <v>80</v>
      </c>
      <c r="D856" s="12" t="n">
        <v>1</v>
      </c>
      <c r="E856" s="16" t="n">
        <v>949</v>
      </c>
      <c r="F856" s="12" t="n">
        <v>20</v>
      </c>
      <c r="G856" s="12" t="str">
        <f aca="false">INDEX(Products!$C$2:$C$181,MATCH(C856,Products!$A$2:$A$181,0))</f>
        <v>Fashion</v>
      </c>
      <c r="H856" s="16" t="n">
        <f aca="false">INDEX(Products!$E$2:$E$181,MATCH(C856,Products!$A$2:$A$181,0))</f>
        <v>660.17</v>
      </c>
      <c r="I856" s="12" t="str">
        <f aca="false">INDEX(Orders!$G$2:$G$3525,MATCH(B856,Orders!$A$2:$A$3525,0))</f>
        <v>Cancelled</v>
      </c>
      <c r="J856" s="16" t="n">
        <f aca="false">D856*E856*(1-F856/100)</f>
        <v>759.2</v>
      </c>
      <c r="K856" s="16" t="n">
        <f aca="false">D856*H856</f>
        <v>660.17</v>
      </c>
      <c r="L856" s="16" t="n">
        <f aca="false">J856-K856</f>
        <v>99.0300000000001</v>
      </c>
    </row>
    <row r="857" customFormat="false" ht="15" hidden="false" customHeight="false" outlineLevel="0" collapsed="false">
      <c r="A857" s="12" t="n">
        <v>856</v>
      </c>
      <c r="B857" s="12" t="n">
        <v>448</v>
      </c>
      <c r="C857" s="12" t="n">
        <v>70</v>
      </c>
      <c r="D857" s="12" t="n">
        <v>1</v>
      </c>
      <c r="E857" s="16" t="n">
        <v>1289</v>
      </c>
      <c r="F857" s="12" t="n">
        <v>0</v>
      </c>
      <c r="G857" s="12" t="str">
        <f aca="false">INDEX(Products!$C$2:$C$181,MATCH(C857,Products!$A$2:$A$181,0))</f>
        <v>Fashion</v>
      </c>
      <c r="H857" s="16" t="n">
        <f aca="false">INDEX(Products!$E$2:$E$181,MATCH(C857,Products!$A$2:$A$181,0))</f>
        <v>959.48</v>
      </c>
      <c r="I857" s="12" t="str">
        <f aca="false">INDEX(Orders!$G$2:$G$3525,MATCH(B857,Orders!$A$2:$A$3525,0))</f>
        <v>Cancelled</v>
      </c>
      <c r="J857" s="16" t="n">
        <f aca="false">D857*E857*(1-F857/100)</f>
        <v>1289</v>
      </c>
      <c r="K857" s="16" t="n">
        <f aca="false">D857*H857</f>
        <v>959.48</v>
      </c>
      <c r="L857" s="16" t="n">
        <f aca="false">J857-K857</f>
        <v>329.52</v>
      </c>
    </row>
    <row r="858" customFormat="false" ht="15" hidden="false" customHeight="false" outlineLevel="0" collapsed="false">
      <c r="A858" s="12" t="n">
        <v>857</v>
      </c>
      <c r="B858" s="12" t="n">
        <v>449</v>
      </c>
      <c r="C858" s="12" t="n">
        <v>19</v>
      </c>
      <c r="D858" s="12" t="n">
        <v>1</v>
      </c>
      <c r="E858" s="16" t="n">
        <v>2389</v>
      </c>
      <c r="F858" s="12" t="n">
        <v>5</v>
      </c>
      <c r="G858" s="12" t="str">
        <f aca="false">INDEX(Products!$C$2:$C$181,MATCH(C858,Products!$A$2:$A$181,0))</f>
        <v>Electronics</v>
      </c>
      <c r="H858" s="16" t="n">
        <f aca="false">INDEX(Products!$E$2:$E$181,MATCH(C858,Products!$A$2:$A$181,0))</f>
        <v>1360.62</v>
      </c>
      <c r="I858" s="12" t="str">
        <f aca="false">INDEX(Orders!$G$2:$G$3525,MATCH(B858,Orders!$A$2:$A$3525,0))</f>
        <v>Delivered</v>
      </c>
      <c r="J858" s="16" t="n">
        <f aca="false">D858*E858*(1-F858/100)</f>
        <v>2269.55</v>
      </c>
      <c r="K858" s="16" t="n">
        <f aca="false">D858*H858</f>
        <v>1360.62</v>
      </c>
      <c r="L858" s="16" t="n">
        <f aca="false">J858-K858</f>
        <v>908.93</v>
      </c>
    </row>
    <row r="859" customFormat="false" ht="15" hidden="false" customHeight="false" outlineLevel="0" collapsed="false">
      <c r="A859" s="12" t="n">
        <v>858</v>
      </c>
      <c r="B859" s="12" t="n">
        <v>450</v>
      </c>
      <c r="C859" s="12" t="n">
        <v>44</v>
      </c>
      <c r="D859" s="12" t="n">
        <v>1</v>
      </c>
      <c r="E859" s="16" t="n">
        <v>3769</v>
      </c>
      <c r="F859" s="12" t="n">
        <v>0</v>
      </c>
      <c r="G859" s="12" t="str">
        <f aca="false">INDEX(Products!$C$2:$C$181,MATCH(C859,Products!$A$2:$A$181,0))</f>
        <v>Home &amp; Kitchen</v>
      </c>
      <c r="H859" s="16" t="n">
        <f aca="false">INDEX(Products!$E$2:$E$181,MATCH(C859,Products!$A$2:$A$181,0))</f>
        <v>2553.54</v>
      </c>
      <c r="I859" s="12" t="str">
        <f aca="false">INDEX(Orders!$G$2:$G$3525,MATCH(B859,Orders!$A$2:$A$3525,0))</f>
        <v>Delivered</v>
      </c>
      <c r="J859" s="16" t="n">
        <f aca="false">D859*E859*(1-F859/100)</f>
        <v>3769</v>
      </c>
      <c r="K859" s="16" t="n">
        <f aca="false">D859*H859</f>
        <v>2553.54</v>
      </c>
      <c r="L859" s="16" t="n">
        <f aca="false">J859-K859</f>
        <v>1215.46</v>
      </c>
    </row>
    <row r="860" customFormat="false" ht="15" hidden="false" customHeight="false" outlineLevel="0" collapsed="false">
      <c r="A860" s="12" t="n">
        <v>859</v>
      </c>
      <c r="B860" s="12" t="n">
        <v>451</v>
      </c>
      <c r="C860" s="12" t="n">
        <v>44</v>
      </c>
      <c r="D860" s="12" t="n">
        <v>1</v>
      </c>
      <c r="E860" s="16" t="n">
        <v>3769</v>
      </c>
      <c r="F860" s="12" t="n">
        <v>0</v>
      </c>
      <c r="G860" s="12" t="str">
        <f aca="false">INDEX(Products!$C$2:$C$181,MATCH(C860,Products!$A$2:$A$181,0))</f>
        <v>Home &amp; Kitchen</v>
      </c>
      <c r="H860" s="16" t="n">
        <f aca="false">INDEX(Products!$E$2:$E$181,MATCH(C860,Products!$A$2:$A$181,0))</f>
        <v>2553.54</v>
      </c>
      <c r="I860" s="12" t="str">
        <f aca="false">INDEX(Orders!$G$2:$G$3525,MATCH(B860,Orders!$A$2:$A$3525,0))</f>
        <v>Delivered</v>
      </c>
      <c r="J860" s="16" t="n">
        <f aca="false">D860*E860*(1-F860/100)</f>
        <v>3769</v>
      </c>
      <c r="K860" s="16" t="n">
        <f aca="false">D860*H860</f>
        <v>2553.54</v>
      </c>
      <c r="L860" s="16" t="n">
        <f aca="false">J860-K860</f>
        <v>1215.46</v>
      </c>
    </row>
    <row r="861" customFormat="false" ht="15" hidden="false" customHeight="false" outlineLevel="0" collapsed="false">
      <c r="A861" s="12" t="n">
        <v>860</v>
      </c>
      <c r="B861" s="12" t="n">
        <v>451</v>
      </c>
      <c r="C861" s="12" t="n">
        <v>126</v>
      </c>
      <c r="D861" s="12" t="n">
        <v>1</v>
      </c>
      <c r="E861" s="16" t="n">
        <v>1359</v>
      </c>
      <c r="F861" s="12" t="n">
        <v>5</v>
      </c>
      <c r="G861" s="12" t="str">
        <f aca="false">INDEX(Products!$C$2:$C$181,MATCH(C861,Products!$A$2:$A$181,0))</f>
        <v>Sports &amp; Fitness</v>
      </c>
      <c r="H861" s="16" t="n">
        <f aca="false">INDEX(Products!$E$2:$E$181,MATCH(C861,Products!$A$2:$A$181,0))</f>
        <v>852.12</v>
      </c>
      <c r="I861" s="12" t="str">
        <f aca="false">INDEX(Orders!$G$2:$G$3525,MATCH(B861,Orders!$A$2:$A$3525,0))</f>
        <v>Delivered</v>
      </c>
      <c r="J861" s="16" t="n">
        <f aca="false">D861*E861*(1-F861/100)</f>
        <v>1291.05</v>
      </c>
      <c r="K861" s="16" t="n">
        <f aca="false">D861*H861</f>
        <v>852.12</v>
      </c>
      <c r="L861" s="16" t="n">
        <f aca="false">J861-K861</f>
        <v>438.93</v>
      </c>
    </row>
    <row r="862" customFormat="false" ht="15" hidden="false" customHeight="false" outlineLevel="0" collapsed="false">
      <c r="A862" s="12" t="n">
        <v>861</v>
      </c>
      <c r="B862" s="12" t="n">
        <v>451</v>
      </c>
      <c r="C862" s="12" t="n">
        <v>152</v>
      </c>
      <c r="D862" s="12" t="n">
        <v>1</v>
      </c>
      <c r="E862" s="16" t="n">
        <v>539</v>
      </c>
      <c r="F862" s="12" t="n">
        <v>0</v>
      </c>
      <c r="G862" s="12" t="str">
        <f aca="false">INDEX(Products!$C$2:$C$181,MATCH(C862,Products!$A$2:$A$181,0))</f>
        <v>Books &amp; Stationery</v>
      </c>
      <c r="H862" s="16" t="n">
        <f aca="false">INDEX(Products!$E$2:$E$181,MATCH(C862,Products!$A$2:$A$181,0))</f>
        <v>365.16</v>
      </c>
      <c r="I862" s="12" t="str">
        <f aca="false">INDEX(Orders!$G$2:$G$3525,MATCH(B862,Orders!$A$2:$A$3525,0))</f>
        <v>Delivered</v>
      </c>
      <c r="J862" s="16" t="n">
        <f aca="false">D862*E862*(1-F862/100)</f>
        <v>539</v>
      </c>
      <c r="K862" s="16" t="n">
        <f aca="false">D862*H862</f>
        <v>365.16</v>
      </c>
      <c r="L862" s="16" t="n">
        <f aca="false">J862-K862</f>
        <v>173.84</v>
      </c>
    </row>
    <row r="863" customFormat="false" ht="15" hidden="false" customHeight="false" outlineLevel="0" collapsed="false">
      <c r="A863" s="12" t="n">
        <v>862</v>
      </c>
      <c r="B863" s="12" t="n">
        <v>451</v>
      </c>
      <c r="C863" s="12" t="n">
        <v>84</v>
      </c>
      <c r="D863" s="12" t="n">
        <v>1</v>
      </c>
      <c r="E863" s="16" t="n">
        <v>1179</v>
      </c>
      <c r="F863" s="12" t="n">
        <v>0</v>
      </c>
      <c r="G863" s="12" t="str">
        <f aca="false">INDEX(Products!$C$2:$C$181,MATCH(C863,Products!$A$2:$A$181,0))</f>
        <v>Fashion</v>
      </c>
      <c r="H863" s="16" t="n">
        <f aca="false">INDEX(Products!$E$2:$E$181,MATCH(C863,Products!$A$2:$A$181,0))</f>
        <v>692.43</v>
      </c>
      <c r="I863" s="12" t="str">
        <f aca="false">INDEX(Orders!$G$2:$G$3525,MATCH(B863,Orders!$A$2:$A$3525,0))</f>
        <v>Delivered</v>
      </c>
      <c r="J863" s="16" t="n">
        <f aca="false">D863*E863*(1-F863/100)</f>
        <v>1179</v>
      </c>
      <c r="K863" s="16" t="n">
        <f aca="false">D863*H863</f>
        <v>692.43</v>
      </c>
      <c r="L863" s="16" t="n">
        <f aca="false">J863-K863</f>
        <v>486.57</v>
      </c>
    </row>
    <row r="864" customFormat="false" ht="15" hidden="false" customHeight="false" outlineLevel="0" collapsed="false">
      <c r="A864" s="12" t="n">
        <v>863</v>
      </c>
      <c r="B864" s="12" t="n">
        <v>452</v>
      </c>
      <c r="C864" s="12" t="n">
        <v>55</v>
      </c>
      <c r="D864" s="12" t="n">
        <v>1</v>
      </c>
      <c r="E864" s="16" t="n">
        <v>1459</v>
      </c>
      <c r="F864" s="12" t="n">
        <v>0</v>
      </c>
      <c r="G864" s="12" t="str">
        <f aca="false">INDEX(Products!$C$2:$C$181,MATCH(C864,Products!$A$2:$A$181,0))</f>
        <v>Home &amp; Kitchen</v>
      </c>
      <c r="H864" s="16" t="n">
        <f aca="false">INDEX(Products!$E$2:$E$181,MATCH(C864,Products!$A$2:$A$181,0))</f>
        <v>824.91</v>
      </c>
      <c r="I864" s="12" t="str">
        <f aca="false">INDEX(Orders!$G$2:$G$3525,MATCH(B864,Orders!$A$2:$A$3525,0))</f>
        <v>Delivered</v>
      </c>
      <c r="J864" s="16" t="n">
        <f aca="false">D864*E864*(1-F864/100)</f>
        <v>1459</v>
      </c>
      <c r="K864" s="16" t="n">
        <f aca="false">D864*H864</f>
        <v>824.91</v>
      </c>
      <c r="L864" s="16" t="n">
        <f aca="false">J864-K864</f>
        <v>634.09</v>
      </c>
    </row>
    <row r="865" customFormat="false" ht="15" hidden="false" customHeight="false" outlineLevel="0" collapsed="false">
      <c r="A865" s="12" t="n">
        <v>864</v>
      </c>
      <c r="B865" s="12" t="n">
        <v>452</v>
      </c>
      <c r="C865" s="12" t="n">
        <v>31</v>
      </c>
      <c r="D865" s="12" t="n">
        <v>1</v>
      </c>
      <c r="E865" s="16" t="n">
        <v>2199</v>
      </c>
      <c r="F865" s="12" t="n">
        <v>0</v>
      </c>
      <c r="G865" s="12" t="str">
        <f aca="false">INDEX(Products!$C$2:$C$181,MATCH(C865,Products!$A$2:$A$181,0))</f>
        <v>Home &amp; Kitchen</v>
      </c>
      <c r="H865" s="16" t="n">
        <f aca="false">INDEX(Products!$E$2:$E$181,MATCH(C865,Products!$A$2:$A$181,0))</f>
        <v>1328.79</v>
      </c>
      <c r="I865" s="12" t="str">
        <f aca="false">INDEX(Orders!$G$2:$G$3525,MATCH(B865,Orders!$A$2:$A$3525,0))</f>
        <v>Delivered</v>
      </c>
      <c r="J865" s="16" t="n">
        <f aca="false">D865*E865*(1-F865/100)</f>
        <v>2199</v>
      </c>
      <c r="K865" s="16" t="n">
        <f aca="false">D865*H865</f>
        <v>1328.79</v>
      </c>
      <c r="L865" s="16" t="n">
        <f aca="false">J865-K865</f>
        <v>870.21</v>
      </c>
    </row>
    <row r="866" customFormat="false" ht="15" hidden="false" customHeight="false" outlineLevel="0" collapsed="false">
      <c r="A866" s="12" t="n">
        <v>865</v>
      </c>
      <c r="B866" s="12" t="n">
        <v>452</v>
      </c>
      <c r="C866" s="12" t="n">
        <v>26</v>
      </c>
      <c r="D866" s="12" t="n">
        <v>1</v>
      </c>
      <c r="E866" s="16" t="n">
        <v>5849</v>
      </c>
      <c r="F866" s="12" t="n">
        <v>0</v>
      </c>
      <c r="G866" s="12" t="str">
        <f aca="false">INDEX(Products!$C$2:$C$181,MATCH(C866,Products!$A$2:$A$181,0))</f>
        <v>Electronics</v>
      </c>
      <c r="H866" s="16" t="n">
        <f aca="false">INDEX(Products!$E$2:$E$181,MATCH(C866,Products!$A$2:$A$181,0))</f>
        <v>4123.7</v>
      </c>
      <c r="I866" s="12" t="str">
        <f aca="false">INDEX(Orders!$G$2:$G$3525,MATCH(B866,Orders!$A$2:$A$3525,0))</f>
        <v>Delivered</v>
      </c>
      <c r="J866" s="16" t="n">
        <f aca="false">D866*E866*(1-F866/100)</f>
        <v>5849</v>
      </c>
      <c r="K866" s="16" t="n">
        <f aca="false">D866*H866</f>
        <v>4123.7</v>
      </c>
      <c r="L866" s="16" t="n">
        <f aca="false">J866-K866</f>
        <v>1725.3</v>
      </c>
    </row>
    <row r="867" customFormat="false" ht="15" hidden="false" customHeight="false" outlineLevel="0" collapsed="false">
      <c r="A867" s="12" t="n">
        <v>866</v>
      </c>
      <c r="B867" s="12" t="n">
        <v>452</v>
      </c>
      <c r="C867" s="12" t="n">
        <v>99</v>
      </c>
      <c r="D867" s="12" t="n">
        <v>1</v>
      </c>
      <c r="E867" s="16" t="n">
        <v>1359</v>
      </c>
      <c r="F867" s="12" t="n">
        <v>0</v>
      </c>
      <c r="G867" s="12" t="str">
        <f aca="false">INDEX(Products!$C$2:$C$181,MATCH(C867,Products!$A$2:$A$181,0))</f>
        <v>Beauty</v>
      </c>
      <c r="H867" s="16" t="n">
        <f aca="false">INDEX(Products!$E$2:$E$181,MATCH(C867,Products!$A$2:$A$181,0))</f>
        <v>991.28</v>
      </c>
      <c r="I867" s="12" t="str">
        <f aca="false">INDEX(Orders!$G$2:$G$3525,MATCH(B867,Orders!$A$2:$A$3525,0))</f>
        <v>Delivered</v>
      </c>
      <c r="J867" s="16" t="n">
        <f aca="false">D867*E867*(1-F867/100)</f>
        <v>1359</v>
      </c>
      <c r="K867" s="16" t="n">
        <f aca="false">D867*H867</f>
        <v>991.28</v>
      </c>
      <c r="L867" s="16" t="n">
        <f aca="false">J867-K867</f>
        <v>367.72</v>
      </c>
    </row>
    <row r="868" customFormat="false" ht="15" hidden="false" customHeight="false" outlineLevel="0" collapsed="false">
      <c r="A868" s="12" t="n">
        <v>867</v>
      </c>
      <c r="B868" s="12" t="n">
        <v>453</v>
      </c>
      <c r="C868" s="12" t="n">
        <v>175</v>
      </c>
      <c r="D868" s="12" t="n">
        <v>1</v>
      </c>
      <c r="E868" s="16" t="n">
        <v>409</v>
      </c>
      <c r="F868" s="12" t="n">
        <v>0</v>
      </c>
      <c r="G868" s="12" t="str">
        <f aca="false">INDEX(Products!$C$2:$C$181,MATCH(C868,Products!$A$2:$A$181,0))</f>
        <v>Books &amp; Stationery</v>
      </c>
      <c r="H868" s="16" t="n">
        <f aca="false">INDEX(Products!$E$2:$E$181,MATCH(C868,Products!$A$2:$A$181,0))</f>
        <v>276.15</v>
      </c>
      <c r="I868" s="12" t="str">
        <f aca="false">INDEX(Orders!$G$2:$G$3525,MATCH(B868,Orders!$A$2:$A$3525,0))</f>
        <v>Cancelled</v>
      </c>
      <c r="J868" s="16" t="n">
        <f aca="false">D868*E868*(1-F868/100)</f>
        <v>409</v>
      </c>
      <c r="K868" s="16" t="n">
        <f aca="false">D868*H868</f>
        <v>276.15</v>
      </c>
      <c r="L868" s="16" t="n">
        <f aca="false">J868-K868</f>
        <v>132.85</v>
      </c>
    </row>
    <row r="869" customFormat="false" ht="15" hidden="false" customHeight="false" outlineLevel="0" collapsed="false">
      <c r="A869" s="12" t="n">
        <v>868</v>
      </c>
      <c r="B869" s="12" t="n">
        <v>453</v>
      </c>
      <c r="C869" s="12" t="n">
        <v>145</v>
      </c>
      <c r="D869" s="12" t="n">
        <v>1</v>
      </c>
      <c r="E869" s="16" t="n">
        <v>1329</v>
      </c>
      <c r="F869" s="12" t="n">
        <v>0</v>
      </c>
      <c r="G869" s="12" t="str">
        <f aca="false">INDEX(Products!$C$2:$C$181,MATCH(C869,Products!$A$2:$A$181,0))</f>
        <v>Sports &amp; Fitness</v>
      </c>
      <c r="H869" s="16" t="n">
        <f aca="false">INDEX(Products!$E$2:$E$181,MATCH(C869,Products!$A$2:$A$181,0))</f>
        <v>887.99</v>
      </c>
      <c r="I869" s="12" t="str">
        <f aca="false">INDEX(Orders!$G$2:$G$3525,MATCH(B869,Orders!$A$2:$A$3525,0))</f>
        <v>Cancelled</v>
      </c>
      <c r="J869" s="16" t="n">
        <f aca="false">D869*E869*(1-F869/100)</f>
        <v>1329</v>
      </c>
      <c r="K869" s="16" t="n">
        <f aca="false">D869*H869</f>
        <v>887.99</v>
      </c>
      <c r="L869" s="16" t="n">
        <f aca="false">J869-K869</f>
        <v>441.01</v>
      </c>
    </row>
    <row r="870" customFormat="false" ht="15" hidden="false" customHeight="false" outlineLevel="0" collapsed="false">
      <c r="A870" s="12" t="n">
        <v>869</v>
      </c>
      <c r="B870" s="12" t="n">
        <v>454</v>
      </c>
      <c r="C870" s="12" t="n">
        <v>22</v>
      </c>
      <c r="D870" s="12" t="n">
        <v>3</v>
      </c>
      <c r="E870" s="16" t="n">
        <v>989</v>
      </c>
      <c r="F870" s="12" t="n">
        <v>0</v>
      </c>
      <c r="G870" s="12" t="str">
        <f aca="false">INDEX(Products!$C$2:$C$181,MATCH(C870,Products!$A$2:$A$181,0))</f>
        <v>Electronics</v>
      </c>
      <c r="H870" s="16" t="n">
        <f aca="false">INDEX(Products!$E$2:$E$181,MATCH(C870,Products!$A$2:$A$181,0))</f>
        <v>723.81</v>
      </c>
      <c r="I870" s="12" t="str">
        <f aca="false">INDEX(Orders!$G$2:$G$3525,MATCH(B870,Orders!$A$2:$A$3525,0))</f>
        <v>Cancelled</v>
      </c>
      <c r="J870" s="16" t="n">
        <f aca="false">D870*E870*(1-F870/100)</f>
        <v>2967</v>
      </c>
      <c r="K870" s="16" t="n">
        <f aca="false">D870*H870</f>
        <v>2171.43</v>
      </c>
      <c r="L870" s="16" t="n">
        <f aca="false">J870-K870</f>
        <v>795.57</v>
      </c>
    </row>
    <row r="871" customFormat="false" ht="15" hidden="false" customHeight="false" outlineLevel="0" collapsed="false">
      <c r="A871" s="12" t="n">
        <v>870</v>
      </c>
      <c r="B871" s="12" t="n">
        <v>455</v>
      </c>
      <c r="C871" s="12" t="n">
        <v>170</v>
      </c>
      <c r="D871" s="12" t="n">
        <v>2</v>
      </c>
      <c r="E871" s="16" t="n">
        <v>489</v>
      </c>
      <c r="F871" s="12" t="n">
        <v>0</v>
      </c>
      <c r="G871" s="12" t="str">
        <f aca="false">INDEX(Products!$C$2:$C$181,MATCH(C871,Products!$A$2:$A$181,0))</f>
        <v>Books &amp; Stationery</v>
      </c>
      <c r="H871" s="16" t="n">
        <f aca="false">INDEX(Products!$E$2:$E$181,MATCH(C871,Products!$A$2:$A$181,0))</f>
        <v>278.52</v>
      </c>
      <c r="I871" s="12" t="str">
        <f aca="false">INDEX(Orders!$G$2:$G$3525,MATCH(B871,Orders!$A$2:$A$3525,0))</f>
        <v>Delivered</v>
      </c>
      <c r="J871" s="16" t="n">
        <f aca="false">D871*E871*(1-F871/100)</f>
        <v>978</v>
      </c>
      <c r="K871" s="16" t="n">
        <f aca="false">D871*H871</f>
        <v>557.04</v>
      </c>
      <c r="L871" s="16" t="n">
        <f aca="false">J871-K871</f>
        <v>420.96</v>
      </c>
    </row>
    <row r="872" customFormat="false" ht="15" hidden="false" customHeight="false" outlineLevel="0" collapsed="false">
      <c r="A872" s="12" t="n">
        <v>871</v>
      </c>
      <c r="B872" s="12" t="n">
        <v>455</v>
      </c>
      <c r="C872" s="12" t="n">
        <v>77</v>
      </c>
      <c r="D872" s="12" t="n">
        <v>1</v>
      </c>
      <c r="E872" s="16" t="n">
        <v>699</v>
      </c>
      <c r="F872" s="12" t="n">
        <v>0</v>
      </c>
      <c r="G872" s="12" t="str">
        <f aca="false">INDEX(Products!$C$2:$C$181,MATCH(C872,Products!$A$2:$A$181,0))</f>
        <v>Fashion</v>
      </c>
      <c r="H872" s="16" t="n">
        <f aca="false">INDEX(Products!$E$2:$E$181,MATCH(C872,Products!$A$2:$A$181,0))</f>
        <v>452.88</v>
      </c>
      <c r="I872" s="12" t="str">
        <f aca="false">INDEX(Orders!$G$2:$G$3525,MATCH(B872,Orders!$A$2:$A$3525,0))</f>
        <v>Delivered</v>
      </c>
      <c r="J872" s="16" t="n">
        <f aca="false">D872*E872*(1-F872/100)</f>
        <v>699</v>
      </c>
      <c r="K872" s="16" t="n">
        <f aca="false">D872*H872</f>
        <v>452.88</v>
      </c>
      <c r="L872" s="16" t="n">
        <f aca="false">J872-K872</f>
        <v>246.12</v>
      </c>
    </row>
    <row r="873" customFormat="false" ht="15" hidden="false" customHeight="false" outlineLevel="0" collapsed="false">
      <c r="A873" s="12" t="n">
        <v>872</v>
      </c>
      <c r="B873" s="12" t="n">
        <v>455</v>
      </c>
      <c r="C873" s="12" t="n">
        <v>75</v>
      </c>
      <c r="D873" s="12" t="n">
        <v>1</v>
      </c>
      <c r="E873" s="16" t="n">
        <v>449</v>
      </c>
      <c r="F873" s="12" t="n">
        <v>0</v>
      </c>
      <c r="G873" s="12" t="str">
        <f aca="false">INDEX(Products!$C$2:$C$181,MATCH(C873,Products!$A$2:$A$181,0))</f>
        <v>Fashion</v>
      </c>
      <c r="H873" s="16" t="n">
        <f aca="false">INDEX(Products!$E$2:$E$181,MATCH(C873,Products!$A$2:$A$181,0))</f>
        <v>271.97</v>
      </c>
      <c r="I873" s="12" t="str">
        <f aca="false">INDEX(Orders!$G$2:$G$3525,MATCH(B873,Orders!$A$2:$A$3525,0))</f>
        <v>Delivered</v>
      </c>
      <c r="J873" s="16" t="n">
        <f aca="false">D873*E873*(1-F873/100)</f>
        <v>449</v>
      </c>
      <c r="K873" s="16" t="n">
        <f aca="false">D873*H873</f>
        <v>271.97</v>
      </c>
      <c r="L873" s="16" t="n">
        <f aca="false">J873-K873</f>
        <v>177.03</v>
      </c>
    </row>
    <row r="874" customFormat="false" ht="15" hidden="false" customHeight="false" outlineLevel="0" collapsed="false">
      <c r="A874" s="12" t="n">
        <v>873</v>
      </c>
      <c r="B874" s="12" t="n">
        <v>456</v>
      </c>
      <c r="C874" s="12" t="n">
        <v>4</v>
      </c>
      <c r="D874" s="12" t="n">
        <v>1</v>
      </c>
      <c r="E874" s="16" t="n">
        <v>1109</v>
      </c>
      <c r="F874" s="12" t="n">
        <v>0</v>
      </c>
      <c r="G874" s="12" t="str">
        <f aca="false">INDEX(Products!$C$2:$C$181,MATCH(C874,Products!$A$2:$A$181,0))</f>
        <v>Electronics</v>
      </c>
      <c r="H874" s="16" t="n">
        <f aca="false">INDEX(Products!$E$2:$E$181,MATCH(C874,Products!$A$2:$A$181,0))</f>
        <v>802.07</v>
      </c>
      <c r="I874" s="12" t="str">
        <f aca="false">INDEX(Orders!$G$2:$G$3525,MATCH(B874,Orders!$A$2:$A$3525,0))</f>
        <v>Delivered</v>
      </c>
      <c r="J874" s="16" t="n">
        <f aca="false">D874*E874*(1-F874/100)</f>
        <v>1109</v>
      </c>
      <c r="K874" s="16" t="n">
        <f aca="false">D874*H874</f>
        <v>802.07</v>
      </c>
      <c r="L874" s="16" t="n">
        <f aca="false">J874-K874</f>
        <v>306.93</v>
      </c>
    </row>
    <row r="875" customFormat="false" ht="15" hidden="false" customHeight="false" outlineLevel="0" collapsed="false">
      <c r="A875" s="12" t="n">
        <v>874</v>
      </c>
      <c r="B875" s="12" t="n">
        <v>456</v>
      </c>
      <c r="C875" s="12" t="n">
        <v>68</v>
      </c>
      <c r="D875" s="12" t="n">
        <v>1</v>
      </c>
      <c r="E875" s="16" t="n">
        <v>2859</v>
      </c>
      <c r="F875" s="12" t="n">
        <v>0</v>
      </c>
      <c r="G875" s="12" t="str">
        <f aca="false">INDEX(Products!$C$2:$C$181,MATCH(C875,Products!$A$2:$A$181,0))</f>
        <v>Fashion</v>
      </c>
      <c r="H875" s="16" t="n">
        <f aca="false">INDEX(Products!$E$2:$E$181,MATCH(C875,Products!$A$2:$A$181,0))</f>
        <v>1757.26</v>
      </c>
      <c r="I875" s="12" t="str">
        <f aca="false">INDEX(Orders!$G$2:$G$3525,MATCH(B875,Orders!$A$2:$A$3525,0))</f>
        <v>Delivered</v>
      </c>
      <c r="J875" s="16" t="n">
        <f aca="false">D875*E875*(1-F875/100)</f>
        <v>2859</v>
      </c>
      <c r="K875" s="16" t="n">
        <f aca="false">D875*H875</f>
        <v>1757.26</v>
      </c>
      <c r="L875" s="16" t="n">
        <f aca="false">J875-K875</f>
        <v>1101.74</v>
      </c>
    </row>
    <row r="876" customFormat="false" ht="15" hidden="false" customHeight="false" outlineLevel="0" collapsed="false">
      <c r="A876" s="12" t="n">
        <v>875</v>
      </c>
      <c r="B876" s="12" t="n">
        <v>456</v>
      </c>
      <c r="C876" s="12" t="n">
        <v>11</v>
      </c>
      <c r="D876" s="12" t="n">
        <v>1</v>
      </c>
      <c r="E876" s="16" t="n">
        <v>3989</v>
      </c>
      <c r="F876" s="12" t="n">
        <v>0</v>
      </c>
      <c r="G876" s="12" t="str">
        <f aca="false">INDEX(Products!$C$2:$C$181,MATCH(C876,Products!$A$2:$A$181,0))</f>
        <v>Electronics</v>
      </c>
      <c r="H876" s="16" t="n">
        <f aca="false">INDEX(Products!$E$2:$E$181,MATCH(C876,Products!$A$2:$A$181,0))</f>
        <v>2305.24</v>
      </c>
      <c r="I876" s="12" t="str">
        <f aca="false">INDEX(Orders!$G$2:$G$3525,MATCH(B876,Orders!$A$2:$A$3525,0))</f>
        <v>Delivered</v>
      </c>
      <c r="J876" s="16" t="n">
        <f aca="false">D876*E876*(1-F876/100)</f>
        <v>3989</v>
      </c>
      <c r="K876" s="16" t="n">
        <f aca="false">D876*H876</f>
        <v>2305.24</v>
      </c>
      <c r="L876" s="16" t="n">
        <f aca="false">J876-K876</f>
        <v>1683.76</v>
      </c>
    </row>
    <row r="877" customFormat="false" ht="15" hidden="false" customHeight="false" outlineLevel="0" collapsed="false">
      <c r="A877" s="12" t="n">
        <v>876</v>
      </c>
      <c r="B877" s="12" t="n">
        <v>457</v>
      </c>
      <c r="C877" s="12" t="n">
        <v>68</v>
      </c>
      <c r="D877" s="12" t="n">
        <v>1</v>
      </c>
      <c r="E877" s="16" t="n">
        <v>2859</v>
      </c>
      <c r="F877" s="12" t="n">
        <v>0</v>
      </c>
      <c r="G877" s="12" t="str">
        <f aca="false">INDEX(Products!$C$2:$C$181,MATCH(C877,Products!$A$2:$A$181,0))</f>
        <v>Fashion</v>
      </c>
      <c r="H877" s="16" t="n">
        <f aca="false">INDEX(Products!$E$2:$E$181,MATCH(C877,Products!$A$2:$A$181,0))</f>
        <v>1757.26</v>
      </c>
      <c r="I877" s="12" t="str">
        <f aca="false">INDEX(Orders!$G$2:$G$3525,MATCH(B877,Orders!$A$2:$A$3525,0))</f>
        <v>Delivered</v>
      </c>
      <c r="J877" s="16" t="n">
        <f aca="false">D877*E877*(1-F877/100)</f>
        <v>2859</v>
      </c>
      <c r="K877" s="16" t="n">
        <f aca="false">D877*H877</f>
        <v>1757.26</v>
      </c>
      <c r="L877" s="16" t="n">
        <f aca="false">J877-K877</f>
        <v>1101.74</v>
      </c>
    </row>
    <row r="878" customFormat="false" ht="15" hidden="false" customHeight="false" outlineLevel="0" collapsed="false">
      <c r="A878" s="12" t="n">
        <v>877</v>
      </c>
      <c r="B878" s="12" t="n">
        <v>457</v>
      </c>
      <c r="C878" s="12" t="n">
        <v>16</v>
      </c>
      <c r="D878" s="12" t="n">
        <v>1</v>
      </c>
      <c r="E878" s="16" t="n">
        <v>3969</v>
      </c>
      <c r="F878" s="12" t="n">
        <v>0</v>
      </c>
      <c r="G878" s="12" t="str">
        <f aca="false">INDEX(Products!$C$2:$C$181,MATCH(C878,Products!$A$2:$A$181,0))</f>
        <v>Electronics</v>
      </c>
      <c r="H878" s="16" t="n">
        <f aca="false">INDEX(Products!$E$2:$E$181,MATCH(C878,Products!$A$2:$A$181,0))</f>
        <v>2318.31</v>
      </c>
      <c r="I878" s="12" t="str">
        <f aca="false">INDEX(Orders!$G$2:$G$3525,MATCH(B878,Orders!$A$2:$A$3525,0))</f>
        <v>Delivered</v>
      </c>
      <c r="J878" s="16" t="n">
        <f aca="false">D878*E878*(1-F878/100)</f>
        <v>3969</v>
      </c>
      <c r="K878" s="16" t="n">
        <f aca="false">D878*H878</f>
        <v>2318.31</v>
      </c>
      <c r="L878" s="16" t="n">
        <f aca="false">J878-K878</f>
        <v>1650.69</v>
      </c>
    </row>
    <row r="879" customFormat="false" ht="15" hidden="false" customHeight="false" outlineLevel="0" collapsed="false">
      <c r="A879" s="12" t="n">
        <v>878</v>
      </c>
      <c r="B879" s="12" t="n">
        <v>457</v>
      </c>
      <c r="C879" s="12" t="n">
        <v>98</v>
      </c>
      <c r="D879" s="12" t="n">
        <v>2</v>
      </c>
      <c r="E879" s="16" t="n">
        <v>719</v>
      </c>
      <c r="F879" s="12" t="n">
        <v>0</v>
      </c>
      <c r="G879" s="12" t="str">
        <f aca="false">INDEX(Products!$C$2:$C$181,MATCH(C879,Products!$A$2:$A$181,0))</f>
        <v>Beauty</v>
      </c>
      <c r="H879" s="16" t="n">
        <f aca="false">INDEX(Products!$E$2:$E$181,MATCH(C879,Products!$A$2:$A$181,0))</f>
        <v>445.67</v>
      </c>
      <c r="I879" s="12" t="str">
        <f aca="false">INDEX(Orders!$G$2:$G$3525,MATCH(B879,Orders!$A$2:$A$3525,0))</f>
        <v>Delivered</v>
      </c>
      <c r="J879" s="16" t="n">
        <f aca="false">D879*E879*(1-F879/100)</f>
        <v>1438</v>
      </c>
      <c r="K879" s="16" t="n">
        <f aca="false">D879*H879</f>
        <v>891.34</v>
      </c>
      <c r="L879" s="16" t="n">
        <f aca="false">J879-K879</f>
        <v>546.66</v>
      </c>
    </row>
    <row r="880" customFormat="false" ht="15" hidden="false" customHeight="false" outlineLevel="0" collapsed="false">
      <c r="A880" s="12" t="n">
        <v>879</v>
      </c>
      <c r="B880" s="12" t="n">
        <v>458</v>
      </c>
      <c r="C880" s="12" t="n">
        <v>173</v>
      </c>
      <c r="D880" s="12" t="n">
        <v>1</v>
      </c>
      <c r="E880" s="16" t="n">
        <v>429</v>
      </c>
      <c r="F880" s="12" t="n">
        <v>0</v>
      </c>
      <c r="G880" s="12" t="str">
        <f aca="false">INDEX(Products!$C$2:$C$181,MATCH(C880,Products!$A$2:$A$181,0))</f>
        <v>Books &amp; Stationery</v>
      </c>
      <c r="H880" s="16" t="n">
        <f aca="false">INDEX(Products!$E$2:$E$181,MATCH(C880,Products!$A$2:$A$181,0))</f>
        <v>288.79</v>
      </c>
      <c r="I880" s="12" t="str">
        <f aca="false">INDEX(Orders!$G$2:$G$3525,MATCH(B880,Orders!$A$2:$A$3525,0))</f>
        <v>Delivered</v>
      </c>
      <c r="J880" s="16" t="n">
        <f aca="false">D880*E880*(1-F880/100)</f>
        <v>429</v>
      </c>
      <c r="K880" s="16" t="n">
        <f aca="false">D880*H880</f>
        <v>288.79</v>
      </c>
      <c r="L880" s="16" t="n">
        <f aca="false">J880-K880</f>
        <v>140.21</v>
      </c>
    </row>
    <row r="881" customFormat="false" ht="15" hidden="false" customHeight="false" outlineLevel="0" collapsed="false">
      <c r="A881" s="12" t="n">
        <v>880</v>
      </c>
      <c r="B881" s="12" t="n">
        <v>458</v>
      </c>
      <c r="C881" s="12" t="n">
        <v>14</v>
      </c>
      <c r="D881" s="12" t="n">
        <v>2</v>
      </c>
      <c r="E881" s="16" t="n">
        <v>1849</v>
      </c>
      <c r="F881" s="12" t="n">
        <v>5</v>
      </c>
      <c r="G881" s="12" t="str">
        <f aca="false">INDEX(Products!$C$2:$C$181,MATCH(C881,Products!$A$2:$A$181,0))</f>
        <v>Electronics</v>
      </c>
      <c r="H881" s="16" t="n">
        <f aca="false">INDEX(Products!$E$2:$E$181,MATCH(C881,Products!$A$2:$A$181,0))</f>
        <v>1207.11</v>
      </c>
      <c r="I881" s="12" t="str">
        <f aca="false">INDEX(Orders!$G$2:$G$3525,MATCH(B881,Orders!$A$2:$A$3525,0))</f>
        <v>Delivered</v>
      </c>
      <c r="J881" s="16" t="n">
        <f aca="false">D881*E881*(1-F881/100)</f>
        <v>3513.1</v>
      </c>
      <c r="K881" s="16" t="n">
        <f aca="false">D881*H881</f>
        <v>2414.22</v>
      </c>
      <c r="L881" s="16" t="n">
        <f aca="false">J881-K881</f>
        <v>1098.88</v>
      </c>
    </row>
    <row r="882" customFormat="false" ht="15" hidden="false" customHeight="false" outlineLevel="0" collapsed="false">
      <c r="A882" s="12" t="n">
        <v>881</v>
      </c>
      <c r="B882" s="12" t="n">
        <v>459</v>
      </c>
      <c r="C882" s="12" t="n">
        <v>78</v>
      </c>
      <c r="D882" s="12" t="n">
        <v>1</v>
      </c>
      <c r="E882" s="16" t="n">
        <v>2969</v>
      </c>
      <c r="F882" s="12" t="n">
        <v>0</v>
      </c>
      <c r="G882" s="12" t="str">
        <f aca="false">INDEX(Products!$C$2:$C$181,MATCH(C882,Products!$A$2:$A$181,0))</f>
        <v>Fashion</v>
      </c>
      <c r="H882" s="16" t="n">
        <f aca="false">INDEX(Products!$E$2:$E$181,MATCH(C882,Products!$A$2:$A$181,0))</f>
        <v>1776.68</v>
      </c>
      <c r="I882" s="12" t="str">
        <f aca="false">INDEX(Orders!$G$2:$G$3525,MATCH(B882,Orders!$A$2:$A$3525,0))</f>
        <v>Delivered</v>
      </c>
      <c r="J882" s="16" t="n">
        <f aca="false">D882*E882*(1-F882/100)</f>
        <v>2969</v>
      </c>
      <c r="K882" s="16" t="n">
        <f aca="false">D882*H882</f>
        <v>1776.68</v>
      </c>
      <c r="L882" s="16" t="n">
        <f aca="false">J882-K882</f>
        <v>1192.32</v>
      </c>
    </row>
    <row r="883" customFormat="false" ht="15" hidden="false" customHeight="false" outlineLevel="0" collapsed="false">
      <c r="A883" s="12" t="n">
        <v>882</v>
      </c>
      <c r="B883" s="12" t="n">
        <v>460</v>
      </c>
      <c r="C883" s="12" t="n">
        <v>135</v>
      </c>
      <c r="D883" s="12" t="n">
        <v>1</v>
      </c>
      <c r="E883" s="16" t="n">
        <v>1609</v>
      </c>
      <c r="F883" s="12" t="n">
        <v>10</v>
      </c>
      <c r="G883" s="12" t="str">
        <f aca="false">INDEX(Products!$C$2:$C$181,MATCH(C883,Products!$A$2:$A$181,0))</f>
        <v>Sports &amp; Fitness</v>
      </c>
      <c r="H883" s="16" t="n">
        <f aca="false">INDEX(Products!$E$2:$E$181,MATCH(C883,Products!$A$2:$A$181,0))</f>
        <v>979.43</v>
      </c>
      <c r="I883" s="12" t="str">
        <f aca="false">INDEX(Orders!$G$2:$G$3525,MATCH(B883,Orders!$A$2:$A$3525,0))</f>
        <v>Delivered</v>
      </c>
      <c r="J883" s="16" t="n">
        <f aca="false">D883*E883*(1-F883/100)</f>
        <v>1448.1</v>
      </c>
      <c r="K883" s="16" t="n">
        <f aca="false">D883*H883</f>
        <v>979.43</v>
      </c>
      <c r="L883" s="16" t="n">
        <f aca="false">J883-K883</f>
        <v>468.67</v>
      </c>
    </row>
    <row r="884" customFormat="false" ht="15" hidden="false" customHeight="false" outlineLevel="0" collapsed="false">
      <c r="A884" s="12" t="n">
        <v>883</v>
      </c>
      <c r="B884" s="12" t="n">
        <v>460</v>
      </c>
      <c r="C884" s="12" t="n">
        <v>99</v>
      </c>
      <c r="D884" s="12" t="n">
        <v>1</v>
      </c>
      <c r="E884" s="16" t="n">
        <v>1359</v>
      </c>
      <c r="F884" s="12" t="n">
        <v>0</v>
      </c>
      <c r="G884" s="12" t="str">
        <f aca="false">INDEX(Products!$C$2:$C$181,MATCH(C884,Products!$A$2:$A$181,0))</f>
        <v>Beauty</v>
      </c>
      <c r="H884" s="16" t="n">
        <f aca="false">INDEX(Products!$E$2:$E$181,MATCH(C884,Products!$A$2:$A$181,0))</f>
        <v>991.28</v>
      </c>
      <c r="I884" s="12" t="str">
        <f aca="false">INDEX(Orders!$G$2:$G$3525,MATCH(B884,Orders!$A$2:$A$3525,0))</f>
        <v>Delivered</v>
      </c>
      <c r="J884" s="16" t="n">
        <f aca="false">D884*E884*(1-F884/100)</f>
        <v>1359</v>
      </c>
      <c r="K884" s="16" t="n">
        <f aca="false">D884*H884</f>
        <v>991.28</v>
      </c>
      <c r="L884" s="16" t="n">
        <f aca="false">J884-K884</f>
        <v>367.72</v>
      </c>
    </row>
    <row r="885" customFormat="false" ht="15" hidden="false" customHeight="false" outlineLevel="0" collapsed="false">
      <c r="A885" s="12" t="n">
        <v>884</v>
      </c>
      <c r="B885" s="12" t="n">
        <v>461</v>
      </c>
      <c r="C885" s="12" t="n">
        <v>177</v>
      </c>
      <c r="D885" s="12" t="n">
        <v>1</v>
      </c>
      <c r="E885" s="16" t="n">
        <v>639</v>
      </c>
      <c r="F885" s="12" t="n">
        <v>0</v>
      </c>
      <c r="G885" s="12" t="str">
        <f aca="false">INDEX(Products!$C$2:$C$181,MATCH(C885,Products!$A$2:$A$181,0))</f>
        <v>Books &amp; Stationery</v>
      </c>
      <c r="H885" s="16" t="n">
        <f aca="false">INDEX(Products!$E$2:$E$181,MATCH(C885,Products!$A$2:$A$181,0))</f>
        <v>372.27</v>
      </c>
      <c r="I885" s="12" t="str">
        <f aca="false">INDEX(Orders!$G$2:$G$3525,MATCH(B885,Orders!$A$2:$A$3525,0))</f>
        <v>Delivered</v>
      </c>
      <c r="J885" s="16" t="n">
        <f aca="false">D885*E885*(1-F885/100)</f>
        <v>639</v>
      </c>
      <c r="K885" s="16" t="n">
        <f aca="false">D885*H885</f>
        <v>372.27</v>
      </c>
      <c r="L885" s="16" t="n">
        <f aca="false">J885-K885</f>
        <v>266.73</v>
      </c>
    </row>
    <row r="886" customFormat="false" ht="15" hidden="false" customHeight="false" outlineLevel="0" collapsed="false">
      <c r="A886" s="12" t="n">
        <v>885</v>
      </c>
      <c r="B886" s="12" t="n">
        <v>461</v>
      </c>
      <c r="C886" s="12" t="n">
        <v>130</v>
      </c>
      <c r="D886" s="12" t="n">
        <v>1</v>
      </c>
      <c r="E886" s="16" t="n">
        <v>2399</v>
      </c>
      <c r="F886" s="12" t="n">
        <v>0</v>
      </c>
      <c r="G886" s="12" t="str">
        <f aca="false">INDEX(Products!$C$2:$C$181,MATCH(C886,Products!$A$2:$A$181,0))</f>
        <v>Sports &amp; Fitness</v>
      </c>
      <c r="H886" s="16" t="n">
        <f aca="false">INDEX(Products!$E$2:$E$181,MATCH(C886,Products!$A$2:$A$181,0))</f>
        <v>1366.08</v>
      </c>
      <c r="I886" s="12" t="str">
        <f aca="false">INDEX(Orders!$G$2:$G$3525,MATCH(B886,Orders!$A$2:$A$3525,0))</f>
        <v>Delivered</v>
      </c>
      <c r="J886" s="16" t="n">
        <f aca="false">D886*E886*(1-F886/100)</f>
        <v>2399</v>
      </c>
      <c r="K886" s="16" t="n">
        <f aca="false">D886*H886</f>
        <v>1366.08</v>
      </c>
      <c r="L886" s="16" t="n">
        <f aca="false">J886-K886</f>
        <v>1032.92</v>
      </c>
    </row>
    <row r="887" customFormat="false" ht="15" hidden="false" customHeight="false" outlineLevel="0" collapsed="false">
      <c r="A887" s="12" t="n">
        <v>886</v>
      </c>
      <c r="B887" s="12" t="n">
        <v>462</v>
      </c>
      <c r="C887" s="12" t="n">
        <v>92</v>
      </c>
      <c r="D887" s="12" t="n">
        <v>1</v>
      </c>
      <c r="E887" s="16" t="n">
        <v>1689</v>
      </c>
      <c r="F887" s="12" t="n">
        <v>0</v>
      </c>
      <c r="G887" s="12" t="str">
        <f aca="false">INDEX(Products!$C$2:$C$181,MATCH(C887,Products!$A$2:$A$181,0))</f>
        <v>Beauty</v>
      </c>
      <c r="H887" s="16" t="n">
        <f aca="false">INDEX(Products!$E$2:$E$181,MATCH(C887,Products!$A$2:$A$181,0))</f>
        <v>1225.32</v>
      </c>
      <c r="I887" s="12" t="str">
        <f aca="false">INDEX(Orders!$G$2:$G$3525,MATCH(B887,Orders!$A$2:$A$3525,0))</f>
        <v>Cancelled</v>
      </c>
      <c r="J887" s="16" t="n">
        <f aca="false">D887*E887*(1-F887/100)</f>
        <v>1689</v>
      </c>
      <c r="K887" s="16" t="n">
        <f aca="false">D887*H887</f>
        <v>1225.32</v>
      </c>
      <c r="L887" s="16" t="n">
        <f aca="false">J887-K887</f>
        <v>463.68</v>
      </c>
    </row>
    <row r="888" customFormat="false" ht="15" hidden="false" customHeight="false" outlineLevel="0" collapsed="false">
      <c r="A888" s="12" t="n">
        <v>887</v>
      </c>
      <c r="B888" s="12" t="n">
        <v>462</v>
      </c>
      <c r="C888" s="12" t="n">
        <v>66</v>
      </c>
      <c r="D888" s="12" t="n">
        <v>1</v>
      </c>
      <c r="E888" s="16" t="n">
        <v>1439</v>
      </c>
      <c r="F888" s="12" t="n">
        <v>20</v>
      </c>
      <c r="G888" s="12" t="str">
        <f aca="false">INDEX(Products!$C$2:$C$181,MATCH(C888,Products!$A$2:$A$181,0))</f>
        <v>Fashion</v>
      </c>
      <c r="H888" s="16" t="n">
        <f aca="false">INDEX(Products!$E$2:$E$181,MATCH(C888,Products!$A$2:$A$181,0))</f>
        <v>855.37</v>
      </c>
      <c r="I888" s="12" t="str">
        <f aca="false">INDEX(Orders!$G$2:$G$3525,MATCH(B888,Orders!$A$2:$A$3525,0))</f>
        <v>Cancelled</v>
      </c>
      <c r="J888" s="16" t="n">
        <f aca="false">D888*E888*(1-F888/100)</f>
        <v>1151.2</v>
      </c>
      <c r="K888" s="16" t="n">
        <f aca="false">D888*H888</f>
        <v>855.37</v>
      </c>
      <c r="L888" s="16" t="n">
        <f aca="false">J888-K888</f>
        <v>295.83</v>
      </c>
    </row>
    <row r="889" customFormat="false" ht="15" hidden="false" customHeight="false" outlineLevel="0" collapsed="false">
      <c r="A889" s="12" t="n">
        <v>888</v>
      </c>
      <c r="B889" s="12" t="n">
        <v>463</v>
      </c>
      <c r="C889" s="12" t="n">
        <v>40</v>
      </c>
      <c r="D889" s="12" t="n">
        <v>1</v>
      </c>
      <c r="E889" s="16" t="n">
        <v>2059</v>
      </c>
      <c r="F889" s="12" t="n">
        <v>0</v>
      </c>
      <c r="G889" s="12" t="str">
        <f aca="false">INDEX(Products!$C$2:$C$181,MATCH(C889,Products!$A$2:$A$181,0))</f>
        <v>Home &amp; Kitchen</v>
      </c>
      <c r="H889" s="16" t="n">
        <f aca="false">INDEX(Products!$E$2:$E$181,MATCH(C889,Products!$A$2:$A$181,0))</f>
        <v>1180.16</v>
      </c>
      <c r="I889" s="12" t="str">
        <f aca="false">INDEX(Orders!$G$2:$G$3525,MATCH(B889,Orders!$A$2:$A$3525,0))</f>
        <v>Cancelled</v>
      </c>
      <c r="J889" s="16" t="n">
        <f aca="false">D889*E889*(1-F889/100)</f>
        <v>2059</v>
      </c>
      <c r="K889" s="16" t="n">
        <f aca="false">D889*H889</f>
        <v>1180.16</v>
      </c>
      <c r="L889" s="16" t="n">
        <f aca="false">J889-K889</f>
        <v>878.84</v>
      </c>
    </row>
    <row r="890" customFormat="false" ht="15" hidden="false" customHeight="false" outlineLevel="0" collapsed="false">
      <c r="A890" s="12" t="n">
        <v>889</v>
      </c>
      <c r="B890" s="12" t="n">
        <v>463</v>
      </c>
      <c r="C890" s="12" t="n">
        <v>116</v>
      </c>
      <c r="D890" s="12" t="n">
        <v>1</v>
      </c>
      <c r="E890" s="16" t="n">
        <v>1469</v>
      </c>
      <c r="F890" s="12" t="n">
        <v>10</v>
      </c>
      <c r="G890" s="12" t="str">
        <f aca="false">INDEX(Products!$C$2:$C$181,MATCH(C890,Products!$A$2:$A$181,0))</f>
        <v>Beauty</v>
      </c>
      <c r="H890" s="16" t="n">
        <f aca="false">INDEX(Products!$E$2:$E$181,MATCH(C890,Products!$A$2:$A$181,0))</f>
        <v>955.62</v>
      </c>
      <c r="I890" s="12" t="str">
        <f aca="false">INDEX(Orders!$G$2:$G$3525,MATCH(B890,Orders!$A$2:$A$3525,0))</f>
        <v>Cancelled</v>
      </c>
      <c r="J890" s="16" t="n">
        <f aca="false">D890*E890*(1-F890/100)</f>
        <v>1322.1</v>
      </c>
      <c r="K890" s="16" t="n">
        <f aca="false">D890*H890</f>
        <v>955.62</v>
      </c>
      <c r="L890" s="16" t="n">
        <f aca="false">J890-K890</f>
        <v>366.48</v>
      </c>
    </row>
    <row r="891" customFormat="false" ht="15" hidden="false" customHeight="false" outlineLevel="0" collapsed="false">
      <c r="A891" s="12" t="n">
        <v>890</v>
      </c>
      <c r="B891" s="12" t="n">
        <v>464</v>
      </c>
      <c r="C891" s="12" t="n">
        <v>172</v>
      </c>
      <c r="D891" s="12" t="n">
        <v>1</v>
      </c>
      <c r="E891" s="16" t="n">
        <v>249</v>
      </c>
      <c r="F891" s="12" t="n">
        <v>5</v>
      </c>
      <c r="G891" s="12" t="str">
        <f aca="false">INDEX(Products!$C$2:$C$181,MATCH(C891,Products!$A$2:$A$181,0))</f>
        <v>Books &amp; Stationery</v>
      </c>
      <c r="H891" s="16" t="n">
        <f aca="false">INDEX(Products!$E$2:$E$181,MATCH(C891,Products!$A$2:$A$181,0))</f>
        <v>158.56</v>
      </c>
      <c r="I891" s="12" t="str">
        <f aca="false">INDEX(Orders!$G$2:$G$3525,MATCH(B891,Orders!$A$2:$A$3525,0))</f>
        <v>Delivered</v>
      </c>
      <c r="J891" s="16" t="n">
        <f aca="false">D891*E891*(1-F891/100)</f>
        <v>236.55</v>
      </c>
      <c r="K891" s="16" t="n">
        <f aca="false">D891*H891</f>
        <v>158.56</v>
      </c>
      <c r="L891" s="16" t="n">
        <f aca="false">J891-K891</f>
        <v>77.99</v>
      </c>
    </row>
    <row r="892" customFormat="false" ht="15" hidden="false" customHeight="false" outlineLevel="0" collapsed="false">
      <c r="A892" s="12" t="n">
        <v>891</v>
      </c>
      <c r="B892" s="12" t="n">
        <v>465</v>
      </c>
      <c r="C892" s="12" t="n">
        <v>131</v>
      </c>
      <c r="D892" s="12" t="n">
        <v>1</v>
      </c>
      <c r="E892" s="16" t="n">
        <v>2569</v>
      </c>
      <c r="F892" s="12" t="n">
        <v>0</v>
      </c>
      <c r="G892" s="12" t="str">
        <f aca="false">INDEX(Products!$C$2:$C$181,MATCH(C892,Products!$A$2:$A$181,0))</f>
        <v>Sports &amp; Fitness</v>
      </c>
      <c r="H892" s="16" t="n">
        <f aca="false">INDEX(Products!$E$2:$E$181,MATCH(C892,Products!$A$2:$A$181,0))</f>
        <v>1921.64</v>
      </c>
      <c r="I892" s="12" t="str">
        <f aca="false">INDEX(Orders!$G$2:$G$3525,MATCH(B892,Orders!$A$2:$A$3525,0))</f>
        <v>Delivered</v>
      </c>
      <c r="J892" s="16" t="n">
        <f aca="false">D892*E892*(1-F892/100)</f>
        <v>2569</v>
      </c>
      <c r="K892" s="16" t="n">
        <f aca="false">D892*H892</f>
        <v>1921.64</v>
      </c>
      <c r="L892" s="16" t="n">
        <f aca="false">J892-K892</f>
        <v>647.36</v>
      </c>
    </row>
    <row r="893" customFormat="false" ht="15" hidden="false" customHeight="false" outlineLevel="0" collapsed="false">
      <c r="A893" s="12" t="n">
        <v>892</v>
      </c>
      <c r="B893" s="12" t="n">
        <v>466</v>
      </c>
      <c r="C893" s="12" t="n">
        <v>7</v>
      </c>
      <c r="D893" s="12" t="n">
        <v>1</v>
      </c>
      <c r="E893" s="16" t="n">
        <v>5139</v>
      </c>
      <c r="F893" s="12" t="n">
        <v>0</v>
      </c>
      <c r="G893" s="12" t="str">
        <f aca="false">INDEX(Products!$C$2:$C$181,MATCH(C893,Products!$A$2:$A$181,0))</f>
        <v>Electronics</v>
      </c>
      <c r="H893" s="16" t="n">
        <f aca="false">INDEX(Products!$E$2:$E$181,MATCH(C893,Products!$A$2:$A$181,0))</f>
        <v>3044.69</v>
      </c>
      <c r="I893" s="12" t="str">
        <f aca="false">INDEX(Orders!$G$2:$G$3525,MATCH(B893,Orders!$A$2:$A$3525,0))</f>
        <v>Returned</v>
      </c>
      <c r="J893" s="16" t="n">
        <f aca="false">D893*E893*(1-F893/100)</f>
        <v>5139</v>
      </c>
      <c r="K893" s="16" t="n">
        <f aca="false">D893*H893</f>
        <v>3044.69</v>
      </c>
      <c r="L893" s="16" t="n">
        <f aca="false">J893-K893</f>
        <v>2094.31</v>
      </c>
    </row>
    <row r="894" customFormat="false" ht="15" hidden="false" customHeight="false" outlineLevel="0" collapsed="false">
      <c r="A894" s="12" t="n">
        <v>893</v>
      </c>
      <c r="B894" s="12" t="n">
        <v>466</v>
      </c>
      <c r="C894" s="12" t="n">
        <v>113</v>
      </c>
      <c r="D894" s="12" t="n">
        <v>1</v>
      </c>
      <c r="E894" s="16" t="n">
        <v>599</v>
      </c>
      <c r="F894" s="12" t="n">
        <v>15</v>
      </c>
      <c r="G894" s="12" t="str">
        <f aca="false">INDEX(Products!$C$2:$C$181,MATCH(C894,Products!$A$2:$A$181,0))</f>
        <v>Beauty</v>
      </c>
      <c r="H894" s="16" t="n">
        <f aca="false">INDEX(Products!$E$2:$E$181,MATCH(C894,Products!$A$2:$A$181,0))</f>
        <v>358.68</v>
      </c>
      <c r="I894" s="12" t="str">
        <f aca="false">INDEX(Orders!$G$2:$G$3525,MATCH(B894,Orders!$A$2:$A$3525,0))</f>
        <v>Returned</v>
      </c>
      <c r="J894" s="16" t="n">
        <f aca="false">D894*E894*(1-F894/100)</f>
        <v>509.15</v>
      </c>
      <c r="K894" s="16" t="n">
        <f aca="false">D894*H894</f>
        <v>358.68</v>
      </c>
      <c r="L894" s="16" t="n">
        <f aca="false">J894-K894</f>
        <v>150.47</v>
      </c>
    </row>
    <row r="895" customFormat="false" ht="15" hidden="false" customHeight="false" outlineLevel="0" collapsed="false">
      <c r="A895" s="12" t="n">
        <v>894</v>
      </c>
      <c r="B895" s="12" t="n">
        <v>467</v>
      </c>
      <c r="C895" s="12" t="n">
        <v>58</v>
      </c>
      <c r="D895" s="12" t="n">
        <v>1</v>
      </c>
      <c r="E895" s="16" t="n">
        <v>3319</v>
      </c>
      <c r="F895" s="12" t="n">
        <v>0</v>
      </c>
      <c r="G895" s="12" t="str">
        <f aca="false">INDEX(Products!$C$2:$C$181,MATCH(C895,Products!$A$2:$A$181,0))</f>
        <v>Home &amp; Kitchen</v>
      </c>
      <c r="H895" s="16" t="n">
        <f aca="false">INDEX(Products!$E$2:$E$181,MATCH(C895,Products!$A$2:$A$181,0))</f>
        <v>2403.93</v>
      </c>
      <c r="I895" s="12" t="str">
        <f aca="false">INDEX(Orders!$G$2:$G$3525,MATCH(B895,Orders!$A$2:$A$3525,0))</f>
        <v>Delivered</v>
      </c>
      <c r="J895" s="16" t="n">
        <f aca="false">D895*E895*(1-F895/100)</f>
        <v>3319</v>
      </c>
      <c r="K895" s="16" t="n">
        <f aca="false">D895*H895</f>
        <v>2403.93</v>
      </c>
      <c r="L895" s="16" t="n">
        <f aca="false">J895-K895</f>
        <v>915.07</v>
      </c>
    </row>
    <row r="896" customFormat="false" ht="15" hidden="false" customHeight="false" outlineLevel="0" collapsed="false">
      <c r="A896" s="12" t="n">
        <v>895</v>
      </c>
      <c r="B896" s="12" t="n">
        <v>468</v>
      </c>
      <c r="C896" s="12" t="n">
        <v>77</v>
      </c>
      <c r="D896" s="12" t="n">
        <v>1</v>
      </c>
      <c r="E896" s="16" t="n">
        <v>699</v>
      </c>
      <c r="F896" s="12" t="n">
        <v>0</v>
      </c>
      <c r="G896" s="12" t="str">
        <f aca="false">INDEX(Products!$C$2:$C$181,MATCH(C896,Products!$A$2:$A$181,0))</f>
        <v>Fashion</v>
      </c>
      <c r="H896" s="16" t="n">
        <f aca="false">INDEX(Products!$E$2:$E$181,MATCH(C896,Products!$A$2:$A$181,0))</f>
        <v>452.88</v>
      </c>
      <c r="I896" s="12" t="str">
        <f aca="false">INDEX(Orders!$G$2:$G$3525,MATCH(B896,Orders!$A$2:$A$3525,0))</f>
        <v>Delivered</v>
      </c>
      <c r="J896" s="16" t="n">
        <f aca="false">D896*E896*(1-F896/100)</f>
        <v>699</v>
      </c>
      <c r="K896" s="16" t="n">
        <f aca="false">D896*H896</f>
        <v>452.88</v>
      </c>
      <c r="L896" s="16" t="n">
        <f aca="false">J896-K896</f>
        <v>246.12</v>
      </c>
    </row>
    <row r="897" customFormat="false" ht="15" hidden="false" customHeight="false" outlineLevel="0" collapsed="false">
      <c r="A897" s="12" t="n">
        <v>896</v>
      </c>
      <c r="B897" s="12" t="n">
        <v>469</v>
      </c>
      <c r="C897" s="12" t="n">
        <v>69</v>
      </c>
      <c r="D897" s="12" t="n">
        <v>1</v>
      </c>
      <c r="E897" s="16" t="n">
        <v>1709</v>
      </c>
      <c r="F897" s="12" t="n">
        <v>0</v>
      </c>
      <c r="G897" s="12" t="str">
        <f aca="false">INDEX(Products!$C$2:$C$181,MATCH(C897,Products!$A$2:$A$181,0))</f>
        <v>Fashion</v>
      </c>
      <c r="H897" s="16" t="n">
        <f aca="false">INDEX(Products!$E$2:$E$181,MATCH(C897,Products!$A$2:$A$181,0))</f>
        <v>1180.24</v>
      </c>
      <c r="I897" s="12" t="str">
        <f aca="false">INDEX(Orders!$G$2:$G$3525,MATCH(B897,Orders!$A$2:$A$3525,0))</f>
        <v>Returned</v>
      </c>
      <c r="J897" s="16" t="n">
        <f aca="false">D897*E897*(1-F897/100)</f>
        <v>1709</v>
      </c>
      <c r="K897" s="16" t="n">
        <f aca="false">D897*H897</f>
        <v>1180.24</v>
      </c>
      <c r="L897" s="16" t="n">
        <f aca="false">J897-K897</f>
        <v>528.76</v>
      </c>
    </row>
    <row r="898" customFormat="false" ht="15" hidden="false" customHeight="false" outlineLevel="0" collapsed="false">
      <c r="A898" s="12" t="n">
        <v>897</v>
      </c>
      <c r="B898" s="12" t="n">
        <v>470</v>
      </c>
      <c r="C898" s="12" t="n">
        <v>75</v>
      </c>
      <c r="D898" s="12" t="n">
        <v>1</v>
      </c>
      <c r="E898" s="16" t="n">
        <v>449</v>
      </c>
      <c r="F898" s="12" t="n">
        <v>0</v>
      </c>
      <c r="G898" s="12" t="str">
        <f aca="false">INDEX(Products!$C$2:$C$181,MATCH(C898,Products!$A$2:$A$181,0))</f>
        <v>Fashion</v>
      </c>
      <c r="H898" s="16" t="n">
        <f aca="false">INDEX(Products!$E$2:$E$181,MATCH(C898,Products!$A$2:$A$181,0))</f>
        <v>271.97</v>
      </c>
      <c r="I898" s="12" t="str">
        <f aca="false">INDEX(Orders!$G$2:$G$3525,MATCH(B898,Orders!$A$2:$A$3525,0))</f>
        <v>Delivered</v>
      </c>
      <c r="J898" s="16" t="n">
        <f aca="false">D898*E898*(1-F898/100)</f>
        <v>449</v>
      </c>
      <c r="K898" s="16" t="n">
        <f aca="false">D898*H898</f>
        <v>271.97</v>
      </c>
      <c r="L898" s="16" t="n">
        <f aca="false">J898-K898</f>
        <v>177.03</v>
      </c>
    </row>
    <row r="899" customFormat="false" ht="15" hidden="false" customHeight="false" outlineLevel="0" collapsed="false">
      <c r="A899" s="12" t="n">
        <v>898</v>
      </c>
      <c r="B899" s="12" t="n">
        <v>470</v>
      </c>
      <c r="C899" s="12" t="n">
        <v>72</v>
      </c>
      <c r="D899" s="12" t="n">
        <v>1</v>
      </c>
      <c r="E899" s="16" t="n">
        <v>1649</v>
      </c>
      <c r="F899" s="12" t="n">
        <v>0</v>
      </c>
      <c r="G899" s="12" t="str">
        <f aca="false">INDEX(Products!$C$2:$C$181,MATCH(C899,Products!$A$2:$A$181,0))</f>
        <v>Fashion</v>
      </c>
      <c r="H899" s="16" t="n">
        <f aca="false">INDEX(Products!$E$2:$E$181,MATCH(C899,Products!$A$2:$A$181,0))</f>
        <v>1006.18</v>
      </c>
      <c r="I899" s="12" t="str">
        <f aca="false">INDEX(Orders!$G$2:$G$3525,MATCH(B899,Orders!$A$2:$A$3525,0))</f>
        <v>Delivered</v>
      </c>
      <c r="J899" s="16" t="n">
        <f aca="false">D899*E899*(1-F899/100)</f>
        <v>1649</v>
      </c>
      <c r="K899" s="16" t="n">
        <f aca="false">D899*H899</f>
        <v>1006.18</v>
      </c>
      <c r="L899" s="16" t="n">
        <f aca="false">J899-K899</f>
        <v>642.82</v>
      </c>
    </row>
    <row r="900" customFormat="false" ht="15" hidden="false" customHeight="false" outlineLevel="0" collapsed="false">
      <c r="A900" s="12" t="n">
        <v>899</v>
      </c>
      <c r="B900" s="12" t="n">
        <v>471</v>
      </c>
      <c r="C900" s="12" t="n">
        <v>92</v>
      </c>
      <c r="D900" s="12" t="n">
        <v>1</v>
      </c>
      <c r="E900" s="16" t="n">
        <v>1689</v>
      </c>
      <c r="F900" s="12" t="n">
        <v>0</v>
      </c>
      <c r="G900" s="12" t="str">
        <f aca="false">INDEX(Products!$C$2:$C$181,MATCH(C900,Products!$A$2:$A$181,0))</f>
        <v>Beauty</v>
      </c>
      <c r="H900" s="16" t="n">
        <f aca="false">INDEX(Products!$E$2:$E$181,MATCH(C900,Products!$A$2:$A$181,0))</f>
        <v>1225.32</v>
      </c>
      <c r="I900" s="12" t="str">
        <f aca="false">INDEX(Orders!$G$2:$G$3525,MATCH(B900,Orders!$A$2:$A$3525,0))</f>
        <v>Delivered</v>
      </c>
      <c r="J900" s="16" t="n">
        <f aca="false">D900*E900*(1-F900/100)</f>
        <v>1689</v>
      </c>
      <c r="K900" s="16" t="n">
        <f aca="false">D900*H900</f>
        <v>1225.32</v>
      </c>
      <c r="L900" s="16" t="n">
        <f aca="false">J900-K900</f>
        <v>463.68</v>
      </c>
    </row>
    <row r="901" customFormat="false" ht="15" hidden="false" customHeight="false" outlineLevel="0" collapsed="false">
      <c r="A901" s="12" t="n">
        <v>900</v>
      </c>
      <c r="B901" s="12" t="n">
        <v>472</v>
      </c>
      <c r="C901" s="12" t="n">
        <v>148</v>
      </c>
      <c r="D901" s="12" t="n">
        <v>1</v>
      </c>
      <c r="E901" s="16" t="n">
        <v>739</v>
      </c>
      <c r="F901" s="12" t="n">
        <v>0</v>
      </c>
      <c r="G901" s="12" t="str">
        <f aca="false">INDEX(Products!$C$2:$C$181,MATCH(C901,Products!$A$2:$A$181,0))</f>
        <v>Sports &amp; Fitness</v>
      </c>
      <c r="H901" s="16" t="n">
        <f aca="false">INDEX(Products!$E$2:$E$181,MATCH(C901,Products!$A$2:$A$181,0))</f>
        <v>483.64</v>
      </c>
      <c r="I901" s="12" t="str">
        <f aca="false">INDEX(Orders!$G$2:$G$3525,MATCH(B901,Orders!$A$2:$A$3525,0))</f>
        <v>Returned</v>
      </c>
      <c r="J901" s="16" t="n">
        <f aca="false">D901*E901*(1-F901/100)</f>
        <v>739</v>
      </c>
      <c r="K901" s="16" t="n">
        <f aca="false">D901*H901</f>
        <v>483.64</v>
      </c>
      <c r="L901" s="16" t="n">
        <f aca="false">J901-K901</f>
        <v>255.36</v>
      </c>
    </row>
    <row r="902" customFormat="false" ht="15" hidden="false" customHeight="false" outlineLevel="0" collapsed="false">
      <c r="A902" s="12" t="n">
        <v>901</v>
      </c>
      <c r="B902" s="12" t="n">
        <v>472</v>
      </c>
      <c r="C902" s="12" t="n">
        <v>36</v>
      </c>
      <c r="D902" s="12" t="n">
        <v>1</v>
      </c>
      <c r="E902" s="16" t="n">
        <v>3959</v>
      </c>
      <c r="F902" s="12" t="n">
        <v>10</v>
      </c>
      <c r="G902" s="12" t="str">
        <f aca="false">INDEX(Products!$C$2:$C$181,MATCH(C902,Products!$A$2:$A$181,0))</f>
        <v>Home &amp; Kitchen</v>
      </c>
      <c r="H902" s="16" t="n">
        <f aca="false">INDEX(Products!$E$2:$E$181,MATCH(C902,Products!$A$2:$A$181,0))</f>
        <v>2334.79</v>
      </c>
      <c r="I902" s="12" t="str">
        <f aca="false">INDEX(Orders!$G$2:$G$3525,MATCH(B902,Orders!$A$2:$A$3525,0))</f>
        <v>Returned</v>
      </c>
      <c r="J902" s="16" t="n">
        <f aca="false">D902*E902*(1-F902/100)</f>
        <v>3563.1</v>
      </c>
      <c r="K902" s="16" t="n">
        <f aca="false">D902*H902</f>
        <v>2334.79</v>
      </c>
      <c r="L902" s="16" t="n">
        <f aca="false">J902-K902</f>
        <v>1228.31</v>
      </c>
    </row>
    <row r="903" customFormat="false" ht="15" hidden="false" customHeight="false" outlineLevel="0" collapsed="false">
      <c r="A903" s="12" t="n">
        <v>902</v>
      </c>
      <c r="B903" s="12" t="n">
        <v>472</v>
      </c>
      <c r="C903" s="12" t="n">
        <v>66</v>
      </c>
      <c r="D903" s="12" t="n">
        <v>1</v>
      </c>
      <c r="E903" s="16" t="n">
        <v>1439</v>
      </c>
      <c r="F903" s="12" t="n">
        <v>0</v>
      </c>
      <c r="G903" s="12" t="str">
        <f aca="false">INDEX(Products!$C$2:$C$181,MATCH(C903,Products!$A$2:$A$181,0))</f>
        <v>Fashion</v>
      </c>
      <c r="H903" s="16" t="n">
        <f aca="false">INDEX(Products!$E$2:$E$181,MATCH(C903,Products!$A$2:$A$181,0))</f>
        <v>855.37</v>
      </c>
      <c r="I903" s="12" t="str">
        <f aca="false">INDEX(Orders!$G$2:$G$3525,MATCH(B903,Orders!$A$2:$A$3525,0))</f>
        <v>Returned</v>
      </c>
      <c r="J903" s="16" t="n">
        <f aca="false">D903*E903*(1-F903/100)</f>
        <v>1439</v>
      </c>
      <c r="K903" s="16" t="n">
        <f aca="false">D903*H903</f>
        <v>855.37</v>
      </c>
      <c r="L903" s="16" t="n">
        <f aca="false">J903-K903</f>
        <v>583.63</v>
      </c>
    </row>
    <row r="904" customFormat="false" ht="15" hidden="false" customHeight="false" outlineLevel="0" collapsed="false">
      <c r="A904" s="12" t="n">
        <v>903</v>
      </c>
      <c r="B904" s="12" t="n">
        <v>473</v>
      </c>
      <c r="C904" s="12" t="n">
        <v>99</v>
      </c>
      <c r="D904" s="12" t="n">
        <v>1</v>
      </c>
      <c r="E904" s="16" t="n">
        <v>1359</v>
      </c>
      <c r="F904" s="12" t="n">
        <v>0</v>
      </c>
      <c r="G904" s="12" t="str">
        <f aca="false">INDEX(Products!$C$2:$C$181,MATCH(C904,Products!$A$2:$A$181,0))</f>
        <v>Beauty</v>
      </c>
      <c r="H904" s="16" t="n">
        <f aca="false">INDEX(Products!$E$2:$E$181,MATCH(C904,Products!$A$2:$A$181,0))</f>
        <v>991.28</v>
      </c>
      <c r="I904" s="12" t="str">
        <f aca="false">INDEX(Orders!$G$2:$G$3525,MATCH(B904,Orders!$A$2:$A$3525,0))</f>
        <v>Delivered</v>
      </c>
      <c r="J904" s="16" t="n">
        <f aca="false">D904*E904*(1-F904/100)</f>
        <v>1359</v>
      </c>
      <c r="K904" s="16" t="n">
        <f aca="false">D904*H904</f>
        <v>991.28</v>
      </c>
      <c r="L904" s="16" t="n">
        <f aca="false">J904-K904</f>
        <v>367.72</v>
      </c>
    </row>
    <row r="905" customFormat="false" ht="15" hidden="false" customHeight="false" outlineLevel="0" collapsed="false">
      <c r="A905" s="12" t="n">
        <v>904</v>
      </c>
      <c r="B905" s="12" t="n">
        <v>473</v>
      </c>
      <c r="C905" s="12" t="n">
        <v>68</v>
      </c>
      <c r="D905" s="12" t="n">
        <v>2</v>
      </c>
      <c r="E905" s="16" t="n">
        <v>2859</v>
      </c>
      <c r="F905" s="12" t="n">
        <v>0</v>
      </c>
      <c r="G905" s="12" t="str">
        <f aca="false">INDEX(Products!$C$2:$C$181,MATCH(C905,Products!$A$2:$A$181,0))</f>
        <v>Fashion</v>
      </c>
      <c r="H905" s="16" t="n">
        <f aca="false">INDEX(Products!$E$2:$E$181,MATCH(C905,Products!$A$2:$A$181,0))</f>
        <v>1757.26</v>
      </c>
      <c r="I905" s="12" t="str">
        <f aca="false">INDEX(Orders!$G$2:$G$3525,MATCH(B905,Orders!$A$2:$A$3525,0))</f>
        <v>Delivered</v>
      </c>
      <c r="J905" s="16" t="n">
        <f aca="false">D905*E905*(1-F905/100)</f>
        <v>5718</v>
      </c>
      <c r="K905" s="16" t="n">
        <f aca="false">D905*H905</f>
        <v>3514.52</v>
      </c>
      <c r="L905" s="16" t="n">
        <f aca="false">J905-K905</f>
        <v>2203.48</v>
      </c>
    </row>
    <row r="906" customFormat="false" ht="15" hidden="false" customHeight="false" outlineLevel="0" collapsed="false">
      <c r="A906" s="12" t="n">
        <v>905</v>
      </c>
      <c r="B906" s="12" t="n">
        <v>473</v>
      </c>
      <c r="C906" s="12" t="n">
        <v>60</v>
      </c>
      <c r="D906" s="12" t="n">
        <v>1</v>
      </c>
      <c r="E906" s="16" t="n">
        <v>4519</v>
      </c>
      <c r="F906" s="12" t="n">
        <v>0</v>
      </c>
      <c r="G906" s="12" t="str">
        <f aca="false">INDEX(Products!$C$2:$C$181,MATCH(C906,Products!$A$2:$A$181,0))</f>
        <v>Home &amp; Kitchen</v>
      </c>
      <c r="H906" s="16" t="n">
        <f aca="false">INDEX(Products!$E$2:$E$181,MATCH(C906,Products!$A$2:$A$181,0))</f>
        <v>2972.91</v>
      </c>
      <c r="I906" s="12" t="str">
        <f aca="false">INDEX(Orders!$G$2:$G$3525,MATCH(B906,Orders!$A$2:$A$3525,0))</f>
        <v>Delivered</v>
      </c>
      <c r="J906" s="16" t="n">
        <f aca="false">D906*E906*(1-F906/100)</f>
        <v>4519</v>
      </c>
      <c r="K906" s="16" t="n">
        <f aca="false">D906*H906</f>
        <v>2972.91</v>
      </c>
      <c r="L906" s="16" t="n">
        <f aca="false">J906-K906</f>
        <v>1546.09</v>
      </c>
    </row>
    <row r="907" customFormat="false" ht="15" hidden="false" customHeight="false" outlineLevel="0" collapsed="false">
      <c r="A907" s="12" t="n">
        <v>906</v>
      </c>
      <c r="B907" s="12" t="n">
        <v>474</v>
      </c>
      <c r="C907" s="12" t="n">
        <v>51</v>
      </c>
      <c r="D907" s="12" t="n">
        <v>1</v>
      </c>
      <c r="E907" s="16" t="n">
        <v>549</v>
      </c>
      <c r="F907" s="12" t="n">
        <v>0</v>
      </c>
      <c r="G907" s="12" t="str">
        <f aca="false">INDEX(Products!$C$2:$C$181,MATCH(C907,Products!$A$2:$A$181,0))</f>
        <v>Home &amp; Kitchen</v>
      </c>
      <c r="H907" s="16" t="n">
        <f aca="false">INDEX(Products!$E$2:$E$181,MATCH(C907,Products!$A$2:$A$181,0))</f>
        <v>371.83</v>
      </c>
      <c r="I907" s="12" t="str">
        <f aca="false">INDEX(Orders!$G$2:$G$3525,MATCH(B907,Orders!$A$2:$A$3525,0))</f>
        <v>Delivered</v>
      </c>
      <c r="J907" s="16" t="n">
        <f aca="false">D907*E907*(1-F907/100)</f>
        <v>549</v>
      </c>
      <c r="K907" s="16" t="n">
        <f aca="false">D907*H907</f>
        <v>371.83</v>
      </c>
      <c r="L907" s="16" t="n">
        <f aca="false">J907-K907</f>
        <v>177.17</v>
      </c>
    </row>
    <row r="908" customFormat="false" ht="15" hidden="false" customHeight="false" outlineLevel="0" collapsed="false">
      <c r="A908" s="12" t="n">
        <v>907</v>
      </c>
      <c r="B908" s="12" t="n">
        <v>474</v>
      </c>
      <c r="C908" s="12" t="n">
        <v>56</v>
      </c>
      <c r="D908" s="12" t="n">
        <v>1</v>
      </c>
      <c r="E908" s="16" t="n">
        <v>1739</v>
      </c>
      <c r="F908" s="12" t="n">
        <v>0</v>
      </c>
      <c r="G908" s="12" t="str">
        <f aca="false">INDEX(Products!$C$2:$C$181,MATCH(C908,Products!$A$2:$A$181,0))</f>
        <v>Home &amp; Kitchen</v>
      </c>
      <c r="H908" s="16" t="n">
        <f aca="false">INDEX(Products!$E$2:$E$181,MATCH(C908,Products!$A$2:$A$181,0))</f>
        <v>1012.52</v>
      </c>
      <c r="I908" s="12" t="str">
        <f aca="false">INDEX(Orders!$G$2:$G$3525,MATCH(B908,Orders!$A$2:$A$3525,0))</f>
        <v>Delivered</v>
      </c>
      <c r="J908" s="16" t="n">
        <f aca="false">D908*E908*(1-F908/100)</f>
        <v>1739</v>
      </c>
      <c r="K908" s="16" t="n">
        <f aca="false">D908*H908</f>
        <v>1012.52</v>
      </c>
      <c r="L908" s="16" t="n">
        <f aca="false">J908-K908</f>
        <v>726.48</v>
      </c>
    </row>
    <row r="909" customFormat="false" ht="15" hidden="false" customHeight="false" outlineLevel="0" collapsed="false">
      <c r="A909" s="12" t="n">
        <v>908</v>
      </c>
      <c r="B909" s="12" t="n">
        <v>474</v>
      </c>
      <c r="C909" s="12" t="n">
        <v>109</v>
      </c>
      <c r="D909" s="12" t="n">
        <v>1</v>
      </c>
      <c r="E909" s="16" t="n">
        <v>699</v>
      </c>
      <c r="F909" s="12" t="n">
        <v>0</v>
      </c>
      <c r="G909" s="12" t="str">
        <f aca="false">INDEX(Products!$C$2:$C$181,MATCH(C909,Products!$A$2:$A$181,0))</f>
        <v>Beauty</v>
      </c>
      <c r="H909" s="16" t="n">
        <f aca="false">INDEX(Products!$E$2:$E$181,MATCH(C909,Products!$A$2:$A$181,0))</f>
        <v>488.81</v>
      </c>
      <c r="I909" s="12" t="str">
        <f aca="false">INDEX(Orders!$G$2:$G$3525,MATCH(B909,Orders!$A$2:$A$3525,0))</f>
        <v>Delivered</v>
      </c>
      <c r="J909" s="16" t="n">
        <f aca="false">D909*E909*(1-F909/100)</f>
        <v>699</v>
      </c>
      <c r="K909" s="16" t="n">
        <f aca="false">D909*H909</f>
        <v>488.81</v>
      </c>
      <c r="L909" s="16" t="n">
        <f aca="false">J909-K909</f>
        <v>210.19</v>
      </c>
    </row>
    <row r="910" customFormat="false" ht="15" hidden="false" customHeight="false" outlineLevel="0" collapsed="false">
      <c r="A910" s="12" t="n">
        <v>909</v>
      </c>
      <c r="B910" s="12" t="n">
        <v>475</v>
      </c>
      <c r="C910" s="12" t="n">
        <v>87</v>
      </c>
      <c r="D910" s="12" t="n">
        <v>3</v>
      </c>
      <c r="E910" s="16" t="n">
        <v>1689</v>
      </c>
      <c r="F910" s="12" t="n">
        <v>0</v>
      </c>
      <c r="G910" s="12" t="str">
        <f aca="false">INDEX(Products!$C$2:$C$181,MATCH(C910,Products!$A$2:$A$181,0))</f>
        <v>Fashion</v>
      </c>
      <c r="H910" s="16" t="n">
        <f aca="false">INDEX(Products!$E$2:$E$181,MATCH(C910,Products!$A$2:$A$181,0))</f>
        <v>1005.46</v>
      </c>
      <c r="I910" s="12" t="str">
        <f aca="false">INDEX(Orders!$G$2:$G$3525,MATCH(B910,Orders!$A$2:$A$3525,0))</f>
        <v>Delivered</v>
      </c>
      <c r="J910" s="16" t="n">
        <f aca="false">D910*E910*(1-F910/100)</f>
        <v>5067</v>
      </c>
      <c r="K910" s="16" t="n">
        <f aca="false">D910*H910</f>
        <v>3016.38</v>
      </c>
      <c r="L910" s="16" t="n">
        <f aca="false">J910-K910</f>
        <v>2050.62</v>
      </c>
    </row>
    <row r="911" customFormat="false" ht="15" hidden="false" customHeight="false" outlineLevel="0" collapsed="false">
      <c r="A911" s="12" t="n">
        <v>910</v>
      </c>
      <c r="B911" s="12" t="n">
        <v>475</v>
      </c>
      <c r="C911" s="12" t="n">
        <v>83</v>
      </c>
      <c r="D911" s="12" t="n">
        <v>1</v>
      </c>
      <c r="E911" s="16" t="n">
        <v>549</v>
      </c>
      <c r="F911" s="12" t="n">
        <v>0</v>
      </c>
      <c r="G911" s="12" t="str">
        <f aca="false">INDEX(Products!$C$2:$C$181,MATCH(C911,Products!$A$2:$A$181,0))</f>
        <v>Fashion</v>
      </c>
      <c r="H911" s="16" t="n">
        <f aca="false">INDEX(Products!$E$2:$E$181,MATCH(C911,Products!$A$2:$A$181,0))</f>
        <v>393.67</v>
      </c>
      <c r="I911" s="12" t="str">
        <f aca="false">INDEX(Orders!$G$2:$G$3525,MATCH(B911,Orders!$A$2:$A$3525,0))</f>
        <v>Delivered</v>
      </c>
      <c r="J911" s="16" t="n">
        <f aca="false">D911*E911*(1-F911/100)</f>
        <v>549</v>
      </c>
      <c r="K911" s="16" t="n">
        <f aca="false">D911*H911</f>
        <v>393.67</v>
      </c>
      <c r="L911" s="16" t="n">
        <f aca="false">J911-K911</f>
        <v>155.33</v>
      </c>
    </row>
    <row r="912" customFormat="false" ht="15" hidden="false" customHeight="false" outlineLevel="0" collapsed="false">
      <c r="A912" s="12" t="n">
        <v>911</v>
      </c>
      <c r="B912" s="12" t="n">
        <v>476</v>
      </c>
      <c r="C912" s="12" t="n">
        <v>66</v>
      </c>
      <c r="D912" s="12" t="n">
        <v>3</v>
      </c>
      <c r="E912" s="16" t="n">
        <v>1439</v>
      </c>
      <c r="F912" s="12" t="n">
        <v>5</v>
      </c>
      <c r="G912" s="12" t="str">
        <f aca="false">INDEX(Products!$C$2:$C$181,MATCH(C912,Products!$A$2:$A$181,0))</f>
        <v>Fashion</v>
      </c>
      <c r="H912" s="16" t="n">
        <f aca="false">INDEX(Products!$E$2:$E$181,MATCH(C912,Products!$A$2:$A$181,0))</f>
        <v>855.37</v>
      </c>
      <c r="I912" s="12" t="str">
        <f aca="false">INDEX(Orders!$G$2:$G$3525,MATCH(B912,Orders!$A$2:$A$3525,0))</f>
        <v>Delivered</v>
      </c>
      <c r="J912" s="16" t="n">
        <f aca="false">D912*E912*(1-F912/100)</f>
        <v>4101.15</v>
      </c>
      <c r="K912" s="16" t="n">
        <f aca="false">D912*H912</f>
        <v>2566.11</v>
      </c>
      <c r="L912" s="16" t="n">
        <f aca="false">J912-K912</f>
        <v>1535.04</v>
      </c>
    </row>
    <row r="913" customFormat="false" ht="15" hidden="false" customHeight="false" outlineLevel="0" collapsed="false">
      <c r="A913" s="12" t="n">
        <v>912</v>
      </c>
      <c r="B913" s="12" t="n">
        <v>477</v>
      </c>
      <c r="C913" s="12" t="n">
        <v>54</v>
      </c>
      <c r="D913" s="12" t="n">
        <v>1</v>
      </c>
      <c r="E913" s="16" t="n">
        <v>2299</v>
      </c>
      <c r="F913" s="12" t="n">
        <v>15</v>
      </c>
      <c r="G913" s="12" t="str">
        <f aca="false">INDEX(Products!$C$2:$C$181,MATCH(C913,Products!$A$2:$A$181,0))</f>
        <v>Home &amp; Kitchen</v>
      </c>
      <c r="H913" s="16" t="n">
        <f aca="false">INDEX(Products!$E$2:$E$181,MATCH(C913,Products!$A$2:$A$181,0))</f>
        <v>1611.85</v>
      </c>
      <c r="I913" s="12" t="str">
        <f aca="false">INDEX(Orders!$G$2:$G$3525,MATCH(B913,Orders!$A$2:$A$3525,0))</f>
        <v>Delivered</v>
      </c>
      <c r="J913" s="16" t="n">
        <f aca="false">D913*E913*(1-F913/100)</f>
        <v>1954.15</v>
      </c>
      <c r="K913" s="16" t="n">
        <f aca="false">D913*H913</f>
        <v>1611.85</v>
      </c>
      <c r="L913" s="16" t="n">
        <f aca="false">J913-K913</f>
        <v>342.3</v>
      </c>
    </row>
    <row r="914" customFormat="false" ht="15" hidden="false" customHeight="false" outlineLevel="0" collapsed="false">
      <c r="A914" s="12" t="n">
        <v>913</v>
      </c>
      <c r="B914" s="12" t="n">
        <v>478</v>
      </c>
      <c r="C914" s="12" t="n">
        <v>36</v>
      </c>
      <c r="D914" s="12" t="n">
        <v>2</v>
      </c>
      <c r="E914" s="16" t="n">
        <v>3959</v>
      </c>
      <c r="F914" s="12" t="n">
        <v>5</v>
      </c>
      <c r="G914" s="12" t="str">
        <f aca="false">INDEX(Products!$C$2:$C$181,MATCH(C914,Products!$A$2:$A$181,0))</f>
        <v>Home &amp; Kitchen</v>
      </c>
      <c r="H914" s="16" t="n">
        <f aca="false">INDEX(Products!$E$2:$E$181,MATCH(C914,Products!$A$2:$A$181,0))</f>
        <v>2334.79</v>
      </c>
      <c r="I914" s="12" t="str">
        <f aca="false">INDEX(Orders!$G$2:$G$3525,MATCH(B914,Orders!$A$2:$A$3525,0))</f>
        <v>Delivered</v>
      </c>
      <c r="J914" s="16" t="n">
        <f aca="false">D914*E914*(1-F914/100)</f>
        <v>7522.1</v>
      </c>
      <c r="K914" s="16" t="n">
        <f aca="false">D914*H914</f>
        <v>4669.58</v>
      </c>
      <c r="L914" s="16" t="n">
        <f aca="false">J914-K914</f>
        <v>2852.52</v>
      </c>
    </row>
    <row r="915" customFormat="false" ht="15" hidden="false" customHeight="false" outlineLevel="0" collapsed="false">
      <c r="A915" s="12" t="n">
        <v>914</v>
      </c>
      <c r="B915" s="12" t="n">
        <v>478</v>
      </c>
      <c r="C915" s="12" t="n">
        <v>93</v>
      </c>
      <c r="D915" s="12" t="n">
        <v>1</v>
      </c>
      <c r="E915" s="16" t="n">
        <v>589</v>
      </c>
      <c r="F915" s="12" t="n">
        <v>10</v>
      </c>
      <c r="G915" s="12" t="str">
        <f aca="false">INDEX(Products!$C$2:$C$181,MATCH(C915,Products!$A$2:$A$181,0))</f>
        <v>Beauty</v>
      </c>
      <c r="H915" s="16" t="n">
        <f aca="false">INDEX(Products!$E$2:$E$181,MATCH(C915,Products!$A$2:$A$181,0))</f>
        <v>401.7</v>
      </c>
      <c r="I915" s="12" t="str">
        <f aca="false">INDEX(Orders!$G$2:$G$3525,MATCH(B915,Orders!$A$2:$A$3525,0))</f>
        <v>Delivered</v>
      </c>
      <c r="J915" s="16" t="n">
        <f aca="false">D915*E915*(1-F915/100)</f>
        <v>530.1</v>
      </c>
      <c r="K915" s="16" t="n">
        <f aca="false">D915*H915</f>
        <v>401.7</v>
      </c>
      <c r="L915" s="16" t="n">
        <f aca="false">J915-K915</f>
        <v>128.4</v>
      </c>
    </row>
    <row r="916" customFormat="false" ht="15" hidden="false" customHeight="false" outlineLevel="0" collapsed="false">
      <c r="A916" s="12" t="n">
        <v>915</v>
      </c>
      <c r="B916" s="12" t="n">
        <v>479</v>
      </c>
      <c r="C916" s="12" t="n">
        <v>44</v>
      </c>
      <c r="D916" s="12" t="n">
        <v>1</v>
      </c>
      <c r="E916" s="16" t="n">
        <v>3769</v>
      </c>
      <c r="F916" s="12" t="n">
        <v>0</v>
      </c>
      <c r="G916" s="12" t="str">
        <f aca="false">INDEX(Products!$C$2:$C$181,MATCH(C916,Products!$A$2:$A$181,0))</f>
        <v>Home &amp; Kitchen</v>
      </c>
      <c r="H916" s="16" t="n">
        <f aca="false">INDEX(Products!$E$2:$E$181,MATCH(C916,Products!$A$2:$A$181,0))</f>
        <v>2553.54</v>
      </c>
      <c r="I916" s="12" t="str">
        <f aca="false">INDEX(Orders!$G$2:$G$3525,MATCH(B916,Orders!$A$2:$A$3525,0))</f>
        <v>Delivered</v>
      </c>
      <c r="J916" s="16" t="n">
        <f aca="false">D916*E916*(1-F916/100)</f>
        <v>3769</v>
      </c>
      <c r="K916" s="16" t="n">
        <f aca="false">D916*H916</f>
        <v>2553.54</v>
      </c>
      <c r="L916" s="16" t="n">
        <f aca="false">J916-K916</f>
        <v>1215.46</v>
      </c>
    </row>
    <row r="917" customFormat="false" ht="15" hidden="false" customHeight="false" outlineLevel="0" collapsed="false">
      <c r="A917" s="12" t="n">
        <v>916</v>
      </c>
      <c r="B917" s="12" t="n">
        <v>479</v>
      </c>
      <c r="C917" s="12" t="n">
        <v>145</v>
      </c>
      <c r="D917" s="12" t="n">
        <v>1</v>
      </c>
      <c r="E917" s="16" t="n">
        <v>1329</v>
      </c>
      <c r="F917" s="12" t="n">
        <v>5</v>
      </c>
      <c r="G917" s="12" t="str">
        <f aca="false">INDEX(Products!$C$2:$C$181,MATCH(C917,Products!$A$2:$A$181,0))</f>
        <v>Sports &amp; Fitness</v>
      </c>
      <c r="H917" s="16" t="n">
        <f aca="false">INDEX(Products!$E$2:$E$181,MATCH(C917,Products!$A$2:$A$181,0))</f>
        <v>887.99</v>
      </c>
      <c r="I917" s="12" t="str">
        <f aca="false">INDEX(Orders!$G$2:$G$3525,MATCH(B917,Orders!$A$2:$A$3525,0))</f>
        <v>Delivered</v>
      </c>
      <c r="J917" s="16" t="n">
        <f aca="false">D917*E917*(1-F917/100)</f>
        <v>1262.55</v>
      </c>
      <c r="K917" s="16" t="n">
        <f aca="false">D917*H917</f>
        <v>887.99</v>
      </c>
      <c r="L917" s="16" t="n">
        <f aca="false">J917-K917</f>
        <v>374.56</v>
      </c>
    </row>
    <row r="918" customFormat="false" ht="15" hidden="false" customHeight="false" outlineLevel="0" collapsed="false">
      <c r="A918" s="12" t="n">
        <v>917</v>
      </c>
      <c r="B918" s="12" t="n">
        <v>479</v>
      </c>
      <c r="C918" s="12" t="n">
        <v>97</v>
      </c>
      <c r="D918" s="12" t="n">
        <v>1</v>
      </c>
      <c r="E918" s="16" t="n">
        <v>1649</v>
      </c>
      <c r="F918" s="12" t="n">
        <v>0</v>
      </c>
      <c r="G918" s="12" t="str">
        <f aca="false">INDEX(Products!$C$2:$C$181,MATCH(C918,Products!$A$2:$A$181,0))</f>
        <v>Beauty</v>
      </c>
      <c r="H918" s="16" t="n">
        <f aca="false">INDEX(Products!$E$2:$E$181,MATCH(C918,Products!$A$2:$A$181,0))</f>
        <v>1115.75</v>
      </c>
      <c r="I918" s="12" t="str">
        <f aca="false">INDEX(Orders!$G$2:$G$3525,MATCH(B918,Orders!$A$2:$A$3525,0))</f>
        <v>Delivered</v>
      </c>
      <c r="J918" s="16" t="n">
        <f aca="false">D918*E918*(1-F918/100)</f>
        <v>1649</v>
      </c>
      <c r="K918" s="16" t="n">
        <f aca="false">D918*H918</f>
        <v>1115.75</v>
      </c>
      <c r="L918" s="16" t="n">
        <f aca="false">J918-K918</f>
        <v>533.25</v>
      </c>
    </row>
    <row r="919" customFormat="false" ht="15" hidden="false" customHeight="false" outlineLevel="0" collapsed="false">
      <c r="A919" s="12" t="n">
        <v>918</v>
      </c>
      <c r="B919" s="12" t="n">
        <v>479</v>
      </c>
      <c r="C919" s="12" t="n">
        <v>55</v>
      </c>
      <c r="D919" s="12" t="n">
        <v>3</v>
      </c>
      <c r="E919" s="16" t="n">
        <v>1459</v>
      </c>
      <c r="F919" s="12" t="n">
        <v>0</v>
      </c>
      <c r="G919" s="12" t="str">
        <f aca="false">INDEX(Products!$C$2:$C$181,MATCH(C919,Products!$A$2:$A$181,0))</f>
        <v>Home &amp; Kitchen</v>
      </c>
      <c r="H919" s="16" t="n">
        <f aca="false">INDEX(Products!$E$2:$E$181,MATCH(C919,Products!$A$2:$A$181,0))</f>
        <v>824.91</v>
      </c>
      <c r="I919" s="12" t="str">
        <f aca="false">INDEX(Orders!$G$2:$G$3525,MATCH(B919,Orders!$A$2:$A$3525,0))</f>
        <v>Delivered</v>
      </c>
      <c r="J919" s="16" t="n">
        <f aca="false">D919*E919*(1-F919/100)</f>
        <v>4377</v>
      </c>
      <c r="K919" s="16" t="n">
        <f aca="false">D919*H919</f>
        <v>2474.73</v>
      </c>
      <c r="L919" s="16" t="n">
        <f aca="false">J919-K919</f>
        <v>1902.27</v>
      </c>
    </row>
    <row r="920" customFormat="false" ht="15" hidden="false" customHeight="false" outlineLevel="0" collapsed="false">
      <c r="A920" s="12" t="n">
        <v>919</v>
      </c>
      <c r="B920" s="12" t="n">
        <v>480</v>
      </c>
      <c r="C920" s="12" t="n">
        <v>16</v>
      </c>
      <c r="D920" s="12" t="n">
        <v>1</v>
      </c>
      <c r="E920" s="16" t="n">
        <v>3969</v>
      </c>
      <c r="F920" s="12" t="n">
        <v>0</v>
      </c>
      <c r="G920" s="12" t="str">
        <f aca="false">INDEX(Products!$C$2:$C$181,MATCH(C920,Products!$A$2:$A$181,0))</f>
        <v>Electronics</v>
      </c>
      <c r="H920" s="16" t="n">
        <f aca="false">INDEX(Products!$E$2:$E$181,MATCH(C920,Products!$A$2:$A$181,0))</f>
        <v>2318.31</v>
      </c>
      <c r="I920" s="12" t="str">
        <f aca="false">INDEX(Orders!$G$2:$G$3525,MATCH(B920,Orders!$A$2:$A$3525,0))</f>
        <v>Cancelled</v>
      </c>
      <c r="J920" s="16" t="n">
        <f aca="false">D920*E920*(1-F920/100)</f>
        <v>3969</v>
      </c>
      <c r="K920" s="16" t="n">
        <f aca="false">D920*H920</f>
        <v>2318.31</v>
      </c>
      <c r="L920" s="16" t="n">
        <f aca="false">J920-K920</f>
        <v>1650.69</v>
      </c>
    </row>
    <row r="921" customFormat="false" ht="15" hidden="false" customHeight="false" outlineLevel="0" collapsed="false">
      <c r="A921" s="12" t="n">
        <v>920</v>
      </c>
      <c r="B921" s="12" t="n">
        <v>481</v>
      </c>
      <c r="C921" s="12" t="n">
        <v>10</v>
      </c>
      <c r="D921" s="12" t="n">
        <v>1</v>
      </c>
      <c r="E921" s="16" t="n">
        <v>3059</v>
      </c>
      <c r="F921" s="12" t="n">
        <v>0</v>
      </c>
      <c r="G921" s="12" t="str">
        <f aca="false">INDEX(Products!$C$2:$C$181,MATCH(C921,Products!$A$2:$A$181,0))</f>
        <v>Electronics</v>
      </c>
      <c r="H921" s="16" t="n">
        <f aca="false">INDEX(Products!$E$2:$E$181,MATCH(C921,Products!$A$2:$A$181,0))</f>
        <v>1860.62</v>
      </c>
      <c r="I921" s="12" t="str">
        <f aca="false">INDEX(Orders!$G$2:$G$3525,MATCH(B921,Orders!$A$2:$A$3525,0))</f>
        <v>Returned</v>
      </c>
      <c r="J921" s="16" t="n">
        <f aca="false">D921*E921*(1-F921/100)</f>
        <v>3059</v>
      </c>
      <c r="K921" s="16" t="n">
        <f aca="false">D921*H921</f>
        <v>1860.62</v>
      </c>
      <c r="L921" s="16" t="n">
        <f aca="false">J921-K921</f>
        <v>1198.38</v>
      </c>
    </row>
    <row r="922" customFormat="false" ht="15" hidden="false" customHeight="false" outlineLevel="0" collapsed="false">
      <c r="A922" s="12" t="n">
        <v>921</v>
      </c>
      <c r="B922" s="12" t="n">
        <v>481</v>
      </c>
      <c r="C922" s="12" t="n">
        <v>3</v>
      </c>
      <c r="D922" s="12" t="n">
        <v>1</v>
      </c>
      <c r="E922" s="16" t="n">
        <v>1619</v>
      </c>
      <c r="F922" s="12" t="n">
        <v>10</v>
      </c>
      <c r="G922" s="12" t="str">
        <f aca="false">INDEX(Products!$C$2:$C$181,MATCH(C922,Products!$A$2:$A$181,0))</f>
        <v>Electronics</v>
      </c>
      <c r="H922" s="16" t="n">
        <f aca="false">INDEX(Products!$E$2:$E$181,MATCH(C922,Products!$A$2:$A$181,0))</f>
        <v>940.96</v>
      </c>
      <c r="I922" s="12" t="str">
        <f aca="false">INDEX(Orders!$G$2:$G$3525,MATCH(B922,Orders!$A$2:$A$3525,0))</f>
        <v>Returned</v>
      </c>
      <c r="J922" s="16" t="n">
        <f aca="false">D922*E922*(1-F922/100)</f>
        <v>1457.1</v>
      </c>
      <c r="K922" s="16" t="n">
        <f aca="false">D922*H922</f>
        <v>940.96</v>
      </c>
      <c r="L922" s="16" t="n">
        <f aca="false">J922-K922</f>
        <v>516.14</v>
      </c>
    </row>
    <row r="923" customFormat="false" ht="15" hidden="false" customHeight="false" outlineLevel="0" collapsed="false">
      <c r="A923" s="12" t="n">
        <v>922</v>
      </c>
      <c r="B923" s="12" t="n">
        <v>481</v>
      </c>
      <c r="C923" s="12" t="n">
        <v>142</v>
      </c>
      <c r="D923" s="12" t="n">
        <v>1</v>
      </c>
      <c r="E923" s="16" t="n">
        <v>1669</v>
      </c>
      <c r="F923" s="12" t="n">
        <v>0</v>
      </c>
      <c r="G923" s="12" t="str">
        <f aca="false">INDEX(Products!$C$2:$C$181,MATCH(C923,Products!$A$2:$A$181,0))</f>
        <v>Sports &amp; Fitness</v>
      </c>
      <c r="H923" s="16" t="n">
        <f aca="false">INDEX(Products!$E$2:$E$181,MATCH(C923,Products!$A$2:$A$181,0))</f>
        <v>949.32</v>
      </c>
      <c r="I923" s="12" t="str">
        <f aca="false">INDEX(Orders!$G$2:$G$3525,MATCH(B923,Orders!$A$2:$A$3525,0))</f>
        <v>Returned</v>
      </c>
      <c r="J923" s="16" t="n">
        <f aca="false">D923*E923*(1-F923/100)</f>
        <v>1669</v>
      </c>
      <c r="K923" s="16" t="n">
        <f aca="false">D923*H923</f>
        <v>949.32</v>
      </c>
      <c r="L923" s="16" t="n">
        <f aca="false">J923-K923</f>
        <v>719.68</v>
      </c>
    </row>
    <row r="924" customFormat="false" ht="15" hidden="false" customHeight="false" outlineLevel="0" collapsed="false">
      <c r="A924" s="12" t="n">
        <v>923</v>
      </c>
      <c r="B924" s="12" t="n">
        <v>481</v>
      </c>
      <c r="C924" s="12" t="n">
        <v>129</v>
      </c>
      <c r="D924" s="12" t="n">
        <v>1</v>
      </c>
      <c r="E924" s="16" t="n">
        <v>3769</v>
      </c>
      <c r="F924" s="12" t="n">
        <v>0</v>
      </c>
      <c r="G924" s="12" t="str">
        <f aca="false">INDEX(Products!$C$2:$C$181,MATCH(C924,Products!$A$2:$A$181,0))</f>
        <v>Sports &amp; Fitness</v>
      </c>
      <c r="H924" s="16" t="n">
        <f aca="false">INDEX(Products!$E$2:$E$181,MATCH(C924,Products!$A$2:$A$181,0))</f>
        <v>2597.62</v>
      </c>
      <c r="I924" s="12" t="str">
        <f aca="false">INDEX(Orders!$G$2:$G$3525,MATCH(B924,Orders!$A$2:$A$3525,0))</f>
        <v>Returned</v>
      </c>
      <c r="J924" s="16" t="n">
        <f aca="false">D924*E924*(1-F924/100)</f>
        <v>3769</v>
      </c>
      <c r="K924" s="16" t="n">
        <f aca="false">D924*H924</f>
        <v>2597.62</v>
      </c>
      <c r="L924" s="16" t="n">
        <f aca="false">J924-K924</f>
        <v>1171.38</v>
      </c>
    </row>
    <row r="925" customFormat="false" ht="15" hidden="false" customHeight="false" outlineLevel="0" collapsed="false">
      <c r="A925" s="12" t="n">
        <v>924</v>
      </c>
      <c r="B925" s="12" t="n">
        <v>482</v>
      </c>
      <c r="C925" s="12" t="n">
        <v>160</v>
      </c>
      <c r="D925" s="12" t="n">
        <v>1</v>
      </c>
      <c r="E925" s="16" t="n">
        <v>229</v>
      </c>
      <c r="F925" s="12" t="n">
        <v>0</v>
      </c>
      <c r="G925" s="12" t="str">
        <f aca="false">INDEX(Products!$C$2:$C$181,MATCH(C925,Products!$A$2:$A$181,0))</f>
        <v>Books &amp; Stationery</v>
      </c>
      <c r="H925" s="16" t="n">
        <f aca="false">INDEX(Products!$E$2:$E$181,MATCH(C925,Products!$A$2:$A$181,0))</f>
        <v>137.41</v>
      </c>
      <c r="I925" s="12" t="str">
        <f aca="false">INDEX(Orders!$G$2:$G$3525,MATCH(B925,Orders!$A$2:$A$3525,0))</f>
        <v>Delivered</v>
      </c>
      <c r="J925" s="16" t="n">
        <f aca="false">D925*E925*(1-F925/100)</f>
        <v>229</v>
      </c>
      <c r="K925" s="16" t="n">
        <f aca="false">D925*H925</f>
        <v>137.41</v>
      </c>
      <c r="L925" s="16" t="n">
        <f aca="false">J925-K925</f>
        <v>91.59</v>
      </c>
    </row>
    <row r="926" customFormat="false" ht="15" hidden="false" customHeight="false" outlineLevel="0" collapsed="false">
      <c r="A926" s="12" t="n">
        <v>925</v>
      </c>
      <c r="B926" s="12" t="n">
        <v>482</v>
      </c>
      <c r="C926" s="12" t="n">
        <v>46</v>
      </c>
      <c r="D926" s="12" t="n">
        <v>1</v>
      </c>
      <c r="E926" s="16" t="n">
        <v>959</v>
      </c>
      <c r="F926" s="12" t="n">
        <v>0</v>
      </c>
      <c r="G926" s="12" t="str">
        <f aca="false">INDEX(Products!$C$2:$C$181,MATCH(C926,Products!$A$2:$A$181,0))</f>
        <v>Home &amp; Kitchen</v>
      </c>
      <c r="H926" s="16" t="n">
        <f aca="false">INDEX(Products!$E$2:$E$181,MATCH(C926,Products!$A$2:$A$181,0))</f>
        <v>664.25</v>
      </c>
      <c r="I926" s="12" t="str">
        <f aca="false">INDEX(Orders!$G$2:$G$3525,MATCH(B926,Orders!$A$2:$A$3525,0))</f>
        <v>Delivered</v>
      </c>
      <c r="J926" s="16" t="n">
        <f aca="false">D926*E926*(1-F926/100)</f>
        <v>959</v>
      </c>
      <c r="K926" s="16" t="n">
        <f aca="false">D926*H926</f>
        <v>664.25</v>
      </c>
      <c r="L926" s="16" t="n">
        <f aca="false">J926-K926</f>
        <v>294.75</v>
      </c>
    </row>
    <row r="927" customFormat="false" ht="15" hidden="false" customHeight="false" outlineLevel="0" collapsed="false">
      <c r="A927" s="12" t="n">
        <v>926</v>
      </c>
      <c r="B927" s="12" t="n">
        <v>483</v>
      </c>
      <c r="C927" s="12" t="n">
        <v>29</v>
      </c>
      <c r="D927" s="12" t="n">
        <v>1</v>
      </c>
      <c r="E927" s="16" t="n">
        <v>1269</v>
      </c>
      <c r="F927" s="12" t="n">
        <v>0</v>
      </c>
      <c r="G927" s="12" t="str">
        <f aca="false">INDEX(Products!$C$2:$C$181,MATCH(C927,Products!$A$2:$A$181,0))</f>
        <v>Electronics</v>
      </c>
      <c r="H927" s="16" t="n">
        <f aca="false">INDEX(Products!$E$2:$E$181,MATCH(C927,Products!$A$2:$A$181,0))</f>
        <v>747.69</v>
      </c>
      <c r="I927" s="12" t="str">
        <f aca="false">INDEX(Orders!$G$2:$G$3525,MATCH(B927,Orders!$A$2:$A$3525,0))</f>
        <v>Cancelled</v>
      </c>
      <c r="J927" s="16" t="n">
        <f aca="false">D927*E927*(1-F927/100)</f>
        <v>1269</v>
      </c>
      <c r="K927" s="16" t="n">
        <f aca="false">D927*H927</f>
        <v>747.69</v>
      </c>
      <c r="L927" s="16" t="n">
        <f aca="false">J927-K927</f>
        <v>521.31</v>
      </c>
    </row>
    <row r="928" customFormat="false" ht="15" hidden="false" customHeight="false" outlineLevel="0" collapsed="false">
      <c r="A928" s="12" t="n">
        <v>927</v>
      </c>
      <c r="B928" s="12" t="n">
        <v>484</v>
      </c>
      <c r="C928" s="12" t="n">
        <v>67</v>
      </c>
      <c r="D928" s="12" t="n">
        <v>1</v>
      </c>
      <c r="E928" s="16" t="n">
        <v>629</v>
      </c>
      <c r="F928" s="12" t="n">
        <v>0</v>
      </c>
      <c r="G928" s="12" t="str">
        <f aca="false">INDEX(Products!$C$2:$C$181,MATCH(C928,Products!$A$2:$A$181,0))</f>
        <v>Fashion</v>
      </c>
      <c r="H928" s="16" t="n">
        <f aca="false">INDEX(Products!$E$2:$E$181,MATCH(C928,Products!$A$2:$A$181,0))</f>
        <v>388.42</v>
      </c>
      <c r="I928" s="12" t="str">
        <f aca="false">INDEX(Orders!$G$2:$G$3525,MATCH(B928,Orders!$A$2:$A$3525,0))</f>
        <v>Returned</v>
      </c>
      <c r="J928" s="16" t="n">
        <f aca="false">D928*E928*(1-F928/100)</f>
        <v>629</v>
      </c>
      <c r="K928" s="16" t="n">
        <f aca="false">D928*H928</f>
        <v>388.42</v>
      </c>
      <c r="L928" s="16" t="n">
        <f aca="false">J928-K928</f>
        <v>240.58</v>
      </c>
    </row>
    <row r="929" customFormat="false" ht="15" hidden="false" customHeight="false" outlineLevel="0" collapsed="false">
      <c r="A929" s="12" t="n">
        <v>928</v>
      </c>
      <c r="B929" s="12" t="n">
        <v>484</v>
      </c>
      <c r="C929" s="12" t="n">
        <v>170</v>
      </c>
      <c r="D929" s="12" t="n">
        <v>1</v>
      </c>
      <c r="E929" s="16" t="n">
        <v>489</v>
      </c>
      <c r="F929" s="12" t="n">
        <v>0</v>
      </c>
      <c r="G929" s="12" t="str">
        <f aca="false">INDEX(Products!$C$2:$C$181,MATCH(C929,Products!$A$2:$A$181,0))</f>
        <v>Books &amp; Stationery</v>
      </c>
      <c r="H929" s="16" t="n">
        <f aca="false">INDEX(Products!$E$2:$E$181,MATCH(C929,Products!$A$2:$A$181,0))</f>
        <v>278.52</v>
      </c>
      <c r="I929" s="12" t="str">
        <f aca="false">INDEX(Orders!$G$2:$G$3525,MATCH(B929,Orders!$A$2:$A$3525,0))</f>
        <v>Returned</v>
      </c>
      <c r="J929" s="16" t="n">
        <f aca="false">D929*E929*(1-F929/100)</f>
        <v>489</v>
      </c>
      <c r="K929" s="16" t="n">
        <f aca="false">D929*H929</f>
        <v>278.52</v>
      </c>
      <c r="L929" s="16" t="n">
        <f aca="false">J929-K929</f>
        <v>210.48</v>
      </c>
    </row>
    <row r="930" customFormat="false" ht="15" hidden="false" customHeight="false" outlineLevel="0" collapsed="false">
      <c r="A930" s="12" t="n">
        <v>929</v>
      </c>
      <c r="B930" s="12" t="n">
        <v>485</v>
      </c>
      <c r="C930" s="12" t="n">
        <v>61</v>
      </c>
      <c r="D930" s="12" t="n">
        <v>3</v>
      </c>
      <c r="E930" s="16" t="n">
        <v>2489</v>
      </c>
      <c r="F930" s="12" t="n">
        <v>15</v>
      </c>
      <c r="G930" s="12" t="str">
        <f aca="false">INDEX(Products!$C$2:$C$181,MATCH(C930,Products!$A$2:$A$181,0))</f>
        <v>Fashion</v>
      </c>
      <c r="H930" s="16" t="n">
        <f aca="false">INDEX(Products!$E$2:$E$181,MATCH(C930,Products!$A$2:$A$181,0))</f>
        <v>1815.02</v>
      </c>
      <c r="I930" s="12" t="str">
        <f aca="false">INDEX(Orders!$G$2:$G$3525,MATCH(B930,Orders!$A$2:$A$3525,0))</f>
        <v>Cancelled</v>
      </c>
      <c r="J930" s="16" t="n">
        <f aca="false">D930*E930*(1-F930/100)</f>
        <v>6346.95</v>
      </c>
      <c r="K930" s="16" t="n">
        <f aca="false">D930*H930</f>
        <v>5445.06</v>
      </c>
      <c r="L930" s="16" t="n">
        <f aca="false">J930-K930</f>
        <v>901.89</v>
      </c>
    </row>
    <row r="931" customFormat="false" ht="15" hidden="false" customHeight="false" outlineLevel="0" collapsed="false">
      <c r="A931" s="12" t="n">
        <v>930</v>
      </c>
      <c r="B931" s="12" t="n">
        <v>485</v>
      </c>
      <c r="C931" s="12" t="n">
        <v>126</v>
      </c>
      <c r="D931" s="12" t="n">
        <v>1</v>
      </c>
      <c r="E931" s="16" t="n">
        <v>1359</v>
      </c>
      <c r="F931" s="12" t="n">
        <v>5</v>
      </c>
      <c r="G931" s="12" t="str">
        <f aca="false">INDEX(Products!$C$2:$C$181,MATCH(C931,Products!$A$2:$A$181,0))</f>
        <v>Sports &amp; Fitness</v>
      </c>
      <c r="H931" s="16" t="n">
        <f aca="false">INDEX(Products!$E$2:$E$181,MATCH(C931,Products!$A$2:$A$181,0))</f>
        <v>852.12</v>
      </c>
      <c r="I931" s="12" t="str">
        <f aca="false">INDEX(Orders!$G$2:$G$3525,MATCH(B931,Orders!$A$2:$A$3525,0))</f>
        <v>Cancelled</v>
      </c>
      <c r="J931" s="16" t="n">
        <f aca="false">D931*E931*(1-F931/100)</f>
        <v>1291.05</v>
      </c>
      <c r="K931" s="16" t="n">
        <f aca="false">D931*H931</f>
        <v>852.12</v>
      </c>
      <c r="L931" s="16" t="n">
        <f aca="false">J931-K931</f>
        <v>438.93</v>
      </c>
    </row>
    <row r="932" customFormat="false" ht="15" hidden="false" customHeight="false" outlineLevel="0" collapsed="false">
      <c r="A932" s="12" t="n">
        <v>931</v>
      </c>
      <c r="B932" s="12" t="n">
        <v>485</v>
      </c>
      <c r="C932" s="12" t="n">
        <v>59</v>
      </c>
      <c r="D932" s="12" t="n">
        <v>1</v>
      </c>
      <c r="E932" s="16" t="n">
        <v>4109</v>
      </c>
      <c r="F932" s="12" t="n">
        <v>0</v>
      </c>
      <c r="G932" s="12" t="str">
        <f aca="false">INDEX(Products!$C$2:$C$181,MATCH(C932,Products!$A$2:$A$181,0))</f>
        <v>Home &amp; Kitchen</v>
      </c>
      <c r="H932" s="16" t="n">
        <f aca="false">INDEX(Products!$E$2:$E$181,MATCH(C932,Products!$A$2:$A$181,0))</f>
        <v>2413.27</v>
      </c>
      <c r="I932" s="12" t="str">
        <f aca="false">INDEX(Orders!$G$2:$G$3525,MATCH(B932,Orders!$A$2:$A$3525,0))</f>
        <v>Cancelled</v>
      </c>
      <c r="J932" s="16" t="n">
        <f aca="false">D932*E932*(1-F932/100)</f>
        <v>4109</v>
      </c>
      <c r="K932" s="16" t="n">
        <f aca="false">D932*H932</f>
        <v>2413.27</v>
      </c>
      <c r="L932" s="16" t="n">
        <f aca="false">J932-K932</f>
        <v>1695.73</v>
      </c>
    </row>
    <row r="933" customFormat="false" ht="15" hidden="false" customHeight="false" outlineLevel="0" collapsed="false">
      <c r="A933" s="12" t="n">
        <v>932</v>
      </c>
      <c r="B933" s="12" t="n">
        <v>485</v>
      </c>
      <c r="C933" s="12" t="n">
        <v>58</v>
      </c>
      <c r="D933" s="12" t="n">
        <v>1</v>
      </c>
      <c r="E933" s="16" t="n">
        <v>3319</v>
      </c>
      <c r="F933" s="12" t="n">
        <v>0</v>
      </c>
      <c r="G933" s="12" t="str">
        <f aca="false">INDEX(Products!$C$2:$C$181,MATCH(C933,Products!$A$2:$A$181,0))</f>
        <v>Home &amp; Kitchen</v>
      </c>
      <c r="H933" s="16" t="n">
        <f aca="false">INDEX(Products!$E$2:$E$181,MATCH(C933,Products!$A$2:$A$181,0))</f>
        <v>2403.93</v>
      </c>
      <c r="I933" s="12" t="str">
        <f aca="false">INDEX(Orders!$G$2:$G$3525,MATCH(B933,Orders!$A$2:$A$3525,0))</f>
        <v>Cancelled</v>
      </c>
      <c r="J933" s="16" t="n">
        <f aca="false">D933*E933*(1-F933/100)</f>
        <v>3319</v>
      </c>
      <c r="K933" s="16" t="n">
        <f aca="false">D933*H933</f>
        <v>2403.93</v>
      </c>
      <c r="L933" s="16" t="n">
        <f aca="false">J933-K933</f>
        <v>915.07</v>
      </c>
    </row>
    <row r="934" customFormat="false" ht="15" hidden="false" customHeight="false" outlineLevel="0" collapsed="false">
      <c r="A934" s="12" t="n">
        <v>933</v>
      </c>
      <c r="B934" s="12" t="n">
        <v>486</v>
      </c>
      <c r="C934" s="12" t="n">
        <v>23</v>
      </c>
      <c r="D934" s="12" t="n">
        <v>1</v>
      </c>
      <c r="E934" s="16" t="n">
        <v>2159</v>
      </c>
      <c r="F934" s="12" t="n">
        <v>0</v>
      </c>
      <c r="G934" s="12" t="str">
        <f aca="false">INDEX(Products!$C$2:$C$181,MATCH(C934,Products!$A$2:$A$181,0))</f>
        <v>Electronics</v>
      </c>
      <c r="H934" s="16" t="n">
        <f aca="false">INDEX(Products!$E$2:$E$181,MATCH(C934,Products!$A$2:$A$181,0))</f>
        <v>1473.53</v>
      </c>
      <c r="I934" s="12" t="str">
        <f aca="false">INDEX(Orders!$G$2:$G$3525,MATCH(B934,Orders!$A$2:$A$3525,0))</f>
        <v>Cancelled</v>
      </c>
      <c r="J934" s="16" t="n">
        <f aca="false">D934*E934*(1-F934/100)</f>
        <v>2159</v>
      </c>
      <c r="K934" s="16" t="n">
        <f aca="false">D934*H934</f>
        <v>1473.53</v>
      </c>
      <c r="L934" s="16" t="n">
        <f aca="false">J934-K934</f>
        <v>685.47</v>
      </c>
    </row>
    <row r="935" customFormat="false" ht="15" hidden="false" customHeight="false" outlineLevel="0" collapsed="false">
      <c r="A935" s="12" t="n">
        <v>934</v>
      </c>
      <c r="B935" s="12" t="n">
        <v>487</v>
      </c>
      <c r="C935" s="12" t="n">
        <v>168</v>
      </c>
      <c r="D935" s="12" t="n">
        <v>3</v>
      </c>
      <c r="E935" s="16" t="n">
        <v>149</v>
      </c>
      <c r="F935" s="12" t="n">
        <v>0</v>
      </c>
      <c r="G935" s="12" t="str">
        <f aca="false">INDEX(Products!$C$2:$C$181,MATCH(C935,Products!$A$2:$A$181,0))</f>
        <v>Books &amp; Stationery</v>
      </c>
      <c r="H935" s="16" t="n">
        <f aca="false">INDEX(Products!$E$2:$E$181,MATCH(C935,Products!$A$2:$A$181,0))</f>
        <v>83.16</v>
      </c>
      <c r="I935" s="12" t="str">
        <f aca="false">INDEX(Orders!$G$2:$G$3525,MATCH(B935,Orders!$A$2:$A$3525,0))</f>
        <v>Delivered</v>
      </c>
      <c r="J935" s="16" t="n">
        <f aca="false">D935*E935*(1-F935/100)</f>
        <v>447</v>
      </c>
      <c r="K935" s="16" t="n">
        <f aca="false">D935*H935</f>
        <v>249.48</v>
      </c>
      <c r="L935" s="16" t="n">
        <f aca="false">J935-K935</f>
        <v>197.52</v>
      </c>
    </row>
    <row r="936" customFormat="false" ht="15" hidden="false" customHeight="false" outlineLevel="0" collapsed="false">
      <c r="A936" s="12" t="n">
        <v>935</v>
      </c>
      <c r="B936" s="12" t="n">
        <v>487</v>
      </c>
      <c r="C936" s="12" t="n">
        <v>3</v>
      </c>
      <c r="D936" s="12" t="n">
        <v>1</v>
      </c>
      <c r="E936" s="16" t="n">
        <v>1619</v>
      </c>
      <c r="F936" s="12" t="n">
        <v>0</v>
      </c>
      <c r="G936" s="12" t="str">
        <f aca="false">INDEX(Products!$C$2:$C$181,MATCH(C936,Products!$A$2:$A$181,0))</f>
        <v>Electronics</v>
      </c>
      <c r="H936" s="16" t="n">
        <f aca="false">INDEX(Products!$E$2:$E$181,MATCH(C936,Products!$A$2:$A$181,0))</f>
        <v>940.96</v>
      </c>
      <c r="I936" s="12" t="str">
        <f aca="false">INDEX(Orders!$G$2:$G$3525,MATCH(B936,Orders!$A$2:$A$3525,0))</f>
        <v>Delivered</v>
      </c>
      <c r="J936" s="16" t="n">
        <f aca="false">D936*E936*(1-F936/100)</f>
        <v>1619</v>
      </c>
      <c r="K936" s="16" t="n">
        <f aca="false">D936*H936</f>
        <v>940.96</v>
      </c>
      <c r="L936" s="16" t="n">
        <f aca="false">J936-K936</f>
        <v>678.04</v>
      </c>
    </row>
    <row r="937" customFormat="false" ht="15" hidden="false" customHeight="false" outlineLevel="0" collapsed="false">
      <c r="A937" s="12" t="n">
        <v>936</v>
      </c>
      <c r="B937" s="12" t="n">
        <v>488</v>
      </c>
      <c r="C937" s="12" t="n">
        <v>130</v>
      </c>
      <c r="D937" s="12" t="n">
        <v>1</v>
      </c>
      <c r="E937" s="16" t="n">
        <v>2399</v>
      </c>
      <c r="F937" s="12" t="n">
        <v>0</v>
      </c>
      <c r="G937" s="12" t="str">
        <f aca="false">INDEX(Products!$C$2:$C$181,MATCH(C937,Products!$A$2:$A$181,0))</f>
        <v>Sports &amp; Fitness</v>
      </c>
      <c r="H937" s="16" t="n">
        <f aca="false">INDEX(Products!$E$2:$E$181,MATCH(C937,Products!$A$2:$A$181,0))</f>
        <v>1366.08</v>
      </c>
      <c r="I937" s="12" t="str">
        <f aca="false">INDEX(Orders!$G$2:$G$3525,MATCH(B937,Orders!$A$2:$A$3525,0))</f>
        <v>Delivered</v>
      </c>
      <c r="J937" s="16" t="n">
        <f aca="false">D937*E937*(1-F937/100)</f>
        <v>2399</v>
      </c>
      <c r="K937" s="16" t="n">
        <f aca="false">D937*H937</f>
        <v>1366.08</v>
      </c>
      <c r="L937" s="16" t="n">
        <f aca="false">J937-K937</f>
        <v>1032.92</v>
      </c>
    </row>
    <row r="938" customFormat="false" ht="15" hidden="false" customHeight="false" outlineLevel="0" collapsed="false">
      <c r="A938" s="12" t="n">
        <v>937</v>
      </c>
      <c r="B938" s="12" t="n">
        <v>489</v>
      </c>
      <c r="C938" s="12" t="n">
        <v>152</v>
      </c>
      <c r="D938" s="12" t="n">
        <v>1</v>
      </c>
      <c r="E938" s="16" t="n">
        <v>539</v>
      </c>
      <c r="F938" s="12" t="n">
        <v>0</v>
      </c>
      <c r="G938" s="12" t="str">
        <f aca="false">INDEX(Products!$C$2:$C$181,MATCH(C938,Products!$A$2:$A$181,0))</f>
        <v>Books &amp; Stationery</v>
      </c>
      <c r="H938" s="16" t="n">
        <f aca="false">INDEX(Products!$E$2:$E$181,MATCH(C938,Products!$A$2:$A$181,0))</f>
        <v>365.16</v>
      </c>
      <c r="I938" s="12" t="str">
        <f aca="false">INDEX(Orders!$G$2:$G$3525,MATCH(B938,Orders!$A$2:$A$3525,0))</f>
        <v>Cancelled</v>
      </c>
      <c r="J938" s="16" t="n">
        <f aca="false">D938*E938*(1-F938/100)</f>
        <v>539</v>
      </c>
      <c r="K938" s="16" t="n">
        <f aca="false">D938*H938</f>
        <v>365.16</v>
      </c>
      <c r="L938" s="16" t="n">
        <f aca="false">J938-K938</f>
        <v>173.84</v>
      </c>
    </row>
    <row r="939" customFormat="false" ht="15" hidden="false" customHeight="false" outlineLevel="0" collapsed="false">
      <c r="A939" s="12" t="n">
        <v>938</v>
      </c>
      <c r="B939" s="12" t="n">
        <v>489</v>
      </c>
      <c r="C939" s="12" t="n">
        <v>51</v>
      </c>
      <c r="D939" s="12" t="n">
        <v>1</v>
      </c>
      <c r="E939" s="16" t="n">
        <v>549</v>
      </c>
      <c r="F939" s="12" t="n">
        <v>0</v>
      </c>
      <c r="G939" s="12" t="str">
        <f aca="false">INDEX(Products!$C$2:$C$181,MATCH(C939,Products!$A$2:$A$181,0))</f>
        <v>Home &amp; Kitchen</v>
      </c>
      <c r="H939" s="16" t="n">
        <f aca="false">INDEX(Products!$E$2:$E$181,MATCH(C939,Products!$A$2:$A$181,0))</f>
        <v>371.83</v>
      </c>
      <c r="I939" s="12" t="str">
        <f aca="false">INDEX(Orders!$G$2:$G$3525,MATCH(B939,Orders!$A$2:$A$3525,0))</f>
        <v>Cancelled</v>
      </c>
      <c r="J939" s="16" t="n">
        <f aca="false">D939*E939*(1-F939/100)</f>
        <v>549</v>
      </c>
      <c r="K939" s="16" t="n">
        <f aca="false">D939*H939</f>
        <v>371.83</v>
      </c>
      <c r="L939" s="16" t="n">
        <f aca="false">J939-K939</f>
        <v>177.17</v>
      </c>
    </row>
    <row r="940" customFormat="false" ht="15" hidden="false" customHeight="false" outlineLevel="0" collapsed="false">
      <c r="A940" s="12" t="n">
        <v>939</v>
      </c>
      <c r="B940" s="12" t="n">
        <v>489</v>
      </c>
      <c r="C940" s="12" t="n">
        <v>58</v>
      </c>
      <c r="D940" s="12" t="n">
        <v>1</v>
      </c>
      <c r="E940" s="16" t="n">
        <v>3319</v>
      </c>
      <c r="F940" s="12" t="n">
        <v>0</v>
      </c>
      <c r="G940" s="12" t="str">
        <f aca="false">INDEX(Products!$C$2:$C$181,MATCH(C940,Products!$A$2:$A$181,0))</f>
        <v>Home &amp; Kitchen</v>
      </c>
      <c r="H940" s="16" t="n">
        <f aca="false">INDEX(Products!$E$2:$E$181,MATCH(C940,Products!$A$2:$A$181,0))</f>
        <v>2403.93</v>
      </c>
      <c r="I940" s="12" t="str">
        <f aca="false">INDEX(Orders!$G$2:$G$3525,MATCH(B940,Orders!$A$2:$A$3525,0))</f>
        <v>Cancelled</v>
      </c>
      <c r="J940" s="16" t="n">
        <f aca="false">D940*E940*(1-F940/100)</f>
        <v>3319</v>
      </c>
      <c r="K940" s="16" t="n">
        <f aca="false">D940*H940</f>
        <v>2403.93</v>
      </c>
      <c r="L940" s="16" t="n">
        <f aca="false">J940-K940</f>
        <v>915.07</v>
      </c>
    </row>
    <row r="941" customFormat="false" ht="15" hidden="false" customHeight="false" outlineLevel="0" collapsed="false">
      <c r="A941" s="12" t="n">
        <v>940</v>
      </c>
      <c r="B941" s="12" t="n">
        <v>490</v>
      </c>
      <c r="C941" s="12" t="n">
        <v>52</v>
      </c>
      <c r="D941" s="12" t="n">
        <v>1</v>
      </c>
      <c r="E941" s="16" t="n">
        <v>1859</v>
      </c>
      <c r="F941" s="12" t="n">
        <v>0</v>
      </c>
      <c r="G941" s="12" t="str">
        <f aca="false">INDEX(Products!$C$2:$C$181,MATCH(C941,Products!$A$2:$A$181,0))</f>
        <v>Home &amp; Kitchen</v>
      </c>
      <c r="H941" s="16" t="n">
        <f aca="false">INDEX(Products!$E$2:$E$181,MATCH(C941,Products!$A$2:$A$181,0))</f>
        <v>1211.54</v>
      </c>
      <c r="I941" s="12" t="str">
        <f aca="false">INDEX(Orders!$G$2:$G$3525,MATCH(B941,Orders!$A$2:$A$3525,0))</f>
        <v>Delivered</v>
      </c>
      <c r="J941" s="16" t="n">
        <f aca="false">D941*E941*(1-F941/100)</f>
        <v>1859</v>
      </c>
      <c r="K941" s="16" t="n">
        <f aca="false">D941*H941</f>
        <v>1211.54</v>
      </c>
      <c r="L941" s="16" t="n">
        <f aca="false">J941-K941</f>
        <v>647.46</v>
      </c>
    </row>
    <row r="942" customFormat="false" ht="15" hidden="false" customHeight="false" outlineLevel="0" collapsed="false">
      <c r="A942" s="12" t="n">
        <v>941</v>
      </c>
      <c r="B942" s="12" t="n">
        <v>491</v>
      </c>
      <c r="C942" s="12" t="n">
        <v>79</v>
      </c>
      <c r="D942" s="12" t="n">
        <v>3</v>
      </c>
      <c r="E942" s="16" t="n">
        <v>2119</v>
      </c>
      <c r="F942" s="12" t="n">
        <v>0</v>
      </c>
      <c r="G942" s="12" t="str">
        <f aca="false">INDEX(Products!$C$2:$C$181,MATCH(C942,Products!$A$2:$A$181,0))</f>
        <v>Fashion</v>
      </c>
      <c r="H942" s="16" t="n">
        <f aca="false">INDEX(Products!$E$2:$E$181,MATCH(C942,Products!$A$2:$A$181,0))</f>
        <v>1488.22</v>
      </c>
      <c r="I942" s="12" t="str">
        <f aca="false">INDEX(Orders!$G$2:$G$3525,MATCH(B942,Orders!$A$2:$A$3525,0))</f>
        <v>Cancelled</v>
      </c>
      <c r="J942" s="16" t="n">
        <f aca="false">D942*E942*(1-F942/100)</f>
        <v>6357</v>
      </c>
      <c r="K942" s="16" t="n">
        <f aca="false">D942*H942</f>
        <v>4464.66</v>
      </c>
      <c r="L942" s="16" t="n">
        <f aca="false">J942-K942</f>
        <v>1892.34</v>
      </c>
    </row>
    <row r="943" customFormat="false" ht="15" hidden="false" customHeight="false" outlineLevel="0" collapsed="false">
      <c r="A943" s="12" t="n">
        <v>942</v>
      </c>
      <c r="B943" s="12" t="n">
        <v>492</v>
      </c>
      <c r="C943" s="12" t="n">
        <v>136</v>
      </c>
      <c r="D943" s="12" t="n">
        <v>1</v>
      </c>
      <c r="E943" s="16" t="n">
        <v>3299</v>
      </c>
      <c r="F943" s="12" t="n">
        <v>0</v>
      </c>
      <c r="G943" s="12" t="str">
        <f aca="false">INDEX(Products!$C$2:$C$181,MATCH(C943,Products!$A$2:$A$181,0))</f>
        <v>Sports &amp; Fitness</v>
      </c>
      <c r="H943" s="16" t="n">
        <f aca="false">INDEX(Products!$E$2:$E$181,MATCH(C943,Products!$A$2:$A$181,0))</f>
        <v>2348.96</v>
      </c>
      <c r="I943" s="12" t="str">
        <f aca="false">INDEX(Orders!$G$2:$G$3525,MATCH(B943,Orders!$A$2:$A$3525,0))</f>
        <v>Delivered</v>
      </c>
      <c r="J943" s="16" t="n">
        <f aca="false">D943*E943*(1-F943/100)</f>
        <v>3299</v>
      </c>
      <c r="K943" s="16" t="n">
        <f aca="false">D943*H943</f>
        <v>2348.96</v>
      </c>
      <c r="L943" s="16" t="n">
        <f aca="false">J943-K943</f>
        <v>950.04</v>
      </c>
    </row>
    <row r="944" customFormat="false" ht="15" hidden="false" customHeight="false" outlineLevel="0" collapsed="false">
      <c r="A944" s="12" t="n">
        <v>943</v>
      </c>
      <c r="B944" s="12" t="n">
        <v>493</v>
      </c>
      <c r="C944" s="12" t="n">
        <v>63</v>
      </c>
      <c r="D944" s="12" t="n">
        <v>1</v>
      </c>
      <c r="E944" s="16" t="n">
        <v>929</v>
      </c>
      <c r="F944" s="12" t="n">
        <v>0</v>
      </c>
      <c r="G944" s="12" t="str">
        <f aca="false">INDEX(Products!$C$2:$C$181,MATCH(C944,Products!$A$2:$A$181,0))</f>
        <v>Fashion</v>
      </c>
      <c r="H944" s="16" t="n">
        <f aca="false">INDEX(Products!$E$2:$E$181,MATCH(C944,Products!$A$2:$A$181,0))</f>
        <v>590.31</v>
      </c>
      <c r="I944" s="12" t="str">
        <f aca="false">INDEX(Orders!$G$2:$G$3525,MATCH(B944,Orders!$A$2:$A$3525,0))</f>
        <v>Delivered</v>
      </c>
      <c r="J944" s="16" t="n">
        <f aca="false">D944*E944*(1-F944/100)</f>
        <v>929</v>
      </c>
      <c r="K944" s="16" t="n">
        <f aca="false">D944*H944</f>
        <v>590.31</v>
      </c>
      <c r="L944" s="16" t="n">
        <f aca="false">J944-K944</f>
        <v>338.69</v>
      </c>
    </row>
    <row r="945" customFormat="false" ht="15" hidden="false" customHeight="false" outlineLevel="0" collapsed="false">
      <c r="A945" s="12" t="n">
        <v>944</v>
      </c>
      <c r="B945" s="12" t="n">
        <v>493</v>
      </c>
      <c r="C945" s="12" t="n">
        <v>78</v>
      </c>
      <c r="D945" s="12" t="n">
        <v>1</v>
      </c>
      <c r="E945" s="16" t="n">
        <v>2969</v>
      </c>
      <c r="F945" s="12" t="n">
        <v>0</v>
      </c>
      <c r="G945" s="12" t="str">
        <f aca="false">INDEX(Products!$C$2:$C$181,MATCH(C945,Products!$A$2:$A$181,0))</f>
        <v>Fashion</v>
      </c>
      <c r="H945" s="16" t="n">
        <f aca="false">INDEX(Products!$E$2:$E$181,MATCH(C945,Products!$A$2:$A$181,0))</f>
        <v>1776.68</v>
      </c>
      <c r="I945" s="12" t="str">
        <f aca="false">INDEX(Orders!$G$2:$G$3525,MATCH(B945,Orders!$A$2:$A$3525,0))</f>
        <v>Delivered</v>
      </c>
      <c r="J945" s="16" t="n">
        <f aca="false">D945*E945*(1-F945/100)</f>
        <v>2969</v>
      </c>
      <c r="K945" s="16" t="n">
        <f aca="false">D945*H945</f>
        <v>1776.68</v>
      </c>
      <c r="L945" s="16" t="n">
        <f aca="false">J945-K945</f>
        <v>1192.32</v>
      </c>
    </row>
    <row r="946" customFormat="false" ht="15" hidden="false" customHeight="false" outlineLevel="0" collapsed="false">
      <c r="A946" s="12" t="n">
        <v>945</v>
      </c>
      <c r="B946" s="12" t="n">
        <v>493</v>
      </c>
      <c r="C946" s="12" t="n">
        <v>62</v>
      </c>
      <c r="D946" s="12" t="n">
        <v>1</v>
      </c>
      <c r="E946" s="16" t="n">
        <v>1169</v>
      </c>
      <c r="F946" s="12" t="n">
        <v>0</v>
      </c>
      <c r="G946" s="12" t="str">
        <f aca="false">INDEX(Products!$C$2:$C$181,MATCH(C946,Products!$A$2:$A$181,0))</f>
        <v>Fashion</v>
      </c>
      <c r="H946" s="16" t="n">
        <f aca="false">INDEX(Products!$E$2:$E$181,MATCH(C946,Products!$A$2:$A$181,0))</f>
        <v>668.68</v>
      </c>
      <c r="I946" s="12" t="str">
        <f aca="false">INDEX(Orders!$G$2:$G$3525,MATCH(B946,Orders!$A$2:$A$3525,0))</f>
        <v>Delivered</v>
      </c>
      <c r="J946" s="16" t="n">
        <f aca="false">D946*E946*(1-F946/100)</f>
        <v>1169</v>
      </c>
      <c r="K946" s="16" t="n">
        <f aca="false">D946*H946</f>
        <v>668.68</v>
      </c>
      <c r="L946" s="16" t="n">
        <f aca="false">J946-K946</f>
        <v>500.32</v>
      </c>
    </row>
    <row r="947" customFormat="false" ht="15" hidden="false" customHeight="false" outlineLevel="0" collapsed="false">
      <c r="A947" s="12" t="n">
        <v>946</v>
      </c>
      <c r="B947" s="12" t="n">
        <v>494</v>
      </c>
      <c r="C947" s="12" t="n">
        <v>112</v>
      </c>
      <c r="D947" s="12" t="n">
        <v>1</v>
      </c>
      <c r="E947" s="16" t="n">
        <v>309</v>
      </c>
      <c r="F947" s="12" t="n">
        <v>5</v>
      </c>
      <c r="G947" s="12" t="str">
        <f aca="false">INDEX(Products!$C$2:$C$181,MATCH(C947,Products!$A$2:$A$181,0))</f>
        <v>Beauty</v>
      </c>
      <c r="H947" s="16" t="n">
        <f aca="false">INDEX(Products!$E$2:$E$181,MATCH(C947,Products!$A$2:$A$181,0))</f>
        <v>192.67</v>
      </c>
      <c r="I947" s="12" t="str">
        <f aca="false">INDEX(Orders!$G$2:$G$3525,MATCH(B947,Orders!$A$2:$A$3525,0))</f>
        <v>Delivered</v>
      </c>
      <c r="J947" s="16" t="n">
        <f aca="false">D947*E947*(1-F947/100)</f>
        <v>293.55</v>
      </c>
      <c r="K947" s="16" t="n">
        <f aca="false">D947*H947</f>
        <v>192.67</v>
      </c>
      <c r="L947" s="16" t="n">
        <f aca="false">J947-K947</f>
        <v>100.88</v>
      </c>
    </row>
    <row r="948" customFormat="false" ht="15" hidden="false" customHeight="false" outlineLevel="0" collapsed="false">
      <c r="A948" s="12" t="n">
        <v>947</v>
      </c>
      <c r="B948" s="12" t="n">
        <v>494</v>
      </c>
      <c r="C948" s="12" t="n">
        <v>55</v>
      </c>
      <c r="D948" s="12" t="n">
        <v>1</v>
      </c>
      <c r="E948" s="16" t="n">
        <v>1459</v>
      </c>
      <c r="F948" s="12" t="n">
        <v>5</v>
      </c>
      <c r="G948" s="12" t="str">
        <f aca="false">INDEX(Products!$C$2:$C$181,MATCH(C948,Products!$A$2:$A$181,0))</f>
        <v>Home &amp; Kitchen</v>
      </c>
      <c r="H948" s="16" t="n">
        <f aca="false">INDEX(Products!$E$2:$E$181,MATCH(C948,Products!$A$2:$A$181,0))</f>
        <v>824.91</v>
      </c>
      <c r="I948" s="12" t="str">
        <f aca="false">INDEX(Orders!$G$2:$G$3525,MATCH(B948,Orders!$A$2:$A$3525,0))</f>
        <v>Delivered</v>
      </c>
      <c r="J948" s="16" t="n">
        <f aca="false">D948*E948*(1-F948/100)</f>
        <v>1386.05</v>
      </c>
      <c r="K948" s="16" t="n">
        <f aca="false">D948*H948</f>
        <v>824.91</v>
      </c>
      <c r="L948" s="16" t="n">
        <f aca="false">J948-K948</f>
        <v>561.14</v>
      </c>
    </row>
    <row r="949" customFormat="false" ht="15" hidden="false" customHeight="false" outlineLevel="0" collapsed="false">
      <c r="A949" s="12" t="n">
        <v>948</v>
      </c>
      <c r="B949" s="12" t="n">
        <v>495</v>
      </c>
      <c r="C949" s="12" t="n">
        <v>105</v>
      </c>
      <c r="D949" s="12" t="n">
        <v>1</v>
      </c>
      <c r="E949" s="16" t="n">
        <v>169</v>
      </c>
      <c r="F949" s="12" t="n">
        <v>0</v>
      </c>
      <c r="G949" s="12" t="str">
        <f aca="false">INDEX(Products!$C$2:$C$181,MATCH(C949,Products!$A$2:$A$181,0))</f>
        <v>Beauty</v>
      </c>
      <c r="H949" s="16" t="n">
        <f aca="false">INDEX(Products!$E$2:$E$181,MATCH(C949,Products!$A$2:$A$181,0))</f>
        <v>98.39</v>
      </c>
      <c r="I949" s="12" t="str">
        <f aca="false">INDEX(Orders!$G$2:$G$3525,MATCH(B949,Orders!$A$2:$A$3525,0))</f>
        <v>Delivered</v>
      </c>
      <c r="J949" s="16" t="n">
        <f aca="false">D949*E949*(1-F949/100)</f>
        <v>169</v>
      </c>
      <c r="K949" s="16" t="n">
        <f aca="false">D949*H949</f>
        <v>98.39</v>
      </c>
      <c r="L949" s="16" t="n">
        <f aca="false">J949-K949</f>
        <v>70.61</v>
      </c>
    </row>
    <row r="950" customFormat="false" ht="15" hidden="false" customHeight="false" outlineLevel="0" collapsed="false">
      <c r="A950" s="12" t="n">
        <v>949</v>
      </c>
      <c r="B950" s="12" t="n">
        <v>495</v>
      </c>
      <c r="C950" s="12" t="n">
        <v>109</v>
      </c>
      <c r="D950" s="12" t="n">
        <v>1</v>
      </c>
      <c r="E950" s="16" t="n">
        <v>699</v>
      </c>
      <c r="F950" s="12" t="n">
        <v>0</v>
      </c>
      <c r="G950" s="12" t="str">
        <f aca="false">INDEX(Products!$C$2:$C$181,MATCH(C950,Products!$A$2:$A$181,0))</f>
        <v>Beauty</v>
      </c>
      <c r="H950" s="16" t="n">
        <f aca="false">INDEX(Products!$E$2:$E$181,MATCH(C950,Products!$A$2:$A$181,0))</f>
        <v>488.81</v>
      </c>
      <c r="I950" s="12" t="str">
        <f aca="false">INDEX(Orders!$G$2:$G$3525,MATCH(B950,Orders!$A$2:$A$3525,0))</f>
        <v>Delivered</v>
      </c>
      <c r="J950" s="16" t="n">
        <f aca="false">D950*E950*(1-F950/100)</f>
        <v>699</v>
      </c>
      <c r="K950" s="16" t="n">
        <f aca="false">D950*H950</f>
        <v>488.81</v>
      </c>
      <c r="L950" s="16" t="n">
        <f aca="false">J950-K950</f>
        <v>210.19</v>
      </c>
    </row>
    <row r="951" customFormat="false" ht="15" hidden="false" customHeight="false" outlineLevel="0" collapsed="false">
      <c r="A951" s="12" t="n">
        <v>950</v>
      </c>
      <c r="B951" s="12" t="n">
        <v>495</v>
      </c>
      <c r="C951" s="12" t="n">
        <v>180</v>
      </c>
      <c r="D951" s="12" t="n">
        <v>1</v>
      </c>
      <c r="E951" s="16" t="n">
        <v>859</v>
      </c>
      <c r="F951" s="12" t="n">
        <v>0</v>
      </c>
      <c r="G951" s="12" t="str">
        <f aca="false">INDEX(Products!$C$2:$C$181,MATCH(C951,Products!$A$2:$A$181,0))</f>
        <v>Books &amp; Stationery</v>
      </c>
      <c r="H951" s="16" t="n">
        <f aca="false">INDEX(Products!$E$2:$E$181,MATCH(C951,Products!$A$2:$A$181,0))</f>
        <v>571.32</v>
      </c>
      <c r="I951" s="12" t="str">
        <f aca="false">INDEX(Orders!$G$2:$G$3525,MATCH(B951,Orders!$A$2:$A$3525,0))</f>
        <v>Delivered</v>
      </c>
      <c r="J951" s="16" t="n">
        <f aca="false">D951*E951*(1-F951/100)</f>
        <v>859</v>
      </c>
      <c r="K951" s="16" t="n">
        <f aca="false">D951*H951</f>
        <v>571.32</v>
      </c>
      <c r="L951" s="16" t="n">
        <f aca="false">J951-K951</f>
        <v>287.68</v>
      </c>
    </row>
    <row r="952" customFormat="false" ht="15" hidden="false" customHeight="false" outlineLevel="0" collapsed="false">
      <c r="A952" s="12" t="n">
        <v>951</v>
      </c>
      <c r="B952" s="12" t="n">
        <v>495</v>
      </c>
      <c r="C952" s="12" t="n">
        <v>140</v>
      </c>
      <c r="D952" s="12" t="n">
        <v>1</v>
      </c>
      <c r="E952" s="16" t="n">
        <v>2889</v>
      </c>
      <c r="F952" s="12" t="n">
        <v>0</v>
      </c>
      <c r="G952" s="12" t="str">
        <f aca="false">INDEX(Products!$C$2:$C$181,MATCH(C952,Products!$A$2:$A$181,0))</f>
        <v>Sports &amp; Fitness</v>
      </c>
      <c r="H952" s="16" t="n">
        <f aca="false">INDEX(Products!$E$2:$E$181,MATCH(C952,Products!$A$2:$A$181,0))</f>
        <v>2048.76</v>
      </c>
      <c r="I952" s="12" t="str">
        <f aca="false">INDEX(Orders!$G$2:$G$3525,MATCH(B952,Orders!$A$2:$A$3525,0))</f>
        <v>Delivered</v>
      </c>
      <c r="J952" s="16" t="n">
        <f aca="false">D952*E952*(1-F952/100)</f>
        <v>2889</v>
      </c>
      <c r="K952" s="16" t="n">
        <f aca="false">D952*H952</f>
        <v>2048.76</v>
      </c>
      <c r="L952" s="16" t="n">
        <f aca="false">J952-K952</f>
        <v>840.24</v>
      </c>
    </row>
    <row r="953" customFormat="false" ht="15" hidden="false" customHeight="false" outlineLevel="0" collapsed="false">
      <c r="A953" s="12" t="n">
        <v>952</v>
      </c>
      <c r="B953" s="12" t="n">
        <v>496</v>
      </c>
      <c r="C953" s="12" t="n">
        <v>160</v>
      </c>
      <c r="D953" s="12" t="n">
        <v>1</v>
      </c>
      <c r="E953" s="16" t="n">
        <v>229</v>
      </c>
      <c r="F953" s="12" t="n">
        <v>0</v>
      </c>
      <c r="G953" s="12" t="str">
        <f aca="false">INDEX(Products!$C$2:$C$181,MATCH(C953,Products!$A$2:$A$181,0))</f>
        <v>Books &amp; Stationery</v>
      </c>
      <c r="H953" s="16" t="n">
        <f aca="false">INDEX(Products!$E$2:$E$181,MATCH(C953,Products!$A$2:$A$181,0))</f>
        <v>137.41</v>
      </c>
      <c r="I953" s="12" t="str">
        <f aca="false">INDEX(Orders!$G$2:$G$3525,MATCH(B953,Orders!$A$2:$A$3525,0))</f>
        <v>Cancelled</v>
      </c>
      <c r="J953" s="16" t="n">
        <f aca="false">D953*E953*(1-F953/100)</f>
        <v>229</v>
      </c>
      <c r="K953" s="16" t="n">
        <f aca="false">D953*H953</f>
        <v>137.41</v>
      </c>
      <c r="L953" s="16" t="n">
        <f aca="false">J953-K953</f>
        <v>91.59</v>
      </c>
    </row>
    <row r="954" customFormat="false" ht="15" hidden="false" customHeight="false" outlineLevel="0" collapsed="false">
      <c r="A954" s="12" t="n">
        <v>953</v>
      </c>
      <c r="B954" s="12" t="n">
        <v>496</v>
      </c>
      <c r="C954" s="12" t="n">
        <v>81</v>
      </c>
      <c r="D954" s="12" t="n">
        <v>1</v>
      </c>
      <c r="E954" s="16" t="n">
        <v>1299</v>
      </c>
      <c r="F954" s="12" t="n">
        <v>0</v>
      </c>
      <c r="G954" s="12" t="str">
        <f aca="false">INDEX(Products!$C$2:$C$181,MATCH(C954,Products!$A$2:$A$181,0))</f>
        <v>Fashion</v>
      </c>
      <c r="H954" s="16" t="n">
        <f aca="false">INDEX(Products!$E$2:$E$181,MATCH(C954,Products!$A$2:$A$181,0))</f>
        <v>878.72</v>
      </c>
      <c r="I954" s="12" t="str">
        <f aca="false">INDEX(Orders!$G$2:$G$3525,MATCH(B954,Orders!$A$2:$A$3525,0))</f>
        <v>Cancelled</v>
      </c>
      <c r="J954" s="16" t="n">
        <f aca="false">D954*E954*(1-F954/100)</f>
        <v>1299</v>
      </c>
      <c r="K954" s="16" t="n">
        <f aca="false">D954*H954</f>
        <v>878.72</v>
      </c>
      <c r="L954" s="16" t="n">
        <f aca="false">J954-K954</f>
        <v>420.28</v>
      </c>
    </row>
    <row r="955" customFormat="false" ht="15" hidden="false" customHeight="false" outlineLevel="0" collapsed="false">
      <c r="A955" s="12" t="n">
        <v>954</v>
      </c>
      <c r="B955" s="12" t="n">
        <v>497</v>
      </c>
      <c r="C955" s="12" t="n">
        <v>21</v>
      </c>
      <c r="D955" s="12" t="n">
        <v>1</v>
      </c>
      <c r="E955" s="16" t="n">
        <v>1439</v>
      </c>
      <c r="F955" s="12" t="n">
        <v>0</v>
      </c>
      <c r="G955" s="12" t="str">
        <f aca="false">INDEX(Products!$C$2:$C$181,MATCH(C955,Products!$A$2:$A$181,0))</f>
        <v>Electronics</v>
      </c>
      <c r="H955" s="16" t="n">
        <f aca="false">INDEX(Products!$E$2:$E$181,MATCH(C955,Products!$A$2:$A$181,0))</f>
        <v>933.96</v>
      </c>
      <c r="I955" s="12" t="str">
        <f aca="false">INDEX(Orders!$G$2:$G$3525,MATCH(B955,Orders!$A$2:$A$3525,0))</f>
        <v>Delivered</v>
      </c>
      <c r="J955" s="16" t="n">
        <f aca="false">D955*E955*(1-F955/100)</f>
        <v>1439</v>
      </c>
      <c r="K955" s="16" t="n">
        <f aca="false">D955*H955</f>
        <v>933.96</v>
      </c>
      <c r="L955" s="16" t="n">
        <f aca="false">J955-K955</f>
        <v>505.04</v>
      </c>
    </row>
    <row r="956" customFormat="false" ht="15" hidden="false" customHeight="false" outlineLevel="0" collapsed="false">
      <c r="A956" s="12" t="n">
        <v>955</v>
      </c>
      <c r="B956" s="12" t="n">
        <v>497</v>
      </c>
      <c r="C956" s="12" t="n">
        <v>134</v>
      </c>
      <c r="D956" s="12" t="n">
        <v>1</v>
      </c>
      <c r="E956" s="16" t="n">
        <v>2869</v>
      </c>
      <c r="F956" s="12" t="n">
        <v>20</v>
      </c>
      <c r="G956" s="12" t="str">
        <f aca="false">INDEX(Products!$C$2:$C$181,MATCH(C956,Products!$A$2:$A$181,0))</f>
        <v>Sports &amp; Fitness</v>
      </c>
      <c r="H956" s="16" t="n">
        <f aca="false">INDEX(Products!$E$2:$E$181,MATCH(C956,Products!$A$2:$A$181,0))</f>
        <v>1981.04</v>
      </c>
      <c r="I956" s="12" t="str">
        <f aca="false">INDEX(Orders!$G$2:$G$3525,MATCH(B956,Orders!$A$2:$A$3525,0))</f>
        <v>Delivered</v>
      </c>
      <c r="J956" s="16" t="n">
        <f aca="false">D956*E956*(1-F956/100)</f>
        <v>2295.2</v>
      </c>
      <c r="K956" s="16" t="n">
        <f aca="false">D956*H956</f>
        <v>1981.04</v>
      </c>
      <c r="L956" s="16" t="n">
        <f aca="false">J956-K956</f>
        <v>314.16</v>
      </c>
    </row>
    <row r="957" customFormat="false" ht="15" hidden="false" customHeight="false" outlineLevel="0" collapsed="false">
      <c r="A957" s="12" t="n">
        <v>956</v>
      </c>
      <c r="B957" s="12" t="n">
        <v>497</v>
      </c>
      <c r="C957" s="12" t="n">
        <v>127</v>
      </c>
      <c r="D957" s="12" t="n">
        <v>1</v>
      </c>
      <c r="E957" s="16" t="n">
        <v>3449</v>
      </c>
      <c r="F957" s="12" t="n">
        <v>0</v>
      </c>
      <c r="G957" s="12" t="str">
        <f aca="false">INDEX(Products!$C$2:$C$181,MATCH(C957,Products!$A$2:$A$181,0))</f>
        <v>Sports &amp; Fitness</v>
      </c>
      <c r="H957" s="16" t="n">
        <f aca="false">INDEX(Products!$E$2:$E$181,MATCH(C957,Products!$A$2:$A$181,0))</f>
        <v>2115.56</v>
      </c>
      <c r="I957" s="12" t="str">
        <f aca="false">INDEX(Orders!$G$2:$G$3525,MATCH(B957,Orders!$A$2:$A$3525,0))</f>
        <v>Delivered</v>
      </c>
      <c r="J957" s="16" t="n">
        <f aca="false">D957*E957*(1-F957/100)</f>
        <v>3449</v>
      </c>
      <c r="K957" s="16" t="n">
        <f aca="false">D957*H957</f>
        <v>2115.56</v>
      </c>
      <c r="L957" s="16" t="n">
        <f aca="false">J957-K957</f>
        <v>1333.44</v>
      </c>
    </row>
    <row r="958" customFormat="false" ht="15" hidden="false" customHeight="false" outlineLevel="0" collapsed="false">
      <c r="A958" s="12" t="n">
        <v>957</v>
      </c>
      <c r="B958" s="12" t="n">
        <v>497</v>
      </c>
      <c r="C958" s="12" t="n">
        <v>20</v>
      </c>
      <c r="D958" s="12" t="n">
        <v>1</v>
      </c>
      <c r="E958" s="16" t="n">
        <v>4369</v>
      </c>
      <c r="F958" s="12" t="n">
        <v>10</v>
      </c>
      <c r="G958" s="12" t="str">
        <f aca="false">INDEX(Products!$C$2:$C$181,MATCH(C958,Products!$A$2:$A$181,0))</f>
        <v>Electronics</v>
      </c>
      <c r="H958" s="16" t="n">
        <f aca="false">INDEX(Products!$E$2:$E$181,MATCH(C958,Products!$A$2:$A$181,0))</f>
        <v>2787.56</v>
      </c>
      <c r="I958" s="12" t="str">
        <f aca="false">INDEX(Orders!$G$2:$G$3525,MATCH(B958,Orders!$A$2:$A$3525,0))</f>
        <v>Delivered</v>
      </c>
      <c r="J958" s="16" t="n">
        <f aca="false">D958*E958*(1-F958/100)</f>
        <v>3932.1</v>
      </c>
      <c r="K958" s="16" t="n">
        <f aca="false">D958*H958</f>
        <v>2787.56</v>
      </c>
      <c r="L958" s="16" t="n">
        <f aca="false">J958-K958</f>
        <v>1144.54</v>
      </c>
    </row>
    <row r="959" customFormat="false" ht="15" hidden="false" customHeight="false" outlineLevel="0" collapsed="false">
      <c r="A959" s="12" t="n">
        <v>958</v>
      </c>
      <c r="B959" s="12" t="n">
        <v>498</v>
      </c>
      <c r="C959" s="12" t="n">
        <v>120</v>
      </c>
      <c r="D959" s="12" t="n">
        <v>2</v>
      </c>
      <c r="E959" s="16" t="n">
        <v>1229</v>
      </c>
      <c r="F959" s="12" t="n">
        <v>10</v>
      </c>
      <c r="G959" s="12" t="str">
        <f aca="false">INDEX(Products!$C$2:$C$181,MATCH(C959,Products!$A$2:$A$181,0))</f>
        <v>Beauty</v>
      </c>
      <c r="H959" s="16" t="n">
        <f aca="false">INDEX(Products!$E$2:$E$181,MATCH(C959,Products!$A$2:$A$181,0))</f>
        <v>719.48</v>
      </c>
      <c r="I959" s="12" t="str">
        <f aca="false">INDEX(Orders!$G$2:$G$3525,MATCH(B959,Orders!$A$2:$A$3525,0))</f>
        <v>Delivered</v>
      </c>
      <c r="J959" s="16" t="n">
        <f aca="false">D959*E959*(1-F959/100)</f>
        <v>2212.2</v>
      </c>
      <c r="K959" s="16" t="n">
        <f aca="false">D959*H959</f>
        <v>1438.96</v>
      </c>
      <c r="L959" s="16" t="n">
        <f aca="false">J959-K959</f>
        <v>773.24</v>
      </c>
    </row>
    <row r="960" customFormat="false" ht="15" hidden="false" customHeight="false" outlineLevel="0" collapsed="false">
      <c r="A960" s="12" t="n">
        <v>959</v>
      </c>
      <c r="B960" s="12" t="n">
        <v>498</v>
      </c>
      <c r="C960" s="12" t="n">
        <v>1</v>
      </c>
      <c r="D960" s="12" t="n">
        <v>1</v>
      </c>
      <c r="E960" s="16" t="n">
        <v>2759</v>
      </c>
      <c r="F960" s="12" t="n">
        <v>0</v>
      </c>
      <c r="G960" s="12" t="str">
        <f aca="false">INDEX(Products!$C$2:$C$181,MATCH(C960,Products!$A$2:$A$181,0))</f>
        <v>Electronics</v>
      </c>
      <c r="H960" s="16" t="n">
        <f aca="false">INDEX(Products!$E$2:$E$181,MATCH(C960,Products!$A$2:$A$181,0))</f>
        <v>2042.05</v>
      </c>
      <c r="I960" s="12" t="str">
        <f aca="false">INDEX(Orders!$G$2:$G$3525,MATCH(B960,Orders!$A$2:$A$3525,0))</f>
        <v>Delivered</v>
      </c>
      <c r="J960" s="16" t="n">
        <f aca="false">D960*E960*(1-F960/100)</f>
        <v>2759</v>
      </c>
      <c r="K960" s="16" t="n">
        <f aca="false">D960*H960</f>
        <v>2042.05</v>
      </c>
      <c r="L960" s="16" t="n">
        <f aca="false">J960-K960</f>
        <v>716.95</v>
      </c>
    </row>
    <row r="961" customFormat="false" ht="15" hidden="false" customHeight="false" outlineLevel="0" collapsed="false">
      <c r="A961" s="12" t="n">
        <v>960</v>
      </c>
      <c r="B961" s="12" t="n">
        <v>498</v>
      </c>
      <c r="C961" s="12" t="n">
        <v>174</v>
      </c>
      <c r="D961" s="12" t="n">
        <v>3</v>
      </c>
      <c r="E961" s="16" t="n">
        <v>619</v>
      </c>
      <c r="F961" s="12" t="n">
        <v>0</v>
      </c>
      <c r="G961" s="12" t="str">
        <f aca="false">INDEX(Products!$C$2:$C$181,MATCH(C961,Products!$A$2:$A$181,0))</f>
        <v>Books &amp; Stationery</v>
      </c>
      <c r="H961" s="16" t="n">
        <f aca="false">INDEX(Products!$E$2:$E$181,MATCH(C961,Products!$A$2:$A$181,0))</f>
        <v>346.06</v>
      </c>
      <c r="I961" s="12" t="str">
        <f aca="false">INDEX(Orders!$G$2:$G$3525,MATCH(B961,Orders!$A$2:$A$3525,0))</f>
        <v>Delivered</v>
      </c>
      <c r="J961" s="16" t="n">
        <f aca="false">D961*E961*(1-F961/100)</f>
        <v>1857</v>
      </c>
      <c r="K961" s="16" t="n">
        <f aca="false">D961*H961</f>
        <v>1038.18</v>
      </c>
      <c r="L961" s="16" t="n">
        <f aca="false">J961-K961</f>
        <v>818.82</v>
      </c>
    </row>
    <row r="962" customFormat="false" ht="15" hidden="false" customHeight="false" outlineLevel="0" collapsed="false">
      <c r="A962" s="12" t="n">
        <v>961</v>
      </c>
      <c r="B962" s="12" t="n">
        <v>499</v>
      </c>
      <c r="C962" s="12" t="n">
        <v>134</v>
      </c>
      <c r="D962" s="12" t="n">
        <v>2</v>
      </c>
      <c r="E962" s="16" t="n">
        <v>2869</v>
      </c>
      <c r="F962" s="12" t="n">
        <v>0</v>
      </c>
      <c r="G962" s="12" t="str">
        <f aca="false">INDEX(Products!$C$2:$C$181,MATCH(C962,Products!$A$2:$A$181,0))</f>
        <v>Sports &amp; Fitness</v>
      </c>
      <c r="H962" s="16" t="n">
        <f aca="false">INDEX(Products!$E$2:$E$181,MATCH(C962,Products!$A$2:$A$181,0))</f>
        <v>1981.04</v>
      </c>
      <c r="I962" s="12" t="str">
        <f aca="false">INDEX(Orders!$G$2:$G$3525,MATCH(B962,Orders!$A$2:$A$3525,0))</f>
        <v>Returned</v>
      </c>
      <c r="J962" s="16" t="n">
        <f aca="false">D962*E962*(1-F962/100)</f>
        <v>5738</v>
      </c>
      <c r="K962" s="16" t="n">
        <f aca="false">D962*H962</f>
        <v>3962.08</v>
      </c>
      <c r="L962" s="16" t="n">
        <f aca="false">J962-K962</f>
        <v>1775.92</v>
      </c>
    </row>
    <row r="963" customFormat="false" ht="15" hidden="false" customHeight="false" outlineLevel="0" collapsed="false">
      <c r="A963" s="12" t="n">
        <v>962</v>
      </c>
      <c r="B963" s="12" t="n">
        <v>499</v>
      </c>
      <c r="C963" s="12" t="n">
        <v>50</v>
      </c>
      <c r="D963" s="12" t="n">
        <v>1</v>
      </c>
      <c r="E963" s="16" t="n">
        <v>529</v>
      </c>
      <c r="F963" s="12" t="n">
        <v>0</v>
      </c>
      <c r="G963" s="12" t="str">
        <f aca="false">INDEX(Products!$C$2:$C$181,MATCH(C963,Products!$A$2:$A$181,0))</f>
        <v>Home &amp; Kitchen</v>
      </c>
      <c r="H963" s="16" t="n">
        <f aca="false">INDEX(Products!$E$2:$E$181,MATCH(C963,Products!$A$2:$A$181,0))</f>
        <v>302.36</v>
      </c>
      <c r="I963" s="12" t="str">
        <f aca="false">INDEX(Orders!$G$2:$G$3525,MATCH(B963,Orders!$A$2:$A$3525,0))</f>
        <v>Returned</v>
      </c>
      <c r="J963" s="16" t="n">
        <f aca="false">D963*E963*(1-F963/100)</f>
        <v>529</v>
      </c>
      <c r="K963" s="16" t="n">
        <f aca="false">D963*H963</f>
        <v>302.36</v>
      </c>
      <c r="L963" s="16" t="n">
        <f aca="false">J963-K963</f>
        <v>226.64</v>
      </c>
    </row>
    <row r="964" customFormat="false" ht="15" hidden="false" customHeight="false" outlineLevel="0" collapsed="false">
      <c r="A964" s="12" t="n">
        <v>963</v>
      </c>
      <c r="B964" s="12" t="n">
        <v>500</v>
      </c>
      <c r="C964" s="12" t="n">
        <v>45</v>
      </c>
      <c r="D964" s="12" t="n">
        <v>1</v>
      </c>
      <c r="E964" s="16" t="n">
        <v>4489</v>
      </c>
      <c r="F964" s="12" t="n">
        <v>0</v>
      </c>
      <c r="G964" s="12" t="str">
        <f aca="false">INDEX(Products!$C$2:$C$181,MATCH(C964,Products!$A$2:$A$181,0))</f>
        <v>Home &amp; Kitchen</v>
      </c>
      <c r="H964" s="16" t="n">
        <f aca="false">INDEX(Products!$E$2:$E$181,MATCH(C964,Products!$A$2:$A$181,0))</f>
        <v>2892.9</v>
      </c>
      <c r="I964" s="12" t="str">
        <f aca="false">INDEX(Orders!$G$2:$G$3525,MATCH(B964,Orders!$A$2:$A$3525,0))</f>
        <v>Delivered</v>
      </c>
      <c r="J964" s="16" t="n">
        <f aca="false">D964*E964*(1-F964/100)</f>
        <v>4489</v>
      </c>
      <c r="K964" s="16" t="n">
        <f aca="false">D964*H964</f>
        <v>2892.9</v>
      </c>
      <c r="L964" s="16" t="n">
        <f aca="false">J964-K964</f>
        <v>1596.1</v>
      </c>
    </row>
    <row r="965" customFormat="false" ht="15" hidden="false" customHeight="false" outlineLevel="0" collapsed="false">
      <c r="A965" s="12" t="n">
        <v>964</v>
      </c>
      <c r="B965" s="12" t="n">
        <v>500</v>
      </c>
      <c r="C965" s="12" t="n">
        <v>41</v>
      </c>
      <c r="D965" s="12" t="n">
        <v>1</v>
      </c>
      <c r="E965" s="16" t="n">
        <v>4379</v>
      </c>
      <c r="F965" s="12" t="n">
        <v>0</v>
      </c>
      <c r="G965" s="12" t="str">
        <f aca="false">INDEX(Products!$C$2:$C$181,MATCH(C965,Products!$A$2:$A$181,0))</f>
        <v>Home &amp; Kitchen</v>
      </c>
      <c r="H965" s="16" t="n">
        <f aca="false">INDEX(Products!$E$2:$E$181,MATCH(C965,Products!$A$2:$A$181,0))</f>
        <v>2954.33</v>
      </c>
      <c r="I965" s="12" t="str">
        <f aca="false">INDEX(Orders!$G$2:$G$3525,MATCH(B965,Orders!$A$2:$A$3525,0))</f>
        <v>Delivered</v>
      </c>
      <c r="J965" s="16" t="n">
        <f aca="false">D965*E965*(1-F965/100)</f>
        <v>4379</v>
      </c>
      <c r="K965" s="16" t="n">
        <f aca="false">D965*H965</f>
        <v>2954.33</v>
      </c>
      <c r="L965" s="16" t="n">
        <f aca="false">J965-K965</f>
        <v>1424.67</v>
      </c>
    </row>
    <row r="966" customFormat="false" ht="15" hidden="false" customHeight="false" outlineLevel="0" collapsed="false">
      <c r="A966" s="12" t="n">
        <v>965</v>
      </c>
      <c r="B966" s="12" t="n">
        <v>501</v>
      </c>
      <c r="C966" s="12" t="n">
        <v>60</v>
      </c>
      <c r="D966" s="12" t="n">
        <v>2</v>
      </c>
      <c r="E966" s="16" t="n">
        <v>4519</v>
      </c>
      <c r="F966" s="12" t="n">
        <v>0</v>
      </c>
      <c r="G966" s="12" t="str">
        <f aca="false">INDEX(Products!$C$2:$C$181,MATCH(C966,Products!$A$2:$A$181,0))</f>
        <v>Home &amp; Kitchen</v>
      </c>
      <c r="H966" s="16" t="n">
        <f aca="false">INDEX(Products!$E$2:$E$181,MATCH(C966,Products!$A$2:$A$181,0))</f>
        <v>2972.91</v>
      </c>
      <c r="I966" s="12" t="str">
        <f aca="false">INDEX(Orders!$G$2:$G$3525,MATCH(B966,Orders!$A$2:$A$3525,0))</f>
        <v>Delivered</v>
      </c>
      <c r="J966" s="16" t="n">
        <f aca="false">D966*E966*(1-F966/100)</f>
        <v>9038</v>
      </c>
      <c r="K966" s="16" t="n">
        <f aca="false">D966*H966</f>
        <v>5945.82</v>
      </c>
      <c r="L966" s="16" t="n">
        <f aca="false">J966-K966</f>
        <v>3092.18</v>
      </c>
    </row>
    <row r="967" customFormat="false" ht="15" hidden="false" customHeight="false" outlineLevel="0" collapsed="false">
      <c r="A967" s="12" t="n">
        <v>966</v>
      </c>
      <c r="B967" s="12" t="n">
        <v>502</v>
      </c>
      <c r="C967" s="12" t="n">
        <v>99</v>
      </c>
      <c r="D967" s="12" t="n">
        <v>1</v>
      </c>
      <c r="E967" s="16" t="n">
        <v>1359</v>
      </c>
      <c r="F967" s="12" t="n">
        <v>0</v>
      </c>
      <c r="G967" s="12" t="str">
        <f aca="false">INDEX(Products!$C$2:$C$181,MATCH(C967,Products!$A$2:$A$181,0))</f>
        <v>Beauty</v>
      </c>
      <c r="H967" s="16" t="n">
        <f aca="false">INDEX(Products!$E$2:$E$181,MATCH(C967,Products!$A$2:$A$181,0))</f>
        <v>991.28</v>
      </c>
      <c r="I967" s="12" t="str">
        <f aca="false">INDEX(Orders!$G$2:$G$3525,MATCH(B967,Orders!$A$2:$A$3525,0))</f>
        <v>Returned</v>
      </c>
      <c r="J967" s="16" t="n">
        <f aca="false">D967*E967*(1-F967/100)</f>
        <v>1359</v>
      </c>
      <c r="K967" s="16" t="n">
        <f aca="false">D967*H967</f>
        <v>991.28</v>
      </c>
      <c r="L967" s="16" t="n">
        <f aca="false">J967-K967</f>
        <v>367.72</v>
      </c>
    </row>
    <row r="968" customFormat="false" ht="15" hidden="false" customHeight="false" outlineLevel="0" collapsed="false">
      <c r="A968" s="12" t="n">
        <v>967</v>
      </c>
      <c r="B968" s="12" t="n">
        <v>502</v>
      </c>
      <c r="C968" s="12" t="n">
        <v>36</v>
      </c>
      <c r="D968" s="12" t="n">
        <v>1</v>
      </c>
      <c r="E968" s="16" t="n">
        <v>3959</v>
      </c>
      <c r="F968" s="12" t="n">
        <v>20</v>
      </c>
      <c r="G968" s="12" t="str">
        <f aca="false">INDEX(Products!$C$2:$C$181,MATCH(C968,Products!$A$2:$A$181,0))</f>
        <v>Home &amp; Kitchen</v>
      </c>
      <c r="H968" s="16" t="n">
        <f aca="false">INDEX(Products!$E$2:$E$181,MATCH(C968,Products!$A$2:$A$181,0))</f>
        <v>2334.79</v>
      </c>
      <c r="I968" s="12" t="str">
        <f aca="false">INDEX(Orders!$G$2:$G$3525,MATCH(B968,Orders!$A$2:$A$3525,0))</f>
        <v>Returned</v>
      </c>
      <c r="J968" s="16" t="n">
        <f aca="false">D968*E968*(1-F968/100)</f>
        <v>3167.2</v>
      </c>
      <c r="K968" s="16" t="n">
        <f aca="false">D968*H968</f>
        <v>2334.79</v>
      </c>
      <c r="L968" s="16" t="n">
        <f aca="false">J968-K968</f>
        <v>832.41</v>
      </c>
    </row>
    <row r="969" customFormat="false" ht="15" hidden="false" customHeight="false" outlineLevel="0" collapsed="false">
      <c r="A969" s="12" t="n">
        <v>968</v>
      </c>
      <c r="B969" s="12" t="n">
        <v>502</v>
      </c>
      <c r="C969" s="12" t="n">
        <v>19</v>
      </c>
      <c r="D969" s="12" t="n">
        <v>1</v>
      </c>
      <c r="E969" s="16" t="n">
        <v>2389</v>
      </c>
      <c r="F969" s="12" t="n">
        <v>15</v>
      </c>
      <c r="G969" s="12" t="str">
        <f aca="false">INDEX(Products!$C$2:$C$181,MATCH(C969,Products!$A$2:$A$181,0))</f>
        <v>Electronics</v>
      </c>
      <c r="H969" s="16" t="n">
        <f aca="false">INDEX(Products!$E$2:$E$181,MATCH(C969,Products!$A$2:$A$181,0))</f>
        <v>1360.62</v>
      </c>
      <c r="I969" s="12" t="str">
        <f aca="false">INDEX(Orders!$G$2:$G$3525,MATCH(B969,Orders!$A$2:$A$3525,0))</f>
        <v>Returned</v>
      </c>
      <c r="J969" s="16" t="n">
        <f aca="false">D969*E969*(1-F969/100)</f>
        <v>2030.65</v>
      </c>
      <c r="K969" s="16" t="n">
        <f aca="false">D969*H969</f>
        <v>1360.62</v>
      </c>
      <c r="L969" s="16" t="n">
        <f aca="false">J969-K969</f>
        <v>670.03</v>
      </c>
    </row>
    <row r="970" customFormat="false" ht="15" hidden="false" customHeight="false" outlineLevel="0" collapsed="false">
      <c r="A970" s="12" t="n">
        <v>969</v>
      </c>
      <c r="B970" s="12" t="n">
        <v>503</v>
      </c>
      <c r="C970" s="12" t="n">
        <v>174</v>
      </c>
      <c r="D970" s="12" t="n">
        <v>2</v>
      </c>
      <c r="E970" s="16" t="n">
        <v>619</v>
      </c>
      <c r="F970" s="12" t="n">
        <v>10</v>
      </c>
      <c r="G970" s="12" t="str">
        <f aca="false">INDEX(Products!$C$2:$C$181,MATCH(C970,Products!$A$2:$A$181,0))</f>
        <v>Books &amp; Stationery</v>
      </c>
      <c r="H970" s="16" t="n">
        <f aca="false">INDEX(Products!$E$2:$E$181,MATCH(C970,Products!$A$2:$A$181,0))</f>
        <v>346.06</v>
      </c>
      <c r="I970" s="12" t="str">
        <f aca="false">INDEX(Orders!$G$2:$G$3525,MATCH(B970,Orders!$A$2:$A$3525,0))</f>
        <v>Delivered</v>
      </c>
      <c r="J970" s="16" t="n">
        <f aca="false">D970*E970*(1-F970/100)</f>
        <v>1114.2</v>
      </c>
      <c r="K970" s="16" t="n">
        <f aca="false">D970*H970</f>
        <v>692.12</v>
      </c>
      <c r="L970" s="16" t="n">
        <f aca="false">J970-K970</f>
        <v>422.08</v>
      </c>
    </row>
    <row r="971" customFormat="false" ht="15" hidden="false" customHeight="false" outlineLevel="0" collapsed="false">
      <c r="A971" s="12" t="n">
        <v>970</v>
      </c>
      <c r="B971" s="12" t="n">
        <v>503</v>
      </c>
      <c r="C971" s="12" t="n">
        <v>70</v>
      </c>
      <c r="D971" s="12" t="n">
        <v>1</v>
      </c>
      <c r="E971" s="16" t="n">
        <v>1289</v>
      </c>
      <c r="F971" s="12" t="n">
        <v>0</v>
      </c>
      <c r="G971" s="12" t="str">
        <f aca="false">INDEX(Products!$C$2:$C$181,MATCH(C971,Products!$A$2:$A$181,0))</f>
        <v>Fashion</v>
      </c>
      <c r="H971" s="16" t="n">
        <f aca="false">INDEX(Products!$E$2:$E$181,MATCH(C971,Products!$A$2:$A$181,0))</f>
        <v>959.48</v>
      </c>
      <c r="I971" s="12" t="str">
        <f aca="false">INDEX(Orders!$G$2:$G$3525,MATCH(B971,Orders!$A$2:$A$3525,0))</f>
        <v>Delivered</v>
      </c>
      <c r="J971" s="16" t="n">
        <f aca="false">D971*E971*(1-F971/100)</f>
        <v>1289</v>
      </c>
      <c r="K971" s="16" t="n">
        <f aca="false">D971*H971</f>
        <v>959.48</v>
      </c>
      <c r="L971" s="16" t="n">
        <f aca="false">J971-K971</f>
        <v>329.52</v>
      </c>
    </row>
    <row r="972" customFormat="false" ht="15" hidden="false" customHeight="false" outlineLevel="0" collapsed="false">
      <c r="A972" s="12" t="n">
        <v>971</v>
      </c>
      <c r="B972" s="12" t="n">
        <v>503</v>
      </c>
      <c r="C972" s="12" t="n">
        <v>139</v>
      </c>
      <c r="D972" s="12" t="n">
        <v>1</v>
      </c>
      <c r="E972" s="16" t="n">
        <v>3249</v>
      </c>
      <c r="F972" s="12" t="n">
        <v>0</v>
      </c>
      <c r="G972" s="12" t="str">
        <f aca="false">INDEX(Products!$C$2:$C$181,MATCH(C972,Products!$A$2:$A$181,0))</f>
        <v>Sports &amp; Fitness</v>
      </c>
      <c r="H972" s="16" t="n">
        <f aca="false">INDEX(Products!$E$2:$E$181,MATCH(C972,Products!$A$2:$A$181,0))</f>
        <v>2209.3</v>
      </c>
      <c r="I972" s="12" t="str">
        <f aca="false">INDEX(Orders!$G$2:$G$3525,MATCH(B972,Orders!$A$2:$A$3525,0))</f>
        <v>Delivered</v>
      </c>
      <c r="J972" s="16" t="n">
        <f aca="false">D972*E972*(1-F972/100)</f>
        <v>3249</v>
      </c>
      <c r="K972" s="16" t="n">
        <f aca="false">D972*H972</f>
        <v>2209.3</v>
      </c>
      <c r="L972" s="16" t="n">
        <f aca="false">J972-K972</f>
        <v>1039.7</v>
      </c>
    </row>
    <row r="973" customFormat="false" ht="15" hidden="false" customHeight="false" outlineLevel="0" collapsed="false">
      <c r="A973" s="12" t="n">
        <v>972</v>
      </c>
      <c r="B973" s="12" t="n">
        <v>503</v>
      </c>
      <c r="C973" s="12" t="n">
        <v>62</v>
      </c>
      <c r="D973" s="12" t="n">
        <v>1</v>
      </c>
      <c r="E973" s="16" t="n">
        <v>1169</v>
      </c>
      <c r="F973" s="12" t="n">
        <v>10</v>
      </c>
      <c r="G973" s="12" t="str">
        <f aca="false">INDEX(Products!$C$2:$C$181,MATCH(C973,Products!$A$2:$A$181,0))</f>
        <v>Fashion</v>
      </c>
      <c r="H973" s="16" t="n">
        <f aca="false">INDEX(Products!$E$2:$E$181,MATCH(C973,Products!$A$2:$A$181,0))</f>
        <v>668.68</v>
      </c>
      <c r="I973" s="12" t="str">
        <f aca="false">INDEX(Orders!$G$2:$G$3525,MATCH(B973,Orders!$A$2:$A$3525,0))</f>
        <v>Delivered</v>
      </c>
      <c r="J973" s="16" t="n">
        <f aca="false">D973*E973*(1-F973/100)</f>
        <v>1052.1</v>
      </c>
      <c r="K973" s="16" t="n">
        <f aca="false">D973*H973</f>
        <v>668.68</v>
      </c>
      <c r="L973" s="16" t="n">
        <f aca="false">J973-K973</f>
        <v>383.42</v>
      </c>
    </row>
    <row r="974" customFormat="false" ht="15" hidden="false" customHeight="false" outlineLevel="0" collapsed="false">
      <c r="A974" s="12" t="n">
        <v>973</v>
      </c>
      <c r="B974" s="12" t="n">
        <v>504</v>
      </c>
      <c r="C974" s="12" t="n">
        <v>84</v>
      </c>
      <c r="D974" s="12" t="n">
        <v>1</v>
      </c>
      <c r="E974" s="16" t="n">
        <v>1179</v>
      </c>
      <c r="F974" s="12" t="n">
        <v>0</v>
      </c>
      <c r="G974" s="12" t="str">
        <f aca="false">INDEX(Products!$C$2:$C$181,MATCH(C974,Products!$A$2:$A$181,0))</f>
        <v>Fashion</v>
      </c>
      <c r="H974" s="16" t="n">
        <f aca="false">INDEX(Products!$E$2:$E$181,MATCH(C974,Products!$A$2:$A$181,0))</f>
        <v>692.43</v>
      </c>
      <c r="I974" s="12" t="str">
        <f aca="false">INDEX(Orders!$G$2:$G$3525,MATCH(B974,Orders!$A$2:$A$3525,0))</f>
        <v>Cancelled</v>
      </c>
      <c r="J974" s="16" t="n">
        <f aca="false">D974*E974*(1-F974/100)</f>
        <v>1179</v>
      </c>
      <c r="K974" s="16" t="n">
        <f aca="false">D974*H974</f>
        <v>692.43</v>
      </c>
      <c r="L974" s="16" t="n">
        <f aca="false">J974-K974</f>
        <v>486.57</v>
      </c>
    </row>
    <row r="975" customFormat="false" ht="15" hidden="false" customHeight="false" outlineLevel="0" collapsed="false">
      <c r="A975" s="12" t="n">
        <v>974</v>
      </c>
      <c r="B975" s="12" t="n">
        <v>504</v>
      </c>
      <c r="C975" s="12" t="n">
        <v>54</v>
      </c>
      <c r="D975" s="12" t="n">
        <v>1</v>
      </c>
      <c r="E975" s="16" t="n">
        <v>2299</v>
      </c>
      <c r="F975" s="12" t="n">
        <v>0</v>
      </c>
      <c r="G975" s="12" t="str">
        <f aca="false">INDEX(Products!$C$2:$C$181,MATCH(C975,Products!$A$2:$A$181,0))</f>
        <v>Home &amp; Kitchen</v>
      </c>
      <c r="H975" s="16" t="n">
        <f aca="false">INDEX(Products!$E$2:$E$181,MATCH(C975,Products!$A$2:$A$181,0))</f>
        <v>1611.85</v>
      </c>
      <c r="I975" s="12" t="str">
        <f aca="false">INDEX(Orders!$G$2:$G$3525,MATCH(B975,Orders!$A$2:$A$3525,0))</f>
        <v>Cancelled</v>
      </c>
      <c r="J975" s="16" t="n">
        <f aca="false">D975*E975*(1-F975/100)</f>
        <v>2299</v>
      </c>
      <c r="K975" s="16" t="n">
        <f aca="false">D975*H975</f>
        <v>1611.85</v>
      </c>
      <c r="L975" s="16" t="n">
        <f aca="false">J975-K975</f>
        <v>687.15</v>
      </c>
    </row>
    <row r="976" customFormat="false" ht="15" hidden="false" customHeight="false" outlineLevel="0" collapsed="false">
      <c r="A976" s="12" t="n">
        <v>975</v>
      </c>
      <c r="B976" s="12" t="n">
        <v>504</v>
      </c>
      <c r="C976" s="12" t="n">
        <v>128</v>
      </c>
      <c r="D976" s="12" t="n">
        <v>1</v>
      </c>
      <c r="E976" s="16" t="n">
        <v>899</v>
      </c>
      <c r="F976" s="12" t="n">
        <v>0</v>
      </c>
      <c r="G976" s="12" t="str">
        <f aca="false">INDEX(Products!$C$2:$C$181,MATCH(C976,Products!$A$2:$A$181,0))</f>
        <v>Sports &amp; Fitness</v>
      </c>
      <c r="H976" s="16" t="n">
        <f aca="false">INDEX(Products!$E$2:$E$181,MATCH(C976,Products!$A$2:$A$181,0))</f>
        <v>594.56</v>
      </c>
      <c r="I976" s="12" t="str">
        <f aca="false">INDEX(Orders!$G$2:$G$3525,MATCH(B976,Orders!$A$2:$A$3525,0))</f>
        <v>Cancelled</v>
      </c>
      <c r="J976" s="16" t="n">
        <f aca="false">D976*E976*(1-F976/100)</f>
        <v>899</v>
      </c>
      <c r="K976" s="16" t="n">
        <f aca="false">D976*H976</f>
        <v>594.56</v>
      </c>
      <c r="L976" s="16" t="n">
        <f aca="false">J976-K976</f>
        <v>304.44</v>
      </c>
    </row>
    <row r="977" customFormat="false" ht="15" hidden="false" customHeight="false" outlineLevel="0" collapsed="false">
      <c r="A977" s="12" t="n">
        <v>976</v>
      </c>
      <c r="B977" s="12" t="n">
        <v>505</v>
      </c>
      <c r="C977" s="12" t="n">
        <v>68</v>
      </c>
      <c r="D977" s="12" t="n">
        <v>1</v>
      </c>
      <c r="E977" s="16" t="n">
        <v>2859</v>
      </c>
      <c r="F977" s="12" t="n">
        <v>10</v>
      </c>
      <c r="G977" s="12" t="str">
        <f aca="false">INDEX(Products!$C$2:$C$181,MATCH(C977,Products!$A$2:$A$181,0))</f>
        <v>Fashion</v>
      </c>
      <c r="H977" s="16" t="n">
        <f aca="false">INDEX(Products!$E$2:$E$181,MATCH(C977,Products!$A$2:$A$181,0))</f>
        <v>1757.26</v>
      </c>
      <c r="I977" s="12" t="str">
        <f aca="false">INDEX(Orders!$G$2:$G$3525,MATCH(B977,Orders!$A$2:$A$3525,0))</f>
        <v>Returned</v>
      </c>
      <c r="J977" s="16" t="n">
        <f aca="false">D977*E977*(1-F977/100)</f>
        <v>2573.1</v>
      </c>
      <c r="K977" s="16" t="n">
        <f aca="false">D977*H977</f>
        <v>1757.26</v>
      </c>
      <c r="L977" s="16" t="n">
        <f aca="false">J977-K977</f>
        <v>815.84</v>
      </c>
    </row>
    <row r="978" customFormat="false" ht="15" hidden="false" customHeight="false" outlineLevel="0" collapsed="false">
      <c r="A978" s="12" t="n">
        <v>977</v>
      </c>
      <c r="B978" s="12" t="n">
        <v>505</v>
      </c>
      <c r="C978" s="12" t="n">
        <v>137</v>
      </c>
      <c r="D978" s="12" t="n">
        <v>1</v>
      </c>
      <c r="E978" s="16" t="n">
        <v>3509</v>
      </c>
      <c r="F978" s="12" t="n">
        <v>0</v>
      </c>
      <c r="G978" s="12" t="str">
        <f aca="false">INDEX(Products!$C$2:$C$181,MATCH(C978,Products!$A$2:$A$181,0))</f>
        <v>Sports &amp; Fitness</v>
      </c>
      <c r="H978" s="16" t="n">
        <f aca="false">INDEX(Products!$E$2:$E$181,MATCH(C978,Products!$A$2:$A$181,0))</f>
        <v>2570.86</v>
      </c>
      <c r="I978" s="12" t="str">
        <f aca="false">INDEX(Orders!$G$2:$G$3525,MATCH(B978,Orders!$A$2:$A$3525,0))</f>
        <v>Returned</v>
      </c>
      <c r="J978" s="16" t="n">
        <f aca="false">D978*E978*(1-F978/100)</f>
        <v>3509</v>
      </c>
      <c r="K978" s="16" t="n">
        <f aca="false">D978*H978</f>
        <v>2570.86</v>
      </c>
      <c r="L978" s="16" t="n">
        <f aca="false">J978-K978</f>
        <v>938.14</v>
      </c>
    </row>
    <row r="979" customFormat="false" ht="15" hidden="false" customHeight="false" outlineLevel="0" collapsed="false">
      <c r="A979" s="12" t="n">
        <v>978</v>
      </c>
      <c r="B979" s="12" t="n">
        <v>505</v>
      </c>
      <c r="C979" s="12" t="n">
        <v>21</v>
      </c>
      <c r="D979" s="12" t="n">
        <v>2</v>
      </c>
      <c r="E979" s="16" t="n">
        <v>1439</v>
      </c>
      <c r="F979" s="12" t="n">
        <v>10</v>
      </c>
      <c r="G979" s="12" t="str">
        <f aca="false">INDEX(Products!$C$2:$C$181,MATCH(C979,Products!$A$2:$A$181,0))</f>
        <v>Electronics</v>
      </c>
      <c r="H979" s="16" t="n">
        <f aca="false">INDEX(Products!$E$2:$E$181,MATCH(C979,Products!$A$2:$A$181,0))</f>
        <v>933.96</v>
      </c>
      <c r="I979" s="12" t="str">
        <f aca="false">INDEX(Orders!$G$2:$G$3525,MATCH(B979,Orders!$A$2:$A$3525,0))</f>
        <v>Returned</v>
      </c>
      <c r="J979" s="16" t="n">
        <f aca="false">D979*E979*(1-F979/100)</f>
        <v>2590.2</v>
      </c>
      <c r="K979" s="16" t="n">
        <f aca="false">D979*H979</f>
        <v>1867.92</v>
      </c>
      <c r="L979" s="16" t="n">
        <f aca="false">J979-K979</f>
        <v>722.28</v>
      </c>
    </row>
    <row r="980" customFormat="false" ht="15" hidden="false" customHeight="false" outlineLevel="0" collapsed="false">
      <c r="A980" s="12" t="n">
        <v>979</v>
      </c>
      <c r="B980" s="12" t="n">
        <v>506</v>
      </c>
      <c r="C980" s="12" t="n">
        <v>121</v>
      </c>
      <c r="D980" s="12" t="n">
        <v>2</v>
      </c>
      <c r="E980" s="16" t="n">
        <v>3789</v>
      </c>
      <c r="F980" s="12" t="n">
        <v>5</v>
      </c>
      <c r="G980" s="12" t="str">
        <f aca="false">INDEX(Products!$C$2:$C$181,MATCH(C980,Products!$A$2:$A$181,0))</f>
        <v>Sports &amp; Fitness</v>
      </c>
      <c r="H980" s="16" t="n">
        <f aca="false">INDEX(Products!$E$2:$E$181,MATCH(C980,Products!$A$2:$A$181,0))</f>
        <v>2806.84</v>
      </c>
      <c r="I980" s="12" t="str">
        <f aca="false">INDEX(Orders!$G$2:$G$3525,MATCH(B980,Orders!$A$2:$A$3525,0))</f>
        <v>Cancelled</v>
      </c>
      <c r="J980" s="16" t="n">
        <f aca="false">D980*E980*(1-F980/100)</f>
        <v>7199.1</v>
      </c>
      <c r="K980" s="16" t="n">
        <f aca="false">D980*H980</f>
        <v>5613.68</v>
      </c>
      <c r="L980" s="16" t="n">
        <f aca="false">J980-K980</f>
        <v>1585.42</v>
      </c>
    </row>
    <row r="981" customFormat="false" ht="15" hidden="false" customHeight="false" outlineLevel="0" collapsed="false">
      <c r="A981" s="12" t="n">
        <v>980</v>
      </c>
      <c r="B981" s="12" t="n">
        <v>507</v>
      </c>
      <c r="C981" s="12" t="n">
        <v>139</v>
      </c>
      <c r="D981" s="12" t="n">
        <v>1</v>
      </c>
      <c r="E981" s="16" t="n">
        <v>3249</v>
      </c>
      <c r="F981" s="12" t="n">
        <v>0</v>
      </c>
      <c r="G981" s="12" t="str">
        <f aca="false">INDEX(Products!$C$2:$C$181,MATCH(C981,Products!$A$2:$A$181,0))</f>
        <v>Sports &amp; Fitness</v>
      </c>
      <c r="H981" s="16" t="n">
        <f aca="false">INDEX(Products!$E$2:$E$181,MATCH(C981,Products!$A$2:$A$181,0))</f>
        <v>2209.3</v>
      </c>
      <c r="I981" s="12" t="str">
        <f aca="false">INDEX(Orders!$G$2:$G$3525,MATCH(B981,Orders!$A$2:$A$3525,0))</f>
        <v>Cancelled</v>
      </c>
      <c r="J981" s="16" t="n">
        <f aca="false">D981*E981*(1-F981/100)</f>
        <v>3249</v>
      </c>
      <c r="K981" s="16" t="n">
        <f aca="false">D981*H981</f>
        <v>2209.3</v>
      </c>
      <c r="L981" s="16" t="n">
        <f aca="false">J981-K981</f>
        <v>1039.7</v>
      </c>
    </row>
    <row r="982" customFormat="false" ht="15" hidden="false" customHeight="false" outlineLevel="0" collapsed="false">
      <c r="A982" s="12" t="n">
        <v>981</v>
      </c>
      <c r="B982" s="12" t="n">
        <v>508</v>
      </c>
      <c r="C982" s="12" t="n">
        <v>103</v>
      </c>
      <c r="D982" s="12" t="n">
        <v>3</v>
      </c>
      <c r="E982" s="16" t="n">
        <v>1159</v>
      </c>
      <c r="F982" s="12" t="n">
        <v>5</v>
      </c>
      <c r="G982" s="12" t="str">
        <f aca="false">INDEX(Products!$C$2:$C$181,MATCH(C982,Products!$A$2:$A$181,0))</f>
        <v>Beauty</v>
      </c>
      <c r="H982" s="16" t="n">
        <f aca="false">INDEX(Products!$E$2:$E$181,MATCH(C982,Products!$A$2:$A$181,0))</f>
        <v>639.58</v>
      </c>
      <c r="I982" s="12" t="str">
        <f aca="false">INDEX(Orders!$G$2:$G$3525,MATCH(B982,Orders!$A$2:$A$3525,0))</f>
        <v>Delivered</v>
      </c>
      <c r="J982" s="16" t="n">
        <f aca="false">D982*E982*(1-F982/100)</f>
        <v>3303.15</v>
      </c>
      <c r="K982" s="16" t="n">
        <f aca="false">D982*H982</f>
        <v>1918.74</v>
      </c>
      <c r="L982" s="16" t="n">
        <f aca="false">J982-K982</f>
        <v>1384.41</v>
      </c>
    </row>
    <row r="983" customFormat="false" ht="15" hidden="false" customHeight="false" outlineLevel="0" collapsed="false">
      <c r="A983" s="12" t="n">
        <v>982</v>
      </c>
      <c r="B983" s="12" t="n">
        <v>508</v>
      </c>
      <c r="C983" s="12" t="n">
        <v>165</v>
      </c>
      <c r="D983" s="12" t="n">
        <v>1</v>
      </c>
      <c r="E983" s="16" t="n">
        <v>449</v>
      </c>
      <c r="F983" s="12" t="n">
        <v>5</v>
      </c>
      <c r="G983" s="12" t="str">
        <f aca="false">INDEX(Products!$C$2:$C$181,MATCH(C983,Products!$A$2:$A$181,0))</f>
        <v>Books &amp; Stationery</v>
      </c>
      <c r="H983" s="16" t="n">
        <f aca="false">INDEX(Products!$E$2:$E$181,MATCH(C983,Products!$A$2:$A$181,0))</f>
        <v>269.2</v>
      </c>
      <c r="I983" s="12" t="str">
        <f aca="false">INDEX(Orders!$G$2:$G$3525,MATCH(B983,Orders!$A$2:$A$3525,0))</f>
        <v>Delivered</v>
      </c>
      <c r="J983" s="16" t="n">
        <f aca="false">D983*E983*(1-F983/100)</f>
        <v>426.55</v>
      </c>
      <c r="K983" s="16" t="n">
        <f aca="false">D983*H983</f>
        <v>269.2</v>
      </c>
      <c r="L983" s="16" t="n">
        <f aca="false">J983-K983</f>
        <v>157.35</v>
      </c>
    </row>
    <row r="984" customFormat="false" ht="15" hidden="false" customHeight="false" outlineLevel="0" collapsed="false">
      <c r="A984" s="12" t="n">
        <v>983</v>
      </c>
      <c r="B984" s="12" t="n">
        <v>508</v>
      </c>
      <c r="C984" s="12" t="n">
        <v>6</v>
      </c>
      <c r="D984" s="12" t="n">
        <v>1</v>
      </c>
      <c r="E984" s="16" t="n">
        <v>919</v>
      </c>
      <c r="F984" s="12" t="n">
        <v>0</v>
      </c>
      <c r="G984" s="12" t="str">
        <f aca="false">INDEX(Products!$C$2:$C$181,MATCH(C984,Products!$A$2:$A$181,0))</f>
        <v>Electronics</v>
      </c>
      <c r="H984" s="16" t="n">
        <f aca="false">INDEX(Products!$E$2:$E$181,MATCH(C984,Products!$A$2:$A$181,0))</f>
        <v>683.72</v>
      </c>
      <c r="I984" s="12" t="str">
        <f aca="false">INDEX(Orders!$G$2:$G$3525,MATCH(B984,Orders!$A$2:$A$3525,0))</f>
        <v>Delivered</v>
      </c>
      <c r="J984" s="16" t="n">
        <f aca="false">D984*E984*(1-F984/100)</f>
        <v>919</v>
      </c>
      <c r="K984" s="16" t="n">
        <f aca="false">D984*H984</f>
        <v>683.72</v>
      </c>
      <c r="L984" s="16" t="n">
        <f aca="false">J984-K984</f>
        <v>235.28</v>
      </c>
    </row>
    <row r="985" customFormat="false" ht="15" hidden="false" customHeight="false" outlineLevel="0" collapsed="false">
      <c r="A985" s="12" t="n">
        <v>984</v>
      </c>
      <c r="B985" s="12" t="n">
        <v>509</v>
      </c>
      <c r="C985" s="12" t="n">
        <v>21</v>
      </c>
      <c r="D985" s="12" t="n">
        <v>1</v>
      </c>
      <c r="E985" s="16" t="n">
        <v>1439</v>
      </c>
      <c r="F985" s="12" t="n">
        <v>0</v>
      </c>
      <c r="G985" s="12" t="str">
        <f aca="false">INDEX(Products!$C$2:$C$181,MATCH(C985,Products!$A$2:$A$181,0))</f>
        <v>Electronics</v>
      </c>
      <c r="H985" s="16" t="n">
        <f aca="false">INDEX(Products!$E$2:$E$181,MATCH(C985,Products!$A$2:$A$181,0))</f>
        <v>933.96</v>
      </c>
      <c r="I985" s="12" t="str">
        <f aca="false">INDEX(Orders!$G$2:$G$3525,MATCH(B985,Orders!$A$2:$A$3525,0))</f>
        <v>Delivered</v>
      </c>
      <c r="J985" s="16" t="n">
        <f aca="false">D985*E985*(1-F985/100)</f>
        <v>1439</v>
      </c>
      <c r="K985" s="16" t="n">
        <f aca="false">D985*H985</f>
        <v>933.96</v>
      </c>
      <c r="L985" s="16" t="n">
        <f aca="false">J985-K985</f>
        <v>505.04</v>
      </c>
    </row>
    <row r="986" customFormat="false" ht="15" hidden="false" customHeight="false" outlineLevel="0" collapsed="false">
      <c r="A986" s="12" t="n">
        <v>985</v>
      </c>
      <c r="B986" s="12" t="n">
        <v>509</v>
      </c>
      <c r="C986" s="12" t="n">
        <v>28</v>
      </c>
      <c r="D986" s="12" t="n">
        <v>1</v>
      </c>
      <c r="E986" s="16" t="n">
        <v>3919</v>
      </c>
      <c r="F986" s="12" t="n">
        <v>5</v>
      </c>
      <c r="G986" s="12" t="str">
        <f aca="false">INDEX(Products!$C$2:$C$181,MATCH(C986,Products!$A$2:$A$181,0))</f>
        <v>Electronics</v>
      </c>
      <c r="H986" s="16" t="n">
        <f aca="false">INDEX(Products!$E$2:$E$181,MATCH(C986,Products!$A$2:$A$181,0))</f>
        <v>2878.02</v>
      </c>
      <c r="I986" s="12" t="str">
        <f aca="false">INDEX(Orders!$G$2:$G$3525,MATCH(B986,Orders!$A$2:$A$3525,0))</f>
        <v>Delivered</v>
      </c>
      <c r="J986" s="16" t="n">
        <f aca="false">D986*E986*(1-F986/100)</f>
        <v>3723.05</v>
      </c>
      <c r="K986" s="16" t="n">
        <f aca="false">D986*H986</f>
        <v>2878.02</v>
      </c>
      <c r="L986" s="16" t="n">
        <f aca="false">J986-K986</f>
        <v>845.03</v>
      </c>
    </row>
    <row r="987" customFormat="false" ht="15" hidden="false" customHeight="false" outlineLevel="0" collapsed="false">
      <c r="A987" s="12" t="n">
        <v>986</v>
      </c>
      <c r="B987" s="12" t="n">
        <v>509</v>
      </c>
      <c r="C987" s="12" t="n">
        <v>124</v>
      </c>
      <c r="D987" s="12" t="n">
        <v>3</v>
      </c>
      <c r="E987" s="16" t="n">
        <v>1869</v>
      </c>
      <c r="F987" s="12" t="n">
        <v>15</v>
      </c>
      <c r="G987" s="12" t="str">
        <f aca="false">INDEX(Products!$C$2:$C$181,MATCH(C987,Products!$A$2:$A$181,0))</f>
        <v>Sports &amp; Fitness</v>
      </c>
      <c r="H987" s="16" t="n">
        <f aca="false">INDEX(Products!$E$2:$E$181,MATCH(C987,Products!$A$2:$A$181,0))</f>
        <v>1389.29</v>
      </c>
      <c r="I987" s="12" t="str">
        <f aca="false">INDEX(Orders!$G$2:$G$3525,MATCH(B987,Orders!$A$2:$A$3525,0))</f>
        <v>Delivered</v>
      </c>
      <c r="J987" s="16" t="n">
        <f aca="false">D987*E987*(1-F987/100)</f>
        <v>4765.95</v>
      </c>
      <c r="K987" s="16" t="n">
        <f aca="false">D987*H987</f>
        <v>4167.87</v>
      </c>
      <c r="L987" s="16" t="n">
        <f aca="false">J987-K987</f>
        <v>598.08</v>
      </c>
    </row>
    <row r="988" customFormat="false" ht="15" hidden="false" customHeight="false" outlineLevel="0" collapsed="false">
      <c r="A988" s="12" t="n">
        <v>987</v>
      </c>
      <c r="B988" s="12" t="n">
        <v>509</v>
      </c>
      <c r="C988" s="12" t="n">
        <v>54</v>
      </c>
      <c r="D988" s="12" t="n">
        <v>1</v>
      </c>
      <c r="E988" s="16" t="n">
        <v>2299</v>
      </c>
      <c r="F988" s="12" t="n">
        <v>0</v>
      </c>
      <c r="G988" s="12" t="str">
        <f aca="false">INDEX(Products!$C$2:$C$181,MATCH(C988,Products!$A$2:$A$181,0))</f>
        <v>Home &amp; Kitchen</v>
      </c>
      <c r="H988" s="16" t="n">
        <f aca="false">INDEX(Products!$E$2:$E$181,MATCH(C988,Products!$A$2:$A$181,0))</f>
        <v>1611.85</v>
      </c>
      <c r="I988" s="12" t="str">
        <f aca="false">INDEX(Orders!$G$2:$G$3525,MATCH(B988,Orders!$A$2:$A$3525,0))</f>
        <v>Delivered</v>
      </c>
      <c r="J988" s="16" t="n">
        <f aca="false">D988*E988*(1-F988/100)</f>
        <v>2299</v>
      </c>
      <c r="K988" s="16" t="n">
        <f aca="false">D988*H988</f>
        <v>1611.85</v>
      </c>
      <c r="L988" s="16" t="n">
        <f aca="false">J988-K988</f>
        <v>687.15</v>
      </c>
    </row>
    <row r="989" customFormat="false" ht="15" hidden="false" customHeight="false" outlineLevel="0" collapsed="false">
      <c r="A989" s="12" t="n">
        <v>988</v>
      </c>
      <c r="B989" s="12" t="n">
        <v>510</v>
      </c>
      <c r="C989" s="12" t="n">
        <v>50</v>
      </c>
      <c r="D989" s="12" t="n">
        <v>1</v>
      </c>
      <c r="E989" s="16" t="n">
        <v>529</v>
      </c>
      <c r="F989" s="12" t="n">
        <v>0</v>
      </c>
      <c r="G989" s="12" t="str">
        <f aca="false">INDEX(Products!$C$2:$C$181,MATCH(C989,Products!$A$2:$A$181,0))</f>
        <v>Home &amp; Kitchen</v>
      </c>
      <c r="H989" s="16" t="n">
        <f aca="false">INDEX(Products!$E$2:$E$181,MATCH(C989,Products!$A$2:$A$181,0))</f>
        <v>302.36</v>
      </c>
      <c r="I989" s="12" t="str">
        <f aca="false">INDEX(Orders!$G$2:$G$3525,MATCH(B989,Orders!$A$2:$A$3525,0))</f>
        <v>Delivered</v>
      </c>
      <c r="J989" s="16" t="n">
        <f aca="false">D989*E989*(1-F989/100)</f>
        <v>529</v>
      </c>
      <c r="K989" s="16" t="n">
        <f aca="false">D989*H989</f>
        <v>302.36</v>
      </c>
      <c r="L989" s="16" t="n">
        <f aca="false">J989-K989</f>
        <v>226.64</v>
      </c>
    </row>
    <row r="990" customFormat="false" ht="15" hidden="false" customHeight="false" outlineLevel="0" collapsed="false">
      <c r="A990" s="12" t="n">
        <v>989</v>
      </c>
      <c r="B990" s="12" t="n">
        <v>511</v>
      </c>
      <c r="C990" s="12" t="n">
        <v>49</v>
      </c>
      <c r="D990" s="12" t="n">
        <v>1</v>
      </c>
      <c r="E990" s="16" t="n">
        <v>2809</v>
      </c>
      <c r="F990" s="12" t="n">
        <v>0</v>
      </c>
      <c r="G990" s="12" t="str">
        <f aca="false">INDEX(Products!$C$2:$C$181,MATCH(C990,Products!$A$2:$A$181,0))</f>
        <v>Home &amp; Kitchen</v>
      </c>
      <c r="H990" s="16" t="n">
        <f aca="false">INDEX(Products!$E$2:$E$181,MATCH(C990,Products!$A$2:$A$181,0))</f>
        <v>1785.14</v>
      </c>
      <c r="I990" s="12" t="str">
        <f aca="false">INDEX(Orders!$G$2:$G$3525,MATCH(B990,Orders!$A$2:$A$3525,0))</f>
        <v>Delivered</v>
      </c>
      <c r="J990" s="16" t="n">
        <f aca="false">D990*E990*(1-F990/100)</f>
        <v>2809</v>
      </c>
      <c r="K990" s="16" t="n">
        <f aca="false">D990*H990</f>
        <v>1785.14</v>
      </c>
      <c r="L990" s="16" t="n">
        <f aca="false">J990-K990</f>
        <v>1023.86</v>
      </c>
    </row>
    <row r="991" customFormat="false" ht="15" hidden="false" customHeight="false" outlineLevel="0" collapsed="false">
      <c r="A991" s="12" t="n">
        <v>990</v>
      </c>
      <c r="B991" s="12" t="n">
        <v>512</v>
      </c>
      <c r="C991" s="12" t="n">
        <v>38</v>
      </c>
      <c r="D991" s="12" t="n">
        <v>1</v>
      </c>
      <c r="E991" s="16" t="n">
        <v>3659</v>
      </c>
      <c r="F991" s="12" t="n">
        <v>5</v>
      </c>
      <c r="G991" s="12" t="str">
        <f aca="false">INDEX(Products!$C$2:$C$181,MATCH(C991,Products!$A$2:$A$181,0))</f>
        <v>Home &amp; Kitchen</v>
      </c>
      <c r="H991" s="16" t="n">
        <f aca="false">INDEX(Products!$E$2:$E$181,MATCH(C991,Products!$A$2:$A$181,0))</f>
        <v>2545.94</v>
      </c>
      <c r="I991" s="12" t="str">
        <f aca="false">INDEX(Orders!$G$2:$G$3525,MATCH(B991,Orders!$A$2:$A$3525,0))</f>
        <v>Delivered</v>
      </c>
      <c r="J991" s="16" t="n">
        <f aca="false">D991*E991*(1-F991/100)</f>
        <v>3476.05</v>
      </c>
      <c r="K991" s="16" t="n">
        <f aca="false">D991*H991</f>
        <v>2545.94</v>
      </c>
      <c r="L991" s="16" t="n">
        <f aca="false">J991-K991</f>
        <v>930.11</v>
      </c>
    </row>
    <row r="992" customFormat="false" ht="15" hidden="false" customHeight="false" outlineLevel="0" collapsed="false">
      <c r="A992" s="12" t="n">
        <v>991</v>
      </c>
      <c r="B992" s="12" t="n">
        <v>512</v>
      </c>
      <c r="C992" s="12" t="n">
        <v>63</v>
      </c>
      <c r="D992" s="12" t="n">
        <v>1</v>
      </c>
      <c r="E992" s="16" t="n">
        <v>929</v>
      </c>
      <c r="F992" s="12" t="n">
        <v>10</v>
      </c>
      <c r="G992" s="12" t="str">
        <f aca="false">INDEX(Products!$C$2:$C$181,MATCH(C992,Products!$A$2:$A$181,0))</f>
        <v>Fashion</v>
      </c>
      <c r="H992" s="16" t="n">
        <f aca="false">INDEX(Products!$E$2:$E$181,MATCH(C992,Products!$A$2:$A$181,0))</f>
        <v>590.31</v>
      </c>
      <c r="I992" s="12" t="str">
        <f aca="false">INDEX(Orders!$G$2:$G$3525,MATCH(B992,Orders!$A$2:$A$3525,0))</f>
        <v>Delivered</v>
      </c>
      <c r="J992" s="16" t="n">
        <f aca="false">D992*E992*(1-F992/100)</f>
        <v>836.1</v>
      </c>
      <c r="K992" s="16" t="n">
        <f aca="false">D992*H992</f>
        <v>590.31</v>
      </c>
      <c r="L992" s="16" t="n">
        <f aca="false">J992-K992</f>
        <v>245.79</v>
      </c>
    </row>
    <row r="993" customFormat="false" ht="15" hidden="false" customHeight="false" outlineLevel="0" collapsed="false">
      <c r="A993" s="12" t="n">
        <v>992</v>
      </c>
      <c r="B993" s="12" t="n">
        <v>512</v>
      </c>
      <c r="C993" s="12" t="n">
        <v>101</v>
      </c>
      <c r="D993" s="12" t="n">
        <v>1</v>
      </c>
      <c r="E993" s="16" t="n">
        <v>1219</v>
      </c>
      <c r="F993" s="12" t="n">
        <v>0</v>
      </c>
      <c r="G993" s="12" t="str">
        <f aca="false">INDEX(Products!$C$2:$C$181,MATCH(C993,Products!$A$2:$A$181,0))</f>
        <v>Beauty</v>
      </c>
      <c r="H993" s="16" t="n">
        <f aca="false">INDEX(Products!$E$2:$E$181,MATCH(C993,Products!$A$2:$A$181,0))</f>
        <v>690.96</v>
      </c>
      <c r="I993" s="12" t="str">
        <f aca="false">INDEX(Orders!$G$2:$G$3525,MATCH(B993,Orders!$A$2:$A$3525,0))</f>
        <v>Delivered</v>
      </c>
      <c r="J993" s="16" t="n">
        <f aca="false">D993*E993*(1-F993/100)</f>
        <v>1219</v>
      </c>
      <c r="K993" s="16" t="n">
        <f aca="false">D993*H993</f>
        <v>690.96</v>
      </c>
      <c r="L993" s="16" t="n">
        <f aca="false">J993-K993</f>
        <v>528.04</v>
      </c>
    </row>
    <row r="994" customFormat="false" ht="15" hidden="false" customHeight="false" outlineLevel="0" collapsed="false">
      <c r="A994" s="12" t="n">
        <v>993</v>
      </c>
      <c r="B994" s="12" t="n">
        <v>513</v>
      </c>
      <c r="C994" s="12" t="n">
        <v>81</v>
      </c>
      <c r="D994" s="12" t="n">
        <v>1</v>
      </c>
      <c r="E994" s="16" t="n">
        <v>1299</v>
      </c>
      <c r="F994" s="12" t="n">
        <v>0</v>
      </c>
      <c r="G994" s="12" t="str">
        <f aca="false">INDEX(Products!$C$2:$C$181,MATCH(C994,Products!$A$2:$A$181,0))</f>
        <v>Fashion</v>
      </c>
      <c r="H994" s="16" t="n">
        <f aca="false">INDEX(Products!$E$2:$E$181,MATCH(C994,Products!$A$2:$A$181,0))</f>
        <v>878.72</v>
      </c>
      <c r="I994" s="12" t="str">
        <f aca="false">INDEX(Orders!$G$2:$G$3525,MATCH(B994,Orders!$A$2:$A$3525,0))</f>
        <v>Delivered</v>
      </c>
      <c r="J994" s="16" t="n">
        <f aca="false">D994*E994*(1-F994/100)</f>
        <v>1299</v>
      </c>
      <c r="K994" s="16" t="n">
        <f aca="false">D994*H994</f>
        <v>878.72</v>
      </c>
      <c r="L994" s="16" t="n">
        <f aca="false">J994-K994</f>
        <v>420.28</v>
      </c>
    </row>
    <row r="995" customFormat="false" ht="15" hidden="false" customHeight="false" outlineLevel="0" collapsed="false">
      <c r="A995" s="12" t="n">
        <v>994</v>
      </c>
      <c r="B995" s="12" t="n">
        <v>514</v>
      </c>
      <c r="C995" s="12" t="n">
        <v>27</v>
      </c>
      <c r="D995" s="12" t="n">
        <v>1</v>
      </c>
      <c r="E995" s="16" t="n">
        <v>5699</v>
      </c>
      <c r="F995" s="12" t="n">
        <v>5</v>
      </c>
      <c r="G995" s="12" t="str">
        <f aca="false">INDEX(Products!$C$2:$C$181,MATCH(C995,Products!$A$2:$A$181,0))</f>
        <v>Electronics</v>
      </c>
      <c r="H995" s="16" t="n">
        <f aca="false">INDEX(Products!$E$2:$E$181,MATCH(C995,Products!$A$2:$A$181,0))</f>
        <v>4154.37</v>
      </c>
      <c r="I995" s="12" t="str">
        <f aca="false">INDEX(Orders!$G$2:$G$3525,MATCH(B995,Orders!$A$2:$A$3525,0))</f>
        <v>Delivered</v>
      </c>
      <c r="J995" s="16" t="n">
        <f aca="false">D995*E995*(1-F995/100)</f>
        <v>5414.05</v>
      </c>
      <c r="K995" s="16" t="n">
        <f aca="false">D995*H995</f>
        <v>4154.37</v>
      </c>
      <c r="L995" s="16" t="n">
        <f aca="false">J995-K995</f>
        <v>1259.68</v>
      </c>
    </row>
    <row r="996" customFormat="false" ht="15" hidden="false" customHeight="false" outlineLevel="0" collapsed="false">
      <c r="A996" s="12" t="n">
        <v>995</v>
      </c>
      <c r="B996" s="12" t="n">
        <v>515</v>
      </c>
      <c r="C996" s="12" t="n">
        <v>54</v>
      </c>
      <c r="D996" s="12" t="n">
        <v>1</v>
      </c>
      <c r="E996" s="16" t="n">
        <v>2299</v>
      </c>
      <c r="F996" s="12" t="n">
        <v>5</v>
      </c>
      <c r="G996" s="12" t="str">
        <f aca="false">INDEX(Products!$C$2:$C$181,MATCH(C996,Products!$A$2:$A$181,0))</f>
        <v>Home &amp; Kitchen</v>
      </c>
      <c r="H996" s="16" t="n">
        <f aca="false">INDEX(Products!$E$2:$E$181,MATCH(C996,Products!$A$2:$A$181,0))</f>
        <v>1611.85</v>
      </c>
      <c r="I996" s="12" t="str">
        <f aca="false">INDEX(Orders!$G$2:$G$3525,MATCH(B996,Orders!$A$2:$A$3525,0))</f>
        <v>Returned</v>
      </c>
      <c r="J996" s="16" t="n">
        <f aca="false">D996*E996*(1-F996/100)</f>
        <v>2184.05</v>
      </c>
      <c r="K996" s="16" t="n">
        <f aca="false">D996*H996</f>
        <v>1611.85</v>
      </c>
      <c r="L996" s="16" t="n">
        <f aca="false">J996-K996</f>
        <v>572.2</v>
      </c>
    </row>
    <row r="997" customFormat="false" ht="15" hidden="false" customHeight="false" outlineLevel="0" collapsed="false">
      <c r="A997" s="12" t="n">
        <v>996</v>
      </c>
      <c r="B997" s="12" t="n">
        <v>515</v>
      </c>
      <c r="C997" s="12" t="n">
        <v>166</v>
      </c>
      <c r="D997" s="12" t="n">
        <v>1</v>
      </c>
      <c r="E997" s="16" t="n">
        <v>389</v>
      </c>
      <c r="F997" s="12" t="n">
        <v>10</v>
      </c>
      <c r="G997" s="12" t="str">
        <f aca="false">INDEX(Products!$C$2:$C$181,MATCH(C997,Products!$A$2:$A$181,0))</f>
        <v>Books &amp; Stationery</v>
      </c>
      <c r="H997" s="16" t="n">
        <f aca="false">INDEX(Products!$E$2:$E$181,MATCH(C997,Products!$A$2:$A$181,0))</f>
        <v>272.91</v>
      </c>
      <c r="I997" s="12" t="str">
        <f aca="false">INDEX(Orders!$G$2:$G$3525,MATCH(B997,Orders!$A$2:$A$3525,0))</f>
        <v>Returned</v>
      </c>
      <c r="J997" s="16" t="n">
        <f aca="false">D997*E997*(1-F997/100)</f>
        <v>350.1</v>
      </c>
      <c r="K997" s="16" t="n">
        <f aca="false">D997*H997</f>
        <v>272.91</v>
      </c>
      <c r="L997" s="16" t="n">
        <f aca="false">J997-K997</f>
        <v>77.19</v>
      </c>
    </row>
    <row r="998" customFormat="false" ht="15" hidden="false" customHeight="false" outlineLevel="0" collapsed="false">
      <c r="A998" s="12" t="n">
        <v>997</v>
      </c>
      <c r="B998" s="12" t="n">
        <v>516</v>
      </c>
      <c r="C998" s="12" t="n">
        <v>175</v>
      </c>
      <c r="D998" s="12" t="n">
        <v>1</v>
      </c>
      <c r="E998" s="16" t="n">
        <v>409</v>
      </c>
      <c r="F998" s="12" t="n">
        <v>10</v>
      </c>
      <c r="G998" s="12" t="str">
        <f aca="false">INDEX(Products!$C$2:$C$181,MATCH(C998,Products!$A$2:$A$181,0))</f>
        <v>Books &amp; Stationery</v>
      </c>
      <c r="H998" s="16" t="n">
        <f aca="false">INDEX(Products!$E$2:$E$181,MATCH(C998,Products!$A$2:$A$181,0))</f>
        <v>276.15</v>
      </c>
      <c r="I998" s="12" t="str">
        <f aca="false">INDEX(Orders!$G$2:$G$3525,MATCH(B998,Orders!$A$2:$A$3525,0))</f>
        <v>Delivered</v>
      </c>
      <c r="J998" s="16" t="n">
        <f aca="false">D998*E998*(1-F998/100)</f>
        <v>368.1</v>
      </c>
      <c r="K998" s="16" t="n">
        <f aca="false">D998*H998</f>
        <v>276.15</v>
      </c>
      <c r="L998" s="16" t="n">
        <f aca="false">J998-K998</f>
        <v>91.9500000000001</v>
      </c>
    </row>
    <row r="999" customFormat="false" ht="15" hidden="false" customHeight="false" outlineLevel="0" collapsed="false">
      <c r="A999" s="12" t="n">
        <v>998</v>
      </c>
      <c r="B999" s="12" t="n">
        <v>517</v>
      </c>
      <c r="C999" s="12" t="n">
        <v>168</v>
      </c>
      <c r="D999" s="12" t="n">
        <v>1</v>
      </c>
      <c r="E999" s="16" t="n">
        <v>149</v>
      </c>
      <c r="F999" s="12" t="n">
        <v>0</v>
      </c>
      <c r="G999" s="12" t="str">
        <f aca="false">INDEX(Products!$C$2:$C$181,MATCH(C999,Products!$A$2:$A$181,0))</f>
        <v>Books &amp; Stationery</v>
      </c>
      <c r="H999" s="16" t="n">
        <f aca="false">INDEX(Products!$E$2:$E$181,MATCH(C999,Products!$A$2:$A$181,0))</f>
        <v>83.16</v>
      </c>
      <c r="I999" s="12" t="str">
        <f aca="false">INDEX(Orders!$G$2:$G$3525,MATCH(B999,Orders!$A$2:$A$3525,0))</f>
        <v>Delivered</v>
      </c>
      <c r="J999" s="16" t="n">
        <f aca="false">D999*E999*(1-F999/100)</f>
        <v>149</v>
      </c>
      <c r="K999" s="16" t="n">
        <f aca="false">D999*H999</f>
        <v>83.16</v>
      </c>
      <c r="L999" s="16" t="n">
        <f aca="false">J999-K999</f>
        <v>65.84</v>
      </c>
    </row>
    <row r="1000" customFormat="false" ht="15" hidden="false" customHeight="false" outlineLevel="0" collapsed="false">
      <c r="A1000" s="12" t="n">
        <v>999</v>
      </c>
      <c r="B1000" s="12" t="n">
        <v>518</v>
      </c>
      <c r="C1000" s="12" t="n">
        <v>70</v>
      </c>
      <c r="D1000" s="12" t="n">
        <v>1</v>
      </c>
      <c r="E1000" s="16" t="n">
        <v>1289</v>
      </c>
      <c r="F1000" s="12" t="n">
        <v>5</v>
      </c>
      <c r="G1000" s="12" t="str">
        <f aca="false">INDEX(Products!$C$2:$C$181,MATCH(C1000,Products!$A$2:$A$181,0))</f>
        <v>Fashion</v>
      </c>
      <c r="H1000" s="16" t="n">
        <f aca="false">INDEX(Products!$E$2:$E$181,MATCH(C1000,Products!$A$2:$A$181,0))</f>
        <v>959.48</v>
      </c>
      <c r="I1000" s="12" t="str">
        <f aca="false">INDEX(Orders!$G$2:$G$3525,MATCH(B1000,Orders!$A$2:$A$3525,0))</f>
        <v>Delivered</v>
      </c>
      <c r="J1000" s="16" t="n">
        <f aca="false">D1000*E1000*(1-F1000/100)</f>
        <v>1224.55</v>
      </c>
      <c r="K1000" s="16" t="n">
        <f aca="false">D1000*H1000</f>
        <v>959.48</v>
      </c>
      <c r="L1000" s="16" t="n">
        <f aca="false">J1000-K1000</f>
        <v>265.07</v>
      </c>
    </row>
    <row r="1001" customFormat="false" ht="15" hidden="false" customHeight="false" outlineLevel="0" collapsed="false">
      <c r="A1001" s="12" t="n">
        <v>1000</v>
      </c>
      <c r="B1001" s="12" t="n">
        <v>518</v>
      </c>
      <c r="C1001" s="12" t="n">
        <v>87</v>
      </c>
      <c r="D1001" s="12" t="n">
        <v>1</v>
      </c>
      <c r="E1001" s="16" t="n">
        <v>1689</v>
      </c>
      <c r="F1001" s="12" t="n">
        <v>10</v>
      </c>
      <c r="G1001" s="12" t="str">
        <f aca="false">INDEX(Products!$C$2:$C$181,MATCH(C1001,Products!$A$2:$A$181,0))</f>
        <v>Fashion</v>
      </c>
      <c r="H1001" s="16" t="n">
        <f aca="false">INDEX(Products!$E$2:$E$181,MATCH(C1001,Products!$A$2:$A$181,0))</f>
        <v>1005.46</v>
      </c>
      <c r="I1001" s="12" t="str">
        <f aca="false">INDEX(Orders!$G$2:$G$3525,MATCH(B1001,Orders!$A$2:$A$3525,0))</f>
        <v>Delivered</v>
      </c>
      <c r="J1001" s="16" t="n">
        <f aca="false">D1001*E1001*(1-F1001/100)</f>
        <v>1520.1</v>
      </c>
      <c r="K1001" s="16" t="n">
        <f aca="false">D1001*H1001</f>
        <v>1005.46</v>
      </c>
      <c r="L1001" s="16" t="n">
        <f aca="false">J1001-K1001</f>
        <v>514.64</v>
      </c>
    </row>
    <row r="1002" customFormat="false" ht="15" hidden="false" customHeight="false" outlineLevel="0" collapsed="false">
      <c r="A1002" s="12" t="n">
        <v>1001</v>
      </c>
      <c r="B1002" s="12" t="n">
        <v>518</v>
      </c>
      <c r="C1002" s="12" t="n">
        <v>135</v>
      </c>
      <c r="D1002" s="12" t="n">
        <v>1</v>
      </c>
      <c r="E1002" s="16" t="n">
        <v>1609</v>
      </c>
      <c r="F1002" s="12" t="n">
        <v>5</v>
      </c>
      <c r="G1002" s="12" t="str">
        <f aca="false">INDEX(Products!$C$2:$C$181,MATCH(C1002,Products!$A$2:$A$181,0))</f>
        <v>Sports &amp; Fitness</v>
      </c>
      <c r="H1002" s="16" t="n">
        <f aca="false">INDEX(Products!$E$2:$E$181,MATCH(C1002,Products!$A$2:$A$181,0))</f>
        <v>979.43</v>
      </c>
      <c r="I1002" s="12" t="str">
        <f aca="false">INDEX(Orders!$G$2:$G$3525,MATCH(B1002,Orders!$A$2:$A$3525,0))</f>
        <v>Delivered</v>
      </c>
      <c r="J1002" s="16" t="n">
        <f aca="false">D1002*E1002*(1-F1002/100)</f>
        <v>1528.55</v>
      </c>
      <c r="K1002" s="16" t="n">
        <f aca="false">D1002*H1002</f>
        <v>979.43</v>
      </c>
      <c r="L1002" s="16" t="n">
        <f aca="false">J1002-K1002</f>
        <v>549.12</v>
      </c>
    </row>
    <row r="1003" customFormat="false" ht="15" hidden="false" customHeight="false" outlineLevel="0" collapsed="false">
      <c r="A1003" s="12" t="n">
        <v>1002</v>
      </c>
      <c r="B1003" s="12" t="n">
        <v>519</v>
      </c>
      <c r="C1003" s="12" t="n">
        <v>101</v>
      </c>
      <c r="D1003" s="12" t="n">
        <v>1</v>
      </c>
      <c r="E1003" s="16" t="n">
        <v>1219</v>
      </c>
      <c r="F1003" s="12" t="n">
        <v>0</v>
      </c>
      <c r="G1003" s="12" t="str">
        <f aca="false">INDEX(Products!$C$2:$C$181,MATCH(C1003,Products!$A$2:$A$181,0))</f>
        <v>Beauty</v>
      </c>
      <c r="H1003" s="16" t="n">
        <f aca="false">INDEX(Products!$E$2:$E$181,MATCH(C1003,Products!$A$2:$A$181,0))</f>
        <v>690.96</v>
      </c>
      <c r="I1003" s="12" t="str">
        <f aca="false">INDEX(Orders!$G$2:$G$3525,MATCH(B1003,Orders!$A$2:$A$3525,0))</f>
        <v>Delivered</v>
      </c>
      <c r="J1003" s="16" t="n">
        <f aca="false">D1003*E1003*(1-F1003/100)</f>
        <v>1219</v>
      </c>
      <c r="K1003" s="16" t="n">
        <f aca="false">D1003*H1003</f>
        <v>690.96</v>
      </c>
      <c r="L1003" s="16" t="n">
        <f aca="false">J1003-K1003</f>
        <v>528.04</v>
      </c>
    </row>
    <row r="1004" customFormat="false" ht="15" hidden="false" customHeight="false" outlineLevel="0" collapsed="false">
      <c r="A1004" s="12" t="n">
        <v>1003</v>
      </c>
      <c r="B1004" s="12" t="n">
        <v>519</v>
      </c>
      <c r="C1004" s="12" t="n">
        <v>60</v>
      </c>
      <c r="D1004" s="12" t="n">
        <v>1</v>
      </c>
      <c r="E1004" s="16" t="n">
        <v>4519</v>
      </c>
      <c r="F1004" s="12" t="n">
        <v>0</v>
      </c>
      <c r="G1004" s="12" t="str">
        <f aca="false">INDEX(Products!$C$2:$C$181,MATCH(C1004,Products!$A$2:$A$181,0))</f>
        <v>Home &amp; Kitchen</v>
      </c>
      <c r="H1004" s="16" t="n">
        <f aca="false">INDEX(Products!$E$2:$E$181,MATCH(C1004,Products!$A$2:$A$181,0))</f>
        <v>2972.91</v>
      </c>
      <c r="I1004" s="12" t="str">
        <f aca="false">INDEX(Orders!$G$2:$G$3525,MATCH(B1004,Orders!$A$2:$A$3525,0))</f>
        <v>Delivered</v>
      </c>
      <c r="J1004" s="16" t="n">
        <f aca="false">D1004*E1004*(1-F1004/100)</f>
        <v>4519</v>
      </c>
      <c r="K1004" s="16" t="n">
        <f aca="false">D1004*H1004</f>
        <v>2972.91</v>
      </c>
      <c r="L1004" s="16" t="n">
        <f aca="false">J1004-K1004</f>
        <v>1546.09</v>
      </c>
    </row>
    <row r="1005" customFormat="false" ht="15" hidden="false" customHeight="false" outlineLevel="0" collapsed="false">
      <c r="A1005" s="12" t="n">
        <v>1004</v>
      </c>
      <c r="B1005" s="12" t="n">
        <v>520</v>
      </c>
      <c r="C1005" s="12" t="n">
        <v>151</v>
      </c>
      <c r="D1005" s="12" t="n">
        <v>3</v>
      </c>
      <c r="E1005" s="16" t="n">
        <v>149</v>
      </c>
      <c r="F1005" s="12" t="n">
        <v>5</v>
      </c>
      <c r="G1005" s="12" t="str">
        <f aca="false">INDEX(Products!$C$2:$C$181,MATCH(C1005,Products!$A$2:$A$181,0))</f>
        <v>Books &amp; Stationery</v>
      </c>
      <c r="H1005" s="16" t="n">
        <f aca="false">INDEX(Products!$E$2:$E$181,MATCH(C1005,Products!$A$2:$A$181,0))</f>
        <v>97.78</v>
      </c>
      <c r="I1005" s="12" t="str">
        <f aca="false">INDEX(Orders!$G$2:$G$3525,MATCH(B1005,Orders!$A$2:$A$3525,0))</f>
        <v>Returned</v>
      </c>
      <c r="J1005" s="16" t="n">
        <f aca="false">D1005*E1005*(1-F1005/100)</f>
        <v>424.65</v>
      </c>
      <c r="K1005" s="16" t="n">
        <f aca="false">D1005*H1005</f>
        <v>293.34</v>
      </c>
      <c r="L1005" s="16" t="n">
        <f aca="false">J1005-K1005</f>
        <v>131.31</v>
      </c>
    </row>
    <row r="1006" customFormat="false" ht="15" hidden="false" customHeight="false" outlineLevel="0" collapsed="false">
      <c r="A1006" s="12" t="n">
        <v>1005</v>
      </c>
      <c r="B1006" s="12" t="n">
        <v>520</v>
      </c>
      <c r="C1006" s="12" t="n">
        <v>5</v>
      </c>
      <c r="D1006" s="12" t="n">
        <v>1</v>
      </c>
      <c r="E1006" s="16" t="n">
        <v>3939</v>
      </c>
      <c r="F1006" s="12" t="n">
        <v>0</v>
      </c>
      <c r="G1006" s="12" t="str">
        <f aca="false">INDEX(Products!$C$2:$C$181,MATCH(C1006,Products!$A$2:$A$181,0))</f>
        <v>Electronics</v>
      </c>
      <c r="H1006" s="16" t="n">
        <f aca="false">INDEX(Products!$E$2:$E$181,MATCH(C1006,Products!$A$2:$A$181,0))</f>
        <v>2724.27</v>
      </c>
      <c r="I1006" s="12" t="str">
        <f aca="false">INDEX(Orders!$G$2:$G$3525,MATCH(B1006,Orders!$A$2:$A$3525,0))</f>
        <v>Returned</v>
      </c>
      <c r="J1006" s="16" t="n">
        <f aca="false">D1006*E1006*(1-F1006/100)</f>
        <v>3939</v>
      </c>
      <c r="K1006" s="16" t="n">
        <f aca="false">D1006*H1006</f>
        <v>2724.27</v>
      </c>
      <c r="L1006" s="16" t="n">
        <f aca="false">J1006-K1006</f>
        <v>1214.73</v>
      </c>
    </row>
    <row r="1007" customFormat="false" ht="15" hidden="false" customHeight="false" outlineLevel="0" collapsed="false">
      <c r="A1007" s="12" t="n">
        <v>1006</v>
      </c>
      <c r="B1007" s="12" t="n">
        <v>521</v>
      </c>
      <c r="C1007" s="12" t="n">
        <v>105</v>
      </c>
      <c r="D1007" s="12" t="n">
        <v>1</v>
      </c>
      <c r="E1007" s="16" t="n">
        <v>169</v>
      </c>
      <c r="F1007" s="12" t="n">
        <v>0</v>
      </c>
      <c r="G1007" s="12" t="str">
        <f aca="false">INDEX(Products!$C$2:$C$181,MATCH(C1007,Products!$A$2:$A$181,0))</f>
        <v>Beauty</v>
      </c>
      <c r="H1007" s="16" t="n">
        <f aca="false">INDEX(Products!$E$2:$E$181,MATCH(C1007,Products!$A$2:$A$181,0))</f>
        <v>98.39</v>
      </c>
      <c r="I1007" s="12" t="str">
        <f aca="false">INDEX(Orders!$G$2:$G$3525,MATCH(B1007,Orders!$A$2:$A$3525,0))</f>
        <v>Returned</v>
      </c>
      <c r="J1007" s="16" t="n">
        <f aca="false">D1007*E1007*(1-F1007/100)</f>
        <v>169</v>
      </c>
      <c r="K1007" s="16" t="n">
        <f aca="false">D1007*H1007</f>
        <v>98.39</v>
      </c>
      <c r="L1007" s="16" t="n">
        <f aca="false">J1007-K1007</f>
        <v>70.61</v>
      </c>
    </row>
    <row r="1008" customFormat="false" ht="15" hidden="false" customHeight="false" outlineLevel="0" collapsed="false">
      <c r="A1008" s="12" t="n">
        <v>1007</v>
      </c>
      <c r="B1008" s="12" t="n">
        <v>521</v>
      </c>
      <c r="C1008" s="12" t="n">
        <v>119</v>
      </c>
      <c r="D1008" s="12" t="n">
        <v>1</v>
      </c>
      <c r="E1008" s="16" t="n">
        <v>619</v>
      </c>
      <c r="F1008" s="12" t="n">
        <v>20</v>
      </c>
      <c r="G1008" s="12" t="str">
        <f aca="false">INDEX(Products!$C$2:$C$181,MATCH(C1008,Products!$A$2:$A$181,0))</f>
        <v>Beauty</v>
      </c>
      <c r="H1008" s="16" t="n">
        <f aca="false">INDEX(Products!$E$2:$E$181,MATCH(C1008,Products!$A$2:$A$181,0))</f>
        <v>343.46</v>
      </c>
      <c r="I1008" s="12" t="str">
        <f aca="false">INDEX(Orders!$G$2:$G$3525,MATCH(B1008,Orders!$A$2:$A$3525,0))</f>
        <v>Returned</v>
      </c>
      <c r="J1008" s="16" t="n">
        <f aca="false">D1008*E1008*(1-F1008/100)</f>
        <v>495.2</v>
      </c>
      <c r="K1008" s="16" t="n">
        <f aca="false">D1008*H1008</f>
        <v>343.46</v>
      </c>
      <c r="L1008" s="16" t="n">
        <f aca="false">J1008-K1008</f>
        <v>151.74</v>
      </c>
    </row>
    <row r="1009" customFormat="false" ht="15" hidden="false" customHeight="false" outlineLevel="0" collapsed="false">
      <c r="A1009" s="12" t="n">
        <v>1008</v>
      </c>
      <c r="B1009" s="12" t="n">
        <v>522</v>
      </c>
      <c r="C1009" s="12" t="n">
        <v>74</v>
      </c>
      <c r="D1009" s="12" t="n">
        <v>3</v>
      </c>
      <c r="E1009" s="16" t="n">
        <v>1959</v>
      </c>
      <c r="F1009" s="12" t="n">
        <v>5</v>
      </c>
      <c r="G1009" s="12" t="str">
        <f aca="false">INDEX(Products!$C$2:$C$181,MATCH(C1009,Products!$A$2:$A$181,0))</f>
        <v>Fashion</v>
      </c>
      <c r="H1009" s="16" t="n">
        <f aca="false">INDEX(Products!$E$2:$E$181,MATCH(C1009,Products!$A$2:$A$181,0))</f>
        <v>1274.4</v>
      </c>
      <c r="I1009" s="12" t="str">
        <f aca="false">INDEX(Orders!$G$2:$G$3525,MATCH(B1009,Orders!$A$2:$A$3525,0))</f>
        <v>Returned</v>
      </c>
      <c r="J1009" s="16" t="n">
        <f aca="false">D1009*E1009*(1-F1009/100)</f>
        <v>5583.15</v>
      </c>
      <c r="K1009" s="16" t="n">
        <f aca="false">D1009*H1009</f>
        <v>3823.2</v>
      </c>
      <c r="L1009" s="16" t="n">
        <f aca="false">J1009-K1009</f>
        <v>1759.95</v>
      </c>
    </row>
    <row r="1010" customFormat="false" ht="15" hidden="false" customHeight="false" outlineLevel="0" collapsed="false">
      <c r="A1010" s="12" t="n">
        <v>1009</v>
      </c>
      <c r="B1010" s="12" t="n">
        <v>523</v>
      </c>
      <c r="C1010" s="12" t="n">
        <v>168</v>
      </c>
      <c r="D1010" s="12" t="n">
        <v>1</v>
      </c>
      <c r="E1010" s="16" t="n">
        <v>149</v>
      </c>
      <c r="F1010" s="12" t="n">
        <v>0</v>
      </c>
      <c r="G1010" s="12" t="str">
        <f aca="false">INDEX(Products!$C$2:$C$181,MATCH(C1010,Products!$A$2:$A$181,0))</f>
        <v>Books &amp; Stationery</v>
      </c>
      <c r="H1010" s="16" t="n">
        <f aca="false">INDEX(Products!$E$2:$E$181,MATCH(C1010,Products!$A$2:$A$181,0))</f>
        <v>83.16</v>
      </c>
      <c r="I1010" s="12" t="str">
        <f aca="false">INDEX(Orders!$G$2:$G$3525,MATCH(B1010,Orders!$A$2:$A$3525,0))</f>
        <v>Delivered</v>
      </c>
      <c r="J1010" s="16" t="n">
        <f aca="false">D1010*E1010*(1-F1010/100)</f>
        <v>149</v>
      </c>
      <c r="K1010" s="16" t="n">
        <f aca="false">D1010*H1010</f>
        <v>83.16</v>
      </c>
      <c r="L1010" s="16" t="n">
        <f aca="false">J1010-K1010</f>
        <v>65.84</v>
      </c>
    </row>
    <row r="1011" customFormat="false" ht="15" hidden="false" customHeight="false" outlineLevel="0" collapsed="false">
      <c r="A1011" s="12" t="n">
        <v>1010</v>
      </c>
      <c r="B1011" s="12" t="n">
        <v>523</v>
      </c>
      <c r="C1011" s="12" t="n">
        <v>58</v>
      </c>
      <c r="D1011" s="12" t="n">
        <v>1</v>
      </c>
      <c r="E1011" s="16" t="n">
        <v>3319</v>
      </c>
      <c r="F1011" s="12" t="n">
        <v>15</v>
      </c>
      <c r="G1011" s="12" t="str">
        <f aca="false">INDEX(Products!$C$2:$C$181,MATCH(C1011,Products!$A$2:$A$181,0))</f>
        <v>Home &amp; Kitchen</v>
      </c>
      <c r="H1011" s="16" t="n">
        <f aca="false">INDEX(Products!$E$2:$E$181,MATCH(C1011,Products!$A$2:$A$181,0))</f>
        <v>2403.93</v>
      </c>
      <c r="I1011" s="12" t="str">
        <f aca="false">INDEX(Orders!$G$2:$G$3525,MATCH(B1011,Orders!$A$2:$A$3525,0))</f>
        <v>Delivered</v>
      </c>
      <c r="J1011" s="16" t="n">
        <f aca="false">D1011*E1011*(1-F1011/100)</f>
        <v>2821.15</v>
      </c>
      <c r="K1011" s="16" t="n">
        <f aca="false">D1011*H1011</f>
        <v>2403.93</v>
      </c>
      <c r="L1011" s="16" t="n">
        <f aca="false">J1011-K1011</f>
        <v>417.22</v>
      </c>
    </row>
    <row r="1012" customFormat="false" ht="15" hidden="false" customHeight="false" outlineLevel="0" collapsed="false">
      <c r="A1012" s="12" t="n">
        <v>1011</v>
      </c>
      <c r="B1012" s="12" t="n">
        <v>523</v>
      </c>
      <c r="C1012" s="12" t="n">
        <v>38</v>
      </c>
      <c r="D1012" s="12" t="n">
        <v>1</v>
      </c>
      <c r="E1012" s="16" t="n">
        <v>3659</v>
      </c>
      <c r="F1012" s="12" t="n">
        <v>5</v>
      </c>
      <c r="G1012" s="12" t="str">
        <f aca="false">INDEX(Products!$C$2:$C$181,MATCH(C1012,Products!$A$2:$A$181,0))</f>
        <v>Home &amp; Kitchen</v>
      </c>
      <c r="H1012" s="16" t="n">
        <f aca="false">INDEX(Products!$E$2:$E$181,MATCH(C1012,Products!$A$2:$A$181,0))</f>
        <v>2545.94</v>
      </c>
      <c r="I1012" s="12" t="str">
        <f aca="false">INDEX(Orders!$G$2:$G$3525,MATCH(B1012,Orders!$A$2:$A$3525,0))</f>
        <v>Delivered</v>
      </c>
      <c r="J1012" s="16" t="n">
        <f aca="false">D1012*E1012*(1-F1012/100)</f>
        <v>3476.05</v>
      </c>
      <c r="K1012" s="16" t="n">
        <f aca="false">D1012*H1012</f>
        <v>2545.94</v>
      </c>
      <c r="L1012" s="16" t="n">
        <f aca="false">J1012-K1012</f>
        <v>930.11</v>
      </c>
    </row>
    <row r="1013" customFormat="false" ht="15" hidden="false" customHeight="false" outlineLevel="0" collapsed="false">
      <c r="A1013" s="12" t="n">
        <v>1012</v>
      </c>
      <c r="B1013" s="12" t="n">
        <v>523</v>
      </c>
      <c r="C1013" s="12" t="n">
        <v>16</v>
      </c>
      <c r="D1013" s="12" t="n">
        <v>1</v>
      </c>
      <c r="E1013" s="16" t="n">
        <v>3969</v>
      </c>
      <c r="F1013" s="12" t="n">
        <v>0</v>
      </c>
      <c r="G1013" s="12" t="str">
        <f aca="false">INDEX(Products!$C$2:$C$181,MATCH(C1013,Products!$A$2:$A$181,0))</f>
        <v>Electronics</v>
      </c>
      <c r="H1013" s="16" t="n">
        <f aca="false">INDEX(Products!$E$2:$E$181,MATCH(C1013,Products!$A$2:$A$181,0))</f>
        <v>2318.31</v>
      </c>
      <c r="I1013" s="12" t="str">
        <f aca="false">INDEX(Orders!$G$2:$G$3525,MATCH(B1013,Orders!$A$2:$A$3525,0))</f>
        <v>Delivered</v>
      </c>
      <c r="J1013" s="16" t="n">
        <f aca="false">D1013*E1013*(1-F1013/100)</f>
        <v>3969</v>
      </c>
      <c r="K1013" s="16" t="n">
        <f aca="false">D1013*H1013</f>
        <v>2318.31</v>
      </c>
      <c r="L1013" s="16" t="n">
        <f aca="false">J1013-K1013</f>
        <v>1650.69</v>
      </c>
    </row>
    <row r="1014" customFormat="false" ht="15" hidden="false" customHeight="false" outlineLevel="0" collapsed="false">
      <c r="A1014" s="12" t="n">
        <v>1013</v>
      </c>
      <c r="B1014" s="12" t="n">
        <v>524</v>
      </c>
      <c r="C1014" s="12" t="n">
        <v>160</v>
      </c>
      <c r="D1014" s="12" t="n">
        <v>2</v>
      </c>
      <c r="E1014" s="16" t="n">
        <v>229</v>
      </c>
      <c r="F1014" s="12" t="n">
        <v>0</v>
      </c>
      <c r="G1014" s="12" t="str">
        <f aca="false">INDEX(Products!$C$2:$C$181,MATCH(C1014,Products!$A$2:$A$181,0))</f>
        <v>Books &amp; Stationery</v>
      </c>
      <c r="H1014" s="16" t="n">
        <f aca="false">INDEX(Products!$E$2:$E$181,MATCH(C1014,Products!$A$2:$A$181,0))</f>
        <v>137.41</v>
      </c>
      <c r="I1014" s="12" t="str">
        <f aca="false">INDEX(Orders!$G$2:$G$3525,MATCH(B1014,Orders!$A$2:$A$3525,0))</f>
        <v>Delivered</v>
      </c>
      <c r="J1014" s="16" t="n">
        <f aca="false">D1014*E1014*(1-F1014/100)</f>
        <v>458</v>
      </c>
      <c r="K1014" s="16" t="n">
        <f aca="false">D1014*H1014</f>
        <v>274.82</v>
      </c>
      <c r="L1014" s="16" t="n">
        <f aca="false">J1014-K1014</f>
        <v>183.18</v>
      </c>
    </row>
    <row r="1015" customFormat="false" ht="15" hidden="false" customHeight="false" outlineLevel="0" collapsed="false">
      <c r="A1015" s="12" t="n">
        <v>1014</v>
      </c>
      <c r="B1015" s="12" t="n">
        <v>524</v>
      </c>
      <c r="C1015" s="12" t="n">
        <v>99</v>
      </c>
      <c r="D1015" s="12" t="n">
        <v>1</v>
      </c>
      <c r="E1015" s="16" t="n">
        <v>1359</v>
      </c>
      <c r="F1015" s="12" t="n">
        <v>5</v>
      </c>
      <c r="G1015" s="12" t="str">
        <f aca="false">INDEX(Products!$C$2:$C$181,MATCH(C1015,Products!$A$2:$A$181,0))</f>
        <v>Beauty</v>
      </c>
      <c r="H1015" s="16" t="n">
        <f aca="false">INDEX(Products!$E$2:$E$181,MATCH(C1015,Products!$A$2:$A$181,0))</f>
        <v>991.28</v>
      </c>
      <c r="I1015" s="12" t="str">
        <f aca="false">INDEX(Orders!$G$2:$G$3525,MATCH(B1015,Orders!$A$2:$A$3525,0))</f>
        <v>Delivered</v>
      </c>
      <c r="J1015" s="16" t="n">
        <f aca="false">D1015*E1015*(1-F1015/100)</f>
        <v>1291.05</v>
      </c>
      <c r="K1015" s="16" t="n">
        <f aca="false">D1015*H1015</f>
        <v>991.28</v>
      </c>
      <c r="L1015" s="16" t="n">
        <f aca="false">J1015-K1015</f>
        <v>299.77</v>
      </c>
    </row>
    <row r="1016" customFormat="false" ht="15" hidden="false" customHeight="false" outlineLevel="0" collapsed="false">
      <c r="A1016" s="12" t="n">
        <v>1015</v>
      </c>
      <c r="B1016" s="12" t="n">
        <v>524</v>
      </c>
      <c r="C1016" s="12" t="n">
        <v>62</v>
      </c>
      <c r="D1016" s="12" t="n">
        <v>1</v>
      </c>
      <c r="E1016" s="16" t="n">
        <v>1169</v>
      </c>
      <c r="F1016" s="12" t="n">
        <v>0</v>
      </c>
      <c r="G1016" s="12" t="str">
        <f aca="false">INDEX(Products!$C$2:$C$181,MATCH(C1016,Products!$A$2:$A$181,0))</f>
        <v>Fashion</v>
      </c>
      <c r="H1016" s="16" t="n">
        <f aca="false">INDEX(Products!$E$2:$E$181,MATCH(C1016,Products!$A$2:$A$181,0))</f>
        <v>668.68</v>
      </c>
      <c r="I1016" s="12" t="str">
        <f aca="false">INDEX(Orders!$G$2:$G$3525,MATCH(B1016,Orders!$A$2:$A$3525,0))</f>
        <v>Delivered</v>
      </c>
      <c r="J1016" s="16" t="n">
        <f aca="false">D1016*E1016*(1-F1016/100)</f>
        <v>1169</v>
      </c>
      <c r="K1016" s="16" t="n">
        <f aca="false">D1016*H1016</f>
        <v>668.68</v>
      </c>
      <c r="L1016" s="16" t="n">
        <f aca="false">J1016-K1016</f>
        <v>500.32</v>
      </c>
    </row>
    <row r="1017" customFormat="false" ht="15" hidden="false" customHeight="false" outlineLevel="0" collapsed="false">
      <c r="A1017" s="12" t="n">
        <v>1016</v>
      </c>
      <c r="B1017" s="12" t="n">
        <v>525</v>
      </c>
      <c r="C1017" s="12" t="n">
        <v>14</v>
      </c>
      <c r="D1017" s="12" t="n">
        <v>1</v>
      </c>
      <c r="E1017" s="16" t="n">
        <v>1849</v>
      </c>
      <c r="F1017" s="12" t="n">
        <v>0</v>
      </c>
      <c r="G1017" s="12" t="str">
        <f aca="false">INDEX(Products!$C$2:$C$181,MATCH(C1017,Products!$A$2:$A$181,0))</f>
        <v>Electronics</v>
      </c>
      <c r="H1017" s="16" t="n">
        <f aca="false">INDEX(Products!$E$2:$E$181,MATCH(C1017,Products!$A$2:$A$181,0))</f>
        <v>1207.11</v>
      </c>
      <c r="I1017" s="12" t="str">
        <f aca="false">INDEX(Orders!$G$2:$G$3525,MATCH(B1017,Orders!$A$2:$A$3525,0))</f>
        <v>Delivered</v>
      </c>
      <c r="J1017" s="16" t="n">
        <f aca="false">D1017*E1017*(1-F1017/100)</f>
        <v>1849</v>
      </c>
      <c r="K1017" s="16" t="n">
        <f aca="false">D1017*H1017</f>
        <v>1207.11</v>
      </c>
      <c r="L1017" s="16" t="n">
        <f aca="false">J1017-K1017</f>
        <v>641.89</v>
      </c>
    </row>
    <row r="1018" customFormat="false" ht="15" hidden="false" customHeight="false" outlineLevel="0" collapsed="false">
      <c r="A1018" s="12" t="n">
        <v>1017</v>
      </c>
      <c r="B1018" s="12" t="n">
        <v>526</v>
      </c>
      <c r="C1018" s="12" t="n">
        <v>43</v>
      </c>
      <c r="D1018" s="12" t="n">
        <v>1</v>
      </c>
      <c r="E1018" s="16" t="n">
        <v>1839</v>
      </c>
      <c r="F1018" s="12" t="n">
        <v>0</v>
      </c>
      <c r="G1018" s="12" t="str">
        <f aca="false">INDEX(Products!$C$2:$C$181,MATCH(C1018,Products!$A$2:$A$181,0))</f>
        <v>Home &amp; Kitchen</v>
      </c>
      <c r="H1018" s="16" t="n">
        <f aca="false">INDEX(Products!$E$2:$E$181,MATCH(C1018,Products!$A$2:$A$181,0))</f>
        <v>1131.05</v>
      </c>
      <c r="I1018" s="12" t="str">
        <f aca="false">INDEX(Orders!$G$2:$G$3525,MATCH(B1018,Orders!$A$2:$A$3525,0))</f>
        <v>Delivered</v>
      </c>
      <c r="J1018" s="16" t="n">
        <f aca="false">D1018*E1018*(1-F1018/100)</f>
        <v>1839</v>
      </c>
      <c r="K1018" s="16" t="n">
        <f aca="false">D1018*H1018</f>
        <v>1131.05</v>
      </c>
      <c r="L1018" s="16" t="n">
        <f aca="false">J1018-K1018</f>
        <v>707.95</v>
      </c>
    </row>
    <row r="1019" customFormat="false" ht="15" hidden="false" customHeight="false" outlineLevel="0" collapsed="false">
      <c r="A1019" s="12" t="n">
        <v>1018</v>
      </c>
      <c r="B1019" s="12" t="n">
        <v>527</v>
      </c>
      <c r="C1019" s="12" t="n">
        <v>95</v>
      </c>
      <c r="D1019" s="12" t="n">
        <v>1</v>
      </c>
      <c r="E1019" s="16" t="n">
        <v>1029</v>
      </c>
      <c r="F1019" s="12" t="n">
        <v>0</v>
      </c>
      <c r="G1019" s="12" t="str">
        <f aca="false">INDEX(Products!$C$2:$C$181,MATCH(C1019,Products!$A$2:$A$181,0))</f>
        <v>Beauty</v>
      </c>
      <c r="H1019" s="16" t="n">
        <f aca="false">INDEX(Products!$E$2:$E$181,MATCH(C1019,Products!$A$2:$A$181,0))</f>
        <v>615.72</v>
      </c>
      <c r="I1019" s="12" t="str">
        <f aca="false">INDEX(Orders!$G$2:$G$3525,MATCH(B1019,Orders!$A$2:$A$3525,0))</f>
        <v>Delivered</v>
      </c>
      <c r="J1019" s="16" t="n">
        <f aca="false">D1019*E1019*(1-F1019/100)</f>
        <v>1029</v>
      </c>
      <c r="K1019" s="16" t="n">
        <f aca="false">D1019*H1019</f>
        <v>615.72</v>
      </c>
      <c r="L1019" s="16" t="n">
        <f aca="false">J1019-K1019</f>
        <v>413.28</v>
      </c>
    </row>
    <row r="1020" customFormat="false" ht="15" hidden="false" customHeight="false" outlineLevel="0" collapsed="false">
      <c r="A1020" s="12" t="n">
        <v>1019</v>
      </c>
      <c r="B1020" s="12" t="n">
        <v>528</v>
      </c>
      <c r="C1020" s="12" t="n">
        <v>87</v>
      </c>
      <c r="D1020" s="12" t="n">
        <v>1</v>
      </c>
      <c r="E1020" s="16" t="n">
        <v>1689</v>
      </c>
      <c r="F1020" s="12" t="n">
        <v>0</v>
      </c>
      <c r="G1020" s="12" t="str">
        <f aca="false">INDEX(Products!$C$2:$C$181,MATCH(C1020,Products!$A$2:$A$181,0))</f>
        <v>Fashion</v>
      </c>
      <c r="H1020" s="16" t="n">
        <f aca="false">INDEX(Products!$E$2:$E$181,MATCH(C1020,Products!$A$2:$A$181,0))</f>
        <v>1005.46</v>
      </c>
      <c r="I1020" s="12" t="str">
        <f aca="false">INDEX(Orders!$G$2:$G$3525,MATCH(B1020,Orders!$A$2:$A$3525,0))</f>
        <v>Cancelled</v>
      </c>
      <c r="J1020" s="16" t="n">
        <f aca="false">D1020*E1020*(1-F1020/100)</f>
        <v>1689</v>
      </c>
      <c r="K1020" s="16" t="n">
        <f aca="false">D1020*H1020</f>
        <v>1005.46</v>
      </c>
      <c r="L1020" s="16" t="n">
        <f aca="false">J1020-K1020</f>
        <v>683.54</v>
      </c>
    </row>
    <row r="1021" customFormat="false" ht="15" hidden="false" customHeight="false" outlineLevel="0" collapsed="false">
      <c r="A1021" s="12" t="n">
        <v>1020</v>
      </c>
      <c r="B1021" s="12" t="n">
        <v>528</v>
      </c>
      <c r="C1021" s="12" t="n">
        <v>88</v>
      </c>
      <c r="D1021" s="12" t="n">
        <v>1</v>
      </c>
      <c r="E1021" s="16" t="n">
        <v>2049</v>
      </c>
      <c r="F1021" s="12" t="n">
        <v>0</v>
      </c>
      <c r="G1021" s="12" t="str">
        <f aca="false">INDEX(Products!$C$2:$C$181,MATCH(C1021,Products!$A$2:$A$181,0))</f>
        <v>Fashion</v>
      </c>
      <c r="H1021" s="16" t="n">
        <f aca="false">INDEX(Products!$E$2:$E$181,MATCH(C1021,Products!$A$2:$A$181,0))</f>
        <v>1198.41</v>
      </c>
      <c r="I1021" s="12" t="str">
        <f aca="false">INDEX(Orders!$G$2:$G$3525,MATCH(B1021,Orders!$A$2:$A$3525,0))</f>
        <v>Cancelled</v>
      </c>
      <c r="J1021" s="16" t="n">
        <f aca="false">D1021*E1021*(1-F1021/100)</f>
        <v>2049</v>
      </c>
      <c r="K1021" s="16" t="n">
        <f aca="false">D1021*H1021</f>
        <v>1198.41</v>
      </c>
      <c r="L1021" s="16" t="n">
        <f aca="false">J1021-K1021</f>
        <v>850.59</v>
      </c>
    </row>
    <row r="1022" customFormat="false" ht="15" hidden="false" customHeight="false" outlineLevel="0" collapsed="false">
      <c r="A1022" s="12" t="n">
        <v>1021</v>
      </c>
      <c r="B1022" s="12" t="n">
        <v>529</v>
      </c>
      <c r="C1022" s="12" t="n">
        <v>179</v>
      </c>
      <c r="D1022" s="12" t="n">
        <v>1</v>
      </c>
      <c r="E1022" s="16" t="n">
        <v>129</v>
      </c>
      <c r="F1022" s="12" t="n">
        <v>5</v>
      </c>
      <c r="G1022" s="12" t="str">
        <f aca="false">INDEX(Products!$C$2:$C$181,MATCH(C1022,Products!$A$2:$A$181,0))</f>
        <v>Books &amp; Stationery</v>
      </c>
      <c r="H1022" s="16" t="n">
        <f aca="false">INDEX(Products!$E$2:$E$181,MATCH(C1022,Products!$A$2:$A$181,0))</f>
        <v>86.06</v>
      </c>
      <c r="I1022" s="12" t="str">
        <f aca="false">INDEX(Orders!$G$2:$G$3525,MATCH(B1022,Orders!$A$2:$A$3525,0))</f>
        <v>Delivered</v>
      </c>
      <c r="J1022" s="16" t="n">
        <f aca="false">D1022*E1022*(1-F1022/100)</f>
        <v>122.55</v>
      </c>
      <c r="K1022" s="16" t="n">
        <f aca="false">D1022*H1022</f>
        <v>86.06</v>
      </c>
      <c r="L1022" s="16" t="n">
        <f aca="false">J1022-K1022</f>
        <v>36.49</v>
      </c>
    </row>
    <row r="1023" customFormat="false" ht="15" hidden="false" customHeight="false" outlineLevel="0" collapsed="false">
      <c r="A1023" s="12" t="n">
        <v>1022</v>
      </c>
      <c r="B1023" s="12" t="n">
        <v>529</v>
      </c>
      <c r="C1023" s="12" t="n">
        <v>32</v>
      </c>
      <c r="D1023" s="12" t="n">
        <v>1</v>
      </c>
      <c r="E1023" s="16" t="n">
        <v>4219</v>
      </c>
      <c r="F1023" s="12" t="n">
        <v>0</v>
      </c>
      <c r="G1023" s="12" t="str">
        <f aca="false">INDEX(Products!$C$2:$C$181,MATCH(C1023,Products!$A$2:$A$181,0))</f>
        <v>Home &amp; Kitchen</v>
      </c>
      <c r="H1023" s="16" t="n">
        <f aca="false">INDEX(Products!$E$2:$E$181,MATCH(C1023,Products!$A$2:$A$181,0))</f>
        <v>2621.48</v>
      </c>
      <c r="I1023" s="12" t="str">
        <f aca="false">INDEX(Orders!$G$2:$G$3525,MATCH(B1023,Orders!$A$2:$A$3525,0))</f>
        <v>Delivered</v>
      </c>
      <c r="J1023" s="16" t="n">
        <f aca="false">D1023*E1023*(1-F1023/100)</f>
        <v>4219</v>
      </c>
      <c r="K1023" s="16" t="n">
        <f aca="false">D1023*H1023</f>
        <v>2621.48</v>
      </c>
      <c r="L1023" s="16" t="n">
        <f aca="false">J1023-K1023</f>
        <v>1597.52</v>
      </c>
    </row>
    <row r="1024" customFormat="false" ht="15" hidden="false" customHeight="false" outlineLevel="0" collapsed="false">
      <c r="A1024" s="12" t="n">
        <v>1023</v>
      </c>
      <c r="B1024" s="12" t="n">
        <v>530</v>
      </c>
      <c r="C1024" s="12" t="n">
        <v>42</v>
      </c>
      <c r="D1024" s="12" t="n">
        <v>1</v>
      </c>
      <c r="E1024" s="16" t="n">
        <v>1929</v>
      </c>
      <c r="F1024" s="12" t="n">
        <v>20</v>
      </c>
      <c r="G1024" s="12" t="str">
        <f aca="false">INDEX(Products!$C$2:$C$181,MATCH(C1024,Products!$A$2:$A$181,0))</f>
        <v>Home &amp; Kitchen</v>
      </c>
      <c r="H1024" s="16" t="n">
        <f aca="false">INDEX(Products!$E$2:$E$181,MATCH(C1024,Products!$A$2:$A$181,0))</f>
        <v>1085.47</v>
      </c>
      <c r="I1024" s="12" t="str">
        <f aca="false">INDEX(Orders!$G$2:$G$3525,MATCH(B1024,Orders!$A$2:$A$3525,0))</f>
        <v>Delivered</v>
      </c>
      <c r="J1024" s="16" t="n">
        <f aca="false">D1024*E1024*(1-F1024/100)</f>
        <v>1543.2</v>
      </c>
      <c r="K1024" s="16" t="n">
        <f aca="false">D1024*H1024</f>
        <v>1085.47</v>
      </c>
      <c r="L1024" s="16" t="n">
        <f aca="false">J1024-K1024</f>
        <v>457.73</v>
      </c>
    </row>
    <row r="1025" customFormat="false" ht="15" hidden="false" customHeight="false" outlineLevel="0" collapsed="false">
      <c r="A1025" s="12" t="n">
        <v>1024</v>
      </c>
      <c r="B1025" s="12" t="n">
        <v>530</v>
      </c>
      <c r="C1025" s="12" t="n">
        <v>92</v>
      </c>
      <c r="D1025" s="12" t="n">
        <v>2</v>
      </c>
      <c r="E1025" s="16" t="n">
        <v>1689</v>
      </c>
      <c r="F1025" s="12" t="n">
        <v>0</v>
      </c>
      <c r="G1025" s="12" t="str">
        <f aca="false">INDEX(Products!$C$2:$C$181,MATCH(C1025,Products!$A$2:$A$181,0))</f>
        <v>Beauty</v>
      </c>
      <c r="H1025" s="16" t="n">
        <f aca="false">INDEX(Products!$E$2:$E$181,MATCH(C1025,Products!$A$2:$A$181,0))</f>
        <v>1225.32</v>
      </c>
      <c r="I1025" s="12" t="str">
        <f aca="false">INDEX(Orders!$G$2:$G$3525,MATCH(B1025,Orders!$A$2:$A$3525,0))</f>
        <v>Delivered</v>
      </c>
      <c r="J1025" s="16" t="n">
        <f aca="false">D1025*E1025*(1-F1025/100)</f>
        <v>3378</v>
      </c>
      <c r="K1025" s="16" t="n">
        <f aca="false">D1025*H1025</f>
        <v>2450.64</v>
      </c>
      <c r="L1025" s="16" t="n">
        <f aca="false">J1025-K1025</f>
        <v>927.36</v>
      </c>
    </row>
    <row r="1026" customFormat="false" ht="15" hidden="false" customHeight="false" outlineLevel="0" collapsed="false">
      <c r="A1026" s="12" t="n">
        <v>1025</v>
      </c>
      <c r="B1026" s="12" t="n">
        <v>530</v>
      </c>
      <c r="C1026" s="12" t="n">
        <v>179</v>
      </c>
      <c r="D1026" s="12" t="n">
        <v>1</v>
      </c>
      <c r="E1026" s="16" t="n">
        <v>129</v>
      </c>
      <c r="F1026" s="12" t="n">
        <v>0</v>
      </c>
      <c r="G1026" s="12" t="str">
        <f aca="false">INDEX(Products!$C$2:$C$181,MATCH(C1026,Products!$A$2:$A$181,0))</f>
        <v>Books &amp; Stationery</v>
      </c>
      <c r="H1026" s="16" t="n">
        <f aca="false">INDEX(Products!$E$2:$E$181,MATCH(C1026,Products!$A$2:$A$181,0))</f>
        <v>86.06</v>
      </c>
      <c r="I1026" s="12" t="str">
        <f aca="false">INDEX(Orders!$G$2:$G$3525,MATCH(B1026,Orders!$A$2:$A$3525,0))</f>
        <v>Delivered</v>
      </c>
      <c r="J1026" s="16" t="n">
        <f aca="false">D1026*E1026*(1-F1026/100)</f>
        <v>129</v>
      </c>
      <c r="K1026" s="16" t="n">
        <f aca="false">D1026*H1026</f>
        <v>86.06</v>
      </c>
      <c r="L1026" s="16" t="n">
        <f aca="false">J1026-K1026</f>
        <v>42.94</v>
      </c>
    </row>
    <row r="1027" customFormat="false" ht="15" hidden="false" customHeight="false" outlineLevel="0" collapsed="false">
      <c r="A1027" s="12" t="n">
        <v>1026</v>
      </c>
      <c r="B1027" s="12" t="n">
        <v>531</v>
      </c>
      <c r="C1027" s="12" t="n">
        <v>56</v>
      </c>
      <c r="D1027" s="12" t="n">
        <v>2</v>
      </c>
      <c r="E1027" s="16" t="n">
        <v>1739</v>
      </c>
      <c r="F1027" s="12" t="n">
        <v>0</v>
      </c>
      <c r="G1027" s="12" t="str">
        <f aca="false">INDEX(Products!$C$2:$C$181,MATCH(C1027,Products!$A$2:$A$181,0))</f>
        <v>Home &amp; Kitchen</v>
      </c>
      <c r="H1027" s="16" t="n">
        <f aca="false">INDEX(Products!$E$2:$E$181,MATCH(C1027,Products!$A$2:$A$181,0))</f>
        <v>1012.52</v>
      </c>
      <c r="I1027" s="12" t="str">
        <f aca="false">INDEX(Orders!$G$2:$G$3525,MATCH(B1027,Orders!$A$2:$A$3525,0))</f>
        <v>Cancelled</v>
      </c>
      <c r="J1027" s="16" t="n">
        <f aca="false">D1027*E1027*(1-F1027/100)</f>
        <v>3478</v>
      </c>
      <c r="K1027" s="16" t="n">
        <f aca="false">D1027*H1027</f>
        <v>2025.04</v>
      </c>
      <c r="L1027" s="16" t="n">
        <f aca="false">J1027-K1027</f>
        <v>1452.96</v>
      </c>
    </row>
    <row r="1028" customFormat="false" ht="15" hidden="false" customHeight="false" outlineLevel="0" collapsed="false">
      <c r="A1028" s="12" t="n">
        <v>1027</v>
      </c>
      <c r="B1028" s="12" t="n">
        <v>532</v>
      </c>
      <c r="C1028" s="12" t="n">
        <v>173</v>
      </c>
      <c r="D1028" s="12" t="n">
        <v>1</v>
      </c>
      <c r="E1028" s="16" t="n">
        <v>429</v>
      </c>
      <c r="F1028" s="12" t="n">
        <v>0</v>
      </c>
      <c r="G1028" s="12" t="str">
        <f aca="false">INDEX(Products!$C$2:$C$181,MATCH(C1028,Products!$A$2:$A$181,0))</f>
        <v>Books &amp; Stationery</v>
      </c>
      <c r="H1028" s="16" t="n">
        <f aca="false">INDEX(Products!$E$2:$E$181,MATCH(C1028,Products!$A$2:$A$181,0))</f>
        <v>288.79</v>
      </c>
      <c r="I1028" s="12" t="str">
        <f aca="false">INDEX(Orders!$G$2:$G$3525,MATCH(B1028,Orders!$A$2:$A$3525,0))</f>
        <v>Delivered</v>
      </c>
      <c r="J1028" s="16" t="n">
        <f aca="false">D1028*E1028*(1-F1028/100)</f>
        <v>429</v>
      </c>
      <c r="K1028" s="16" t="n">
        <f aca="false">D1028*H1028</f>
        <v>288.79</v>
      </c>
      <c r="L1028" s="16" t="n">
        <f aca="false">J1028-K1028</f>
        <v>140.21</v>
      </c>
    </row>
    <row r="1029" customFormat="false" ht="15" hidden="false" customHeight="false" outlineLevel="0" collapsed="false">
      <c r="A1029" s="12" t="n">
        <v>1028</v>
      </c>
      <c r="B1029" s="12" t="n">
        <v>533</v>
      </c>
      <c r="C1029" s="12" t="n">
        <v>153</v>
      </c>
      <c r="D1029" s="12" t="n">
        <v>1</v>
      </c>
      <c r="E1029" s="16" t="n">
        <v>689</v>
      </c>
      <c r="F1029" s="12" t="n">
        <v>0</v>
      </c>
      <c r="G1029" s="12" t="str">
        <f aca="false">INDEX(Products!$C$2:$C$181,MATCH(C1029,Products!$A$2:$A$181,0))</f>
        <v>Books &amp; Stationery</v>
      </c>
      <c r="H1029" s="16" t="n">
        <f aca="false">INDEX(Products!$E$2:$E$181,MATCH(C1029,Products!$A$2:$A$181,0))</f>
        <v>513.42</v>
      </c>
      <c r="I1029" s="12" t="str">
        <f aca="false">INDEX(Orders!$G$2:$G$3525,MATCH(B1029,Orders!$A$2:$A$3525,0))</f>
        <v>Cancelled</v>
      </c>
      <c r="J1029" s="16" t="n">
        <f aca="false">D1029*E1029*(1-F1029/100)</f>
        <v>689</v>
      </c>
      <c r="K1029" s="16" t="n">
        <f aca="false">D1029*H1029</f>
        <v>513.42</v>
      </c>
      <c r="L1029" s="16" t="n">
        <f aca="false">J1029-K1029</f>
        <v>175.58</v>
      </c>
    </row>
    <row r="1030" customFormat="false" ht="15" hidden="false" customHeight="false" outlineLevel="0" collapsed="false">
      <c r="A1030" s="12" t="n">
        <v>1029</v>
      </c>
      <c r="B1030" s="12" t="n">
        <v>533</v>
      </c>
      <c r="C1030" s="12" t="n">
        <v>119</v>
      </c>
      <c r="D1030" s="12" t="n">
        <v>2</v>
      </c>
      <c r="E1030" s="16" t="n">
        <v>619</v>
      </c>
      <c r="F1030" s="12" t="n">
        <v>0</v>
      </c>
      <c r="G1030" s="12" t="str">
        <f aca="false">INDEX(Products!$C$2:$C$181,MATCH(C1030,Products!$A$2:$A$181,0))</f>
        <v>Beauty</v>
      </c>
      <c r="H1030" s="16" t="n">
        <f aca="false">INDEX(Products!$E$2:$E$181,MATCH(C1030,Products!$A$2:$A$181,0))</f>
        <v>343.46</v>
      </c>
      <c r="I1030" s="12" t="str">
        <f aca="false">INDEX(Orders!$G$2:$G$3525,MATCH(B1030,Orders!$A$2:$A$3525,0))</f>
        <v>Cancelled</v>
      </c>
      <c r="J1030" s="16" t="n">
        <f aca="false">D1030*E1030*(1-F1030/100)</f>
        <v>1238</v>
      </c>
      <c r="K1030" s="16" t="n">
        <f aca="false">D1030*H1030</f>
        <v>686.92</v>
      </c>
      <c r="L1030" s="16" t="n">
        <f aca="false">J1030-K1030</f>
        <v>551.08</v>
      </c>
    </row>
    <row r="1031" customFormat="false" ht="15" hidden="false" customHeight="false" outlineLevel="0" collapsed="false">
      <c r="A1031" s="12" t="n">
        <v>1030</v>
      </c>
      <c r="B1031" s="12" t="n">
        <v>534</v>
      </c>
      <c r="C1031" s="12" t="n">
        <v>134</v>
      </c>
      <c r="D1031" s="12" t="n">
        <v>1</v>
      </c>
      <c r="E1031" s="16" t="n">
        <v>2869</v>
      </c>
      <c r="F1031" s="12" t="n">
        <v>15</v>
      </c>
      <c r="G1031" s="12" t="str">
        <f aca="false">INDEX(Products!$C$2:$C$181,MATCH(C1031,Products!$A$2:$A$181,0))</f>
        <v>Sports &amp; Fitness</v>
      </c>
      <c r="H1031" s="16" t="n">
        <f aca="false">INDEX(Products!$E$2:$E$181,MATCH(C1031,Products!$A$2:$A$181,0))</f>
        <v>1981.04</v>
      </c>
      <c r="I1031" s="12" t="str">
        <f aca="false">INDEX(Orders!$G$2:$G$3525,MATCH(B1031,Orders!$A$2:$A$3525,0))</f>
        <v>Delivered</v>
      </c>
      <c r="J1031" s="16" t="n">
        <f aca="false">D1031*E1031*(1-F1031/100)</f>
        <v>2438.65</v>
      </c>
      <c r="K1031" s="16" t="n">
        <f aca="false">D1031*H1031</f>
        <v>1981.04</v>
      </c>
      <c r="L1031" s="16" t="n">
        <f aca="false">J1031-K1031</f>
        <v>457.61</v>
      </c>
    </row>
    <row r="1032" customFormat="false" ht="15" hidden="false" customHeight="false" outlineLevel="0" collapsed="false">
      <c r="A1032" s="12" t="n">
        <v>1031</v>
      </c>
      <c r="B1032" s="12" t="n">
        <v>534</v>
      </c>
      <c r="C1032" s="12" t="n">
        <v>117</v>
      </c>
      <c r="D1032" s="12" t="n">
        <v>1</v>
      </c>
      <c r="E1032" s="16" t="n">
        <v>1109</v>
      </c>
      <c r="F1032" s="12" t="n">
        <v>0</v>
      </c>
      <c r="G1032" s="12" t="str">
        <f aca="false">INDEX(Products!$C$2:$C$181,MATCH(C1032,Products!$A$2:$A$181,0))</f>
        <v>Beauty</v>
      </c>
      <c r="H1032" s="16" t="n">
        <f aca="false">INDEX(Products!$E$2:$E$181,MATCH(C1032,Products!$A$2:$A$181,0))</f>
        <v>719.19</v>
      </c>
      <c r="I1032" s="12" t="str">
        <f aca="false">INDEX(Orders!$G$2:$G$3525,MATCH(B1032,Orders!$A$2:$A$3525,0))</f>
        <v>Delivered</v>
      </c>
      <c r="J1032" s="16" t="n">
        <f aca="false">D1032*E1032*(1-F1032/100)</f>
        <v>1109</v>
      </c>
      <c r="K1032" s="16" t="n">
        <f aca="false">D1032*H1032</f>
        <v>719.19</v>
      </c>
      <c r="L1032" s="16" t="n">
        <f aca="false">J1032-K1032</f>
        <v>389.81</v>
      </c>
    </row>
    <row r="1033" customFormat="false" ht="15" hidden="false" customHeight="false" outlineLevel="0" collapsed="false">
      <c r="A1033" s="12" t="n">
        <v>1032</v>
      </c>
      <c r="B1033" s="12" t="n">
        <v>535</v>
      </c>
      <c r="C1033" s="12" t="n">
        <v>129</v>
      </c>
      <c r="D1033" s="12" t="n">
        <v>1</v>
      </c>
      <c r="E1033" s="16" t="n">
        <v>3769</v>
      </c>
      <c r="F1033" s="12" t="n">
        <v>15</v>
      </c>
      <c r="G1033" s="12" t="str">
        <f aca="false">INDEX(Products!$C$2:$C$181,MATCH(C1033,Products!$A$2:$A$181,0))</f>
        <v>Sports &amp; Fitness</v>
      </c>
      <c r="H1033" s="16" t="n">
        <f aca="false">INDEX(Products!$E$2:$E$181,MATCH(C1033,Products!$A$2:$A$181,0))</f>
        <v>2597.62</v>
      </c>
      <c r="I1033" s="12" t="str">
        <f aca="false">INDEX(Orders!$G$2:$G$3525,MATCH(B1033,Orders!$A$2:$A$3525,0))</f>
        <v>Returned</v>
      </c>
      <c r="J1033" s="16" t="n">
        <f aca="false">D1033*E1033*(1-F1033/100)</f>
        <v>3203.65</v>
      </c>
      <c r="K1033" s="16" t="n">
        <f aca="false">D1033*H1033</f>
        <v>2597.62</v>
      </c>
      <c r="L1033" s="16" t="n">
        <f aca="false">J1033-K1033</f>
        <v>606.03</v>
      </c>
    </row>
    <row r="1034" customFormat="false" ht="15" hidden="false" customHeight="false" outlineLevel="0" collapsed="false">
      <c r="A1034" s="12" t="n">
        <v>1033</v>
      </c>
      <c r="B1034" s="12" t="n">
        <v>536</v>
      </c>
      <c r="C1034" s="12" t="n">
        <v>116</v>
      </c>
      <c r="D1034" s="12" t="n">
        <v>1</v>
      </c>
      <c r="E1034" s="16" t="n">
        <v>1469</v>
      </c>
      <c r="F1034" s="12" t="n">
        <v>0</v>
      </c>
      <c r="G1034" s="12" t="str">
        <f aca="false">INDEX(Products!$C$2:$C$181,MATCH(C1034,Products!$A$2:$A$181,0))</f>
        <v>Beauty</v>
      </c>
      <c r="H1034" s="16" t="n">
        <f aca="false">INDEX(Products!$E$2:$E$181,MATCH(C1034,Products!$A$2:$A$181,0))</f>
        <v>955.62</v>
      </c>
      <c r="I1034" s="12" t="str">
        <f aca="false">INDEX(Orders!$G$2:$G$3525,MATCH(B1034,Orders!$A$2:$A$3525,0))</f>
        <v>Cancelled</v>
      </c>
      <c r="J1034" s="16" t="n">
        <f aca="false">D1034*E1034*(1-F1034/100)</f>
        <v>1469</v>
      </c>
      <c r="K1034" s="16" t="n">
        <f aca="false">D1034*H1034</f>
        <v>955.62</v>
      </c>
      <c r="L1034" s="16" t="n">
        <f aca="false">J1034-K1034</f>
        <v>513.38</v>
      </c>
    </row>
    <row r="1035" customFormat="false" ht="15" hidden="false" customHeight="false" outlineLevel="0" collapsed="false">
      <c r="A1035" s="12" t="n">
        <v>1034</v>
      </c>
      <c r="B1035" s="12" t="n">
        <v>537</v>
      </c>
      <c r="C1035" s="12" t="n">
        <v>18</v>
      </c>
      <c r="D1035" s="12" t="n">
        <v>1</v>
      </c>
      <c r="E1035" s="16" t="n">
        <v>5829</v>
      </c>
      <c r="F1035" s="12" t="n">
        <v>0</v>
      </c>
      <c r="G1035" s="12" t="str">
        <f aca="false">INDEX(Products!$C$2:$C$181,MATCH(C1035,Products!$A$2:$A$181,0))</f>
        <v>Electronics</v>
      </c>
      <c r="H1035" s="16" t="n">
        <f aca="false">INDEX(Products!$E$2:$E$181,MATCH(C1035,Products!$A$2:$A$181,0))</f>
        <v>4148.38</v>
      </c>
      <c r="I1035" s="12" t="str">
        <f aca="false">INDEX(Orders!$G$2:$G$3525,MATCH(B1035,Orders!$A$2:$A$3525,0))</f>
        <v>Returned</v>
      </c>
      <c r="J1035" s="16" t="n">
        <f aca="false">D1035*E1035*(1-F1035/100)</f>
        <v>5829</v>
      </c>
      <c r="K1035" s="16" t="n">
        <f aca="false">D1035*H1035</f>
        <v>4148.38</v>
      </c>
      <c r="L1035" s="16" t="n">
        <f aca="false">J1035-K1035</f>
        <v>1680.62</v>
      </c>
    </row>
    <row r="1036" customFormat="false" ht="15" hidden="false" customHeight="false" outlineLevel="0" collapsed="false">
      <c r="A1036" s="12" t="n">
        <v>1035</v>
      </c>
      <c r="B1036" s="12" t="n">
        <v>538</v>
      </c>
      <c r="C1036" s="12" t="n">
        <v>105</v>
      </c>
      <c r="D1036" s="12" t="n">
        <v>2</v>
      </c>
      <c r="E1036" s="16" t="n">
        <v>169</v>
      </c>
      <c r="F1036" s="12" t="n">
        <v>0</v>
      </c>
      <c r="G1036" s="12" t="str">
        <f aca="false">INDEX(Products!$C$2:$C$181,MATCH(C1036,Products!$A$2:$A$181,0))</f>
        <v>Beauty</v>
      </c>
      <c r="H1036" s="16" t="n">
        <f aca="false">INDEX(Products!$E$2:$E$181,MATCH(C1036,Products!$A$2:$A$181,0))</f>
        <v>98.39</v>
      </c>
      <c r="I1036" s="12" t="str">
        <f aca="false">INDEX(Orders!$G$2:$G$3525,MATCH(B1036,Orders!$A$2:$A$3525,0))</f>
        <v>Returned</v>
      </c>
      <c r="J1036" s="16" t="n">
        <f aca="false">D1036*E1036*(1-F1036/100)</f>
        <v>338</v>
      </c>
      <c r="K1036" s="16" t="n">
        <f aca="false">D1036*H1036</f>
        <v>196.78</v>
      </c>
      <c r="L1036" s="16" t="n">
        <f aca="false">J1036-K1036</f>
        <v>141.22</v>
      </c>
    </row>
    <row r="1037" customFormat="false" ht="15" hidden="false" customHeight="false" outlineLevel="0" collapsed="false">
      <c r="A1037" s="12" t="n">
        <v>1036</v>
      </c>
      <c r="B1037" s="12" t="n">
        <v>539</v>
      </c>
      <c r="C1037" s="12" t="n">
        <v>108</v>
      </c>
      <c r="D1037" s="12" t="n">
        <v>1</v>
      </c>
      <c r="E1037" s="16" t="n">
        <v>1339</v>
      </c>
      <c r="F1037" s="12" t="n">
        <v>0</v>
      </c>
      <c r="G1037" s="12" t="str">
        <f aca="false">INDEX(Products!$C$2:$C$181,MATCH(C1037,Products!$A$2:$A$181,0))</f>
        <v>Beauty</v>
      </c>
      <c r="H1037" s="16" t="n">
        <f aca="false">INDEX(Products!$E$2:$E$181,MATCH(C1037,Products!$A$2:$A$181,0))</f>
        <v>799.99</v>
      </c>
      <c r="I1037" s="12" t="str">
        <f aca="false">INDEX(Orders!$G$2:$G$3525,MATCH(B1037,Orders!$A$2:$A$3525,0))</f>
        <v>Delivered</v>
      </c>
      <c r="J1037" s="16" t="n">
        <f aca="false">D1037*E1037*(1-F1037/100)</f>
        <v>1339</v>
      </c>
      <c r="K1037" s="16" t="n">
        <f aca="false">D1037*H1037</f>
        <v>799.99</v>
      </c>
      <c r="L1037" s="16" t="n">
        <f aca="false">J1037-K1037</f>
        <v>539.01</v>
      </c>
    </row>
    <row r="1038" customFormat="false" ht="15" hidden="false" customHeight="false" outlineLevel="0" collapsed="false">
      <c r="A1038" s="12" t="n">
        <v>1037</v>
      </c>
      <c r="B1038" s="12" t="n">
        <v>540</v>
      </c>
      <c r="C1038" s="12" t="n">
        <v>17</v>
      </c>
      <c r="D1038" s="12" t="n">
        <v>1</v>
      </c>
      <c r="E1038" s="16" t="n">
        <v>1149</v>
      </c>
      <c r="F1038" s="12" t="n">
        <v>0</v>
      </c>
      <c r="G1038" s="12" t="str">
        <f aca="false">INDEX(Products!$C$2:$C$181,MATCH(C1038,Products!$A$2:$A$181,0))</f>
        <v>Electronics</v>
      </c>
      <c r="H1038" s="16" t="n">
        <f aca="false">INDEX(Products!$E$2:$E$181,MATCH(C1038,Products!$A$2:$A$181,0))</f>
        <v>850</v>
      </c>
      <c r="I1038" s="12" t="str">
        <f aca="false">INDEX(Orders!$G$2:$G$3525,MATCH(B1038,Orders!$A$2:$A$3525,0))</f>
        <v>Delivered</v>
      </c>
      <c r="J1038" s="16" t="n">
        <f aca="false">D1038*E1038*(1-F1038/100)</f>
        <v>1149</v>
      </c>
      <c r="K1038" s="16" t="n">
        <f aca="false">D1038*H1038</f>
        <v>850</v>
      </c>
      <c r="L1038" s="16" t="n">
        <f aca="false">J1038-K1038</f>
        <v>299</v>
      </c>
    </row>
    <row r="1039" customFormat="false" ht="15" hidden="false" customHeight="false" outlineLevel="0" collapsed="false">
      <c r="A1039" s="12" t="n">
        <v>1038</v>
      </c>
      <c r="B1039" s="12" t="n">
        <v>540</v>
      </c>
      <c r="C1039" s="12" t="n">
        <v>97</v>
      </c>
      <c r="D1039" s="12" t="n">
        <v>1</v>
      </c>
      <c r="E1039" s="16" t="n">
        <v>1649</v>
      </c>
      <c r="F1039" s="12" t="n">
        <v>5</v>
      </c>
      <c r="G1039" s="12" t="str">
        <f aca="false">INDEX(Products!$C$2:$C$181,MATCH(C1039,Products!$A$2:$A$181,0))</f>
        <v>Beauty</v>
      </c>
      <c r="H1039" s="16" t="n">
        <f aca="false">INDEX(Products!$E$2:$E$181,MATCH(C1039,Products!$A$2:$A$181,0))</f>
        <v>1115.75</v>
      </c>
      <c r="I1039" s="12" t="str">
        <f aca="false">INDEX(Orders!$G$2:$G$3525,MATCH(B1039,Orders!$A$2:$A$3525,0))</f>
        <v>Delivered</v>
      </c>
      <c r="J1039" s="16" t="n">
        <f aca="false">D1039*E1039*(1-F1039/100)</f>
        <v>1566.55</v>
      </c>
      <c r="K1039" s="16" t="n">
        <f aca="false">D1039*H1039</f>
        <v>1115.75</v>
      </c>
      <c r="L1039" s="16" t="n">
        <f aca="false">J1039-K1039</f>
        <v>450.8</v>
      </c>
    </row>
    <row r="1040" customFormat="false" ht="15" hidden="false" customHeight="false" outlineLevel="0" collapsed="false">
      <c r="A1040" s="12" t="n">
        <v>1039</v>
      </c>
      <c r="B1040" s="12" t="n">
        <v>541</v>
      </c>
      <c r="C1040" s="12" t="n">
        <v>150</v>
      </c>
      <c r="D1040" s="12" t="n">
        <v>1</v>
      </c>
      <c r="E1040" s="16" t="n">
        <v>2599</v>
      </c>
      <c r="F1040" s="12" t="n">
        <v>5</v>
      </c>
      <c r="G1040" s="12" t="str">
        <f aca="false">INDEX(Products!$C$2:$C$181,MATCH(C1040,Products!$A$2:$A$181,0))</f>
        <v>Sports &amp; Fitness</v>
      </c>
      <c r="H1040" s="16" t="n">
        <f aca="false">INDEX(Products!$E$2:$E$181,MATCH(C1040,Products!$A$2:$A$181,0))</f>
        <v>1473.81</v>
      </c>
      <c r="I1040" s="12" t="str">
        <f aca="false">INDEX(Orders!$G$2:$G$3525,MATCH(B1040,Orders!$A$2:$A$3525,0))</f>
        <v>Returned</v>
      </c>
      <c r="J1040" s="16" t="n">
        <f aca="false">D1040*E1040*(1-F1040/100)</f>
        <v>2469.05</v>
      </c>
      <c r="K1040" s="16" t="n">
        <f aca="false">D1040*H1040</f>
        <v>1473.81</v>
      </c>
      <c r="L1040" s="16" t="n">
        <f aca="false">J1040-K1040</f>
        <v>995.24</v>
      </c>
    </row>
    <row r="1041" customFormat="false" ht="15" hidden="false" customHeight="false" outlineLevel="0" collapsed="false">
      <c r="A1041" s="12" t="n">
        <v>1040</v>
      </c>
      <c r="B1041" s="12" t="n">
        <v>541</v>
      </c>
      <c r="C1041" s="12" t="n">
        <v>28</v>
      </c>
      <c r="D1041" s="12" t="n">
        <v>1</v>
      </c>
      <c r="E1041" s="16" t="n">
        <v>3919</v>
      </c>
      <c r="F1041" s="12" t="n">
        <v>0</v>
      </c>
      <c r="G1041" s="12" t="str">
        <f aca="false">INDEX(Products!$C$2:$C$181,MATCH(C1041,Products!$A$2:$A$181,0))</f>
        <v>Electronics</v>
      </c>
      <c r="H1041" s="16" t="n">
        <f aca="false">INDEX(Products!$E$2:$E$181,MATCH(C1041,Products!$A$2:$A$181,0))</f>
        <v>2878.02</v>
      </c>
      <c r="I1041" s="12" t="str">
        <f aca="false">INDEX(Orders!$G$2:$G$3525,MATCH(B1041,Orders!$A$2:$A$3525,0))</f>
        <v>Returned</v>
      </c>
      <c r="J1041" s="16" t="n">
        <f aca="false">D1041*E1041*(1-F1041/100)</f>
        <v>3919</v>
      </c>
      <c r="K1041" s="16" t="n">
        <f aca="false">D1041*H1041</f>
        <v>2878.02</v>
      </c>
      <c r="L1041" s="16" t="n">
        <f aca="false">J1041-K1041</f>
        <v>1040.98</v>
      </c>
    </row>
    <row r="1042" customFormat="false" ht="15" hidden="false" customHeight="false" outlineLevel="0" collapsed="false">
      <c r="A1042" s="12" t="n">
        <v>1041</v>
      </c>
      <c r="B1042" s="12" t="n">
        <v>541</v>
      </c>
      <c r="C1042" s="12" t="n">
        <v>165</v>
      </c>
      <c r="D1042" s="12" t="n">
        <v>1</v>
      </c>
      <c r="E1042" s="16" t="n">
        <v>449</v>
      </c>
      <c r="F1042" s="12" t="n">
        <v>0</v>
      </c>
      <c r="G1042" s="12" t="str">
        <f aca="false">INDEX(Products!$C$2:$C$181,MATCH(C1042,Products!$A$2:$A$181,0))</f>
        <v>Books &amp; Stationery</v>
      </c>
      <c r="H1042" s="16" t="n">
        <f aca="false">INDEX(Products!$E$2:$E$181,MATCH(C1042,Products!$A$2:$A$181,0))</f>
        <v>269.2</v>
      </c>
      <c r="I1042" s="12" t="str">
        <f aca="false">INDEX(Orders!$G$2:$G$3525,MATCH(B1042,Orders!$A$2:$A$3525,0))</f>
        <v>Returned</v>
      </c>
      <c r="J1042" s="16" t="n">
        <f aca="false">D1042*E1042*(1-F1042/100)</f>
        <v>449</v>
      </c>
      <c r="K1042" s="16" t="n">
        <f aca="false">D1042*H1042</f>
        <v>269.2</v>
      </c>
      <c r="L1042" s="16" t="n">
        <f aca="false">J1042-K1042</f>
        <v>179.8</v>
      </c>
    </row>
    <row r="1043" customFormat="false" ht="15" hidden="false" customHeight="false" outlineLevel="0" collapsed="false">
      <c r="A1043" s="12" t="n">
        <v>1042</v>
      </c>
      <c r="B1043" s="12" t="n">
        <v>541</v>
      </c>
      <c r="C1043" s="12" t="n">
        <v>32</v>
      </c>
      <c r="D1043" s="12" t="n">
        <v>1</v>
      </c>
      <c r="E1043" s="16" t="n">
        <v>4219</v>
      </c>
      <c r="F1043" s="12" t="n">
        <v>15</v>
      </c>
      <c r="G1043" s="12" t="str">
        <f aca="false">INDEX(Products!$C$2:$C$181,MATCH(C1043,Products!$A$2:$A$181,0))</f>
        <v>Home &amp; Kitchen</v>
      </c>
      <c r="H1043" s="16" t="n">
        <f aca="false">INDEX(Products!$E$2:$E$181,MATCH(C1043,Products!$A$2:$A$181,0))</f>
        <v>2621.48</v>
      </c>
      <c r="I1043" s="12" t="str">
        <f aca="false">INDEX(Orders!$G$2:$G$3525,MATCH(B1043,Orders!$A$2:$A$3525,0))</f>
        <v>Returned</v>
      </c>
      <c r="J1043" s="16" t="n">
        <f aca="false">D1043*E1043*(1-F1043/100)</f>
        <v>3586.15</v>
      </c>
      <c r="K1043" s="16" t="n">
        <f aca="false">D1043*H1043</f>
        <v>2621.48</v>
      </c>
      <c r="L1043" s="16" t="n">
        <f aca="false">J1043-K1043</f>
        <v>964.67</v>
      </c>
    </row>
    <row r="1044" customFormat="false" ht="15" hidden="false" customHeight="false" outlineLevel="0" collapsed="false">
      <c r="A1044" s="12" t="n">
        <v>1043</v>
      </c>
      <c r="B1044" s="12" t="n">
        <v>542</v>
      </c>
      <c r="C1044" s="12" t="n">
        <v>163</v>
      </c>
      <c r="D1044" s="12" t="n">
        <v>1</v>
      </c>
      <c r="E1044" s="16" t="n">
        <v>869</v>
      </c>
      <c r="F1044" s="12" t="n">
        <v>0</v>
      </c>
      <c r="G1044" s="12" t="str">
        <f aca="false">INDEX(Products!$C$2:$C$181,MATCH(C1044,Products!$A$2:$A$181,0))</f>
        <v>Books &amp; Stationery</v>
      </c>
      <c r="H1044" s="16" t="n">
        <f aca="false">INDEX(Products!$E$2:$E$181,MATCH(C1044,Products!$A$2:$A$181,0))</f>
        <v>606.2</v>
      </c>
      <c r="I1044" s="12" t="str">
        <f aca="false">INDEX(Orders!$G$2:$G$3525,MATCH(B1044,Orders!$A$2:$A$3525,0))</f>
        <v>Cancelled</v>
      </c>
      <c r="J1044" s="16" t="n">
        <f aca="false">D1044*E1044*(1-F1044/100)</f>
        <v>869</v>
      </c>
      <c r="K1044" s="16" t="n">
        <f aca="false">D1044*H1044</f>
        <v>606.2</v>
      </c>
      <c r="L1044" s="16" t="n">
        <f aca="false">J1044-K1044</f>
        <v>262.8</v>
      </c>
    </row>
    <row r="1045" customFormat="false" ht="15" hidden="false" customHeight="false" outlineLevel="0" collapsed="false">
      <c r="A1045" s="12" t="n">
        <v>1044</v>
      </c>
      <c r="B1045" s="12" t="n">
        <v>543</v>
      </c>
      <c r="C1045" s="12" t="n">
        <v>113</v>
      </c>
      <c r="D1045" s="12" t="n">
        <v>1</v>
      </c>
      <c r="E1045" s="16" t="n">
        <v>599</v>
      </c>
      <c r="F1045" s="12" t="n">
        <v>5</v>
      </c>
      <c r="G1045" s="12" t="str">
        <f aca="false">INDEX(Products!$C$2:$C$181,MATCH(C1045,Products!$A$2:$A$181,0))</f>
        <v>Beauty</v>
      </c>
      <c r="H1045" s="16" t="n">
        <f aca="false">INDEX(Products!$E$2:$E$181,MATCH(C1045,Products!$A$2:$A$181,0))</f>
        <v>358.68</v>
      </c>
      <c r="I1045" s="12" t="str">
        <f aca="false">INDEX(Orders!$G$2:$G$3525,MATCH(B1045,Orders!$A$2:$A$3525,0))</f>
        <v>Delivered</v>
      </c>
      <c r="J1045" s="16" t="n">
        <f aca="false">D1045*E1045*(1-F1045/100)</f>
        <v>569.05</v>
      </c>
      <c r="K1045" s="16" t="n">
        <f aca="false">D1045*H1045</f>
        <v>358.68</v>
      </c>
      <c r="L1045" s="16" t="n">
        <f aca="false">J1045-K1045</f>
        <v>210.37</v>
      </c>
    </row>
    <row r="1046" customFormat="false" ht="15" hidden="false" customHeight="false" outlineLevel="0" collapsed="false">
      <c r="A1046" s="12" t="n">
        <v>1045</v>
      </c>
      <c r="B1046" s="12" t="n">
        <v>543</v>
      </c>
      <c r="C1046" s="12" t="n">
        <v>129</v>
      </c>
      <c r="D1046" s="12" t="n">
        <v>1</v>
      </c>
      <c r="E1046" s="16" t="n">
        <v>3769</v>
      </c>
      <c r="F1046" s="12" t="n">
        <v>0</v>
      </c>
      <c r="G1046" s="12" t="str">
        <f aca="false">INDEX(Products!$C$2:$C$181,MATCH(C1046,Products!$A$2:$A$181,0))</f>
        <v>Sports &amp; Fitness</v>
      </c>
      <c r="H1046" s="16" t="n">
        <f aca="false">INDEX(Products!$E$2:$E$181,MATCH(C1046,Products!$A$2:$A$181,0))</f>
        <v>2597.62</v>
      </c>
      <c r="I1046" s="12" t="str">
        <f aca="false">INDEX(Orders!$G$2:$G$3525,MATCH(B1046,Orders!$A$2:$A$3525,0))</f>
        <v>Delivered</v>
      </c>
      <c r="J1046" s="16" t="n">
        <f aca="false">D1046*E1046*(1-F1046/100)</f>
        <v>3769</v>
      </c>
      <c r="K1046" s="16" t="n">
        <f aca="false">D1046*H1046</f>
        <v>2597.62</v>
      </c>
      <c r="L1046" s="16" t="n">
        <f aca="false">J1046-K1046</f>
        <v>1171.38</v>
      </c>
    </row>
    <row r="1047" customFormat="false" ht="15" hidden="false" customHeight="false" outlineLevel="0" collapsed="false">
      <c r="A1047" s="12" t="n">
        <v>1046</v>
      </c>
      <c r="B1047" s="12" t="n">
        <v>544</v>
      </c>
      <c r="C1047" s="12" t="n">
        <v>77</v>
      </c>
      <c r="D1047" s="12" t="n">
        <v>1</v>
      </c>
      <c r="E1047" s="16" t="n">
        <v>699</v>
      </c>
      <c r="F1047" s="12" t="n">
        <v>0</v>
      </c>
      <c r="G1047" s="12" t="str">
        <f aca="false">INDEX(Products!$C$2:$C$181,MATCH(C1047,Products!$A$2:$A$181,0))</f>
        <v>Fashion</v>
      </c>
      <c r="H1047" s="16" t="n">
        <f aca="false">INDEX(Products!$E$2:$E$181,MATCH(C1047,Products!$A$2:$A$181,0))</f>
        <v>452.88</v>
      </c>
      <c r="I1047" s="12" t="str">
        <f aca="false">INDEX(Orders!$G$2:$G$3525,MATCH(B1047,Orders!$A$2:$A$3525,0))</f>
        <v>Returned</v>
      </c>
      <c r="J1047" s="16" t="n">
        <f aca="false">D1047*E1047*(1-F1047/100)</f>
        <v>699</v>
      </c>
      <c r="K1047" s="16" t="n">
        <f aca="false">D1047*H1047</f>
        <v>452.88</v>
      </c>
      <c r="L1047" s="16" t="n">
        <f aca="false">J1047-K1047</f>
        <v>246.12</v>
      </c>
    </row>
    <row r="1048" customFormat="false" ht="15" hidden="false" customHeight="false" outlineLevel="0" collapsed="false">
      <c r="A1048" s="12" t="n">
        <v>1047</v>
      </c>
      <c r="B1048" s="12" t="n">
        <v>545</v>
      </c>
      <c r="C1048" s="12" t="n">
        <v>36</v>
      </c>
      <c r="D1048" s="12" t="n">
        <v>1</v>
      </c>
      <c r="E1048" s="16" t="n">
        <v>3959</v>
      </c>
      <c r="F1048" s="12" t="n">
        <v>20</v>
      </c>
      <c r="G1048" s="12" t="str">
        <f aca="false">INDEX(Products!$C$2:$C$181,MATCH(C1048,Products!$A$2:$A$181,0))</f>
        <v>Home &amp; Kitchen</v>
      </c>
      <c r="H1048" s="16" t="n">
        <f aca="false">INDEX(Products!$E$2:$E$181,MATCH(C1048,Products!$A$2:$A$181,0))</f>
        <v>2334.79</v>
      </c>
      <c r="I1048" s="12" t="str">
        <f aca="false">INDEX(Orders!$G$2:$G$3525,MATCH(B1048,Orders!$A$2:$A$3525,0))</f>
        <v>Delivered</v>
      </c>
      <c r="J1048" s="16" t="n">
        <f aca="false">D1048*E1048*(1-F1048/100)</f>
        <v>3167.2</v>
      </c>
      <c r="K1048" s="16" t="n">
        <f aca="false">D1048*H1048</f>
        <v>2334.79</v>
      </c>
      <c r="L1048" s="16" t="n">
        <f aca="false">J1048-K1048</f>
        <v>832.41</v>
      </c>
    </row>
    <row r="1049" customFormat="false" ht="15" hidden="false" customHeight="false" outlineLevel="0" collapsed="false">
      <c r="A1049" s="12" t="n">
        <v>1048</v>
      </c>
      <c r="B1049" s="12" t="n">
        <v>546</v>
      </c>
      <c r="C1049" s="12" t="n">
        <v>26</v>
      </c>
      <c r="D1049" s="12" t="n">
        <v>1</v>
      </c>
      <c r="E1049" s="16" t="n">
        <v>5849</v>
      </c>
      <c r="F1049" s="12" t="n">
        <v>0</v>
      </c>
      <c r="G1049" s="12" t="str">
        <f aca="false">INDEX(Products!$C$2:$C$181,MATCH(C1049,Products!$A$2:$A$181,0))</f>
        <v>Electronics</v>
      </c>
      <c r="H1049" s="16" t="n">
        <f aca="false">INDEX(Products!$E$2:$E$181,MATCH(C1049,Products!$A$2:$A$181,0))</f>
        <v>4123.7</v>
      </c>
      <c r="I1049" s="12" t="str">
        <f aca="false">INDEX(Orders!$G$2:$G$3525,MATCH(B1049,Orders!$A$2:$A$3525,0))</f>
        <v>Returned</v>
      </c>
      <c r="J1049" s="16" t="n">
        <f aca="false">D1049*E1049*(1-F1049/100)</f>
        <v>5849</v>
      </c>
      <c r="K1049" s="16" t="n">
        <f aca="false">D1049*H1049</f>
        <v>4123.7</v>
      </c>
      <c r="L1049" s="16" t="n">
        <f aca="false">J1049-K1049</f>
        <v>1725.3</v>
      </c>
    </row>
    <row r="1050" customFormat="false" ht="15" hidden="false" customHeight="false" outlineLevel="0" collapsed="false">
      <c r="A1050" s="12" t="n">
        <v>1049</v>
      </c>
      <c r="B1050" s="12" t="n">
        <v>546</v>
      </c>
      <c r="C1050" s="12" t="n">
        <v>13</v>
      </c>
      <c r="D1050" s="12" t="n">
        <v>1</v>
      </c>
      <c r="E1050" s="16" t="n">
        <v>3179</v>
      </c>
      <c r="F1050" s="12" t="n">
        <v>0</v>
      </c>
      <c r="G1050" s="12" t="str">
        <f aca="false">INDEX(Products!$C$2:$C$181,MATCH(C1050,Products!$A$2:$A$181,0))</f>
        <v>Electronics</v>
      </c>
      <c r="H1050" s="16" t="n">
        <f aca="false">INDEX(Products!$E$2:$E$181,MATCH(C1050,Products!$A$2:$A$181,0))</f>
        <v>2247.66</v>
      </c>
      <c r="I1050" s="12" t="str">
        <f aca="false">INDEX(Orders!$G$2:$G$3525,MATCH(B1050,Orders!$A$2:$A$3525,0))</f>
        <v>Returned</v>
      </c>
      <c r="J1050" s="16" t="n">
        <f aca="false">D1050*E1050*(1-F1050/100)</f>
        <v>3179</v>
      </c>
      <c r="K1050" s="16" t="n">
        <f aca="false">D1050*H1050</f>
        <v>2247.66</v>
      </c>
      <c r="L1050" s="16" t="n">
        <f aca="false">J1050-K1050</f>
        <v>931.34</v>
      </c>
    </row>
    <row r="1051" customFormat="false" ht="15" hidden="false" customHeight="false" outlineLevel="0" collapsed="false">
      <c r="A1051" s="12" t="n">
        <v>1050</v>
      </c>
      <c r="B1051" s="12" t="n">
        <v>546</v>
      </c>
      <c r="C1051" s="12" t="n">
        <v>91</v>
      </c>
      <c r="D1051" s="12" t="n">
        <v>1</v>
      </c>
      <c r="E1051" s="16" t="n">
        <v>719</v>
      </c>
      <c r="F1051" s="12" t="n">
        <v>5</v>
      </c>
      <c r="G1051" s="12" t="str">
        <f aca="false">INDEX(Products!$C$2:$C$181,MATCH(C1051,Products!$A$2:$A$181,0))</f>
        <v>Beauty</v>
      </c>
      <c r="H1051" s="16" t="n">
        <f aca="false">INDEX(Products!$E$2:$E$181,MATCH(C1051,Products!$A$2:$A$181,0))</f>
        <v>411.77</v>
      </c>
      <c r="I1051" s="12" t="str">
        <f aca="false">INDEX(Orders!$G$2:$G$3525,MATCH(B1051,Orders!$A$2:$A$3525,0))</f>
        <v>Returned</v>
      </c>
      <c r="J1051" s="16" t="n">
        <f aca="false">D1051*E1051*(1-F1051/100)</f>
        <v>683.05</v>
      </c>
      <c r="K1051" s="16" t="n">
        <f aca="false">D1051*H1051</f>
        <v>411.77</v>
      </c>
      <c r="L1051" s="16" t="n">
        <f aca="false">J1051-K1051</f>
        <v>271.28</v>
      </c>
    </row>
    <row r="1052" customFormat="false" ht="15" hidden="false" customHeight="false" outlineLevel="0" collapsed="false">
      <c r="A1052" s="12" t="n">
        <v>1051</v>
      </c>
      <c r="B1052" s="12" t="n">
        <v>546</v>
      </c>
      <c r="C1052" s="12" t="n">
        <v>36</v>
      </c>
      <c r="D1052" s="12" t="n">
        <v>1</v>
      </c>
      <c r="E1052" s="16" t="n">
        <v>3959</v>
      </c>
      <c r="F1052" s="12" t="n">
        <v>0</v>
      </c>
      <c r="G1052" s="12" t="str">
        <f aca="false">INDEX(Products!$C$2:$C$181,MATCH(C1052,Products!$A$2:$A$181,0))</f>
        <v>Home &amp; Kitchen</v>
      </c>
      <c r="H1052" s="16" t="n">
        <f aca="false">INDEX(Products!$E$2:$E$181,MATCH(C1052,Products!$A$2:$A$181,0))</f>
        <v>2334.79</v>
      </c>
      <c r="I1052" s="12" t="str">
        <f aca="false">INDEX(Orders!$G$2:$G$3525,MATCH(B1052,Orders!$A$2:$A$3525,0))</f>
        <v>Returned</v>
      </c>
      <c r="J1052" s="16" t="n">
        <f aca="false">D1052*E1052*(1-F1052/100)</f>
        <v>3959</v>
      </c>
      <c r="K1052" s="16" t="n">
        <f aca="false">D1052*H1052</f>
        <v>2334.79</v>
      </c>
      <c r="L1052" s="16" t="n">
        <f aca="false">J1052-K1052</f>
        <v>1624.21</v>
      </c>
    </row>
    <row r="1053" customFormat="false" ht="15" hidden="false" customHeight="false" outlineLevel="0" collapsed="false">
      <c r="A1053" s="12" t="n">
        <v>1052</v>
      </c>
      <c r="B1053" s="12" t="n">
        <v>547</v>
      </c>
      <c r="C1053" s="12" t="n">
        <v>145</v>
      </c>
      <c r="D1053" s="12" t="n">
        <v>1</v>
      </c>
      <c r="E1053" s="16" t="n">
        <v>1329</v>
      </c>
      <c r="F1053" s="12" t="n">
        <v>0</v>
      </c>
      <c r="G1053" s="12" t="str">
        <f aca="false">INDEX(Products!$C$2:$C$181,MATCH(C1053,Products!$A$2:$A$181,0))</f>
        <v>Sports &amp; Fitness</v>
      </c>
      <c r="H1053" s="16" t="n">
        <f aca="false">INDEX(Products!$E$2:$E$181,MATCH(C1053,Products!$A$2:$A$181,0))</f>
        <v>887.99</v>
      </c>
      <c r="I1053" s="12" t="str">
        <f aca="false">INDEX(Orders!$G$2:$G$3525,MATCH(B1053,Orders!$A$2:$A$3525,0))</f>
        <v>Delivered</v>
      </c>
      <c r="J1053" s="16" t="n">
        <f aca="false">D1053*E1053*(1-F1053/100)</f>
        <v>1329</v>
      </c>
      <c r="K1053" s="16" t="n">
        <f aca="false">D1053*H1053</f>
        <v>887.99</v>
      </c>
      <c r="L1053" s="16" t="n">
        <f aca="false">J1053-K1053</f>
        <v>441.01</v>
      </c>
    </row>
    <row r="1054" customFormat="false" ht="15" hidden="false" customHeight="false" outlineLevel="0" collapsed="false">
      <c r="A1054" s="12" t="n">
        <v>1053</v>
      </c>
      <c r="B1054" s="12" t="n">
        <v>548</v>
      </c>
      <c r="C1054" s="12" t="n">
        <v>92</v>
      </c>
      <c r="D1054" s="12" t="n">
        <v>1</v>
      </c>
      <c r="E1054" s="16" t="n">
        <v>1689</v>
      </c>
      <c r="F1054" s="12" t="n">
        <v>0</v>
      </c>
      <c r="G1054" s="12" t="str">
        <f aca="false">INDEX(Products!$C$2:$C$181,MATCH(C1054,Products!$A$2:$A$181,0))</f>
        <v>Beauty</v>
      </c>
      <c r="H1054" s="16" t="n">
        <f aca="false">INDEX(Products!$E$2:$E$181,MATCH(C1054,Products!$A$2:$A$181,0))</f>
        <v>1225.32</v>
      </c>
      <c r="I1054" s="12" t="str">
        <f aca="false">INDEX(Orders!$G$2:$G$3525,MATCH(B1054,Orders!$A$2:$A$3525,0))</f>
        <v>Cancelled</v>
      </c>
      <c r="J1054" s="16" t="n">
        <f aca="false">D1054*E1054*(1-F1054/100)</f>
        <v>1689</v>
      </c>
      <c r="K1054" s="16" t="n">
        <f aca="false">D1054*H1054</f>
        <v>1225.32</v>
      </c>
      <c r="L1054" s="16" t="n">
        <f aca="false">J1054-K1054</f>
        <v>463.68</v>
      </c>
    </row>
    <row r="1055" customFormat="false" ht="15" hidden="false" customHeight="false" outlineLevel="0" collapsed="false">
      <c r="A1055" s="12" t="n">
        <v>1054</v>
      </c>
      <c r="B1055" s="12" t="n">
        <v>548</v>
      </c>
      <c r="C1055" s="12" t="n">
        <v>94</v>
      </c>
      <c r="D1055" s="12" t="n">
        <v>1</v>
      </c>
      <c r="E1055" s="16" t="n">
        <v>1509</v>
      </c>
      <c r="F1055" s="12" t="n">
        <v>20</v>
      </c>
      <c r="G1055" s="12" t="str">
        <f aca="false">INDEX(Products!$C$2:$C$181,MATCH(C1055,Products!$A$2:$A$181,0))</f>
        <v>Beauty</v>
      </c>
      <c r="H1055" s="16" t="n">
        <f aca="false">INDEX(Products!$E$2:$E$181,MATCH(C1055,Products!$A$2:$A$181,0))</f>
        <v>997.51</v>
      </c>
      <c r="I1055" s="12" t="str">
        <f aca="false">INDEX(Orders!$G$2:$G$3525,MATCH(B1055,Orders!$A$2:$A$3525,0))</f>
        <v>Cancelled</v>
      </c>
      <c r="J1055" s="16" t="n">
        <f aca="false">D1055*E1055*(1-F1055/100)</f>
        <v>1207.2</v>
      </c>
      <c r="K1055" s="16" t="n">
        <f aca="false">D1055*H1055</f>
        <v>997.51</v>
      </c>
      <c r="L1055" s="16" t="n">
        <f aca="false">J1055-K1055</f>
        <v>209.69</v>
      </c>
    </row>
    <row r="1056" customFormat="false" ht="15" hidden="false" customHeight="false" outlineLevel="0" collapsed="false">
      <c r="A1056" s="12" t="n">
        <v>1055</v>
      </c>
      <c r="B1056" s="12" t="n">
        <v>549</v>
      </c>
      <c r="C1056" s="12" t="n">
        <v>52</v>
      </c>
      <c r="D1056" s="12" t="n">
        <v>1</v>
      </c>
      <c r="E1056" s="16" t="n">
        <v>1859</v>
      </c>
      <c r="F1056" s="12" t="n">
        <v>5</v>
      </c>
      <c r="G1056" s="12" t="str">
        <f aca="false">INDEX(Products!$C$2:$C$181,MATCH(C1056,Products!$A$2:$A$181,0))</f>
        <v>Home &amp; Kitchen</v>
      </c>
      <c r="H1056" s="16" t="n">
        <f aca="false">INDEX(Products!$E$2:$E$181,MATCH(C1056,Products!$A$2:$A$181,0))</f>
        <v>1211.54</v>
      </c>
      <c r="I1056" s="12" t="str">
        <f aca="false">INDEX(Orders!$G$2:$G$3525,MATCH(B1056,Orders!$A$2:$A$3525,0))</f>
        <v>Returned</v>
      </c>
      <c r="J1056" s="16" t="n">
        <f aca="false">D1056*E1056*(1-F1056/100)</f>
        <v>1766.05</v>
      </c>
      <c r="K1056" s="16" t="n">
        <f aca="false">D1056*H1056</f>
        <v>1211.54</v>
      </c>
      <c r="L1056" s="16" t="n">
        <f aca="false">J1056-K1056</f>
        <v>554.51</v>
      </c>
    </row>
    <row r="1057" customFormat="false" ht="15" hidden="false" customHeight="false" outlineLevel="0" collapsed="false">
      <c r="A1057" s="12" t="n">
        <v>1056</v>
      </c>
      <c r="B1057" s="12" t="n">
        <v>550</v>
      </c>
      <c r="C1057" s="12" t="n">
        <v>32</v>
      </c>
      <c r="D1057" s="12" t="n">
        <v>1</v>
      </c>
      <c r="E1057" s="16" t="n">
        <v>4219</v>
      </c>
      <c r="F1057" s="12" t="n">
        <v>0</v>
      </c>
      <c r="G1057" s="12" t="str">
        <f aca="false">INDEX(Products!$C$2:$C$181,MATCH(C1057,Products!$A$2:$A$181,0))</f>
        <v>Home &amp; Kitchen</v>
      </c>
      <c r="H1057" s="16" t="n">
        <f aca="false">INDEX(Products!$E$2:$E$181,MATCH(C1057,Products!$A$2:$A$181,0))</f>
        <v>2621.48</v>
      </c>
      <c r="I1057" s="12" t="str">
        <f aca="false">INDEX(Orders!$G$2:$G$3525,MATCH(B1057,Orders!$A$2:$A$3525,0))</f>
        <v>Delivered</v>
      </c>
      <c r="J1057" s="16" t="n">
        <f aca="false">D1057*E1057*(1-F1057/100)</f>
        <v>4219</v>
      </c>
      <c r="K1057" s="16" t="n">
        <f aca="false">D1057*H1057</f>
        <v>2621.48</v>
      </c>
      <c r="L1057" s="16" t="n">
        <f aca="false">J1057-K1057</f>
        <v>1597.52</v>
      </c>
    </row>
    <row r="1058" customFormat="false" ht="15" hidden="false" customHeight="false" outlineLevel="0" collapsed="false">
      <c r="A1058" s="12" t="n">
        <v>1057</v>
      </c>
      <c r="B1058" s="12" t="n">
        <v>550</v>
      </c>
      <c r="C1058" s="12" t="n">
        <v>98</v>
      </c>
      <c r="D1058" s="12" t="n">
        <v>1</v>
      </c>
      <c r="E1058" s="16" t="n">
        <v>719</v>
      </c>
      <c r="F1058" s="12" t="n">
        <v>10</v>
      </c>
      <c r="G1058" s="12" t="str">
        <f aca="false">INDEX(Products!$C$2:$C$181,MATCH(C1058,Products!$A$2:$A$181,0))</f>
        <v>Beauty</v>
      </c>
      <c r="H1058" s="16" t="n">
        <f aca="false">INDEX(Products!$E$2:$E$181,MATCH(C1058,Products!$A$2:$A$181,0))</f>
        <v>445.67</v>
      </c>
      <c r="I1058" s="12" t="str">
        <f aca="false">INDEX(Orders!$G$2:$G$3525,MATCH(B1058,Orders!$A$2:$A$3525,0))</f>
        <v>Delivered</v>
      </c>
      <c r="J1058" s="16" t="n">
        <f aca="false">D1058*E1058*(1-F1058/100)</f>
        <v>647.1</v>
      </c>
      <c r="K1058" s="16" t="n">
        <f aca="false">D1058*H1058</f>
        <v>445.67</v>
      </c>
      <c r="L1058" s="16" t="n">
        <f aca="false">J1058-K1058</f>
        <v>201.43</v>
      </c>
    </row>
    <row r="1059" customFormat="false" ht="15" hidden="false" customHeight="false" outlineLevel="0" collapsed="false">
      <c r="A1059" s="12" t="n">
        <v>1058</v>
      </c>
      <c r="B1059" s="12" t="n">
        <v>551</v>
      </c>
      <c r="C1059" s="12" t="n">
        <v>129</v>
      </c>
      <c r="D1059" s="12" t="n">
        <v>3</v>
      </c>
      <c r="E1059" s="16" t="n">
        <v>3769</v>
      </c>
      <c r="F1059" s="12" t="n">
        <v>5</v>
      </c>
      <c r="G1059" s="12" t="str">
        <f aca="false">INDEX(Products!$C$2:$C$181,MATCH(C1059,Products!$A$2:$A$181,0))</f>
        <v>Sports &amp; Fitness</v>
      </c>
      <c r="H1059" s="16" t="n">
        <f aca="false">INDEX(Products!$E$2:$E$181,MATCH(C1059,Products!$A$2:$A$181,0))</f>
        <v>2597.62</v>
      </c>
      <c r="I1059" s="12" t="str">
        <f aca="false">INDEX(Orders!$G$2:$G$3525,MATCH(B1059,Orders!$A$2:$A$3525,0))</f>
        <v>Delivered</v>
      </c>
      <c r="J1059" s="16" t="n">
        <f aca="false">D1059*E1059*(1-F1059/100)</f>
        <v>10741.65</v>
      </c>
      <c r="K1059" s="16" t="n">
        <f aca="false">D1059*H1059</f>
        <v>7792.86</v>
      </c>
      <c r="L1059" s="16" t="n">
        <f aca="false">J1059-K1059</f>
        <v>2948.79</v>
      </c>
    </row>
    <row r="1060" customFormat="false" ht="15" hidden="false" customHeight="false" outlineLevel="0" collapsed="false">
      <c r="A1060" s="12" t="n">
        <v>1059</v>
      </c>
      <c r="B1060" s="12" t="n">
        <v>552</v>
      </c>
      <c r="C1060" s="12" t="n">
        <v>6</v>
      </c>
      <c r="D1060" s="12" t="n">
        <v>1</v>
      </c>
      <c r="E1060" s="16" t="n">
        <v>919</v>
      </c>
      <c r="F1060" s="12" t="n">
        <v>0</v>
      </c>
      <c r="G1060" s="12" t="str">
        <f aca="false">INDEX(Products!$C$2:$C$181,MATCH(C1060,Products!$A$2:$A$181,0))</f>
        <v>Electronics</v>
      </c>
      <c r="H1060" s="16" t="n">
        <f aca="false">INDEX(Products!$E$2:$E$181,MATCH(C1060,Products!$A$2:$A$181,0))</f>
        <v>683.72</v>
      </c>
      <c r="I1060" s="12" t="str">
        <f aca="false">INDEX(Orders!$G$2:$G$3525,MATCH(B1060,Orders!$A$2:$A$3525,0))</f>
        <v>Returned</v>
      </c>
      <c r="J1060" s="16" t="n">
        <f aca="false">D1060*E1060*(1-F1060/100)</f>
        <v>919</v>
      </c>
      <c r="K1060" s="16" t="n">
        <f aca="false">D1060*H1060</f>
        <v>683.72</v>
      </c>
      <c r="L1060" s="16" t="n">
        <f aca="false">J1060-K1060</f>
        <v>235.28</v>
      </c>
    </row>
    <row r="1061" customFormat="false" ht="15" hidden="false" customHeight="false" outlineLevel="0" collapsed="false">
      <c r="A1061" s="12" t="n">
        <v>1060</v>
      </c>
      <c r="B1061" s="12" t="n">
        <v>552</v>
      </c>
      <c r="C1061" s="12" t="n">
        <v>169</v>
      </c>
      <c r="D1061" s="12" t="n">
        <v>1</v>
      </c>
      <c r="E1061" s="16" t="n">
        <v>789</v>
      </c>
      <c r="F1061" s="12" t="n">
        <v>0</v>
      </c>
      <c r="G1061" s="12" t="str">
        <f aca="false">INDEX(Products!$C$2:$C$181,MATCH(C1061,Products!$A$2:$A$181,0))</f>
        <v>Books &amp; Stationery</v>
      </c>
      <c r="H1061" s="16" t="n">
        <f aca="false">INDEX(Products!$E$2:$E$181,MATCH(C1061,Products!$A$2:$A$181,0))</f>
        <v>544.99</v>
      </c>
      <c r="I1061" s="12" t="str">
        <f aca="false">INDEX(Orders!$G$2:$G$3525,MATCH(B1061,Orders!$A$2:$A$3525,0))</f>
        <v>Returned</v>
      </c>
      <c r="J1061" s="16" t="n">
        <f aca="false">D1061*E1061*(1-F1061/100)</f>
        <v>789</v>
      </c>
      <c r="K1061" s="16" t="n">
        <f aca="false">D1061*H1061</f>
        <v>544.99</v>
      </c>
      <c r="L1061" s="16" t="n">
        <f aca="false">J1061-K1061</f>
        <v>244.01</v>
      </c>
    </row>
    <row r="1062" customFormat="false" ht="15" hidden="false" customHeight="false" outlineLevel="0" collapsed="false">
      <c r="A1062" s="12" t="n">
        <v>1061</v>
      </c>
      <c r="B1062" s="12" t="n">
        <v>552</v>
      </c>
      <c r="C1062" s="12" t="n">
        <v>178</v>
      </c>
      <c r="D1062" s="12" t="n">
        <v>1</v>
      </c>
      <c r="E1062" s="16" t="n">
        <v>169</v>
      </c>
      <c r="F1062" s="12" t="n">
        <v>10</v>
      </c>
      <c r="G1062" s="12" t="str">
        <f aca="false">INDEX(Products!$C$2:$C$181,MATCH(C1062,Products!$A$2:$A$181,0))</f>
        <v>Books &amp; Stationery</v>
      </c>
      <c r="H1062" s="16" t="n">
        <f aca="false">INDEX(Products!$E$2:$E$181,MATCH(C1062,Products!$A$2:$A$181,0))</f>
        <v>114.66</v>
      </c>
      <c r="I1062" s="12" t="str">
        <f aca="false">INDEX(Orders!$G$2:$G$3525,MATCH(B1062,Orders!$A$2:$A$3525,0))</f>
        <v>Returned</v>
      </c>
      <c r="J1062" s="16" t="n">
        <f aca="false">D1062*E1062*(1-F1062/100)</f>
        <v>152.1</v>
      </c>
      <c r="K1062" s="16" t="n">
        <f aca="false">D1062*H1062</f>
        <v>114.66</v>
      </c>
      <c r="L1062" s="16" t="n">
        <f aca="false">J1062-K1062</f>
        <v>37.44</v>
      </c>
    </row>
    <row r="1063" customFormat="false" ht="15" hidden="false" customHeight="false" outlineLevel="0" collapsed="false">
      <c r="A1063" s="12" t="n">
        <v>1062</v>
      </c>
      <c r="B1063" s="12" t="n">
        <v>553</v>
      </c>
      <c r="C1063" s="12" t="n">
        <v>104</v>
      </c>
      <c r="D1063" s="12" t="n">
        <v>1</v>
      </c>
      <c r="E1063" s="16" t="n">
        <v>329</v>
      </c>
      <c r="F1063" s="12" t="n">
        <v>0</v>
      </c>
      <c r="G1063" s="12" t="str">
        <f aca="false">INDEX(Products!$C$2:$C$181,MATCH(C1063,Products!$A$2:$A$181,0))</f>
        <v>Beauty</v>
      </c>
      <c r="H1063" s="16" t="n">
        <f aca="false">INDEX(Products!$E$2:$E$181,MATCH(C1063,Products!$A$2:$A$181,0))</f>
        <v>224.61</v>
      </c>
      <c r="I1063" s="12" t="str">
        <f aca="false">INDEX(Orders!$G$2:$G$3525,MATCH(B1063,Orders!$A$2:$A$3525,0))</f>
        <v>Delivered</v>
      </c>
      <c r="J1063" s="16" t="n">
        <f aca="false">D1063*E1063*(1-F1063/100)</f>
        <v>329</v>
      </c>
      <c r="K1063" s="16" t="n">
        <f aca="false">D1063*H1063</f>
        <v>224.61</v>
      </c>
      <c r="L1063" s="16" t="n">
        <f aca="false">J1063-K1063</f>
        <v>104.39</v>
      </c>
    </row>
    <row r="1064" customFormat="false" ht="15" hidden="false" customHeight="false" outlineLevel="0" collapsed="false">
      <c r="A1064" s="12" t="n">
        <v>1063</v>
      </c>
      <c r="B1064" s="12" t="n">
        <v>554</v>
      </c>
      <c r="C1064" s="12" t="n">
        <v>115</v>
      </c>
      <c r="D1064" s="12" t="n">
        <v>1</v>
      </c>
      <c r="E1064" s="16" t="n">
        <v>1629</v>
      </c>
      <c r="F1064" s="12" t="n">
        <v>0</v>
      </c>
      <c r="G1064" s="12" t="str">
        <f aca="false">INDEX(Products!$C$2:$C$181,MATCH(C1064,Products!$A$2:$A$181,0))</f>
        <v>Beauty</v>
      </c>
      <c r="H1064" s="16" t="n">
        <f aca="false">INDEX(Products!$E$2:$E$181,MATCH(C1064,Products!$A$2:$A$181,0))</f>
        <v>1101.57</v>
      </c>
      <c r="I1064" s="12" t="str">
        <f aca="false">INDEX(Orders!$G$2:$G$3525,MATCH(B1064,Orders!$A$2:$A$3525,0))</f>
        <v>Delivered</v>
      </c>
      <c r="J1064" s="16" t="n">
        <f aca="false">D1064*E1064*(1-F1064/100)</f>
        <v>1629</v>
      </c>
      <c r="K1064" s="16" t="n">
        <f aca="false">D1064*H1064</f>
        <v>1101.57</v>
      </c>
      <c r="L1064" s="16" t="n">
        <f aca="false">J1064-K1064</f>
        <v>527.43</v>
      </c>
    </row>
    <row r="1065" customFormat="false" ht="15" hidden="false" customHeight="false" outlineLevel="0" collapsed="false">
      <c r="A1065" s="12" t="n">
        <v>1064</v>
      </c>
      <c r="B1065" s="12" t="n">
        <v>554</v>
      </c>
      <c r="C1065" s="12" t="n">
        <v>133</v>
      </c>
      <c r="D1065" s="12" t="n">
        <v>1</v>
      </c>
      <c r="E1065" s="16" t="n">
        <v>3549</v>
      </c>
      <c r="F1065" s="12" t="n">
        <v>15</v>
      </c>
      <c r="G1065" s="12" t="str">
        <f aca="false">INDEX(Products!$C$2:$C$181,MATCH(C1065,Products!$A$2:$A$181,0))</f>
        <v>Sports &amp; Fitness</v>
      </c>
      <c r="H1065" s="16" t="n">
        <f aca="false">INDEX(Products!$E$2:$E$181,MATCH(C1065,Products!$A$2:$A$181,0))</f>
        <v>2477.75</v>
      </c>
      <c r="I1065" s="12" t="str">
        <f aca="false">INDEX(Orders!$G$2:$G$3525,MATCH(B1065,Orders!$A$2:$A$3525,0))</f>
        <v>Delivered</v>
      </c>
      <c r="J1065" s="16" t="n">
        <f aca="false">D1065*E1065*(1-F1065/100)</f>
        <v>3016.65</v>
      </c>
      <c r="K1065" s="16" t="n">
        <f aca="false">D1065*H1065</f>
        <v>2477.75</v>
      </c>
      <c r="L1065" s="16" t="n">
        <f aca="false">J1065-K1065</f>
        <v>538.9</v>
      </c>
    </row>
    <row r="1066" customFormat="false" ht="15" hidden="false" customHeight="false" outlineLevel="0" collapsed="false">
      <c r="A1066" s="12" t="n">
        <v>1065</v>
      </c>
      <c r="B1066" s="12" t="n">
        <v>555</v>
      </c>
      <c r="C1066" s="12" t="n">
        <v>25</v>
      </c>
      <c r="D1066" s="12" t="n">
        <v>1</v>
      </c>
      <c r="E1066" s="16" t="n">
        <v>3649</v>
      </c>
      <c r="F1066" s="12" t="n">
        <v>0</v>
      </c>
      <c r="G1066" s="12" t="str">
        <f aca="false">INDEX(Products!$C$2:$C$181,MATCH(C1066,Products!$A$2:$A$181,0))</f>
        <v>Electronics</v>
      </c>
      <c r="H1066" s="16" t="n">
        <f aca="false">INDEX(Products!$E$2:$E$181,MATCH(C1066,Products!$A$2:$A$181,0))</f>
        <v>2141.86</v>
      </c>
      <c r="I1066" s="12" t="str">
        <f aca="false">INDEX(Orders!$G$2:$G$3525,MATCH(B1066,Orders!$A$2:$A$3525,0))</f>
        <v>Delivered</v>
      </c>
      <c r="J1066" s="16" t="n">
        <f aca="false">D1066*E1066*(1-F1066/100)</f>
        <v>3649</v>
      </c>
      <c r="K1066" s="16" t="n">
        <f aca="false">D1066*H1066</f>
        <v>2141.86</v>
      </c>
      <c r="L1066" s="16" t="n">
        <f aca="false">J1066-K1066</f>
        <v>1507.14</v>
      </c>
    </row>
    <row r="1067" customFormat="false" ht="15" hidden="false" customHeight="false" outlineLevel="0" collapsed="false">
      <c r="A1067" s="12" t="n">
        <v>1066</v>
      </c>
      <c r="B1067" s="12" t="n">
        <v>555</v>
      </c>
      <c r="C1067" s="12" t="n">
        <v>135</v>
      </c>
      <c r="D1067" s="12" t="n">
        <v>1</v>
      </c>
      <c r="E1067" s="16" t="n">
        <v>1609</v>
      </c>
      <c r="F1067" s="12" t="n">
        <v>0</v>
      </c>
      <c r="G1067" s="12" t="str">
        <f aca="false">INDEX(Products!$C$2:$C$181,MATCH(C1067,Products!$A$2:$A$181,0))</f>
        <v>Sports &amp; Fitness</v>
      </c>
      <c r="H1067" s="16" t="n">
        <f aca="false">INDEX(Products!$E$2:$E$181,MATCH(C1067,Products!$A$2:$A$181,0))</f>
        <v>979.43</v>
      </c>
      <c r="I1067" s="12" t="str">
        <f aca="false">INDEX(Orders!$G$2:$G$3525,MATCH(B1067,Orders!$A$2:$A$3525,0))</f>
        <v>Delivered</v>
      </c>
      <c r="J1067" s="16" t="n">
        <f aca="false">D1067*E1067*(1-F1067/100)</f>
        <v>1609</v>
      </c>
      <c r="K1067" s="16" t="n">
        <f aca="false">D1067*H1067</f>
        <v>979.43</v>
      </c>
      <c r="L1067" s="16" t="n">
        <f aca="false">J1067-K1067</f>
        <v>629.57</v>
      </c>
    </row>
    <row r="1068" customFormat="false" ht="15" hidden="false" customHeight="false" outlineLevel="0" collapsed="false">
      <c r="A1068" s="12" t="n">
        <v>1067</v>
      </c>
      <c r="B1068" s="12" t="n">
        <v>556</v>
      </c>
      <c r="C1068" s="12" t="n">
        <v>3</v>
      </c>
      <c r="D1068" s="12" t="n">
        <v>1</v>
      </c>
      <c r="E1068" s="16" t="n">
        <v>1619</v>
      </c>
      <c r="F1068" s="12" t="n">
        <v>5</v>
      </c>
      <c r="G1068" s="12" t="str">
        <f aca="false">INDEX(Products!$C$2:$C$181,MATCH(C1068,Products!$A$2:$A$181,0))</f>
        <v>Electronics</v>
      </c>
      <c r="H1068" s="16" t="n">
        <f aca="false">INDEX(Products!$E$2:$E$181,MATCH(C1068,Products!$A$2:$A$181,0))</f>
        <v>940.96</v>
      </c>
      <c r="I1068" s="12" t="str">
        <f aca="false">INDEX(Orders!$G$2:$G$3525,MATCH(B1068,Orders!$A$2:$A$3525,0))</f>
        <v>Delivered</v>
      </c>
      <c r="J1068" s="16" t="n">
        <f aca="false">D1068*E1068*(1-F1068/100)</f>
        <v>1538.05</v>
      </c>
      <c r="K1068" s="16" t="n">
        <f aca="false">D1068*H1068</f>
        <v>940.96</v>
      </c>
      <c r="L1068" s="16" t="n">
        <f aca="false">J1068-K1068</f>
        <v>597.09</v>
      </c>
    </row>
    <row r="1069" customFormat="false" ht="15" hidden="false" customHeight="false" outlineLevel="0" collapsed="false">
      <c r="A1069" s="12" t="n">
        <v>1068</v>
      </c>
      <c r="B1069" s="12" t="n">
        <v>557</v>
      </c>
      <c r="C1069" s="12" t="n">
        <v>42</v>
      </c>
      <c r="D1069" s="12" t="n">
        <v>1</v>
      </c>
      <c r="E1069" s="16" t="n">
        <v>1929</v>
      </c>
      <c r="F1069" s="12" t="n">
        <v>0</v>
      </c>
      <c r="G1069" s="12" t="str">
        <f aca="false">INDEX(Products!$C$2:$C$181,MATCH(C1069,Products!$A$2:$A$181,0))</f>
        <v>Home &amp; Kitchen</v>
      </c>
      <c r="H1069" s="16" t="n">
        <f aca="false">INDEX(Products!$E$2:$E$181,MATCH(C1069,Products!$A$2:$A$181,0))</f>
        <v>1085.47</v>
      </c>
      <c r="I1069" s="12" t="str">
        <f aca="false">INDEX(Orders!$G$2:$G$3525,MATCH(B1069,Orders!$A$2:$A$3525,0))</f>
        <v>Delivered</v>
      </c>
      <c r="J1069" s="16" t="n">
        <f aca="false">D1069*E1069*(1-F1069/100)</f>
        <v>1929</v>
      </c>
      <c r="K1069" s="16" t="n">
        <f aca="false">D1069*H1069</f>
        <v>1085.47</v>
      </c>
      <c r="L1069" s="16" t="n">
        <f aca="false">J1069-K1069</f>
        <v>843.53</v>
      </c>
    </row>
    <row r="1070" customFormat="false" ht="15" hidden="false" customHeight="false" outlineLevel="0" collapsed="false">
      <c r="A1070" s="12" t="n">
        <v>1069</v>
      </c>
      <c r="B1070" s="12" t="n">
        <v>557</v>
      </c>
      <c r="C1070" s="12" t="n">
        <v>35</v>
      </c>
      <c r="D1070" s="12" t="n">
        <v>2</v>
      </c>
      <c r="E1070" s="16" t="n">
        <v>749</v>
      </c>
      <c r="F1070" s="12" t="n">
        <v>0</v>
      </c>
      <c r="G1070" s="12" t="str">
        <f aca="false">INDEX(Products!$C$2:$C$181,MATCH(C1070,Products!$A$2:$A$181,0))</f>
        <v>Home &amp; Kitchen</v>
      </c>
      <c r="H1070" s="16" t="n">
        <f aca="false">INDEX(Products!$E$2:$E$181,MATCH(C1070,Products!$A$2:$A$181,0))</f>
        <v>559.79</v>
      </c>
      <c r="I1070" s="12" t="str">
        <f aca="false">INDEX(Orders!$G$2:$G$3525,MATCH(B1070,Orders!$A$2:$A$3525,0))</f>
        <v>Delivered</v>
      </c>
      <c r="J1070" s="16" t="n">
        <f aca="false">D1070*E1070*(1-F1070/100)</f>
        <v>1498</v>
      </c>
      <c r="K1070" s="16" t="n">
        <f aca="false">D1070*H1070</f>
        <v>1119.58</v>
      </c>
      <c r="L1070" s="16" t="n">
        <f aca="false">J1070-K1070</f>
        <v>378.42</v>
      </c>
    </row>
    <row r="1071" customFormat="false" ht="15" hidden="false" customHeight="false" outlineLevel="0" collapsed="false">
      <c r="A1071" s="12" t="n">
        <v>1070</v>
      </c>
      <c r="B1071" s="12" t="n">
        <v>558</v>
      </c>
      <c r="C1071" s="12" t="n">
        <v>20</v>
      </c>
      <c r="D1071" s="12" t="n">
        <v>1</v>
      </c>
      <c r="E1071" s="16" t="n">
        <v>4369</v>
      </c>
      <c r="F1071" s="12" t="n">
        <v>10</v>
      </c>
      <c r="G1071" s="12" t="str">
        <f aca="false">INDEX(Products!$C$2:$C$181,MATCH(C1071,Products!$A$2:$A$181,0))</f>
        <v>Electronics</v>
      </c>
      <c r="H1071" s="16" t="n">
        <f aca="false">INDEX(Products!$E$2:$E$181,MATCH(C1071,Products!$A$2:$A$181,0))</f>
        <v>2787.56</v>
      </c>
      <c r="I1071" s="12" t="str">
        <f aca="false">INDEX(Orders!$G$2:$G$3525,MATCH(B1071,Orders!$A$2:$A$3525,0))</f>
        <v>Cancelled</v>
      </c>
      <c r="J1071" s="16" t="n">
        <f aca="false">D1071*E1071*(1-F1071/100)</f>
        <v>3932.1</v>
      </c>
      <c r="K1071" s="16" t="n">
        <f aca="false">D1071*H1071</f>
        <v>2787.56</v>
      </c>
      <c r="L1071" s="16" t="n">
        <f aca="false">J1071-K1071</f>
        <v>1144.54</v>
      </c>
    </row>
    <row r="1072" customFormat="false" ht="15" hidden="false" customHeight="false" outlineLevel="0" collapsed="false">
      <c r="A1072" s="12" t="n">
        <v>1071</v>
      </c>
      <c r="B1072" s="12" t="n">
        <v>558</v>
      </c>
      <c r="C1072" s="12" t="n">
        <v>104</v>
      </c>
      <c r="D1072" s="12" t="n">
        <v>1</v>
      </c>
      <c r="E1072" s="16" t="n">
        <v>329</v>
      </c>
      <c r="F1072" s="12" t="n">
        <v>0</v>
      </c>
      <c r="G1072" s="12" t="str">
        <f aca="false">INDEX(Products!$C$2:$C$181,MATCH(C1072,Products!$A$2:$A$181,0))</f>
        <v>Beauty</v>
      </c>
      <c r="H1072" s="16" t="n">
        <f aca="false">INDEX(Products!$E$2:$E$181,MATCH(C1072,Products!$A$2:$A$181,0))</f>
        <v>224.61</v>
      </c>
      <c r="I1072" s="12" t="str">
        <f aca="false">INDEX(Orders!$G$2:$G$3525,MATCH(B1072,Orders!$A$2:$A$3525,0))</f>
        <v>Cancelled</v>
      </c>
      <c r="J1072" s="16" t="n">
        <f aca="false">D1072*E1072*(1-F1072/100)</f>
        <v>329</v>
      </c>
      <c r="K1072" s="16" t="n">
        <f aca="false">D1072*H1072</f>
        <v>224.61</v>
      </c>
      <c r="L1072" s="16" t="n">
        <f aca="false">J1072-K1072</f>
        <v>104.39</v>
      </c>
    </row>
    <row r="1073" customFormat="false" ht="15" hidden="false" customHeight="false" outlineLevel="0" collapsed="false">
      <c r="A1073" s="12" t="n">
        <v>1072</v>
      </c>
      <c r="B1073" s="12" t="n">
        <v>558</v>
      </c>
      <c r="C1073" s="12" t="n">
        <v>48</v>
      </c>
      <c r="D1073" s="12" t="n">
        <v>1</v>
      </c>
      <c r="E1073" s="16" t="n">
        <v>3959</v>
      </c>
      <c r="F1073" s="12" t="n">
        <v>5</v>
      </c>
      <c r="G1073" s="12" t="str">
        <f aca="false">INDEX(Products!$C$2:$C$181,MATCH(C1073,Products!$A$2:$A$181,0))</f>
        <v>Home &amp; Kitchen</v>
      </c>
      <c r="H1073" s="16" t="n">
        <f aca="false">INDEX(Products!$E$2:$E$181,MATCH(C1073,Products!$A$2:$A$181,0))</f>
        <v>2568.44</v>
      </c>
      <c r="I1073" s="12" t="str">
        <f aca="false">INDEX(Orders!$G$2:$G$3525,MATCH(B1073,Orders!$A$2:$A$3525,0))</f>
        <v>Cancelled</v>
      </c>
      <c r="J1073" s="16" t="n">
        <f aca="false">D1073*E1073*(1-F1073/100)</f>
        <v>3761.05</v>
      </c>
      <c r="K1073" s="16" t="n">
        <f aca="false">D1073*H1073</f>
        <v>2568.44</v>
      </c>
      <c r="L1073" s="16" t="n">
        <f aca="false">J1073-K1073</f>
        <v>1192.61</v>
      </c>
    </row>
    <row r="1074" customFormat="false" ht="15" hidden="false" customHeight="false" outlineLevel="0" collapsed="false">
      <c r="A1074" s="12" t="n">
        <v>1073</v>
      </c>
      <c r="B1074" s="12" t="n">
        <v>559</v>
      </c>
      <c r="C1074" s="12" t="n">
        <v>165</v>
      </c>
      <c r="D1074" s="12" t="n">
        <v>1</v>
      </c>
      <c r="E1074" s="16" t="n">
        <v>449</v>
      </c>
      <c r="F1074" s="12" t="n">
        <v>0</v>
      </c>
      <c r="G1074" s="12" t="str">
        <f aca="false">INDEX(Products!$C$2:$C$181,MATCH(C1074,Products!$A$2:$A$181,0))</f>
        <v>Books &amp; Stationery</v>
      </c>
      <c r="H1074" s="16" t="n">
        <f aca="false">INDEX(Products!$E$2:$E$181,MATCH(C1074,Products!$A$2:$A$181,0))</f>
        <v>269.2</v>
      </c>
      <c r="I1074" s="12" t="str">
        <f aca="false">INDEX(Orders!$G$2:$G$3525,MATCH(B1074,Orders!$A$2:$A$3525,0))</f>
        <v>Delivered</v>
      </c>
      <c r="J1074" s="16" t="n">
        <f aca="false">D1074*E1074*(1-F1074/100)</f>
        <v>449</v>
      </c>
      <c r="K1074" s="16" t="n">
        <f aca="false">D1074*H1074</f>
        <v>269.2</v>
      </c>
      <c r="L1074" s="16" t="n">
        <f aca="false">J1074-K1074</f>
        <v>179.8</v>
      </c>
    </row>
    <row r="1075" customFormat="false" ht="15" hidden="false" customHeight="false" outlineLevel="0" collapsed="false">
      <c r="A1075" s="12" t="n">
        <v>1074</v>
      </c>
      <c r="B1075" s="12" t="n">
        <v>560</v>
      </c>
      <c r="C1075" s="12" t="n">
        <v>16</v>
      </c>
      <c r="D1075" s="12" t="n">
        <v>1</v>
      </c>
      <c r="E1075" s="16" t="n">
        <v>3969</v>
      </c>
      <c r="F1075" s="12" t="n">
        <v>0</v>
      </c>
      <c r="G1075" s="12" t="str">
        <f aca="false">INDEX(Products!$C$2:$C$181,MATCH(C1075,Products!$A$2:$A$181,0))</f>
        <v>Electronics</v>
      </c>
      <c r="H1075" s="16" t="n">
        <f aca="false">INDEX(Products!$E$2:$E$181,MATCH(C1075,Products!$A$2:$A$181,0))</f>
        <v>2318.31</v>
      </c>
      <c r="I1075" s="12" t="str">
        <f aca="false">INDEX(Orders!$G$2:$G$3525,MATCH(B1075,Orders!$A$2:$A$3525,0))</f>
        <v>Delivered</v>
      </c>
      <c r="J1075" s="16" t="n">
        <f aca="false">D1075*E1075*(1-F1075/100)</f>
        <v>3969</v>
      </c>
      <c r="K1075" s="16" t="n">
        <f aca="false">D1075*H1075</f>
        <v>2318.31</v>
      </c>
      <c r="L1075" s="16" t="n">
        <f aca="false">J1075-K1075</f>
        <v>1650.69</v>
      </c>
    </row>
    <row r="1076" customFormat="false" ht="15" hidden="false" customHeight="false" outlineLevel="0" collapsed="false">
      <c r="A1076" s="12" t="n">
        <v>1075</v>
      </c>
      <c r="B1076" s="12" t="n">
        <v>561</v>
      </c>
      <c r="C1076" s="12" t="n">
        <v>19</v>
      </c>
      <c r="D1076" s="12" t="n">
        <v>1</v>
      </c>
      <c r="E1076" s="16" t="n">
        <v>2389</v>
      </c>
      <c r="F1076" s="12" t="n">
        <v>0</v>
      </c>
      <c r="G1076" s="12" t="str">
        <f aca="false">INDEX(Products!$C$2:$C$181,MATCH(C1076,Products!$A$2:$A$181,0))</f>
        <v>Electronics</v>
      </c>
      <c r="H1076" s="16" t="n">
        <f aca="false">INDEX(Products!$E$2:$E$181,MATCH(C1076,Products!$A$2:$A$181,0))</f>
        <v>1360.62</v>
      </c>
      <c r="I1076" s="12" t="str">
        <f aca="false">INDEX(Orders!$G$2:$G$3525,MATCH(B1076,Orders!$A$2:$A$3525,0))</f>
        <v>Delivered</v>
      </c>
      <c r="J1076" s="16" t="n">
        <f aca="false">D1076*E1076*(1-F1076/100)</f>
        <v>2389</v>
      </c>
      <c r="K1076" s="16" t="n">
        <f aca="false">D1076*H1076</f>
        <v>1360.62</v>
      </c>
      <c r="L1076" s="16" t="n">
        <f aca="false">J1076-K1076</f>
        <v>1028.38</v>
      </c>
    </row>
    <row r="1077" customFormat="false" ht="15" hidden="false" customHeight="false" outlineLevel="0" collapsed="false">
      <c r="A1077" s="12" t="n">
        <v>1076</v>
      </c>
      <c r="B1077" s="12" t="n">
        <v>561</v>
      </c>
      <c r="C1077" s="12" t="n">
        <v>10</v>
      </c>
      <c r="D1077" s="12" t="n">
        <v>1</v>
      </c>
      <c r="E1077" s="16" t="n">
        <v>3059</v>
      </c>
      <c r="F1077" s="12" t="n">
        <v>10</v>
      </c>
      <c r="G1077" s="12" t="str">
        <f aca="false">INDEX(Products!$C$2:$C$181,MATCH(C1077,Products!$A$2:$A$181,0))</f>
        <v>Electronics</v>
      </c>
      <c r="H1077" s="16" t="n">
        <f aca="false">INDEX(Products!$E$2:$E$181,MATCH(C1077,Products!$A$2:$A$181,0))</f>
        <v>1860.62</v>
      </c>
      <c r="I1077" s="12" t="str">
        <f aca="false">INDEX(Orders!$G$2:$G$3525,MATCH(B1077,Orders!$A$2:$A$3525,0))</f>
        <v>Delivered</v>
      </c>
      <c r="J1077" s="16" t="n">
        <f aca="false">D1077*E1077*(1-F1077/100)</f>
        <v>2753.1</v>
      </c>
      <c r="K1077" s="16" t="n">
        <f aca="false">D1077*H1077</f>
        <v>1860.62</v>
      </c>
      <c r="L1077" s="16" t="n">
        <f aca="false">J1077-K1077</f>
        <v>892.48</v>
      </c>
    </row>
    <row r="1078" customFormat="false" ht="15" hidden="false" customHeight="false" outlineLevel="0" collapsed="false">
      <c r="A1078" s="12" t="n">
        <v>1077</v>
      </c>
      <c r="B1078" s="12" t="n">
        <v>562</v>
      </c>
      <c r="C1078" s="12" t="n">
        <v>133</v>
      </c>
      <c r="D1078" s="12" t="n">
        <v>1</v>
      </c>
      <c r="E1078" s="16" t="n">
        <v>3549</v>
      </c>
      <c r="F1078" s="12" t="n">
        <v>0</v>
      </c>
      <c r="G1078" s="12" t="str">
        <f aca="false">INDEX(Products!$C$2:$C$181,MATCH(C1078,Products!$A$2:$A$181,0))</f>
        <v>Sports &amp; Fitness</v>
      </c>
      <c r="H1078" s="16" t="n">
        <f aca="false">INDEX(Products!$E$2:$E$181,MATCH(C1078,Products!$A$2:$A$181,0))</f>
        <v>2477.75</v>
      </c>
      <c r="I1078" s="12" t="str">
        <f aca="false">INDEX(Orders!$G$2:$G$3525,MATCH(B1078,Orders!$A$2:$A$3525,0))</f>
        <v>Delivered</v>
      </c>
      <c r="J1078" s="16" t="n">
        <f aca="false">D1078*E1078*(1-F1078/100)</f>
        <v>3549</v>
      </c>
      <c r="K1078" s="16" t="n">
        <f aca="false">D1078*H1078</f>
        <v>2477.75</v>
      </c>
      <c r="L1078" s="16" t="n">
        <f aca="false">J1078-K1078</f>
        <v>1071.25</v>
      </c>
    </row>
    <row r="1079" customFormat="false" ht="15" hidden="false" customHeight="false" outlineLevel="0" collapsed="false">
      <c r="A1079" s="12" t="n">
        <v>1078</v>
      </c>
      <c r="B1079" s="12" t="n">
        <v>562</v>
      </c>
      <c r="C1079" s="12" t="n">
        <v>23</v>
      </c>
      <c r="D1079" s="12" t="n">
        <v>1</v>
      </c>
      <c r="E1079" s="16" t="n">
        <v>2159</v>
      </c>
      <c r="F1079" s="12" t="n">
        <v>0</v>
      </c>
      <c r="G1079" s="12" t="str">
        <f aca="false">INDEX(Products!$C$2:$C$181,MATCH(C1079,Products!$A$2:$A$181,0))</f>
        <v>Electronics</v>
      </c>
      <c r="H1079" s="16" t="n">
        <f aca="false">INDEX(Products!$E$2:$E$181,MATCH(C1079,Products!$A$2:$A$181,0))</f>
        <v>1473.53</v>
      </c>
      <c r="I1079" s="12" t="str">
        <f aca="false">INDEX(Orders!$G$2:$G$3525,MATCH(B1079,Orders!$A$2:$A$3525,0))</f>
        <v>Delivered</v>
      </c>
      <c r="J1079" s="16" t="n">
        <f aca="false">D1079*E1079*(1-F1079/100)</f>
        <v>2159</v>
      </c>
      <c r="K1079" s="16" t="n">
        <f aca="false">D1079*H1079</f>
        <v>1473.53</v>
      </c>
      <c r="L1079" s="16" t="n">
        <f aca="false">J1079-K1079</f>
        <v>685.47</v>
      </c>
    </row>
    <row r="1080" customFormat="false" ht="15" hidden="false" customHeight="false" outlineLevel="0" collapsed="false">
      <c r="A1080" s="12" t="n">
        <v>1079</v>
      </c>
      <c r="B1080" s="12" t="n">
        <v>562</v>
      </c>
      <c r="C1080" s="12" t="n">
        <v>162</v>
      </c>
      <c r="D1080" s="12" t="n">
        <v>1</v>
      </c>
      <c r="E1080" s="16" t="n">
        <v>639</v>
      </c>
      <c r="F1080" s="12" t="n">
        <v>5</v>
      </c>
      <c r="G1080" s="12" t="str">
        <f aca="false">INDEX(Products!$C$2:$C$181,MATCH(C1080,Products!$A$2:$A$181,0))</f>
        <v>Books &amp; Stationery</v>
      </c>
      <c r="H1080" s="16" t="n">
        <f aca="false">INDEX(Products!$E$2:$E$181,MATCH(C1080,Products!$A$2:$A$181,0))</f>
        <v>387.23</v>
      </c>
      <c r="I1080" s="12" t="str">
        <f aca="false">INDEX(Orders!$G$2:$G$3525,MATCH(B1080,Orders!$A$2:$A$3525,0))</f>
        <v>Delivered</v>
      </c>
      <c r="J1080" s="16" t="n">
        <f aca="false">D1080*E1080*(1-F1080/100)</f>
        <v>607.05</v>
      </c>
      <c r="K1080" s="16" t="n">
        <f aca="false">D1080*H1080</f>
        <v>387.23</v>
      </c>
      <c r="L1080" s="16" t="n">
        <f aca="false">J1080-K1080</f>
        <v>219.82</v>
      </c>
    </row>
    <row r="1081" customFormat="false" ht="15" hidden="false" customHeight="false" outlineLevel="0" collapsed="false">
      <c r="A1081" s="12" t="n">
        <v>1080</v>
      </c>
      <c r="B1081" s="12" t="n">
        <v>563</v>
      </c>
      <c r="C1081" s="12" t="n">
        <v>42</v>
      </c>
      <c r="D1081" s="12" t="n">
        <v>1</v>
      </c>
      <c r="E1081" s="16" t="n">
        <v>1929</v>
      </c>
      <c r="F1081" s="12" t="n">
        <v>10</v>
      </c>
      <c r="G1081" s="12" t="str">
        <f aca="false">INDEX(Products!$C$2:$C$181,MATCH(C1081,Products!$A$2:$A$181,0))</f>
        <v>Home &amp; Kitchen</v>
      </c>
      <c r="H1081" s="16" t="n">
        <f aca="false">INDEX(Products!$E$2:$E$181,MATCH(C1081,Products!$A$2:$A$181,0))</f>
        <v>1085.47</v>
      </c>
      <c r="I1081" s="12" t="str">
        <f aca="false">INDEX(Orders!$G$2:$G$3525,MATCH(B1081,Orders!$A$2:$A$3525,0))</f>
        <v>Delivered</v>
      </c>
      <c r="J1081" s="16" t="n">
        <f aca="false">D1081*E1081*(1-F1081/100)</f>
        <v>1736.1</v>
      </c>
      <c r="K1081" s="16" t="n">
        <f aca="false">D1081*H1081</f>
        <v>1085.47</v>
      </c>
      <c r="L1081" s="16" t="n">
        <f aca="false">J1081-K1081</f>
        <v>650.63</v>
      </c>
    </row>
    <row r="1082" customFormat="false" ht="15" hidden="false" customHeight="false" outlineLevel="0" collapsed="false">
      <c r="A1082" s="12" t="n">
        <v>1081</v>
      </c>
      <c r="B1082" s="12" t="n">
        <v>563</v>
      </c>
      <c r="C1082" s="12" t="n">
        <v>12</v>
      </c>
      <c r="D1082" s="12" t="n">
        <v>1</v>
      </c>
      <c r="E1082" s="16" t="n">
        <v>2329</v>
      </c>
      <c r="F1082" s="12" t="n">
        <v>0</v>
      </c>
      <c r="G1082" s="12" t="str">
        <f aca="false">INDEX(Products!$C$2:$C$181,MATCH(C1082,Products!$A$2:$A$181,0))</f>
        <v>Electronics</v>
      </c>
      <c r="H1082" s="16" t="n">
        <f aca="false">INDEX(Products!$E$2:$E$181,MATCH(C1082,Products!$A$2:$A$181,0))</f>
        <v>1451.6</v>
      </c>
      <c r="I1082" s="12" t="str">
        <f aca="false">INDEX(Orders!$G$2:$G$3525,MATCH(B1082,Orders!$A$2:$A$3525,0))</f>
        <v>Delivered</v>
      </c>
      <c r="J1082" s="16" t="n">
        <f aca="false">D1082*E1082*(1-F1082/100)</f>
        <v>2329</v>
      </c>
      <c r="K1082" s="16" t="n">
        <f aca="false">D1082*H1082</f>
        <v>1451.6</v>
      </c>
      <c r="L1082" s="16" t="n">
        <f aca="false">J1082-K1082</f>
        <v>877.4</v>
      </c>
    </row>
    <row r="1083" customFormat="false" ht="15" hidden="false" customHeight="false" outlineLevel="0" collapsed="false">
      <c r="A1083" s="12" t="n">
        <v>1082</v>
      </c>
      <c r="B1083" s="12" t="n">
        <v>564</v>
      </c>
      <c r="C1083" s="12" t="n">
        <v>144</v>
      </c>
      <c r="D1083" s="12" t="n">
        <v>1</v>
      </c>
      <c r="E1083" s="16" t="n">
        <v>2009</v>
      </c>
      <c r="F1083" s="12" t="n">
        <v>0</v>
      </c>
      <c r="G1083" s="12" t="str">
        <f aca="false">INDEX(Products!$C$2:$C$181,MATCH(C1083,Products!$A$2:$A$181,0))</f>
        <v>Sports &amp; Fitness</v>
      </c>
      <c r="H1083" s="16" t="n">
        <f aca="false">INDEX(Products!$E$2:$E$181,MATCH(C1083,Products!$A$2:$A$181,0))</f>
        <v>1322.98</v>
      </c>
      <c r="I1083" s="12" t="str">
        <f aca="false">INDEX(Orders!$G$2:$G$3525,MATCH(B1083,Orders!$A$2:$A$3525,0))</f>
        <v>Delivered</v>
      </c>
      <c r="J1083" s="16" t="n">
        <f aca="false">D1083*E1083*(1-F1083/100)</f>
        <v>2009</v>
      </c>
      <c r="K1083" s="16" t="n">
        <f aca="false">D1083*H1083</f>
        <v>1322.98</v>
      </c>
      <c r="L1083" s="16" t="n">
        <f aca="false">J1083-K1083</f>
        <v>686.02</v>
      </c>
    </row>
    <row r="1084" customFormat="false" ht="15" hidden="false" customHeight="false" outlineLevel="0" collapsed="false">
      <c r="A1084" s="12" t="n">
        <v>1083</v>
      </c>
      <c r="B1084" s="12" t="n">
        <v>565</v>
      </c>
      <c r="C1084" s="12" t="n">
        <v>168</v>
      </c>
      <c r="D1084" s="12" t="n">
        <v>1</v>
      </c>
      <c r="E1084" s="16" t="n">
        <v>149</v>
      </c>
      <c r="F1084" s="12" t="n">
        <v>0</v>
      </c>
      <c r="G1084" s="12" t="str">
        <f aca="false">INDEX(Products!$C$2:$C$181,MATCH(C1084,Products!$A$2:$A$181,0))</f>
        <v>Books &amp; Stationery</v>
      </c>
      <c r="H1084" s="16" t="n">
        <f aca="false">INDEX(Products!$E$2:$E$181,MATCH(C1084,Products!$A$2:$A$181,0))</f>
        <v>83.16</v>
      </c>
      <c r="I1084" s="12" t="str">
        <f aca="false">INDEX(Orders!$G$2:$G$3525,MATCH(B1084,Orders!$A$2:$A$3525,0))</f>
        <v>Delivered</v>
      </c>
      <c r="J1084" s="16" t="n">
        <f aca="false">D1084*E1084*(1-F1084/100)</f>
        <v>149</v>
      </c>
      <c r="K1084" s="16" t="n">
        <f aca="false">D1084*H1084</f>
        <v>83.16</v>
      </c>
      <c r="L1084" s="16" t="n">
        <f aca="false">J1084-K1084</f>
        <v>65.84</v>
      </c>
    </row>
    <row r="1085" customFormat="false" ht="15" hidden="false" customHeight="false" outlineLevel="0" collapsed="false">
      <c r="A1085" s="12" t="n">
        <v>1084</v>
      </c>
      <c r="B1085" s="12" t="n">
        <v>565</v>
      </c>
      <c r="C1085" s="12" t="n">
        <v>147</v>
      </c>
      <c r="D1085" s="12" t="n">
        <v>3</v>
      </c>
      <c r="E1085" s="16" t="n">
        <v>3339</v>
      </c>
      <c r="F1085" s="12" t="n">
        <v>0</v>
      </c>
      <c r="G1085" s="12" t="str">
        <f aca="false">INDEX(Products!$C$2:$C$181,MATCH(C1085,Products!$A$2:$A$181,0))</f>
        <v>Sports &amp; Fitness</v>
      </c>
      <c r="H1085" s="16" t="n">
        <f aca="false">INDEX(Products!$E$2:$E$181,MATCH(C1085,Products!$A$2:$A$181,0))</f>
        <v>2076.99</v>
      </c>
      <c r="I1085" s="12" t="str">
        <f aca="false">INDEX(Orders!$G$2:$G$3525,MATCH(B1085,Orders!$A$2:$A$3525,0))</f>
        <v>Delivered</v>
      </c>
      <c r="J1085" s="16" t="n">
        <f aca="false">D1085*E1085*(1-F1085/100)</f>
        <v>10017</v>
      </c>
      <c r="K1085" s="16" t="n">
        <f aca="false">D1085*H1085</f>
        <v>6230.97</v>
      </c>
      <c r="L1085" s="16" t="n">
        <f aca="false">J1085-K1085</f>
        <v>3786.03</v>
      </c>
    </row>
    <row r="1086" customFormat="false" ht="15" hidden="false" customHeight="false" outlineLevel="0" collapsed="false">
      <c r="A1086" s="12" t="n">
        <v>1085</v>
      </c>
      <c r="B1086" s="12" t="n">
        <v>566</v>
      </c>
      <c r="C1086" s="12" t="n">
        <v>92</v>
      </c>
      <c r="D1086" s="12" t="n">
        <v>1</v>
      </c>
      <c r="E1086" s="16" t="n">
        <v>1689</v>
      </c>
      <c r="F1086" s="12" t="n">
        <v>10</v>
      </c>
      <c r="G1086" s="12" t="str">
        <f aca="false">INDEX(Products!$C$2:$C$181,MATCH(C1086,Products!$A$2:$A$181,0))</f>
        <v>Beauty</v>
      </c>
      <c r="H1086" s="16" t="n">
        <f aca="false">INDEX(Products!$E$2:$E$181,MATCH(C1086,Products!$A$2:$A$181,0))</f>
        <v>1225.32</v>
      </c>
      <c r="I1086" s="12" t="str">
        <f aca="false">INDEX(Orders!$G$2:$G$3525,MATCH(B1086,Orders!$A$2:$A$3525,0))</f>
        <v>Delivered</v>
      </c>
      <c r="J1086" s="16" t="n">
        <f aca="false">D1086*E1086*(1-F1086/100)</f>
        <v>1520.1</v>
      </c>
      <c r="K1086" s="16" t="n">
        <f aca="false">D1086*H1086</f>
        <v>1225.32</v>
      </c>
      <c r="L1086" s="16" t="n">
        <f aca="false">J1086-K1086</f>
        <v>294.78</v>
      </c>
    </row>
    <row r="1087" customFormat="false" ht="15" hidden="false" customHeight="false" outlineLevel="0" collapsed="false">
      <c r="A1087" s="12" t="n">
        <v>1086</v>
      </c>
      <c r="B1087" s="12" t="n">
        <v>566</v>
      </c>
      <c r="C1087" s="12" t="n">
        <v>180</v>
      </c>
      <c r="D1087" s="12" t="n">
        <v>1</v>
      </c>
      <c r="E1087" s="16" t="n">
        <v>859</v>
      </c>
      <c r="F1087" s="12" t="n">
        <v>15</v>
      </c>
      <c r="G1087" s="12" t="str">
        <f aca="false">INDEX(Products!$C$2:$C$181,MATCH(C1087,Products!$A$2:$A$181,0))</f>
        <v>Books &amp; Stationery</v>
      </c>
      <c r="H1087" s="16" t="n">
        <f aca="false">INDEX(Products!$E$2:$E$181,MATCH(C1087,Products!$A$2:$A$181,0))</f>
        <v>571.32</v>
      </c>
      <c r="I1087" s="12" t="str">
        <f aca="false">INDEX(Orders!$G$2:$G$3525,MATCH(B1087,Orders!$A$2:$A$3525,0))</f>
        <v>Delivered</v>
      </c>
      <c r="J1087" s="16" t="n">
        <f aca="false">D1087*E1087*(1-F1087/100)</f>
        <v>730.15</v>
      </c>
      <c r="K1087" s="16" t="n">
        <f aca="false">D1087*H1087</f>
        <v>571.32</v>
      </c>
      <c r="L1087" s="16" t="n">
        <f aca="false">J1087-K1087</f>
        <v>158.83</v>
      </c>
    </row>
    <row r="1088" customFormat="false" ht="15" hidden="false" customHeight="false" outlineLevel="0" collapsed="false">
      <c r="A1088" s="12" t="n">
        <v>1087</v>
      </c>
      <c r="B1088" s="12" t="n">
        <v>566</v>
      </c>
      <c r="C1088" s="12" t="n">
        <v>140</v>
      </c>
      <c r="D1088" s="12" t="n">
        <v>1</v>
      </c>
      <c r="E1088" s="16" t="n">
        <v>2889</v>
      </c>
      <c r="F1088" s="12" t="n">
        <v>0</v>
      </c>
      <c r="G1088" s="12" t="str">
        <f aca="false">INDEX(Products!$C$2:$C$181,MATCH(C1088,Products!$A$2:$A$181,0))</f>
        <v>Sports &amp; Fitness</v>
      </c>
      <c r="H1088" s="16" t="n">
        <f aca="false">INDEX(Products!$E$2:$E$181,MATCH(C1088,Products!$A$2:$A$181,0))</f>
        <v>2048.76</v>
      </c>
      <c r="I1088" s="12" t="str">
        <f aca="false">INDEX(Orders!$G$2:$G$3525,MATCH(B1088,Orders!$A$2:$A$3525,0))</f>
        <v>Delivered</v>
      </c>
      <c r="J1088" s="16" t="n">
        <f aca="false">D1088*E1088*(1-F1088/100)</f>
        <v>2889</v>
      </c>
      <c r="K1088" s="16" t="n">
        <f aca="false">D1088*H1088</f>
        <v>2048.76</v>
      </c>
      <c r="L1088" s="16" t="n">
        <f aca="false">J1088-K1088</f>
        <v>840.24</v>
      </c>
    </row>
    <row r="1089" customFormat="false" ht="15" hidden="false" customHeight="false" outlineLevel="0" collapsed="false">
      <c r="A1089" s="12" t="n">
        <v>1088</v>
      </c>
      <c r="B1089" s="12" t="n">
        <v>566</v>
      </c>
      <c r="C1089" s="12" t="n">
        <v>80</v>
      </c>
      <c r="D1089" s="12" t="n">
        <v>1</v>
      </c>
      <c r="E1089" s="16" t="n">
        <v>949</v>
      </c>
      <c r="F1089" s="12" t="n">
        <v>0</v>
      </c>
      <c r="G1089" s="12" t="str">
        <f aca="false">INDEX(Products!$C$2:$C$181,MATCH(C1089,Products!$A$2:$A$181,0))</f>
        <v>Fashion</v>
      </c>
      <c r="H1089" s="16" t="n">
        <f aca="false">INDEX(Products!$E$2:$E$181,MATCH(C1089,Products!$A$2:$A$181,0))</f>
        <v>660.17</v>
      </c>
      <c r="I1089" s="12" t="str">
        <f aca="false">INDEX(Orders!$G$2:$G$3525,MATCH(B1089,Orders!$A$2:$A$3525,0))</f>
        <v>Delivered</v>
      </c>
      <c r="J1089" s="16" t="n">
        <f aca="false">D1089*E1089*(1-F1089/100)</f>
        <v>949</v>
      </c>
      <c r="K1089" s="16" t="n">
        <f aca="false">D1089*H1089</f>
        <v>660.17</v>
      </c>
      <c r="L1089" s="16" t="n">
        <f aca="false">J1089-K1089</f>
        <v>288.83</v>
      </c>
    </row>
    <row r="1090" customFormat="false" ht="15" hidden="false" customHeight="false" outlineLevel="0" collapsed="false">
      <c r="A1090" s="12" t="n">
        <v>1089</v>
      </c>
      <c r="B1090" s="12" t="n">
        <v>567</v>
      </c>
      <c r="C1090" s="12" t="n">
        <v>148</v>
      </c>
      <c r="D1090" s="12" t="n">
        <v>1</v>
      </c>
      <c r="E1090" s="16" t="n">
        <v>739</v>
      </c>
      <c r="F1090" s="12" t="n">
        <v>15</v>
      </c>
      <c r="G1090" s="12" t="str">
        <f aca="false">INDEX(Products!$C$2:$C$181,MATCH(C1090,Products!$A$2:$A$181,0))</f>
        <v>Sports &amp; Fitness</v>
      </c>
      <c r="H1090" s="16" t="n">
        <f aca="false">INDEX(Products!$E$2:$E$181,MATCH(C1090,Products!$A$2:$A$181,0))</f>
        <v>483.64</v>
      </c>
      <c r="I1090" s="12" t="str">
        <f aca="false">INDEX(Orders!$G$2:$G$3525,MATCH(B1090,Orders!$A$2:$A$3525,0))</f>
        <v>Delivered</v>
      </c>
      <c r="J1090" s="16" t="n">
        <f aca="false">D1090*E1090*(1-F1090/100)</f>
        <v>628.15</v>
      </c>
      <c r="K1090" s="16" t="n">
        <f aca="false">D1090*H1090</f>
        <v>483.64</v>
      </c>
      <c r="L1090" s="16" t="n">
        <f aca="false">J1090-K1090</f>
        <v>144.51</v>
      </c>
    </row>
    <row r="1091" customFormat="false" ht="15" hidden="false" customHeight="false" outlineLevel="0" collapsed="false">
      <c r="A1091" s="12" t="n">
        <v>1090</v>
      </c>
      <c r="B1091" s="12" t="n">
        <v>567</v>
      </c>
      <c r="C1091" s="12" t="n">
        <v>180</v>
      </c>
      <c r="D1091" s="12" t="n">
        <v>1</v>
      </c>
      <c r="E1091" s="16" t="n">
        <v>859</v>
      </c>
      <c r="F1091" s="12" t="n">
        <v>0</v>
      </c>
      <c r="G1091" s="12" t="str">
        <f aca="false">INDEX(Products!$C$2:$C$181,MATCH(C1091,Products!$A$2:$A$181,0))</f>
        <v>Books &amp; Stationery</v>
      </c>
      <c r="H1091" s="16" t="n">
        <f aca="false">INDEX(Products!$E$2:$E$181,MATCH(C1091,Products!$A$2:$A$181,0))</f>
        <v>571.32</v>
      </c>
      <c r="I1091" s="12" t="str">
        <f aca="false">INDEX(Orders!$G$2:$G$3525,MATCH(B1091,Orders!$A$2:$A$3525,0))</f>
        <v>Delivered</v>
      </c>
      <c r="J1091" s="16" t="n">
        <f aca="false">D1091*E1091*(1-F1091/100)</f>
        <v>859</v>
      </c>
      <c r="K1091" s="16" t="n">
        <f aca="false">D1091*H1091</f>
        <v>571.32</v>
      </c>
      <c r="L1091" s="16" t="n">
        <f aca="false">J1091-K1091</f>
        <v>287.68</v>
      </c>
    </row>
    <row r="1092" customFormat="false" ht="15" hidden="false" customHeight="false" outlineLevel="0" collapsed="false">
      <c r="A1092" s="12" t="n">
        <v>1091</v>
      </c>
      <c r="B1092" s="12" t="n">
        <v>567</v>
      </c>
      <c r="C1092" s="12" t="n">
        <v>143</v>
      </c>
      <c r="D1092" s="12" t="n">
        <v>1</v>
      </c>
      <c r="E1092" s="16" t="n">
        <v>2429</v>
      </c>
      <c r="F1092" s="12" t="n">
        <v>0</v>
      </c>
      <c r="G1092" s="12" t="str">
        <f aca="false">INDEX(Products!$C$2:$C$181,MATCH(C1092,Products!$A$2:$A$181,0))</f>
        <v>Sports &amp; Fitness</v>
      </c>
      <c r="H1092" s="16" t="n">
        <f aca="false">INDEX(Products!$E$2:$E$181,MATCH(C1092,Products!$A$2:$A$181,0))</f>
        <v>1353.41</v>
      </c>
      <c r="I1092" s="12" t="str">
        <f aca="false">INDEX(Orders!$G$2:$G$3525,MATCH(B1092,Orders!$A$2:$A$3525,0))</f>
        <v>Delivered</v>
      </c>
      <c r="J1092" s="16" t="n">
        <f aca="false">D1092*E1092*(1-F1092/100)</f>
        <v>2429</v>
      </c>
      <c r="K1092" s="16" t="n">
        <f aca="false">D1092*H1092</f>
        <v>1353.41</v>
      </c>
      <c r="L1092" s="16" t="n">
        <f aca="false">J1092-K1092</f>
        <v>1075.59</v>
      </c>
    </row>
    <row r="1093" customFormat="false" ht="15" hidden="false" customHeight="false" outlineLevel="0" collapsed="false">
      <c r="A1093" s="12" t="n">
        <v>1092</v>
      </c>
      <c r="B1093" s="12" t="n">
        <v>568</v>
      </c>
      <c r="C1093" s="12" t="n">
        <v>21</v>
      </c>
      <c r="D1093" s="12" t="n">
        <v>1</v>
      </c>
      <c r="E1093" s="16" t="n">
        <v>1439</v>
      </c>
      <c r="F1093" s="12" t="n">
        <v>15</v>
      </c>
      <c r="G1093" s="12" t="str">
        <f aca="false">INDEX(Products!$C$2:$C$181,MATCH(C1093,Products!$A$2:$A$181,0))</f>
        <v>Electronics</v>
      </c>
      <c r="H1093" s="16" t="n">
        <f aca="false">INDEX(Products!$E$2:$E$181,MATCH(C1093,Products!$A$2:$A$181,0))</f>
        <v>933.96</v>
      </c>
      <c r="I1093" s="12" t="str">
        <f aca="false">INDEX(Orders!$G$2:$G$3525,MATCH(B1093,Orders!$A$2:$A$3525,0))</f>
        <v>Delivered</v>
      </c>
      <c r="J1093" s="16" t="n">
        <f aca="false">D1093*E1093*(1-F1093/100)</f>
        <v>1223.15</v>
      </c>
      <c r="K1093" s="16" t="n">
        <f aca="false">D1093*H1093</f>
        <v>933.96</v>
      </c>
      <c r="L1093" s="16" t="n">
        <f aca="false">J1093-K1093</f>
        <v>289.19</v>
      </c>
    </row>
    <row r="1094" customFormat="false" ht="15" hidden="false" customHeight="false" outlineLevel="0" collapsed="false">
      <c r="A1094" s="12" t="n">
        <v>1093</v>
      </c>
      <c r="B1094" s="12" t="n">
        <v>568</v>
      </c>
      <c r="C1094" s="12" t="n">
        <v>108</v>
      </c>
      <c r="D1094" s="12" t="n">
        <v>1</v>
      </c>
      <c r="E1094" s="16" t="n">
        <v>1339</v>
      </c>
      <c r="F1094" s="12" t="n">
        <v>0</v>
      </c>
      <c r="G1094" s="12" t="str">
        <f aca="false">INDEX(Products!$C$2:$C$181,MATCH(C1094,Products!$A$2:$A$181,0))</f>
        <v>Beauty</v>
      </c>
      <c r="H1094" s="16" t="n">
        <f aca="false">INDEX(Products!$E$2:$E$181,MATCH(C1094,Products!$A$2:$A$181,0))</f>
        <v>799.99</v>
      </c>
      <c r="I1094" s="12" t="str">
        <f aca="false">INDEX(Orders!$G$2:$G$3525,MATCH(B1094,Orders!$A$2:$A$3525,0))</f>
        <v>Delivered</v>
      </c>
      <c r="J1094" s="16" t="n">
        <f aca="false">D1094*E1094*(1-F1094/100)</f>
        <v>1339</v>
      </c>
      <c r="K1094" s="16" t="n">
        <f aca="false">D1094*H1094</f>
        <v>799.99</v>
      </c>
      <c r="L1094" s="16" t="n">
        <f aca="false">J1094-K1094</f>
        <v>539.01</v>
      </c>
    </row>
    <row r="1095" customFormat="false" ht="15" hidden="false" customHeight="false" outlineLevel="0" collapsed="false">
      <c r="A1095" s="12" t="n">
        <v>1094</v>
      </c>
      <c r="B1095" s="12" t="n">
        <v>569</v>
      </c>
      <c r="C1095" s="12" t="n">
        <v>105</v>
      </c>
      <c r="D1095" s="12" t="n">
        <v>1</v>
      </c>
      <c r="E1095" s="16" t="n">
        <v>169</v>
      </c>
      <c r="F1095" s="12" t="n">
        <v>0</v>
      </c>
      <c r="G1095" s="12" t="str">
        <f aca="false">INDEX(Products!$C$2:$C$181,MATCH(C1095,Products!$A$2:$A$181,0))</f>
        <v>Beauty</v>
      </c>
      <c r="H1095" s="16" t="n">
        <f aca="false">INDEX(Products!$E$2:$E$181,MATCH(C1095,Products!$A$2:$A$181,0))</f>
        <v>98.39</v>
      </c>
      <c r="I1095" s="12" t="str">
        <f aca="false">INDEX(Orders!$G$2:$G$3525,MATCH(B1095,Orders!$A$2:$A$3525,0))</f>
        <v>Delivered</v>
      </c>
      <c r="J1095" s="16" t="n">
        <f aca="false">D1095*E1095*(1-F1095/100)</f>
        <v>169</v>
      </c>
      <c r="K1095" s="16" t="n">
        <f aca="false">D1095*H1095</f>
        <v>98.39</v>
      </c>
      <c r="L1095" s="16" t="n">
        <f aca="false">J1095-K1095</f>
        <v>70.61</v>
      </c>
    </row>
    <row r="1096" customFormat="false" ht="15" hidden="false" customHeight="false" outlineLevel="0" collapsed="false">
      <c r="A1096" s="12" t="n">
        <v>1095</v>
      </c>
      <c r="B1096" s="12" t="n">
        <v>569</v>
      </c>
      <c r="C1096" s="12" t="n">
        <v>161</v>
      </c>
      <c r="D1096" s="12" t="n">
        <v>1</v>
      </c>
      <c r="E1096" s="16" t="n">
        <v>549</v>
      </c>
      <c r="F1096" s="12" t="n">
        <v>0</v>
      </c>
      <c r="G1096" s="12" t="str">
        <f aca="false">INDEX(Products!$C$2:$C$181,MATCH(C1096,Products!$A$2:$A$181,0))</f>
        <v>Books &amp; Stationery</v>
      </c>
      <c r="H1096" s="16" t="n">
        <f aca="false">INDEX(Products!$E$2:$E$181,MATCH(C1096,Products!$A$2:$A$181,0))</f>
        <v>380.41</v>
      </c>
      <c r="I1096" s="12" t="str">
        <f aca="false">INDEX(Orders!$G$2:$G$3525,MATCH(B1096,Orders!$A$2:$A$3525,0))</f>
        <v>Delivered</v>
      </c>
      <c r="J1096" s="16" t="n">
        <f aca="false">D1096*E1096*(1-F1096/100)</f>
        <v>549</v>
      </c>
      <c r="K1096" s="16" t="n">
        <f aca="false">D1096*H1096</f>
        <v>380.41</v>
      </c>
      <c r="L1096" s="16" t="n">
        <f aca="false">J1096-K1096</f>
        <v>168.59</v>
      </c>
    </row>
    <row r="1097" customFormat="false" ht="15" hidden="false" customHeight="false" outlineLevel="0" collapsed="false">
      <c r="A1097" s="12" t="n">
        <v>1096</v>
      </c>
      <c r="B1097" s="12" t="n">
        <v>569</v>
      </c>
      <c r="C1097" s="12" t="n">
        <v>1</v>
      </c>
      <c r="D1097" s="12" t="n">
        <v>1</v>
      </c>
      <c r="E1097" s="16" t="n">
        <v>2759</v>
      </c>
      <c r="F1097" s="12" t="n">
        <v>5</v>
      </c>
      <c r="G1097" s="12" t="str">
        <f aca="false">INDEX(Products!$C$2:$C$181,MATCH(C1097,Products!$A$2:$A$181,0))</f>
        <v>Electronics</v>
      </c>
      <c r="H1097" s="16" t="n">
        <f aca="false">INDEX(Products!$E$2:$E$181,MATCH(C1097,Products!$A$2:$A$181,0))</f>
        <v>2042.05</v>
      </c>
      <c r="I1097" s="12" t="str">
        <f aca="false">INDEX(Orders!$G$2:$G$3525,MATCH(B1097,Orders!$A$2:$A$3525,0))</f>
        <v>Delivered</v>
      </c>
      <c r="J1097" s="16" t="n">
        <f aca="false">D1097*E1097*(1-F1097/100)</f>
        <v>2621.05</v>
      </c>
      <c r="K1097" s="16" t="n">
        <f aca="false">D1097*H1097</f>
        <v>2042.05</v>
      </c>
      <c r="L1097" s="16" t="n">
        <f aca="false">J1097-K1097</f>
        <v>579</v>
      </c>
    </row>
    <row r="1098" customFormat="false" ht="15" hidden="false" customHeight="false" outlineLevel="0" collapsed="false">
      <c r="A1098" s="12" t="n">
        <v>1097</v>
      </c>
      <c r="B1098" s="12" t="n">
        <v>570</v>
      </c>
      <c r="C1098" s="12" t="n">
        <v>76</v>
      </c>
      <c r="D1098" s="12" t="n">
        <v>1</v>
      </c>
      <c r="E1098" s="16" t="n">
        <v>2759</v>
      </c>
      <c r="F1098" s="12" t="n">
        <v>0</v>
      </c>
      <c r="G1098" s="12" t="str">
        <f aca="false">INDEX(Products!$C$2:$C$181,MATCH(C1098,Products!$A$2:$A$181,0))</f>
        <v>Fashion</v>
      </c>
      <c r="H1098" s="16" t="n">
        <f aca="false">INDEX(Products!$E$2:$E$181,MATCH(C1098,Products!$A$2:$A$181,0))</f>
        <v>1649.64</v>
      </c>
      <c r="I1098" s="12" t="str">
        <f aca="false">INDEX(Orders!$G$2:$G$3525,MATCH(B1098,Orders!$A$2:$A$3525,0))</f>
        <v>Delivered</v>
      </c>
      <c r="J1098" s="16" t="n">
        <f aca="false">D1098*E1098*(1-F1098/100)</f>
        <v>2759</v>
      </c>
      <c r="K1098" s="16" t="n">
        <f aca="false">D1098*H1098</f>
        <v>1649.64</v>
      </c>
      <c r="L1098" s="16" t="n">
        <f aca="false">J1098-K1098</f>
        <v>1109.36</v>
      </c>
    </row>
    <row r="1099" customFormat="false" ht="15" hidden="false" customHeight="false" outlineLevel="0" collapsed="false">
      <c r="A1099" s="12" t="n">
        <v>1098</v>
      </c>
      <c r="B1099" s="12" t="n">
        <v>570</v>
      </c>
      <c r="C1099" s="12" t="n">
        <v>172</v>
      </c>
      <c r="D1099" s="12" t="n">
        <v>1</v>
      </c>
      <c r="E1099" s="16" t="n">
        <v>249</v>
      </c>
      <c r="F1099" s="12" t="n">
        <v>0</v>
      </c>
      <c r="G1099" s="12" t="str">
        <f aca="false">INDEX(Products!$C$2:$C$181,MATCH(C1099,Products!$A$2:$A$181,0))</f>
        <v>Books &amp; Stationery</v>
      </c>
      <c r="H1099" s="16" t="n">
        <f aca="false">INDEX(Products!$E$2:$E$181,MATCH(C1099,Products!$A$2:$A$181,0))</f>
        <v>158.56</v>
      </c>
      <c r="I1099" s="12" t="str">
        <f aca="false">INDEX(Orders!$G$2:$G$3525,MATCH(B1099,Orders!$A$2:$A$3525,0))</f>
        <v>Delivered</v>
      </c>
      <c r="J1099" s="16" t="n">
        <f aca="false">D1099*E1099*(1-F1099/100)</f>
        <v>249</v>
      </c>
      <c r="K1099" s="16" t="n">
        <f aca="false">D1099*H1099</f>
        <v>158.56</v>
      </c>
      <c r="L1099" s="16" t="n">
        <f aca="false">J1099-K1099</f>
        <v>90.44</v>
      </c>
    </row>
    <row r="1100" customFormat="false" ht="15" hidden="false" customHeight="false" outlineLevel="0" collapsed="false">
      <c r="A1100" s="12" t="n">
        <v>1099</v>
      </c>
      <c r="B1100" s="12" t="n">
        <v>570</v>
      </c>
      <c r="C1100" s="12" t="n">
        <v>56</v>
      </c>
      <c r="D1100" s="12" t="n">
        <v>1</v>
      </c>
      <c r="E1100" s="16" t="n">
        <v>1739</v>
      </c>
      <c r="F1100" s="12" t="n">
        <v>0</v>
      </c>
      <c r="G1100" s="12" t="str">
        <f aca="false">INDEX(Products!$C$2:$C$181,MATCH(C1100,Products!$A$2:$A$181,0))</f>
        <v>Home &amp; Kitchen</v>
      </c>
      <c r="H1100" s="16" t="n">
        <f aca="false">INDEX(Products!$E$2:$E$181,MATCH(C1100,Products!$A$2:$A$181,0))</f>
        <v>1012.52</v>
      </c>
      <c r="I1100" s="12" t="str">
        <f aca="false">INDEX(Orders!$G$2:$G$3525,MATCH(B1100,Orders!$A$2:$A$3525,0))</f>
        <v>Delivered</v>
      </c>
      <c r="J1100" s="16" t="n">
        <f aca="false">D1100*E1100*(1-F1100/100)</f>
        <v>1739</v>
      </c>
      <c r="K1100" s="16" t="n">
        <f aca="false">D1100*H1100</f>
        <v>1012.52</v>
      </c>
      <c r="L1100" s="16" t="n">
        <f aca="false">J1100-K1100</f>
        <v>726.48</v>
      </c>
    </row>
    <row r="1101" customFormat="false" ht="15" hidden="false" customHeight="false" outlineLevel="0" collapsed="false">
      <c r="A1101" s="12" t="n">
        <v>1100</v>
      </c>
      <c r="B1101" s="12" t="n">
        <v>571</v>
      </c>
      <c r="C1101" s="12" t="n">
        <v>148</v>
      </c>
      <c r="D1101" s="12" t="n">
        <v>2</v>
      </c>
      <c r="E1101" s="16" t="n">
        <v>739</v>
      </c>
      <c r="F1101" s="12" t="n">
        <v>0</v>
      </c>
      <c r="G1101" s="12" t="str">
        <f aca="false">INDEX(Products!$C$2:$C$181,MATCH(C1101,Products!$A$2:$A$181,0))</f>
        <v>Sports &amp; Fitness</v>
      </c>
      <c r="H1101" s="16" t="n">
        <f aca="false">INDEX(Products!$E$2:$E$181,MATCH(C1101,Products!$A$2:$A$181,0))</f>
        <v>483.64</v>
      </c>
      <c r="I1101" s="12" t="str">
        <f aca="false">INDEX(Orders!$G$2:$G$3525,MATCH(B1101,Orders!$A$2:$A$3525,0))</f>
        <v>Cancelled</v>
      </c>
      <c r="J1101" s="16" t="n">
        <f aca="false">D1101*E1101*(1-F1101/100)</f>
        <v>1478</v>
      </c>
      <c r="K1101" s="16" t="n">
        <f aca="false">D1101*H1101</f>
        <v>967.28</v>
      </c>
      <c r="L1101" s="16" t="n">
        <f aca="false">J1101-K1101</f>
        <v>510.72</v>
      </c>
    </row>
    <row r="1102" customFormat="false" ht="15" hidden="false" customHeight="false" outlineLevel="0" collapsed="false">
      <c r="A1102" s="12" t="n">
        <v>1101</v>
      </c>
      <c r="B1102" s="12" t="n">
        <v>572</v>
      </c>
      <c r="C1102" s="12" t="n">
        <v>35</v>
      </c>
      <c r="D1102" s="12" t="n">
        <v>2</v>
      </c>
      <c r="E1102" s="16" t="n">
        <v>749</v>
      </c>
      <c r="F1102" s="12" t="n">
        <v>0</v>
      </c>
      <c r="G1102" s="12" t="str">
        <f aca="false">INDEX(Products!$C$2:$C$181,MATCH(C1102,Products!$A$2:$A$181,0))</f>
        <v>Home &amp; Kitchen</v>
      </c>
      <c r="H1102" s="16" t="n">
        <f aca="false">INDEX(Products!$E$2:$E$181,MATCH(C1102,Products!$A$2:$A$181,0))</f>
        <v>559.79</v>
      </c>
      <c r="I1102" s="12" t="str">
        <f aca="false">INDEX(Orders!$G$2:$G$3525,MATCH(B1102,Orders!$A$2:$A$3525,0))</f>
        <v>Delivered</v>
      </c>
      <c r="J1102" s="16" t="n">
        <f aca="false">D1102*E1102*(1-F1102/100)</f>
        <v>1498</v>
      </c>
      <c r="K1102" s="16" t="n">
        <f aca="false">D1102*H1102</f>
        <v>1119.58</v>
      </c>
      <c r="L1102" s="16" t="n">
        <f aca="false">J1102-K1102</f>
        <v>378.42</v>
      </c>
    </row>
    <row r="1103" customFormat="false" ht="15" hidden="false" customHeight="false" outlineLevel="0" collapsed="false">
      <c r="A1103" s="12" t="n">
        <v>1102</v>
      </c>
      <c r="B1103" s="12" t="n">
        <v>572</v>
      </c>
      <c r="C1103" s="12" t="n">
        <v>139</v>
      </c>
      <c r="D1103" s="12" t="n">
        <v>1</v>
      </c>
      <c r="E1103" s="16" t="n">
        <v>3249</v>
      </c>
      <c r="F1103" s="12" t="n">
        <v>0</v>
      </c>
      <c r="G1103" s="12" t="str">
        <f aca="false">INDEX(Products!$C$2:$C$181,MATCH(C1103,Products!$A$2:$A$181,0))</f>
        <v>Sports &amp; Fitness</v>
      </c>
      <c r="H1103" s="16" t="n">
        <f aca="false">INDEX(Products!$E$2:$E$181,MATCH(C1103,Products!$A$2:$A$181,0))</f>
        <v>2209.3</v>
      </c>
      <c r="I1103" s="12" t="str">
        <f aca="false">INDEX(Orders!$G$2:$G$3525,MATCH(B1103,Orders!$A$2:$A$3525,0))</f>
        <v>Delivered</v>
      </c>
      <c r="J1103" s="16" t="n">
        <f aca="false">D1103*E1103*(1-F1103/100)</f>
        <v>3249</v>
      </c>
      <c r="K1103" s="16" t="n">
        <f aca="false">D1103*H1103</f>
        <v>2209.3</v>
      </c>
      <c r="L1103" s="16" t="n">
        <f aca="false">J1103-K1103</f>
        <v>1039.7</v>
      </c>
    </row>
    <row r="1104" customFormat="false" ht="15" hidden="false" customHeight="false" outlineLevel="0" collapsed="false">
      <c r="A1104" s="12" t="n">
        <v>1103</v>
      </c>
      <c r="B1104" s="12" t="n">
        <v>573</v>
      </c>
      <c r="C1104" s="12" t="n">
        <v>172</v>
      </c>
      <c r="D1104" s="12" t="n">
        <v>1</v>
      </c>
      <c r="E1104" s="16" t="n">
        <v>249</v>
      </c>
      <c r="F1104" s="12" t="n">
        <v>5</v>
      </c>
      <c r="G1104" s="12" t="str">
        <f aca="false">INDEX(Products!$C$2:$C$181,MATCH(C1104,Products!$A$2:$A$181,0))</f>
        <v>Books &amp; Stationery</v>
      </c>
      <c r="H1104" s="16" t="n">
        <f aca="false">INDEX(Products!$E$2:$E$181,MATCH(C1104,Products!$A$2:$A$181,0))</f>
        <v>158.56</v>
      </c>
      <c r="I1104" s="12" t="str">
        <f aca="false">INDEX(Orders!$G$2:$G$3525,MATCH(B1104,Orders!$A$2:$A$3525,0))</f>
        <v>Delivered</v>
      </c>
      <c r="J1104" s="16" t="n">
        <f aca="false">D1104*E1104*(1-F1104/100)</f>
        <v>236.55</v>
      </c>
      <c r="K1104" s="16" t="n">
        <f aca="false">D1104*H1104</f>
        <v>158.56</v>
      </c>
      <c r="L1104" s="16" t="n">
        <f aca="false">J1104-K1104</f>
        <v>77.99</v>
      </c>
    </row>
    <row r="1105" customFormat="false" ht="15" hidden="false" customHeight="false" outlineLevel="0" collapsed="false">
      <c r="A1105" s="12" t="n">
        <v>1104</v>
      </c>
      <c r="B1105" s="12" t="n">
        <v>574</v>
      </c>
      <c r="C1105" s="12" t="n">
        <v>3</v>
      </c>
      <c r="D1105" s="12" t="n">
        <v>1</v>
      </c>
      <c r="E1105" s="16" t="n">
        <v>1619</v>
      </c>
      <c r="F1105" s="12" t="n">
        <v>0</v>
      </c>
      <c r="G1105" s="12" t="str">
        <f aca="false">INDEX(Products!$C$2:$C$181,MATCH(C1105,Products!$A$2:$A$181,0))</f>
        <v>Electronics</v>
      </c>
      <c r="H1105" s="16" t="n">
        <f aca="false">INDEX(Products!$E$2:$E$181,MATCH(C1105,Products!$A$2:$A$181,0))</f>
        <v>940.96</v>
      </c>
      <c r="I1105" s="12" t="str">
        <f aca="false">INDEX(Orders!$G$2:$G$3525,MATCH(B1105,Orders!$A$2:$A$3525,0))</f>
        <v>Delivered</v>
      </c>
      <c r="J1105" s="16" t="n">
        <f aca="false">D1105*E1105*(1-F1105/100)</f>
        <v>1619</v>
      </c>
      <c r="K1105" s="16" t="n">
        <f aca="false">D1105*H1105</f>
        <v>940.96</v>
      </c>
      <c r="L1105" s="16" t="n">
        <f aca="false">J1105-K1105</f>
        <v>678.04</v>
      </c>
    </row>
    <row r="1106" customFormat="false" ht="15" hidden="false" customHeight="false" outlineLevel="0" collapsed="false">
      <c r="A1106" s="12" t="n">
        <v>1105</v>
      </c>
      <c r="B1106" s="12" t="n">
        <v>575</v>
      </c>
      <c r="C1106" s="12" t="n">
        <v>11</v>
      </c>
      <c r="D1106" s="12" t="n">
        <v>1</v>
      </c>
      <c r="E1106" s="16" t="n">
        <v>3989</v>
      </c>
      <c r="F1106" s="12" t="n">
        <v>0</v>
      </c>
      <c r="G1106" s="12" t="str">
        <f aca="false">INDEX(Products!$C$2:$C$181,MATCH(C1106,Products!$A$2:$A$181,0))</f>
        <v>Electronics</v>
      </c>
      <c r="H1106" s="16" t="n">
        <f aca="false">INDEX(Products!$E$2:$E$181,MATCH(C1106,Products!$A$2:$A$181,0))</f>
        <v>2305.24</v>
      </c>
      <c r="I1106" s="12" t="str">
        <f aca="false">INDEX(Orders!$G$2:$G$3525,MATCH(B1106,Orders!$A$2:$A$3525,0))</f>
        <v>Delivered</v>
      </c>
      <c r="J1106" s="16" t="n">
        <f aca="false">D1106*E1106*(1-F1106/100)</f>
        <v>3989</v>
      </c>
      <c r="K1106" s="16" t="n">
        <f aca="false">D1106*H1106</f>
        <v>2305.24</v>
      </c>
      <c r="L1106" s="16" t="n">
        <f aca="false">J1106-K1106</f>
        <v>1683.76</v>
      </c>
    </row>
    <row r="1107" customFormat="false" ht="15" hidden="false" customHeight="false" outlineLevel="0" collapsed="false">
      <c r="A1107" s="12" t="n">
        <v>1106</v>
      </c>
      <c r="B1107" s="12" t="n">
        <v>575</v>
      </c>
      <c r="C1107" s="12" t="n">
        <v>174</v>
      </c>
      <c r="D1107" s="12" t="n">
        <v>3</v>
      </c>
      <c r="E1107" s="16" t="n">
        <v>619</v>
      </c>
      <c r="F1107" s="12" t="n">
        <v>10</v>
      </c>
      <c r="G1107" s="12" t="str">
        <f aca="false">INDEX(Products!$C$2:$C$181,MATCH(C1107,Products!$A$2:$A$181,0))</f>
        <v>Books &amp; Stationery</v>
      </c>
      <c r="H1107" s="16" t="n">
        <f aca="false">INDEX(Products!$E$2:$E$181,MATCH(C1107,Products!$A$2:$A$181,0))</f>
        <v>346.06</v>
      </c>
      <c r="I1107" s="12" t="str">
        <f aca="false">INDEX(Orders!$G$2:$G$3525,MATCH(B1107,Orders!$A$2:$A$3525,0))</f>
        <v>Delivered</v>
      </c>
      <c r="J1107" s="16" t="n">
        <f aca="false">D1107*E1107*(1-F1107/100)</f>
        <v>1671.3</v>
      </c>
      <c r="K1107" s="16" t="n">
        <f aca="false">D1107*H1107</f>
        <v>1038.18</v>
      </c>
      <c r="L1107" s="16" t="n">
        <f aca="false">J1107-K1107</f>
        <v>633.12</v>
      </c>
    </row>
    <row r="1108" customFormat="false" ht="15" hidden="false" customHeight="false" outlineLevel="0" collapsed="false">
      <c r="A1108" s="12" t="n">
        <v>1107</v>
      </c>
      <c r="B1108" s="12" t="n">
        <v>576</v>
      </c>
      <c r="C1108" s="12" t="n">
        <v>141</v>
      </c>
      <c r="D1108" s="12" t="n">
        <v>1</v>
      </c>
      <c r="E1108" s="16" t="n">
        <v>3599</v>
      </c>
      <c r="F1108" s="12" t="n">
        <v>15</v>
      </c>
      <c r="G1108" s="12" t="str">
        <f aca="false">INDEX(Products!$C$2:$C$181,MATCH(C1108,Products!$A$2:$A$181,0))</f>
        <v>Sports &amp; Fitness</v>
      </c>
      <c r="H1108" s="16" t="n">
        <f aca="false">INDEX(Products!$E$2:$E$181,MATCH(C1108,Products!$A$2:$A$181,0))</f>
        <v>2222.74</v>
      </c>
      <c r="I1108" s="12" t="str">
        <f aca="false">INDEX(Orders!$G$2:$G$3525,MATCH(B1108,Orders!$A$2:$A$3525,0))</f>
        <v>Delivered</v>
      </c>
      <c r="J1108" s="16" t="n">
        <f aca="false">D1108*E1108*(1-F1108/100)</f>
        <v>3059.15</v>
      </c>
      <c r="K1108" s="16" t="n">
        <f aca="false">D1108*H1108</f>
        <v>2222.74</v>
      </c>
      <c r="L1108" s="16" t="n">
        <f aca="false">J1108-K1108</f>
        <v>836.41</v>
      </c>
    </row>
    <row r="1109" customFormat="false" ht="15" hidden="false" customHeight="false" outlineLevel="0" collapsed="false">
      <c r="A1109" s="12" t="n">
        <v>1108</v>
      </c>
      <c r="B1109" s="12" t="n">
        <v>577</v>
      </c>
      <c r="C1109" s="12" t="n">
        <v>161</v>
      </c>
      <c r="D1109" s="12" t="n">
        <v>1</v>
      </c>
      <c r="E1109" s="16" t="n">
        <v>549</v>
      </c>
      <c r="F1109" s="12" t="n">
        <v>0</v>
      </c>
      <c r="G1109" s="12" t="str">
        <f aca="false">INDEX(Products!$C$2:$C$181,MATCH(C1109,Products!$A$2:$A$181,0))</f>
        <v>Books &amp; Stationery</v>
      </c>
      <c r="H1109" s="16" t="n">
        <f aca="false">INDEX(Products!$E$2:$E$181,MATCH(C1109,Products!$A$2:$A$181,0))</f>
        <v>380.41</v>
      </c>
      <c r="I1109" s="12" t="str">
        <f aca="false">INDEX(Orders!$G$2:$G$3525,MATCH(B1109,Orders!$A$2:$A$3525,0))</f>
        <v>Delivered</v>
      </c>
      <c r="J1109" s="16" t="n">
        <f aca="false">D1109*E1109*(1-F1109/100)</f>
        <v>549</v>
      </c>
      <c r="K1109" s="16" t="n">
        <f aca="false">D1109*H1109</f>
        <v>380.41</v>
      </c>
      <c r="L1109" s="16" t="n">
        <f aca="false">J1109-K1109</f>
        <v>168.59</v>
      </c>
    </row>
    <row r="1110" customFormat="false" ht="15" hidden="false" customHeight="false" outlineLevel="0" collapsed="false">
      <c r="A1110" s="12" t="n">
        <v>1109</v>
      </c>
      <c r="B1110" s="12" t="n">
        <v>577</v>
      </c>
      <c r="C1110" s="12" t="n">
        <v>117</v>
      </c>
      <c r="D1110" s="12" t="n">
        <v>1</v>
      </c>
      <c r="E1110" s="16" t="n">
        <v>1109</v>
      </c>
      <c r="F1110" s="12" t="n">
        <v>0</v>
      </c>
      <c r="G1110" s="12" t="str">
        <f aca="false">INDEX(Products!$C$2:$C$181,MATCH(C1110,Products!$A$2:$A$181,0))</f>
        <v>Beauty</v>
      </c>
      <c r="H1110" s="16" t="n">
        <f aca="false">INDEX(Products!$E$2:$E$181,MATCH(C1110,Products!$A$2:$A$181,0))</f>
        <v>719.19</v>
      </c>
      <c r="I1110" s="12" t="str">
        <f aca="false">INDEX(Orders!$G$2:$G$3525,MATCH(B1110,Orders!$A$2:$A$3525,0))</f>
        <v>Delivered</v>
      </c>
      <c r="J1110" s="16" t="n">
        <f aca="false">D1110*E1110*(1-F1110/100)</f>
        <v>1109</v>
      </c>
      <c r="K1110" s="16" t="n">
        <f aca="false">D1110*H1110</f>
        <v>719.19</v>
      </c>
      <c r="L1110" s="16" t="n">
        <f aca="false">J1110-K1110</f>
        <v>389.81</v>
      </c>
    </row>
    <row r="1111" customFormat="false" ht="15" hidden="false" customHeight="false" outlineLevel="0" collapsed="false">
      <c r="A1111" s="12" t="n">
        <v>1110</v>
      </c>
      <c r="B1111" s="12" t="n">
        <v>577</v>
      </c>
      <c r="C1111" s="12" t="n">
        <v>123</v>
      </c>
      <c r="D1111" s="12" t="n">
        <v>1</v>
      </c>
      <c r="E1111" s="16" t="n">
        <v>319</v>
      </c>
      <c r="F1111" s="12" t="n">
        <v>0</v>
      </c>
      <c r="G1111" s="12" t="str">
        <f aca="false">INDEX(Products!$C$2:$C$181,MATCH(C1111,Products!$A$2:$A$181,0))</f>
        <v>Sports &amp; Fitness</v>
      </c>
      <c r="H1111" s="16" t="n">
        <f aca="false">INDEX(Products!$E$2:$E$181,MATCH(C1111,Products!$A$2:$A$181,0))</f>
        <v>234.68</v>
      </c>
      <c r="I1111" s="12" t="str">
        <f aca="false">INDEX(Orders!$G$2:$G$3525,MATCH(B1111,Orders!$A$2:$A$3525,0))</f>
        <v>Delivered</v>
      </c>
      <c r="J1111" s="16" t="n">
        <f aca="false">D1111*E1111*(1-F1111/100)</f>
        <v>319</v>
      </c>
      <c r="K1111" s="16" t="n">
        <f aca="false">D1111*H1111</f>
        <v>234.68</v>
      </c>
      <c r="L1111" s="16" t="n">
        <f aca="false">J1111-K1111</f>
        <v>84.32</v>
      </c>
    </row>
    <row r="1112" customFormat="false" ht="15" hidden="false" customHeight="false" outlineLevel="0" collapsed="false">
      <c r="A1112" s="12" t="n">
        <v>1111</v>
      </c>
      <c r="B1112" s="12" t="n">
        <v>578</v>
      </c>
      <c r="C1112" s="12" t="n">
        <v>7</v>
      </c>
      <c r="D1112" s="12" t="n">
        <v>2</v>
      </c>
      <c r="E1112" s="16" t="n">
        <v>5139</v>
      </c>
      <c r="F1112" s="12" t="n">
        <v>15</v>
      </c>
      <c r="G1112" s="12" t="str">
        <f aca="false">INDEX(Products!$C$2:$C$181,MATCH(C1112,Products!$A$2:$A$181,0))</f>
        <v>Electronics</v>
      </c>
      <c r="H1112" s="16" t="n">
        <f aca="false">INDEX(Products!$E$2:$E$181,MATCH(C1112,Products!$A$2:$A$181,0))</f>
        <v>3044.69</v>
      </c>
      <c r="I1112" s="12" t="str">
        <f aca="false">INDEX(Orders!$G$2:$G$3525,MATCH(B1112,Orders!$A$2:$A$3525,0))</f>
        <v>Delivered</v>
      </c>
      <c r="J1112" s="16" t="n">
        <f aca="false">D1112*E1112*(1-F1112/100)</f>
        <v>8736.3</v>
      </c>
      <c r="K1112" s="16" t="n">
        <f aca="false">D1112*H1112</f>
        <v>6089.38</v>
      </c>
      <c r="L1112" s="16" t="n">
        <f aca="false">J1112-K1112</f>
        <v>2646.92</v>
      </c>
    </row>
    <row r="1113" customFormat="false" ht="15" hidden="false" customHeight="false" outlineLevel="0" collapsed="false">
      <c r="A1113" s="12" t="n">
        <v>1112</v>
      </c>
      <c r="B1113" s="12" t="n">
        <v>579</v>
      </c>
      <c r="C1113" s="12" t="n">
        <v>34</v>
      </c>
      <c r="D1113" s="12" t="n">
        <v>1</v>
      </c>
      <c r="E1113" s="16" t="n">
        <v>1059</v>
      </c>
      <c r="F1113" s="12" t="n">
        <v>0</v>
      </c>
      <c r="G1113" s="12" t="str">
        <f aca="false">INDEX(Products!$C$2:$C$181,MATCH(C1113,Products!$A$2:$A$181,0))</f>
        <v>Home &amp; Kitchen</v>
      </c>
      <c r="H1113" s="16" t="n">
        <f aca="false">INDEX(Products!$E$2:$E$181,MATCH(C1113,Products!$A$2:$A$181,0))</f>
        <v>752.36</v>
      </c>
      <c r="I1113" s="12" t="str">
        <f aca="false">INDEX(Orders!$G$2:$G$3525,MATCH(B1113,Orders!$A$2:$A$3525,0))</f>
        <v>Delivered</v>
      </c>
      <c r="J1113" s="16" t="n">
        <f aca="false">D1113*E1113*(1-F1113/100)</f>
        <v>1059</v>
      </c>
      <c r="K1113" s="16" t="n">
        <f aca="false">D1113*H1113</f>
        <v>752.36</v>
      </c>
      <c r="L1113" s="16" t="n">
        <f aca="false">J1113-K1113</f>
        <v>306.64</v>
      </c>
    </row>
    <row r="1114" customFormat="false" ht="15" hidden="false" customHeight="false" outlineLevel="0" collapsed="false">
      <c r="A1114" s="12" t="n">
        <v>1113</v>
      </c>
      <c r="B1114" s="12" t="n">
        <v>580</v>
      </c>
      <c r="C1114" s="12" t="n">
        <v>137</v>
      </c>
      <c r="D1114" s="12" t="n">
        <v>1</v>
      </c>
      <c r="E1114" s="16" t="n">
        <v>3509</v>
      </c>
      <c r="F1114" s="12" t="n">
        <v>0</v>
      </c>
      <c r="G1114" s="12" t="str">
        <f aca="false">INDEX(Products!$C$2:$C$181,MATCH(C1114,Products!$A$2:$A$181,0))</f>
        <v>Sports &amp; Fitness</v>
      </c>
      <c r="H1114" s="16" t="n">
        <f aca="false">INDEX(Products!$E$2:$E$181,MATCH(C1114,Products!$A$2:$A$181,0))</f>
        <v>2570.86</v>
      </c>
      <c r="I1114" s="12" t="str">
        <f aca="false">INDEX(Orders!$G$2:$G$3525,MATCH(B1114,Orders!$A$2:$A$3525,0))</f>
        <v>Delivered</v>
      </c>
      <c r="J1114" s="16" t="n">
        <f aca="false">D1114*E1114*(1-F1114/100)</f>
        <v>3509</v>
      </c>
      <c r="K1114" s="16" t="n">
        <f aca="false">D1114*H1114</f>
        <v>2570.86</v>
      </c>
      <c r="L1114" s="16" t="n">
        <f aca="false">J1114-K1114</f>
        <v>938.14</v>
      </c>
    </row>
    <row r="1115" customFormat="false" ht="15" hidden="false" customHeight="false" outlineLevel="0" collapsed="false">
      <c r="A1115" s="12" t="n">
        <v>1114</v>
      </c>
      <c r="B1115" s="12" t="n">
        <v>580</v>
      </c>
      <c r="C1115" s="12" t="n">
        <v>54</v>
      </c>
      <c r="D1115" s="12" t="n">
        <v>1</v>
      </c>
      <c r="E1115" s="16" t="n">
        <v>2299</v>
      </c>
      <c r="F1115" s="12" t="n">
        <v>0</v>
      </c>
      <c r="G1115" s="12" t="str">
        <f aca="false">INDEX(Products!$C$2:$C$181,MATCH(C1115,Products!$A$2:$A$181,0))</f>
        <v>Home &amp; Kitchen</v>
      </c>
      <c r="H1115" s="16" t="n">
        <f aca="false">INDEX(Products!$E$2:$E$181,MATCH(C1115,Products!$A$2:$A$181,0))</f>
        <v>1611.85</v>
      </c>
      <c r="I1115" s="12" t="str">
        <f aca="false">INDEX(Orders!$G$2:$G$3525,MATCH(B1115,Orders!$A$2:$A$3525,0))</f>
        <v>Delivered</v>
      </c>
      <c r="J1115" s="16" t="n">
        <f aca="false">D1115*E1115*(1-F1115/100)</f>
        <v>2299</v>
      </c>
      <c r="K1115" s="16" t="n">
        <f aca="false">D1115*H1115</f>
        <v>1611.85</v>
      </c>
      <c r="L1115" s="16" t="n">
        <f aca="false">J1115-K1115</f>
        <v>687.15</v>
      </c>
    </row>
    <row r="1116" customFormat="false" ht="15" hidden="false" customHeight="false" outlineLevel="0" collapsed="false">
      <c r="A1116" s="12" t="n">
        <v>1115</v>
      </c>
      <c r="B1116" s="12" t="n">
        <v>581</v>
      </c>
      <c r="C1116" s="12" t="n">
        <v>76</v>
      </c>
      <c r="D1116" s="12" t="n">
        <v>1</v>
      </c>
      <c r="E1116" s="16" t="n">
        <v>2759</v>
      </c>
      <c r="F1116" s="12" t="n">
        <v>15</v>
      </c>
      <c r="G1116" s="12" t="str">
        <f aca="false">INDEX(Products!$C$2:$C$181,MATCH(C1116,Products!$A$2:$A$181,0))</f>
        <v>Fashion</v>
      </c>
      <c r="H1116" s="16" t="n">
        <f aca="false">INDEX(Products!$E$2:$E$181,MATCH(C1116,Products!$A$2:$A$181,0))</f>
        <v>1649.64</v>
      </c>
      <c r="I1116" s="12" t="str">
        <f aca="false">INDEX(Orders!$G$2:$G$3525,MATCH(B1116,Orders!$A$2:$A$3525,0))</f>
        <v>Delivered</v>
      </c>
      <c r="J1116" s="16" t="n">
        <f aca="false">D1116*E1116*(1-F1116/100)</f>
        <v>2345.15</v>
      </c>
      <c r="K1116" s="16" t="n">
        <f aca="false">D1116*H1116</f>
        <v>1649.64</v>
      </c>
      <c r="L1116" s="16" t="n">
        <f aca="false">J1116-K1116</f>
        <v>695.51</v>
      </c>
    </row>
    <row r="1117" customFormat="false" ht="15" hidden="false" customHeight="false" outlineLevel="0" collapsed="false">
      <c r="A1117" s="12" t="n">
        <v>1116</v>
      </c>
      <c r="B1117" s="12" t="n">
        <v>581</v>
      </c>
      <c r="C1117" s="12" t="n">
        <v>8</v>
      </c>
      <c r="D1117" s="12" t="n">
        <v>1</v>
      </c>
      <c r="E1117" s="16" t="n">
        <v>1759</v>
      </c>
      <c r="F1117" s="12" t="n">
        <v>0</v>
      </c>
      <c r="G1117" s="12" t="str">
        <f aca="false">INDEX(Products!$C$2:$C$181,MATCH(C1117,Products!$A$2:$A$181,0))</f>
        <v>Electronics</v>
      </c>
      <c r="H1117" s="16" t="n">
        <f aca="false">INDEX(Products!$E$2:$E$181,MATCH(C1117,Products!$A$2:$A$181,0))</f>
        <v>1031.97</v>
      </c>
      <c r="I1117" s="12" t="str">
        <f aca="false">INDEX(Orders!$G$2:$G$3525,MATCH(B1117,Orders!$A$2:$A$3525,0))</f>
        <v>Delivered</v>
      </c>
      <c r="J1117" s="16" t="n">
        <f aca="false">D1117*E1117*(1-F1117/100)</f>
        <v>1759</v>
      </c>
      <c r="K1117" s="16" t="n">
        <f aca="false">D1117*H1117</f>
        <v>1031.97</v>
      </c>
      <c r="L1117" s="16" t="n">
        <f aca="false">J1117-K1117</f>
        <v>727.03</v>
      </c>
    </row>
    <row r="1118" customFormat="false" ht="15" hidden="false" customHeight="false" outlineLevel="0" collapsed="false">
      <c r="A1118" s="12" t="n">
        <v>1117</v>
      </c>
      <c r="B1118" s="12" t="n">
        <v>581</v>
      </c>
      <c r="C1118" s="12" t="n">
        <v>167</v>
      </c>
      <c r="D1118" s="12" t="n">
        <v>1</v>
      </c>
      <c r="E1118" s="16" t="n">
        <v>119</v>
      </c>
      <c r="F1118" s="12" t="n">
        <v>0</v>
      </c>
      <c r="G1118" s="12" t="str">
        <f aca="false">INDEX(Products!$C$2:$C$181,MATCH(C1118,Products!$A$2:$A$181,0))</f>
        <v>Books &amp; Stationery</v>
      </c>
      <c r="H1118" s="16" t="n">
        <f aca="false">INDEX(Products!$E$2:$E$181,MATCH(C1118,Products!$A$2:$A$181,0))</f>
        <v>68.21</v>
      </c>
      <c r="I1118" s="12" t="str">
        <f aca="false">INDEX(Orders!$G$2:$G$3525,MATCH(B1118,Orders!$A$2:$A$3525,0))</f>
        <v>Delivered</v>
      </c>
      <c r="J1118" s="16" t="n">
        <f aca="false">D1118*E1118*(1-F1118/100)</f>
        <v>119</v>
      </c>
      <c r="K1118" s="16" t="n">
        <f aca="false">D1118*H1118</f>
        <v>68.21</v>
      </c>
      <c r="L1118" s="16" t="n">
        <f aca="false">J1118-K1118</f>
        <v>50.79</v>
      </c>
    </row>
    <row r="1119" customFormat="false" ht="15" hidden="false" customHeight="false" outlineLevel="0" collapsed="false">
      <c r="A1119" s="12" t="n">
        <v>1118</v>
      </c>
      <c r="B1119" s="12" t="n">
        <v>582</v>
      </c>
      <c r="C1119" s="12" t="n">
        <v>43</v>
      </c>
      <c r="D1119" s="12" t="n">
        <v>1</v>
      </c>
      <c r="E1119" s="16" t="n">
        <v>1839</v>
      </c>
      <c r="F1119" s="12" t="n">
        <v>5</v>
      </c>
      <c r="G1119" s="12" t="str">
        <f aca="false">INDEX(Products!$C$2:$C$181,MATCH(C1119,Products!$A$2:$A$181,0))</f>
        <v>Home &amp; Kitchen</v>
      </c>
      <c r="H1119" s="16" t="n">
        <f aca="false">INDEX(Products!$E$2:$E$181,MATCH(C1119,Products!$A$2:$A$181,0))</f>
        <v>1131.05</v>
      </c>
      <c r="I1119" s="12" t="str">
        <f aca="false">INDEX(Orders!$G$2:$G$3525,MATCH(B1119,Orders!$A$2:$A$3525,0))</f>
        <v>Returned</v>
      </c>
      <c r="J1119" s="16" t="n">
        <f aca="false">D1119*E1119*(1-F1119/100)</f>
        <v>1747.05</v>
      </c>
      <c r="K1119" s="16" t="n">
        <f aca="false">D1119*H1119</f>
        <v>1131.05</v>
      </c>
      <c r="L1119" s="16" t="n">
        <f aca="false">J1119-K1119</f>
        <v>616</v>
      </c>
    </row>
    <row r="1120" customFormat="false" ht="15" hidden="false" customHeight="false" outlineLevel="0" collapsed="false">
      <c r="A1120" s="12" t="n">
        <v>1119</v>
      </c>
      <c r="B1120" s="12" t="n">
        <v>583</v>
      </c>
      <c r="C1120" s="12" t="n">
        <v>98</v>
      </c>
      <c r="D1120" s="12" t="n">
        <v>1</v>
      </c>
      <c r="E1120" s="16" t="n">
        <v>719</v>
      </c>
      <c r="F1120" s="12" t="n">
        <v>0</v>
      </c>
      <c r="G1120" s="12" t="str">
        <f aca="false">INDEX(Products!$C$2:$C$181,MATCH(C1120,Products!$A$2:$A$181,0))</f>
        <v>Beauty</v>
      </c>
      <c r="H1120" s="16" t="n">
        <f aca="false">INDEX(Products!$E$2:$E$181,MATCH(C1120,Products!$A$2:$A$181,0))</f>
        <v>445.67</v>
      </c>
      <c r="I1120" s="12" t="str">
        <f aca="false">INDEX(Orders!$G$2:$G$3525,MATCH(B1120,Orders!$A$2:$A$3525,0))</f>
        <v>Cancelled</v>
      </c>
      <c r="J1120" s="16" t="n">
        <f aca="false">D1120*E1120*(1-F1120/100)</f>
        <v>719</v>
      </c>
      <c r="K1120" s="16" t="n">
        <f aca="false">D1120*H1120</f>
        <v>445.67</v>
      </c>
      <c r="L1120" s="16" t="n">
        <f aca="false">J1120-K1120</f>
        <v>273.33</v>
      </c>
    </row>
    <row r="1121" customFormat="false" ht="15" hidden="false" customHeight="false" outlineLevel="0" collapsed="false">
      <c r="A1121" s="12" t="n">
        <v>1120</v>
      </c>
      <c r="B1121" s="12" t="n">
        <v>583</v>
      </c>
      <c r="C1121" s="12" t="n">
        <v>175</v>
      </c>
      <c r="D1121" s="12" t="n">
        <v>1</v>
      </c>
      <c r="E1121" s="16" t="n">
        <v>409</v>
      </c>
      <c r="F1121" s="12" t="n">
        <v>5</v>
      </c>
      <c r="G1121" s="12" t="str">
        <f aca="false">INDEX(Products!$C$2:$C$181,MATCH(C1121,Products!$A$2:$A$181,0))</f>
        <v>Books &amp; Stationery</v>
      </c>
      <c r="H1121" s="16" t="n">
        <f aca="false">INDEX(Products!$E$2:$E$181,MATCH(C1121,Products!$A$2:$A$181,0))</f>
        <v>276.15</v>
      </c>
      <c r="I1121" s="12" t="str">
        <f aca="false">INDEX(Orders!$G$2:$G$3525,MATCH(B1121,Orders!$A$2:$A$3525,0))</f>
        <v>Cancelled</v>
      </c>
      <c r="J1121" s="16" t="n">
        <f aca="false">D1121*E1121*(1-F1121/100)</f>
        <v>388.55</v>
      </c>
      <c r="K1121" s="16" t="n">
        <f aca="false">D1121*H1121</f>
        <v>276.15</v>
      </c>
      <c r="L1121" s="16" t="n">
        <f aca="false">J1121-K1121</f>
        <v>112.4</v>
      </c>
    </row>
    <row r="1122" customFormat="false" ht="15" hidden="false" customHeight="false" outlineLevel="0" collapsed="false">
      <c r="A1122" s="12" t="n">
        <v>1121</v>
      </c>
      <c r="B1122" s="12" t="n">
        <v>583</v>
      </c>
      <c r="C1122" s="12" t="n">
        <v>147</v>
      </c>
      <c r="D1122" s="12" t="n">
        <v>2</v>
      </c>
      <c r="E1122" s="16" t="n">
        <v>3339</v>
      </c>
      <c r="F1122" s="12" t="n">
        <v>0</v>
      </c>
      <c r="G1122" s="12" t="str">
        <f aca="false">INDEX(Products!$C$2:$C$181,MATCH(C1122,Products!$A$2:$A$181,0))</f>
        <v>Sports &amp; Fitness</v>
      </c>
      <c r="H1122" s="16" t="n">
        <f aca="false">INDEX(Products!$E$2:$E$181,MATCH(C1122,Products!$A$2:$A$181,0))</f>
        <v>2076.99</v>
      </c>
      <c r="I1122" s="12" t="str">
        <f aca="false">INDEX(Orders!$G$2:$G$3525,MATCH(B1122,Orders!$A$2:$A$3525,0))</f>
        <v>Cancelled</v>
      </c>
      <c r="J1122" s="16" t="n">
        <f aca="false">D1122*E1122*(1-F1122/100)</f>
        <v>6678</v>
      </c>
      <c r="K1122" s="16" t="n">
        <f aca="false">D1122*H1122</f>
        <v>4153.98</v>
      </c>
      <c r="L1122" s="16" t="n">
        <f aca="false">J1122-K1122</f>
        <v>2524.02</v>
      </c>
    </row>
    <row r="1123" customFormat="false" ht="15" hidden="false" customHeight="false" outlineLevel="0" collapsed="false">
      <c r="A1123" s="12" t="n">
        <v>1122</v>
      </c>
      <c r="B1123" s="12" t="n">
        <v>583</v>
      </c>
      <c r="C1123" s="12" t="n">
        <v>3</v>
      </c>
      <c r="D1123" s="12" t="n">
        <v>1</v>
      </c>
      <c r="E1123" s="16" t="n">
        <v>1619</v>
      </c>
      <c r="F1123" s="12" t="n">
        <v>0</v>
      </c>
      <c r="G1123" s="12" t="str">
        <f aca="false">INDEX(Products!$C$2:$C$181,MATCH(C1123,Products!$A$2:$A$181,0))</f>
        <v>Electronics</v>
      </c>
      <c r="H1123" s="16" t="n">
        <f aca="false">INDEX(Products!$E$2:$E$181,MATCH(C1123,Products!$A$2:$A$181,0))</f>
        <v>940.96</v>
      </c>
      <c r="I1123" s="12" t="str">
        <f aca="false">INDEX(Orders!$G$2:$G$3525,MATCH(B1123,Orders!$A$2:$A$3525,0))</f>
        <v>Cancelled</v>
      </c>
      <c r="J1123" s="16" t="n">
        <f aca="false">D1123*E1123*(1-F1123/100)</f>
        <v>1619</v>
      </c>
      <c r="K1123" s="16" t="n">
        <f aca="false">D1123*H1123</f>
        <v>940.96</v>
      </c>
      <c r="L1123" s="16" t="n">
        <f aca="false">J1123-K1123</f>
        <v>678.04</v>
      </c>
    </row>
    <row r="1124" customFormat="false" ht="15" hidden="false" customHeight="false" outlineLevel="0" collapsed="false">
      <c r="A1124" s="12" t="n">
        <v>1123</v>
      </c>
      <c r="B1124" s="12" t="n">
        <v>584</v>
      </c>
      <c r="C1124" s="12" t="n">
        <v>94</v>
      </c>
      <c r="D1124" s="12" t="n">
        <v>1</v>
      </c>
      <c r="E1124" s="16" t="n">
        <v>1509</v>
      </c>
      <c r="F1124" s="12" t="n">
        <v>10</v>
      </c>
      <c r="G1124" s="12" t="str">
        <f aca="false">INDEX(Products!$C$2:$C$181,MATCH(C1124,Products!$A$2:$A$181,0))</f>
        <v>Beauty</v>
      </c>
      <c r="H1124" s="16" t="n">
        <f aca="false">INDEX(Products!$E$2:$E$181,MATCH(C1124,Products!$A$2:$A$181,0))</f>
        <v>997.51</v>
      </c>
      <c r="I1124" s="12" t="str">
        <f aca="false">INDEX(Orders!$G$2:$G$3525,MATCH(B1124,Orders!$A$2:$A$3525,0))</f>
        <v>Returned</v>
      </c>
      <c r="J1124" s="16" t="n">
        <f aca="false">D1124*E1124*(1-F1124/100)</f>
        <v>1358.1</v>
      </c>
      <c r="K1124" s="16" t="n">
        <f aca="false">D1124*H1124</f>
        <v>997.51</v>
      </c>
      <c r="L1124" s="16" t="n">
        <f aca="false">J1124-K1124</f>
        <v>360.59</v>
      </c>
    </row>
    <row r="1125" customFormat="false" ht="15" hidden="false" customHeight="false" outlineLevel="0" collapsed="false">
      <c r="A1125" s="12" t="n">
        <v>1124</v>
      </c>
      <c r="B1125" s="12" t="n">
        <v>584</v>
      </c>
      <c r="C1125" s="12" t="n">
        <v>177</v>
      </c>
      <c r="D1125" s="12" t="n">
        <v>1</v>
      </c>
      <c r="E1125" s="16" t="n">
        <v>639</v>
      </c>
      <c r="F1125" s="12" t="n">
        <v>0</v>
      </c>
      <c r="G1125" s="12" t="str">
        <f aca="false">INDEX(Products!$C$2:$C$181,MATCH(C1125,Products!$A$2:$A$181,0))</f>
        <v>Books &amp; Stationery</v>
      </c>
      <c r="H1125" s="16" t="n">
        <f aca="false">INDEX(Products!$E$2:$E$181,MATCH(C1125,Products!$A$2:$A$181,0))</f>
        <v>372.27</v>
      </c>
      <c r="I1125" s="12" t="str">
        <f aca="false">INDEX(Orders!$G$2:$G$3525,MATCH(B1125,Orders!$A$2:$A$3525,0))</f>
        <v>Returned</v>
      </c>
      <c r="J1125" s="16" t="n">
        <f aca="false">D1125*E1125*(1-F1125/100)</f>
        <v>639</v>
      </c>
      <c r="K1125" s="16" t="n">
        <f aca="false">D1125*H1125</f>
        <v>372.27</v>
      </c>
      <c r="L1125" s="16" t="n">
        <f aca="false">J1125-K1125</f>
        <v>266.73</v>
      </c>
    </row>
    <row r="1126" customFormat="false" ht="15" hidden="false" customHeight="false" outlineLevel="0" collapsed="false">
      <c r="A1126" s="12" t="n">
        <v>1125</v>
      </c>
      <c r="B1126" s="12" t="n">
        <v>584</v>
      </c>
      <c r="C1126" s="12" t="n">
        <v>117</v>
      </c>
      <c r="D1126" s="12" t="n">
        <v>1</v>
      </c>
      <c r="E1126" s="16" t="n">
        <v>1109</v>
      </c>
      <c r="F1126" s="12" t="n">
        <v>0</v>
      </c>
      <c r="G1126" s="12" t="str">
        <f aca="false">INDEX(Products!$C$2:$C$181,MATCH(C1126,Products!$A$2:$A$181,0))</f>
        <v>Beauty</v>
      </c>
      <c r="H1126" s="16" t="n">
        <f aca="false">INDEX(Products!$E$2:$E$181,MATCH(C1126,Products!$A$2:$A$181,0))</f>
        <v>719.19</v>
      </c>
      <c r="I1126" s="12" t="str">
        <f aca="false">INDEX(Orders!$G$2:$G$3525,MATCH(B1126,Orders!$A$2:$A$3525,0))</f>
        <v>Returned</v>
      </c>
      <c r="J1126" s="16" t="n">
        <f aca="false">D1126*E1126*(1-F1126/100)</f>
        <v>1109</v>
      </c>
      <c r="K1126" s="16" t="n">
        <f aca="false">D1126*H1126</f>
        <v>719.19</v>
      </c>
      <c r="L1126" s="16" t="n">
        <f aca="false">J1126-K1126</f>
        <v>389.81</v>
      </c>
    </row>
    <row r="1127" customFormat="false" ht="15" hidden="false" customHeight="false" outlineLevel="0" collapsed="false">
      <c r="A1127" s="12" t="n">
        <v>1126</v>
      </c>
      <c r="B1127" s="12" t="n">
        <v>584</v>
      </c>
      <c r="C1127" s="12" t="n">
        <v>98</v>
      </c>
      <c r="D1127" s="12" t="n">
        <v>1</v>
      </c>
      <c r="E1127" s="16" t="n">
        <v>719</v>
      </c>
      <c r="F1127" s="12" t="n">
        <v>0</v>
      </c>
      <c r="G1127" s="12" t="str">
        <f aca="false">INDEX(Products!$C$2:$C$181,MATCH(C1127,Products!$A$2:$A$181,0))</f>
        <v>Beauty</v>
      </c>
      <c r="H1127" s="16" t="n">
        <f aca="false">INDEX(Products!$E$2:$E$181,MATCH(C1127,Products!$A$2:$A$181,0))</f>
        <v>445.67</v>
      </c>
      <c r="I1127" s="12" t="str">
        <f aca="false">INDEX(Orders!$G$2:$G$3525,MATCH(B1127,Orders!$A$2:$A$3525,0))</f>
        <v>Returned</v>
      </c>
      <c r="J1127" s="16" t="n">
        <f aca="false">D1127*E1127*(1-F1127/100)</f>
        <v>719</v>
      </c>
      <c r="K1127" s="16" t="n">
        <f aca="false">D1127*H1127</f>
        <v>445.67</v>
      </c>
      <c r="L1127" s="16" t="n">
        <f aca="false">J1127-K1127</f>
        <v>273.33</v>
      </c>
    </row>
    <row r="1128" customFormat="false" ht="15" hidden="false" customHeight="false" outlineLevel="0" collapsed="false">
      <c r="A1128" s="12" t="n">
        <v>1127</v>
      </c>
      <c r="B1128" s="12" t="n">
        <v>585</v>
      </c>
      <c r="C1128" s="12" t="n">
        <v>120</v>
      </c>
      <c r="D1128" s="12" t="n">
        <v>1</v>
      </c>
      <c r="E1128" s="16" t="n">
        <v>1229</v>
      </c>
      <c r="F1128" s="12" t="n">
        <v>5</v>
      </c>
      <c r="G1128" s="12" t="str">
        <f aca="false">INDEX(Products!$C$2:$C$181,MATCH(C1128,Products!$A$2:$A$181,0))</f>
        <v>Beauty</v>
      </c>
      <c r="H1128" s="16" t="n">
        <f aca="false">INDEX(Products!$E$2:$E$181,MATCH(C1128,Products!$A$2:$A$181,0))</f>
        <v>719.48</v>
      </c>
      <c r="I1128" s="12" t="str">
        <f aca="false">INDEX(Orders!$G$2:$G$3525,MATCH(B1128,Orders!$A$2:$A$3525,0))</f>
        <v>Cancelled</v>
      </c>
      <c r="J1128" s="16" t="n">
        <f aca="false">D1128*E1128*(1-F1128/100)</f>
        <v>1167.55</v>
      </c>
      <c r="K1128" s="16" t="n">
        <f aca="false">D1128*H1128</f>
        <v>719.48</v>
      </c>
      <c r="L1128" s="16" t="n">
        <f aca="false">J1128-K1128</f>
        <v>448.07</v>
      </c>
    </row>
    <row r="1129" customFormat="false" ht="15" hidden="false" customHeight="false" outlineLevel="0" collapsed="false">
      <c r="A1129" s="12" t="n">
        <v>1128</v>
      </c>
      <c r="B1129" s="12" t="n">
        <v>586</v>
      </c>
      <c r="C1129" s="12" t="n">
        <v>59</v>
      </c>
      <c r="D1129" s="12" t="n">
        <v>1</v>
      </c>
      <c r="E1129" s="16" t="n">
        <v>4109</v>
      </c>
      <c r="F1129" s="12" t="n">
        <v>0</v>
      </c>
      <c r="G1129" s="12" t="str">
        <f aca="false">INDEX(Products!$C$2:$C$181,MATCH(C1129,Products!$A$2:$A$181,0))</f>
        <v>Home &amp; Kitchen</v>
      </c>
      <c r="H1129" s="16" t="n">
        <f aca="false">INDEX(Products!$E$2:$E$181,MATCH(C1129,Products!$A$2:$A$181,0))</f>
        <v>2413.27</v>
      </c>
      <c r="I1129" s="12" t="str">
        <f aca="false">INDEX(Orders!$G$2:$G$3525,MATCH(B1129,Orders!$A$2:$A$3525,0))</f>
        <v>Returned</v>
      </c>
      <c r="J1129" s="16" t="n">
        <f aca="false">D1129*E1129*(1-F1129/100)</f>
        <v>4109</v>
      </c>
      <c r="K1129" s="16" t="n">
        <f aca="false">D1129*H1129</f>
        <v>2413.27</v>
      </c>
      <c r="L1129" s="16" t="n">
        <f aca="false">J1129-K1129</f>
        <v>1695.73</v>
      </c>
    </row>
    <row r="1130" customFormat="false" ht="15" hidden="false" customHeight="false" outlineLevel="0" collapsed="false">
      <c r="A1130" s="12" t="n">
        <v>1129</v>
      </c>
      <c r="B1130" s="12" t="n">
        <v>586</v>
      </c>
      <c r="C1130" s="12" t="n">
        <v>122</v>
      </c>
      <c r="D1130" s="12" t="n">
        <v>1</v>
      </c>
      <c r="E1130" s="16" t="n">
        <v>3689</v>
      </c>
      <c r="F1130" s="12" t="n">
        <v>0</v>
      </c>
      <c r="G1130" s="12" t="str">
        <f aca="false">INDEX(Products!$C$2:$C$181,MATCH(C1130,Products!$A$2:$A$181,0))</f>
        <v>Sports &amp; Fitness</v>
      </c>
      <c r="H1130" s="16" t="n">
        <f aca="false">INDEX(Products!$E$2:$E$181,MATCH(C1130,Products!$A$2:$A$181,0))</f>
        <v>2302.05</v>
      </c>
      <c r="I1130" s="12" t="str">
        <f aca="false">INDEX(Orders!$G$2:$G$3525,MATCH(B1130,Orders!$A$2:$A$3525,0))</f>
        <v>Returned</v>
      </c>
      <c r="J1130" s="16" t="n">
        <f aca="false">D1130*E1130*(1-F1130/100)</f>
        <v>3689</v>
      </c>
      <c r="K1130" s="16" t="n">
        <f aca="false">D1130*H1130</f>
        <v>2302.05</v>
      </c>
      <c r="L1130" s="16" t="n">
        <f aca="false">J1130-K1130</f>
        <v>1386.95</v>
      </c>
    </row>
    <row r="1131" customFormat="false" ht="15" hidden="false" customHeight="false" outlineLevel="0" collapsed="false">
      <c r="A1131" s="12" t="n">
        <v>1130</v>
      </c>
      <c r="B1131" s="12" t="n">
        <v>587</v>
      </c>
      <c r="C1131" s="12" t="n">
        <v>133</v>
      </c>
      <c r="D1131" s="12" t="n">
        <v>1</v>
      </c>
      <c r="E1131" s="16" t="n">
        <v>3549</v>
      </c>
      <c r="F1131" s="12" t="n">
        <v>15</v>
      </c>
      <c r="G1131" s="12" t="str">
        <f aca="false">INDEX(Products!$C$2:$C$181,MATCH(C1131,Products!$A$2:$A$181,0))</f>
        <v>Sports &amp; Fitness</v>
      </c>
      <c r="H1131" s="16" t="n">
        <f aca="false">INDEX(Products!$E$2:$E$181,MATCH(C1131,Products!$A$2:$A$181,0))</f>
        <v>2477.75</v>
      </c>
      <c r="I1131" s="12" t="str">
        <f aca="false">INDEX(Orders!$G$2:$G$3525,MATCH(B1131,Orders!$A$2:$A$3525,0))</f>
        <v>Returned</v>
      </c>
      <c r="J1131" s="16" t="n">
        <f aca="false">D1131*E1131*(1-F1131/100)</f>
        <v>3016.65</v>
      </c>
      <c r="K1131" s="16" t="n">
        <f aca="false">D1131*H1131</f>
        <v>2477.75</v>
      </c>
      <c r="L1131" s="16" t="n">
        <f aca="false">J1131-K1131</f>
        <v>538.9</v>
      </c>
    </row>
    <row r="1132" customFormat="false" ht="15" hidden="false" customHeight="false" outlineLevel="0" collapsed="false">
      <c r="A1132" s="12" t="n">
        <v>1131</v>
      </c>
      <c r="B1132" s="12" t="n">
        <v>588</v>
      </c>
      <c r="C1132" s="12" t="n">
        <v>95</v>
      </c>
      <c r="D1132" s="12" t="n">
        <v>1</v>
      </c>
      <c r="E1132" s="16" t="n">
        <v>1029</v>
      </c>
      <c r="F1132" s="12" t="n">
        <v>0</v>
      </c>
      <c r="G1132" s="12" t="str">
        <f aca="false">INDEX(Products!$C$2:$C$181,MATCH(C1132,Products!$A$2:$A$181,0))</f>
        <v>Beauty</v>
      </c>
      <c r="H1132" s="16" t="n">
        <f aca="false">INDEX(Products!$E$2:$E$181,MATCH(C1132,Products!$A$2:$A$181,0))</f>
        <v>615.72</v>
      </c>
      <c r="I1132" s="12" t="str">
        <f aca="false">INDEX(Orders!$G$2:$G$3525,MATCH(B1132,Orders!$A$2:$A$3525,0))</f>
        <v>Delivered</v>
      </c>
      <c r="J1132" s="16" t="n">
        <f aca="false">D1132*E1132*(1-F1132/100)</f>
        <v>1029</v>
      </c>
      <c r="K1132" s="16" t="n">
        <f aca="false">D1132*H1132</f>
        <v>615.72</v>
      </c>
      <c r="L1132" s="16" t="n">
        <f aca="false">J1132-K1132</f>
        <v>413.28</v>
      </c>
    </row>
    <row r="1133" customFormat="false" ht="15" hidden="false" customHeight="false" outlineLevel="0" collapsed="false">
      <c r="A1133" s="12" t="n">
        <v>1132</v>
      </c>
      <c r="B1133" s="12" t="n">
        <v>588</v>
      </c>
      <c r="C1133" s="12" t="n">
        <v>177</v>
      </c>
      <c r="D1133" s="12" t="n">
        <v>1</v>
      </c>
      <c r="E1133" s="16" t="n">
        <v>639</v>
      </c>
      <c r="F1133" s="12" t="n">
        <v>0</v>
      </c>
      <c r="G1133" s="12" t="str">
        <f aca="false">INDEX(Products!$C$2:$C$181,MATCH(C1133,Products!$A$2:$A$181,0))</f>
        <v>Books &amp; Stationery</v>
      </c>
      <c r="H1133" s="16" t="n">
        <f aca="false">INDEX(Products!$E$2:$E$181,MATCH(C1133,Products!$A$2:$A$181,0))</f>
        <v>372.27</v>
      </c>
      <c r="I1133" s="12" t="str">
        <f aca="false">INDEX(Orders!$G$2:$G$3525,MATCH(B1133,Orders!$A$2:$A$3525,0))</f>
        <v>Delivered</v>
      </c>
      <c r="J1133" s="16" t="n">
        <f aca="false">D1133*E1133*(1-F1133/100)</f>
        <v>639</v>
      </c>
      <c r="K1133" s="16" t="n">
        <f aca="false">D1133*H1133</f>
        <v>372.27</v>
      </c>
      <c r="L1133" s="16" t="n">
        <f aca="false">J1133-K1133</f>
        <v>266.73</v>
      </c>
    </row>
    <row r="1134" customFormat="false" ht="15" hidden="false" customHeight="false" outlineLevel="0" collapsed="false">
      <c r="A1134" s="12" t="n">
        <v>1133</v>
      </c>
      <c r="B1134" s="12" t="n">
        <v>588</v>
      </c>
      <c r="C1134" s="12" t="n">
        <v>26</v>
      </c>
      <c r="D1134" s="12" t="n">
        <v>1</v>
      </c>
      <c r="E1134" s="16" t="n">
        <v>5849</v>
      </c>
      <c r="F1134" s="12" t="n">
        <v>0</v>
      </c>
      <c r="G1134" s="12" t="str">
        <f aca="false">INDEX(Products!$C$2:$C$181,MATCH(C1134,Products!$A$2:$A$181,0))</f>
        <v>Electronics</v>
      </c>
      <c r="H1134" s="16" t="n">
        <f aca="false">INDEX(Products!$E$2:$E$181,MATCH(C1134,Products!$A$2:$A$181,0))</f>
        <v>4123.7</v>
      </c>
      <c r="I1134" s="12" t="str">
        <f aca="false">INDEX(Orders!$G$2:$G$3525,MATCH(B1134,Orders!$A$2:$A$3525,0))</f>
        <v>Delivered</v>
      </c>
      <c r="J1134" s="16" t="n">
        <f aca="false">D1134*E1134*(1-F1134/100)</f>
        <v>5849</v>
      </c>
      <c r="K1134" s="16" t="n">
        <f aca="false">D1134*H1134</f>
        <v>4123.7</v>
      </c>
      <c r="L1134" s="16" t="n">
        <f aca="false">J1134-K1134</f>
        <v>1725.3</v>
      </c>
    </row>
    <row r="1135" customFormat="false" ht="15" hidden="false" customHeight="false" outlineLevel="0" collapsed="false">
      <c r="A1135" s="12" t="n">
        <v>1134</v>
      </c>
      <c r="B1135" s="12" t="n">
        <v>588</v>
      </c>
      <c r="C1135" s="12" t="n">
        <v>179</v>
      </c>
      <c r="D1135" s="12" t="n">
        <v>1</v>
      </c>
      <c r="E1135" s="16" t="n">
        <v>129</v>
      </c>
      <c r="F1135" s="12" t="n">
        <v>0</v>
      </c>
      <c r="G1135" s="12" t="str">
        <f aca="false">INDEX(Products!$C$2:$C$181,MATCH(C1135,Products!$A$2:$A$181,0))</f>
        <v>Books &amp; Stationery</v>
      </c>
      <c r="H1135" s="16" t="n">
        <f aca="false">INDEX(Products!$E$2:$E$181,MATCH(C1135,Products!$A$2:$A$181,0))</f>
        <v>86.06</v>
      </c>
      <c r="I1135" s="12" t="str">
        <f aca="false">INDEX(Orders!$G$2:$G$3525,MATCH(B1135,Orders!$A$2:$A$3525,0))</f>
        <v>Delivered</v>
      </c>
      <c r="J1135" s="16" t="n">
        <f aca="false">D1135*E1135*(1-F1135/100)</f>
        <v>129</v>
      </c>
      <c r="K1135" s="16" t="n">
        <f aca="false">D1135*H1135</f>
        <v>86.06</v>
      </c>
      <c r="L1135" s="16" t="n">
        <f aca="false">J1135-K1135</f>
        <v>42.94</v>
      </c>
    </row>
    <row r="1136" customFormat="false" ht="15" hidden="false" customHeight="false" outlineLevel="0" collapsed="false">
      <c r="A1136" s="12" t="n">
        <v>1135</v>
      </c>
      <c r="B1136" s="12" t="n">
        <v>589</v>
      </c>
      <c r="C1136" s="12" t="n">
        <v>52</v>
      </c>
      <c r="D1136" s="12" t="n">
        <v>1</v>
      </c>
      <c r="E1136" s="16" t="n">
        <v>1859</v>
      </c>
      <c r="F1136" s="12" t="n">
        <v>0</v>
      </c>
      <c r="G1136" s="12" t="str">
        <f aca="false">INDEX(Products!$C$2:$C$181,MATCH(C1136,Products!$A$2:$A$181,0))</f>
        <v>Home &amp; Kitchen</v>
      </c>
      <c r="H1136" s="16" t="n">
        <f aca="false">INDEX(Products!$E$2:$E$181,MATCH(C1136,Products!$A$2:$A$181,0))</f>
        <v>1211.54</v>
      </c>
      <c r="I1136" s="12" t="str">
        <f aca="false">INDEX(Orders!$G$2:$G$3525,MATCH(B1136,Orders!$A$2:$A$3525,0))</f>
        <v>Delivered</v>
      </c>
      <c r="J1136" s="16" t="n">
        <f aca="false">D1136*E1136*(1-F1136/100)</f>
        <v>1859</v>
      </c>
      <c r="K1136" s="16" t="n">
        <f aca="false">D1136*H1136</f>
        <v>1211.54</v>
      </c>
      <c r="L1136" s="16" t="n">
        <f aca="false">J1136-K1136</f>
        <v>647.46</v>
      </c>
    </row>
    <row r="1137" customFormat="false" ht="15" hidden="false" customHeight="false" outlineLevel="0" collapsed="false">
      <c r="A1137" s="12" t="n">
        <v>1136</v>
      </c>
      <c r="B1137" s="12" t="n">
        <v>589</v>
      </c>
      <c r="C1137" s="12" t="n">
        <v>137</v>
      </c>
      <c r="D1137" s="12" t="n">
        <v>2</v>
      </c>
      <c r="E1137" s="16" t="n">
        <v>3509</v>
      </c>
      <c r="F1137" s="12" t="n">
        <v>5</v>
      </c>
      <c r="G1137" s="12" t="str">
        <f aca="false">INDEX(Products!$C$2:$C$181,MATCH(C1137,Products!$A$2:$A$181,0))</f>
        <v>Sports &amp; Fitness</v>
      </c>
      <c r="H1137" s="16" t="n">
        <f aca="false">INDEX(Products!$E$2:$E$181,MATCH(C1137,Products!$A$2:$A$181,0))</f>
        <v>2570.86</v>
      </c>
      <c r="I1137" s="12" t="str">
        <f aca="false">INDEX(Orders!$G$2:$G$3525,MATCH(B1137,Orders!$A$2:$A$3525,0))</f>
        <v>Delivered</v>
      </c>
      <c r="J1137" s="16" t="n">
        <f aca="false">D1137*E1137*(1-F1137/100)</f>
        <v>6667.1</v>
      </c>
      <c r="K1137" s="16" t="n">
        <f aca="false">D1137*H1137</f>
        <v>5141.72</v>
      </c>
      <c r="L1137" s="16" t="n">
        <f aca="false">J1137-K1137</f>
        <v>1525.38</v>
      </c>
    </row>
    <row r="1138" customFormat="false" ht="15" hidden="false" customHeight="false" outlineLevel="0" collapsed="false">
      <c r="A1138" s="12" t="n">
        <v>1137</v>
      </c>
      <c r="B1138" s="12" t="n">
        <v>590</v>
      </c>
      <c r="C1138" s="12" t="n">
        <v>31</v>
      </c>
      <c r="D1138" s="12" t="n">
        <v>1</v>
      </c>
      <c r="E1138" s="16" t="n">
        <v>2199</v>
      </c>
      <c r="F1138" s="12" t="n">
        <v>15</v>
      </c>
      <c r="G1138" s="12" t="str">
        <f aca="false">INDEX(Products!$C$2:$C$181,MATCH(C1138,Products!$A$2:$A$181,0))</f>
        <v>Home &amp; Kitchen</v>
      </c>
      <c r="H1138" s="16" t="n">
        <f aca="false">INDEX(Products!$E$2:$E$181,MATCH(C1138,Products!$A$2:$A$181,0))</f>
        <v>1328.79</v>
      </c>
      <c r="I1138" s="12" t="str">
        <f aca="false">INDEX(Orders!$G$2:$G$3525,MATCH(B1138,Orders!$A$2:$A$3525,0))</f>
        <v>Returned</v>
      </c>
      <c r="J1138" s="16" t="n">
        <f aca="false">D1138*E1138*(1-F1138/100)</f>
        <v>1869.15</v>
      </c>
      <c r="K1138" s="16" t="n">
        <f aca="false">D1138*H1138</f>
        <v>1328.79</v>
      </c>
      <c r="L1138" s="16" t="n">
        <f aca="false">J1138-K1138</f>
        <v>540.36</v>
      </c>
    </row>
    <row r="1139" customFormat="false" ht="15" hidden="false" customHeight="false" outlineLevel="0" collapsed="false">
      <c r="A1139" s="12" t="n">
        <v>1138</v>
      </c>
      <c r="B1139" s="12" t="n">
        <v>590</v>
      </c>
      <c r="C1139" s="12" t="n">
        <v>44</v>
      </c>
      <c r="D1139" s="12" t="n">
        <v>2</v>
      </c>
      <c r="E1139" s="16" t="n">
        <v>3769</v>
      </c>
      <c r="F1139" s="12" t="n">
        <v>0</v>
      </c>
      <c r="G1139" s="12" t="str">
        <f aca="false">INDEX(Products!$C$2:$C$181,MATCH(C1139,Products!$A$2:$A$181,0))</f>
        <v>Home &amp; Kitchen</v>
      </c>
      <c r="H1139" s="16" t="n">
        <f aca="false">INDEX(Products!$E$2:$E$181,MATCH(C1139,Products!$A$2:$A$181,0))</f>
        <v>2553.54</v>
      </c>
      <c r="I1139" s="12" t="str">
        <f aca="false">INDEX(Orders!$G$2:$G$3525,MATCH(B1139,Orders!$A$2:$A$3525,0))</f>
        <v>Returned</v>
      </c>
      <c r="J1139" s="16" t="n">
        <f aca="false">D1139*E1139*(1-F1139/100)</f>
        <v>7538</v>
      </c>
      <c r="K1139" s="16" t="n">
        <f aca="false">D1139*H1139</f>
        <v>5107.08</v>
      </c>
      <c r="L1139" s="16" t="n">
        <f aca="false">J1139-K1139</f>
        <v>2430.92</v>
      </c>
    </row>
    <row r="1140" customFormat="false" ht="15" hidden="false" customHeight="false" outlineLevel="0" collapsed="false">
      <c r="A1140" s="12" t="n">
        <v>1139</v>
      </c>
      <c r="B1140" s="12" t="n">
        <v>591</v>
      </c>
      <c r="C1140" s="12" t="n">
        <v>177</v>
      </c>
      <c r="D1140" s="12" t="n">
        <v>2</v>
      </c>
      <c r="E1140" s="16" t="n">
        <v>639</v>
      </c>
      <c r="F1140" s="12" t="n">
        <v>10</v>
      </c>
      <c r="G1140" s="12" t="str">
        <f aca="false">INDEX(Products!$C$2:$C$181,MATCH(C1140,Products!$A$2:$A$181,0))</f>
        <v>Books &amp; Stationery</v>
      </c>
      <c r="H1140" s="16" t="n">
        <f aca="false">INDEX(Products!$E$2:$E$181,MATCH(C1140,Products!$A$2:$A$181,0))</f>
        <v>372.27</v>
      </c>
      <c r="I1140" s="12" t="str">
        <f aca="false">INDEX(Orders!$G$2:$G$3525,MATCH(B1140,Orders!$A$2:$A$3525,0))</f>
        <v>Delivered</v>
      </c>
      <c r="J1140" s="16" t="n">
        <f aca="false">D1140*E1140*(1-F1140/100)</f>
        <v>1150.2</v>
      </c>
      <c r="K1140" s="16" t="n">
        <f aca="false">D1140*H1140</f>
        <v>744.54</v>
      </c>
      <c r="L1140" s="16" t="n">
        <f aca="false">J1140-K1140</f>
        <v>405.66</v>
      </c>
    </row>
    <row r="1141" customFormat="false" ht="15" hidden="false" customHeight="false" outlineLevel="0" collapsed="false">
      <c r="A1141" s="12" t="n">
        <v>1140</v>
      </c>
      <c r="B1141" s="12" t="n">
        <v>592</v>
      </c>
      <c r="C1141" s="12" t="n">
        <v>69</v>
      </c>
      <c r="D1141" s="12" t="n">
        <v>1</v>
      </c>
      <c r="E1141" s="16" t="n">
        <v>1709</v>
      </c>
      <c r="F1141" s="12" t="n">
        <v>0</v>
      </c>
      <c r="G1141" s="12" t="str">
        <f aca="false">INDEX(Products!$C$2:$C$181,MATCH(C1141,Products!$A$2:$A$181,0))</f>
        <v>Fashion</v>
      </c>
      <c r="H1141" s="16" t="n">
        <f aca="false">INDEX(Products!$E$2:$E$181,MATCH(C1141,Products!$A$2:$A$181,0))</f>
        <v>1180.24</v>
      </c>
      <c r="I1141" s="12" t="str">
        <f aca="false">INDEX(Orders!$G$2:$G$3525,MATCH(B1141,Orders!$A$2:$A$3525,0))</f>
        <v>Delivered</v>
      </c>
      <c r="J1141" s="16" t="n">
        <f aca="false">D1141*E1141*(1-F1141/100)</f>
        <v>1709</v>
      </c>
      <c r="K1141" s="16" t="n">
        <f aca="false">D1141*H1141</f>
        <v>1180.24</v>
      </c>
      <c r="L1141" s="16" t="n">
        <f aca="false">J1141-K1141</f>
        <v>528.76</v>
      </c>
    </row>
    <row r="1142" customFormat="false" ht="15" hidden="false" customHeight="false" outlineLevel="0" collapsed="false">
      <c r="A1142" s="12" t="n">
        <v>1141</v>
      </c>
      <c r="B1142" s="12" t="n">
        <v>593</v>
      </c>
      <c r="C1142" s="12" t="n">
        <v>137</v>
      </c>
      <c r="D1142" s="12" t="n">
        <v>1</v>
      </c>
      <c r="E1142" s="16" t="n">
        <v>3509</v>
      </c>
      <c r="F1142" s="12" t="n">
        <v>0</v>
      </c>
      <c r="G1142" s="12" t="str">
        <f aca="false">INDEX(Products!$C$2:$C$181,MATCH(C1142,Products!$A$2:$A$181,0))</f>
        <v>Sports &amp; Fitness</v>
      </c>
      <c r="H1142" s="16" t="n">
        <f aca="false">INDEX(Products!$E$2:$E$181,MATCH(C1142,Products!$A$2:$A$181,0))</f>
        <v>2570.86</v>
      </c>
      <c r="I1142" s="12" t="str">
        <f aca="false">INDEX(Orders!$G$2:$G$3525,MATCH(B1142,Orders!$A$2:$A$3525,0))</f>
        <v>Cancelled</v>
      </c>
      <c r="J1142" s="16" t="n">
        <f aca="false">D1142*E1142*(1-F1142/100)</f>
        <v>3509</v>
      </c>
      <c r="K1142" s="16" t="n">
        <f aca="false">D1142*H1142</f>
        <v>2570.86</v>
      </c>
      <c r="L1142" s="16" t="n">
        <f aca="false">J1142-K1142</f>
        <v>938.14</v>
      </c>
    </row>
    <row r="1143" customFormat="false" ht="15" hidden="false" customHeight="false" outlineLevel="0" collapsed="false">
      <c r="A1143" s="12" t="n">
        <v>1142</v>
      </c>
      <c r="B1143" s="12" t="n">
        <v>594</v>
      </c>
      <c r="C1143" s="12" t="n">
        <v>123</v>
      </c>
      <c r="D1143" s="12" t="n">
        <v>1</v>
      </c>
      <c r="E1143" s="16" t="n">
        <v>319</v>
      </c>
      <c r="F1143" s="12" t="n">
        <v>15</v>
      </c>
      <c r="G1143" s="12" t="str">
        <f aca="false">INDEX(Products!$C$2:$C$181,MATCH(C1143,Products!$A$2:$A$181,0))</f>
        <v>Sports &amp; Fitness</v>
      </c>
      <c r="H1143" s="16" t="n">
        <f aca="false">INDEX(Products!$E$2:$E$181,MATCH(C1143,Products!$A$2:$A$181,0))</f>
        <v>234.68</v>
      </c>
      <c r="I1143" s="12" t="str">
        <f aca="false">INDEX(Orders!$G$2:$G$3525,MATCH(B1143,Orders!$A$2:$A$3525,0))</f>
        <v>Returned</v>
      </c>
      <c r="J1143" s="16" t="n">
        <f aca="false">D1143*E1143*(1-F1143/100)</f>
        <v>271.15</v>
      </c>
      <c r="K1143" s="16" t="n">
        <f aca="false">D1143*H1143</f>
        <v>234.68</v>
      </c>
      <c r="L1143" s="16" t="n">
        <f aca="false">J1143-K1143</f>
        <v>36.47</v>
      </c>
    </row>
    <row r="1144" customFormat="false" ht="15" hidden="false" customHeight="false" outlineLevel="0" collapsed="false">
      <c r="A1144" s="12" t="n">
        <v>1143</v>
      </c>
      <c r="B1144" s="12" t="n">
        <v>594</v>
      </c>
      <c r="C1144" s="12" t="n">
        <v>147</v>
      </c>
      <c r="D1144" s="12" t="n">
        <v>1</v>
      </c>
      <c r="E1144" s="16" t="n">
        <v>3339</v>
      </c>
      <c r="F1144" s="12" t="n">
        <v>0</v>
      </c>
      <c r="G1144" s="12" t="str">
        <f aca="false">INDEX(Products!$C$2:$C$181,MATCH(C1144,Products!$A$2:$A$181,0))</f>
        <v>Sports &amp; Fitness</v>
      </c>
      <c r="H1144" s="16" t="n">
        <f aca="false">INDEX(Products!$E$2:$E$181,MATCH(C1144,Products!$A$2:$A$181,0))</f>
        <v>2076.99</v>
      </c>
      <c r="I1144" s="12" t="str">
        <f aca="false">INDEX(Orders!$G$2:$G$3525,MATCH(B1144,Orders!$A$2:$A$3525,0))</f>
        <v>Returned</v>
      </c>
      <c r="J1144" s="16" t="n">
        <f aca="false">D1144*E1144*(1-F1144/100)</f>
        <v>3339</v>
      </c>
      <c r="K1144" s="16" t="n">
        <f aca="false">D1144*H1144</f>
        <v>2076.99</v>
      </c>
      <c r="L1144" s="16" t="n">
        <f aca="false">J1144-K1144</f>
        <v>1262.01</v>
      </c>
    </row>
    <row r="1145" customFormat="false" ht="15" hidden="false" customHeight="false" outlineLevel="0" collapsed="false">
      <c r="A1145" s="12" t="n">
        <v>1144</v>
      </c>
      <c r="B1145" s="12" t="n">
        <v>595</v>
      </c>
      <c r="C1145" s="12" t="n">
        <v>24</v>
      </c>
      <c r="D1145" s="12" t="n">
        <v>1</v>
      </c>
      <c r="E1145" s="16" t="n">
        <v>2429</v>
      </c>
      <c r="F1145" s="12" t="n">
        <v>15</v>
      </c>
      <c r="G1145" s="12" t="str">
        <f aca="false">INDEX(Products!$C$2:$C$181,MATCH(C1145,Products!$A$2:$A$181,0))</f>
        <v>Electronics</v>
      </c>
      <c r="H1145" s="16" t="n">
        <f aca="false">INDEX(Products!$E$2:$E$181,MATCH(C1145,Products!$A$2:$A$181,0))</f>
        <v>1588.6</v>
      </c>
      <c r="I1145" s="12" t="str">
        <f aca="false">INDEX(Orders!$G$2:$G$3525,MATCH(B1145,Orders!$A$2:$A$3525,0))</f>
        <v>Delivered</v>
      </c>
      <c r="J1145" s="16" t="n">
        <f aca="false">D1145*E1145*(1-F1145/100)</f>
        <v>2064.65</v>
      </c>
      <c r="K1145" s="16" t="n">
        <f aca="false">D1145*H1145</f>
        <v>1588.6</v>
      </c>
      <c r="L1145" s="16" t="n">
        <f aca="false">J1145-K1145</f>
        <v>476.05</v>
      </c>
    </row>
    <row r="1146" customFormat="false" ht="15" hidden="false" customHeight="false" outlineLevel="0" collapsed="false">
      <c r="A1146" s="12" t="n">
        <v>1145</v>
      </c>
      <c r="B1146" s="12" t="n">
        <v>595</v>
      </c>
      <c r="C1146" s="12" t="n">
        <v>83</v>
      </c>
      <c r="D1146" s="12" t="n">
        <v>1</v>
      </c>
      <c r="E1146" s="16" t="n">
        <v>549</v>
      </c>
      <c r="F1146" s="12" t="n">
        <v>0</v>
      </c>
      <c r="G1146" s="12" t="str">
        <f aca="false">INDEX(Products!$C$2:$C$181,MATCH(C1146,Products!$A$2:$A$181,0))</f>
        <v>Fashion</v>
      </c>
      <c r="H1146" s="16" t="n">
        <f aca="false">INDEX(Products!$E$2:$E$181,MATCH(C1146,Products!$A$2:$A$181,0))</f>
        <v>393.67</v>
      </c>
      <c r="I1146" s="12" t="str">
        <f aca="false">INDEX(Orders!$G$2:$G$3525,MATCH(B1146,Orders!$A$2:$A$3525,0))</f>
        <v>Delivered</v>
      </c>
      <c r="J1146" s="16" t="n">
        <f aca="false">D1146*E1146*(1-F1146/100)</f>
        <v>549</v>
      </c>
      <c r="K1146" s="16" t="n">
        <f aca="false">D1146*H1146</f>
        <v>393.67</v>
      </c>
      <c r="L1146" s="16" t="n">
        <f aca="false">J1146-K1146</f>
        <v>155.33</v>
      </c>
    </row>
    <row r="1147" customFormat="false" ht="15" hidden="false" customHeight="false" outlineLevel="0" collapsed="false">
      <c r="A1147" s="12" t="n">
        <v>1146</v>
      </c>
      <c r="B1147" s="12" t="n">
        <v>596</v>
      </c>
      <c r="C1147" s="12" t="n">
        <v>113</v>
      </c>
      <c r="D1147" s="12" t="n">
        <v>1</v>
      </c>
      <c r="E1147" s="16" t="n">
        <v>599</v>
      </c>
      <c r="F1147" s="12" t="n">
        <v>20</v>
      </c>
      <c r="G1147" s="12" t="str">
        <f aca="false">INDEX(Products!$C$2:$C$181,MATCH(C1147,Products!$A$2:$A$181,0))</f>
        <v>Beauty</v>
      </c>
      <c r="H1147" s="16" t="n">
        <f aca="false">INDEX(Products!$E$2:$E$181,MATCH(C1147,Products!$A$2:$A$181,0))</f>
        <v>358.68</v>
      </c>
      <c r="I1147" s="12" t="str">
        <f aca="false">INDEX(Orders!$G$2:$G$3525,MATCH(B1147,Orders!$A$2:$A$3525,0))</f>
        <v>Delivered</v>
      </c>
      <c r="J1147" s="16" t="n">
        <f aca="false">D1147*E1147*(1-F1147/100)</f>
        <v>479.2</v>
      </c>
      <c r="K1147" s="16" t="n">
        <f aca="false">D1147*H1147</f>
        <v>358.68</v>
      </c>
      <c r="L1147" s="16" t="n">
        <f aca="false">J1147-K1147</f>
        <v>120.52</v>
      </c>
    </row>
    <row r="1148" customFormat="false" ht="15" hidden="false" customHeight="false" outlineLevel="0" collapsed="false">
      <c r="A1148" s="12" t="n">
        <v>1147</v>
      </c>
      <c r="B1148" s="12" t="n">
        <v>596</v>
      </c>
      <c r="C1148" s="12" t="n">
        <v>98</v>
      </c>
      <c r="D1148" s="12" t="n">
        <v>2</v>
      </c>
      <c r="E1148" s="16" t="n">
        <v>719</v>
      </c>
      <c r="F1148" s="12" t="n">
        <v>0</v>
      </c>
      <c r="G1148" s="12" t="str">
        <f aca="false">INDEX(Products!$C$2:$C$181,MATCH(C1148,Products!$A$2:$A$181,0))</f>
        <v>Beauty</v>
      </c>
      <c r="H1148" s="16" t="n">
        <f aca="false">INDEX(Products!$E$2:$E$181,MATCH(C1148,Products!$A$2:$A$181,0))</f>
        <v>445.67</v>
      </c>
      <c r="I1148" s="12" t="str">
        <f aca="false">INDEX(Orders!$G$2:$G$3525,MATCH(B1148,Orders!$A$2:$A$3525,0))</f>
        <v>Delivered</v>
      </c>
      <c r="J1148" s="16" t="n">
        <f aca="false">D1148*E1148*(1-F1148/100)</f>
        <v>1438</v>
      </c>
      <c r="K1148" s="16" t="n">
        <f aca="false">D1148*H1148</f>
        <v>891.34</v>
      </c>
      <c r="L1148" s="16" t="n">
        <f aca="false">J1148-K1148</f>
        <v>546.66</v>
      </c>
    </row>
    <row r="1149" customFormat="false" ht="15" hidden="false" customHeight="false" outlineLevel="0" collapsed="false">
      <c r="A1149" s="12" t="n">
        <v>1148</v>
      </c>
      <c r="B1149" s="12" t="n">
        <v>597</v>
      </c>
      <c r="C1149" s="12" t="n">
        <v>54</v>
      </c>
      <c r="D1149" s="12" t="n">
        <v>1</v>
      </c>
      <c r="E1149" s="16" t="n">
        <v>2299</v>
      </c>
      <c r="F1149" s="12" t="n">
        <v>0</v>
      </c>
      <c r="G1149" s="12" t="str">
        <f aca="false">INDEX(Products!$C$2:$C$181,MATCH(C1149,Products!$A$2:$A$181,0))</f>
        <v>Home &amp; Kitchen</v>
      </c>
      <c r="H1149" s="16" t="n">
        <f aca="false">INDEX(Products!$E$2:$E$181,MATCH(C1149,Products!$A$2:$A$181,0))</f>
        <v>1611.85</v>
      </c>
      <c r="I1149" s="12" t="str">
        <f aca="false">INDEX(Orders!$G$2:$G$3525,MATCH(B1149,Orders!$A$2:$A$3525,0))</f>
        <v>Delivered</v>
      </c>
      <c r="J1149" s="16" t="n">
        <f aca="false">D1149*E1149*(1-F1149/100)</f>
        <v>2299</v>
      </c>
      <c r="K1149" s="16" t="n">
        <f aca="false">D1149*H1149</f>
        <v>1611.85</v>
      </c>
      <c r="L1149" s="16" t="n">
        <f aca="false">J1149-K1149</f>
        <v>687.15</v>
      </c>
    </row>
    <row r="1150" customFormat="false" ht="15" hidden="false" customHeight="false" outlineLevel="0" collapsed="false">
      <c r="A1150" s="12" t="n">
        <v>1149</v>
      </c>
      <c r="B1150" s="12" t="n">
        <v>598</v>
      </c>
      <c r="C1150" s="12" t="n">
        <v>35</v>
      </c>
      <c r="D1150" s="12" t="n">
        <v>2</v>
      </c>
      <c r="E1150" s="16" t="n">
        <v>749</v>
      </c>
      <c r="F1150" s="12" t="n">
        <v>0</v>
      </c>
      <c r="G1150" s="12" t="str">
        <f aca="false">INDEX(Products!$C$2:$C$181,MATCH(C1150,Products!$A$2:$A$181,0))</f>
        <v>Home &amp; Kitchen</v>
      </c>
      <c r="H1150" s="16" t="n">
        <f aca="false">INDEX(Products!$E$2:$E$181,MATCH(C1150,Products!$A$2:$A$181,0))</f>
        <v>559.79</v>
      </c>
      <c r="I1150" s="12" t="str">
        <f aca="false">INDEX(Orders!$G$2:$G$3525,MATCH(B1150,Orders!$A$2:$A$3525,0))</f>
        <v>Returned</v>
      </c>
      <c r="J1150" s="16" t="n">
        <f aca="false">D1150*E1150*(1-F1150/100)</f>
        <v>1498</v>
      </c>
      <c r="K1150" s="16" t="n">
        <f aca="false">D1150*H1150</f>
        <v>1119.58</v>
      </c>
      <c r="L1150" s="16" t="n">
        <f aca="false">J1150-K1150</f>
        <v>378.42</v>
      </c>
    </row>
    <row r="1151" customFormat="false" ht="15" hidden="false" customHeight="false" outlineLevel="0" collapsed="false">
      <c r="A1151" s="12" t="n">
        <v>1150</v>
      </c>
      <c r="B1151" s="12" t="n">
        <v>598</v>
      </c>
      <c r="C1151" s="12" t="n">
        <v>5</v>
      </c>
      <c r="D1151" s="12" t="n">
        <v>1</v>
      </c>
      <c r="E1151" s="16" t="n">
        <v>3939</v>
      </c>
      <c r="F1151" s="12" t="n">
        <v>5</v>
      </c>
      <c r="G1151" s="12" t="str">
        <f aca="false">INDEX(Products!$C$2:$C$181,MATCH(C1151,Products!$A$2:$A$181,0))</f>
        <v>Electronics</v>
      </c>
      <c r="H1151" s="16" t="n">
        <f aca="false">INDEX(Products!$E$2:$E$181,MATCH(C1151,Products!$A$2:$A$181,0))</f>
        <v>2724.27</v>
      </c>
      <c r="I1151" s="12" t="str">
        <f aca="false">INDEX(Orders!$G$2:$G$3525,MATCH(B1151,Orders!$A$2:$A$3525,0))</f>
        <v>Returned</v>
      </c>
      <c r="J1151" s="16" t="n">
        <f aca="false">D1151*E1151*(1-F1151/100)</f>
        <v>3742.05</v>
      </c>
      <c r="K1151" s="16" t="n">
        <f aca="false">D1151*H1151</f>
        <v>2724.27</v>
      </c>
      <c r="L1151" s="16" t="n">
        <f aca="false">J1151-K1151</f>
        <v>1017.78</v>
      </c>
    </row>
    <row r="1152" customFormat="false" ht="15" hidden="false" customHeight="false" outlineLevel="0" collapsed="false">
      <c r="A1152" s="12" t="n">
        <v>1151</v>
      </c>
      <c r="B1152" s="12" t="n">
        <v>598</v>
      </c>
      <c r="C1152" s="12" t="n">
        <v>8</v>
      </c>
      <c r="D1152" s="12" t="n">
        <v>1</v>
      </c>
      <c r="E1152" s="16" t="n">
        <v>1759</v>
      </c>
      <c r="F1152" s="12" t="n">
        <v>0</v>
      </c>
      <c r="G1152" s="12" t="str">
        <f aca="false">INDEX(Products!$C$2:$C$181,MATCH(C1152,Products!$A$2:$A$181,0))</f>
        <v>Electronics</v>
      </c>
      <c r="H1152" s="16" t="n">
        <f aca="false">INDEX(Products!$E$2:$E$181,MATCH(C1152,Products!$A$2:$A$181,0))</f>
        <v>1031.97</v>
      </c>
      <c r="I1152" s="12" t="str">
        <f aca="false">INDEX(Orders!$G$2:$G$3525,MATCH(B1152,Orders!$A$2:$A$3525,0))</f>
        <v>Returned</v>
      </c>
      <c r="J1152" s="16" t="n">
        <f aca="false">D1152*E1152*(1-F1152/100)</f>
        <v>1759</v>
      </c>
      <c r="K1152" s="16" t="n">
        <f aca="false">D1152*H1152</f>
        <v>1031.97</v>
      </c>
      <c r="L1152" s="16" t="n">
        <f aca="false">J1152-K1152</f>
        <v>727.03</v>
      </c>
    </row>
    <row r="1153" customFormat="false" ht="15" hidden="false" customHeight="false" outlineLevel="0" collapsed="false">
      <c r="A1153" s="12" t="n">
        <v>1152</v>
      </c>
      <c r="B1153" s="12" t="n">
        <v>599</v>
      </c>
      <c r="C1153" s="12" t="n">
        <v>65</v>
      </c>
      <c r="D1153" s="12" t="n">
        <v>1</v>
      </c>
      <c r="E1153" s="16" t="n">
        <v>329</v>
      </c>
      <c r="F1153" s="12" t="n">
        <v>15</v>
      </c>
      <c r="G1153" s="12" t="str">
        <f aca="false">INDEX(Products!$C$2:$C$181,MATCH(C1153,Products!$A$2:$A$181,0))</f>
        <v>Fashion</v>
      </c>
      <c r="H1153" s="16" t="n">
        <f aca="false">INDEX(Products!$E$2:$E$181,MATCH(C1153,Products!$A$2:$A$181,0))</f>
        <v>214.56</v>
      </c>
      <c r="I1153" s="12" t="str">
        <f aca="false">INDEX(Orders!$G$2:$G$3525,MATCH(B1153,Orders!$A$2:$A$3525,0))</f>
        <v>Delivered</v>
      </c>
      <c r="J1153" s="16" t="n">
        <f aca="false">D1153*E1153*(1-F1153/100)</f>
        <v>279.65</v>
      </c>
      <c r="K1153" s="16" t="n">
        <f aca="false">D1153*H1153</f>
        <v>214.56</v>
      </c>
      <c r="L1153" s="16" t="n">
        <f aca="false">J1153-K1153</f>
        <v>65.09</v>
      </c>
    </row>
    <row r="1154" customFormat="false" ht="15" hidden="false" customHeight="false" outlineLevel="0" collapsed="false">
      <c r="A1154" s="12" t="n">
        <v>1153</v>
      </c>
      <c r="B1154" s="12" t="n">
        <v>600</v>
      </c>
      <c r="C1154" s="12" t="n">
        <v>18</v>
      </c>
      <c r="D1154" s="12" t="n">
        <v>1</v>
      </c>
      <c r="E1154" s="16" t="n">
        <v>5829</v>
      </c>
      <c r="F1154" s="12" t="n">
        <v>10</v>
      </c>
      <c r="G1154" s="12" t="str">
        <f aca="false">INDEX(Products!$C$2:$C$181,MATCH(C1154,Products!$A$2:$A$181,0))</f>
        <v>Electronics</v>
      </c>
      <c r="H1154" s="16" t="n">
        <f aca="false">INDEX(Products!$E$2:$E$181,MATCH(C1154,Products!$A$2:$A$181,0))</f>
        <v>4148.38</v>
      </c>
      <c r="I1154" s="12" t="str">
        <f aca="false">INDEX(Orders!$G$2:$G$3525,MATCH(B1154,Orders!$A$2:$A$3525,0))</f>
        <v>Delivered</v>
      </c>
      <c r="J1154" s="16" t="n">
        <f aca="false">D1154*E1154*(1-F1154/100)</f>
        <v>5246.1</v>
      </c>
      <c r="K1154" s="16" t="n">
        <f aca="false">D1154*H1154</f>
        <v>4148.38</v>
      </c>
      <c r="L1154" s="16" t="n">
        <f aca="false">J1154-K1154</f>
        <v>1097.72</v>
      </c>
    </row>
    <row r="1155" customFormat="false" ht="15" hidden="false" customHeight="false" outlineLevel="0" collapsed="false">
      <c r="A1155" s="12" t="n">
        <v>1154</v>
      </c>
      <c r="B1155" s="12" t="n">
        <v>600</v>
      </c>
      <c r="C1155" s="12" t="n">
        <v>71</v>
      </c>
      <c r="D1155" s="12" t="n">
        <v>1</v>
      </c>
      <c r="E1155" s="16" t="n">
        <v>2909</v>
      </c>
      <c r="F1155" s="12" t="n">
        <v>0</v>
      </c>
      <c r="G1155" s="12" t="str">
        <f aca="false">INDEX(Products!$C$2:$C$181,MATCH(C1155,Products!$A$2:$A$181,0))</f>
        <v>Fashion</v>
      </c>
      <c r="H1155" s="16" t="n">
        <f aca="false">INDEX(Products!$E$2:$E$181,MATCH(C1155,Products!$A$2:$A$181,0))</f>
        <v>1746.44</v>
      </c>
      <c r="I1155" s="12" t="str">
        <f aca="false">INDEX(Orders!$G$2:$G$3525,MATCH(B1155,Orders!$A$2:$A$3525,0))</f>
        <v>Delivered</v>
      </c>
      <c r="J1155" s="16" t="n">
        <f aca="false">D1155*E1155*(1-F1155/100)</f>
        <v>2909</v>
      </c>
      <c r="K1155" s="16" t="n">
        <f aca="false">D1155*H1155</f>
        <v>1746.44</v>
      </c>
      <c r="L1155" s="16" t="n">
        <f aca="false">J1155-K1155</f>
        <v>1162.56</v>
      </c>
    </row>
    <row r="1156" customFormat="false" ht="15" hidden="false" customHeight="false" outlineLevel="0" collapsed="false">
      <c r="A1156" s="12" t="n">
        <v>1155</v>
      </c>
      <c r="B1156" s="12" t="n">
        <v>601</v>
      </c>
      <c r="C1156" s="12" t="n">
        <v>146</v>
      </c>
      <c r="D1156" s="12" t="n">
        <v>1</v>
      </c>
      <c r="E1156" s="16" t="n">
        <v>369</v>
      </c>
      <c r="F1156" s="12" t="n">
        <v>10</v>
      </c>
      <c r="G1156" s="12" t="str">
        <f aca="false">INDEX(Products!$C$2:$C$181,MATCH(C1156,Products!$A$2:$A$181,0))</f>
        <v>Sports &amp; Fitness</v>
      </c>
      <c r="H1156" s="16" t="n">
        <f aca="false">INDEX(Products!$E$2:$E$181,MATCH(C1156,Products!$A$2:$A$181,0))</f>
        <v>205.71</v>
      </c>
      <c r="I1156" s="12" t="str">
        <f aca="false">INDEX(Orders!$G$2:$G$3525,MATCH(B1156,Orders!$A$2:$A$3525,0))</f>
        <v>Returned</v>
      </c>
      <c r="J1156" s="16" t="n">
        <f aca="false">D1156*E1156*(1-F1156/100)</f>
        <v>332.1</v>
      </c>
      <c r="K1156" s="16" t="n">
        <f aca="false">D1156*H1156</f>
        <v>205.71</v>
      </c>
      <c r="L1156" s="16" t="n">
        <f aca="false">J1156-K1156</f>
        <v>126.39</v>
      </c>
    </row>
    <row r="1157" customFormat="false" ht="15" hidden="false" customHeight="false" outlineLevel="0" collapsed="false">
      <c r="A1157" s="12" t="n">
        <v>1156</v>
      </c>
      <c r="B1157" s="12" t="n">
        <v>601</v>
      </c>
      <c r="C1157" s="12" t="n">
        <v>113</v>
      </c>
      <c r="D1157" s="12" t="n">
        <v>1</v>
      </c>
      <c r="E1157" s="16" t="n">
        <v>599</v>
      </c>
      <c r="F1157" s="12" t="n">
        <v>0</v>
      </c>
      <c r="G1157" s="12" t="str">
        <f aca="false">INDEX(Products!$C$2:$C$181,MATCH(C1157,Products!$A$2:$A$181,0))</f>
        <v>Beauty</v>
      </c>
      <c r="H1157" s="16" t="n">
        <f aca="false">INDEX(Products!$E$2:$E$181,MATCH(C1157,Products!$A$2:$A$181,0))</f>
        <v>358.68</v>
      </c>
      <c r="I1157" s="12" t="str">
        <f aca="false">INDEX(Orders!$G$2:$G$3525,MATCH(B1157,Orders!$A$2:$A$3525,0))</f>
        <v>Returned</v>
      </c>
      <c r="J1157" s="16" t="n">
        <f aca="false">D1157*E1157*(1-F1157/100)</f>
        <v>599</v>
      </c>
      <c r="K1157" s="16" t="n">
        <f aca="false">D1157*H1157</f>
        <v>358.68</v>
      </c>
      <c r="L1157" s="16" t="n">
        <f aca="false">J1157-K1157</f>
        <v>240.32</v>
      </c>
    </row>
    <row r="1158" customFormat="false" ht="15" hidden="false" customHeight="false" outlineLevel="0" collapsed="false">
      <c r="A1158" s="12" t="n">
        <v>1157</v>
      </c>
      <c r="B1158" s="12" t="n">
        <v>601</v>
      </c>
      <c r="C1158" s="12" t="n">
        <v>178</v>
      </c>
      <c r="D1158" s="12" t="n">
        <v>1</v>
      </c>
      <c r="E1158" s="16" t="n">
        <v>169</v>
      </c>
      <c r="F1158" s="12" t="n">
        <v>0</v>
      </c>
      <c r="G1158" s="12" t="str">
        <f aca="false">INDEX(Products!$C$2:$C$181,MATCH(C1158,Products!$A$2:$A$181,0))</f>
        <v>Books &amp; Stationery</v>
      </c>
      <c r="H1158" s="16" t="n">
        <f aca="false">INDEX(Products!$E$2:$E$181,MATCH(C1158,Products!$A$2:$A$181,0))</f>
        <v>114.66</v>
      </c>
      <c r="I1158" s="12" t="str">
        <f aca="false">INDEX(Orders!$G$2:$G$3525,MATCH(B1158,Orders!$A$2:$A$3525,0))</f>
        <v>Returned</v>
      </c>
      <c r="J1158" s="16" t="n">
        <f aca="false">D1158*E1158*(1-F1158/100)</f>
        <v>169</v>
      </c>
      <c r="K1158" s="16" t="n">
        <f aca="false">D1158*H1158</f>
        <v>114.66</v>
      </c>
      <c r="L1158" s="16" t="n">
        <f aca="false">J1158-K1158</f>
        <v>54.34</v>
      </c>
    </row>
    <row r="1159" customFormat="false" ht="15" hidden="false" customHeight="false" outlineLevel="0" collapsed="false">
      <c r="A1159" s="12" t="n">
        <v>1158</v>
      </c>
      <c r="B1159" s="12" t="n">
        <v>601</v>
      </c>
      <c r="C1159" s="12" t="n">
        <v>123</v>
      </c>
      <c r="D1159" s="12" t="n">
        <v>1</v>
      </c>
      <c r="E1159" s="16" t="n">
        <v>319</v>
      </c>
      <c r="F1159" s="12" t="n">
        <v>5</v>
      </c>
      <c r="G1159" s="12" t="str">
        <f aca="false">INDEX(Products!$C$2:$C$181,MATCH(C1159,Products!$A$2:$A$181,0))</f>
        <v>Sports &amp; Fitness</v>
      </c>
      <c r="H1159" s="16" t="n">
        <f aca="false">INDEX(Products!$E$2:$E$181,MATCH(C1159,Products!$A$2:$A$181,0))</f>
        <v>234.68</v>
      </c>
      <c r="I1159" s="12" t="str">
        <f aca="false">INDEX(Orders!$G$2:$G$3525,MATCH(B1159,Orders!$A$2:$A$3525,0))</f>
        <v>Returned</v>
      </c>
      <c r="J1159" s="16" t="n">
        <f aca="false">D1159*E1159*(1-F1159/100)</f>
        <v>303.05</v>
      </c>
      <c r="K1159" s="16" t="n">
        <f aca="false">D1159*H1159</f>
        <v>234.68</v>
      </c>
      <c r="L1159" s="16" t="n">
        <f aca="false">J1159-K1159</f>
        <v>68.37</v>
      </c>
    </row>
    <row r="1160" customFormat="false" ht="15" hidden="false" customHeight="false" outlineLevel="0" collapsed="false">
      <c r="A1160" s="12" t="n">
        <v>1159</v>
      </c>
      <c r="B1160" s="12" t="n">
        <v>602</v>
      </c>
      <c r="C1160" s="12" t="n">
        <v>45</v>
      </c>
      <c r="D1160" s="12" t="n">
        <v>1</v>
      </c>
      <c r="E1160" s="16" t="n">
        <v>4489</v>
      </c>
      <c r="F1160" s="12" t="n">
        <v>0</v>
      </c>
      <c r="G1160" s="12" t="str">
        <f aca="false">INDEX(Products!$C$2:$C$181,MATCH(C1160,Products!$A$2:$A$181,0))</f>
        <v>Home &amp; Kitchen</v>
      </c>
      <c r="H1160" s="16" t="n">
        <f aca="false">INDEX(Products!$E$2:$E$181,MATCH(C1160,Products!$A$2:$A$181,0))</f>
        <v>2892.9</v>
      </c>
      <c r="I1160" s="12" t="str">
        <f aca="false">INDEX(Orders!$G$2:$G$3525,MATCH(B1160,Orders!$A$2:$A$3525,0))</f>
        <v>Delivered</v>
      </c>
      <c r="J1160" s="16" t="n">
        <f aca="false">D1160*E1160*(1-F1160/100)</f>
        <v>4489</v>
      </c>
      <c r="K1160" s="16" t="n">
        <f aca="false">D1160*H1160</f>
        <v>2892.9</v>
      </c>
      <c r="L1160" s="16" t="n">
        <f aca="false">J1160-K1160</f>
        <v>1596.1</v>
      </c>
    </row>
    <row r="1161" customFormat="false" ht="15" hidden="false" customHeight="false" outlineLevel="0" collapsed="false">
      <c r="A1161" s="12" t="n">
        <v>1160</v>
      </c>
      <c r="B1161" s="12" t="n">
        <v>602</v>
      </c>
      <c r="C1161" s="12" t="n">
        <v>88</v>
      </c>
      <c r="D1161" s="12" t="n">
        <v>1</v>
      </c>
      <c r="E1161" s="16" t="n">
        <v>2049</v>
      </c>
      <c r="F1161" s="12" t="n">
        <v>0</v>
      </c>
      <c r="G1161" s="12" t="str">
        <f aca="false">INDEX(Products!$C$2:$C$181,MATCH(C1161,Products!$A$2:$A$181,0))</f>
        <v>Fashion</v>
      </c>
      <c r="H1161" s="16" t="n">
        <f aca="false">INDEX(Products!$E$2:$E$181,MATCH(C1161,Products!$A$2:$A$181,0))</f>
        <v>1198.41</v>
      </c>
      <c r="I1161" s="12" t="str">
        <f aca="false">INDEX(Orders!$G$2:$G$3525,MATCH(B1161,Orders!$A$2:$A$3525,0))</f>
        <v>Delivered</v>
      </c>
      <c r="J1161" s="16" t="n">
        <f aca="false">D1161*E1161*(1-F1161/100)</f>
        <v>2049</v>
      </c>
      <c r="K1161" s="16" t="n">
        <f aca="false">D1161*H1161</f>
        <v>1198.41</v>
      </c>
      <c r="L1161" s="16" t="n">
        <f aca="false">J1161-K1161</f>
        <v>850.59</v>
      </c>
    </row>
    <row r="1162" customFormat="false" ht="15" hidden="false" customHeight="false" outlineLevel="0" collapsed="false">
      <c r="A1162" s="12" t="n">
        <v>1161</v>
      </c>
      <c r="B1162" s="12" t="n">
        <v>603</v>
      </c>
      <c r="C1162" s="12" t="n">
        <v>38</v>
      </c>
      <c r="D1162" s="12" t="n">
        <v>2</v>
      </c>
      <c r="E1162" s="16" t="n">
        <v>3659</v>
      </c>
      <c r="F1162" s="12" t="n">
        <v>0</v>
      </c>
      <c r="G1162" s="12" t="str">
        <f aca="false">INDEX(Products!$C$2:$C$181,MATCH(C1162,Products!$A$2:$A$181,0))</f>
        <v>Home &amp; Kitchen</v>
      </c>
      <c r="H1162" s="16" t="n">
        <f aca="false">INDEX(Products!$E$2:$E$181,MATCH(C1162,Products!$A$2:$A$181,0))</f>
        <v>2545.94</v>
      </c>
      <c r="I1162" s="12" t="str">
        <f aca="false">INDEX(Orders!$G$2:$G$3525,MATCH(B1162,Orders!$A$2:$A$3525,0))</f>
        <v>Delivered</v>
      </c>
      <c r="J1162" s="16" t="n">
        <f aca="false">D1162*E1162*(1-F1162/100)</f>
        <v>7318</v>
      </c>
      <c r="K1162" s="16" t="n">
        <f aca="false">D1162*H1162</f>
        <v>5091.88</v>
      </c>
      <c r="L1162" s="16" t="n">
        <f aca="false">J1162-K1162</f>
        <v>2226.12</v>
      </c>
    </row>
    <row r="1163" customFormat="false" ht="15" hidden="false" customHeight="false" outlineLevel="0" collapsed="false">
      <c r="A1163" s="12" t="n">
        <v>1162</v>
      </c>
      <c r="B1163" s="12" t="n">
        <v>603</v>
      </c>
      <c r="C1163" s="12" t="n">
        <v>152</v>
      </c>
      <c r="D1163" s="12" t="n">
        <v>1</v>
      </c>
      <c r="E1163" s="16" t="n">
        <v>539</v>
      </c>
      <c r="F1163" s="12" t="n">
        <v>5</v>
      </c>
      <c r="G1163" s="12" t="str">
        <f aca="false">INDEX(Products!$C$2:$C$181,MATCH(C1163,Products!$A$2:$A$181,0))</f>
        <v>Books &amp; Stationery</v>
      </c>
      <c r="H1163" s="16" t="n">
        <f aca="false">INDEX(Products!$E$2:$E$181,MATCH(C1163,Products!$A$2:$A$181,0))</f>
        <v>365.16</v>
      </c>
      <c r="I1163" s="12" t="str">
        <f aca="false">INDEX(Orders!$G$2:$G$3525,MATCH(B1163,Orders!$A$2:$A$3525,0))</f>
        <v>Delivered</v>
      </c>
      <c r="J1163" s="16" t="n">
        <f aca="false">D1163*E1163*(1-F1163/100)</f>
        <v>512.05</v>
      </c>
      <c r="K1163" s="16" t="n">
        <f aca="false">D1163*H1163</f>
        <v>365.16</v>
      </c>
      <c r="L1163" s="16" t="n">
        <f aca="false">J1163-K1163</f>
        <v>146.89</v>
      </c>
    </row>
    <row r="1164" customFormat="false" ht="15" hidden="false" customHeight="false" outlineLevel="0" collapsed="false">
      <c r="A1164" s="12" t="n">
        <v>1163</v>
      </c>
      <c r="B1164" s="12" t="n">
        <v>603</v>
      </c>
      <c r="C1164" s="12" t="n">
        <v>154</v>
      </c>
      <c r="D1164" s="12" t="n">
        <v>3</v>
      </c>
      <c r="E1164" s="16" t="n">
        <v>519</v>
      </c>
      <c r="F1164" s="12" t="n">
        <v>0</v>
      </c>
      <c r="G1164" s="12" t="str">
        <f aca="false">INDEX(Products!$C$2:$C$181,MATCH(C1164,Products!$A$2:$A$181,0))</f>
        <v>Books &amp; Stationery</v>
      </c>
      <c r="H1164" s="16" t="n">
        <f aca="false">INDEX(Products!$E$2:$E$181,MATCH(C1164,Products!$A$2:$A$181,0))</f>
        <v>318.97</v>
      </c>
      <c r="I1164" s="12" t="str">
        <f aca="false">INDEX(Orders!$G$2:$G$3525,MATCH(B1164,Orders!$A$2:$A$3525,0))</f>
        <v>Delivered</v>
      </c>
      <c r="J1164" s="16" t="n">
        <f aca="false">D1164*E1164*(1-F1164/100)</f>
        <v>1557</v>
      </c>
      <c r="K1164" s="16" t="n">
        <f aca="false">D1164*H1164</f>
        <v>956.91</v>
      </c>
      <c r="L1164" s="16" t="n">
        <f aca="false">J1164-K1164</f>
        <v>600.09</v>
      </c>
    </row>
    <row r="1165" customFormat="false" ht="15" hidden="false" customHeight="false" outlineLevel="0" collapsed="false">
      <c r="A1165" s="12" t="n">
        <v>1164</v>
      </c>
      <c r="B1165" s="12" t="n">
        <v>603</v>
      </c>
      <c r="C1165" s="12" t="n">
        <v>180</v>
      </c>
      <c r="D1165" s="12" t="n">
        <v>1</v>
      </c>
      <c r="E1165" s="16" t="n">
        <v>859</v>
      </c>
      <c r="F1165" s="12" t="n">
        <v>10</v>
      </c>
      <c r="G1165" s="12" t="str">
        <f aca="false">INDEX(Products!$C$2:$C$181,MATCH(C1165,Products!$A$2:$A$181,0))</f>
        <v>Books &amp; Stationery</v>
      </c>
      <c r="H1165" s="16" t="n">
        <f aca="false">INDEX(Products!$E$2:$E$181,MATCH(C1165,Products!$A$2:$A$181,0))</f>
        <v>571.32</v>
      </c>
      <c r="I1165" s="12" t="str">
        <f aca="false">INDEX(Orders!$G$2:$G$3525,MATCH(B1165,Orders!$A$2:$A$3525,0))</f>
        <v>Delivered</v>
      </c>
      <c r="J1165" s="16" t="n">
        <f aca="false">D1165*E1165*(1-F1165/100)</f>
        <v>773.1</v>
      </c>
      <c r="K1165" s="16" t="n">
        <f aca="false">D1165*H1165</f>
        <v>571.32</v>
      </c>
      <c r="L1165" s="16" t="n">
        <f aca="false">J1165-K1165</f>
        <v>201.78</v>
      </c>
    </row>
    <row r="1166" customFormat="false" ht="15" hidden="false" customHeight="false" outlineLevel="0" collapsed="false">
      <c r="A1166" s="12" t="n">
        <v>1165</v>
      </c>
      <c r="B1166" s="12" t="n">
        <v>604</v>
      </c>
      <c r="C1166" s="12" t="n">
        <v>42</v>
      </c>
      <c r="D1166" s="12" t="n">
        <v>1</v>
      </c>
      <c r="E1166" s="16" t="n">
        <v>1929</v>
      </c>
      <c r="F1166" s="12" t="n">
        <v>0</v>
      </c>
      <c r="G1166" s="12" t="str">
        <f aca="false">INDEX(Products!$C$2:$C$181,MATCH(C1166,Products!$A$2:$A$181,0))</f>
        <v>Home &amp; Kitchen</v>
      </c>
      <c r="H1166" s="16" t="n">
        <f aca="false">INDEX(Products!$E$2:$E$181,MATCH(C1166,Products!$A$2:$A$181,0))</f>
        <v>1085.47</v>
      </c>
      <c r="I1166" s="12" t="str">
        <f aca="false">INDEX(Orders!$G$2:$G$3525,MATCH(B1166,Orders!$A$2:$A$3525,0))</f>
        <v>Delivered</v>
      </c>
      <c r="J1166" s="16" t="n">
        <f aca="false">D1166*E1166*(1-F1166/100)</f>
        <v>1929</v>
      </c>
      <c r="K1166" s="16" t="n">
        <f aca="false">D1166*H1166</f>
        <v>1085.47</v>
      </c>
      <c r="L1166" s="16" t="n">
        <f aca="false">J1166-K1166</f>
        <v>843.53</v>
      </c>
    </row>
    <row r="1167" customFormat="false" ht="15" hidden="false" customHeight="false" outlineLevel="0" collapsed="false">
      <c r="A1167" s="12" t="n">
        <v>1166</v>
      </c>
      <c r="B1167" s="12" t="n">
        <v>604</v>
      </c>
      <c r="C1167" s="12" t="n">
        <v>99</v>
      </c>
      <c r="D1167" s="12" t="n">
        <v>1</v>
      </c>
      <c r="E1167" s="16" t="n">
        <v>1359</v>
      </c>
      <c r="F1167" s="12" t="n">
        <v>0</v>
      </c>
      <c r="G1167" s="12" t="str">
        <f aca="false">INDEX(Products!$C$2:$C$181,MATCH(C1167,Products!$A$2:$A$181,0))</f>
        <v>Beauty</v>
      </c>
      <c r="H1167" s="16" t="n">
        <f aca="false">INDEX(Products!$E$2:$E$181,MATCH(C1167,Products!$A$2:$A$181,0))</f>
        <v>991.28</v>
      </c>
      <c r="I1167" s="12" t="str">
        <f aca="false">INDEX(Orders!$G$2:$G$3525,MATCH(B1167,Orders!$A$2:$A$3525,0))</f>
        <v>Delivered</v>
      </c>
      <c r="J1167" s="16" t="n">
        <f aca="false">D1167*E1167*(1-F1167/100)</f>
        <v>1359</v>
      </c>
      <c r="K1167" s="16" t="n">
        <f aca="false">D1167*H1167</f>
        <v>991.28</v>
      </c>
      <c r="L1167" s="16" t="n">
        <f aca="false">J1167-K1167</f>
        <v>367.72</v>
      </c>
    </row>
    <row r="1168" customFormat="false" ht="15" hidden="false" customHeight="false" outlineLevel="0" collapsed="false">
      <c r="A1168" s="12" t="n">
        <v>1167</v>
      </c>
      <c r="B1168" s="12" t="n">
        <v>604</v>
      </c>
      <c r="C1168" s="12" t="n">
        <v>98</v>
      </c>
      <c r="D1168" s="12" t="n">
        <v>1</v>
      </c>
      <c r="E1168" s="16" t="n">
        <v>719</v>
      </c>
      <c r="F1168" s="12" t="n">
        <v>0</v>
      </c>
      <c r="G1168" s="12" t="str">
        <f aca="false">INDEX(Products!$C$2:$C$181,MATCH(C1168,Products!$A$2:$A$181,0))</f>
        <v>Beauty</v>
      </c>
      <c r="H1168" s="16" t="n">
        <f aca="false">INDEX(Products!$E$2:$E$181,MATCH(C1168,Products!$A$2:$A$181,0))</f>
        <v>445.67</v>
      </c>
      <c r="I1168" s="12" t="str">
        <f aca="false">INDEX(Orders!$G$2:$G$3525,MATCH(B1168,Orders!$A$2:$A$3525,0))</f>
        <v>Delivered</v>
      </c>
      <c r="J1168" s="16" t="n">
        <f aca="false">D1168*E1168*(1-F1168/100)</f>
        <v>719</v>
      </c>
      <c r="K1168" s="16" t="n">
        <f aca="false">D1168*H1168</f>
        <v>445.67</v>
      </c>
      <c r="L1168" s="16" t="n">
        <f aca="false">J1168-K1168</f>
        <v>273.33</v>
      </c>
    </row>
    <row r="1169" customFormat="false" ht="15" hidden="false" customHeight="false" outlineLevel="0" collapsed="false">
      <c r="A1169" s="12" t="n">
        <v>1168</v>
      </c>
      <c r="B1169" s="12" t="n">
        <v>605</v>
      </c>
      <c r="C1169" s="12" t="n">
        <v>84</v>
      </c>
      <c r="D1169" s="12" t="n">
        <v>2</v>
      </c>
      <c r="E1169" s="16" t="n">
        <v>1179</v>
      </c>
      <c r="F1169" s="12" t="n">
        <v>0</v>
      </c>
      <c r="G1169" s="12" t="str">
        <f aca="false">INDEX(Products!$C$2:$C$181,MATCH(C1169,Products!$A$2:$A$181,0))</f>
        <v>Fashion</v>
      </c>
      <c r="H1169" s="16" t="n">
        <f aca="false">INDEX(Products!$E$2:$E$181,MATCH(C1169,Products!$A$2:$A$181,0))</f>
        <v>692.43</v>
      </c>
      <c r="I1169" s="12" t="str">
        <f aca="false">INDEX(Orders!$G$2:$G$3525,MATCH(B1169,Orders!$A$2:$A$3525,0))</f>
        <v>Cancelled</v>
      </c>
      <c r="J1169" s="16" t="n">
        <f aca="false">D1169*E1169*(1-F1169/100)</f>
        <v>2358</v>
      </c>
      <c r="K1169" s="16" t="n">
        <f aca="false">D1169*H1169</f>
        <v>1384.86</v>
      </c>
      <c r="L1169" s="16" t="n">
        <f aca="false">J1169-K1169</f>
        <v>973.14</v>
      </c>
    </row>
    <row r="1170" customFormat="false" ht="15" hidden="false" customHeight="false" outlineLevel="0" collapsed="false">
      <c r="A1170" s="12" t="n">
        <v>1169</v>
      </c>
      <c r="B1170" s="12" t="n">
        <v>605</v>
      </c>
      <c r="C1170" s="12" t="n">
        <v>3</v>
      </c>
      <c r="D1170" s="12" t="n">
        <v>1</v>
      </c>
      <c r="E1170" s="16" t="n">
        <v>1619</v>
      </c>
      <c r="F1170" s="12" t="n">
        <v>0</v>
      </c>
      <c r="G1170" s="12" t="str">
        <f aca="false">INDEX(Products!$C$2:$C$181,MATCH(C1170,Products!$A$2:$A$181,0))</f>
        <v>Electronics</v>
      </c>
      <c r="H1170" s="16" t="n">
        <f aca="false">INDEX(Products!$E$2:$E$181,MATCH(C1170,Products!$A$2:$A$181,0))</f>
        <v>940.96</v>
      </c>
      <c r="I1170" s="12" t="str">
        <f aca="false">INDEX(Orders!$G$2:$G$3525,MATCH(B1170,Orders!$A$2:$A$3525,0))</f>
        <v>Cancelled</v>
      </c>
      <c r="J1170" s="16" t="n">
        <f aca="false">D1170*E1170*(1-F1170/100)</f>
        <v>1619</v>
      </c>
      <c r="K1170" s="16" t="n">
        <f aca="false">D1170*H1170</f>
        <v>940.96</v>
      </c>
      <c r="L1170" s="16" t="n">
        <f aca="false">J1170-K1170</f>
        <v>678.04</v>
      </c>
    </row>
    <row r="1171" customFormat="false" ht="15" hidden="false" customHeight="false" outlineLevel="0" collapsed="false">
      <c r="A1171" s="12" t="n">
        <v>1170</v>
      </c>
      <c r="B1171" s="12" t="n">
        <v>606</v>
      </c>
      <c r="C1171" s="12" t="n">
        <v>139</v>
      </c>
      <c r="D1171" s="12" t="n">
        <v>1</v>
      </c>
      <c r="E1171" s="16" t="n">
        <v>3249</v>
      </c>
      <c r="F1171" s="12" t="n">
        <v>0</v>
      </c>
      <c r="G1171" s="12" t="str">
        <f aca="false">INDEX(Products!$C$2:$C$181,MATCH(C1171,Products!$A$2:$A$181,0))</f>
        <v>Sports &amp; Fitness</v>
      </c>
      <c r="H1171" s="16" t="n">
        <f aca="false">INDEX(Products!$E$2:$E$181,MATCH(C1171,Products!$A$2:$A$181,0))</f>
        <v>2209.3</v>
      </c>
      <c r="I1171" s="12" t="str">
        <f aca="false">INDEX(Orders!$G$2:$G$3525,MATCH(B1171,Orders!$A$2:$A$3525,0))</f>
        <v>Delivered</v>
      </c>
      <c r="J1171" s="16" t="n">
        <f aca="false">D1171*E1171*(1-F1171/100)</f>
        <v>3249</v>
      </c>
      <c r="K1171" s="16" t="n">
        <f aca="false">D1171*H1171</f>
        <v>2209.3</v>
      </c>
      <c r="L1171" s="16" t="n">
        <f aca="false">J1171-K1171</f>
        <v>1039.7</v>
      </c>
    </row>
    <row r="1172" customFormat="false" ht="15" hidden="false" customHeight="false" outlineLevel="0" collapsed="false">
      <c r="A1172" s="12" t="n">
        <v>1171</v>
      </c>
      <c r="B1172" s="12" t="n">
        <v>607</v>
      </c>
      <c r="C1172" s="12" t="n">
        <v>81</v>
      </c>
      <c r="D1172" s="12" t="n">
        <v>2</v>
      </c>
      <c r="E1172" s="16" t="n">
        <v>1299</v>
      </c>
      <c r="F1172" s="12" t="n">
        <v>5</v>
      </c>
      <c r="G1172" s="12" t="str">
        <f aca="false">INDEX(Products!$C$2:$C$181,MATCH(C1172,Products!$A$2:$A$181,0))</f>
        <v>Fashion</v>
      </c>
      <c r="H1172" s="16" t="n">
        <f aca="false">INDEX(Products!$E$2:$E$181,MATCH(C1172,Products!$A$2:$A$181,0))</f>
        <v>878.72</v>
      </c>
      <c r="I1172" s="12" t="str">
        <f aca="false">INDEX(Orders!$G$2:$G$3525,MATCH(B1172,Orders!$A$2:$A$3525,0))</f>
        <v>Delivered</v>
      </c>
      <c r="J1172" s="16" t="n">
        <f aca="false">D1172*E1172*(1-F1172/100)</f>
        <v>2468.1</v>
      </c>
      <c r="K1172" s="16" t="n">
        <f aca="false">D1172*H1172</f>
        <v>1757.44</v>
      </c>
      <c r="L1172" s="16" t="n">
        <f aca="false">J1172-K1172</f>
        <v>710.66</v>
      </c>
    </row>
    <row r="1173" customFormat="false" ht="15" hidden="false" customHeight="false" outlineLevel="0" collapsed="false">
      <c r="A1173" s="12" t="n">
        <v>1172</v>
      </c>
      <c r="B1173" s="12" t="n">
        <v>608</v>
      </c>
      <c r="C1173" s="12" t="n">
        <v>56</v>
      </c>
      <c r="D1173" s="12" t="n">
        <v>1</v>
      </c>
      <c r="E1173" s="16" t="n">
        <v>1739</v>
      </c>
      <c r="F1173" s="12" t="n">
        <v>0</v>
      </c>
      <c r="G1173" s="12" t="str">
        <f aca="false">INDEX(Products!$C$2:$C$181,MATCH(C1173,Products!$A$2:$A$181,0))</f>
        <v>Home &amp; Kitchen</v>
      </c>
      <c r="H1173" s="16" t="n">
        <f aca="false">INDEX(Products!$E$2:$E$181,MATCH(C1173,Products!$A$2:$A$181,0))</f>
        <v>1012.52</v>
      </c>
      <c r="I1173" s="12" t="str">
        <f aca="false">INDEX(Orders!$G$2:$G$3525,MATCH(B1173,Orders!$A$2:$A$3525,0))</f>
        <v>Delivered</v>
      </c>
      <c r="J1173" s="16" t="n">
        <f aca="false">D1173*E1173*(1-F1173/100)</f>
        <v>1739</v>
      </c>
      <c r="K1173" s="16" t="n">
        <f aca="false">D1173*H1173</f>
        <v>1012.52</v>
      </c>
      <c r="L1173" s="16" t="n">
        <f aca="false">J1173-K1173</f>
        <v>726.48</v>
      </c>
    </row>
    <row r="1174" customFormat="false" ht="15" hidden="false" customHeight="false" outlineLevel="0" collapsed="false">
      <c r="A1174" s="12" t="n">
        <v>1173</v>
      </c>
      <c r="B1174" s="12" t="n">
        <v>608</v>
      </c>
      <c r="C1174" s="12" t="n">
        <v>145</v>
      </c>
      <c r="D1174" s="12" t="n">
        <v>1</v>
      </c>
      <c r="E1174" s="16" t="n">
        <v>1329</v>
      </c>
      <c r="F1174" s="12" t="n">
        <v>15</v>
      </c>
      <c r="G1174" s="12" t="str">
        <f aca="false">INDEX(Products!$C$2:$C$181,MATCH(C1174,Products!$A$2:$A$181,0))</f>
        <v>Sports &amp; Fitness</v>
      </c>
      <c r="H1174" s="16" t="n">
        <f aca="false">INDEX(Products!$E$2:$E$181,MATCH(C1174,Products!$A$2:$A$181,0))</f>
        <v>887.99</v>
      </c>
      <c r="I1174" s="12" t="str">
        <f aca="false">INDEX(Orders!$G$2:$G$3525,MATCH(B1174,Orders!$A$2:$A$3525,0))</f>
        <v>Delivered</v>
      </c>
      <c r="J1174" s="16" t="n">
        <f aca="false">D1174*E1174*(1-F1174/100)</f>
        <v>1129.65</v>
      </c>
      <c r="K1174" s="16" t="n">
        <f aca="false">D1174*H1174</f>
        <v>887.99</v>
      </c>
      <c r="L1174" s="16" t="n">
        <f aca="false">J1174-K1174</f>
        <v>241.66</v>
      </c>
    </row>
    <row r="1175" customFormat="false" ht="15" hidden="false" customHeight="false" outlineLevel="0" collapsed="false">
      <c r="A1175" s="12" t="n">
        <v>1174</v>
      </c>
      <c r="B1175" s="12" t="n">
        <v>609</v>
      </c>
      <c r="C1175" s="12" t="n">
        <v>11</v>
      </c>
      <c r="D1175" s="12" t="n">
        <v>1</v>
      </c>
      <c r="E1175" s="16" t="n">
        <v>3989</v>
      </c>
      <c r="F1175" s="12" t="n">
        <v>15</v>
      </c>
      <c r="G1175" s="12" t="str">
        <f aca="false">INDEX(Products!$C$2:$C$181,MATCH(C1175,Products!$A$2:$A$181,0))</f>
        <v>Electronics</v>
      </c>
      <c r="H1175" s="16" t="n">
        <f aca="false">INDEX(Products!$E$2:$E$181,MATCH(C1175,Products!$A$2:$A$181,0))</f>
        <v>2305.24</v>
      </c>
      <c r="I1175" s="12" t="str">
        <f aca="false">INDEX(Orders!$G$2:$G$3525,MATCH(B1175,Orders!$A$2:$A$3525,0))</f>
        <v>Delivered</v>
      </c>
      <c r="J1175" s="16" t="n">
        <f aca="false">D1175*E1175*(1-F1175/100)</f>
        <v>3390.65</v>
      </c>
      <c r="K1175" s="16" t="n">
        <f aca="false">D1175*H1175</f>
        <v>2305.24</v>
      </c>
      <c r="L1175" s="16" t="n">
        <f aca="false">J1175-K1175</f>
        <v>1085.41</v>
      </c>
    </row>
    <row r="1176" customFormat="false" ht="15" hidden="false" customHeight="false" outlineLevel="0" collapsed="false">
      <c r="A1176" s="12" t="n">
        <v>1175</v>
      </c>
      <c r="B1176" s="12" t="n">
        <v>610</v>
      </c>
      <c r="C1176" s="12" t="n">
        <v>151</v>
      </c>
      <c r="D1176" s="12" t="n">
        <v>1</v>
      </c>
      <c r="E1176" s="16" t="n">
        <v>149</v>
      </c>
      <c r="F1176" s="12" t="n">
        <v>15</v>
      </c>
      <c r="G1176" s="12" t="str">
        <f aca="false">INDEX(Products!$C$2:$C$181,MATCH(C1176,Products!$A$2:$A$181,0))</f>
        <v>Books &amp; Stationery</v>
      </c>
      <c r="H1176" s="16" t="n">
        <f aca="false">INDEX(Products!$E$2:$E$181,MATCH(C1176,Products!$A$2:$A$181,0))</f>
        <v>97.78</v>
      </c>
      <c r="I1176" s="12" t="str">
        <f aca="false">INDEX(Orders!$G$2:$G$3525,MATCH(B1176,Orders!$A$2:$A$3525,0))</f>
        <v>Returned</v>
      </c>
      <c r="J1176" s="16" t="n">
        <f aca="false">D1176*E1176*(1-F1176/100)</f>
        <v>126.65</v>
      </c>
      <c r="K1176" s="16" t="n">
        <f aca="false">D1176*H1176</f>
        <v>97.78</v>
      </c>
      <c r="L1176" s="16" t="n">
        <f aca="false">J1176-K1176</f>
        <v>28.87</v>
      </c>
    </row>
    <row r="1177" customFormat="false" ht="15" hidden="false" customHeight="false" outlineLevel="0" collapsed="false">
      <c r="A1177" s="12" t="n">
        <v>1176</v>
      </c>
      <c r="B1177" s="12" t="n">
        <v>611</v>
      </c>
      <c r="C1177" s="12" t="n">
        <v>32</v>
      </c>
      <c r="D1177" s="12" t="n">
        <v>1</v>
      </c>
      <c r="E1177" s="16" t="n">
        <v>4219</v>
      </c>
      <c r="F1177" s="12" t="n">
        <v>0</v>
      </c>
      <c r="G1177" s="12" t="str">
        <f aca="false">INDEX(Products!$C$2:$C$181,MATCH(C1177,Products!$A$2:$A$181,0))</f>
        <v>Home &amp; Kitchen</v>
      </c>
      <c r="H1177" s="16" t="n">
        <f aca="false">INDEX(Products!$E$2:$E$181,MATCH(C1177,Products!$A$2:$A$181,0))</f>
        <v>2621.48</v>
      </c>
      <c r="I1177" s="12" t="str">
        <f aca="false">INDEX(Orders!$G$2:$G$3525,MATCH(B1177,Orders!$A$2:$A$3525,0))</f>
        <v>Delivered</v>
      </c>
      <c r="J1177" s="16" t="n">
        <f aca="false">D1177*E1177*(1-F1177/100)</f>
        <v>4219</v>
      </c>
      <c r="K1177" s="16" t="n">
        <f aca="false">D1177*H1177</f>
        <v>2621.48</v>
      </c>
      <c r="L1177" s="16" t="n">
        <f aca="false">J1177-K1177</f>
        <v>1597.52</v>
      </c>
    </row>
    <row r="1178" customFormat="false" ht="15" hidden="false" customHeight="false" outlineLevel="0" collapsed="false">
      <c r="A1178" s="12" t="n">
        <v>1177</v>
      </c>
      <c r="B1178" s="12" t="n">
        <v>611</v>
      </c>
      <c r="C1178" s="12" t="n">
        <v>92</v>
      </c>
      <c r="D1178" s="12" t="n">
        <v>1</v>
      </c>
      <c r="E1178" s="16" t="n">
        <v>1689</v>
      </c>
      <c r="F1178" s="12" t="n">
        <v>0</v>
      </c>
      <c r="G1178" s="12" t="str">
        <f aca="false">INDEX(Products!$C$2:$C$181,MATCH(C1178,Products!$A$2:$A$181,0))</f>
        <v>Beauty</v>
      </c>
      <c r="H1178" s="16" t="n">
        <f aca="false">INDEX(Products!$E$2:$E$181,MATCH(C1178,Products!$A$2:$A$181,0))</f>
        <v>1225.32</v>
      </c>
      <c r="I1178" s="12" t="str">
        <f aca="false">INDEX(Orders!$G$2:$G$3525,MATCH(B1178,Orders!$A$2:$A$3525,0))</f>
        <v>Delivered</v>
      </c>
      <c r="J1178" s="16" t="n">
        <f aca="false">D1178*E1178*(1-F1178/100)</f>
        <v>1689</v>
      </c>
      <c r="K1178" s="16" t="n">
        <f aca="false">D1178*H1178</f>
        <v>1225.32</v>
      </c>
      <c r="L1178" s="16" t="n">
        <f aca="false">J1178-K1178</f>
        <v>463.68</v>
      </c>
    </row>
    <row r="1179" customFormat="false" ht="15" hidden="false" customHeight="false" outlineLevel="0" collapsed="false">
      <c r="A1179" s="12" t="n">
        <v>1178</v>
      </c>
      <c r="B1179" s="12" t="n">
        <v>611</v>
      </c>
      <c r="C1179" s="12" t="n">
        <v>56</v>
      </c>
      <c r="D1179" s="12" t="n">
        <v>2</v>
      </c>
      <c r="E1179" s="16" t="n">
        <v>1739</v>
      </c>
      <c r="F1179" s="12" t="n">
        <v>0</v>
      </c>
      <c r="G1179" s="12" t="str">
        <f aca="false">INDEX(Products!$C$2:$C$181,MATCH(C1179,Products!$A$2:$A$181,0))</f>
        <v>Home &amp; Kitchen</v>
      </c>
      <c r="H1179" s="16" t="n">
        <f aca="false">INDEX(Products!$E$2:$E$181,MATCH(C1179,Products!$A$2:$A$181,0))</f>
        <v>1012.52</v>
      </c>
      <c r="I1179" s="12" t="str">
        <f aca="false">INDEX(Orders!$G$2:$G$3525,MATCH(B1179,Orders!$A$2:$A$3525,0))</f>
        <v>Delivered</v>
      </c>
      <c r="J1179" s="16" t="n">
        <f aca="false">D1179*E1179*(1-F1179/100)</f>
        <v>3478</v>
      </c>
      <c r="K1179" s="16" t="n">
        <f aca="false">D1179*H1179</f>
        <v>2025.04</v>
      </c>
      <c r="L1179" s="16" t="n">
        <f aca="false">J1179-K1179</f>
        <v>1452.96</v>
      </c>
    </row>
    <row r="1180" customFormat="false" ht="15" hidden="false" customHeight="false" outlineLevel="0" collapsed="false">
      <c r="A1180" s="12" t="n">
        <v>1179</v>
      </c>
      <c r="B1180" s="12" t="n">
        <v>611</v>
      </c>
      <c r="C1180" s="12" t="n">
        <v>72</v>
      </c>
      <c r="D1180" s="12" t="n">
        <v>1</v>
      </c>
      <c r="E1180" s="16" t="n">
        <v>1649</v>
      </c>
      <c r="F1180" s="12" t="n">
        <v>0</v>
      </c>
      <c r="G1180" s="12" t="str">
        <f aca="false">INDEX(Products!$C$2:$C$181,MATCH(C1180,Products!$A$2:$A$181,0))</f>
        <v>Fashion</v>
      </c>
      <c r="H1180" s="16" t="n">
        <f aca="false">INDEX(Products!$E$2:$E$181,MATCH(C1180,Products!$A$2:$A$181,0))</f>
        <v>1006.18</v>
      </c>
      <c r="I1180" s="12" t="str">
        <f aca="false">INDEX(Orders!$G$2:$G$3525,MATCH(B1180,Orders!$A$2:$A$3525,0))</f>
        <v>Delivered</v>
      </c>
      <c r="J1180" s="16" t="n">
        <f aca="false">D1180*E1180*(1-F1180/100)</f>
        <v>1649</v>
      </c>
      <c r="K1180" s="16" t="n">
        <f aca="false">D1180*H1180</f>
        <v>1006.18</v>
      </c>
      <c r="L1180" s="16" t="n">
        <f aca="false">J1180-K1180</f>
        <v>642.82</v>
      </c>
    </row>
    <row r="1181" customFormat="false" ht="15" hidden="false" customHeight="false" outlineLevel="0" collapsed="false">
      <c r="A1181" s="12" t="n">
        <v>1180</v>
      </c>
      <c r="B1181" s="12" t="n">
        <v>612</v>
      </c>
      <c r="C1181" s="12" t="n">
        <v>161</v>
      </c>
      <c r="D1181" s="12" t="n">
        <v>1</v>
      </c>
      <c r="E1181" s="16" t="n">
        <v>549</v>
      </c>
      <c r="F1181" s="12" t="n">
        <v>0</v>
      </c>
      <c r="G1181" s="12" t="str">
        <f aca="false">INDEX(Products!$C$2:$C$181,MATCH(C1181,Products!$A$2:$A$181,0))</f>
        <v>Books &amp; Stationery</v>
      </c>
      <c r="H1181" s="16" t="n">
        <f aca="false">INDEX(Products!$E$2:$E$181,MATCH(C1181,Products!$A$2:$A$181,0))</f>
        <v>380.41</v>
      </c>
      <c r="I1181" s="12" t="str">
        <f aca="false">INDEX(Orders!$G$2:$G$3525,MATCH(B1181,Orders!$A$2:$A$3525,0))</f>
        <v>Delivered</v>
      </c>
      <c r="J1181" s="16" t="n">
        <f aca="false">D1181*E1181*(1-F1181/100)</f>
        <v>549</v>
      </c>
      <c r="K1181" s="16" t="n">
        <f aca="false">D1181*H1181</f>
        <v>380.41</v>
      </c>
      <c r="L1181" s="16" t="n">
        <f aca="false">J1181-K1181</f>
        <v>168.59</v>
      </c>
    </row>
    <row r="1182" customFormat="false" ht="15" hidden="false" customHeight="false" outlineLevel="0" collapsed="false">
      <c r="A1182" s="12" t="n">
        <v>1181</v>
      </c>
      <c r="B1182" s="12" t="n">
        <v>613</v>
      </c>
      <c r="C1182" s="12" t="n">
        <v>137</v>
      </c>
      <c r="D1182" s="12" t="n">
        <v>1</v>
      </c>
      <c r="E1182" s="16" t="n">
        <v>3509</v>
      </c>
      <c r="F1182" s="12" t="n">
        <v>0</v>
      </c>
      <c r="G1182" s="12" t="str">
        <f aca="false">INDEX(Products!$C$2:$C$181,MATCH(C1182,Products!$A$2:$A$181,0))</f>
        <v>Sports &amp; Fitness</v>
      </c>
      <c r="H1182" s="16" t="n">
        <f aca="false">INDEX(Products!$E$2:$E$181,MATCH(C1182,Products!$A$2:$A$181,0))</f>
        <v>2570.86</v>
      </c>
      <c r="I1182" s="12" t="str">
        <f aca="false">INDEX(Orders!$G$2:$G$3525,MATCH(B1182,Orders!$A$2:$A$3525,0))</f>
        <v>Delivered</v>
      </c>
      <c r="J1182" s="16" t="n">
        <f aca="false">D1182*E1182*(1-F1182/100)</f>
        <v>3509</v>
      </c>
      <c r="K1182" s="16" t="n">
        <f aca="false">D1182*H1182</f>
        <v>2570.86</v>
      </c>
      <c r="L1182" s="16" t="n">
        <f aca="false">J1182-K1182</f>
        <v>938.14</v>
      </c>
    </row>
    <row r="1183" customFormat="false" ht="15" hidden="false" customHeight="false" outlineLevel="0" collapsed="false">
      <c r="A1183" s="12" t="n">
        <v>1182</v>
      </c>
      <c r="B1183" s="12" t="n">
        <v>614</v>
      </c>
      <c r="C1183" s="12" t="n">
        <v>2</v>
      </c>
      <c r="D1183" s="12" t="n">
        <v>1</v>
      </c>
      <c r="E1183" s="16" t="n">
        <v>4619</v>
      </c>
      <c r="F1183" s="12" t="n">
        <v>0</v>
      </c>
      <c r="G1183" s="12" t="str">
        <f aca="false">INDEX(Products!$C$2:$C$181,MATCH(C1183,Products!$A$2:$A$181,0))</f>
        <v>Electronics</v>
      </c>
      <c r="H1183" s="16" t="n">
        <f aca="false">INDEX(Products!$E$2:$E$181,MATCH(C1183,Products!$A$2:$A$181,0))</f>
        <v>3093.49</v>
      </c>
      <c r="I1183" s="12" t="str">
        <f aca="false">INDEX(Orders!$G$2:$G$3525,MATCH(B1183,Orders!$A$2:$A$3525,0))</f>
        <v>Delivered</v>
      </c>
      <c r="J1183" s="16" t="n">
        <f aca="false">D1183*E1183*(1-F1183/100)</f>
        <v>4619</v>
      </c>
      <c r="K1183" s="16" t="n">
        <f aca="false">D1183*H1183</f>
        <v>3093.49</v>
      </c>
      <c r="L1183" s="16" t="n">
        <f aca="false">J1183-K1183</f>
        <v>1525.51</v>
      </c>
    </row>
    <row r="1184" customFormat="false" ht="15" hidden="false" customHeight="false" outlineLevel="0" collapsed="false">
      <c r="A1184" s="12" t="n">
        <v>1183</v>
      </c>
      <c r="B1184" s="12" t="n">
        <v>614</v>
      </c>
      <c r="C1184" s="12" t="n">
        <v>52</v>
      </c>
      <c r="D1184" s="12" t="n">
        <v>1</v>
      </c>
      <c r="E1184" s="16" t="n">
        <v>1859</v>
      </c>
      <c r="F1184" s="12" t="n">
        <v>15</v>
      </c>
      <c r="G1184" s="12" t="str">
        <f aca="false">INDEX(Products!$C$2:$C$181,MATCH(C1184,Products!$A$2:$A$181,0))</f>
        <v>Home &amp; Kitchen</v>
      </c>
      <c r="H1184" s="16" t="n">
        <f aca="false">INDEX(Products!$E$2:$E$181,MATCH(C1184,Products!$A$2:$A$181,0))</f>
        <v>1211.54</v>
      </c>
      <c r="I1184" s="12" t="str">
        <f aca="false">INDEX(Orders!$G$2:$G$3525,MATCH(B1184,Orders!$A$2:$A$3525,0))</f>
        <v>Delivered</v>
      </c>
      <c r="J1184" s="16" t="n">
        <f aca="false">D1184*E1184*(1-F1184/100)</f>
        <v>1580.15</v>
      </c>
      <c r="K1184" s="16" t="n">
        <f aca="false">D1184*H1184</f>
        <v>1211.54</v>
      </c>
      <c r="L1184" s="16" t="n">
        <f aca="false">J1184-K1184</f>
        <v>368.61</v>
      </c>
    </row>
    <row r="1185" customFormat="false" ht="15" hidden="false" customHeight="false" outlineLevel="0" collapsed="false">
      <c r="A1185" s="12" t="n">
        <v>1184</v>
      </c>
      <c r="B1185" s="12" t="n">
        <v>614</v>
      </c>
      <c r="C1185" s="12" t="n">
        <v>67</v>
      </c>
      <c r="D1185" s="12" t="n">
        <v>1</v>
      </c>
      <c r="E1185" s="16" t="n">
        <v>629</v>
      </c>
      <c r="F1185" s="12" t="n">
        <v>15</v>
      </c>
      <c r="G1185" s="12" t="str">
        <f aca="false">INDEX(Products!$C$2:$C$181,MATCH(C1185,Products!$A$2:$A$181,0))</f>
        <v>Fashion</v>
      </c>
      <c r="H1185" s="16" t="n">
        <f aca="false">INDEX(Products!$E$2:$E$181,MATCH(C1185,Products!$A$2:$A$181,0))</f>
        <v>388.42</v>
      </c>
      <c r="I1185" s="12" t="str">
        <f aca="false">INDEX(Orders!$G$2:$G$3525,MATCH(B1185,Orders!$A$2:$A$3525,0))</f>
        <v>Delivered</v>
      </c>
      <c r="J1185" s="16" t="n">
        <f aca="false">D1185*E1185*(1-F1185/100)</f>
        <v>534.65</v>
      </c>
      <c r="K1185" s="16" t="n">
        <f aca="false">D1185*H1185</f>
        <v>388.42</v>
      </c>
      <c r="L1185" s="16" t="n">
        <f aca="false">J1185-K1185</f>
        <v>146.23</v>
      </c>
    </row>
    <row r="1186" customFormat="false" ht="15" hidden="false" customHeight="false" outlineLevel="0" collapsed="false">
      <c r="A1186" s="12" t="n">
        <v>1185</v>
      </c>
      <c r="B1186" s="12" t="n">
        <v>614</v>
      </c>
      <c r="C1186" s="12" t="n">
        <v>137</v>
      </c>
      <c r="D1186" s="12" t="n">
        <v>1</v>
      </c>
      <c r="E1186" s="16" t="n">
        <v>3509</v>
      </c>
      <c r="F1186" s="12" t="n">
        <v>0</v>
      </c>
      <c r="G1186" s="12" t="str">
        <f aca="false">INDEX(Products!$C$2:$C$181,MATCH(C1186,Products!$A$2:$A$181,0))</f>
        <v>Sports &amp; Fitness</v>
      </c>
      <c r="H1186" s="16" t="n">
        <f aca="false">INDEX(Products!$E$2:$E$181,MATCH(C1186,Products!$A$2:$A$181,0))</f>
        <v>2570.86</v>
      </c>
      <c r="I1186" s="12" t="str">
        <f aca="false">INDEX(Orders!$G$2:$G$3525,MATCH(B1186,Orders!$A$2:$A$3525,0))</f>
        <v>Delivered</v>
      </c>
      <c r="J1186" s="16" t="n">
        <f aca="false">D1186*E1186*(1-F1186/100)</f>
        <v>3509</v>
      </c>
      <c r="K1186" s="16" t="n">
        <f aca="false">D1186*H1186</f>
        <v>2570.86</v>
      </c>
      <c r="L1186" s="16" t="n">
        <f aca="false">J1186-K1186</f>
        <v>938.14</v>
      </c>
    </row>
    <row r="1187" customFormat="false" ht="15" hidden="false" customHeight="false" outlineLevel="0" collapsed="false">
      <c r="A1187" s="12" t="n">
        <v>1186</v>
      </c>
      <c r="B1187" s="12" t="n">
        <v>615</v>
      </c>
      <c r="C1187" s="12" t="n">
        <v>85</v>
      </c>
      <c r="D1187" s="12" t="n">
        <v>1</v>
      </c>
      <c r="E1187" s="16" t="n">
        <v>419</v>
      </c>
      <c r="F1187" s="12" t="n">
        <v>0</v>
      </c>
      <c r="G1187" s="12" t="str">
        <f aca="false">INDEX(Products!$C$2:$C$181,MATCH(C1187,Products!$A$2:$A$181,0))</f>
        <v>Fashion</v>
      </c>
      <c r="H1187" s="16" t="n">
        <f aca="false">INDEX(Products!$E$2:$E$181,MATCH(C1187,Products!$A$2:$A$181,0))</f>
        <v>279.97</v>
      </c>
      <c r="I1187" s="12" t="str">
        <f aca="false">INDEX(Orders!$G$2:$G$3525,MATCH(B1187,Orders!$A$2:$A$3525,0))</f>
        <v>Delivered</v>
      </c>
      <c r="J1187" s="16" t="n">
        <f aca="false">D1187*E1187*(1-F1187/100)</f>
        <v>419</v>
      </c>
      <c r="K1187" s="16" t="n">
        <f aca="false">D1187*H1187</f>
        <v>279.97</v>
      </c>
      <c r="L1187" s="16" t="n">
        <f aca="false">J1187-K1187</f>
        <v>139.03</v>
      </c>
    </row>
    <row r="1188" customFormat="false" ht="15" hidden="false" customHeight="false" outlineLevel="0" collapsed="false">
      <c r="A1188" s="12" t="n">
        <v>1187</v>
      </c>
      <c r="B1188" s="12" t="n">
        <v>616</v>
      </c>
      <c r="C1188" s="12" t="n">
        <v>168</v>
      </c>
      <c r="D1188" s="12" t="n">
        <v>1</v>
      </c>
      <c r="E1188" s="16" t="n">
        <v>149</v>
      </c>
      <c r="F1188" s="12" t="n">
        <v>5</v>
      </c>
      <c r="G1188" s="12" t="str">
        <f aca="false">INDEX(Products!$C$2:$C$181,MATCH(C1188,Products!$A$2:$A$181,0))</f>
        <v>Books &amp; Stationery</v>
      </c>
      <c r="H1188" s="16" t="n">
        <f aca="false">INDEX(Products!$E$2:$E$181,MATCH(C1188,Products!$A$2:$A$181,0))</f>
        <v>83.16</v>
      </c>
      <c r="I1188" s="12" t="str">
        <f aca="false">INDEX(Orders!$G$2:$G$3525,MATCH(B1188,Orders!$A$2:$A$3525,0))</f>
        <v>Returned</v>
      </c>
      <c r="J1188" s="16" t="n">
        <f aca="false">D1188*E1188*(1-F1188/100)</f>
        <v>141.55</v>
      </c>
      <c r="K1188" s="16" t="n">
        <f aca="false">D1188*H1188</f>
        <v>83.16</v>
      </c>
      <c r="L1188" s="16" t="n">
        <f aca="false">J1188-K1188</f>
        <v>58.39</v>
      </c>
    </row>
    <row r="1189" customFormat="false" ht="15" hidden="false" customHeight="false" outlineLevel="0" collapsed="false">
      <c r="A1189" s="12" t="n">
        <v>1188</v>
      </c>
      <c r="B1189" s="12" t="n">
        <v>617</v>
      </c>
      <c r="C1189" s="12" t="n">
        <v>27</v>
      </c>
      <c r="D1189" s="12" t="n">
        <v>1</v>
      </c>
      <c r="E1189" s="16" t="n">
        <v>5699</v>
      </c>
      <c r="F1189" s="12" t="n">
        <v>0</v>
      </c>
      <c r="G1189" s="12" t="str">
        <f aca="false">INDEX(Products!$C$2:$C$181,MATCH(C1189,Products!$A$2:$A$181,0))</f>
        <v>Electronics</v>
      </c>
      <c r="H1189" s="16" t="n">
        <f aca="false">INDEX(Products!$E$2:$E$181,MATCH(C1189,Products!$A$2:$A$181,0))</f>
        <v>4154.37</v>
      </c>
      <c r="I1189" s="12" t="str">
        <f aca="false">INDEX(Orders!$G$2:$G$3525,MATCH(B1189,Orders!$A$2:$A$3525,0))</f>
        <v>Returned</v>
      </c>
      <c r="J1189" s="16" t="n">
        <f aca="false">D1189*E1189*(1-F1189/100)</f>
        <v>5699</v>
      </c>
      <c r="K1189" s="16" t="n">
        <f aca="false">D1189*H1189</f>
        <v>4154.37</v>
      </c>
      <c r="L1189" s="16" t="n">
        <f aca="false">J1189-K1189</f>
        <v>1544.63</v>
      </c>
    </row>
    <row r="1190" customFormat="false" ht="15" hidden="false" customHeight="false" outlineLevel="0" collapsed="false">
      <c r="A1190" s="12" t="n">
        <v>1189</v>
      </c>
      <c r="B1190" s="12" t="n">
        <v>617</v>
      </c>
      <c r="C1190" s="12" t="n">
        <v>159</v>
      </c>
      <c r="D1190" s="12" t="n">
        <v>2</v>
      </c>
      <c r="E1190" s="16" t="n">
        <v>439</v>
      </c>
      <c r="F1190" s="12" t="n">
        <v>0</v>
      </c>
      <c r="G1190" s="12" t="str">
        <f aca="false">INDEX(Products!$C$2:$C$181,MATCH(C1190,Products!$A$2:$A$181,0))</f>
        <v>Books &amp; Stationery</v>
      </c>
      <c r="H1190" s="16" t="n">
        <f aca="false">INDEX(Products!$E$2:$E$181,MATCH(C1190,Products!$A$2:$A$181,0))</f>
        <v>256.67</v>
      </c>
      <c r="I1190" s="12" t="str">
        <f aca="false">INDEX(Orders!$G$2:$G$3525,MATCH(B1190,Orders!$A$2:$A$3525,0))</f>
        <v>Returned</v>
      </c>
      <c r="J1190" s="16" t="n">
        <f aca="false">D1190*E1190*(1-F1190/100)</f>
        <v>878</v>
      </c>
      <c r="K1190" s="16" t="n">
        <f aca="false">D1190*H1190</f>
        <v>513.34</v>
      </c>
      <c r="L1190" s="16" t="n">
        <f aca="false">J1190-K1190</f>
        <v>364.66</v>
      </c>
    </row>
    <row r="1191" customFormat="false" ht="15" hidden="false" customHeight="false" outlineLevel="0" collapsed="false">
      <c r="A1191" s="12" t="n">
        <v>1190</v>
      </c>
      <c r="B1191" s="12" t="n">
        <v>617</v>
      </c>
      <c r="C1191" s="12" t="n">
        <v>84</v>
      </c>
      <c r="D1191" s="12" t="n">
        <v>3</v>
      </c>
      <c r="E1191" s="16" t="n">
        <v>1179</v>
      </c>
      <c r="F1191" s="12" t="n">
        <v>0</v>
      </c>
      <c r="G1191" s="12" t="str">
        <f aca="false">INDEX(Products!$C$2:$C$181,MATCH(C1191,Products!$A$2:$A$181,0))</f>
        <v>Fashion</v>
      </c>
      <c r="H1191" s="16" t="n">
        <f aca="false">INDEX(Products!$E$2:$E$181,MATCH(C1191,Products!$A$2:$A$181,0))</f>
        <v>692.43</v>
      </c>
      <c r="I1191" s="12" t="str">
        <f aca="false">INDEX(Orders!$G$2:$G$3525,MATCH(B1191,Orders!$A$2:$A$3525,0))</f>
        <v>Returned</v>
      </c>
      <c r="J1191" s="16" t="n">
        <f aca="false">D1191*E1191*(1-F1191/100)</f>
        <v>3537</v>
      </c>
      <c r="K1191" s="16" t="n">
        <f aca="false">D1191*H1191</f>
        <v>2077.29</v>
      </c>
      <c r="L1191" s="16" t="n">
        <f aca="false">J1191-K1191</f>
        <v>1459.71</v>
      </c>
    </row>
    <row r="1192" customFormat="false" ht="15" hidden="false" customHeight="false" outlineLevel="0" collapsed="false">
      <c r="A1192" s="12" t="n">
        <v>1191</v>
      </c>
      <c r="B1192" s="12" t="n">
        <v>617</v>
      </c>
      <c r="C1192" s="12" t="n">
        <v>101</v>
      </c>
      <c r="D1192" s="12" t="n">
        <v>1</v>
      </c>
      <c r="E1192" s="16" t="n">
        <v>1219</v>
      </c>
      <c r="F1192" s="12" t="n">
        <v>0</v>
      </c>
      <c r="G1192" s="12" t="str">
        <f aca="false">INDEX(Products!$C$2:$C$181,MATCH(C1192,Products!$A$2:$A$181,0))</f>
        <v>Beauty</v>
      </c>
      <c r="H1192" s="16" t="n">
        <f aca="false">INDEX(Products!$E$2:$E$181,MATCH(C1192,Products!$A$2:$A$181,0))</f>
        <v>690.96</v>
      </c>
      <c r="I1192" s="12" t="str">
        <f aca="false">INDEX(Orders!$G$2:$G$3525,MATCH(B1192,Orders!$A$2:$A$3525,0))</f>
        <v>Returned</v>
      </c>
      <c r="J1192" s="16" t="n">
        <f aca="false">D1192*E1192*(1-F1192/100)</f>
        <v>1219</v>
      </c>
      <c r="K1192" s="16" t="n">
        <f aca="false">D1192*H1192</f>
        <v>690.96</v>
      </c>
      <c r="L1192" s="16" t="n">
        <f aca="false">J1192-K1192</f>
        <v>528.04</v>
      </c>
    </row>
    <row r="1193" customFormat="false" ht="15" hidden="false" customHeight="false" outlineLevel="0" collapsed="false">
      <c r="A1193" s="12" t="n">
        <v>1192</v>
      </c>
      <c r="B1193" s="12" t="n">
        <v>618</v>
      </c>
      <c r="C1193" s="12" t="n">
        <v>32</v>
      </c>
      <c r="D1193" s="12" t="n">
        <v>1</v>
      </c>
      <c r="E1193" s="16" t="n">
        <v>4219</v>
      </c>
      <c r="F1193" s="12" t="n">
        <v>0</v>
      </c>
      <c r="G1193" s="12" t="str">
        <f aca="false">INDEX(Products!$C$2:$C$181,MATCH(C1193,Products!$A$2:$A$181,0))</f>
        <v>Home &amp; Kitchen</v>
      </c>
      <c r="H1193" s="16" t="n">
        <f aca="false">INDEX(Products!$E$2:$E$181,MATCH(C1193,Products!$A$2:$A$181,0))</f>
        <v>2621.48</v>
      </c>
      <c r="I1193" s="12" t="str">
        <f aca="false">INDEX(Orders!$G$2:$G$3525,MATCH(B1193,Orders!$A$2:$A$3525,0))</f>
        <v>Cancelled</v>
      </c>
      <c r="J1193" s="16" t="n">
        <f aca="false">D1193*E1193*(1-F1193/100)</f>
        <v>4219</v>
      </c>
      <c r="K1193" s="16" t="n">
        <f aca="false">D1193*H1193</f>
        <v>2621.48</v>
      </c>
      <c r="L1193" s="16" t="n">
        <f aca="false">J1193-K1193</f>
        <v>1597.52</v>
      </c>
    </row>
    <row r="1194" customFormat="false" ht="15" hidden="false" customHeight="false" outlineLevel="0" collapsed="false">
      <c r="A1194" s="12" t="n">
        <v>1193</v>
      </c>
      <c r="B1194" s="12" t="n">
        <v>618</v>
      </c>
      <c r="C1194" s="12" t="n">
        <v>176</v>
      </c>
      <c r="D1194" s="12" t="n">
        <v>1</v>
      </c>
      <c r="E1194" s="16" t="n">
        <v>509</v>
      </c>
      <c r="F1194" s="12" t="n">
        <v>0</v>
      </c>
      <c r="G1194" s="12" t="str">
        <f aca="false">INDEX(Products!$C$2:$C$181,MATCH(C1194,Products!$A$2:$A$181,0))</f>
        <v>Books &amp; Stationery</v>
      </c>
      <c r="H1194" s="16" t="n">
        <f aca="false">INDEX(Products!$E$2:$E$181,MATCH(C1194,Products!$A$2:$A$181,0))</f>
        <v>367.14</v>
      </c>
      <c r="I1194" s="12" t="str">
        <f aca="false">INDEX(Orders!$G$2:$G$3525,MATCH(B1194,Orders!$A$2:$A$3525,0))</f>
        <v>Cancelled</v>
      </c>
      <c r="J1194" s="16" t="n">
        <f aca="false">D1194*E1194*(1-F1194/100)</f>
        <v>509</v>
      </c>
      <c r="K1194" s="16" t="n">
        <f aca="false">D1194*H1194</f>
        <v>367.14</v>
      </c>
      <c r="L1194" s="16" t="n">
        <f aca="false">J1194-K1194</f>
        <v>141.86</v>
      </c>
    </row>
    <row r="1195" customFormat="false" ht="15" hidden="false" customHeight="false" outlineLevel="0" collapsed="false">
      <c r="A1195" s="12" t="n">
        <v>1194</v>
      </c>
      <c r="B1195" s="12" t="n">
        <v>619</v>
      </c>
      <c r="C1195" s="12" t="n">
        <v>137</v>
      </c>
      <c r="D1195" s="12" t="n">
        <v>1</v>
      </c>
      <c r="E1195" s="16" t="n">
        <v>3509</v>
      </c>
      <c r="F1195" s="12" t="n">
        <v>0</v>
      </c>
      <c r="G1195" s="12" t="str">
        <f aca="false">INDEX(Products!$C$2:$C$181,MATCH(C1195,Products!$A$2:$A$181,0))</f>
        <v>Sports &amp; Fitness</v>
      </c>
      <c r="H1195" s="16" t="n">
        <f aca="false">INDEX(Products!$E$2:$E$181,MATCH(C1195,Products!$A$2:$A$181,0))</f>
        <v>2570.86</v>
      </c>
      <c r="I1195" s="12" t="str">
        <f aca="false">INDEX(Orders!$G$2:$G$3525,MATCH(B1195,Orders!$A$2:$A$3525,0))</f>
        <v>Returned</v>
      </c>
      <c r="J1195" s="16" t="n">
        <f aca="false">D1195*E1195*(1-F1195/100)</f>
        <v>3509</v>
      </c>
      <c r="K1195" s="16" t="n">
        <f aca="false">D1195*H1195</f>
        <v>2570.86</v>
      </c>
      <c r="L1195" s="16" t="n">
        <f aca="false">J1195-K1195</f>
        <v>938.14</v>
      </c>
    </row>
    <row r="1196" customFormat="false" ht="15" hidden="false" customHeight="false" outlineLevel="0" collapsed="false">
      <c r="A1196" s="12" t="n">
        <v>1195</v>
      </c>
      <c r="B1196" s="12" t="n">
        <v>620</v>
      </c>
      <c r="C1196" s="12" t="n">
        <v>7</v>
      </c>
      <c r="D1196" s="12" t="n">
        <v>1</v>
      </c>
      <c r="E1196" s="16" t="n">
        <v>5139</v>
      </c>
      <c r="F1196" s="12" t="n">
        <v>0</v>
      </c>
      <c r="G1196" s="12" t="str">
        <f aca="false">INDEX(Products!$C$2:$C$181,MATCH(C1196,Products!$A$2:$A$181,0))</f>
        <v>Electronics</v>
      </c>
      <c r="H1196" s="16" t="n">
        <f aca="false">INDEX(Products!$E$2:$E$181,MATCH(C1196,Products!$A$2:$A$181,0))</f>
        <v>3044.69</v>
      </c>
      <c r="I1196" s="12" t="str">
        <f aca="false">INDEX(Orders!$G$2:$G$3525,MATCH(B1196,Orders!$A$2:$A$3525,0))</f>
        <v>Delivered</v>
      </c>
      <c r="J1196" s="16" t="n">
        <f aca="false">D1196*E1196*(1-F1196/100)</f>
        <v>5139</v>
      </c>
      <c r="K1196" s="16" t="n">
        <f aca="false">D1196*H1196</f>
        <v>3044.69</v>
      </c>
      <c r="L1196" s="16" t="n">
        <f aca="false">J1196-K1196</f>
        <v>2094.31</v>
      </c>
    </row>
    <row r="1197" customFormat="false" ht="15" hidden="false" customHeight="false" outlineLevel="0" collapsed="false">
      <c r="A1197" s="12" t="n">
        <v>1196</v>
      </c>
      <c r="B1197" s="12" t="n">
        <v>620</v>
      </c>
      <c r="C1197" s="12" t="n">
        <v>66</v>
      </c>
      <c r="D1197" s="12" t="n">
        <v>1</v>
      </c>
      <c r="E1197" s="16" t="n">
        <v>1439</v>
      </c>
      <c r="F1197" s="12" t="n">
        <v>0</v>
      </c>
      <c r="G1197" s="12" t="str">
        <f aca="false">INDEX(Products!$C$2:$C$181,MATCH(C1197,Products!$A$2:$A$181,0))</f>
        <v>Fashion</v>
      </c>
      <c r="H1197" s="16" t="n">
        <f aca="false">INDEX(Products!$E$2:$E$181,MATCH(C1197,Products!$A$2:$A$181,0))</f>
        <v>855.37</v>
      </c>
      <c r="I1197" s="12" t="str">
        <f aca="false">INDEX(Orders!$G$2:$G$3525,MATCH(B1197,Orders!$A$2:$A$3525,0))</f>
        <v>Delivered</v>
      </c>
      <c r="J1197" s="16" t="n">
        <f aca="false">D1197*E1197*(1-F1197/100)</f>
        <v>1439</v>
      </c>
      <c r="K1197" s="16" t="n">
        <f aca="false">D1197*H1197</f>
        <v>855.37</v>
      </c>
      <c r="L1197" s="16" t="n">
        <f aca="false">J1197-K1197</f>
        <v>583.63</v>
      </c>
    </row>
    <row r="1198" customFormat="false" ht="15" hidden="false" customHeight="false" outlineLevel="0" collapsed="false">
      <c r="A1198" s="12" t="n">
        <v>1197</v>
      </c>
      <c r="B1198" s="12" t="n">
        <v>621</v>
      </c>
      <c r="C1198" s="12" t="n">
        <v>48</v>
      </c>
      <c r="D1198" s="12" t="n">
        <v>1</v>
      </c>
      <c r="E1198" s="16" t="n">
        <v>3959</v>
      </c>
      <c r="F1198" s="12" t="n">
        <v>0</v>
      </c>
      <c r="G1198" s="12" t="str">
        <f aca="false">INDEX(Products!$C$2:$C$181,MATCH(C1198,Products!$A$2:$A$181,0))</f>
        <v>Home &amp; Kitchen</v>
      </c>
      <c r="H1198" s="16" t="n">
        <f aca="false">INDEX(Products!$E$2:$E$181,MATCH(C1198,Products!$A$2:$A$181,0))</f>
        <v>2568.44</v>
      </c>
      <c r="I1198" s="12" t="str">
        <f aca="false">INDEX(Orders!$G$2:$G$3525,MATCH(B1198,Orders!$A$2:$A$3525,0))</f>
        <v>Delivered</v>
      </c>
      <c r="J1198" s="16" t="n">
        <f aca="false">D1198*E1198*(1-F1198/100)</f>
        <v>3959</v>
      </c>
      <c r="K1198" s="16" t="n">
        <f aca="false">D1198*H1198</f>
        <v>2568.44</v>
      </c>
      <c r="L1198" s="16" t="n">
        <f aca="false">J1198-K1198</f>
        <v>1390.56</v>
      </c>
    </row>
    <row r="1199" customFormat="false" ht="15" hidden="false" customHeight="false" outlineLevel="0" collapsed="false">
      <c r="A1199" s="12" t="n">
        <v>1198</v>
      </c>
      <c r="B1199" s="12" t="n">
        <v>622</v>
      </c>
      <c r="C1199" s="12" t="n">
        <v>98</v>
      </c>
      <c r="D1199" s="12" t="n">
        <v>1</v>
      </c>
      <c r="E1199" s="16" t="n">
        <v>719</v>
      </c>
      <c r="F1199" s="12" t="n">
        <v>0</v>
      </c>
      <c r="G1199" s="12" t="str">
        <f aca="false">INDEX(Products!$C$2:$C$181,MATCH(C1199,Products!$A$2:$A$181,0))</f>
        <v>Beauty</v>
      </c>
      <c r="H1199" s="16" t="n">
        <f aca="false">INDEX(Products!$E$2:$E$181,MATCH(C1199,Products!$A$2:$A$181,0))</f>
        <v>445.67</v>
      </c>
      <c r="I1199" s="12" t="str">
        <f aca="false">INDEX(Orders!$G$2:$G$3525,MATCH(B1199,Orders!$A$2:$A$3525,0))</f>
        <v>Delivered</v>
      </c>
      <c r="J1199" s="16" t="n">
        <f aca="false">D1199*E1199*(1-F1199/100)</f>
        <v>719</v>
      </c>
      <c r="K1199" s="16" t="n">
        <f aca="false">D1199*H1199</f>
        <v>445.67</v>
      </c>
      <c r="L1199" s="16" t="n">
        <f aca="false">J1199-K1199</f>
        <v>273.33</v>
      </c>
    </row>
    <row r="1200" customFormat="false" ht="15" hidden="false" customHeight="false" outlineLevel="0" collapsed="false">
      <c r="A1200" s="12" t="n">
        <v>1199</v>
      </c>
      <c r="B1200" s="12" t="n">
        <v>623</v>
      </c>
      <c r="C1200" s="12" t="n">
        <v>32</v>
      </c>
      <c r="D1200" s="12" t="n">
        <v>1</v>
      </c>
      <c r="E1200" s="16" t="n">
        <v>4219</v>
      </c>
      <c r="F1200" s="12" t="n">
        <v>0</v>
      </c>
      <c r="G1200" s="12" t="str">
        <f aca="false">INDEX(Products!$C$2:$C$181,MATCH(C1200,Products!$A$2:$A$181,0))</f>
        <v>Home &amp; Kitchen</v>
      </c>
      <c r="H1200" s="16" t="n">
        <f aca="false">INDEX(Products!$E$2:$E$181,MATCH(C1200,Products!$A$2:$A$181,0))</f>
        <v>2621.48</v>
      </c>
      <c r="I1200" s="12" t="str">
        <f aca="false">INDEX(Orders!$G$2:$G$3525,MATCH(B1200,Orders!$A$2:$A$3525,0))</f>
        <v>Delivered</v>
      </c>
      <c r="J1200" s="16" t="n">
        <f aca="false">D1200*E1200*(1-F1200/100)</f>
        <v>4219</v>
      </c>
      <c r="K1200" s="16" t="n">
        <f aca="false">D1200*H1200</f>
        <v>2621.48</v>
      </c>
      <c r="L1200" s="16" t="n">
        <f aca="false">J1200-K1200</f>
        <v>1597.52</v>
      </c>
    </row>
    <row r="1201" customFormat="false" ht="15" hidden="false" customHeight="false" outlineLevel="0" collapsed="false">
      <c r="A1201" s="12" t="n">
        <v>1200</v>
      </c>
      <c r="B1201" s="12" t="n">
        <v>623</v>
      </c>
      <c r="C1201" s="12" t="n">
        <v>54</v>
      </c>
      <c r="D1201" s="12" t="n">
        <v>2</v>
      </c>
      <c r="E1201" s="16" t="n">
        <v>2299</v>
      </c>
      <c r="F1201" s="12" t="n">
        <v>0</v>
      </c>
      <c r="G1201" s="12" t="str">
        <f aca="false">INDEX(Products!$C$2:$C$181,MATCH(C1201,Products!$A$2:$A$181,0))</f>
        <v>Home &amp; Kitchen</v>
      </c>
      <c r="H1201" s="16" t="n">
        <f aca="false">INDEX(Products!$E$2:$E$181,MATCH(C1201,Products!$A$2:$A$181,0))</f>
        <v>1611.85</v>
      </c>
      <c r="I1201" s="12" t="str">
        <f aca="false">INDEX(Orders!$G$2:$G$3525,MATCH(B1201,Orders!$A$2:$A$3525,0))</f>
        <v>Delivered</v>
      </c>
      <c r="J1201" s="16" t="n">
        <f aca="false">D1201*E1201*(1-F1201/100)</f>
        <v>4598</v>
      </c>
      <c r="K1201" s="16" t="n">
        <f aca="false">D1201*H1201</f>
        <v>3223.7</v>
      </c>
      <c r="L1201" s="16" t="n">
        <f aca="false">J1201-K1201</f>
        <v>1374.3</v>
      </c>
    </row>
    <row r="1202" customFormat="false" ht="15" hidden="false" customHeight="false" outlineLevel="0" collapsed="false">
      <c r="A1202" s="12" t="n">
        <v>1201</v>
      </c>
      <c r="B1202" s="12" t="n">
        <v>624</v>
      </c>
      <c r="C1202" s="12" t="n">
        <v>121</v>
      </c>
      <c r="D1202" s="12" t="n">
        <v>2</v>
      </c>
      <c r="E1202" s="16" t="n">
        <v>3789</v>
      </c>
      <c r="F1202" s="12" t="n">
        <v>5</v>
      </c>
      <c r="G1202" s="12" t="str">
        <f aca="false">INDEX(Products!$C$2:$C$181,MATCH(C1202,Products!$A$2:$A$181,0))</f>
        <v>Sports &amp; Fitness</v>
      </c>
      <c r="H1202" s="16" t="n">
        <f aca="false">INDEX(Products!$E$2:$E$181,MATCH(C1202,Products!$A$2:$A$181,0))</f>
        <v>2806.84</v>
      </c>
      <c r="I1202" s="12" t="str">
        <f aca="false">INDEX(Orders!$G$2:$G$3525,MATCH(B1202,Orders!$A$2:$A$3525,0))</f>
        <v>Delivered</v>
      </c>
      <c r="J1202" s="16" t="n">
        <f aca="false">D1202*E1202*(1-F1202/100)</f>
        <v>7199.1</v>
      </c>
      <c r="K1202" s="16" t="n">
        <f aca="false">D1202*H1202</f>
        <v>5613.68</v>
      </c>
      <c r="L1202" s="16" t="n">
        <f aca="false">J1202-K1202</f>
        <v>1585.42</v>
      </c>
    </row>
    <row r="1203" customFormat="false" ht="15" hidden="false" customHeight="false" outlineLevel="0" collapsed="false">
      <c r="A1203" s="12" t="n">
        <v>1202</v>
      </c>
      <c r="B1203" s="12" t="n">
        <v>624</v>
      </c>
      <c r="C1203" s="12" t="n">
        <v>14</v>
      </c>
      <c r="D1203" s="12" t="n">
        <v>1</v>
      </c>
      <c r="E1203" s="16" t="n">
        <v>1849</v>
      </c>
      <c r="F1203" s="12" t="n">
        <v>0</v>
      </c>
      <c r="G1203" s="12" t="str">
        <f aca="false">INDEX(Products!$C$2:$C$181,MATCH(C1203,Products!$A$2:$A$181,0))</f>
        <v>Electronics</v>
      </c>
      <c r="H1203" s="16" t="n">
        <f aca="false">INDEX(Products!$E$2:$E$181,MATCH(C1203,Products!$A$2:$A$181,0))</f>
        <v>1207.11</v>
      </c>
      <c r="I1203" s="12" t="str">
        <f aca="false">INDEX(Orders!$G$2:$G$3525,MATCH(B1203,Orders!$A$2:$A$3525,0))</f>
        <v>Delivered</v>
      </c>
      <c r="J1203" s="16" t="n">
        <f aca="false">D1203*E1203*(1-F1203/100)</f>
        <v>1849</v>
      </c>
      <c r="K1203" s="16" t="n">
        <f aca="false">D1203*H1203</f>
        <v>1207.11</v>
      </c>
      <c r="L1203" s="16" t="n">
        <f aca="false">J1203-K1203</f>
        <v>641.89</v>
      </c>
    </row>
    <row r="1204" customFormat="false" ht="15" hidden="false" customHeight="false" outlineLevel="0" collapsed="false">
      <c r="A1204" s="12" t="n">
        <v>1203</v>
      </c>
      <c r="B1204" s="12" t="n">
        <v>625</v>
      </c>
      <c r="C1204" s="12" t="n">
        <v>149</v>
      </c>
      <c r="D1204" s="12" t="n">
        <v>1</v>
      </c>
      <c r="E1204" s="16" t="n">
        <v>3149</v>
      </c>
      <c r="F1204" s="12" t="n">
        <v>0</v>
      </c>
      <c r="G1204" s="12" t="str">
        <f aca="false">INDEX(Products!$C$2:$C$181,MATCH(C1204,Products!$A$2:$A$181,0))</f>
        <v>Sports &amp; Fitness</v>
      </c>
      <c r="H1204" s="16" t="n">
        <f aca="false">INDEX(Products!$E$2:$E$181,MATCH(C1204,Products!$A$2:$A$181,0))</f>
        <v>1867.87</v>
      </c>
      <c r="I1204" s="12" t="str">
        <f aca="false">INDEX(Orders!$G$2:$G$3525,MATCH(B1204,Orders!$A$2:$A$3525,0))</f>
        <v>Returned</v>
      </c>
      <c r="J1204" s="16" t="n">
        <f aca="false">D1204*E1204*(1-F1204/100)</f>
        <v>3149</v>
      </c>
      <c r="K1204" s="16" t="n">
        <f aca="false">D1204*H1204</f>
        <v>1867.87</v>
      </c>
      <c r="L1204" s="16" t="n">
        <f aca="false">J1204-K1204</f>
        <v>1281.13</v>
      </c>
    </row>
    <row r="1205" customFormat="false" ht="15" hidden="false" customHeight="false" outlineLevel="0" collapsed="false">
      <c r="A1205" s="12" t="n">
        <v>1204</v>
      </c>
      <c r="B1205" s="12" t="n">
        <v>626</v>
      </c>
      <c r="C1205" s="12" t="n">
        <v>105</v>
      </c>
      <c r="D1205" s="12" t="n">
        <v>2</v>
      </c>
      <c r="E1205" s="16" t="n">
        <v>169</v>
      </c>
      <c r="F1205" s="12" t="n">
        <v>5</v>
      </c>
      <c r="G1205" s="12" t="str">
        <f aca="false">INDEX(Products!$C$2:$C$181,MATCH(C1205,Products!$A$2:$A$181,0))</f>
        <v>Beauty</v>
      </c>
      <c r="H1205" s="16" t="n">
        <f aca="false">INDEX(Products!$E$2:$E$181,MATCH(C1205,Products!$A$2:$A$181,0))</f>
        <v>98.39</v>
      </c>
      <c r="I1205" s="12" t="str">
        <f aca="false">INDEX(Orders!$G$2:$G$3525,MATCH(B1205,Orders!$A$2:$A$3525,0))</f>
        <v>Delivered</v>
      </c>
      <c r="J1205" s="16" t="n">
        <f aca="false">D1205*E1205*(1-F1205/100)</f>
        <v>321.1</v>
      </c>
      <c r="K1205" s="16" t="n">
        <f aca="false">D1205*H1205</f>
        <v>196.78</v>
      </c>
      <c r="L1205" s="16" t="n">
        <f aca="false">J1205-K1205</f>
        <v>124.32</v>
      </c>
    </row>
    <row r="1206" customFormat="false" ht="15" hidden="false" customHeight="false" outlineLevel="0" collapsed="false">
      <c r="A1206" s="12" t="n">
        <v>1205</v>
      </c>
      <c r="B1206" s="12" t="n">
        <v>626</v>
      </c>
      <c r="C1206" s="12" t="n">
        <v>28</v>
      </c>
      <c r="D1206" s="12" t="n">
        <v>1</v>
      </c>
      <c r="E1206" s="16" t="n">
        <v>3919</v>
      </c>
      <c r="F1206" s="12" t="n">
        <v>5</v>
      </c>
      <c r="G1206" s="12" t="str">
        <f aca="false">INDEX(Products!$C$2:$C$181,MATCH(C1206,Products!$A$2:$A$181,0))</f>
        <v>Electronics</v>
      </c>
      <c r="H1206" s="16" t="n">
        <f aca="false">INDEX(Products!$E$2:$E$181,MATCH(C1206,Products!$A$2:$A$181,0))</f>
        <v>2878.02</v>
      </c>
      <c r="I1206" s="12" t="str">
        <f aca="false">INDEX(Orders!$G$2:$G$3525,MATCH(B1206,Orders!$A$2:$A$3525,0))</f>
        <v>Delivered</v>
      </c>
      <c r="J1206" s="16" t="n">
        <f aca="false">D1206*E1206*(1-F1206/100)</f>
        <v>3723.05</v>
      </c>
      <c r="K1206" s="16" t="n">
        <f aca="false">D1206*H1206</f>
        <v>2878.02</v>
      </c>
      <c r="L1206" s="16" t="n">
        <f aca="false">J1206-K1206</f>
        <v>845.03</v>
      </c>
    </row>
    <row r="1207" customFormat="false" ht="15" hidden="false" customHeight="false" outlineLevel="0" collapsed="false">
      <c r="A1207" s="12" t="n">
        <v>1206</v>
      </c>
      <c r="B1207" s="12" t="n">
        <v>627</v>
      </c>
      <c r="C1207" s="12" t="n">
        <v>63</v>
      </c>
      <c r="D1207" s="12" t="n">
        <v>1</v>
      </c>
      <c r="E1207" s="16" t="n">
        <v>929</v>
      </c>
      <c r="F1207" s="12" t="n">
        <v>5</v>
      </c>
      <c r="G1207" s="12" t="str">
        <f aca="false">INDEX(Products!$C$2:$C$181,MATCH(C1207,Products!$A$2:$A$181,0))</f>
        <v>Fashion</v>
      </c>
      <c r="H1207" s="16" t="n">
        <f aca="false">INDEX(Products!$E$2:$E$181,MATCH(C1207,Products!$A$2:$A$181,0))</f>
        <v>590.31</v>
      </c>
      <c r="I1207" s="12" t="str">
        <f aca="false">INDEX(Orders!$G$2:$G$3525,MATCH(B1207,Orders!$A$2:$A$3525,0))</f>
        <v>Cancelled</v>
      </c>
      <c r="J1207" s="16" t="n">
        <f aca="false">D1207*E1207*(1-F1207/100)</f>
        <v>882.55</v>
      </c>
      <c r="K1207" s="16" t="n">
        <f aca="false">D1207*H1207</f>
        <v>590.31</v>
      </c>
      <c r="L1207" s="16" t="n">
        <f aca="false">J1207-K1207</f>
        <v>292.24</v>
      </c>
    </row>
    <row r="1208" customFormat="false" ht="15" hidden="false" customHeight="false" outlineLevel="0" collapsed="false">
      <c r="A1208" s="12" t="n">
        <v>1207</v>
      </c>
      <c r="B1208" s="12" t="n">
        <v>627</v>
      </c>
      <c r="C1208" s="12" t="n">
        <v>37</v>
      </c>
      <c r="D1208" s="12" t="n">
        <v>1</v>
      </c>
      <c r="E1208" s="16" t="n">
        <v>439</v>
      </c>
      <c r="F1208" s="12" t="n">
        <v>5</v>
      </c>
      <c r="G1208" s="12" t="str">
        <f aca="false">INDEX(Products!$C$2:$C$181,MATCH(C1208,Products!$A$2:$A$181,0))</f>
        <v>Home &amp; Kitchen</v>
      </c>
      <c r="H1208" s="16" t="n">
        <f aca="false">INDEX(Products!$E$2:$E$181,MATCH(C1208,Products!$A$2:$A$181,0))</f>
        <v>313.05</v>
      </c>
      <c r="I1208" s="12" t="str">
        <f aca="false">INDEX(Orders!$G$2:$G$3525,MATCH(B1208,Orders!$A$2:$A$3525,0))</f>
        <v>Cancelled</v>
      </c>
      <c r="J1208" s="16" t="n">
        <f aca="false">D1208*E1208*(1-F1208/100)</f>
        <v>417.05</v>
      </c>
      <c r="K1208" s="16" t="n">
        <f aca="false">D1208*H1208</f>
        <v>313.05</v>
      </c>
      <c r="L1208" s="16" t="n">
        <f aca="false">J1208-K1208</f>
        <v>104</v>
      </c>
    </row>
    <row r="1209" customFormat="false" ht="15" hidden="false" customHeight="false" outlineLevel="0" collapsed="false">
      <c r="A1209" s="12" t="n">
        <v>1208</v>
      </c>
      <c r="B1209" s="12" t="n">
        <v>628</v>
      </c>
      <c r="C1209" s="12" t="n">
        <v>8</v>
      </c>
      <c r="D1209" s="12" t="n">
        <v>1</v>
      </c>
      <c r="E1209" s="16" t="n">
        <v>1759</v>
      </c>
      <c r="F1209" s="12" t="n">
        <v>0</v>
      </c>
      <c r="G1209" s="12" t="str">
        <f aca="false">INDEX(Products!$C$2:$C$181,MATCH(C1209,Products!$A$2:$A$181,0))</f>
        <v>Electronics</v>
      </c>
      <c r="H1209" s="16" t="n">
        <f aca="false">INDEX(Products!$E$2:$E$181,MATCH(C1209,Products!$A$2:$A$181,0))</f>
        <v>1031.97</v>
      </c>
      <c r="I1209" s="12" t="str">
        <f aca="false">INDEX(Orders!$G$2:$G$3525,MATCH(B1209,Orders!$A$2:$A$3525,0))</f>
        <v>Cancelled</v>
      </c>
      <c r="J1209" s="16" t="n">
        <f aca="false">D1209*E1209*(1-F1209/100)</f>
        <v>1759</v>
      </c>
      <c r="K1209" s="16" t="n">
        <f aca="false">D1209*H1209</f>
        <v>1031.97</v>
      </c>
      <c r="L1209" s="16" t="n">
        <f aca="false">J1209-K1209</f>
        <v>727.03</v>
      </c>
    </row>
    <row r="1210" customFormat="false" ht="15" hidden="false" customHeight="false" outlineLevel="0" collapsed="false">
      <c r="A1210" s="12" t="n">
        <v>1209</v>
      </c>
      <c r="B1210" s="12" t="n">
        <v>629</v>
      </c>
      <c r="C1210" s="12" t="n">
        <v>18</v>
      </c>
      <c r="D1210" s="12" t="n">
        <v>1</v>
      </c>
      <c r="E1210" s="16" t="n">
        <v>5829</v>
      </c>
      <c r="F1210" s="12" t="n">
        <v>0</v>
      </c>
      <c r="G1210" s="12" t="str">
        <f aca="false">INDEX(Products!$C$2:$C$181,MATCH(C1210,Products!$A$2:$A$181,0))</f>
        <v>Electronics</v>
      </c>
      <c r="H1210" s="16" t="n">
        <f aca="false">INDEX(Products!$E$2:$E$181,MATCH(C1210,Products!$A$2:$A$181,0))</f>
        <v>4148.38</v>
      </c>
      <c r="I1210" s="12" t="str">
        <f aca="false">INDEX(Orders!$G$2:$G$3525,MATCH(B1210,Orders!$A$2:$A$3525,0))</f>
        <v>Delivered</v>
      </c>
      <c r="J1210" s="16" t="n">
        <f aca="false">D1210*E1210*(1-F1210/100)</f>
        <v>5829</v>
      </c>
      <c r="K1210" s="16" t="n">
        <f aca="false">D1210*H1210</f>
        <v>4148.38</v>
      </c>
      <c r="L1210" s="16" t="n">
        <f aca="false">J1210-K1210</f>
        <v>1680.62</v>
      </c>
    </row>
    <row r="1211" customFormat="false" ht="15" hidden="false" customHeight="false" outlineLevel="0" collapsed="false">
      <c r="A1211" s="12" t="n">
        <v>1210</v>
      </c>
      <c r="B1211" s="12" t="n">
        <v>630</v>
      </c>
      <c r="C1211" s="12" t="n">
        <v>91</v>
      </c>
      <c r="D1211" s="12" t="n">
        <v>1</v>
      </c>
      <c r="E1211" s="16" t="n">
        <v>719</v>
      </c>
      <c r="F1211" s="12" t="n">
        <v>10</v>
      </c>
      <c r="G1211" s="12" t="str">
        <f aca="false">INDEX(Products!$C$2:$C$181,MATCH(C1211,Products!$A$2:$A$181,0))</f>
        <v>Beauty</v>
      </c>
      <c r="H1211" s="16" t="n">
        <f aca="false">INDEX(Products!$E$2:$E$181,MATCH(C1211,Products!$A$2:$A$181,0))</f>
        <v>411.77</v>
      </c>
      <c r="I1211" s="12" t="str">
        <f aca="false">INDEX(Orders!$G$2:$G$3525,MATCH(B1211,Orders!$A$2:$A$3525,0))</f>
        <v>Delivered</v>
      </c>
      <c r="J1211" s="16" t="n">
        <f aca="false">D1211*E1211*(1-F1211/100)</f>
        <v>647.1</v>
      </c>
      <c r="K1211" s="16" t="n">
        <f aca="false">D1211*H1211</f>
        <v>411.77</v>
      </c>
      <c r="L1211" s="16" t="n">
        <f aca="false">J1211-K1211</f>
        <v>235.33</v>
      </c>
    </row>
    <row r="1212" customFormat="false" ht="15" hidden="false" customHeight="false" outlineLevel="0" collapsed="false">
      <c r="A1212" s="12" t="n">
        <v>1211</v>
      </c>
      <c r="B1212" s="12" t="n">
        <v>631</v>
      </c>
      <c r="C1212" s="12" t="n">
        <v>15</v>
      </c>
      <c r="D1212" s="12" t="n">
        <v>1</v>
      </c>
      <c r="E1212" s="16" t="n">
        <v>3889</v>
      </c>
      <c r="F1212" s="12" t="n">
        <v>10</v>
      </c>
      <c r="G1212" s="12" t="str">
        <f aca="false">INDEX(Products!$C$2:$C$181,MATCH(C1212,Products!$A$2:$A$181,0))</f>
        <v>Electronics</v>
      </c>
      <c r="H1212" s="16" t="n">
        <f aca="false">INDEX(Products!$E$2:$E$181,MATCH(C1212,Products!$A$2:$A$181,0))</f>
        <v>2175.08</v>
      </c>
      <c r="I1212" s="12" t="str">
        <f aca="false">INDEX(Orders!$G$2:$G$3525,MATCH(B1212,Orders!$A$2:$A$3525,0))</f>
        <v>Delivered</v>
      </c>
      <c r="J1212" s="16" t="n">
        <f aca="false">D1212*E1212*(1-F1212/100)</f>
        <v>3500.1</v>
      </c>
      <c r="K1212" s="16" t="n">
        <f aca="false">D1212*H1212</f>
        <v>2175.08</v>
      </c>
      <c r="L1212" s="16" t="n">
        <f aca="false">J1212-K1212</f>
        <v>1325.02</v>
      </c>
    </row>
    <row r="1213" customFormat="false" ht="15" hidden="false" customHeight="false" outlineLevel="0" collapsed="false">
      <c r="A1213" s="12" t="n">
        <v>1212</v>
      </c>
      <c r="B1213" s="12" t="n">
        <v>631</v>
      </c>
      <c r="C1213" s="12" t="n">
        <v>122</v>
      </c>
      <c r="D1213" s="12" t="n">
        <v>1</v>
      </c>
      <c r="E1213" s="16" t="n">
        <v>3689</v>
      </c>
      <c r="F1213" s="12" t="n">
        <v>0</v>
      </c>
      <c r="G1213" s="12" t="str">
        <f aca="false">INDEX(Products!$C$2:$C$181,MATCH(C1213,Products!$A$2:$A$181,0))</f>
        <v>Sports &amp; Fitness</v>
      </c>
      <c r="H1213" s="16" t="n">
        <f aca="false">INDEX(Products!$E$2:$E$181,MATCH(C1213,Products!$A$2:$A$181,0))</f>
        <v>2302.05</v>
      </c>
      <c r="I1213" s="12" t="str">
        <f aca="false">INDEX(Orders!$G$2:$G$3525,MATCH(B1213,Orders!$A$2:$A$3525,0))</f>
        <v>Delivered</v>
      </c>
      <c r="J1213" s="16" t="n">
        <f aca="false">D1213*E1213*(1-F1213/100)</f>
        <v>3689</v>
      </c>
      <c r="K1213" s="16" t="n">
        <f aca="false">D1213*H1213</f>
        <v>2302.05</v>
      </c>
      <c r="L1213" s="16" t="n">
        <f aca="false">J1213-K1213</f>
        <v>1386.95</v>
      </c>
    </row>
    <row r="1214" customFormat="false" ht="15" hidden="false" customHeight="false" outlineLevel="0" collapsed="false">
      <c r="A1214" s="12" t="n">
        <v>1213</v>
      </c>
      <c r="B1214" s="12" t="n">
        <v>631</v>
      </c>
      <c r="C1214" s="12" t="n">
        <v>14</v>
      </c>
      <c r="D1214" s="12" t="n">
        <v>1</v>
      </c>
      <c r="E1214" s="16" t="n">
        <v>1849</v>
      </c>
      <c r="F1214" s="12" t="n">
        <v>0</v>
      </c>
      <c r="G1214" s="12" t="str">
        <f aca="false">INDEX(Products!$C$2:$C$181,MATCH(C1214,Products!$A$2:$A$181,0))</f>
        <v>Electronics</v>
      </c>
      <c r="H1214" s="16" t="n">
        <f aca="false">INDEX(Products!$E$2:$E$181,MATCH(C1214,Products!$A$2:$A$181,0))</f>
        <v>1207.11</v>
      </c>
      <c r="I1214" s="12" t="str">
        <f aca="false">INDEX(Orders!$G$2:$G$3525,MATCH(B1214,Orders!$A$2:$A$3525,0))</f>
        <v>Delivered</v>
      </c>
      <c r="J1214" s="16" t="n">
        <f aca="false">D1214*E1214*(1-F1214/100)</f>
        <v>1849</v>
      </c>
      <c r="K1214" s="16" t="n">
        <f aca="false">D1214*H1214</f>
        <v>1207.11</v>
      </c>
      <c r="L1214" s="16" t="n">
        <f aca="false">J1214-K1214</f>
        <v>641.89</v>
      </c>
    </row>
    <row r="1215" customFormat="false" ht="15" hidden="false" customHeight="false" outlineLevel="0" collapsed="false">
      <c r="A1215" s="12" t="n">
        <v>1214</v>
      </c>
      <c r="B1215" s="12" t="n">
        <v>632</v>
      </c>
      <c r="C1215" s="12" t="n">
        <v>39</v>
      </c>
      <c r="D1215" s="12" t="n">
        <v>1</v>
      </c>
      <c r="E1215" s="16" t="n">
        <v>3959</v>
      </c>
      <c r="F1215" s="12" t="n">
        <v>15</v>
      </c>
      <c r="G1215" s="12" t="str">
        <f aca="false">INDEX(Products!$C$2:$C$181,MATCH(C1215,Products!$A$2:$A$181,0))</f>
        <v>Home &amp; Kitchen</v>
      </c>
      <c r="H1215" s="16" t="n">
        <f aca="false">INDEX(Products!$E$2:$E$181,MATCH(C1215,Products!$A$2:$A$181,0))</f>
        <v>2236.08</v>
      </c>
      <c r="I1215" s="12" t="str">
        <f aca="false">INDEX(Orders!$G$2:$G$3525,MATCH(B1215,Orders!$A$2:$A$3525,0))</f>
        <v>Delivered</v>
      </c>
      <c r="J1215" s="16" t="n">
        <f aca="false">D1215*E1215*(1-F1215/100)</f>
        <v>3365.15</v>
      </c>
      <c r="K1215" s="16" t="n">
        <f aca="false">D1215*H1215</f>
        <v>2236.08</v>
      </c>
      <c r="L1215" s="16" t="n">
        <f aca="false">J1215-K1215</f>
        <v>1129.07</v>
      </c>
    </row>
    <row r="1216" customFormat="false" ht="15" hidden="false" customHeight="false" outlineLevel="0" collapsed="false">
      <c r="A1216" s="12" t="n">
        <v>1215</v>
      </c>
      <c r="B1216" s="12" t="n">
        <v>633</v>
      </c>
      <c r="C1216" s="12" t="n">
        <v>45</v>
      </c>
      <c r="D1216" s="12" t="n">
        <v>1</v>
      </c>
      <c r="E1216" s="16" t="n">
        <v>4489</v>
      </c>
      <c r="F1216" s="12" t="n">
        <v>10</v>
      </c>
      <c r="G1216" s="12" t="str">
        <f aca="false">INDEX(Products!$C$2:$C$181,MATCH(C1216,Products!$A$2:$A$181,0))</f>
        <v>Home &amp; Kitchen</v>
      </c>
      <c r="H1216" s="16" t="n">
        <f aca="false">INDEX(Products!$E$2:$E$181,MATCH(C1216,Products!$A$2:$A$181,0))</f>
        <v>2892.9</v>
      </c>
      <c r="I1216" s="12" t="str">
        <f aca="false">INDEX(Orders!$G$2:$G$3525,MATCH(B1216,Orders!$A$2:$A$3525,0))</f>
        <v>Delivered</v>
      </c>
      <c r="J1216" s="16" t="n">
        <f aca="false">D1216*E1216*(1-F1216/100)</f>
        <v>4040.1</v>
      </c>
      <c r="K1216" s="16" t="n">
        <f aca="false">D1216*H1216</f>
        <v>2892.9</v>
      </c>
      <c r="L1216" s="16" t="n">
        <f aca="false">J1216-K1216</f>
        <v>1147.2</v>
      </c>
    </row>
    <row r="1217" customFormat="false" ht="15" hidden="false" customHeight="false" outlineLevel="0" collapsed="false">
      <c r="A1217" s="12" t="n">
        <v>1216</v>
      </c>
      <c r="B1217" s="12" t="n">
        <v>633</v>
      </c>
      <c r="C1217" s="12" t="n">
        <v>64</v>
      </c>
      <c r="D1217" s="12" t="n">
        <v>1</v>
      </c>
      <c r="E1217" s="16" t="n">
        <v>2519</v>
      </c>
      <c r="F1217" s="12" t="n">
        <v>5</v>
      </c>
      <c r="G1217" s="12" t="str">
        <f aca="false">INDEX(Products!$C$2:$C$181,MATCH(C1217,Products!$A$2:$A$181,0))</f>
        <v>Fashion</v>
      </c>
      <c r="H1217" s="16" t="n">
        <f aca="false">INDEX(Products!$E$2:$E$181,MATCH(C1217,Products!$A$2:$A$181,0))</f>
        <v>1819.09</v>
      </c>
      <c r="I1217" s="12" t="str">
        <f aca="false">INDEX(Orders!$G$2:$G$3525,MATCH(B1217,Orders!$A$2:$A$3525,0))</f>
        <v>Delivered</v>
      </c>
      <c r="J1217" s="16" t="n">
        <f aca="false">D1217*E1217*(1-F1217/100)</f>
        <v>2393.05</v>
      </c>
      <c r="K1217" s="16" t="n">
        <f aca="false">D1217*H1217</f>
        <v>1819.09</v>
      </c>
      <c r="L1217" s="16" t="n">
        <f aca="false">J1217-K1217</f>
        <v>573.96</v>
      </c>
    </row>
    <row r="1218" customFormat="false" ht="15" hidden="false" customHeight="false" outlineLevel="0" collapsed="false">
      <c r="A1218" s="12" t="n">
        <v>1217</v>
      </c>
      <c r="B1218" s="12" t="n">
        <v>634</v>
      </c>
      <c r="C1218" s="12" t="n">
        <v>87</v>
      </c>
      <c r="D1218" s="12" t="n">
        <v>1</v>
      </c>
      <c r="E1218" s="16" t="n">
        <v>1689</v>
      </c>
      <c r="F1218" s="12" t="n">
        <v>10</v>
      </c>
      <c r="G1218" s="12" t="str">
        <f aca="false">INDEX(Products!$C$2:$C$181,MATCH(C1218,Products!$A$2:$A$181,0))</f>
        <v>Fashion</v>
      </c>
      <c r="H1218" s="16" t="n">
        <f aca="false">INDEX(Products!$E$2:$E$181,MATCH(C1218,Products!$A$2:$A$181,0))</f>
        <v>1005.46</v>
      </c>
      <c r="I1218" s="12" t="str">
        <f aca="false">INDEX(Orders!$G$2:$G$3525,MATCH(B1218,Orders!$A$2:$A$3525,0))</f>
        <v>Delivered</v>
      </c>
      <c r="J1218" s="16" t="n">
        <f aca="false">D1218*E1218*(1-F1218/100)</f>
        <v>1520.1</v>
      </c>
      <c r="K1218" s="16" t="n">
        <f aca="false">D1218*H1218</f>
        <v>1005.46</v>
      </c>
      <c r="L1218" s="16" t="n">
        <f aca="false">J1218-K1218</f>
        <v>514.64</v>
      </c>
    </row>
    <row r="1219" customFormat="false" ht="15" hidden="false" customHeight="false" outlineLevel="0" collapsed="false">
      <c r="A1219" s="12" t="n">
        <v>1218</v>
      </c>
      <c r="B1219" s="12" t="n">
        <v>635</v>
      </c>
      <c r="C1219" s="12" t="n">
        <v>115</v>
      </c>
      <c r="D1219" s="12" t="n">
        <v>1</v>
      </c>
      <c r="E1219" s="16" t="n">
        <v>1629</v>
      </c>
      <c r="F1219" s="12" t="n">
        <v>0</v>
      </c>
      <c r="G1219" s="12" t="str">
        <f aca="false">INDEX(Products!$C$2:$C$181,MATCH(C1219,Products!$A$2:$A$181,0))</f>
        <v>Beauty</v>
      </c>
      <c r="H1219" s="16" t="n">
        <f aca="false">INDEX(Products!$E$2:$E$181,MATCH(C1219,Products!$A$2:$A$181,0))</f>
        <v>1101.57</v>
      </c>
      <c r="I1219" s="12" t="str">
        <f aca="false">INDEX(Orders!$G$2:$G$3525,MATCH(B1219,Orders!$A$2:$A$3525,0))</f>
        <v>Delivered</v>
      </c>
      <c r="J1219" s="16" t="n">
        <f aca="false">D1219*E1219*(1-F1219/100)</f>
        <v>1629</v>
      </c>
      <c r="K1219" s="16" t="n">
        <f aca="false">D1219*H1219</f>
        <v>1101.57</v>
      </c>
      <c r="L1219" s="16" t="n">
        <f aca="false">J1219-K1219</f>
        <v>527.43</v>
      </c>
    </row>
    <row r="1220" customFormat="false" ht="15" hidden="false" customHeight="false" outlineLevel="0" collapsed="false">
      <c r="A1220" s="12" t="n">
        <v>1219</v>
      </c>
      <c r="B1220" s="12" t="n">
        <v>636</v>
      </c>
      <c r="C1220" s="12" t="n">
        <v>47</v>
      </c>
      <c r="D1220" s="12" t="n">
        <v>1</v>
      </c>
      <c r="E1220" s="16" t="n">
        <v>3909</v>
      </c>
      <c r="F1220" s="12" t="n">
        <v>0</v>
      </c>
      <c r="G1220" s="12" t="str">
        <f aca="false">INDEX(Products!$C$2:$C$181,MATCH(C1220,Products!$A$2:$A$181,0))</f>
        <v>Home &amp; Kitchen</v>
      </c>
      <c r="H1220" s="16" t="n">
        <f aca="false">INDEX(Products!$E$2:$E$181,MATCH(C1220,Products!$A$2:$A$181,0))</f>
        <v>2588.76</v>
      </c>
      <c r="I1220" s="12" t="str">
        <f aca="false">INDEX(Orders!$G$2:$G$3525,MATCH(B1220,Orders!$A$2:$A$3525,0))</f>
        <v>Returned</v>
      </c>
      <c r="J1220" s="16" t="n">
        <f aca="false">D1220*E1220*(1-F1220/100)</f>
        <v>3909</v>
      </c>
      <c r="K1220" s="16" t="n">
        <f aca="false">D1220*H1220</f>
        <v>2588.76</v>
      </c>
      <c r="L1220" s="16" t="n">
        <f aca="false">J1220-K1220</f>
        <v>1320.24</v>
      </c>
    </row>
    <row r="1221" customFormat="false" ht="15" hidden="false" customHeight="false" outlineLevel="0" collapsed="false">
      <c r="A1221" s="12" t="n">
        <v>1220</v>
      </c>
      <c r="B1221" s="12" t="n">
        <v>637</v>
      </c>
      <c r="C1221" s="12" t="n">
        <v>4</v>
      </c>
      <c r="D1221" s="12" t="n">
        <v>1</v>
      </c>
      <c r="E1221" s="16" t="n">
        <v>1109</v>
      </c>
      <c r="F1221" s="12" t="n">
        <v>0</v>
      </c>
      <c r="G1221" s="12" t="str">
        <f aca="false">INDEX(Products!$C$2:$C$181,MATCH(C1221,Products!$A$2:$A$181,0))</f>
        <v>Electronics</v>
      </c>
      <c r="H1221" s="16" t="n">
        <f aca="false">INDEX(Products!$E$2:$E$181,MATCH(C1221,Products!$A$2:$A$181,0))</f>
        <v>802.07</v>
      </c>
      <c r="I1221" s="12" t="str">
        <f aca="false">INDEX(Orders!$G$2:$G$3525,MATCH(B1221,Orders!$A$2:$A$3525,0))</f>
        <v>Delivered</v>
      </c>
      <c r="J1221" s="16" t="n">
        <f aca="false">D1221*E1221*(1-F1221/100)</f>
        <v>1109</v>
      </c>
      <c r="K1221" s="16" t="n">
        <f aca="false">D1221*H1221</f>
        <v>802.07</v>
      </c>
      <c r="L1221" s="16" t="n">
        <f aca="false">J1221-K1221</f>
        <v>306.93</v>
      </c>
    </row>
    <row r="1222" customFormat="false" ht="15" hidden="false" customHeight="false" outlineLevel="0" collapsed="false">
      <c r="A1222" s="12" t="n">
        <v>1221</v>
      </c>
      <c r="B1222" s="12" t="n">
        <v>638</v>
      </c>
      <c r="C1222" s="12" t="n">
        <v>146</v>
      </c>
      <c r="D1222" s="12" t="n">
        <v>1</v>
      </c>
      <c r="E1222" s="16" t="n">
        <v>369</v>
      </c>
      <c r="F1222" s="12" t="n">
        <v>0</v>
      </c>
      <c r="G1222" s="12" t="str">
        <f aca="false">INDEX(Products!$C$2:$C$181,MATCH(C1222,Products!$A$2:$A$181,0))</f>
        <v>Sports &amp; Fitness</v>
      </c>
      <c r="H1222" s="16" t="n">
        <f aca="false">INDEX(Products!$E$2:$E$181,MATCH(C1222,Products!$A$2:$A$181,0))</f>
        <v>205.71</v>
      </c>
      <c r="I1222" s="12" t="str">
        <f aca="false">INDEX(Orders!$G$2:$G$3525,MATCH(B1222,Orders!$A$2:$A$3525,0))</f>
        <v>Delivered</v>
      </c>
      <c r="J1222" s="16" t="n">
        <f aca="false">D1222*E1222*(1-F1222/100)</f>
        <v>369</v>
      </c>
      <c r="K1222" s="16" t="n">
        <f aca="false">D1222*H1222</f>
        <v>205.71</v>
      </c>
      <c r="L1222" s="16" t="n">
        <f aca="false">J1222-K1222</f>
        <v>163.29</v>
      </c>
    </row>
    <row r="1223" customFormat="false" ht="15" hidden="false" customHeight="false" outlineLevel="0" collapsed="false">
      <c r="A1223" s="12" t="n">
        <v>1222</v>
      </c>
      <c r="B1223" s="12" t="n">
        <v>638</v>
      </c>
      <c r="C1223" s="12" t="n">
        <v>148</v>
      </c>
      <c r="D1223" s="12" t="n">
        <v>1</v>
      </c>
      <c r="E1223" s="16" t="n">
        <v>739</v>
      </c>
      <c r="F1223" s="12" t="n">
        <v>0</v>
      </c>
      <c r="G1223" s="12" t="str">
        <f aca="false">INDEX(Products!$C$2:$C$181,MATCH(C1223,Products!$A$2:$A$181,0))</f>
        <v>Sports &amp; Fitness</v>
      </c>
      <c r="H1223" s="16" t="n">
        <f aca="false">INDEX(Products!$E$2:$E$181,MATCH(C1223,Products!$A$2:$A$181,0))</f>
        <v>483.64</v>
      </c>
      <c r="I1223" s="12" t="str">
        <f aca="false">INDEX(Orders!$G$2:$G$3525,MATCH(B1223,Orders!$A$2:$A$3525,0))</f>
        <v>Delivered</v>
      </c>
      <c r="J1223" s="16" t="n">
        <f aca="false">D1223*E1223*(1-F1223/100)</f>
        <v>739</v>
      </c>
      <c r="K1223" s="16" t="n">
        <f aca="false">D1223*H1223</f>
        <v>483.64</v>
      </c>
      <c r="L1223" s="16" t="n">
        <f aca="false">J1223-K1223</f>
        <v>255.36</v>
      </c>
    </row>
    <row r="1224" customFormat="false" ht="15" hidden="false" customHeight="false" outlineLevel="0" collapsed="false">
      <c r="A1224" s="12" t="n">
        <v>1223</v>
      </c>
      <c r="B1224" s="12" t="n">
        <v>638</v>
      </c>
      <c r="C1224" s="12" t="n">
        <v>123</v>
      </c>
      <c r="D1224" s="12" t="n">
        <v>1</v>
      </c>
      <c r="E1224" s="16" t="n">
        <v>319</v>
      </c>
      <c r="F1224" s="12" t="n">
        <v>0</v>
      </c>
      <c r="G1224" s="12" t="str">
        <f aca="false">INDEX(Products!$C$2:$C$181,MATCH(C1224,Products!$A$2:$A$181,0))</f>
        <v>Sports &amp; Fitness</v>
      </c>
      <c r="H1224" s="16" t="n">
        <f aca="false">INDEX(Products!$E$2:$E$181,MATCH(C1224,Products!$A$2:$A$181,0))</f>
        <v>234.68</v>
      </c>
      <c r="I1224" s="12" t="str">
        <f aca="false">INDEX(Orders!$G$2:$G$3525,MATCH(B1224,Orders!$A$2:$A$3525,0))</f>
        <v>Delivered</v>
      </c>
      <c r="J1224" s="16" t="n">
        <f aca="false">D1224*E1224*(1-F1224/100)</f>
        <v>319</v>
      </c>
      <c r="K1224" s="16" t="n">
        <f aca="false">D1224*H1224</f>
        <v>234.68</v>
      </c>
      <c r="L1224" s="16" t="n">
        <f aca="false">J1224-K1224</f>
        <v>84.32</v>
      </c>
    </row>
    <row r="1225" customFormat="false" ht="15" hidden="false" customHeight="false" outlineLevel="0" collapsed="false">
      <c r="A1225" s="12" t="n">
        <v>1224</v>
      </c>
      <c r="B1225" s="12" t="n">
        <v>639</v>
      </c>
      <c r="C1225" s="12" t="n">
        <v>83</v>
      </c>
      <c r="D1225" s="12" t="n">
        <v>1</v>
      </c>
      <c r="E1225" s="16" t="n">
        <v>549</v>
      </c>
      <c r="F1225" s="12" t="n">
        <v>5</v>
      </c>
      <c r="G1225" s="12" t="str">
        <f aca="false">INDEX(Products!$C$2:$C$181,MATCH(C1225,Products!$A$2:$A$181,0))</f>
        <v>Fashion</v>
      </c>
      <c r="H1225" s="16" t="n">
        <f aca="false">INDEX(Products!$E$2:$E$181,MATCH(C1225,Products!$A$2:$A$181,0))</f>
        <v>393.67</v>
      </c>
      <c r="I1225" s="12" t="str">
        <f aca="false">INDEX(Orders!$G$2:$G$3525,MATCH(B1225,Orders!$A$2:$A$3525,0))</f>
        <v>Returned</v>
      </c>
      <c r="J1225" s="16" t="n">
        <f aca="false">D1225*E1225*(1-F1225/100)</f>
        <v>521.55</v>
      </c>
      <c r="K1225" s="16" t="n">
        <f aca="false">D1225*H1225</f>
        <v>393.67</v>
      </c>
      <c r="L1225" s="16" t="n">
        <f aca="false">J1225-K1225</f>
        <v>127.88</v>
      </c>
    </row>
    <row r="1226" customFormat="false" ht="15" hidden="false" customHeight="false" outlineLevel="0" collapsed="false">
      <c r="A1226" s="12" t="n">
        <v>1225</v>
      </c>
      <c r="B1226" s="12" t="n">
        <v>639</v>
      </c>
      <c r="C1226" s="12" t="n">
        <v>5</v>
      </c>
      <c r="D1226" s="12" t="n">
        <v>2</v>
      </c>
      <c r="E1226" s="16" t="n">
        <v>3939</v>
      </c>
      <c r="F1226" s="12" t="n">
        <v>0</v>
      </c>
      <c r="G1226" s="12" t="str">
        <f aca="false">INDEX(Products!$C$2:$C$181,MATCH(C1226,Products!$A$2:$A$181,0))</f>
        <v>Electronics</v>
      </c>
      <c r="H1226" s="16" t="n">
        <f aca="false">INDEX(Products!$E$2:$E$181,MATCH(C1226,Products!$A$2:$A$181,0))</f>
        <v>2724.27</v>
      </c>
      <c r="I1226" s="12" t="str">
        <f aca="false">INDEX(Orders!$G$2:$G$3525,MATCH(B1226,Orders!$A$2:$A$3525,0))</f>
        <v>Returned</v>
      </c>
      <c r="J1226" s="16" t="n">
        <f aca="false">D1226*E1226*(1-F1226/100)</f>
        <v>7878</v>
      </c>
      <c r="K1226" s="16" t="n">
        <f aca="false">D1226*H1226</f>
        <v>5448.54</v>
      </c>
      <c r="L1226" s="16" t="n">
        <f aca="false">J1226-K1226</f>
        <v>2429.46</v>
      </c>
    </row>
    <row r="1227" customFormat="false" ht="15" hidden="false" customHeight="false" outlineLevel="0" collapsed="false">
      <c r="A1227" s="12" t="n">
        <v>1226</v>
      </c>
      <c r="B1227" s="12" t="n">
        <v>639</v>
      </c>
      <c r="C1227" s="12" t="n">
        <v>154</v>
      </c>
      <c r="D1227" s="12" t="n">
        <v>1</v>
      </c>
      <c r="E1227" s="16" t="n">
        <v>519</v>
      </c>
      <c r="F1227" s="12" t="n">
        <v>15</v>
      </c>
      <c r="G1227" s="12" t="str">
        <f aca="false">INDEX(Products!$C$2:$C$181,MATCH(C1227,Products!$A$2:$A$181,0))</f>
        <v>Books &amp; Stationery</v>
      </c>
      <c r="H1227" s="16" t="n">
        <f aca="false">INDEX(Products!$E$2:$E$181,MATCH(C1227,Products!$A$2:$A$181,0))</f>
        <v>318.97</v>
      </c>
      <c r="I1227" s="12" t="str">
        <f aca="false">INDEX(Orders!$G$2:$G$3525,MATCH(B1227,Orders!$A$2:$A$3525,0))</f>
        <v>Returned</v>
      </c>
      <c r="J1227" s="16" t="n">
        <f aca="false">D1227*E1227*(1-F1227/100)</f>
        <v>441.15</v>
      </c>
      <c r="K1227" s="16" t="n">
        <f aca="false">D1227*H1227</f>
        <v>318.97</v>
      </c>
      <c r="L1227" s="16" t="n">
        <f aca="false">J1227-K1227</f>
        <v>122.18</v>
      </c>
    </row>
    <row r="1228" customFormat="false" ht="15" hidden="false" customHeight="false" outlineLevel="0" collapsed="false">
      <c r="A1228" s="12" t="n">
        <v>1227</v>
      </c>
      <c r="B1228" s="12" t="n">
        <v>639</v>
      </c>
      <c r="C1228" s="12" t="n">
        <v>44</v>
      </c>
      <c r="D1228" s="12" t="n">
        <v>1</v>
      </c>
      <c r="E1228" s="16" t="n">
        <v>3769</v>
      </c>
      <c r="F1228" s="12" t="n">
        <v>0</v>
      </c>
      <c r="G1228" s="12" t="str">
        <f aca="false">INDEX(Products!$C$2:$C$181,MATCH(C1228,Products!$A$2:$A$181,0))</f>
        <v>Home &amp; Kitchen</v>
      </c>
      <c r="H1228" s="16" t="n">
        <f aca="false">INDEX(Products!$E$2:$E$181,MATCH(C1228,Products!$A$2:$A$181,0))</f>
        <v>2553.54</v>
      </c>
      <c r="I1228" s="12" t="str">
        <f aca="false">INDEX(Orders!$G$2:$G$3525,MATCH(B1228,Orders!$A$2:$A$3525,0))</f>
        <v>Returned</v>
      </c>
      <c r="J1228" s="16" t="n">
        <f aca="false">D1228*E1228*(1-F1228/100)</f>
        <v>3769</v>
      </c>
      <c r="K1228" s="16" t="n">
        <f aca="false">D1228*H1228</f>
        <v>2553.54</v>
      </c>
      <c r="L1228" s="16" t="n">
        <f aca="false">J1228-K1228</f>
        <v>1215.46</v>
      </c>
    </row>
    <row r="1229" customFormat="false" ht="15" hidden="false" customHeight="false" outlineLevel="0" collapsed="false">
      <c r="A1229" s="12" t="n">
        <v>1228</v>
      </c>
      <c r="B1229" s="12" t="n">
        <v>640</v>
      </c>
      <c r="C1229" s="12" t="n">
        <v>148</v>
      </c>
      <c r="D1229" s="12" t="n">
        <v>1</v>
      </c>
      <c r="E1229" s="16" t="n">
        <v>739</v>
      </c>
      <c r="F1229" s="12" t="n">
        <v>10</v>
      </c>
      <c r="G1229" s="12" t="str">
        <f aca="false">INDEX(Products!$C$2:$C$181,MATCH(C1229,Products!$A$2:$A$181,0))</f>
        <v>Sports &amp; Fitness</v>
      </c>
      <c r="H1229" s="16" t="n">
        <f aca="false">INDEX(Products!$E$2:$E$181,MATCH(C1229,Products!$A$2:$A$181,0))</f>
        <v>483.64</v>
      </c>
      <c r="I1229" s="12" t="str">
        <f aca="false">INDEX(Orders!$G$2:$G$3525,MATCH(B1229,Orders!$A$2:$A$3525,0))</f>
        <v>Cancelled</v>
      </c>
      <c r="J1229" s="16" t="n">
        <f aca="false">D1229*E1229*(1-F1229/100)</f>
        <v>665.1</v>
      </c>
      <c r="K1229" s="16" t="n">
        <f aca="false">D1229*H1229</f>
        <v>483.64</v>
      </c>
      <c r="L1229" s="16" t="n">
        <f aca="false">J1229-K1229</f>
        <v>181.46</v>
      </c>
    </row>
    <row r="1230" customFormat="false" ht="15" hidden="false" customHeight="false" outlineLevel="0" collapsed="false">
      <c r="A1230" s="12" t="n">
        <v>1229</v>
      </c>
      <c r="B1230" s="12" t="n">
        <v>641</v>
      </c>
      <c r="C1230" s="12" t="n">
        <v>152</v>
      </c>
      <c r="D1230" s="12" t="n">
        <v>1</v>
      </c>
      <c r="E1230" s="16" t="n">
        <v>539</v>
      </c>
      <c r="F1230" s="12" t="n">
        <v>0</v>
      </c>
      <c r="G1230" s="12" t="str">
        <f aca="false">INDEX(Products!$C$2:$C$181,MATCH(C1230,Products!$A$2:$A$181,0))</f>
        <v>Books &amp; Stationery</v>
      </c>
      <c r="H1230" s="16" t="n">
        <f aca="false">INDEX(Products!$E$2:$E$181,MATCH(C1230,Products!$A$2:$A$181,0))</f>
        <v>365.16</v>
      </c>
      <c r="I1230" s="12" t="str">
        <f aca="false">INDEX(Orders!$G$2:$G$3525,MATCH(B1230,Orders!$A$2:$A$3525,0))</f>
        <v>Delivered</v>
      </c>
      <c r="J1230" s="16" t="n">
        <f aca="false">D1230*E1230*(1-F1230/100)</f>
        <v>539</v>
      </c>
      <c r="K1230" s="16" t="n">
        <f aca="false">D1230*H1230</f>
        <v>365.16</v>
      </c>
      <c r="L1230" s="16" t="n">
        <f aca="false">J1230-K1230</f>
        <v>173.84</v>
      </c>
    </row>
    <row r="1231" customFormat="false" ht="15" hidden="false" customHeight="false" outlineLevel="0" collapsed="false">
      <c r="A1231" s="12" t="n">
        <v>1230</v>
      </c>
      <c r="B1231" s="12" t="n">
        <v>642</v>
      </c>
      <c r="C1231" s="12" t="n">
        <v>97</v>
      </c>
      <c r="D1231" s="12" t="n">
        <v>2</v>
      </c>
      <c r="E1231" s="16" t="n">
        <v>1649</v>
      </c>
      <c r="F1231" s="12" t="n">
        <v>0</v>
      </c>
      <c r="G1231" s="12" t="str">
        <f aca="false">INDEX(Products!$C$2:$C$181,MATCH(C1231,Products!$A$2:$A$181,0))</f>
        <v>Beauty</v>
      </c>
      <c r="H1231" s="16" t="n">
        <f aca="false">INDEX(Products!$E$2:$E$181,MATCH(C1231,Products!$A$2:$A$181,0))</f>
        <v>1115.75</v>
      </c>
      <c r="I1231" s="12" t="str">
        <f aca="false">INDEX(Orders!$G$2:$G$3525,MATCH(B1231,Orders!$A$2:$A$3525,0))</f>
        <v>Delivered</v>
      </c>
      <c r="J1231" s="16" t="n">
        <f aca="false">D1231*E1231*(1-F1231/100)</f>
        <v>3298</v>
      </c>
      <c r="K1231" s="16" t="n">
        <f aca="false">D1231*H1231</f>
        <v>2231.5</v>
      </c>
      <c r="L1231" s="16" t="n">
        <f aca="false">J1231-K1231</f>
        <v>1066.5</v>
      </c>
    </row>
    <row r="1232" customFormat="false" ht="15" hidden="false" customHeight="false" outlineLevel="0" collapsed="false">
      <c r="A1232" s="12" t="n">
        <v>1231</v>
      </c>
      <c r="B1232" s="12" t="n">
        <v>643</v>
      </c>
      <c r="C1232" s="12" t="n">
        <v>180</v>
      </c>
      <c r="D1232" s="12" t="n">
        <v>2</v>
      </c>
      <c r="E1232" s="16" t="n">
        <v>859</v>
      </c>
      <c r="F1232" s="12" t="n">
        <v>0</v>
      </c>
      <c r="G1232" s="12" t="str">
        <f aca="false">INDEX(Products!$C$2:$C$181,MATCH(C1232,Products!$A$2:$A$181,0))</f>
        <v>Books &amp; Stationery</v>
      </c>
      <c r="H1232" s="16" t="n">
        <f aca="false">INDEX(Products!$E$2:$E$181,MATCH(C1232,Products!$A$2:$A$181,0))</f>
        <v>571.32</v>
      </c>
      <c r="I1232" s="12" t="str">
        <f aca="false">INDEX(Orders!$G$2:$G$3525,MATCH(B1232,Orders!$A$2:$A$3525,0))</f>
        <v>Delivered</v>
      </c>
      <c r="J1232" s="16" t="n">
        <f aca="false">D1232*E1232*(1-F1232/100)</f>
        <v>1718</v>
      </c>
      <c r="K1232" s="16" t="n">
        <f aca="false">D1232*H1232</f>
        <v>1142.64</v>
      </c>
      <c r="L1232" s="16" t="n">
        <f aca="false">J1232-K1232</f>
        <v>575.36</v>
      </c>
    </row>
    <row r="1233" customFormat="false" ht="15" hidden="false" customHeight="false" outlineLevel="0" collapsed="false">
      <c r="A1233" s="12" t="n">
        <v>1232</v>
      </c>
      <c r="B1233" s="12" t="n">
        <v>643</v>
      </c>
      <c r="C1233" s="12" t="n">
        <v>22</v>
      </c>
      <c r="D1233" s="12" t="n">
        <v>1</v>
      </c>
      <c r="E1233" s="16" t="n">
        <v>989</v>
      </c>
      <c r="F1233" s="12" t="n">
        <v>0</v>
      </c>
      <c r="G1233" s="12" t="str">
        <f aca="false">INDEX(Products!$C$2:$C$181,MATCH(C1233,Products!$A$2:$A$181,0))</f>
        <v>Electronics</v>
      </c>
      <c r="H1233" s="16" t="n">
        <f aca="false">INDEX(Products!$E$2:$E$181,MATCH(C1233,Products!$A$2:$A$181,0))</f>
        <v>723.81</v>
      </c>
      <c r="I1233" s="12" t="str">
        <f aca="false">INDEX(Orders!$G$2:$G$3525,MATCH(B1233,Orders!$A$2:$A$3525,0))</f>
        <v>Delivered</v>
      </c>
      <c r="J1233" s="16" t="n">
        <f aca="false">D1233*E1233*(1-F1233/100)</f>
        <v>989</v>
      </c>
      <c r="K1233" s="16" t="n">
        <f aca="false">D1233*H1233</f>
        <v>723.81</v>
      </c>
      <c r="L1233" s="16" t="n">
        <f aca="false">J1233-K1233</f>
        <v>265.19</v>
      </c>
    </row>
    <row r="1234" customFormat="false" ht="15" hidden="false" customHeight="false" outlineLevel="0" collapsed="false">
      <c r="A1234" s="12" t="n">
        <v>1233</v>
      </c>
      <c r="B1234" s="12" t="n">
        <v>644</v>
      </c>
      <c r="C1234" s="12" t="n">
        <v>64</v>
      </c>
      <c r="D1234" s="12" t="n">
        <v>2</v>
      </c>
      <c r="E1234" s="16" t="n">
        <v>2519</v>
      </c>
      <c r="F1234" s="12" t="n">
        <v>0</v>
      </c>
      <c r="G1234" s="12" t="str">
        <f aca="false">INDEX(Products!$C$2:$C$181,MATCH(C1234,Products!$A$2:$A$181,0))</f>
        <v>Fashion</v>
      </c>
      <c r="H1234" s="16" t="n">
        <f aca="false">INDEX(Products!$E$2:$E$181,MATCH(C1234,Products!$A$2:$A$181,0))</f>
        <v>1819.09</v>
      </c>
      <c r="I1234" s="12" t="str">
        <f aca="false">INDEX(Orders!$G$2:$G$3525,MATCH(B1234,Orders!$A$2:$A$3525,0))</f>
        <v>Delivered</v>
      </c>
      <c r="J1234" s="16" t="n">
        <f aca="false">D1234*E1234*(1-F1234/100)</f>
        <v>5038</v>
      </c>
      <c r="K1234" s="16" t="n">
        <f aca="false">D1234*H1234</f>
        <v>3638.18</v>
      </c>
      <c r="L1234" s="16" t="n">
        <f aca="false">J1234-K1234</f>
        <v>1399.82</v>
      </c>
    </row>
    <row r="1235" customFormat="false" ht="15" hidden="false" customHeight="false" outlineLevel="0" collapsed="false">
      <c r="A1235" s="12" t="n">
        <v>1234</v>
      </c>
      <c r="B1235" s="12" t="n">
        <v>645</v>
      </c>
      <c r="C1235" s="12" t="n">
        <v>20</v>
      </c>
      <c r="D1235" s="12" t="n">
        <v>1</v>
      </c>
      <c r="E1235" s="16" t="n">
        <v>4369</v>
      </c>
      <c r="F1235" s="12" t="n">
        <v>0</v>
      </c>
      <c r="G1235" s="12" t="str">
        <f aca="false">INDEX(Products!$C$2:$C$181,MATCH(C1235,Products!$A$2:$A$181,0))</f>
        <v>Electronics</v>
      </c>
      <c r="H1235" s="16" t="n">
        <f aca="false">INDEX(Products!$E$2:$E$181,MATCH(C1235,Products!$A$2:$A$181,0))</f>
        <v>2787.56</v>
      </c>
      <c r="I1235" s="12" t="str">
        <f aca="false">INDEX(Orders!$G$2:$G$3525,MATCH(B1235,Orders!$A$2:$A$3525,0))</f>
        <v>Delivered</v>
      </c>
      <c r="J1235" s="16" t="n">
        <f aca="false">D1235*E1235*(1-F1235/100)</f>
        <v>4369</v>
      </c>
      <c r="K1235" s="16" t="n">
        <f aca="false">D1235*H1235</f>
        <v>2787.56</v>
      </c>
      <c r="L1235" s="16" t="n">
        <f aca="false">J1235-K1235</f>
        <v>1581.44</v>
      </c>
    </row>
    <row r="1236" customFormat="false" ht="15" hidden="false" customHeight="false" outlineLevel="0" collapsed="false">
      <c r="A1236" s="12" t="n">
        <v>1235</v>
      </c>
      <c r="B1236" s="12" t="n">
        <v>645</v>
      </c>
      <c r="C1236" s="12" t="n">
        <v>24</v>
      </c>
      <c r="D1236" s="12" t="n">
        <v>1</v>
      </c>
      <c r="E1236" s="16" t="n">
        <v>2429</v>
      </c>
      <c r="F1236" s="12" t="n">
        <v>0</v>
      </c>
      <c r="G1236" s="12" t="str">
        <f aca="false">INDEX(Products!$C$2:$C$181,MATCH(C1236,Products!$A$2:$A$181,0))</f>
        <v>Electronics</v>
      </c>
      <c r="H1236" s="16" t="n">
        <f aca="false">INDEX(Products!$E$2:$E$181,MATCH(C1236,Products!$A$2:$A$181,0))</f>
        <v>1588.6</v>
      </c>
      <c r="I1236" s="12" t="str">
        <f aca="false">INDEX(Orders!$G$2:$G$3525,MATCH(B1236,Orders!$A$2:$A$3525,0))</f>
        <v>Delivered</v>
      </c>
      <c r="J1236" s="16" t="n">
        <f aca="false">D1236*E1236*(1-F1236/100)</f>
        <v>2429</v>
      </c>
      <c r="K1236" s="16" t="n">
        <f aca="false">D1236*H1236</f>
        <v>1588.6</v>
      </c>
      <c r="L1236" s="16" t="n">
        <f aca="false">J1236-K1236</f>
        <v>840.4</v>
      </c>
    </row>
    <row r="1237" customFormat="false" ht="15" hidden="false" customHeight="false" outlineLevel="0" collapsed="false">
      <c r="A1237" s="12" t="n">
        <v>1236</v>
      </c>
      <c r="B1237" s="12" t="n">
        <v>646</v>
      </c>
      <c r="C1237" s="12" t="n">
        <v>26</v>
      </c>
      <c r="D1237" s="12" t="n">
        <v>2</v>
      </c>
      <c r="E1237" s="16" t="n">
        <v>5849</v>
      </c>
      <c r="F1237" s="12" t="n">
        <v>0</v>
      </c>
      <c r="G1237" s="12" t="str">
        <f aca="false">INDEX(Products!$C$2:$C$181,MATCH(C1237,Products!$A$2:$A$181,0))</f>
        <v>Electronics</v>
      </c>
      <c r="H1237" s="16" t="n">
        <f aca="false">INDEX(Products!$E$2:$E$181,MATCH(C1237,Products!$A$2:$A$181,0))</f>
        <v>4123.7</v>
      </c>
      <c r="I1237" s="12" t="str">
        <f aca="false">INDEX(Orders!$G$2:$G$3525,MATCH(B1237,Orders!$A$2:$A$3525,0))</f>
        <v>Delivered</v>
      </c>
      <c r="J1237" s="16" t="n">
        <f aca="false">D1237*E1237*(1-F1237/100)</f>
        <v>11698</v>
      </c>
      <c r="K1237" s="16" t="n">
        <f aca="false">D1237*H1237</f>
        <v>8247.4</v>
      </c>
      <c r="L1237" s="16" t="n">
        <f aca="false">J1237-K1237</f>
        <v>3450.6</v>
      </c>
    </row>
    <row r="1238" customFormat="false" ht="15" hidden="false" customHeight="false" outlineLevel="0" collapsed="false">
      <c r="A1238" s="12" t="n">
        <v>1237</v>
      </c>
      <c r="B1238" s="12" t="n">
        <v>647</v>
      </c>
      <c r="C1238" s="12" t="n">
        <v>43</v>
      </c>
      <c r="D1238" s="12" t="n">
        <v>3</v>
      </c>
      <c r="E1238" s="16" t="n">
        <v>1839</v>
      </c>
      <c r="F1238" s="12" t="n">
        <v>0</v>
      </c>
      <c r="G1238" s="12" t="str">
        <f aca="false">INDEX(Products!$C$2:$C$181,MATCH(C1238,Products!$A$2:$A$181,0))</f>
        <v>Home &amp; Kitchen</v>
      </c>
      <c r="H1238" s="16" t="n">
        <f aca="false">INDEX(Products!$E$2:$E$181,MATCH(C1238,Products!$A$2:$A$181,0))</f>
        <v>1131.05</v>
      </c>
      <c r="I1238" s="12" t="str">
        <f aca="false">INDEX(Orders!$G$2:$G$3525,MATCH(B1238,Orders!$A$2:$A$3525,0))</f>
        <v>Cancelled</v>
      </c>
      <c r="J1238" s="16" t="n">
        <f aca="false">D1238*E1238*(1-F1238/100)</f>
        <v>5517</v>
      </c>
      <c r="K1238" s="16" t="n">
        <f aca="false">D1238*H1238</f>
        <v>3393.15</v>
      </c>
      <c r="L1238" s="16" t="n">
        <f aca="false">J1238-K1238</f>
        <v>2123.85</v>
      </c>
    </row>
    <row r="1239" customFormat="false" ht="15" hidden="false" customHeight="false" outlineLevel="0" collapsed="false">
      <c r="A1239" s="12" t="n">
        <v>1238</v>
      </c>
      <c r="B1239" s="12" t="n">
        <v>648</v>
      </c>
      <c r="C1239" s="12" t="n">
        <v>178</v>
      </c>
      <c r="D1239" s="12" t="n">
        <v>1</v>
      </c>
      <c r="E1239" s="16" t="n">
        <v>169</v>
      </c>
      <c r="F1239" s="12" t="n">
        <v>0</v>
      </c>
      <c r="G1239" s="12" t="str">
        <f aca="false">INDEX(Products!$C$2:$C$181,MATCH(C1239,Products!$A$2:$A$181,0))</f>
        <v>Books &amp; Stationery</v>
      </c>
      <c r="H1239" s="16" t="n">
        <f aca="false">INDEX(Products!$E$2:$E$181,MATCH(C1239,Products!$A$2:$A$181,0))</f>
        <v>114.66</v>
      </c>
      <c r="I1239" s="12" t="str">
        <f aca="false">INDEX(Orders!$G$2:$G$3525,MATCH(B1239,Orders!$A$2:$A$3525,0))</f>
        <v>Delivered</v>
      </c>
      <c r="J1239" s="16" t="n">
        <f aca="false">D1239*E1239*(1-F1239/100)</f>
        <v>169</v>
      </c>
      <c r="K1239" s="16" t="n">
        <f aca="false">D1239*H1239</f>
        <v>114.66</v>
      </c>
      <c r="L1239" s="16" t="n">
        <f aca="false">J1239-K1239</f>
        <v>54.34</v>
      </c>
    </row>
    <row r="1240" customFormat="false" ht="15" hidden="false" customHeight="false" outlineLevel="0" collapsed="false">
      <c r="A1240" s="12" t="n">
        <v>1239</v>
      </c>
      <c r="B1240" s="12" t="n">
        <v>648</v>
      </c>
      <c r="C1240" s="12" t="n">
        <v>136</v>
      </c>
      <c r="D1240" s="12" t="n">
        <v>1</v>
      </c>
      <c r="E1240" s="16" t="n">
        <v>3299</v>
      </c>
      <c r="F1240" s="12" t="n">
        <v>0</v>
      </c>
      <c r="G1240" s="12" t="str">
        <f aca="false">INDEX(Products!$C$2:$C$181,MATCH(C1240,Products!$A$2:$A$181,0))</f>
        <v>Sports &amp; Fitness</v>
      </c>
      <c r="H1240" s="16" t="n">
        <f aca="false">INDEX(Products!$E$2:$E$181,MATCH(C1240,Products!$A$2:$A$181,0))</f>
        <v>2348.96</v>
      </c>
      <c r="I1240" s="12" t="str">
        <f aca="false">INDEX(Orders!$G$2:$G$3525,MATCH(B1240,Orders!$A$2:$A$3525,0))</f>
        <v>Delivered</v>
      </c>
      <c r="J1240" s="16" t="n">
        <f aca="false">D1240*E1240*(1-F1240/100)</f>
        <v>3299</v>
      </c>
      <c r="K1240" s="16" t="n">
        <f aca="false">D1240*H1240</f>
        <v>2348.96</v>
      </c>
      <c r="L1240" s="16" t="n">
        <f aca="false">J1240-K1240</f>
        <v>950.04</v>
      </c>
    </row>
    <row r="1241" customFormat="false" ht="15" hidden="false" customHeight="false" outlineLevel="0" collapsed="false">
      <c r="A1241" s="12" t="n">
        <v>1240</v>
      </c>
      <c r="B1241" s="12" t="n">
        <v>649</v>
      </c>
      <c r="C1241" s="12" t="n">
        <v>18</v>
      </c>
      <c r="D1241" s="12" t="n">
        <v>1</v>
      </c>
      <c r="E1241" s="16" t="n">
        <v>5829</v>
      </c>
      <c r="F1241" s="12" t="n">
        <v>20</v>
      </c>
      <c r="G1241" s="12" t="str">
        <f aca="false">INDEX(Products!$C$2:$C$181,MATCH(C1241,Products!$A$2:$A$181,0))</f>
        <v>Electronics</v>
      </c>
      <c r="H1241" s="16" t="n">
        <f aca="false">INDEX(Products!$E$2:$E$181,MATCH(C1241,Products!$A$2:$A$181,0))</f>
        <v>4148.38</v>
      </c>
      <c r="I1241" s="12" t="str">
        <f aca="false">INDEX(Orders!$G$2:$G$3525,MATCH(B1241,Orders!$A$2:$A$3525,0))</f>
        <v>Delivered</v>
      </c>
      <c r="J1241" s="16" t="n">
        <f aca="false">D1241*E1241*(1-F1241/100)</f>
        <v>4663.2</v>
      </c>
      <c r="K1241" s="16" t="n">
        <f aca="false">D1241*H1241</f>
        <v>4148.38</v>
      </c>
      <c r="L1241" s="16" t="n">
        <f aca="false">J1241-K1241</f>
        <v>514.82</v>
      </c>
    </row>
    <row r="1242" customFormat="false" ht="15" hidden="false" customHeight="false" outlineLevel="0" collapsed="false">
      <c r="A1242" s="12" t="n">
        <v>1241</v>
      </c>
      <c r="B1242" s="12" t="n">
        <v>650</v>
      </c>
      <c r="C1242" s="12" t="n">
        <v>51</v>
      </c>
      <c r="D1242" s="12" t="n">
        <v>1</v>
      </c>
      <c r="E1242" s="16" t="n">
        <v>549</v>
      </c>
      <c r="F1242" s="12" t="n">
        <v>0</v>
      </c>
      <c r="G1242" s="12" t="str">
        <f aca="false">INDEX(Products!$C$2:$C$181,MATCH(C1242,Products!$A$2:$A$181,0))</f>
        <v>Home &amp; Kitchen</v>
      </c>
      <c r="H1242" s="16" t="n">
        <f aca="false">INDEX(Products!$E$2:$E$181,MATCH(C1242,Products!$A$2:$A$181,0))</f>
        <v>371.83</v>
      </c>
      <c r="I1242" s="12" t="str">
        <f aca="false">INDEX(Orders!$G$2:$G$3525,MATCH(B1242,Orders!$A$2:$A$3525,0))</f>
        <v>Cancelled</v>
      </c>
      <c r="J1242" s="16" t="n">
        <f aca="false">D1242*E1242*(1-F1242/100)</f>
        <v>549</v>
      </c>
      <c r="K1242" s="16" t="n">
        <f aca="false">D1242*H1242</f>
        <v>371.83</v>
      </c>
      <c r="L1242" s="16" t="n">
        <f aca="false">J1242-K1242</f>
        <v>177.17</v>
      </c>
    </row>
    <row r="1243" customFormat="false" ht="15" hidden="false" customHeight="false" outlineLevel="0" collapsed="false">
      <c r="A1243" s="12" t="n">
        <v>1242</v>
      </c>
      <c r="B1243" s="12" t="n">
        <v>650</v>
      </c>
      <c r="C1243" s="12" t="n">
        <v>103</v>
      </c>
      <c r="D1243" s="12" t="n">
        <v>3</v>
      </c>
      <c r="E1243" s="16" t="n">
        <v>1159</v>
      </c>
      <c r="F1243" s="12" t="n">
        <v>0</v>
      </c>
      <c r="G1243" s="12" t="str">
        <f aca="false">INDEX(Products!$C$2:$C$181,MATCH(C1243,Products!$A$2:$A$181,0))</f>
        <v>Beauty</v>
      </c>
      <c r="H1243" s="16" t="n">
        <f aca="false">INDEX(Products!$E$2:$E$181,MATCH(C1243,Products!$A$2:$A$181,0))</f>
        <v>639.58</v>
      </c>
      <c r="I1243" s="12" t="str">
        <f aca="false">INDEX(Orders!$G$2:$G$3525,MATCH(B1243,Orders!$A$2:$A$3525,0))</f>
        <v>Cancelled</v>
      </c>
      <c r="J1243" s="16" t="n">
        <f aca="false">D1243*E1243*(1-F1243/100)</f>
        <v>3477</v>
      </c>
      <c r="K1243" s="16" t="n">
        <f aca="false">D1243*H1243</f>
        <v>1918.74</v>
      </c>
      <c r="L1243" s="16" t="n">
        <f aca="false">J1243-K1243</f>
        <v>1558.26</v>
      </c>
    </row>
    <row r="1244" customFormat="false" ht="15" hidden="false" customHeight="false" outlineLevel="0" collapsed="false">
      <c r="A1244" s="12" t="n">
        <v>1243</v>
      </c>
      <c r="B1244" s="12" t="n">
        <v>650</v>
      </c>
      <c r="C1244" s="12" t="n">
        <v>4</v>
      </c>
      <c r="D1244" s="12" t="n">
        <v>1</v>
      </c>
      <c r="E1244" s="16" t="n">
        <v>1109</v>
      </c>
      <c r="F1244" s="12" t="n">
        <v>0</v>
      </c>
      <c r="G1244" s="12" t="str">
        <f aca="false">INDEX(Products!$C$2:$C$181,MATCH(C1244,Products!$A$2:$A$181,0))</f>
        <v>Electronics</v>
      </c>
      <c r="H1244" s="16" t="n">
        <f aca="false">INDEX(Products!$E$2:$E$181,MATCH(C1244,Products!$A$2:$A$181,0))</f>
        <v>802.07</v>
      </c>
      <c r="I1244" s="12" t="str">
        <f aca="false">INDEX(Orders!$G$2:$G$3525,MATCH(B1244,Orders!$A$2:$A$3525,0))</f>
        <v>Cancelled</v>
      </c>
      <c r="J1244" s="16" t="n">
        <f aca="false">D1244*E1244*(1-F1244/100)</f>
        <v>1109</v>
      </c>
      <c r="K1244" s="16" t="n">
        <f aca="false">D1244*H1244</f>
        <v>802.07</v>
      </c>
      <c r="L1244" s="16" t="n">
        <f aca="false">J1244-K1244</f>
        <v>306.93</v>
      </c>
    </row>
    <row r="1245" customFormat="false" ht="15" hidden="false" customHeight="false" outlineLevel="0" collapsed="false">
      <c r="A1245" s="12" t="n">
        <v>1244</v>
      </c>
      <c r="B1245" s="12" t="n">
        <v>650</v>
      </c>
      <c r="C1245" s="12" t="n">
        <v>63</v>
      </c>
      <c r="D1245" s="12" t="n">
        <v>1</v>
      </c>
      <c r="E1245" s="16" t="n">
        <v>929</v>
      </c>
      <c r="F1245" s="12" t="n">
        <v>0</v>
      </c>
      <c r="G1245" s="12" t="str">
        <f aca="false">INDEX(Products!$C$2:$C$181,MATCH(C1245,Products!$A$2:$A$181,0))</f>
        <v>Fashion</v>
      </c>
      <c r="H1245" s="16" t="n">
        <f aca="false">INDEX(Products!$E$2:$E$181,MATCH(C1245,Products!$A$2:$A$181,0))</f>
        <v>590.31</v>
      </c>
      <c r="I1245" s="12" t="str">
        <f aca="false">INDEX(Orders!$G$2:$G$3525,MATCH(B1245,Orders!$A$2:$A$3525,0))</f>
        <v>Cancelled</v>
      </c>
      <c r="J1245" s="16" t="n">
        <f aca="false">D1245*E1245*(1-F1245/100)</f>
        <v>929</v>
      </c>
      <c r="K1245" s="16" t="n">
        <f aca="false">D1245*H1245</f>
        <v>590.31</v>
      </c>
      <c r="L1245" s="16" t="n">
        <f aca="false">J1245-K1245</f>
        <v>338.69</v>
      </c>
    </row>
    <row r="1246" customFormat="false" ht="15" hidden="false" customHeight="false" outlineLevel="0" collapsed="false">
      <c r="A1246" s="12" t="n">
        <v>1245</v>
      </c>
      <c r="B1246" s="12" t="n">
        <v>651</v>
      </c>
      <c r="C1246" s="12" t="n">
        <v>66</v>
      </c>
      <c r="D1246" s="12" t="n">
        <v>1</v>
      </c>
      <c r="E1246" s="16" t="n">
        <v>1439</v>
      </c>
      <c r="F1246" s="12" t="n">
        <v>5</v>
      </c>
      <c r="G1246" s="12" t="str">
        <f aca="false">INDEX(Products!$C$2:$C$181,MATCH(C1246,Products!$A$2:$A$181,0))</f>
        <v>Fashion</v>
      </c>
      <c r="H1246" s="16" t="n">
        <f aca="false">INDEX(Products!$E$2:$E$181,MATCH(C1246,Products!$A$2:$A$181,0))</f>
        <v>855.37</v>
      </c>
      <c r="I1246" s="12" t="str">
        <f aca="false">INDEX(Orders!$G$2:$G$3525,MATCH(B1246,Orders!$A$2:$A$3525,0))</f>
        <v>Delivered</v>
      </c>
      <c r="J1246" s="16" t="n">
        <f aca="false">D1246*E1246*(1-F1246/100)</f>
        <v>1367.05</v>
      </c>
      <c r="K1246" s="16" t="n">
        <f aca="false">D1246*H1246</f>
        <v>855.37</v>
      </c>
      <c r="L1246" s="16" t="n">
        <f aca="false">J1246-K1246</f>
        <v>511.68</v>
      </c>
    </row>
    <row r="1247" customFormat="false" ht="15" hidden="false" customHeight="false" outlineLevel="0" collapsed="false">
      <c r="A1247" s="12" t="n">
        <v>1246</v>
      </c>
      <c r="B1247" s="12" t="n">
        <v>652</v>
      </c>
      <c r="C1247" s="12" t="n">
        <v>90</v>
      </c>
      <c r="D1247" s="12" t="n">
        <v>1</v>
      </c>
      <c r="E1247" s="16" t="n">
        <v>2839</v>
      </c>
      <c r="F1247" s="12" t="n">
        <v>0</v>
      </c>
      <c r="G1247" s="12" t="str">
        <f aca="false">INDEX(Products!$C$2:$C$181,MATCH(C1247,Products!$A$2:$A$181,0))</f>
        <v>Fashion</v>
      </c>
      <c r="H1247" s="16" t="n">
        <f aca="false">INDEX(Products!$E$2:$E$181,MATCH(C1247,Products!$A$2:$A$181,0))</f>
        <v>1639.53</v>
      </c>
      <c r="I1247" s="12" t="str">
        <f aca="false">INDEX(Orders!$G$2:$G$3525,MATCH(B1247,Orders!$A$2:$A$3525,0))</f>
        <v>Delivered</v>
      </c>
      <c r="J1247" s="16" t="n">
        <f aca="false">D1247*E1247*(1-F1247/100)</f>
        <v>2839</v>
      </c>
      <c r="K1247" s="16" t="n">
        <f aca="false">D1247*H1247</f>
        <v>1639.53</v>
      </c>
      <c r="L1247" s="16" t="n">
        <f aca="false">J1247-K1247</f>
        <v>1199.47</v>
      </c>
    </row>
    <row r="1248" customFormat="false" ht="15" hidden="false" customHeight="false" outlineLevel="0" collapsed="false">
      <c r="A1248" s="12" t="n">
        <v>1247</v>
      </c>
      <c r="B1248" s="12" t="n">
        <v>652</v>
      </c>
      <c r="C1248" s="12" t="n">
        <v>17</v>
      </c>
      <c r="D1248" s="12" t="n">
        <v>1</v>
      </c>
      <c r="E1248" s="16" t="n">
        <v>1149</v>
      </c>
      <c r="F1248" s="12" t="n">
        <v>0</v>
      </c>
      <c r="G1248" s="12" t="str">
        <f aca="false">INDEX(Products!$C$2:$C$181,MATCH(C1248,Products!$A$2:$A$181,0))</f>
        <v>Electronics</v>
      </c>
      <c r="H1248" s="16" t="n">
        <f aca="false">INDEX(Products!$E$2:$E$181,MATCH(C1248,Products!$A$2:$A$181,0))</f>
        <v>850</v>
      </c>
      <c r="I1248" s="12" t="str">
        <f aca="false">INDEX(Orders!$G$2:$G$3525,MATCH(B1248,Orders!$A$2:$A$3525,0))</f>
        <v>Delivered</v>
      </c>
      <c r="J1248" s="16" t="n">
        <f aca="false">D1248*E1248*(1-F1248/100)</f>
        <v>1149</v>
      </c>
      <c r="K1248" s="16" t="n">
        <f aca="false">D1248*H1248</f>
        <v>850</v>
      </c>
      <c r="L1248" s="16" t="n">
        <f aca="false">J1248-K1248</f>
        <v>299</v>
      </c>
    </row>
    <row r="1249" customFormat="false" ht="15" hidden="false" customHeight="false" outlineLevel="0" collapsed="false">
      <c r="A1249" s="12" t="n">
        <v>1248</v>
      </c>
      <c r="B1249" s="12" t="n">
        <v>652</v>
      </c>
      <c r="C1249" s="12" t="n">
        <v>6</v>
      </c>
      <c r="D1249" s="12" t="n">
        <v>3</v>
      </c>
      <c r="E1249" s="16" t="n">
        <v>919</v>
      </c>
      <c r="F1249" s="12" t="n">
        <v>0</v>
      </c>
      <c r="G1249" s="12" t="str">
        <f aca="false">INDEX(Products!$C$2:$C$181,MATCH(C1249,Products!$A$2:$A$181,0))</f>
        <v>Electronics</v>
      </c>
      <c r="H1249" s="16" t="n">
        <f aca="false">INDEX(Products!$E$2:$E$181,MATCH(C1249,Products!$A$2:$A$181,0))</f>
        <v>683.72</v>
      </c>
      <c r="I1249" s="12" t="str">
        <f aca="false">INDEX(Orders!$G$2:$G$3525,MATCH(B1249,Orders!$A$2:$A$3525,0))</f>
        <v>Delivered</v>
      </c>
      <c r="J1249" s="16" t="n">
        <f aca="false">D1249*E1249*(1-F1249/100)</f>
        <v>2757</v>
      </c>
      <c r="K1249" s="16" t="n">
        <f aca="false">D1249*H1249</f>
        <v>2051.16</v>
      </c>
      <c r="L1249" s="16" t="n">
        <f aca="false">J1249-K1249</f>
        <v>705.84</v>
      </c>
    </row>
    <row r="1250" customFormat="false" ht="15" hidden="false" customHeight="false" outlineLevel="0" collapsed="false">
      <c r="A1250" s="12" t="n">
        <v>1249</v>
      </c>
      <c r="B1250" s="12" t="n">
        <v>653</v>
      </c>
      <c r="C1250" s="12" t="n">
        <v>31</v>
      </c>
      <c r="D1250" s="12" t="n">
        <v>1</v>
      </c>
      <c r="E1250" s="16" t="n">
        <v>2199</v>
      </c>
      <c r="F1250" s="12" t="n">
        <v>0</v>
      </c>
      <c r="G1250" s="12" t="str">
        <f aca="false">INDEX(Products!$C$2:$C$181,MATCH(C1250,Products!$A$2:$A$181,0))</f>
        <v>Home &amp; Kitchen</v>
      </c>
      <c r="H1250" s="16" t="n">
        <f aca="false">INDEX(Products!$E$2:$E$181,MATCH(C1250,Products!$A$2:$A$181,0))</f>
        <v>1328.79</v>
      </c>
      <c r="I1250" s="12" t="str">
        <f aca="false">INDEX(Orders!$G$2:$G$3525,MATCH(B1250,Orders!$A$2:$A$3525,0))</f>
        <v>Delivered</v>
      </c>
      <c r="J1250" s="16" t="n">
        <f aca="false">D1250*E1250*(1-F1250/100)</f>
        <v>2199</v>
      </c>
      <c r="K1250" s="16" t="n">
        <f aca="false">D1250*H1250</f>
        <v>1328.79</v>
      </c>
      <c r="L1250" s="16" t="n">
        <f aca="false">J1250-K1250</f>
        <v>870.21</v>
      </c>
    </row>
    <row r="1251" customFormat="false" ht="15" hidden="false" customHeight="false" outlineLevel="0" collapsed="false">
      <c r="A1251" s="12" t="n">
        <v>1250</v>
      </c>
      <c r="B1251" s="12" t="n">
        <v>653</v>
      </c>
      <c r="C1251" s="12" t="n">
        <v>131</v>
      </c>
      <c r="D1251" s="12" t="n">
        <v>1</v>
      </c>
      <c r="E1251" s="16" t="n">
        <v>2569</v>
      </c>
      <c r="F1251" s="12" t="n">
        <v>0</v>
      </c>
      <c r="G1251" s="12" t="str">
        <f aca="false">INDEX(Products!$C$2:$C$181,MATCH(C1251,Products!$A$2:$A$181,0))</f>
        <v>Sports &amp; Fitness</v>
      </c>
      <c r="H1251" s="16" t="n">
        <f aca="false">INDEX(Products!$E$2:$E$181,MATCH(C1251,Products!$A$2:$A$181,0))</f>
        <v>1921.64</v>
      </c>
      <c r="I1251" s="12" t="str">
        <f aca="false">INDEX(Orders!$G$2:$G$3525,MATCH(B1251,Orders!$A$2:$A$3525,0))</f>
        <v>Delivered</v>
      </c>
      <c r="J1251" s="16" t="n">
        <f aca="false">D1251*E1251*(1-F1251/100)</f>
        <v>2569</v>
      </c>
      <c r="K1251" s="16" t="n">
        <f aca="false">D1251*H1251</f>
        <v>1921.64</v>
      </c>
      <c r="L1251" s="16" t="n">
        <f aca="false">J1251-K1251</f>
        <v>647.36</v>
      </c>
    </row>
    <row r="1252" customFormat="false" ht="15" hidden="false" customHeight="false" outlineLevel="0" collapsed="false">
      <c r="A1252" s="12" t="n">
        <v>1251</v>
      </c>
      <c r="B1252" s="12" t="n">
        <v>653</v>
      </c>
      <c r="C1252" s="12" t="n">
        <v>36</v>
      </c>
      <c r="D1252" s="12" t="n">
        <v>2</v>
      </c>
      <c r="E1252" s="16" t="n">
        <v>3959</v>
      </c>
      <c r="F1252" s="12" t="n">
        <v>0</v>
      </c>
      <c r="G1252" s="12" t="str">
        <f aca="false">INDEX(Products!$C$2:$C$181,MATCH(C1252,Products!$A$2:$A$181,0))</f>
        <v>Home &amp; Kitchen</v>
      </c>
      <c r="H1252" s="16" t="n">
        <f aca="false">INDEX(Products!$E$2:$E$181,MATCH(C1252,Products!$A$2:$A$181,0))</f>
        <v>2334.79</v>
      </c>
      <c r="I1252" s="12" t="str">
        <f aca="false">INDEX(Orders!$G$2:$G$3525,MATCH(B1252,Orders!$A$2:$A$3525,0))</f>
        <v>Delivered</v>
      </c>
      <c r="J1252" s="16" t="n">
        <f aca="false">D1252*E1252*(1-F1252/100)</f>
        <v>7918</v>
      </c>
      <c r="K1252" s="16" t="n">
        <f aca="false">D1252*H1252</f>
        <v>4669.58</v>
      </c>
      <c r="L1252" s="16" t="n">
        <f aca="false">J1252-K1252</f>
        <v>3248.42</v>
      </c>
    </row>
    <row r="1253" customFormat="false" ht="15" hidden="false" customHeight="false" outlineLevel="0" collapsed="false">
      <c r="A1253" s="12" t="n">
        <v>1252</v>
      </c>
      <c r="B1253" s="12" t="n">
        <v>654</v>
      </c>
      <c r="C1253" s="12" t="n">
        <v>112</v>
      </c>
      <c r="D1253" s="12" t="n">
        <v>3</v>
      </c>
      <c r="E1253" s="16" t="n">
        <v>309</v>
      </c>
      <c r="F1253" s="12" t="n">
        <v>5</v>
      </c>
      <c r="G1253" s="12" t="str">
        <f aca="false">INDEX(Products!$C$2:$C$181,MATCH(C1253,Products!$A$2:$A$181,0))</f>
        <v>Beauty</v>
      </c>
      <c r="H1253" s="16" t="n">
        <f aca="false">INDEX(Products!$E$2:$E$181,MATCH(C1253,Products!$A$2:$A$181,0))</f>
        <v>192.67</v>
      </c>
      <c r="I1253" s="12" t="str">
        <f aca="false">INDEX(Orders!$G$2:$G$3525,MATCH(B1253,Orders!$A$2:$A$3525,0))</f>
        <v>Delivered</v>
      </c>
      <c r="J1253" s="16" t="n">
        <f aca="false">D1253*E1253*(1-F1253/100)</f>
        <v>880.65</v>
      </c>
      <c r="K1253" s="16" t="n">
        <f aca="false">D1253*H1253</f>
        <v>578.01</v>
      </c>
      <c r="L1253" s="16" t="n">
        <f aca="false">J1253-K1253</f>
        <v>302.64</v>
      </c>
    </row>
    <row r="1254" customFormat="false" ht="15" hidden="false" customHeight="false" outlineLevel="0" collapsed="false">
      <c r="A1254" s="12" t="n">
        <v>1253</v>
      </c>
      <c r="B1254" s="12" t="n">
        <v>655</v>
      </c>
      <c r="C1254" s="12" t="n">
        <v>126</v>
      </c>
      <c r="D1254" s="12" t="n">
        <v>1</v>
      </c>
      <c r="E1254" s="16" t="n">
        <v>1359</v>
      </c>
      <c r="F1254" s="12" t="n">
        <v>0</v>
      </c>
      <c r="G1254" s="12" t="str">
        <f aca="false">INDEX(Products!$C$2:$C$181,MATCH(C1254,Products!$A$2:$A$181,0))</f>
        <v>Sports &amp; Fitness</v>
      </c>
      <c r="H1254" s="16" t="n">
        <f aca="false">INDEX(Products!$E$2:$E$181,MATCH(C1254,Products!$A$2:$A$181,0))</f>
        <v>852.12</v>
      </c>
      <c r="I1254" s="12" t="str">
        <f aca="false">INDEX(Orders!$G$2:$G$3525,MATCH(B1254,Orders!$A$2:$A$3525,0))</f>
        <v>Delivered</v>
      </c>
      <c r="J1254" s="16" t="n">
        <f aca="false">D1254*E1254*(1-F1254/100)</f>
        <v>1359</v>
      </c>
      <c r="K1254" s="16" t="n">
        <f aca="false">D1254*H1254</f>
        <v>852.12</v>
      </c>
      <c r="L1254" s="16" t="n">
        <f aca="false">J1254-K1254</f>
        <v>506.88</v>
      </c>
    </row>
    <row r="1255" customFormat="false" ht="15" hidden="false" customHeight="false" outlineLevel="0" collapsed="false">
      <c r="A1255" s="12" t="n">
        <v>1254</v>
      </c>
      <c r="B1255" s="12" t="n">
        <v>655</v>
      </c>
      <c r="C1255" s="12" t="n">
        <v>131</v>
      </c>
      <c r="D1255" s="12" t="n">
        <v>1</v>
      </c>
      <c r="E1255" s="16" t="n">
        <v>2569</v>
      </c>
      <c r="F1255" s="12" t="n">
        <v>5</v>
      </c>
      <c r="G1255" s="12" t="str">
        <f aca="false">INDEX(Products!$C$2:$C$181,MATCH(C1255,Products!$A$2:$A$181,0))</f>
        <v>Sports &amp; Fitness</v>
      </c>
      <c r="H1255" s="16" t="n">
        <f aca="false">INDEX(Products!$E$2:$E$181,MATCH(C1255,Products!$A$2:$A$181,0))</f>
        <v>1921.64</v>
      </c>
      <c r="I1255" s="12" t="str">
        <f aca="false">INDEX(Orders!$G$2:$G$3525,MATCH(B1255,Orders!$A$2:$A$3525,0))</f>
        <v>Delivered</v>
      </c>
      <c r="J1255" s="16" t="n">
        <f aca="false">D1255*E1255*(1-F1255/100)</f>
        <v>2440.55</v>
      </c>
      <c r="K1255" s="16" t="n">
        <f aca="false">D1255*H1255</f>
        <v>1921.64</v>
      </c>
      <c r="L1255" s="16" t="n">
        <f aca="false">J1255-K1255</f>
        <v>518.91</v>
      </c>
    </row>
    <row r="1256" customFormat="false" ht="15" hidden="false" customHeight="false" outlineLevel="0" collapsed="false">
      <c r="A1256" s="12" t="n">
        <v>1255</v>
      </c>
      <c r="B1256" s="12" t="n">
        <v>655</v>
      </c>
      <c r="C1256" s="12" t="n">
        <v>125</v>
      </c>
      <c r="D1256" s="12" t="n">
        <v>1</v>
      </c>
      <c r="E1256" s="16" t="n">
        <v>3869</v>
      </c>
      <c r="F1256" s="12" t="n">
        <v>0</v>
      </c>
      <c r="G1256" s="12" t="str">
        <f aca="false">INDEX(Products!$C$2:$C$181,MATCH(C1256,Products!$A$2:$A$181,0))</f>
        <v>Sports &amp; Fitness</v>
      </c>
      <c r="H1256" s="16" t="n">
        <f aca="false">INDEX(Products!$E$2:$E$181,MATCH(C1256,Products!$A$2:$A$181,0))</f>
        <v>2788.01</v>
      </c>
      <c r="I1256" s="12" t="str">
        <f aca="false">INDEX(Orders!$G$2:$G$3525,MATCH(B1256,Orders!$A$2:$A$3525,0))</f>
        <v>Delivered</v>
      </c>
      <c r="J1256" s="16" t="n">
        <f aca="false">D1256*E1256*(1-F1256/100)</f>
        <v>3869</v>
      </c>
      <c r="K1256" s="16" t="n">
        <f aca="false">D1256*H1256</f>
        <v>2788.01</v>
      </c>
      <c r="L1256" s="16" t="n">
        <f aca="false">J1256-K1256</f>
        <v>1080.99</v>
      </c>
    </row>
    <row r="1257" customFormat="false" ht="15" hidden="false" customHeight="false" outlineLevel="0" collapsed="false">
      <c r="A1257" s="12" t="n">
        <v>1256</v>
      </c>
      <c r="B1257" s="12" t="n">
        <v>655</v>
      </c>
      <c r="C1257" s="12" t="n">
        <v>161</v>
      </c>
      <c r="D1257" s="12" t="n">
        <v>1</v>
      </c>
      <c r="E1257" s="16" t="n">
        <v>549</v>
      </c>
      <c r="F1257" s="12" t="n">
        <v>5</v>
      </c>
      <c r="G1257" s="12" t="str">
        <f aca="false">INDEX(Products!$C$2:$C$181,MATCH(C1257,Products!$A$2:$A$181,0))</f>
        <v>Books &amp; Stationery</v>
      </c>
      <c r="H1257" s="16" t="n">
        <f aca="false">INDEX(Products!$E$2:$E$181,MATCH(C1257,Products!$A$2:$A$181,0))</f>
        <v>380.41</v>
      </c>
      <c r="I1257" s="12" t="str">
        <f aca="false">INDEX(Orders!$G$2:$G$3525,MATCH(B1257,Orders!$A$2:$A$3525,0))</f>
        <v>Delivered</v>
      </c>
      <c r="J1257" s="16" t="n">
        <f aca="false">D1257*E1257*(1-F1257/100)</f>
        <v>521.55</v>
      </c>
      <c r="K1257" s="16" t="n">
        <f aca="false">D1257*H1257</f>
        <v>380.41</v>
      </c>
      <c r="L1257" s="16" t="n">
        <f aca="false">J1257-K1257</f>
        <v>141.14</v>
      </c>
    </row>
    <row r="1258" customFormat="false" ht="15" hidden="false" customHeight="false" outlineLevel="0" collapsed="false">
      <c r="A1258" s="12" t="n">
        <v>1257</v>
      </c>
      <c r="B1258" s="12" t="n">
        <v>656</v>
      </c>
      <c r="C1258" s="12" t="n">
        <v>113</v>
      </c>
      <c r="D1258" s="12" t="n">
        <v>1</v>
      </c>
      <c r="E1258" s="16" t="n">
        <v>599</v>
      </c>
      <c r="F1258" s="12" t="n">
        <v>0</v>
      </c>
      <c r="G1258" s="12" t="str">
        <f aca="false">INDEX(Products!$C$2:$C$181,MATCH(C1258,Products!$A$2:$A$181,0))</f>
        <v>Beauty</v>
      </c>
      <c r="H1258" s="16" t="n">
        <f aca="false">INDEX(Products!$E$2:$E$181,MATCH(C1258,Products!$A$2:$A$181,0))</f>
        <v>358.68</v>
      </c>
      <c r="I1258" s="12" t="str">
        <f aca="false">INDEX(Orders!$G$2:$G$3525,MATCH(B1258,Orders!$A$2:$A$3525,0))</f>
        <v>Delivered</v>
      </c>
      <c r="J1258" s="16" t="n">
        <f aca="false">D1258*E1258*(1-F1258/100)</f>
        <v>599</v>
      </c>
      <c r="K1258" s="16" t="n">
        <f aca="false">D1258*H1258</f>
        <v>358.68</v>
      </c>
      <c r="L1258" s="16" t="n">
        <f aca="false">J1258-K1258</f>
        <v>240.32</v>
      </c>
    </row>
    <row r="1259" customFormat="false" ht="15" hidden="false" customHeight="false" outlineLevel="0" collapsed="false">
      <c r="A1259" s="12" t="n">
        <v>1258</v>
      </c>
      <c r="B1259" s="12" t="n">
        <v>656</v>
      </c>
      <c r="C1259" s="12" t="n">
        <v>154</v>
      </c>
      <c r="D1259" s="12" t="n">
        <v>1</v>
      </c>
      <c r="E1259" s="16" t="n">
        <v>519</v>
      </c>
      <c r="F1259" s="12" t="n">
        <v>0</v>
      </c>
      <c r="G1259" s="12" t="str">
        <f aca="false">INDEX(Products!$C$2:$C$181,MATCH(C1259,Products!$A$2:$A$181,0))</f>
        <v>Books &amp; Stationery</v>
      </c>
      <c r="H1259" s="16" t="n">
        <f aca="false">INDEX(Products!$E$2:$E$181,MATCH(C1259,Products!$A$2:$A$181,0))</f>
        <v>318.97</v>
      </c>
      <c r="I1259" s="12" t="str">
        <f aca="false">INDEX(Orders!$G$2:$G$3525,MATCH(B1259,Orders!$A$2:$A$3525,0))</f>
        <v>Delivered</v>
      </c>
      <c r="J1259" s="16" t="n">
        <f aca="false">D1259*E1259*(1-F1259/100)</f>
        <v>519</v>
      </c>
      <c r="K1259" s="16" t="n">
        <f aca="false">D1259*H1259</f>
        <v>318.97</v>
      </c>
      <c r="L1259" s="16" t="n">
        <f aca="false">J1259-K1259</f>
        <v>200.03</v>
      </c>
    </row>
    <row r="1260" customFormat="false" ht="15" hidden="false" customHeight="false" outlineLevel="0" collapsed="false">
      <c r="A1260" s="12" t="n">
        <v>1259</v>
      </c>
      <c r="B1260" s="12" t="n">
        <v>656</v>
      </c>
      <c r="C1260" s="12" t="n">
        <v>157</v>
      </c>
      <c r="D1260" s="12" t="n">
        <v>1</v>
      </c>
      <c r="E1260" s="16" t="n">
        <v>129</v>
      </c>
      <c r="F1260" s="12" t="n">
        <v>5</v>
      </c>
      <c r="G1260" s="12" t="str">
        <f aca="false">INDEX(Products!$C$2:$C$181,MATCH(C1260,Products!$A$2:$A$181,0))</f>
        <v>Books &amp; Stationery</v>
      </c>
      <c r="H1260" s="16" t="n">
        <f aca="false">INDEX(Products!$E$2:$E$181,MATCH(C1260,Products!$A$2:$A$181,0))</f>
        <v>95.79</v>
      </c>
      <c r="I1260" s="12" t="str">
        <f aca="false">INDEX(Orders!$G$2:$G$3525,MATCH(B1260,Orders!$A$2:$A$3525,0))</f>
        <v>Delivered</v>
      </c>
      <c r="J1260" s="16" t="n">
        <f aca="false">D1260*E1260*(1-F1260/100)</f>
        <v>122.55</v>
      </c>
      <c r="K1260" s="16" t="n">
        <f aca="false">D1260*H1260</f>
        <v>95.79</v>
      </c>
      <c r="L1260" s="16" t="n">
        <f aca="false">J1260-K1260</f>
        <v>26.76</v>
      </c>
    </row>
    <row r="1261" customFormat="false" ht="15" hidden="false" customHeight="false" outlineLevel="0" collapsed="false">
      <c r="A1261" s="12" t="n">
        <v>1260</v>
      </c>
      <c r="B1261" s="12" t="n">
        <v>656</v>
      </c>
      <c r="C1261" s="12" t="n">
        <v>62</v>
      </c>
      <c r="D1261" s="12" t="n">
        <v>2</v>
      </c>
      <c r="E1261" s="16" t="n">
        <v>1169</v>
      </c>
      <c r="F1261" s="12" t="n">
        <v>0</v>
      </c>
      <c r="G1261" s="12" t="str">
        <f aca="false">INDEX(Products!$C$2:$C$181,MATCH(C1261,Products!$A$2:$A$181,0))</f>
        <v>Fashion</v>
      </c>
      <c r="H1261" s="16" t="n">
        <f aca="false">INDEX(Products!$E$2:$E$181,MATCH(C1261,Products!$A$2:$A$181,0))</f>
        <v>668.68</v>
      </c>
      <c r="I1261" s="12" t="str">
        <f aca="false">INDEX(Orders!$G$2:$G$3525,MATCH(B1261,Orders!$A$2:$A$3525,0))</f>
        <v>Delivered</v>
      </c>
      <c r="J1261" s="16" t="n">
        <f aca="false">D1261*E1261*(1-F1261/100)</f>
        <v>2338</v>
      </c>
      <c r="K1261" s="16" t="n">
        <f aca="false">D1261*H1261</f>
        <v>1337.36</v>
      </c>
      <c r="L1261" s="16" t="n">
        <f aca="false">J1261-K1261</f>
        <v>1000.64</v>
      </c>
    </row>
    <row r="1262" customFormat="false" ht="15" hidden="false" customHeight="false" outlineLevel="0" collapsed="false">
      <c r="A1262" s="12" t="n">
        <v>1261</v>
      </c>
      <c r="B1262" s="12" t="n">
        <v>657</v>
      </c>
      <c r="C1262" s="12" t="n">
        <v>157</v>
      </c>
      <c r="D1262" s="12" t="n">
        <v>1</v>
      </c>
      <c r="E1262" s="16" t="n">
        <v>129</v>
      </c>
      <c r="F1262" s="12" t="n">
        <v>0</v>
      </c>
      <c r="G1262" s="12" t="str">
        <f aca="false">INDEX(Products!$C$2:$C$181,MATCH(C1262,Products!$A$2:$A$181,0))</f>
        <v>Books &amp; Stationery</v>
      </c>
      <c r="H1262" s="16" t="n">
        <f aca="false">INDEX(Products!$E$2:$E$181,MATCH(C1262,Products!$A$2:$A$181,0))</f>
        <v>95.79</v>
      </c>
      <c r="I1262" s="12" t="str">
        <f aca="false">INDEX(Orders!$G$2:$G$3525,MATCH(B1262,Orders!$A$2:$A$3525,0))</f>
        <v>Delivered</v>
      </c>
      <c r="J1262" s="16" t="n">
        <f aca="false">D1262*E1262*(1-F1262/100)</f>
        <v>129</v>
      </c>
      <c r="K1262" s="16" t="n">
        <f aca="false">D1262*H1262</f>
        <v>95.79</v>
      </c>
      <c r="L1262" s="16" t="n">
        <f aca="false">J1262-K1262</f>
        <v>33.21</v>
      </c>
    </row>
    <row r="1263" customFormat="false" ht="15" hidden="false" customHeight="false" outlineLevel="0" collapsed="false">
      <c r="A1263" s="12" t="n">
        <v>1262</v>
      </c>
      <c r="B1263" s="12" t="n">
        <v>657</v>
      </c>
      <c r="C1263" s="12" t="n">
        <v>39</v>
      </c>
      <c r="D1263" s="12" t="n">
        <v>1</v>
      </c>
      <c r="E1263" s="16" t="n">
        <v>3959</v>
      </c>
      <c r="F1263" s="12" t="n">
        <v>0</v>
      </c>
      <c r="G1263" s="12" t="str">
        <f aca="false">INDEX(Products!$C$2:$C$181,MATCH(C1263,Products!$A$2:$A$181,0))</f>
        <v>Home &amp; Kitchen</v>
      </c>
      <c r="H1263" s="16" t="n">
        <f aca="false">INDEX(Products!$E$2:$E$181,MATCH(C1263,Products!$A$2:$A$181,0))</f>
        <v>2236.08</v>
      </c>
      <c r="I1263" s="12" t="str">
        <f aca="false">INDEX(Orders!$G$2:$G$3525,MATCH(B1263,Orders!$A$2:$A$3525,0))</f>
        <v>Delivered</v>
      </c>
      <c r="J1263" s="16" t="n">
        <f aca="false">D1263*E1263*(1-F1263/100)</f>
        <v>3959</v>
      </c>
      <c r="K1263" s="16" t="n">
        <f aca="false">D1263*H1263</f>
        <v>2236.08</v>
      </c>
      <c r="L1263" s="16" t="n">
        <f aca="false">J1263-K1263</f>
        <v>1722.92</v>
      </c>
    </row>
    <row r="1264" customFormat="false" ht="15" hidden="false" customHeight="false" outlineLevel="0" collapsed="false">
      <c r="A1264" s="12" t="n">
        <v>1263</v>
      </c>
      <c r="B1264" s="12" t="n">
        <v>657</v>
      </c>
      <c r="C1264" s="12" t="n">
        <v>96</v>
      </c>
      <c r="D1264" s="12" t="n">
        <v>1</v>
      </c>
      <c r="E1264" s="16" t="n">
        <v>309</v>
      </c>
      <c r="F1264" s="12" t="n">
        <v>0</v>
      </c>
      <c r="G1264" s="12" t="str">
        <f aca="false">INDEX(Products!$C$2:$C$181,MATCH(C1264,Products!$A$2:$A$181,0))</f>
        <v>Beauty</v>
      </c>
      <c r="H1264" s="16" t="n">
        <f aca="false">INDEX(Products!$E$2:$E$181,MATCH(C1264,Products!$A$2:$A$181,0))</f>
        <v>225.4</v>
      </c>
      <c r="I1264" s="12" t="str">
        <f aca="false">INDEX(Orders!$G$2:$G$3525,MATCH(B1264,Orders!$A$2:$A$3525,0))</f>
        <v>Delivered</v>
      </c>
      <c r="J1264" s="16" t="n">
        <f aca="false">D1264*E1264*(1-F1264/100)</f>
        <v>309</v>
      </c>
      <c r="K1264" s="16" t="n">
        <f aca="false">D1264*H1264</f>
        <v>225.4</v>
      </c>
      <c r="L1264" s="16" t="n">
        <f aca="false">J1264-K1264</f>
        <v>83.6</v>
      </c>
    </row>
    <row r="1265" customFormat="false" ht="15" hidden="false" customHeight="false" outlineLevel="0" collapsed="false">
      <c r="A1265" s="12" t="n">
        <v>1264</v>
      </c>
      <c r="B1265" s="12" t="n">
        <v>658</v>
      </c>
      <c r="C1265" s="12" t="n">
        <v>157</v>
      </c>
      <c r="D1265" s="12" t="n">
        <v>1</v>
      </c>
      <c r="E1265" s="16" t="n">
        <v>129</v>
      </c>
      <c r="F1265" s="12" t="n">
        <v>20</v>
      </c>
      <c r="G1265" s="12" t="str">
        <f aca="false">INDEX(Products!$C$2:$C$181,MATCH(C1265,Products!$A$2:$A$181,0))</f>
        <v>Books &amp; Stationery</v>
      </c>
      <c r="H1265" s="16" t="n">
        <f aca="false">INDEX(Products!$E$2:$E$181,MATCH(C1265,Products!$A$2:$A$181,0))</f>
        <v>95.79</v>
      </c>
      <c r="I1265" s="12" t="str">
        <f aca="false">INDEX(Orders!$G$2:$G$3525,MATCH(B1265,Orders!$A$2:$A$3525,0))</f>
        <v>Delivered</v>
      </c>
      <c r="J1265" s="16" t="n">
        <f aca="false">D1265*E1265*(1-F1265/100)</f>
        <v>103.2</v>
      </c>
      <c r="K1265" s="16" t="n">
        <f aca="false">D1265*H1265</f>
        <v>95.79</v>
      </c>
      <c r="L1265" s="16" t="n">
        <f aca="false">J1265-K1265</f>
        <v>7.41</v>
      </c>
    </row>
    <row r="1266" customFormat="false" ht="15" hidden="false" customHeight="false" outlineLevel="0" collapsed="false">
      <c r="A1266" s="12" t="n">
        <v>1265</v>
      </c>
      <c r="B1266" s="12" t="n">
        <v>659</v>
      </c>
      <c r="C1266" s="12" t="n">
        <v>98</v>
      </c>
      <c r="D1266" s="12" t="n">
        <v>1</v>
      </c>
      <c r="E1266" s="16" t="n">
        <v>719</v>
      </c>
      <c r="F1266" s="12" t="n">
        <v>5</v>
      </c>
      <c r="G1266" s="12" t="str">
        <f aca="false">INDEX(Products!$C$2:$C$181,MATCH(C1266,Products!$A$2:$A$181,0))</f>
        <v>Beauty</v>
      </c>
      <c r="H1266" s="16" t="n">
        <f aca="false">INDEX(Products!$E$2:$E$181,MATCH(C1266,Products!$A$2:$A$181,0))</f>
        <v>445.67</v>
      </c>
      <c r="I1266" s="12" t="str">
        <f aca="false">INDEX(Orders!$G$2:$G$3525,MATCH(B1266,Orders!$A$2:$A$3525,0))</f>
        <v>Delivered</v>
      </c>
      <c r="J1266" s="16" t="n">
        <f aca="false">D1266*E1266*(1-F1266/100)</f>
        <v>683.05</v>
      </c>
      <c r="K1266" s="16" t="n">
        <f aca="false">D1266*H1266</f>
        <v>445.67</v>
      </c>
      <c r="L1266" s="16" t="n">
        <f aca="false">J1266-K1266</f>
        <v>237.38</v>
      </c>
    </row>
    <row r="1267" customFormat="false" ht="15" hidden="false" customHeight="false" outlineLevel="0" collapsed="false">
      <c r="A1267" s="12" t="n">
        <v>1266</v>
      </c>
      <c r="B1267" s="12" t="n">
        <v>660</v>
      </c>
      <c r="C1267" s="12" t="n">
        <v>23</v>
      </c>
      <c r="D1267" s="12" t="n">
        <v>1</v>
      </c>
      <c r="E1267" s="16" t="n">
        <v>2159</v>
      </c>
      <c r="F1267" s="12" t="n">
        <v>0</v>
      </c>
      <c r="G1267" s="12" t="str">
        <f aca="false">INDEX(Products!$C$2:$C$181,MATCH(C1267,Products!$A$2:$A$181,0))</f>
        <v>Electronics</v>
      </c>
      <c r="H1267" s="16" t="n">
        <f aca="false">INDEX(Products!$E$2:$E$181,MATCH(C1267,Products!$A$2:$A$181,0))</f>
        <v>1473.53</v>
      </c>
      <c r="I1267" s="12" t="str">
        <f aca="false">INDEX(Orders!$G$2:$G$3525,MATCH(B1267,Orders!$A$2:$A$3525,0))</f>
        <v>Cancelled</v>
      </c>
      <c r="J1267" s="16" t="n">
        <f aca="false">D1267*E1267*(1-F1267/100)</f>
        <v>2159</v>
      </c>
      <c r="K1267" s="16" t="n">
        <f aca="false">D1267*H1267</f>
        <v>1473.53</v>
      </c>
      <c r="L1267" s="16" t="n">
        <f aca="false">J1267-K1267</f>
        <v>685.47</v>
      </c>
    </row>
    <row r="1268" customFormat="false" ht="15" hidden="false" customHeight="false" outlineLevel="0" collapsed="false">
      <c r="A1268" s="12" t="n">
        <v>1267</v>
      </c>
      <c r="B1268" s="12" t="n">
        <v>661</v>
      </c>
      <c r="C1268" s="12" t="n">
        <v>53</v>
      </c>
      <c r="D1268" s="12" t="n">
        <v>1</v>
      </c>
      <c r="E1268" s="16" t="n">
        <v>4579</v>
      </c>
      <c r="F1268" s="12" t="n">
        <v>15</v>
      </c>
      <c r="G1268" s="12" t="str">
        <f aca="false">INDEX(Products!$C$2:$C$181,MATCH(C1268,Products!$A$2:$A$181,0))</f>
        <v>Home &amp; Kitchen</v>
      </c>
      <c r="H1268" s="16" t="n">
        <f aca="false">INDEX(Products!$E$2:$E$181,MATCH(C1268,Products!$A$2:$A$181,0))</f>
        <v>2746.75</v>
      </c>
      <c r="I1268" s="12" t="str">
        <f aca="false">INDEX(Orders!$G$2:$G$3525,MATCH(B1268,Orders!$A$2:$A$3525,0))</f>
        <v>Returned</v>
      </c>
      <c r="J1268" s="16" t="n">
        <f aca="false">D1268*E1268*(1-F1268/100)</f>
        <v>3892.15</v>
      </c>
      <c r="K1268" s="16" t="n">
        <f aca="false">D1268*H1268</f>
        <v>2746.75</v>
      </c>
      <c r="L1268" s="16" t="n">
        <f aca="false">J1268-K1268</f>
        <v>1145.4</v>
      </c>
    </row>
    <row r="1269" customFormat="false" ht="15" hidden="false" customHeight="false" outlineLevel="0" collapsed="false">
      <c r="A1269" s="12" t="n">
        <v>1268</v>
      </c>
      <c r="B1269" s="12" t="n">
        <v>661</v>
      </c>
      <c r="C1269" s="12" t="n">
        <v>3</v>
      </c>
      <c r="D1269" s="12" t="n">
        <v>2</v>
      </c>
      <c r="E1269" s="16" t="n">
        <v>1619</v>
      </c>
      <c r="F1269" s="12" t="n">
        <v>20</v>
      </c>
      <c r="G1269" s="12" t="str">
        <f aca="false">INDEX(Products!$C$2:$C$181,MATCH(C1269,Products!$A$2:$A$181,0))</f>
        <v>Electronics</v>
      </c>
      <c r="H1269" s="16" t="n">
        <f aca="false">INDEX(Products!$E$2:$E$181,MATCH(C1269,Products!$A$2:$A$181,0))</f>
        <v>940.96</v>
      </c>
      <c r="I1269" s="12" t="str">
        <f aca="false">INDEX(Orders!$G$2:$G$3525,MATCH(B1269,Orders!$A$2:$A$3525,0))</f>
        <v>Returned</v>
      </c>
      <c r="J1269" s="16" t="n">
        <f aca="false">D1269*E1269*(1-F1269/100)</f>
        <v>2590.4</v>
      </c>
      <c r="K1269" s="16" t="n">
        <f aca="false">D1269*H1269</f>
        <v>1881.92</v>
      </c>
      <c r="L1269" s="16" t="n">
        <f aca="false">J1269-K1269</f>
        <v>708.48</v>
      </c>
    </row>
    <row r="1270" customFormat="false" ht="15" hidden="false" customHeight="false" outlineLevel="0" collapsed="false">
      <c r="A1270" s="12" t="n">
        <v>1269</v>
      </c>
      <c r="B1270" s="12" t="n">
        <v>661</v>
      </c>
      <c r="C1270" s="12" t="n">
        <v>54</v>
      </c>
      <c r="D1270" s="12" t="n">
        <v>1</v>
      </c>
      <c r="E1270" s="16" t="n">
        <v>2299</v>
      </c>
      <c r="F1270" s="12" t="n">
        <v>5</v>
      </c>
      <c r="G1270" s="12" t="str">
        <f aca="false">INDEX(Products!$C$2:$C$181,MATCH(C1270,Products!$A$2:$A$181,0))</f>
        <v>Home &amp; Kitchen</v>
      </c>
      <c r="H1270" s="16" t="n">
        <f aca="false">INDEX(Products!$E$2:$E$181,MATCH(C1270,Products!$A$2:$A$181,0))</f>
        <v>1611.85</v>
      </c>
      <c r="I1270" s="12" t="str">
        <f aca="false">INDEX(Orders!$G$2:$G$3525,MATCH(B1270,Orders!$A$2:$A$3525,0))</f>
        <v>Returned</v>
      </c>
      <c r="J1270" s="16" t="n">
        <f aca="false">D1270*E1270*(1-F1270/100)</f>
        <v>2184.05</v>
      </c>
      <c r="K1270" s="16" t="n">
        <f aca="false">D1270*H1270</f>
        <v>1611.85</v>
      </c>
      <c r="L1270" s="16" t="n">
        <f aca="false">J1270-K1270</f>
        <v>572.2</v>
      </c>
    </row>
    <row r="1271" customFormat="false" ht="15" hidden="false" customHeight="false" outlineLevel="0" collapsed="false">
      <c r="A1271" s="12" t="n">
        <v>1270</v>
      </c>
      <c r="B1271" s="12" t="n">
        <v>662</v>
      </c>
      <c r="C1271" s="12" t="n">
        <v>166</v>
      </c>
      <c r="D1271" s="12" t="n">
        <v>1</v>
      </c>
      <c r="E1271" s="16" t="n">
        <v>389</v>
      </c>
      <c r="F1271" s="12" t="n">
        <v>5</v>
      </c>
      <c r="G1271" s="12" t="str">
        <f aca="false">INDEX(Products!$C$2:$C$181,MATCH(C1271,Products!$A$2:$A$181,0))</f>
        <v>Books &amp; Stationery</v>
      </c>
      <c r="H1271" s="16" t="n">
        <f aca="false">INDEX(Products!$E$2:$E$181,MATCH(C1271,Products!$A$2:$A$181,0))</f>
        <v>272.91</v>
      </c>
      <c r="I1271" s="12" t="str">
        <f aca="false">INDEX(Orders!$G$2:$G$3525,MATCH(B1271,Orders!$A$2:$A$3525,0))</f>
        <v>Cancelled</v>
      </c>
      <c r="J1271" s="16" t="n">
        <f aca="false">D1271*E1271*(1-F1271/100)</f>
        <v>369.55</v>
      </c>
      <c r="K1271" s="16" t="n">
        <f aca="false">D1271*H1271</f>
        <v>272.91</v>
      </c>
      <c r="L1271" s="16" t="n">
        <f aca="false">J1271-K1271</f>
        <v>96.6399999999999</v>
      </c>
    </row>
    <row r="1272" customFormat="false" ht="15" hidden="false" customHeight="false" outlineLevel="0" collapsed="false">
      <c r="A1272" s="12" t="n">
        <v>1271</v>
      </c>
      <c r="B1272" s="12" t="n">
        <v>662</v>
      </c>
      <c r="C1272" s="12" t="n">
        <v>101</v>
      </c>
      <c r="D1272" s="12" t="n">
        <v>1</v>
      </c>
      <c r="E1272" s="16" t="n">
        <v>1219</v>
      </c>
      <c r="F1272" s="12" t="n">
        <v>15</v>
      </c>
      <c r="G1272" s="12" t="str">
        <f aca="false">INDEX(Products!$C$2:$C$181,MATCH(C1272,Products!$A$2:$A$181,0))</f>
        <v>Beauty</v>
      </c>
      <c r="H1272" s="16" t="n">
        <f aca="false">INDEX(Products!$E$2:$E$181,MATCH(C1272,Products!$A$2:$A$181,0))</f>
        <v>690.96</v>
      </c>
      <c r="I1272" s="12" t="str">
        <f aca="false">INDEX(Orders!$G$2:$G$3525,MATCH(B1272,Orders!$A$2:$A$3525,0))</f>
        <v>Cancelled</v>
      </c>
      <c r="J1272" s="16" t="n">
        <f aca="false">D1272*E1272*(1-F1272/100)</f>
        <v>1036.15</v>
      </c>
      <c r="K1272" s="16" t="n">
        <f aca="false">D1272*H1272</f>
        <v>690.96</v>
      </c>
      <c r="L1272" s="16" t="n">
        <f aca="false">J1272-K1272</f>
        <v>345.19</v>
      </c>
    </row>
    <row r="1273" customFormat="false" ht="15" hidden="false" customHeight="false" outlineLevel="0" collapsed="false">
      <c r="A1273" s="12" t="n">
        <v>1272</v>
      </c>
      <c r="B1273" s="12" t="n">
        <v>662</v>
      </c>
      <c r="C1273" s="12" t="n">
        <v>11</v>
      </c>
      <c r="D1273" s="12" t="n">
        <v>1</v>
      </c>
      <c r="E1273" s="16" t="n">
        <v>3989</v>
      </c>
      <c r="F1273" s="12" t="n">
        <v>5</v>
      </c>
      <c r="G1273" s="12" t="str">
        <f aca="false">INDEX(Products!$C$2:$C$181,MATCH(C1273,Products!$A$2:$A$181,0))</f>
        <v>Electronics</v>
      </c>
      <c r="H1273" s="16" t="n">
        <f aca="false">INDEX(Products!$E$2:$E$181,MATCH(C1273,Products!$A$2:$A$181,0))</f>
        <v>2305.24</v>
      </c>
      <c r="I1273" s="12" t="str">
        <f aca="false">INDEX(Orders!$G$2:$G$3525,MATCH(B1273,Orders!$A$2:$A$3525,0))</f>
        <v>Cancelled</v>
      </c>
      <c r="J1273" s="16" t="n">
        <f aca="false">D1273*E1273*(1-F1273/100)</f>
        <v>3789.55</v>
      </c>
      <c r="K1273" s="16" t="n">
        <f aca="false">D1273*H1273</f>
        <v>2305.24</v>
      </c>
      <c r="L1273" s="16" t="n">
        <f aca="false">J1273-K1273</f>
        <v>1484.31</v>
      </c>
    </row>
    <row r="1274" customFormat="false" ht="15" hidden="false" customHeight="false" outlineLevel="0" collapsed="false">
      <c r="A1274" s="12" t="n">
        <v>1273</v>
      </c>
      <c r="B1274" s="12" t="n">
        <v>662</v>
      </c>
      <c r="C1274" s="12" t="n">
        <v>148</v>
      </c>
      <c r="D1274" s="12" t="n">
        <v>1</v>
      </c>
      <c r="E1274" s="16" t="n">
        <v>739</v>
      </c>
      <c r="F1274" s="12" t="n">
        <v>5</v>
      </c>
      <c r="G1274" s="12" t="str">
        <f aca="false">INDEX(Products!$C$2:$C$181,MATCH(C1274,Products!$A$2:$A$181,0))</f>
        <v>Sports &amp; Fitness</v>
      </c>
      <c r="H1274" s="16" t="n">
        <f aca="false">INDEX(Products!$E$2:$E$181,MATCH(C1274,Products!$A$2:$A$181,0))</f>
        <v>483.64</v>
      </c>
      <c r="I1274" s="12" t="str">
        <f aca="false">INDEX(Orders!$G$2:$G$3525,MATCH(B1274,Orders!$A$2:$A$3525,0))</f>
        <v>Cancelled</v>
      </c>
      <c r="J1274" s="16" t="n">
        <f aca="false">D1274*E1274*(1-F1274/100)</f>
        <v>702.05</v>
      </c>
      <c r="K1274" s="16" t="n">
        <f aca="false">D1274*H1274</f>
        <v>483.64</v>
      </c>
      <c r="L1274" s="16" t="n">
        <f aca="false">J1274-K1274</f>
        <v>218.41</v>
      </c>
    </row>
    <row r="1275" customFormat="false" ht="15" hidden="false" customHeight="false" outlineLevel="0" collapsed="false">
      <c r="A1275" s="12" t="n">
        <v>1274</v>
      </c>
      <c r="B1275" s="12" t="n">
        <v>663</v>
      </c>
      <c r="C1275" s="12" t="n">
        <v>67</v>
      </c>
      <c r="D1275" s="12" t="n">
        <v>1</v>
      </c>
      <c r="E1275" s="16" t="n">
        <v>629</v>
      </c>
      <c r="F1275" s="12" t="n">
        <v>0</v>
      </c>
      <c r="G1275" s="12" t="str">
        <f aca="false">INDEX(Products!$C$2:$C$181,MATCH(C1275,Products!$A$2:$A$181,0))</f>
        <v>Fashion</v>
      </c>
      <c r="H1275" s="16" t="n">
        <f aca="false">INDEX(Products!$E$2:$E$181,MATCH(C1275,Products!$A$2:$A$181,0))</f>
        <v>388.42</v>
      </c>
      <c r="I1275" s="12" t="str">
        <f aca="false">INDEX(Orders!$G$2:$G$3525,MATCH(B1275,Orders!$A$2:$A$3525,0))</f>
        <v>Delivered</v>
      </c>
      <c r="J1275" s="16" t="n">
        <f aca="false">D1275*E1275*(1-F1275/100)</f>
        <v>629</v>
      </c>
      <c r="K1275" s="16" t="n">
        <f aca="false">D1275*H1275</f>
        <v>388.42</v>
      </c>
      <c r="L1275" s="16" t="n">
        <f aca="false">J1275-K1275</f>
        <v>240.58</v>
      </c>
    </row>
    <row r="1276" customFormat="false" ht="15" hidden="false" customHeight="false" outlineLevel="0" collapsed="false">
      <c r="A1276" s="12" t="n">
        <v>1275</v>
      </c>
      <c r="B1276" s="12" t="n">
        <v>663</v>
      </c>
      <c r="C1276" s="12" t="n">
        <v>111</v>
      </c>
      <c r="D1276" s="12" t="n">
        <v>1</v>
      </c>
      <c r="E1276" s="16" t="n">
        <v>1249</v>
      </c>
      <c r="F1276" s="12" t="n">
        <v>0</v>
      </c>
      <c r="G1276" s="12" t="str">
        <f aca="false">INDEX(Products!$C$2:$C$181,MATCH(C1276,Products!$A$2:$A$181,0))</f>
        <v>Beauty</v>
      </c>
      <c r="H1276" s="16" t="n">
        <f aca="false">INDEX(Products!$E$2:$E$181,MATCH(C1276,Products!$A$2:$A$181,0))</f>
        <v>828.91</v>
      </c>
      <c r="I1276" s="12" t="str">
        <f aca="false">INDEX(Orders!$G$2:$G$3525,MATCH(B1276,Orders!$A$2:$A$3525,0))</f>
        <v>Delivered</v>
      </c>
      <c r="J1276" s="16" t="n">
        <f aca="false">D1276*E1276*(1-F1276/100)</f>
        <v>1249</v>
      </c>
      <c r="K1276" s="16" t="n">
        <f aca="false">D1276*H1276</f>
        <v>828.91</v>
      </c>
      <c r="L1276" s="16" t="n">
        <f aca="false">J1276-K1276</f>
        <v>420.09</v>
      </c>
    </row>
    <row r="1277" customFormat="false" ht="15" hidden="false" customHeight="false" outlineLevel="0" collapsed="false">
      <c r="A1277" s="12" t="n">
        <v>1276</v>
      </c>
      <c r="B1277" s="12" t="n">
        <v>663</v>
      </c>
      <c r="C1277" s="12" t="n">
        <v>116</v>
      </c>
      <c r="D1277" s="12" t="n">
        <v>2</v>
      </c>
      <c r="E1277" s="16" t="n">
        <v>1469</v>
      </c>
      <c r="F1277" s="12" t="n">
        <v>0</v>
      </c>
      <c r="G1277" s="12" t="str">
        <f aca="false">INDEX(Products!$C$2:$C$181,MATCH(C1277,Products!$A$2:$A$181,0))</f>
        <v>Beauty</v>
      </c>
      <c r="H1277" s="16" t="n">
        <f aca="false">INDEX(Products!$E$2:$E$181,MATCH(C1277,Products!$A$2:$A$181,0))</f>
        <v>955.62</v>
      </c>
      <c r="I1277" s="12" t="str">
        <f aca="false">INDEX(Orders!$G$2:$G$3525,MATCH(B1277,Orders!$A$2:$A$3525,0))</f>
        <v>Delivered</v>
      </c>
      <c r="J1277" s="16" t="n">
        <f aca="false">D1277*E1277*(1-F1277/100)</f>
        <v>2938</v>
      </c>
      <c r="K1277" s="16" t="n">
        <f aca="false">D1277*H1277</f>
        <v>1911.24</v>
      </c>
      <c r="L1277" s="16" t="n">
        <f aca="false">J1277-K1277</f>
        <v>1026.76</v>
      </c>
    </row>
    <row r="1278" customFormat="false" ht="15" hidden="false" customHeight="false" outlineLevel="0" collapsed="false">
      <c r="A1278" s="12" t="n">
        <v>1277</v>
      </c>
      <c r="B1278" s="12" t="n">
        <v>664</v>
      </c>
      <c r="C1278" s="12" t="n">
        <v>46</v>
      </c>
      <c r="D1278" s="12" t="n">
        <v>1</v>
      </c>
      <c r="E1278" s="16" t="n">
        <v>959</v>
      </c>
      <c r="F1278" s="12" t="n">
        <v>0</v>
      </c>
      <c r="G1278" s="12" t="str">
        <f aca="false">INDEX(Products!$C$2:$C$181,MATCH(C1278,Products!$A$2:$A$181,0))</f>
        <v>Home &amp; Kitchen</v>
      </c>
      <c r="H1278" s="16" t="n">
        <f aca="false">INDEX(Products!$E$2:$E$181,MATCH(C1278,Products!$A$2:$A$181,0))</f>
        <v>664.25</v>
      </c>
      <c r="I1278" s="12" t="str">
        <f aca="false">INDEX(Orders!$G$2:$G$3525,MATCH(B1278,Orders!$A$2:$A$3525,0))</f>
        <v>Returned</v>
      </c>
      <c r="J1278" s="16" t="n">
        <f aca="false">D1278*E1278*(1-F1278/100)</f>
        <v>959</v>
      </c>
      <c r="K1278" s="16" t="n">
        <f aca="false">D1278*H1278</f>
        <v>664.25</v>
      </c>
      <c r="L1278" s="16" t="n">
        <f aca="false">J1278-K1278</f>
        <v>294.75</v>
      </c>
    </row>
    <row r="1279" customFormat="false" ht="15" hidden="false" customHeight="false" outlineLevel="0" collapsed="false">
      <c r="A1279" s="12" t="n">
        <v>1278</v>
      </c>
      <c r="B1279" s="12" t="n">
        <v>665</v>
      </c>
      <c r="C1279" s="12" t="n">
        <v>124</v>
      </c>
      <c r="D1279" s="12" t="n">
        <v>1</v>
      </c>
      <c r="E1279" s="16" t="n">
        <v>1869</v>
      </c>
      <c r="F1279" s="12" t="n">
        <v>15</v>
      </c>
      <c r="G1279" s="12" t="str">
        <f aca="false">INDEX(Products!$C$2:$C$181,MATCH(C1279,Products!$A$2:$A$181,0))</f>
        <v>Sports &amp; Fitness</v>
      </c>
      <c r="H1279" s="16" t="n">
        <f aca="false">INDEX(Products!$E$2:$E$181,MATCH(C1279,Products!$A$2:$A$181,0))</f>
        <v>1389.29</v>
      </c>
      <c r="I1279" s="12" t="str">
        <f aca="false">INDEX(Orders!$G$2:$G$3525,MATCH(B1279,Orders!$A$2:$A$3525,0))</f>
        <v>Returned</v>
      </c>
      <c r="J1279" s="16" t="n">
        <f aca="false">D1279*E1279*(1-F1279/100)</f>
        <v>1588.65</v>
      </c>
      <c r="K1279" s="16" t="n">
        <f aca="false">D1279*H1279</f>
        <v>1389.29</v>
      </c>
      <c r="L1279" s="16" t="n">
        <f aca="false">J1279-K1279</f>
        <v>199.36</v>
      </c>
    </row>
    <row r="1280" customFormat="false" ht="15" hidden="false" customHeight="false" outlineLevel="0" collapsed="false">
      <c r="A1280" s="12" t="n">
        <v>1279</v>
      </c>
      <c r="B1280" s="12" t="n">
        <v>666</v>
      </c>
      <c r="C1280" s="12" t="n">
        <v>115</v>
      </c>
      <c r="D1280" s="12" t="n">
        <v>2</v>
      </c>
      <c r="E1280" s="16" t="n">
        <v>1629</v>
      </c>
      <c r="F1280" s="12" t="n">
        <v>0</v>
      </c>
      <c r="G1280" s="12" t="str">
        <f aca="false">INDEX(Products!$C$2:$C$181,MATCH(C1280,Products!$A$2:$A$181,0))</f>
        <v>Beauty</v>
      </c>
      <c r="H1280" s="16" t="n">
        <f aca="false">INDEX(Products!$E$2:$E$181,MATCH(C1280,Products!$A$2:$A$181,0))</f>
        <v>1101.57</v>
      </c>
      <c r="I1280" s="12" t="str">
        <f aca="false">INDEX(Orders!$G$2:$G$3525,MATCH(B1280,Orders!$A$2:$A$3525,0))</f>
        <v>Delivered</v>
      </c>
      <c r="J1280" s="16" t="n">
        <f aca="false">D1280*E1280*(1-F1280/100)</f>
        <v>3258</v>
      </c>
      <c r="K1280" s="16" t="n">
        <f aca="false">D1280*H1280</f>
        <v>2203.14</v>
      </c>
      <c r="L1280" s="16" t="n">
        <f aca="false">J1280-K1280</f>
        <v>1054.86</v>
      </c>
    </row>
    <row r="1281" customFormat="false" ht="15" hidden="false" customHeight="false" outlineLevel="0" collapsed="false">
      <c r="A1281" s="12" t="n">
        <v>1280</v>
      </c>
      <c r="B1281" s="12" t="n">
        <v>666</v>
      </c>
      <c r="C1281" s="12" t="n">
        <v>84</v>
      </c>
      <c r="D1281" s="12" t="n">
        <v>2</v>
      </c>
      <c r="E1281" s="16" t="n">
        <v>1179</v>
      </c>
      <c r="F1281" s="12" t="n">
        <v>0</v>
      </c>
      <c r="G1281" s="12" t="str">
        <f aca="false">INDEX(Products!$C$2:$C$181,MATCH(C1281,Products!$A$2:$A$181,0))</f>
        <v>Fashion</v>
      </c>
      <c r="H1281" s="16" t="n">
        <f aca="false">INDEX(Products!$E$2:$E$181,MATCH(C1281,Products!$A$2:$A$181,0))</f>
        <v>692.43</v>
      </c>
      <c r="I1281" s="12" t="str">
        <f aca="false">INDEX(Orders!$G$2:$G$3525,MATCH(B1281,Orders!$A$2:$A$3525,0))</f>
        <v>Delivered</v>
      </c>
      <c r="J1281" s="16" t="n">
        <f aca="false">D1281*E1281*(1-F1281/100)</f>
        <v>2358</v>
      </c>
      <c r="K1281" s="16" t="n">
        <f aca="false">D1281*H1281</f>
        <v>1384.86</v>
      </c>
      <c r="L1281" s="16" t="n">
        <f aca="false">J1281-K1281</f>
        <v>973.14</v>
      </c>
    </row>
    <row r="1282" customFormat="false" ht="15" hidden="false" customHeight="false" outlineLevel="0" collapsed="false">
      <c r="A1282" s="12" t="n">
        <v>1281</v>
      </c>
      <c r="B1282" s="12" t="n">
        <v>666</v>
      </c>
      <c r="C1282" s="12" t="n">
        <v>55</v>
      </c>
      <c r="D1282" s="12" t="n">
        <v>1</v>
      </c>
      <c r="E1282" s="16" t="n">
        <v>1459</v>
      </c>
      <c r="F1282" s="12" t="n">
        <v>0</v>
      </c>
      <c r="G1282" s="12" t="str">
        <f aca="false">INDEX(Products!$C$2:$C$181,MATCH(C1282,Products!$A$2:$A$181,0))</f>
        <v>Home &amp; Kitchen</v>
      </c>
      <c r="H1282" s="16" t="n">
        <f aca="false">INDEX(Products!$E$2:$E$181,MATCH(C1282,Products!$A$2:$A$181,0))</f>
        <v>824.91</v>
      </c>
      <c r="I1282" s="12" t="str">
        <f aca="false">INDEX(Orders!$G$2:$G$3525,MATCH(B1282,Orders!$A$2:$A$3525,0))</f>
        <v>Delivered</v>
      </c>
      <c r="J1282" s="16" t="n">
        <f aca="false">D1282*E1282*(1-F1282/100)</f>
        <v>1459</v>
      </c>
      <c r="K1282" s="16" t="n">
        <f aca="false">D1282*H1282</f>
        <v>824.91</v>
      </c>
      <c r="L1282" s="16" t="n">
        <f aca="false">J1282-K1282</f>
        <v>634.09</v>
      </c>
    </row>
    <row r="1283" customFormat="false" ht="15" hidden="false" customHeight="false" outlineLevel="0" collapsed="false">
      <c r="A1283" s="12" t="n">
        <v>1282</v>
      </c>
      <c r="B1283" s="12" t="n">
        <v>666</v>
      </c>
      <c r="C1283" s="12" t="n">
        <v>59</v>
      </c>
      <c r="D1283" s="12" t="n">
        <v>1</v>
      </c>
      <c r="E1283" s="16" t="n">
        <v>4109</v>
      </c>
      <c r="F1283" s="12" t="n">
        <v>10</v>
      </c>
      <c r="G1283" s="12" t="str">
        <f aca="false">INDEX(Products!$C$2:$C$181,MATCH(C1283,Products!$A$2:$A$181,0))</f>
        <v>Home &amp; Kitchen</v>
      </c>
      <c r="H1283" s="16" t="n">
        <f aca="false">INDEX(Products!$E$2:$E$181,MATCH(C1283,Products!$A$2:$A$181,0))</f>
        <v>2413.27</v>
      </c>
      <c r="I1283" s="12" t="str">
        <f aca="false">INDEX(Orders!$G$2:$G$3525,MATCH(B1283,Orders!$A$2:$A$3525,0))</f>
        <v>Delivered</v>
      </c>
      <c r="J1283" s="16" t="n">
        <f aca="false">D1283*E1283*(1-F1283/100)</f>
        <v>3698.1</v>
      </c>
      <c r="K1283" s="16" t="n">
        <f aca="false">D1283*H1283</f>
        <v>2413.27</v>
      </c>
      <c r="L1283" s="16" t="n">
        <f aca="false">J1283-K1283</f>
        <v>1284.83</v>
      </c>
    </row>
    <row r="1284" customFormat="false" ht="15" hidden="false" customHeight="false" outlineLevel="0" collapsed="false">
      <c r="A1284" s="12" t="n">
        <v>1283</v>
      </c>
      <c r="B1284" s="12" t="n">
        <v>667</v>
      </c>
      <c r="C1284" s="12" t="n">
        <v>162</v>
      </c>
      <c r="D1284" s="12" t="n">
        <v>1</v>
      </c>
      <c r="E1284" s="16" t="n">
        <v>639</v>
      </c>
      <c r="F1284" s="12" t="n">
        <v>0</v>
      </c>
      <c r="G1284" s="12" t="str">
        <f aca="false">INDEX(Products!$C$2:$C$181,MATCH(C1284,Products!$A$2:$A$181,0))</f>
        <v>Books &amp; Stationery</v>
      </c>
      <c r="H1284" s="16" t="n">
        <f aca="false">INDEX(Products!$E$2:$E$181,MATCH(C1284,Products!$A$2:$A$181,0))</f>
        <v>387.23</v>
      </c>
      <c r="I1284" s="12" t="str">
        <f aca="false">INDEX(Orders!$G$2:$G$3525,MATCH(B1284,Orders!$A$2:$A$3525,0))</f>
        <v>Delivered</v>
      </c>
      <c r="J1284" s="16" t="n">
        <f aca="false">D1284*E1284*(1-F1284/100)</f>
        <v>639</v>
      </c>
      <c r="K1284" s="16" t="n">
        <f aca="false">D1284*H1284</f>
        <v>387.23</v>
      </c>
      <c r="L1284" s="16" t="n">
        <f aca="false">J1284-K1284</f>
        <v>251.77</v>
      </c>
    </row>
    <row r="1285" customFormat="false" ht="15" hidden="false" customHeight="false" outlineLevel="0" collapsed="false">
      <c r="A1285" s="12" t="n">
        <v>1284</v>
      </c>
      <c r="B1285" s="12" t="n">
        <v>667</v>
      </c>
      <c r="C1285" s="12" t="n">
        <v>36</v>
      </c>
      <c r="D1285" s="12" t="n">
        <v>1</v>
      </c>
      <c r="E1285" s="16" t="n">
        <v>3959</v>
      </c>
      <c r="F1285" s="12" t="n">
        <v>10</v>
      </c>
      <c r="G1285" s="12" t="str">
        <f aca="false">INDEX(Products!$C$2:$C$181,MATCH(C1285,Products!$A$2:$A$181,0))</f>
        <v>Home &amp; Kitchen</v>
      </c>
      <c r="H1285" s="16" t="n">
        <f aca="false">INDEX(Products!$E$2:$E$181,MATCH(C1285,Products!$A$2:$A$181,0))</f>
        <v>2334.79</v>
      </c>
      <c r="I1285" s="12" t="str">
        <f aca="false">INDEX(Orders!$G$2:$G$3525,MATCH(B1285,Orders!$A$2:$A$3525,0))</f>
        <v>Delivered</v>
      </c>
      <c r="J1285" s="16" t="n">
        <f aca="false">D1285*E1285*(1-F1285/100)</f>
        <v>3563.1</v>
      </c>
      <c r="K1285" s="16" t="n">
        <f aca="false">D1285*H1285</f>
        <v>2334.79</v>
      </c>
      <c r="L1285" s="16" t="n">
        <f aca="false">J1285-K1285</f>
        <v>1228.31</v>
      </c>
    </row>
    <row r="1286" customFormat="false" ht="15" hidden="false" customHeight="false" outlineLevel="0" collapsed="false">
      <c r="A1286" s="12" t="n">
        <v>1285</v>
      </c>
      <c r="B1286" s="12" t="n">
        <v>668</v>
      </c>
      <c r="C1286" s="12" t="n">
        <v>67</v>
      </c>
      <c r="D1286" s="12" t="n">
        <v>1</v>
      </c>
      <c r="E1286" s="16" t="n">
        <v>629</v>
      </c>
      <c r="F1286" s="12" t="n">
        <v>0</v>
      </c>
      <c r="G1286" s="12" t="str">
        <f aca="false">INDEX(Products!$C$2:$C$181,MATCH(C1286,Products!$A$2:$A$181,0))</f>
        <v>Fashion</v>
      </c>
      <c r="H1286" s="16" t="n">
        <f aca="false">INDEX(Products!$E$2:$E$181,MATCH(C1286,Products!$A$2:$A$181,0))</f>
        <v>388.42</v>
      </c>
      <c r="I1286" s="12" t="str">
        <f aca="false">INDEX(Orders!$G$2:$G$3525,MATCH(B1286,Orders!$A$2:$A$3525,0))</f>
        <v>Delivered</v>
      </c>
      <c r="J1286" s="16" t="n">
        <f aca="false">D1286*E1286*(1-F1286/100)</f>
        <v>629</v>
      </c>
      <c r="K1286" s="16" t="n">
        <f aca="false">D1286*H1286</f>
        <v>388.42</v>
      </c>
      <c r="L1286" s="16" t="n">
        <f aca="false">J1286-K1286</f>
        <v>240.58</v>
      </c>
    </row>
    <row r="1287" customFormat="false" ht="15" hidden="false" customHeight="false" outlineLevel="0" collapsed="false">
      <c r="A1287" s="12" t="n">
        <v>1286</v>
      </c>
      <c r="B1287" s="12" t="n">
        <v>669</v>
      </c>
      <c r="C1287" s="12" t="n">
        <v>75</v>
      </c>
      <c r="D1287" s="12" t="n">
        <v>1</v>
      </c>
      <c r="E1287" s="16" t="n">
        <v>449</v>
      </c>
      <c r="F1287" s="12" t="n">
        <v>0</v>
      </c>
      <c r="G1287" s="12" t="str">
        <f aca="false">INDEX(Products!$C$2:$C$181,MATCH(C1287,Products!$A$2:$A$181,0))</f>
        <v>Fashion</v>
      </c>
      <c r="H1287" s="16" t="n">
        <f aca="false">INDEX(Products!$E$2:$E$181,MATCH(C1287,Products!$A$2:$A$181,0))</f>
        <v>271.97</v>
      </c>
      <c r="I1287" s="12" t="str">
        <f aca="false">INDEX(Orders!$G$2:$G$3525,MATCH(B1287,Orders!$A$2:$A$3525,0))</f>
        <v>Delivered</v>
      </c>
      <c r="J1287" s="16" t="n">
        <f aca="false">D1287*E1287*(1-F1287/100)</f>
        <v>449</v>
      </c>
      <c r="K1287" s="16" t="n">
        <f aca="false">D1287*H1287</f>
        <v>271.97</v>
      </c>
      <c r="L1287" s="16" t="n">
        <f aca="false">J1287-K1287</f>
        <v>177.03</v>
      </c>
    </row>
    <row r="1288" customFormat="false" ht="15" hidden="false" customHeight="false" outlineLevel="0" collapsed="false">
      <c r="A1288" s="12" t="n">
        <v>1287</v>
      </c>
      <c r="B1288" s="12" t="n">
        <v>670</v>
      </c>
      <c r="C1288" s="12" t="n">
        <v>106</v>
      </c>
      <c r="D1288" s="12" t="n">
        <v>1</v>
      </c>
      <c r="E1288" s="16" t="n">
        <v>1069</v>
      </c>
      <c r="F1288" s="12" t="n">
        <v>5</v>
      </c>
      <c r="G1288" s="12" t="str">
        <f aca="false">INDEX(Products!$C$2:$C$181,MATCH(C1288,Products!$A$2:$A$181,0))</f>
        <v>Beauty</v>
      </c>
      <c r="H1288" s="16" t="n">
        <f aca="false">INDEX(Products!$E$2:$E$181,MATCH(C1288,Products!$A$2:$A$181,0))</f>
        <v>735.88</v>
      </c>
      <c r="I1288" s="12" t="str">
        <f aca="false">INDEX(Orders!$G$2:$G$3525,MATCH(B1288,Orders!$A$2:$A$3525,0))</f>
        <v>Delivered</v>
      </c>
      <c r="J1288" s="16" t="n">
        <f aca="false">D1288*E1288*(1-F1288/100)</f>
        <v>1015.55</v>
      </c>
      <c r="K1288" s="16" t="n">
        <f aca="false">D1288*H1288</f>
        <v>735.88</v>
      </c>
      <c r="L1288" s="16" t="n">
        <f aca="false">J1288-K1288</f>
        <v>279.67</v>
      </c>
    </row>
    <row r="1289" customFormat="false" ht="15" hidden="false" customHeight="false" outlineLevel="0" collapsed="false">
      <c r="A1289" s="12" t="n">
        <v>1288</v>
      </c>
      <c r="B1289" s="12" t="n">
        <v>670</v>
      </c>
      <c r="C1289" s="12" t="n">
        <v>27</v>
      </c>
      <c r="D1289" s="12" t="n">
        <v>1</v>
      </c>
      <c r="E1289" s="16" t="n">
        <v>5699</v>
      </c>
      <c r="F1289" s="12" t="n">
        <v>0</v>
      </c>
      <c r="G1289" s="12" t="str">
        <f aca="false">INDEX(Products!$C$2:$C$181,MATCH(C1289,Products!$A$2:$A$181,0))</f>
        <v>Electronics</v>
      </c>
      <c r="H1289" s="16" t="n">
        <f aca="false">INDEX(Products!$E$2:$E$181,MATCH(C1289,Products!$A$2:$A$181,0))</f>
        <v>4154.37</v>
      </c>
      <c r="I1289" s="12" t="str">
        <f aca="false">INDEX(Orders!$G$2:$G$3525,MATCH(B1289,Orders!$A$2:$A$3525,0))</f>
        <v>Delivered</v>
      </c>
      <c r="J1289" s="16" t="n">
        <f aca="false">D1289*E1289*(1-F1289/100)</f>
        <v>5699</v>
      </c>
      <c r="K1289" s="16" t="n">
        <f aca="false">D1289*H1289</f>
        <v>4154.37</v>
      </c>
      <c r="L1289" s="16" t="n">
        <f aca="false">J1289-K1289</f>
        <v>1544.63</v>
      </c>
    </row>
    <row r="1290" customFormat="false" ht="15" hidden="false" customHeight="false" outlineLevel="0" collapsed="false">
      <c r="A1290" s="12" t="n">
        <v>1289</v>
      </c>
      <c r="B1290" s="12" t="n">
        <v>670</v>
      </c>
      <c r="C1290" s="12" t="n">
        <v>65</v>
      </c>
      <c r="D1290" s="12" t="n">
        <v>1</v>
      </c>
      <c r="E1290" s="16" t="n">
        <v>329</v>
      </c>
      <c r="F1290" s="12" t="n">
        <v>5</v>
      </c>
      <c r="G1290" s="12" t="str">
        <f aca="false">INDEX(Products!$C$2:$C$181,MATCH(C1290,Products!$A$2:$A$181,0))</f>
        <v>Fashion</v>
      </c>
      <c r="H1290" s="16" t="n">
        <f aca="false">INDEX(Products!$E$2:$E$181,MATCH(C1290,Products!$A$2:$A$181,0))</f>
        <v>214.56</v>
      </c>
      <c r="I1290" s="12" t="str">
        <f aca="false">INDEX(Orders!$G$2:$G$3525,MATCH(B1290,Orders!$A$2:$A$3525,0))</f>
        <v>Delivered</v>
      </c>
      <c r="J1290" s="16" t="n">
        <f aca="false">D1290*E1290*(1-F1290/100)</f>
        <v>312.55</v>
      </c>
      <c r="K1290" s="16" t="n">
        <f aca="false">D1290*H1290</f>
        <v>214.56</v>
      </c>
      <c r="L1290" s="16" t="n">
        <f aca="false">J1290-K1290</f>
        <v>97.99</v>
      </c>
    </row>
    <row r="1291" customFormat="false" ht="15" hidden="false" customHeight="false" outlineLevel="0" collapsed="false">
      <c r="A1291" s="12" t="n">
        <v>1290</v>
      </c>
      <c r="B1291" s="12" t="n">
        <v>671</v>
      </c>
      <c r="C1291" s="12" t="n">
        <v>179</v>
      </c>
      <c r="D1291" s="12" t="n">
        <v>1</v>
      </c>
      <c r="E1291" s="16" t="n">
        <v>129</v>
      </c>
      <c r="F1291" s="12" t="n">
        <v>0</v>
      </c>
      <c r="G1291" s="12" t="str">
        <f aca="false">INDEX(Products!$C$2:$C$181,MATCH(C1291,Products!$A$2:$A$181,0))</f>
        <v>Books &amp; Stationery</v>
      </c>
      <c r="H1291" s="16" t="n">
        <f aca="false">INDEX(Products!$E$2:$E$181,MATCH(C1291,Products!$A$2:$A$181,0))</f>
        <v>86.06</v>
      </c>
      <c r="I1291" s="12" t="str">
        <f aca="false">INDEX(Orders!$G$2:$G$3525,MATCH(B1291,Orders!$A$2:$A$3525,0))</f>
        <v>Delivered</v>
      </c>
      <c r="J1291" s="16" t="n">
        <f aca="false">D1291*E1291*(1-F1291/100)</f>
        <v>129</v>
      </c>
      <c r="K1291" s="16" t="n">
        <f aca="false">D1291*H1291</f>
        <v>86.06</v>
      </c>
      <c r="L1291" s="16" t="n">
        <f aca="false">J1291-K1291</f>
        <v>42.94</v>
      </c>
    </row>
    <row r="1292" customFormat="false" ht="15" hidden="false" customHeight="false" outlineLevel="0" collapsed="false">
      <c r="A1292" s="12" t="n">
        <v>1291</v>
      </c>
      <c r="B1292" s="12" t="n">
        <v>671</v>
      </c>
      <c r="C1292" s="12" t="n">
        <v>100</v>
      </c>
      <c r="D1292" s="12" t="n">
        <v>1</v>
      </c>
      <c r="E1292" s="16" t="n">
        <v>1619</v>
      </c>
      <c r="F1292" s="12" t="n">
        <v>5</v>
      </c>
      <c r="G1292" s="12" t="str">
        <f aca="false">INDEX(Products!$C$2:$C$181,MATCH(C1292,Products!$A$2:$A$181,0))</f>
        <v>Beauty</v>
      </c>
      <c r="H1292" s="16" t="n">
        <f aca="false">INDEX(Products!$E$2:$E$181,MATCH(C1292,Products!$A$2:$A$181,0))</f>
        <v>1142.97</v>
      </c>
      <c r="I1292" s="12" t="str">
        <f aca="false">INDEX(Orders!$G$2:$G$3525,MATCH(B1292,Orders!$A$2:$A$3525,0))</f>
        <v>Delivered</v>
      </c>
      <c r="J1292" s="16" t="n">
        <f aca="false">D1292*E1292*(1-F1292/100)</f>
        <v>1538.05</v>
      </c>
      <c r="K1292" s="16" t="n">
        <f aca="false">D1292*H1292</f>
        <v>1142.97</v>
      </c>
      <c r="L1292" s="16" t="n">
        <f aca="false">J1292-K1292</f>
        <v>395.08</v>
      </c>
    </row>
    <row r="1293" customFormat="false" ht="15" hidden="false" customHeight="false" outlineLevel="0" collapsed="false">
      <c r="A1293" s="12" t="n">
        <v>1292</v>
      </c>
      <c r="B1293" s="12" t="n">
        <v>672</v>
      </c>
      <c r="C1293" s="12" t="n">
        <v>141</v>
      </c>
      <c r="D1293" s="12" t="n">
        <v>1</v>
      </c>
      <c r="E1293" s="16" t="n">
        <v>3599</v>
      </c>
      <c r="F1293" s="12" t="n">
        <v>0</v>
      </c>
      <c r="G1293" s="12" t="str">
        <f aca="false">INDEX(Products!$C$2:$C$181,MATCH(C1293,Products!$A$2:$A$181,0))</f>
        <v>Sports &amp; Fitness</v>
      </c>
      <c r="H1293" s="16" t="n">
        <f aca="false">INDEX(Products!$E$2:$E$181,MATCH(C1293,Products!$A$2:$A$181,0))</f>
        <v>2222.74</v>
      </c>
      <c r="I1293" s="12" t="str">
        <f aca="false">INDEX(Orders!$G$2:$G$3525,MATCH(B1293,Orders!$A$2:$A$3525,0))</f>
        <v>Returned</v>
      </c>
      <c r="J1293" s="16" t="n">
        <f aca="false">D1293*E1293*(1-F1293/100)</f>
        <v>3599</v>
      </c>
      <c r="K1293" s="16" t="n">
        <f aca="false">D1293*H1293</f>
        <v>2222.74</v>
      </c>
      <c r="L1293" s="16" t="n">
        <f aca="false">J1293-K1293</f>
        <v>1376.26</v>
      </c>
    </row>
    <row r="1294" customFormat="false" ht="15" hidden="false" customHeight="false" outlineLevel="0" collapsed="false">
      <c r="A1294" s="12" t="n">
        <v>1293</v>
      </c>
      <c r="B1294" s="12" t="n">
        <v>672</v>
      </c>
      <c r="C1294" s="12" t="n">
        <v>149</v>
      </c>
      <c r="D1294" s="12" t="n">
        <v>1</v>
      </c>
      <c r="E1294" s="16" t="n">
        <v>3149</v>
      </c>
      <c r="F1294" s="12" t="n">
        <v>5</v>
      </c>
      <c r="G1294" s="12" t="str">
        <f aca="false">INDEX(Products!$C$2:$C$181,MATCH(C1294,Products!$A$2:$A$181,0))</f>
        <v>Sports &amp; Fitness</v>
      </c>
      <c r="H1294" s="16" t="n">
        <f aca="false">INDEX(Products!$E$2:$E$181,MATCH(C1294,Products!$A$2:$A$181,0))</f>
        <v>1867.87</v>
      </c>
      <c r="I1294" s="12" t="str">
        <f aca="false">INDEX(Orders!$G$2:$G$3525,MATCH(B1294,Orders!$A$2:$A$3525,0))</f>
        <v>Returned</v>
      </c>
      <c r="J1294" s="16" t="n">
        <f aca="false">D1294*E1294*(1-F1294/100)</f>
        <v>2991.55</v>
      </c>
      <c r="K1294" s="16" t="n">
        <f aca="false">D1294*H1294</f>
        <v>1867.87</v>
      </c>
      <c r="L1294" s="16" t="n">
        <f aca="false">J1294-K1294</f>
        <v>1123.68</v>
      </c>
    </row>
    <row r="1295" customFormat="false" ht="15" hidden="false" customHeight="false" outlineLevel="0" collapsed="false">
      <c r="A1295" s="12" t="n">
        <v>1294</v>
      </c>
      <c r="B1295" s="12" t="n">
        <v>673</v>
      </c>
      <c r="C1295" s="12" t="n">
        <v>39</v>
      </c>
      <c r="D1295" s="12" t="n">
        <v>1</v>
      </c>
      <c r="E1295" s="16" t="n">
        <v>3959</v>
      </c>
      <c r="F1295" s="12" t="n">
        <v>0</v>
      </c>
      <c r="G1295" s="12" t="str">
        <f aca="false">INDEX(Products!$C$2:$C$181,MATCH(C1295,Products!$A$2:$A$181,0))</f>
        <v>Home &amp; Kitchen</v>
      </c>
      <c r="H1295" s="16" t="n">
        <f aca="false">INDEX(Products!$E$2:$E$181,MATCH(C1295,Products!$A$2:$A$181,0))</f>
        <v>2236.08</v>
      </c>
      <c r="I1295" s="12" t="str">
        <f aca="false">INDEX(Orders!$G$2:$G$3525,MATCH(B1295,Orders!$A$2:$A$3525,0))</f>
        <v>Delivered</v>
      </c>
      <c r="J1295" s="16" t="n">
        <f aca="false">D1295*E1295*(1-F1295/100)</f>
        <v>3959</v>
      </c>
      <c r="K1295" s="16" t="n">
        <f aca="false">D1295*H1295</f>
        <v>2236.08</v>
      </c>
      <c r="L1295" s="16" t="n">
        <f aca="false">J1295-K1295</f>
        <v>1722.92</v>
      </c>
    </row>
    <row r="1296" customFormat="false" ht="15" hidden="false" customHeight="false" outlineLevel="0" collapsed="false">
      <c r="A1296" s="12" t="n">
        <v>1295</v>
      </c>
      <c r="B1296" s="12" t="n">
        <v>674</v>
      </c>
      <c r="C1296" s="12" t="n">
        <v>117</v>
      </c>
      <c r="D1296" s="12" t="n">
        <v>1</v>
      </c>
      <c r="E1296" s="16" t="n">
        <v>1109</v>
      </c>
      <c r="F1296" s="12" t="n">
        <v>5</v>
      </c>
      <c r="G1296" s="12" t="str">
        <f aca="false">INDEX(Products!$C$2:$C$181,MATCH(C1296,Products!$A$2:$A$181,0))</f>
        <v>Beauty</v>
      </c>
      <c r="H1296" s="16" t="n">
        <f aca="false">INDEX(Products!$E$2:$E$181,MATCH(C1296,Products!$A$2:$A$181,0))</f>
        <v>719.19</v>
      </c>
      <c r="I1296" s="12" t="str">
        <f aca="false">INDEX(Orders!$G$2:$G$3525,MATCH(B1296,Orders!$A$2:$A$3525,0))</f>
        <v>Delivered</v>
      </c>
      <c r="J1296" s="16" t="n">
        <f aca="false">D1296*E1296*(1-F1296/100)</f>
        <v>1053.55</v>
      </c>
      <c r="K1296" s="16" t="n">
        <f aca="false">D1296*H1296</f>
        <v>719.19</v>
      </c>
      <c r="L1296" s="16" t="n">
        <f aca="false">J1296-K1296</f>
        <v>334.36</v>
      </c>
    </row>
    <row r="1297" customFormat="false" ht="15" hidden="false" customHeight="false" outlineLevel="0" collapsed="false">
      <c r="A1297" s="12" t="n">
        <v>1296</v>
      </c>
      <c r="B1297" s="12" t="n">
        <v>674</v>
      </c>
      <c r="C1297" s="12" t="n">
        <v>147</v>
      </c>
      <c r="D1297" s="12" t="n">
        <v>1</v>
      </c>
      <c r="E1297" s="16" t="n">
        <v>3339</v>
      </c>
      <c r="F1297" s="12" t="n">
        <v>0</v>
      </c>
      <c r="G1297" s="12" t="str">
        <f aca="false">INDEX(Products!$C$2:$C$181,MATCH(C1297,Products!$A$2:$A$181,0))</f>
        <v>Sports &amp; Fitness</v>
      </c>
      <c r="H1297" s="16" t="n">
        <f aca="false">INDEX(Products!$E$2:$E$181,MATCH(C1297,Products!$A$2:$A$181,0))</f>
        <v>2076.99</v>
      </c>
      <c r="I1297" s="12" t="str">
        <f aca="false">INDEX(Orders!$G$2:$G$3525,MATCH(B1297,Orders!$A$2:$A$3525,0))</f>
        <v>Delivered</v>
      </c>
      <c r="J1297" s="16" t="n">
        <f aca="false">D1297*E1297*(1-F1297/100)</f>
        <v>3339</v>
      </c>
      <c r="K1297" s="16" t="n">
        <f aca="false">D1297*H1297</f>
        <v>2076.99</v>
      </c>
      <c r="L1297" s="16" t="n">
        <f aca="false">J1297-K1297</f>
        <v>1262.01</v>
      </c>
    </row>
    <row r="1298" customFormat="false" ht="15" hidden="false" customHeight="false" outlineLevel="0" collapsed="false">
      <c r="A1298" s="12" t="n">
        <v>1297</v>
      </c>
      <c r="B1298" s="12" t="n">
        <v>675</v>
      </c>
      <c r="C1298" s="12" t="n">
        <v>160</v>
      </c>
      <c r="D1298" s="12" t="n">
        <v>2</v>
      </c>
      <c r="E1298" s="16" t="n">
        <v>229</v>
      </c>
      <c r="F1298" s="12" t="n">
        <v>0</v>
      </c>
      <c r="G1298" s="12" t="str">
        <f aca="false">INDEX(Products!$C$2:$C$181,MATCH(C1298,Products!$A$2:$A$181,0))</f>
        <v>Books &amp; Stationery</v>
      </c>
      <c r="H1298" s="16" t="n">
        <f aca="false">INDEX(Products!$E$2:$E$181,MATCH(C1298,Products!$A$2:$A$181,0))</f>
        <v>137.41</v>
      </c>
      <c r="I1298" s="12" t="str">
        <f aca="false">INDEX(Orders!$G$2:$G$3525,MATCH(B1298,Orders!$A$2:$A$3525,0))</f>
        <v>Delivered</v>
      </c>
      <c r="J1298" s="16" t="n">
        <f aca="false">D1298*E1298*(1-F1298/100)</f>
        <v>458</v>
      </c>
      <c r="K1298" s="16" t="n">
        <f aca="false">D1298*H1298</f>
        <v>274.82</v>
      </c>
      <c r="L1298" s="16" t="n">
        <f aca="false">J1298-K1298</f>
        <v>183.18</v>
      </c>
    </row>
    <row r="1299" customFormat="false" ht="15" hidden="false" customHeight="false" outlineLevel="0" collapsed="false">
      <c r="A1299" s="12" t="n">
        <v>1298</v>
      </c>
      <c r="B1299" s="12" t="n">
        <v>675</v>
      </c>
      <c r="C1299" s="12" t="n">
        <v>115</v>
      </c>
      <c r="D1299" s="12" t="n">
        <v>1</v>
      </c>
      <c r="E1299" s="16" t="n">
        <v>1629</v>
      </c>
      <c r="F1299" s="12" t="n">
        <v>0</v>
      </c>
      <c r="G1299" s="12" t="str">
        <f aca="false">INDEX(Products!$C$2:$C$181,MATCH(C1299,Products!$A$2:$A$181,0))</f>
        <v>Beauty</v>
      </c>
      <c r="H1299" s="16" t="n">
        <f aca="false">INDEX(Products!$E$2:$E$181,MATCH(C1299,Products!$A$2:$A$181,0))</f>
        <v>1101.57</v>
      </c>
      <c r="I1299" s="12" t="str">
        <f aca="false">INDEX(Orders!$G$2:$G$3525,MATCH(B1299,Orders!$A$2:$A$3525,0))</f>
        <v>Delivered</v>
      </c>
      <c r="J1299" s="16" t="n">
        <f aca="false">D1299*E1299*(1-F1299/100)</f>
        <v>1629</v>
      </c>
      <c r="K1299" s="16" t="n">
        <f aca="false">D1299*H1299</f>
        <v>1101.57</v>
      </c>
      <c r="L1299" s="16" t="n">
        <f aca="false">J1299-K1299</f>
        <v>527.43</v>
      </c>
    </row>
    <row r="1300" customFormat="false" ht="15" hidden="false" customHeight="false" outlineLevel="0" collapsed="false">
      <c r="A1300" s="12" t="n">
        <v>1299</v>
      </c>
      <c r="B1300" s="12" t="n">
        <v>675</v>
      </c>
      <c r="C1300" s="12" t="n">
        <v>108</v>
      </c>
      <c r="D1300" s="12" t="n">
        <v>1</v>
      </c>
      <c r="E1300" s="16" t="n">
        <v>1339</v>
      </c>
      <c r="F1300" s="12" t="n">
        <v>5</v>
      </c>
      <c r="G1300" s="12" t="str">
        <f aca="false">INDEX(Products!$C$2:$C$181,MATCH(C1300,Products!$A$2:$A$181,0))</f>
        <v>Beauty</v>
      </c>
      <c r="H1300" s="16" t="n">
        <f aca="false">INDEX(Products!$E$2:$E$181,MATCH(C1300,Products!$A$2:$A$181,0))</f>
        <v>799.99</v>
      </c>
      <c r="I1300" s="12" t="str">
        <f aca="false">INDEX(Orders!$G$2:$G$3525,MATCH(B1300,Orders!$A$2:$A$3525,0))</f>
        <v>Delivered</v>
      </c>
      <c r="J1300" s="16" t="n">
        <f aca="false">D1300*E1300*(1-F1300/100)</f>
        <v>1272.05</v>
      </c>
      <c r="K1300" s="16" t="n">
        <f aca="false">D1300*H1300</f>
        <v>799.99</v>
      </c>
      <c r="L1300" s="16" t="n">
        <f aca="false">J1300-K1300</f>
        <v>472.06</v>
      </c>
    </row>
    <row r="1301" customFormat="false" ht="15" hidden="false" customHeight="false" outlineLevel="0" collapsed="false">
      <c r="A1301" s="12" t="n">
        <v>1300</v>
      </c>
      <c r="B1301" s="12" t="n">
        <v>675</v>
      </c>
      <c r="C1301" s="12" t="n">
        <v>151</v>
      </c>
      <c r="D1301" s="12" t="n">
        <v>1</v>
      </c>
      <c r="E1301" s="16" t="n">
        <v>149</v>
      </c>
      <c r="F1301" s="12" t="n">
        <v>0</v>
      </c>
      <c r="G1301" s="12" t="str">
        <f aca="false">INDEX(Products!$C$2:$C$181,MATCH(C1301,Products!$A$2:$A$181,0))</f>
        <v>Books &amp; Stationery</v>
      </c>
      <c r="H1301" s="16" t="n">
        <f aca="false">INDEX(Products!$E$2:$E$181,MATCH(C1301,Products!$A$2:$A$181,0))</f>
        <v>97.78</v>
      </c>
      <c r="I1301" s="12" t="str">
        <f aca="false">INDEX(Orders!$G$2:$G$3525,MATCH(B1301,Orders!$A$2:$A$3525,0))</f>
        <v>Delivered</v>
      </c>
      <c r="J1301" s="16" t="n">
        <f aca="false">D1301*E1301*(1-F1301/100)</f>
        <v>149</v>
      </c>
      <c r="K1301" s="16" t="n">
        <f aca="false">D1301*H1301</f>
        <v>97.78</v>
      </c>
      <c r="L1301" s="16" t="n">
        <f aca="false">J1301-K1301</f>
        <v>51.22</v>
      </c>
    </row>
    <row r="1302" customFormat="false" ht="15" hidden="false" customHeight="false" outlineLevel="0" collapsed="false">
      <c r="A1302" s="12" t="n">
        <v>1301</v>
      </c>
      <c r="B1302" s="12" t="n">
        <v>676</v>
      </c>
      <c r="C1302" s="12" t="n">
        <v>38</v>
      </c>
      <c r="D1302" s="12" t="n">
        <v>1</v>
      </c>
      <c r="E1302" s="16" t="n">
        <v>3659</v>
      </c>
      <c r="F1302" s="12" t="n">
        <v>0</v>
      </c>
      <c r="G1302" s="12" t="str">
        <f aca="false">INDEX(Products!$C$2:$C$181,MATCH(C1302,Products!$A$2:$A$181,0))</f>
        <v>Home &amp; Kitchen</v>
      </c>
      <c r="H1302" s="16" t="n">
        <f aca="false">INDEX(Products!$E$2:$E$181,MATCH(C1302,Products!$A$2:$A$181,0))</f>
        <v>2545.94</v>
      </c>
      <c r="I1302" s="12" t="str">
        <f aca="false">INDEX(Orders!$G$2:$G$3525,MATCH(B1302,Orders!$A$2:$A$3525,0))</f>
        <v>Delivered</v>
      </c>
      <c r="J1302" s="16" t="n">
        <f aca="false">D1302*E1302*(1-F1302/100)</f>
        <v>3659</v>
      </c>
      <c r="K1302" s="16" t="n">
        <f aca="false">D1302*H1302</f>
        <v>2545.94</v>
      </c>
      <c r="L1302" s="16" t="n">
        <f aca="false">J1302-K1302</f>
        <v>1113.06</v>
      </c>
    </row>
    <row r="1303" customFormat="false" ht="15" hidden="false" customHeight="false" outlineLevel="0" collapsed="false">
      <c r="A1303" s="12" t="n">
        <v>1302</v>
      </c>
      <c r="B1303" s="12" t="n">
        <v>676</v>
      </c>
      <c r="C1303" s="12" t="n">
        <v>63</v>
      </c>
      <c r="D1303" s="12" t="n">
        <v>1</v>
      </c>
      <c r="E1303" s="16" t="n">
        <v>929</v>
      </c>
      <c r="F1303" s="12" t="n">
        <v>10</v>
      </c>
      <c r="G1303" s="12" t="str">
        <f aca="false">INDEX(Products!$C$2:$C$181,MATCH(C1303,Products!$A$2:$A$181,0))</f>
        <v>Fashion</v>
      </c>
      <c r="H1303" s="16" t="n">
        <f aca="false">INDEX(Products!$E$2:$E$181,MATCH(C1303,Products!$A$2:$A$181,0))</f>
        <v>590.31</v>
      </c>
      <c r="I1303" s="12" t="str">
        <f aca="false">INDEX(Orders!$G$2:$G$3525,MATCH(B1303,Orders!$A$2:$A$3525,0))</f>
        <v>Delivered</v>
      </c>
      <c r="J1303" s="16" t="n">
        <f aca="false">D1303*E1303*(1-F1303/100)</f>
        <v>836.1</v>
      </c>
      <c r="K1303" s="16" t="n">
        <f aca="false">D1303*H1303</f>
        <v>590.31</v>
      </c>
      <c r="L1303" s="16" t="n">
        <f aca="false">J1303-K1303</f>
        <v>245.79</v>
      </c>
    </row>
    <row r="1304" customFormat="false" ht="15" hidden="false" customHeight="false" outlineLevel="0" collapsed="false">
      <c r="A1304" s="12" t="n">
        <v>1303</v>
      </c>
      <c r="B1304" s="12" t="n">
        <v>677</v>
      </c>
      <c r="C1304" s="12" t="n">
        <v>137</v>
      </c>
      <c r="D1304" s="12" t="n">
        <v>1</v>
      </c>
      <c r="E1304" s="16" t="n">
        <v>3509</v>
      </c>
      <c r="F1304" s="12" t="n">
        <v>0</v>
      </c>
      <c r="G1304" s="12" t="str">
        <f aca="false">INDEX(Products!$C$2:$C$181,MATCH(C1304,Products!$A$2:$A$181,0))</f>
        <v>Sports &amp; Fitness</v>
      </c>
      <c r="H1304" s="16" t="n">
        <f aca="false">INDEX(Products!$E$2:$E$181,MATCH(C1304,Products!$A$2:$A$181,0))</f>
        <v>2570.86</v>
      </c>
      <c r="I1304" s="12" t="str">
        <f aca="false">INDEX(Orders!$G$2:$G$3525,MATCH(B1304,Orders!$A$2:$A$3525,0))</f>
        <v>Delivered</v>
      </c>
      <c r="J1304" s="16" t="n">
        <f aca="false">D1304*E1304*(1-F1304/100)</f>
        <v>3509</v>
      </c>
      <c r="K1304" s="16" t="n">
        <f aca="false">D1304*H1304</f>
        <v>2570.86</v>
      </c>
      <c r="L1304" s="16" t="n">
        <f aca="false">J1304-K1304</f>
        <v>938.14</v>
      </c>
    </row>
    <row r="1305" customFormat="false" ht="15" hidden="false" customHeight="false" outlineLevel="0" collapsed="false">
      <c r="A1305" s="12" t="n">
        <v>1304</v>
      </c>
      <c r="B1305" s="12" t="n">
        <v>677</v>
      </c>
      <c r="C1305" s="12" t="n">
        <v>162</v>
      </c>
      <c r="D1305" s="12" t="n">
        <v>1</v>
      </c>
      <c r="E1305" s="16" t="n">
        <v>639</v>
      </c>
      <c r="F1305" s="12" t="n">
        <v>0</v>
      </c>
      <c r="G1305" s="12" t="str">
        <f aca="false">INDEX(Products!$C$2:$C$181,MATCH(C1305,Products!$A$2:$A$181,0))</f>
        <v>Books &amp; Stationery</v>
      </c>
      <c r="H1305" s="16" t="n">
        <f aca="false">INDEX(Products!$E$2:$E$181,MATCH(C1305,Products!$A$2:$A$181,0))</f>
        <v>387.23</v>
      </c>
      <c r="I1305" s="12" t="str">
        <f aca="false">INDEX(Orders!$G$2:$G$3525,MATCH(B1305,Orders!$A$2:$A$3525,0))</f>
        <v>Delivered</v>
      </c>
      <c r="J1305" s="16" t="n">
        <f aca="false">D1305*E1305*(1-F1305/100)</f>
        <v>639</v>
      </c>
      <c r="K1305" s="16" t="n">
        <f aca="false">D1305*H1305</f>
        <v>387.23</v>
      </c>
      <c r="L1305" s="16" t="n">
        <f aca="false">J1305-K1305</f>
        <v>251.77</v>
      </c>
    </row>
    <row r="1306" customFormat="false" ht="15" hidden="false" customHeight="false" outlineLevel="0" collapsed="false">
      <c r="A1306" s="12" t="n">
        <v>1305</v>
      </c>
      <c r="B1306" s="12" t="n">
        <v>678</v>
      </c>
      <c r="C1306" s="12" t="n">
        <v>65</v>
      </c>
      <c r="D1306" s="12" t="n">
        <v>1</v>
      </c>
      <c r="E1306" s="16" t="n">
        <v>329</v>
      </c>
      <c r="F1306" s="12" t="n">
        <v>0</v>
      </c>
      <c r="G1306" s="12" t="str">
        <f aca="false">INDEX(Products!$C$2:$C$181,MATCH(C1306,Products!$A$2:$A$181,0))</f>
        <v>Fashion</v>
      </c>
      <c r="H1306" s="16" t="n">
        <f aca="false">INDEX(Products!$E$2:$E$181,MATCH(C1306,Products!$A$2:$A$181,0))</f>
        <v>214.56</v>
      </c>
      <c r="I1306" s="12" t="str">
        <f aca="false">INDEX(Orders!$G$2:$G$3525,MATCH(B1306,Orders!$A$2:$A$3525,0))</f>
        <v>Delivered</v>
      </c>
      <c r="J1306" s="16" t="n">
        <f aca="false">D1306*E1306*(1-F1306/100)</f>
        <v>329</v>
      </c>
      <c r="K1306" s="16" t="n">
        <f aca="false">D1306*H1306</f>
        <v>214.56</v>
      </c>
      <c r="L1306" s="16" t="n">
        <f aca="false">J1306-K1306</f>
        <v>114.44</v>
      </c>
    </row>
    <row r="1307" customFormat="false" ht="15" hidden="false" customHeight="false" outlineLevel="0" collapsed="false">
      <c r="A1307" s="12" t="n">
        <v>1306</v>
      </c>
      <c r="B1307" s="12" t="n">
        <v>679</v>
      </c>
      <c r="C1307" s="12" t="n">
        <v>20</v>
      </c>
      <c r="D1307" s="12" t="n">
        <v>1</v>
      </c>
      <c r="E1307" s="16" t="n">
        <v>4369</v>
      </c>
      <c r="F1307" s="12" t="n">
        <v>0</v>
      </c>
      <c r="G1307" s="12" t="str">
        <f aca="false">INDEX(Products!$C$2:$C$181,MATCH(C1307,Products!$A$2:$A$181,0))</f>
        <v>Electronics</v>
      </c>
      <c r="H1307" s="16" t="n">
        <f aca="false">INDEX(Products!$E$2:$E$181,MATCH(C1307,Products!$A$2:$A$181,0))</f>
        <v>2787.56</v>
      </c>
      <c r="I1307" s="12" t="str">
        <f aca="false">INDEX(Orders!$G$2:$G$3525,MATCH(B1307,Orders!$A$2:$A$3525,0))</f>
        <v>Delivered</v>
      </c>
      <c r="J1307" s="16" t="n">
        <f aca="false">D1307*E1307*(1-F1307/100)</f>
        <v>4369</v>
      </c>
      <c r="K1307" s="16" t="n">
        <f aca="false">D1307*H1307</f>
        <v>2787.56</v>
      </c>
      <c r="L1307" s="16" t="n">
        <f aca="false">J1307-K1307</f>
        <v>1581.44</v>
      </c>
    </row>
    <row r="1308" customFormat="false" ht="15" hidden="false" customHeight="false" outlineLevel="0" collapsed="false">
      <c r="A1308" s="12" t="n">
        <v>1307</v>
      </c>
      <c r="B1308" s="12" t="n">
        <v>680</v>
      </c>
      <c r="C1308" s="12" t="n">
        <v>149</v>
      </c>
      <c r="D1308" s="12" t="n">
        <v>1</v>
      </c>
      <c r="E1308" s="16" t="n">
        <v>3149</v>
      </c>
      <c r="F1308" s="12" t="n">
        <v>5</v>
      </c>
      <c r="G1308" s="12" t="str">
        <f aca="false">INDEX(Products!$C$2:$C$181,MATCH(C1308,Products!$A$2:$A$181,0))</f>
        <v>Sports &amp; Fitness</v>
      </c>
      <c r="H1308" s="16" t="n">
        <f aca="false">INDEX(Products!$E$2:$E$181,MATCH(C1308,Products!$A$2:$A$181,0))</f>
        <v>1867.87</v>
      </c>
      <c r="I1308" s="12" t="str">
        <f aca="false">INDEX(Orders!$G$2:$G$3525,MATCH(B1308,Orders!$A$2:$A$3525,0))</f>
        <v>Delivered</v>
      </c>
      <c r="J1308" s="16" t="n">
        <f aca="false">D1308*E1308*(1-F1308/100)</f>
        <v>2991.55</v>
      </c>
      <c r="K1308" s="16" t="n">
        <f aca="false">D1308*H1308</f>
        <v>1867.87</v>
      </c>
      <c r="L1308" s="16" t="n">
        <f aca="false">J1308-K1308</f>
        <v>1123.68</v>
      </c>
    </row>
    <row r="1309" customFormat="false" ht="15" hidden="false" customHeight="false" outlineLevel="0" collapsed="false">
      <c r="A1309" s="12" t="n">
        <v>1308</v>
      </c>
      <c r="B1309" s="12" t="n">
        <v>680</v>
      </c>
      <c r="C1309" s="12" t="n">
        <v>94</v>
      </c>
      <c r="D1309" s="12" t="n">
        <v>1</v>
      </c>
      <c r="E1309" s="16" t="n">
        <v>1509</v>
      </c>
      <c r="F1309" s="12" t="n">
        <v>0</v>
      </c>
      <c r="G1309" s="12" t="str">
        <f aca="false">INDEX(Products!$C$2:$C$181,MATCH(C1309,Products!$A$2:$A$181,0))</f>
        <v>Beauty</v>
      </c>
      <c r="H1309" s="16" t="n">
        <f aca="false">INDEX(Products!$E$2:$E$181,MATCH(C1309,Products!$A$2:$A$181,0))</f>
        <v>997.51</v>
      </c>
      <c r="I1309" s="12" t="str">
        <f aca="false">INDEX(Orders!$G$2:$G$3525,MATCH(B1309,Orders!$A$2:$A$3525,0))</f>
        <v>Delivered</v>
      </c>
      <c r="J1309" s="16" t="n">
        <f aca="false">D1309*E1309*(1-F1309/100)</f>
        <v>1509</v>
      </c>
      <c r="K1309" s="16" t="n">
        <f aca="false">D1309*H1309</f>
        <v>997.51</v>
      </c>
      <c r="L1309" s="16" t="n">
        <f aca="false">J1309-K1309</f>
        <v>511.49</v>
      </c>
    </row>
    <row r="1310" customFormat="false" ht="15" hidden="false" customHeight="false" outlineLevel="0" collapsed="false">
      <c r="A1310" s="12" t="n">
        <v>1309</v>
      </c>
      <c r="B1310" s="12" t="n">
        <v>680</v>
      </c>
      <c r="C1310" s="12" t="n">
        <v>55</v>
      </c>
      <c r="D1310" s="12" t="n">
        <v>1</v>
      </c>
      <c r="E1310" s="16" t="n">
        <v>1459</v>
      </c>
      <c r="F1310" s="12" t="n">
        <v>0</v>
      </c>
      <c r="G1310" s="12" t="str">
        <f aca="false">INDEX(Products!$C$2:$C$181,MATCH(C1310,Products!$A$2:$A$181,0))</f>
        <v>Home &amp; Kitchen</v>
      </c>
      <c r="H1310" s="16" t="n">
        <f aca="false">INDEX(Products!$E$2:$E$181,MATCH(C1310,Products!$A$2:$A$181,0))</f>
        <v>824.91</v>
      </c>
      <c r="I1310" s="12" t="str">
        <f aca="false">INDEX(Orders!$G$2:$G$3525,MATCH(B1310,Orders!$A$2:$A$3525,0))</f>
        <v>Delivered</v>
      </c>
      <c r="J1310" s="16" t="n">
        <f aca="false">D1310*E1310*(1-F1310/100)</f>
        <v>1459</v>
      </c>
      <c r="K1310" s="16" t="n">
        <f aca="false">D1310*H1310</f>
        <v>824.91</v>
      </c>
      <c r="L1310" s="16" t="n">
        <f aca="false">J1310-K1310</f>
        <v>634.09</v>
      </c>
    </row>
    <row r="1311" customFormat="false" ht="15" hidden="false" customHeight="false" outlineLevel="0" collapsed="false">
      <c r="A1311" s="12" t="n">
        <v>1310</v>
      </c>
      <c r="B1311" s="12" t="n">
        <v>680</v>
      </c>
      <c r="C1311" s="12" t="n">
        <v>44</v>
      </c>
      <c r="D1311" s="12" t="n">
        <v>1</v>
      </c>
      <c r="E1311" s="16" t="n">
        <v>3769</v>
      </c>
      <c r="F1311" s="12" t="n">
        <v>0</v>
      </c>
      <c r="G1311" s="12" t="str">
        <f aca="false">INDEX(Products!$C$2:$C$181,MATCH(C1311,Products!$A$2:$A$181,0))</f>
        <v>Home &amp; Kitchen</v>
      </c>
      <c r="H1311" s="16" t="n">
        <f aca="false">INDEX(Products!$E$2:$E$181,MATCH(C1311,Products!$A$2:$A$181,0))</f>
        <v>2553.54</v>
      </c>
      <c r="I1311" s="12" t="str">
        <f aca="false">INDEX(Orders!$G$2:$G$3525,MATCH(B1311,Orders!$A$2:$A$3525,0))</f>
        <v>Delivered</v>
      </c>
      <c r="J1311" s="16" t="n">
        <f aca="false">D1311*E1311*(1-F1311/100)</f>
        <v>3769</v>
      </c>
      <c r="K1311" s="16" t="n">
        <f aca="false">D1311*H1311</f>
        <v>2553.54</v>
      </c>
      <c r="L1311" s="16" t="n">
        <f aca="false">J1311-K1311</f>
        <v>1215.46</v>
      </c>
    </row>
    <row r="1312" customFormat="false" ht="15" hidden="false" customHeight="false" outlineLevel="0" collapsed="false">
      <c r="A1312" s="12" t="n">
        <v>1311</v>
      </c>
      <c r="B1312" s="12" t="n">
        <v>681</v>
      </c>
      <c r="C1312" s="12" t="n">
        <v>25</v>
      </c>
      <c r="D1312" s="12" t="n">
        <v>1</v>
      </c>
      <c r="E1312" s="16" t="n">
        <v>3649</v>
      </c>
      <c r="F1312" s="12" t="n">
        <v>10</v>
      </c>
      <c r="G1312" s="12" t="str">
        <f aca="false">INDEX(Products!$C$2:$C$181,MATCH(C1312,Products!$A$2:$A$181,0))</f>
        <v>Electronics</v>
      </c>
      <c r="H1312" s="16" t="n">
        <f aca="false">INDEX(Products!$E$2:$E$181,MATCH(C1312,Products!$A$2:$A$181,0))</f>
        <v>2141.86</v>
      </c>
      <c r="I1312" s="12" t="str">
        <f aca="false">INDEX(Orders!$G$2:$G$3525,MATCH(B1312,Orders!$A$2:$A$3525,0))</f>
        <v>Delivered</v>
      </c>
      <c r="J1312" s="16" t="n">
        <f aca="false">D1312*E1312*(1-F1312/100)</f>
        <v>3284.1</v>
      </c>
      <c r="K1312" s="16" t="n">
        <f aca="false">D1312*H1312</f>
        <v>2141.86</v>
      </c>
      <c r="L1312" s="16" t="n">
        <f aca="false">J1312-K1312</f>
        <v>1142.24</v>
      </c>
    </row>
    <row r="1313" customFormat="false" ht="15" hidden="false" customHeight="false" outlineLevel="0" collapsed="false">
      <c r="A1313" s="12" t="n">
        <v>1312</v>
      </c>
      <c r="B1313" s="12" t="n">
        <v>681</v>
      </c>
      <c r="C1313" s="12" t="n">
        <v>90</v>
      </c>
      <c r="D1313" s="12" t="n">
        <v>1</v>
      </c>
      <c r="E1313" s="16" t="n">
        <v>2839</v>
      </c>
      <c r="F1313" s="12" t="n">
        <v>15</v>
      </c>
      <c r="G1313" s="12" t="str">
        <f aca="false">INDEX(Products!$C$2:$C$181,MATCH(C1313,Products!$A$2:$A$181,0))</f>
        <v>Fashion</v>
      </c>
      <c r="H1313" s="16" t="n">
        <f aca="false">INDEX(Products!$E$2:$E$181,MATCH(C1313,Products!$A$2:$A$181,0))</f>
        <v>1639.53</v>
      </c>
      <c r="I1313" s="12" t="str">
        <f aca="false">INDEX(Orders!$G$2:$G$3525,MATCH(B1313,Orders!$A$2:$A$3525,0))</f>
        <v>Delivered</v>
      </c>
      <c r="J1313" s="16" t="n">
        <f aca="false">D1313*E1313*(1-F1313/100)</f>
        <v>2413.15</v>
      </c>
      <c r="K1313" s="16" t="n">
        <f aca="false">D1313*H1313</f>
        <v>1639.53</v>
      </c>
      <c r="L1313" s="16" t="n">
        <f aca="false">J1313-K1313</f>
        <v>773.62</v>
      </c>
    </row>
    <row r="1314" customFormat="false" ht="15" hidden="false" customHeight="false" outlineLevel="0" collapsed="false">
      <c r="A1314" s="12" t="n">
        <v>1313</v>
      </c>
      <c r="B1314" s="12" t="n">
        <v>682</v>
      </c>
      <c r="C1314" s="12" t="n">
        <v>28</v>
      </c>
      <c r="D1314" s="12" t="n">
        <v>1</v>
      </c>
      <c r="E1314" s="16" t="n">
        <v>3919</v>
      </c>
      <c r="F1314" s="12" t="n">
        <v>0</v>
      </c>
      <c r="G1314" s="12" t="str">
        <f aca="false">INDEX(Products!$C$2:$C$181,MATCH(C1314,Products!$A$2:$A$181,0))</f>
        <v>Electronics</v>
      </c>
      <c r="H1314" s="16" t="n">
        <f aca="false">INDEX(Products!$E$2:$E$181,MATCH(C1314,Products!$A$2:$A$181,0))</f>
        <v>2878.02</v>
      </c>
      <c r="I1314" s="12" t="str">
        <f aca="false">INDEX(Orders!$G$2:$G$3525,MATCH(B1314,Orders!$A$2:$A$3525,0))</f>
        <v>Returned</v>
      </c>
      <c r="J1314" s="16" t="n">
        <f aca="false">D1314*E1314*(1-F1314/100)</f>
        <v>3919</v>
      </c>
      <c r="K1314" s="16" t="n">
        <f aca="false">D1314*H1314</f>
        <v>2878.02</v>
      </c>
      <c r="L1314" s="16" t="n">
        <f aca="false">J1314-K1314</f>
        <v>1040.98</v>
      </c>
    </row>
    <row r="1315" customFormat="false" ht="15" hidden="false" customHeight="false" outlineLevel="0" collapsed="false">
      <c r="A1315" s="12" t="n">
        <v>1314</v>
      </c>
      <c r="B1315" s="12" t="n">
        <v>683</v>
      </c>
      <c r="C1315" s="12" t="n">
        <v>85</v>
      </c>
      <c r="D1315" s="12" t="n">
        <v>2</v>
      </c>
      <c r="E1315" s="16" t="n">
        <v>419</v>
      </c>
      <c r="F1315" s="12" t="n">
        <v>0</v>
      </c>
      <c r="G1315" s="12" t="str">
        <f aca="false">INDEX(Products!$C$2:$C$181,MATCH(C1315,Products!$A$2:$A$181,0))</f>
        <v>Fashion</v>
      </c>
      <c r="H1315" s="16" t="n">
        <f aca="false">INDEX(Products!$E$2:$E$181,MATCH(C1315,Products!$A$2:$A$181,0))</f>
        <v>279.97</v>
      </c>
      <c r="I1315" s="12" t="str">
        <f aca="false">INDEX(Orders!$G$2:$G$3525,MATCH(B1315,Orders!$A$2:$A$3525,0))</f>
        <v>Delivered</v>
      </c>
      <c r="J1315" s="16" t="n">
        <f aca="false">D1315*E1315*(1-F1315/100)</f>
        <v>838</v>
      </c>
      <c r="K1315" s="16" t="n">
        <f aca="false">D1315*H1315</f>
        <v>559.94</v>
      </c>
      <c r="L1315" s="16" t="n">
        <f aca="false">J1315-K1315</f>
        <v>278.06</v>
      </c>
    </row>
    <row r="1316" customFormat="false" ht="15" hidden="false" customHeight="false" outlineLevel="0" collapsed="false">
      <c r="A1316" s="12" t="n">
        <v>1315</v>
      </c>
      <c r="B1316" s="12" t="n">
        <v>683</v>
      </c>
      <c r="C1316" s="12" t="n">
        <v>69</v>
      </c>
      <c r="D1316" s="12" t="n">
        <v>2</v>
      </c>
      <c r="E1316" s="16" t="n">
        <v>1709</v>
      </c>
      <c r="F1316" s="12" t="n">
        <v>0</v>
      </c>
      <c r="G1316" s="12" t="str">
        <f aca="false">INDEX(Products!$C$2:$C$181,MATCH(C1316,Products!$A$2:$A$181,0))</f>
        <v>Fashion</v>
      </c>
      <c r="H1316" s="16" t="n">
        <f aca="false">INDEX(Products!$E$2:$E$181,MATCH(C1316,Products!$A$2:$A$181,0))</f>
        <v>1180.24</v>
      </c>
      <c r="I1316" s="12" t="str">
        <f aca="false">INDEX(Orders!$G$2:$G$3525,MATCH(B1316,Orders!$A$2:$A$3525,0))</f>
        <v>Delivered</v>
      </c>
      <c r="J1316" s="16" t="n">
        <f aca="false">D1316*E1316*(1-F1316/100)</f>
        <v>3418</v>
      </c>
      <c r="K1316" s="16" t="n">
        <f aca="false">D1316*H1316</f>
        <v>2360.48</v>
      </c>
      <c r="L1316" s="16" t="n">
        <f aca="false">J1316-K1316</f>
        <v>1057.52</v>
      </c>
    </row>
    <row r="1317" customFormat="false" ht="15" hidden="false" customHeight="false" outlineLevel="0" collapsed="false">
      <c r="A1317" s="12" t="n">
        <v>1316</v>
      </c>
      <c r="B1317" s="12" t="n">
        <v>684</v>
      </c>
      <c r="C1317" s="12" t="n">
        <v>134</v>
      </c>
      <c r="D1317" s="12" t="n">
        <v>3</v>
      </c>
      <c r="E1317" s="16" t="n">
        <v>2869</v>
      </c>
      <c r="F1317" s="12" t="n">
        <v>0</v>
      </c>
      <c r="G1317" s="12" t="str">
        <f aca="false">INDEX(Products!$C$2:$C$181,MATCH(C1317,Products!$A$2:$A$181,0))</f>
        <v>Sports &amp; Fitness</v>
      </c>
      <c r="H1317" s="16" t="n">
        <f aca="false">INDEX(Products!$E$2:$E$181,MATCH(C1317,Products!$A$2:$A$181,0))</f>
        <v>1981.04</v>
      </c>
      <c r="I1317" s="12" t="str">
        <f aca="false">INDEX(Orders!$G$2:$G$3525,MATCH(B1317,Orders!$A$2:$A$3525,0))</f>
        <v>Delivered</v>
      </c>
      <c r="J1317" s="16" t="n">
        <f aca="false">D1317*E1317*(1-F1317/100)</f>
        <v>8607</v>
      </c>
      <c r="K1317" s="16" t="n">
        <f aca="false">D1317*H1317</f>
        <v>5943.12</v>
      </c>
      <c r="L1317" s="16" t="n">
        <f aca="false">J1317-K1317</f>
        <v>2663.88</v>
      </c>
    </row>
    <row r="1318" customFormat="false" ht="15" hidden="false" customHeight="false" outlineLevel="0" collapsed="false">
      <c r="A1318" s="12" t="n">
        <v>1317</v>
      </c>
      <c r="B1318" s="12" t="n">
        <v>685</v>
      </c>
      <c r="C1318" s="12" t="n">
        <v>83</v>
      </c>
      <c r="D1318" s="12" t="n">
        <v>1</v>
      </c>
      <c r="E1318" s="16" t="n">
        <v>549</v>
      </c>
      <c r="F1318" s="12" t="n">
        <v>5</v>
      </c>
      <c r="G1318" s="12" t="str">
        <f aca="false">INDEX(Products!$C$2:$C$181,MATCH(C1318,Products!$A$2:$A$181,0))</f>
        <v>Fashion</v>
      </c>
      <c r="H1318" s="16" t="n">
        <f aca="false">INDEX(Products!$E$2:$E$181,MATCH(C1318,Products!$A$2:$A$181,0))</f>
        <v>393.67</v>
      </c>
      <c r="I1318" s="12" t="str">
        <f aca="false">INDEX(Orders!$G$2:$G$3525,MATCH(B1318,Orders!$A$2:$A$3525,0))</f>
        <v>Delivered</v>
      </c>
      <c r="J1318" s="16" t="n">
        <f aca="false">D1318*E1318*(1-F1318/100)</f>
        <v>521.55</v>
      </c>
      <c r="K1318" s="16" t="n">
        <f aca="false">D1318*H1318</f>
        <v>393.67</v>
      </c>
      <c r="L1318" s="16" t="n">
        <f aca="false">J1318-K1318</f>
        <v>127.88</v>
      </c>
    </row>
    <row r="1319" customFormat="false" ht="15" hidden="false" customHeight="false" outlineLevel="0" collapsed="false">
      <c r="A1319" s="12" t="n">
        <v>1318</v>
      </c>
      <c r="B1319" s="12" t="n">
        <v>685</v>
      </c>
      <c r="C1319" s="12" t="n">
        <v>8</v>
      </c>
      <c r="D1319" s="12" t="n">
        <v>1</v>
      </c>
      <c r="E1319" s="16" t="n">
        <v>1759</v>
      </c>
      <c r="F1319" s="12" t="n">
        <v>10</v>
      </c>
      <c r="G1319" s="12" t="str">
        <f aca="false">INDEX(Products!$C$2:$C$181,MATCH(C1319,Products!$A$2:$A$181,0))</f>
        <v>Electronics</v>
      </c>
      <c r="H1319" s="16" t="n">
        <f aca="false">INDEX(Products!$E$2:$E$181,MATCH(C1319,Products!$A$2:$A$181,0))</f>
        <v>1031.97</v>
      </c>
      <c r="I1319" s="12" t="str">
        <f aca="false">INDEX(Orders!$G$2:$G$3525,MATCH(B1319,Orders!$A$2:$A$3525,0))</f>
        <v>Delivered</v>
      </c>
      <c r="J1319" s="16" t="n">
        <f aca="false">D1319*E1319*(1-F1319/100)</f>
        <v>1583.1</v>
      </c>
      <c r="K1319" s="16" t="n">
        <f aca="false">D1319*H1319</f>
        <v>1031.97</v>
      </c>
      <c r="L1319" s="16" t="n">
        <f aca="false">J1319-K1319</f>
        <v>551.13</v>
      </c>
    </row>
    <row r="1320" customFormat="false" ht="15" hidden="false" customHeight="false" outlineLevel="0" collapsed="false">
      <c r="A1320" s="12" t="n">
        <v>1319</v>
      </c>
      <c r="B1320" s="12" t="n">
        <v>686</v>
      </c>
      <c r="C1320" s="12" t="n">
        <v>25</v>
      </c>
      <c r="D1320" s="12" t="n">
        <v>1</v>
      </c>
      <c r="E1320" s="16" t="n">
        <v>3649</v>
      </c>
      <c r="F1320" s="12" t="n">
        <v>0</v>
      </c>
      <c r="G1320" s="12" t="str">
        <f aca="false">INDEX(Products!$C$2:$C$181,MATCH(C1320,Products!$A$2:$A$181,0))</f>
        <v>Electronics</v>
      </c>
      <c r="H1320" s="16" t="n">
        <f aca="false">INDEX(Products!$E$2:$E$181,MATCH(C1320,Products!$A$2:$A$181,0))</f>
        <v>2141.86</v>
      </c>
      <c r="I1320" s="12" t="str">
        <f aca="false">INDEX(Orders!$G$2:$G$3525,MATCH(B1320,Orders!$A$2:$A$3525,0))</f>
        <v>Delivered</v>
      </c>
      <c r="J1320" s="16" t="n">
        <f aca="false">D1320*E1320*(1-F1320/100)</f>
        <v>3649</v>
      </c>
      <c r="K1320" s="16" t="n">
        <f aca="false">D1320*H1320</f>
        <v>2141.86</v>
      </c>
      <c r="L1320" s="16" t="n">
        <f aca="false">J1320-K1320</f>
        <v>1507.14</v>
      </c>
    </row>
    <row r="1321" customFormat="false" ht="15" hidden="false" customHeight="false" outlineLevel="0" collapsed="false">
      <c r="A1321" s="12" t="n">
        <v>1320</v>
      </c>
      <c r="B1321" s="12" t="n">
        <v>687</v>
      </c>
      <c r="C1321" s="12" t="n">
        <v>122</v>
      </c>
      <c r="D1321" s="12" t="n">
        <v>1</v>
      </c>
      <c r="E1321" s="16" t="n">
        <v>3689</v>
      </c>
      <c r="F1321" s="12" t="n">
        <v>0</v>
      </c>
      <c r="G1321" s="12" t="str">
        <f aca="false">INDEX(Products!$C$2:$C$181,MATCH(C1321,Products!$A$2:$A$181,0))</f>
        <v>Sports &amp; Fitness</v>
      </c>
      <c r="H1321" s="16" t="n">
        <f aca="false">INDEX(Products!$E$2:$E$181,MATCH(C1321,Products!$A$2:$A$181,0))</f>
        <v>2302.05</v>
      </c>
      <c r="I1321" s="12" t="str">
        <f aca="false">INDEX(Orders!$G$2:$G$3525,MATCH(B1321,Orders!$A$2:$A$3525,0))</f>
        <v>Delivered</v>
      </c>
      <c r="J1321" s="16" t="n">
        <f aca="false">D1321*E1321*(1-F1321/100)</f>
        <v>3689</v>
      </c>
      <c r="K1321" s="16" t="n">
        <f aca="false">D1321*H1321</f>
        <v>2302.05</v>
      </c>
      <c r="L1321" s="16" t="n">
        <f aca="false">J1321-K1321</f>
        <v>1386.95</v>
      </c>
    </row>
    <row r="1322" customFormat="false" ht="15" hidden="false" customHeight="false" outlineLevel="0" collapsed="false">
      <c r="A1322" s="12" t="n">
        <v>1321</v>
      </c>
      <c r="B1322" s="12" t="n">
        <v>688</v>
      </c>
      <c r="C1322" s="12" t="n">
        <v>42</v>
      </c>
      <c r="D1322" s="12" t="n">
        <v>1</v>
      </c>
      <c r="E1322" s="16" t="n">
        <v>1929</v>
      </c>
      <c r="F1322" s="12" t="n">
        <v>0</v>
      </c>
      <c r="G1322" s="12" t="str">
        <f aca="false">INDEX(Products!$C$2:$C$181,MATCH(C1322,Products!$A$2:$A$181,0))</f>
        <v>Home &amp; Kitchen</v>
      </c>
      <c r="H1322" s="16" t="n">
        <f aca="false">INDEX(Products!$E$2:$E$181,MATCH(C1322,Products!$A$2:$A$181,0))</f>
        <v>1085.47</v>
      </c>
      <c r="I1322" s="12" t="str">
        <f aca="false">INDEX(Orders!$G$2:$G$3525,MATCH(B1322,Orders!$A$2:$A$3525,0))</f>
        <v>Cancelled</v>
      </c>
      <c r="J1322" s="16" t="n">
        <f aca="false">D1322*E1322*(1-F1322/100)</f>
        <v>1929</v>
      </c>
      <c r="K1322" s="16" t="n">
        <f aca="false">D1322*H1322</f>
        <v>1085.47</v>
      </c>
      <c r="L1322" s="16" t="n">
        <f aca="false">J1322-K1322</f>
        <v>843.53</v>
      </c>
    </row>
    <row r="1323" customFormat="false" ht="15" hidden="false" customHeight="false" outlineLevel="0" collapsed="false">
      <c r="A1323" s="12" t="n">
        <v>1322</v>
      </c>
      <c r="B1323" s="12" t="n">
        <v>688</v>
      </c>
      <c r="C1323" s="12" t="n">
        <v>105</v>
      </c>
      <c r="D1323" s="12" t="n">
        <v>1</v>
      </c>
      <c r="E1323" s="16" t="n">
        <v>169</v>
      </c>
      <c r="F1323" s="12" t="n">
        <v>10</v>
      </c>
      <c r="G1323" s="12" t="str">
        <f aca="false">INDEX(Products!$C$2:$C$181,MATCH(C1323,Products!$A$2:$A$181,0))</f>
        <v>Beauty</v>
      </c>
      <c r="H1323" s="16" t="n">
        <f aca="false">INDEX(Products!$E$2:$E$181,MATCH(C1323,Products!$A$2:$A$181,0))</f>
        <v>98.39</v>
      </c>
      <c r="I1323" s="12" t="str">
        <f aca="false">INDEX(Orders!$G$2:$G$3525,MATCH(B1323,Orders!$A$2:$A$3525,0))</f>
        <v>Cancelled</v>
      </c>
      <c r="J1323" s="16" t="n">
        <f aca="false">D1323*E1323*(1-F1323/100)</f>
        <v>152.1</v>
      </c>
      <c r="K1323" s="16" t="n">
        <f aca="false">D1323*H1323</f>
        <v>98.39</v>
      </c>
      <c r="L1323" s="16" t="n">
        <f aca="false">J1323-K1323</f>
        <v>53.71</v>
      </c>
    </row>
    <row r="1324" customFormat="false" ht="15" hidden="false" customHeight="false" outlineLevel="0" collapsed="false">
      <c r="A1324" s="12" t="n">
        <v>1323</v>
      </c>
      <c r="B1324" s="12" t="n">
        <v>688</v>
      </c>
      <c r="C1324" s="12" t="n">
        <v>134</v>
      </c>
      <c r="D1324" s="12" t="n">
        <v>1</v>
      </c>
      <c r="E1324" s="16" t="n">
        <v>2869</v>
      </c>
      <c r="F1324" s="12" t="n">
        <v>0</v>
      </c>
      <c r="G1324" s="12" t="str">
        <f aca="false">INDEX(Products!$C$2:$C$181,MATCH(C1324,Products!$A$2:$A$181,0))</f>
        <v>Sports &amp; Fitness</v>
      </c>
      <c r="H1324" s="16" t="n">
        <f aca="false">INDEX(Products!$E$2:$E$181,MATCH(C1324,Products!$A$2:$A$181,0))</f>
        <v>1981.04</v>
      </c>
      <c r="I1324" s="12" t="str">
        <f aca="false">INDEX(Orders!$G$2:$G$3525,MATCH(B1324,Orders!$A$2:$A$3525,0))</f>
        <v>Cancelled</v>
      </c>
      <c r="J1324" s="16" t="n">
        <f aca="false">D1324*E1324*(1-F1324/100)</f>
        <v>2869</v>
      </c>
      <c r="K1324" s="16" t="n">
        <f aca="false">D1324*H1324</f>
        <v>1981.04</v>
      </c>
      <c r="L1324" s="16" t="n">
        <f aca="false">J1324-K1324</f>
        <v>887.96</v>
      </c>
    </row>
    <row r="1325" customFormat="false" ht="15" hidden="false" customHeight="false" outlineLevel="0" collapsed="false">
      <c r="A1325" s="12" t="n">
        <v>1324</v>
      </c>
      <c r="B1325" s="12" t="n">
        <v>689</v>
      </c>
      <c r="C1325" s="12" t="n">
        <v>96</v>
      </c>
      <c r="D1325" s="12" t="n">
        <v>1</v>
      </c>
      <c r="E1325" s="16" t="n">
        <v>309</v>
      </c>
      <c r="F1325" s="12" t="n">
        <v>0</v>
      </c>
      <c r="G1325" s="12" t="str">
        <f aca="false">INDEX(Products!$C$2:$C$181,MATCH(C1325,Products!$A$2:$A$181,0))</f>
        <v>Beauty</v>
      </c>
      <c r="H1325" s="16" t="n">
        <f aca="false">INDEX(Products!$E$2:$E$181,MATCH(C1325,Products!$A$2:$A$181,0))</f>
        <v>225.4</v>
      </c>
      <c r="I1325" s="12" t="str">
        <f aca="false">INDEX(Orders!$G$2:$G$3525,MATCH(B1325,Orders!$A$2:$A$3525,0))</f>
        <v>Delivered</v>
      </c>
      <c r="J1325" s="16" t="n">
        <f aca="false">D1325*E1325*(1-F1325/100)</f>
        <v>309</v>
      </c>
      <c r="K1325" s="16" t="n">
        <f aca="false">D1325*H1325</f>
        <v>225.4</v>
      </c>
      <c r="L1325" s="16" t="n">
        <f aca="false">J1325-K1325</f>
        <v>83.6</v>
      </c>
    </row>
    <row r="1326" customFormat="false" ht="15" hidden="false" customHeight="false" outlineLevel="0" collapsed="false">
      <c r="A1326" s="12" t="n">
        <v>1325</v>
      </c>
      <c r="B1326" s="12" t="n">
        <v>690</v>
      </c>
      <c r="C1326" s="12" t="n">
        <v>18</v>
      </c>
      <c r="D1326" s="12" t="n">
        <v>1</v>
      </c>
      <c r="E1326" s="16" t="n">
        <v>5829</v>
      </c>
      <c r="F1326" s="12" t="n">
        <v>0</v>
      </c>
      <c r="G1326" s="12" t="str">
        <f aca="false">INDEX(Products!$C$2:$C$181,MATCH(C1326,Products!$A$2:$A$181,0))</f>
        <v>Electronics</v>
      </c>
      <c r="H1326" s="16" t="n">
        <f aca="false">INDEX(Products!$E$2:$E$181,MATCH(C1326,Products!$A$2:$A$181,0))</f>
        <v>4148.38</v>
      </c>
      <c r="I1326" s="12" t="str">
        <f aca="false">INDEX(Orders!$G$2:$G$3525,MATCH(B1326,Orders!$A$2:$A$3525,0))</f>
        <v>Delivered</v>
      </c>
      <c r="J1326" s="16" t="n">
        <f aca="false">D1326*E1326*(1-F1326/100)</f>
        <v>5829</v>
      </c>
      <c r="K1326" s="16" t="n">
        <f aca="false">D1326*H1326</f>
        <v>4148.38</v>
      </c>
      <c r="L1326" s="16" t="n">
        <f aca="false">J1326-K1326</f>
        <v>1680.62</v>
      </c>
    </row>
    <row r="1327" customFormat="false" ht="15" hidden="false" customHeight="false" outlineLevel="0" collapsed="false">
      <c r="A1327" s="12" t="n">
        <v>1326</v>
      </c>
      <c r="B1327" s="12" t="n">
        <v>690</v>
      </c>
      <c r="C1327" s="12" t="n">
        <v>92</v>
      </c>
      <c r="D1327" s="12" t="n">
        <v>1</v>
      </c>
      <c r="E1327" s="16" t="n">
        <v>1689</v>
      </c>
      <c r="F1327" s="12" t="n">
        <v>10</v>
      </c>
      <c r="G1327" s="12" t="str">
        <f aca="false">INDEX(Products!$C$2:$C$181,MATCH(C1327,Products!$A$2:$A$181,0))</f>
        <v>Beauty</v>
      </c>
      <c r="H1327" s="16" t="n">
        <f aca="false">INDEX(Products!$E$2:$E$181,MATCH(C1327,Products!$A$2:$A$181,0))</f>
        <v>1225.32</v>
      </c>
      <c r="I1327" s="12" t="str">
        <f aca="false">INDEX(Orders!$G$2:$G$3525,MATCH(B1327,Orders!$A$2:$A$3525,0))</f>
        <v>Delivered</v>
      </c>
      <c r="J1327" s="16" t="n">
        <f aca="false">D1327*E1327*(1-F1327/100)</f>
        <v>1520.1</v>
      </c>
      <c r="K1327" s="16" t="n">
        <f aca="false">D1327*H1327</f>
        <v>1225.32</v>
      </c>
      <c r="L1327" s="16" t="n">
        <f aca="false">J1327-K1327</f>
        <v>294.78</v>
      </c>
    </row>
    <row r="1328" customFormat="false" ht="15" hidden="false" customHeight="false" outlineLevel="0" collapsed="false">
      <c r="A1328" s="12" t="n">
        <v>1327</v>
      </c>
      <c r="B1328" s="12" t="n">
        <v>691</v>
      </c>
      <c r="C1328" s="12" t="n">
        <v>82</v>
      </c>
      <c r="D1328" s="12" t="n">
        <v>1</v>
      </c>
      <c r="E1328" s="16" t="n">
        <v>2019</v>
      </c>
      <c r="F1328" s="12" t="n">
        <v>10</v>
      </c>
      <c r="G1328" s="12" t="str">
        <f aca="false">INDEX(Products!$C$2:$C$181,MATCH(C1328,Products!$A$2:$A$181,0))</f>
        <v>Fashion</v>
      </c>
      <c r="H1328" s="16" t="n">
        <f aca="false">INDEX(Products!$E$2:$E$181,MATCH(C1328,Products!$A$2:$A$181,0))</f>
        <v>1326.8</v>
      </c>
      <c r="I1328" s="12" t="str">
        <f aca="false">INDEX(Orders!$G$2:$G$3525,MATCH(B1328,Orders!$A$2:$A$3525,0))</f>
        <v>Delivered</v>
      </c>
      <c r="J1328" s="16" t="n">
        <f aca="false">D1328*E1328*(1-F1328/100)</f>
        <v>1817.1</v>
      </c>
      <c r="K1328" s="16" t="n">
        <f aca="false">D1328*H1328</f>
        <v>1326.8</v>
      </c>
      <c r="L1328" s="16" t="n">
        <f aca="false">J1328-K1328</f>
        <v>490.3</v>
      </c>
    </row>
    <row r="1329" customFormat="false" ht="15" hidden="false" customHeight="false" outlineLevel="0" collapsed="false">
      <c r="A1329" s="12" t="n">
        <v>1328</v>
      </c>
      <c r="B1329" s="12" t="n">
        <v>692</v>
      </c>
      <c r="C1329" s="12" t="n">
        <v>52</v>
      </c>
      <c r="D1329" s="12" t="n">
        <v>1</v>
      </c>
      <c r="E1329" s="16" t="n">
        <v>1859</v>
      </c>
      <c r="F1329" s="12" t="n">
        <v>20</v>
      </c>
      <c r="G1329" s="12" t="str">
        <f aca="false">INDEX(Products!$C$2:$C$181,MATCH(C1329,Products!$A$2:$A$181,0))</f>
        <v>Home &amp; Kitchen</v>
      </c>
      <c r="H1329" s="16" t="n">
        <f aca="false">INDEX(Products!$E$2:$E$181,MATCH(C1329,Products!$A$2:$A$181,0))</f>
        <v>1211.54</v>
      </c>
      <c r="I1329" s="12" t="str">
        <f aca="false">INDEX(Orders!$G$2:$G$3525,MATCH(B1329,Orders!$A$2:$A$3525,0))</f>
        <v>Delivered</v>
      </c>
      <c r="J1329" s="16" t="n">
        <f aca="false">D1329*E1329*(1-F1329/100)</f>
        <v>1487.2</v>
      </c>
      <c r="K1329" s="16" t="n">
        <f aca="false">D1329*H1329</f>
        <v>1211.54</v>
      </c>
      <c r="L1329" s="16" t="n">
        <f aca="false">J1329-K1329</f>
        <v>275.66</v>
      </c>
    </row>
    <row r="1330" customFormat="false" ht="15" hidden="false" customHeight="false" outlineLevel="0" collapsed="false">
      <c r="A1330" s="12" t="n">
        <v>1329</v>
      </c>
      <c r="B1330" s="12" t="n">
        <v>693</v>
      </c>
      <c r="C1330" s="12" t="n">
        <v>98</v>
      </c>
      <c r="D1330" s="12" t="n">
        <v>2</v>
      </c>
      <c r="E1330" s="16" t="n">
        <v>719</v>
      </c>
      <c r="F1330" s="12" t="n">
        <v>0</v>
      </c>
      <c r="G1330" s="12" t="str">
        <f aca="false">INDEX(Products!$C$2:$C$181,MATCH(C1330,Products!$A$2:$A$181,0))</f>
        <v>Beauty</v>
      </c>
      <c r="H1330" s="16" t="n">
        <f aca="false">INDEX(Products!$E$2:$E$181,MATCH(C1330,Products!$A$2:$A$181,0))</f>
        <v>445.67</v>
      </c>
      <c r="I1330" s="12" t="str">
        <f aca="false">INDEX(Orders!$G$2:$G$3525,MATCH(B1330,Orders!$A$2:$A$3525,0))</f>
        <v>Cancelled</v>
      </c>
      <c r="J1330" s="16" t="n">
        <f aca="false">D1330*E1330*(1-F1330/100)</f>
        <v>1438</v>
      </c>
      <c r="K1330" s="16" t="n">
        <f aca="false">D1330*H1330</f>
        <v>891.34</v>
      </c>
      <c r="L1330" s="16" t="n">
        <f aca="false">J1330-K1330</f>
        <v>546.66</v>
      </c>
    </row>
    <row r="1331" customFormat="false" ht="15" hidden="false" customHeight="false" outlineLevel="0" collapsed="false">
      <c r="A1331" s="12" t="n">
        <v>1330</v>
      </c>
      <c r="B1331" s="12" t="n">
        <v>694</v>
      </c>
      <c r="C1331" s="12" t="n">
        <v>143</v>
      </c>
      <c r="D1331" s="12" t="n">
        <v>1</v>
      </c>
      <c r="E1331" s="16" t="n">
        <v>2429</v>
      </c>
      <c r="F1331" s="12" t="n">
        <v>0</v>
      </c>
      <c r="G1331" s="12" t="str">
        <f aca="false">INDEX(Products!$C$2:$C$181,MATCH(C1331,Products!$A$2:$A$181,0))</f>
        <v>Sports &amp; Fitness</v>
      </c>
      <c r="H1331" s="16" t="n">
        <f aca="false">INDEX(Products!$E$2:$E$181,MATCH(C1331,Products!$A$2:$A$181,0))</f>
        <v>1353.41</v>
      </c>
      <c r="I1331" s="12" t="str">
        <f aca="false">INDEX(Orders!$G$2:$G$3525,MATCH(B1331,Orders!$A$2:$A$3525,0))</f>
        <v>Delivered</v>
      </c>
      <c r="J1331" s="16" t="n">
        <f aca="false">D1331*E1331*(1-F1331/100)</f>
        <v>2429</v>
      </c>
      <c r="K1331" s="16" t="n">
        <f aca="false">D1331*H1331</f>
        <v>1353.41</v>
      </c>
      <c r="L1331" s="16" t="n">
        <f aca="false">J1331-K1331</f>
        <v>1075.59</v>
      </c>
    </row>
    <row r="1332" customFormat="false" ht="15" hidden="false" customHeight="false" outlineLevel="0" collapsed="false">
      <c r="A1332" s="12" t="n">
        <v>1331</v>
      </c>
      <c r="B1332" s="12" t="n">
        <v>694</v>
      </c>
      <c r="C1332" s="12" t="n">
        <v>132</v>
      </c>
      <c r="D1332" s="12" t="n">
        <v>2</v>
      </c>
      <c r="E1332" s="16" t="n">
        <v>789</v>
      </c>
      <c r="F1332" s="12" t="n">
        <v>10</v>
      </c>
      <c r="G1332" s="12" t="str">
        <f aca="false">INDEX(Products!$C$2:$C$181,MATCH(C1332,Products!$A$2:$A$181,0))</f>
        <v>Sports &amp; Fitness</v>
      </c>
      <c r="H1332" s="16" t="n">
        <f aca="false">INDEX(Products!$E$2:$E$181,MATCH(C1332,Products!$A$2:$A$181,0))</f>
        <v>515.74</v>
      </c>
      <c r="I1332" s="12" t="str">
        <f aca="false">INDEX(Orders!$G$2:$G$3525,MATCH(B1332,Orders!$A$2:$A$3525,0))</f>
        <v>Delivered</v>
      </c>
      <c r="J1332" s="16" t="n">
        <f aca="false">D1332*E1332*(1-F1332/100)</f>
        <v>1420.2</v>
      </c>
      <c r="K1332" s="16" t="n">
        <f aca="false">D1332*H1332</f>
        <v>1031.48</v>
      </c>
      <c r="L1332" s="16" t="n">
        <f aca="false">J1332-K1332</f>
        <v>388.72</v>
      </c>
    </row>
    <row r="1333" customFormat="false" ht="15" hidden="false" customHeight="false" outlineLevel="0" collapsed="false">
      <c r="A1333" s="12" t="n">
        <v>1332</v>
      </c>
      <c r="B1333" s="12" t="n">
        <v>695</v>
      </c>
      <c r="C1333" s="12" t="n">
        <v>123</v>
      </c>
      <c r="D1333" s="12" t="n">
        <v>1</v>
      </c>
      <c r="E1333" s="16" t="n">
        <v>319</v>
      </c>
      <c r="F1333" s="12" t="n">
        <v>0</v>
      </c>
      <c r="G1333" s="12" t="str">
        <f aca="false">INDEX(Products!$C$2:$C$181,MATCH(C1333,Products!$A$2:$A$181,0))</f>
        <v>Sports &amp; Fitness</v>
      </c>
      <c r="H1333" s="16" t="n">
        <f aca="false">INDEX(Products!$E$2:$E$181,MATCH(C1333,Products!$A$2:$A$181,0))</f>
        <v>234.68</v>
      </c>
      <c r="I1333" s="12" t="str">
        <f aca="false">INDEX(Orders!$G$2:$G$3525,MATCH(B1333,Orders!$A$2:$A$3525,0))</f>
        <v>Delivered</v>
      </c>
      <c r="J1333" s="16" t="n">
        <f aca="false">D1333*E1333*(1-F1333/100)</f>
        <v>319</v>
      </c>
      <c r="K1333" s="16" t="n">
        <f aca="false">D1333*H1333</f>
        <v>234.68</v>
      </c>
      <c r="L1333" s="16" t="n">
        <f aca="false">J1333-K1333</f>
        <v>84.32</v>
      </c>
    </row>
    <row r="1334" customFormat="false" ht="15" hidden="false" customHeight="false" outlineLevel="0" collapsed="false">
      <c r="A1334" s="12" t="n">
        <v>1333</v>
      </c>
      <c r="B1334" s="12" t="n">
        <v>695</v>
      </c>
      <c r="C1334" s="12" t="n">
        <v>38</v>
      </c>
      <c r="D1334" s="12" t="n">
        <v>1</v>
      </c>
      <c r="E1334" s="16" t="n">
        <v>3659</v>
      </c>
      <c r="F1334" s="12" t="n">
        <v>5</v>
      </c>
      <c r="G1334" s="12" t="str">
        <f aca="false">INDEX(Products!$C$2:$C$181,MATCH(C1334,Products!$A$2:$A$181,0))</f>
        <v>Home &amp; Kitchen</v>
      </c>
      <c r="H1334" s="16" t="n">
        <f aca="false">INDEX(Products!$E$2:$E$181,MATCH(C1334,Products!$A$2:$A$181,0))</f>
        <v>2545.94</v>
      </c>
      <c r="I1334" s="12" t="str">
        <f aca="false">INDEX(Orders!$G$2:$G$3525,MATCH(B1334,Orders!$A$2:$A$3525,0))</f>
        <v>Delivered</v>
      </c>
      <c r="J1334" s="16" t="n">
        <f aca="false">D1334*E1334*(1-F1334/100)</f>
        <v>3476.05</v>
      </c>
      <c r="K1334" s="16" t="n">
        <f aca="false">D1334*H1334</f>
        <v>2545.94</v>
      </c>
      <c r="L1334" s="16" t="n">
        <f aca="false">J1334-K1334</f>
        <v>930.11</v>
      </c>
    </row>
    <row r="1335" customFormat="false" ht="15" hidden="false" customHeight="false" outlineLevel="0" collapsed="false">
      <c r="A1335" s="12" t="n">
        <v>1334</v>
      </c>
      <c r="B1335" s="12" t="n">
        <v>695</v>
      </c>
      <c r="C1335" s="12" t="n">
        <v>5</v>
      </c>
      <c r="D1335" s="12" t="n">
        <v>1</v>
      </c>
      <c r="E1335" s="16" t="n">
        <v>3939</v>
      </c>
      <c r="F1335" s="12" t="n">
        <v>0</v>
      </c>
      <c r="G1335" s="12" t="str">
        <f aca="false">INDEX(Products!$C$2:$C$181,MATCH(C1335,Products!$A$2:$A$181,0))</f>
        <v>Electronics</v>
      </c>
      <c r="H1335" s="16" t="n">
        <f aca="false">INDEX(Products!$E$2:$E$181,MATCH(C1335,Products!$A$2:$A$181,0))</f>
        <v>2724.27</v>
      </c>
      <c r="I1335" s="12" t="str">
        <f aca="false">INDEX(Orders!$G$2:$G$3525,MATCH(B1335,Orders!$A$2:$A$3525,0))</f>
        <v>Delivered</v>
      </c>
      <c r="J1335" s="16" t="n">
        <f aca="false">D1335*E1335*(1-F1335/100)</f>
        <v>3939</v>
      </c>
      <c r="K1335" s="16" t="n">
        <f aca="false">D1335*H1335</f>
        <v>2724.27</v>
      </c>
      <c r="L1335" s="16" t="n">
        <f aca="false">J1335-K1335</f>
        <v>1214.73</v>
      </c>
    </row>
    <row r="1336" customFormat="false" ht="15" hidden="false" customHeight="false" outlineLevel="0" collapsed="false">
      <c r="A1336" s="12" t="n">
        <v>1335</v>
      </c>
      <c r="B1336" s="12" t="n">
        <v>696</v>
      </c>
      <c r="C1336" s="12" t="n">
        <v>79</v>
      </c>
      <c r="D1336" s="12" t="n">
        <v>1</v>
      </c>
      <c r="E1336" s="16" t="n">
        <v>2119</v>
      </c>
      <c r="F1336" s="12" t="n">
        <v>10</v>
      </c>
      <c r="G1336" s="12" t="str">
        <f aca="false">INDEX(Products!$C$2:$C$181,MATCH(C1336,Products!$A$2:$A$181,0))</f>
        <v>Fashion</v>
      </c>
      <c r="H1336" s="16" t="n">
        <f aca="false">INDEX(Products!$E$2:$E$181,MATCH(C1336,Products!$A$2:$A$181,0))</f>
        <v>1488.22</v>
      </c>
      <c r="I1336" s="12" t="str">
        <f aca="false">INDEX(Orders!$G$2:$G$3525,MATCH(B1336,Orders!$A$2:$A$3525,0))</f>
        <v>Delivered</v>
      </c>
      <c r="J1336" s="16" t="n">
        <f aca="false">D1336*E1336*(1-F1336/100)</f>
        <v>1907.1</v>
      </c>
      <c r="K1336" s="16" t="n">
        <f aca="false">D1336*H1336</f>
        <v>1488.22</v>
      </c>
      <c r="L1336" s="16" t="n">
        <f aca="false">J1336-K1336</f>
        <v>418.88</v>
      </c>
    </row>
    <row r="1337" customFormat="false" ht="15" hidden="false" customHeight="false" outlineLevel="0" collapsed="false">
      <c r="A1337" s="12" t="n">
        <v>1336</v>
      </c>
      <c r="B1337" s="12" t="n">
        <v>697</v>
      </c>
      <c r="C1337" s="12" t="n">
        <v>135</v>
      </c>
      <c r="D1337" s="12" t="n">
        <v>1</v>
      </c>
      <c r="E1337" s="16" t="n">
        <v>1609</v>
      </c>
      <c r="F1337" s="12" t="n">
        <v>15</v>
      </c>
      <c r="G1337" s="12" t="str">
        <f aca="false">INDEX(Products!$C$2:$C$181,MATCH(C1337,Products!$A$2:$A$181,0))</f>
        <v>Sports &amp; Fitness</v>
      </c>
      <c r="H1337" s="16" t="n">
        <f aca="false">INDEX(Products!$E$2:$E$181,MATCH(C1337,Products!$A$2:$A$181,0))</f>
        <v>979.43</v>
      </c>
      <c r="I1337" s="12" t="str">
        <f aca="false">INDEX(Orders!$G$2:$G$3525,MATCH(B1337,Orders!$A$2:$A$3525,0))</f>
        <v>Delivered</v>
      </c>
      <c r="J1337" s="16" t="n">
        <f aca="false">D1337*E1337*(1-F1337/100)</f>
        <v>1367.65</v>
      </c>
      <c r="K1337" s="16" t="n">
        <f aca="false">D1337*H1337</f>
        <v>979.43</v>
      </c>
      <c r="L1337" s="16" t="n">
        <f aca="false">J1337-K1337</f>
        <v>388.22</v>
      </c>
    </row>
    <row r="1338" customFormat="false" ht="15" hidden="false" customHeight="false" outlineLevel="0" collapsed="false">
      <c r="A1338" s="12" t="n">
        <v>1337</v>
      </c>
      <c r="B1338" s="12" t="n">
        <v>697</v>
      </c>
      <c r="C1338" s="12" t="n">
        <v>83</v>
      </c>
      <c r="D1338" s="12" t="n">
        <v>1</v>
      </c>
      <c r="E1338" s="16" t="n">
        <v>549</v>
      </c>
      <c r="F1338" s="12" t="n">
        <v>0</v>
      </c>
      <c r="G1338" s="12" t="str">
        <f aca="false">INDEX(Products!$C$2:$C$181,MATCH(C1338,Products!$A$2:$A$181,0))</f>
        <v>Fashion</v>
      </c>
      <c r="H1338" s="16" t="n">
        <f aca="false">INDEX(Products!$E$2:$E$181,MATCH(C1338,Products!$A$2:$A$181,0))</f>
        <v>393.67</v>
      </c>
      <c r="I1338" s="12" t="str">
        <f aca="false">INDEX(Orders!$G$2:$G$3525,MATCH(B1338,Orders!$A$2:$A$3525,0))</f>
        <v>Delivered</v>
      </c>
      <c r="J1338" s="16" t="n">
        <f aca="false">D1338*E1338*(1-F1338/100)</f>
        <v>549</v>
      </c>
      <c r="K1338" s="16" t="n">
        <f aca="false">D1338*H1338</f>
        <v>393.67</v>
      </c>
      <c r="L1338" s="16" t="n">
        <f aca="false">J1338-K1338</f>
        <v>155.33</v>
      </c>
    </row>
    <row r="1339" customFormat="false" ht="15" hidden="false" customHeight="false" outlineLevel="0" collapsed="false">
      <c r="A1339" s="12" t="n">
        <v>1338</v>
      </c>
      <c r="B1339" s="12" t="n">
        <v>698</v>
      </c>
      <c r="C1339" s="12" t="n">
        <v>177</v>
      </c>
      <c r="D1339" s="12" t="n">
        <v>1</v>
      </c>
      <c r="E1339" s="16" t="n">
        <v>639</v>
      </c>
      <c r="F1339" s="12" t="n">
        <v>5</v>
      </c>
      <c r="G1339" s="12" t="str">
        <f aca="false">INDEX(Products!$C$2:$C$181,MATCH(C1339,Products!$A$2:$A$181,0))</f>
        <v>Books &amp; Stationery</v>
      </c>
      <c r="H1339" s="16" t="n">
        <f aca="false">INDEX(Products!$E$2:$E$181,MATCH(C1339,Products!$A$2:$A$181,0))</f>
        <v>372.27</v>
      </c>
      <c r="I1339" s="12" t="str">
        <f aca="false">INDEX(Orders!$G$2:$G$3525,MATCH(B1339,Orders!$A$2:$A$3525,0))</f>
        <v>Delivered</v>
      </c>
      <c r="J1339" s="16" t="n">
        <f aca="false">D1339*E1339*(1-F1339/100)</f>
        <v>607.05</v>
      </c>
      <c r="K1339" s="16" t="n">
        <f aca="false">D1339*H1339</f>
        <v>372.27</v>
      </c>
      <c r="L1339" s="16" t="n">
        <f aca="false">J1339-K1339</f>
        <v>234.78</v>
      </c>
    </row>
    <row r="1340" customFormat="false" ht="15" hidden="false" customHeight="false" outlineLevel="0" collapsed="false">
      <c r="A1340" s="12" t="n">
        <v>1339</v>
      </c>
      <c r="B1340" s="12" t="n">
        <v>698</v>
      </c>
      <c r="C1340" s="12" t="n">
        <v>82</v>
      </c>
      <c r="D1340" s="12" t="n">
        <v>1</v>
      </c>
      <c r="E1340" s="16" t="n">
        <v>2019</v>
      </c>
      <c r="F1340" s="12" t="n">
        <v>0</v>
      </c>
      <c r="G1340" s="12" t="str">
        <f aca="false">INDEX(Products!$C$2:$C$181,MATCH(C1340,Products!$A$2:$A$181,0))</f>
        <v>Fashion</v>
      </c>
      <c r="H1340" s="16" t="n">
        <f aca="false">INDEX(Products!$E$2:$E$181,MATCH(C1340,Products!$A$2:$A$181,0))</f>
        <v>1326.8</v>
      </c>
      <c r="I1340" s="12" t="str">
        <f aca="false">INDEX(Orders!$G$2:$G$3525,MATCH(B1340,Orders!$A$2:$A$3525,0))</f>
        <v>Delivered</v>
      </c>
      <c r="J1340" s="16" t="n">
        <f aca="false">D1340*E1340*(1-F1340/100)</f>
        <v>2019</v>
      </c>
      <c r="K1340" s="16" t="n">
        <f aca="false">D1340*H1340</f>
        <v>1326.8</v>
      </c>
      <c r="L1340" s="16" t="n">
        <f aca="false">J1340-K1340</f>
        <v>692.2</v>
      </c>
    </row>
    <row r="1341" customFormat="false" ht="15" hidden="false" customHeight="false" outlineLevel="0" collapsed="false">
      <c r="A1341" s="12" t="n">
        <v>1340</v>
      </c>
      <c r="B1341" s="12" t="n">
        <v>699</v>
      </c>
      <c r="C1341" s="12" t="n">
        <v>24</v>
      </c>
      <c r="D1341" s="12" t="n">
        <v>1</v>
      </c>
      <c r="E1341" s="16" t="n">
        <v>2429</v>
      </c>
      <c r="F1341" s="12" t="n">
        <v>0</v>
      </c>
      <c r="G1341" s="12" t="str">
        <f aca="false">INDEX(Products!$C$2:$C$181,MATCH(C1341,Products!$A$2:$A$181,0))</f>
        <v>Electronics</v>
      </c>
      <c r="H1341" s="16" t="n">
        <f aca="false">INDEX(Products!$E$2:$E$181,MATCH(C1341,Products!$A$2:$A$181,0))</f>
        <v>1588.6</v>
      </c>
      <c r="I1341" s="12" t="str">
        <f aca="false">INDEX(Orders!$G$2:$G$3525,MATCH(B1341,Orders!$A$2:$A$3525,0))</f>
        <v>Delivered</v>
      </c>
      <c r="J1341" s="16" t="n">
        <f aca="false">D1341*E1341*(1-F1341/100)</f>
        <v>2429</v>
      </c>
      <c r="K1341" s="16" t="n">
        <f aca="false">D1341*H1341</f>
        <v>1588.6</v>
      </c>
      <c r="L1341" s="16" t="n">
        <f aca="false">J1341-K1341</f>
        <v>840.4</v>
      </c>
    </row>
    <row r="1342" customFormat="false" ht="15" hidden="false" customHeight="false" outlineLevel="0" collapsed="false">
      <c r="A1342" s="12" t="n">
        <v>1341</v>
      </c>
      <c r="B1342" s="12" t="n">
        <v>700</v>
      </c>
      <c r="C1342" s="12" t="n">
        <v>171</v>
      </c>
      <c r="D1342" s="12" t="n">
        <v>1</v>
      </c>
      <c r="E1342" s="16" t="n">
        <v>499</v>
      </c>
      <c r="F1342" s="12" t="n">
        <v>15</v>
      </c>
      <c r="G1342" s="12" t="str">
        <f aca="false">INDEX(Products!$C$2:$C$181,MATCH(C1342,Products!$A$2:$A$181,0))</f>
        <v>Books &amp; Stationery</v>
      </c>
      <c r="H1342" s="16" t="n">
        <f aca="false">INDEX(Products!$E$2:$E$181,MATCH(C1342,Products!$A$2:$A$181,0))</f>
        <v>321.7</v>
      </c>
      <c r="I1342" s="12" t="str">
        <f aca="false">INDEX(Orders!$G$2:$G$3525,MATCH(B1342,Orders!$A$2:$A$3525,0))</f>
        <v>Delivered</v>
      </c>
      <c r="J1342" s="16" t="n">
        <f aca="false">D1342*E1342*(1-F1342/100)</f>
        <v>424.15</v>
      </c>
      <c r="K1342" s="16" t="n">
        <f aca="false">D1342*H1342</f>
        <v>321.7</v>
      </c>
      <c r="L1342" s="16" t="n">
        <f aca="false">J1342-K1342</f>
        <v>102.45</v>
      </c>
    </row>
    <row r="1343" customFormat="false" ht="15" hidden="false" customHeight="false" outlineLevel="0" collapsed="false">
      <c r="A1343" s="12" t="n">
        <v>1342</v>
      </c>
      <c r="B1343" s="12" t="n">
        <v>700</v>
      </c>
      <c r="C1343" s="12" t="n">
        <v>119</v>
      </c>
      <c r="D1343" s="12" t="n">
        <v>1</v>
      </c>
      <c r="E1343" s="16" t="n">
        <v>619</v>
      </c>
      <c r="F1343" s="12" t="n">
        <v>0</v>
      </c>
      <c r="G1343" s="12" t="str">
        <f aca="false">INDEX(Products!$C$2:$C$181,MATCH(C1343,Products!$A$2:$A$181,0))</f>
        <v>Beauty</v>
      </c>
      <c r="H1343" s="16" t="n">
        <f aca="false">INDEX(Products!$E$2:$E$181,MATCH(C1343,Products!$A$2:$A$181,0))</f>
        <v>343.46</v>
      </c>
      <c r="I1343" s="12" t="str">
        <f aca="false">INDEX(Orders!$G$2:$G$3525,MATCH(B1343,Orders!$A$2:$A$3525,0))</f>
        <v>Delivered</v>
      </c>
      <c r="J1343" s="16" t="n">
        <f aca="false">D1343*E1343*(1-F1343/100)</f>
        <v>619</v>
      </c>
      <c r="K1343" s="16" t="n">
        <f aca="false">D1343*H1343</f>
        <v>343.46</v>
      </c>
      <c r="L1343" s="16" t="n">
        <f aca="false">J1343-K1343</f>
        <v>275.54</v>
      </c>
    </row>
    <row r="1344" customFormat="false" ht="15" hidden="false" customHeight="false" outlineLevel="0" collapsed="false">
      <c r="A1344" s="12" t="n">
        <v>1343</v>
      </c>
      <c r="B1344" s="12" t="n">
        <v>700</v>
      </c>
      <c r="C1344" s="12" t="n">
        <v>91</v>
      </c>
      <c r="D1344" s="12" t="n">
        <v>1</v>
      </c>
      <c r="E1344" s="16" t="n">
        <v>719</v>
      </c>
      <c r="F1344" s="12" t="n">
        <v>0</v>
      </c>
      <c r="G1344" s="12" t="str">
        <f aca="false">INDEX(Products!$C$2:$C$181,MATCH(C1344,Products!$A$2:$A$181,0))</f>
        <v>Beauty</v>
      </c>
      <c r="H1344" s="16" t="n">
        <f aca="false">INDEX(Products!$E$2:$E$181,MATCH(C1344,Products!$A$2:$A$181,0))</f>
        <v>411.77</v>
      </c>
      <c r="I1344" s="12" t="str">
        <f aca="false">INDEX(Orders!$G$2:$G$3525,MATCH(B1344,Orders!$A$2:$A$3525,0))</f>
        <v>Delivered</v>
      </c>
      <c r="J1344" s="16" t="n">
        <f aca="false">D1344*E1344*(1-F1344/100)</f>
        <v>719</v>
      </c>
      <c r="K1344" s="16" t="n">
        <f aca="false">D1344*H1344</f>
        <v>411.77</v>
      </c>
      <c r="L1344" s="16" t="n">
        <f aca="false">J1344-K1344</f>
        <v>307.23</v>
      </c>
    </row>
    <row r="1345" customFormat="false" ht="15" hidden="false" customHeight="false" outlineLevel="0" collapsed="false">
      <c r="A1345" s="12" t="n">
        <v>1344</v>
      </c>
      <c r="B1345" s="12" t="n">
        <v>701</v>
      </c>
      <c r="C1345" s="12" t="n">
        <v>49</v>
      </c>
      <c r="D1345" s="12" t="n">
        <v>2</v>
      </c>
      <c r="E1345" s="16" t="n">
        <v>2809</v>
      </c>
      <c r="F1345" s="12" t="n">
        <v>0</v>
      </c>
      <c r="G1345" s="12" t="str">
        <f aca="false">INDEX(Products!$C$2:$C$181,MATCH(C1345,Products!$A$2:$A$181,0))</f>
        <v>Home &amp; Kitchen</v>
      </c>
      <c r="H1345" s="16" t="n">
        <f aca="false">INDEX(Products!$E$2:$E$181,MATCH(C1345,Products!$A$2:$A$181,0))</f>
        <v>1785.14</v>
      </c>
      <c r="I1345" s="12" t="str">
        <f aca="false">INDEX(Orders!$G$2:$G$3525,MATCH(B1345,Orders!$A$2:$A$3525,0))</f>
        <v>Cancelled</v>
      </c>
      <c r="J1345" s="16" t="n">
        <f aca="false">D1345*E1345*(1-F1345/100)</f>
        <v>5618</v>
      </c>
      <c r="K1345" s="16" t="n">
        <f aca="false">D1345*H1345</f>
        <v>3570.28</v>
      </c>
      <c r="L1345" s="16" t="n">
        <f aca="false">J1345-K1345</f>
        <v>2047.72</v>
      </c>
    </row>
    <row r="1346" customFormat="false" ht="15" hidden="false" customHeight="false" outlineLevel="0" collapsed="false">
      <c r="A1346" s="12" t="n">
        <v>1345</v>
      </c>
      <c r="B1346" s="12" t="n">
        <v>702</v>
      </c>
      <c r="C1346" s="12" t="n">
        <v>4</v>
      </c>
      <c r="D1346" s="12" t="n">
        <v>1</v>
      </c>
      <c r="E1346" s="16" t="n">
        <v>1109</v>
      </c>
      <c r="F1346" s="12" t="n">
        <v>10</v>
      </c>
      <c r="G1346" s="12" t="str">
        <f aca="false">INDEX(Products!$C$2:$C$181,MATCH(C1346,Products!$A$2:$A$181,0))</f>
        <v>Electronics</v>
      </c>
      <c r="H1346" s="16" t="n">
        <f aca="false">INDEX(Products!$E$2:$E$181,MATCH(C1346,Products!$A$2:$A$181,0))</f>
        <v>802.07</v>
      </c>
      <c r="I1346" s="12" t="str">
        <f aca="false">INDEX(Orders!$G$2:$G$3525,MATCH(B1346,Orders!$A$2:$A$3525,0))</f>
        <v>Returned</v>
      </c>
      <c r="J1346" s="16" t="n">
        <f aca="false">D1346*E1346*(1-F1346/100)</f>
        <v>998.1</v>
      </c>
      <c r="K1346" s="16" t="n">
        <f aca="false">D1346*H1346</f>
        <v>802.07</v>
      </c>
      <c r="L1346" s="16" t="n">
        <f aca="false">J1346-K1346</f>
        <v>196.03</v>
      </c>
    </row>
    <row r="1347" customFormat="false" ht="15" hidden="false" customHeight="false" outlineLevel="0" collapsed="false">
      <c r="A1347" s="12" t="n">
        <v>1346</v>
      </c>
      <c r="B1347" s="12" t="n">
        <v>702</v>
      </c>
      <c r="C1347" s="12" t="n">
        <v>60</v>
      </c>
      <c r="D1347" s="12" t="n">
        <v>1</v>
      </c>
      <c r="E1347" s="16" t="n">
        <v>4519</v>
      </c>
      <c r="F1347" s="12" t="n">
        <v>0</v>
      </c>
      <c r="G1347" s="12" t="str">
        <f aca="false">INDEX(Products!$C$2:$C$181,MATCH(C1347,Products!$A$2:$A$181,0))</f>
        <v>Home &amp; Kitchen</v>
      </c>
      <c r="H1347" s="16" t="n">
        <f aca="false">INDEX(Products!$E$2:$E$181,MATCH(C1347,Products!$A$2:$A$181,0))</f>
        <v>2972.91</v>
      </c>
      <c r="I1347" s="12" t="str">
        <f aca="false">INDEX(Orders!$G$2:$G$3525,MATCH(B1347,Orders!$A$2:$A$3525,0))</f>
        <v>Returned</v>
      </c>
      <c r="J1347" s="16" t="n">
        <f aca="false">D1347*E1347*(1-F1347/100)</f>
        <v>4519</v>
      </c>
      <c r="K1347" s="16" t="n">
        <f aca="false">D1347*H1347</f>
        <v>2972.91</v>
      </c>
      <c r="L1347" s="16" t="n">
        <f aca="false">J1347-K1347</f>
        <v>1546.09</v>
      </c>
    </row>
    <row r="1348" customFormat="false" ht="15" hidden="false" customHeight="false" outlineLevel="0" collapsed="false">
      <c r="A1348" s="12" t="n">
        <v>1347</v>
      </c>
      <c r="B1348" s="12" t="n">
        <v>703</v>
      </c>
      <c r="C1348" s="12" t="n">
        <v>12</v>
      </c>
      <c r="D1348" s="12" t="n">
        <v>1</v>
      </c>
      <c r="E1348" s="16" t="n">
        <v>2329</v>
      </c>
      <c r="F1348" s="12" t="n">
        <v>0</v>
      </c>
      <c r="G1348" s="12" t="str">
        <f aca="false">INDEX(Products!$C$2:$C$181,MATCH(C1348,Products!$A$2:$A$181,0))</f>
        <v>Electronics</v>
      </c>
      <c r="H1348" s="16" t="n">
        <f aca="false">INDEX(Products!$E$2:$E$181,MATCH(C1348,Products!$A$2:$A$181,0))</f>
        <v>1451.6</v>
      </c>
      <c r="I1348" s="12" t="str">
        <f aca="false">INDEX(Orders!$G$2:$G$3525,MATCH(B1348,Orders!$A$2:$A$3525,0))</f>
        <v>Cancelled</v>
      </c>
      <c r="J1348" s="16" t="n">
        <f aca="false">D1348*E1348*(1-F1348/100)</f>
        <v>2329</v>
      </c>
      <c r="K1348" s="16" t="n">
        <f aca="false">D1348*H1348</f>
        <v>1451.6</v>
      </c>
      <c r="L1348" s="16" t="n">
        <f aca="false">J1348-K1348</f>
        <v>877.4</v>
      </c>
    </row>
    <row r="1349" customFormat="false" ht="15" hidden="false" customHeight="false" outlineLevel="0" collapsed="false">
      <c r="A1349" s="12" t="n">
        <v>1348</v>
      </c>
      <c r="B1349" s="12" t="n">
        <v>703</v>
      </c>
      <c r="C1349" s="12" t="n">
        <v>138</v>
      </c>
      <c r="D1349" s="12" t="n">
        <v>1</v>
      </c>
      <c r="E1349" s="16" t="n">
        <v>2179</v>
      </c>
      <c r="F1349" s="12" t="n">
        <v>0</v>
      </c>
      <c r="G1349" s="12" t="str">
        <f aca="false">INDEX(Products!$C$2:$C$181,MATCH(C1349,Products!$A$2:$A$181,0))</f>
        <v>Sports &amp; Fitness</v>
      </c>
      <c r="H1349" s="16" t="n">
        <f aca="false">INDEX(Products!$E$2:$E$181,MATCH(C1349,Products!$A$2:$A$181,0))</f>
        <v>1417.01</v>
      </c>
      <c r="I1349" s="12" t="str">
        <f aca="false">INDEX(Orders!$G$2:$G$3525,MATCH(B1349,Orders!$A$2:$A$3525,0))</f>
        <v>Cancelled</v>
      </c>
      <c r="J1349" s="16" t="n">
        <f aca="false">D1349*E1349*(1-F1349/100)</f>
        <v>2179</v>
      </c>
      <c r="K1349" s="16" t="n">
        <f aca="false">D1349*H1349</f>
        <v>1417.01</v>
      </c>
      <c r="L1349" s="16" t="n">
        <f aca="false">J1349-K1349</f>
        <v>761.99</v>
      </c>
    </row>
    <row r="1350" customFormat="false" ht="15" hidden="false" customHeight="false" outlineLevel="0" collapsed="false">
      <c r="A1350" s="12" t="n">
        <v>1349</v>
      </c>
      <c r="B1350" s="12" t="n">
        <v>704</v>
      </c>
      <c r="C1350" s="12" t="n">
        <v>58</v>
      </c>
      <c r="D1350" s="12" t="n">
        <v>1</v>
      </c>
      <c r="E1350" s="16" t="n">
        <v>3319</v>
      </c>
      <c r="F1350" s="12" t="n">
        <v>0</v>
      </c>
      <c r="G1350" s="12" t="str">
        <f aca="false">INDEX(Products!$C$2:$C$181,MATCH(C1350,Products!$A$2:$A$181,0))</f>
        <v>Home &amp; Kitchen</v>
      </c>
      <c r="H1350" s="16" t="n">
        <f aca="false">INDEX(Products!$E$2:$E$181,MATCH(C1350,Products!$A$2:$A$181,0))</f>
        <v>2403.93</v>
      </c>
      <c r="I1350" s="12" t="str">
        <f aca="false">INDEX(Orders!$G$2:$G$3525,MATCH(B1350,Orders!$A$2:$A$3525,0))</f>
        <v>Delivered</v>
      </c>
      <c r="J1350" s="16" t="n">
        <f aca="false">D1350*E1350*(1-F1350/100)</f>
        <v>3319</v>
      </c>
      <c r="K1350" s="16" t="n">
        <f aca="false">D1350*H1350</f>
        <v>2403.93</v>
      </c>
      <c r="L1350" s="16" t="n">
        <f aca="false">J1350-K1350</f>
        <v>915.07</v>
      </c>
    </row>
    <row r="1351" customFormat="false" ht="15" hidden="false" customHeight="false" outlineLevel="0" collapsed="false">
      <c r="A1351" s="12" t="n">
        <v>1350</v>
      </c>
      <c r="B1351" s="12" t="n">
        <v>705</v>
      </c>
      <c r="C1351" s="12" t="n">
        <v>111</v>
      </c>
      <c r="D1351" s="12" t="n">
        <v>1</v>
      </c>
      <c r="E1351" s="16" t="n">
        <v>1249</v>
      </c>
      <c r="F1351" s="12" t="n">
        <v>10</v>
      </c>
      <c r="G1351" s="12" t="str">
        <f aca="false">INDEX(Products!$C$2:$C$181,MATCH(C1351,Products!$A$2:$A$181,0))</f>
        <v>Beauty</v>
      </c>
      <c r="H1351" s="16" t="n">
        <f aca="false">INDEX(Products!$E$2:$E$181,MATCH(C1351,Products!$A$2:$A$181,0))</f>
        <v>828.91</v>
      </c>
      <c r="I1351" s="12" t="str">
        <f aca="false">INDEX(Orders!$G$2:$G$3525,MATCH(B1351,Orders!$A$2:$A$3525,0))</f>
        <v>Returned</v>
      </c>
      <c r="J1351" s="16" t="n">
        <f aca="false">D1351*E1351*(1-F1351/100)</f>
        <v>1124.1</v>
      </c>
      <c r="K1351" s="16" t="n">
        <f aca="false">D1351*H1351</f>
        <v>828.91</v>
      </c>
      <c r="L1351" s="16" t="n">
        <f aca="false">J1351-K1351</f>
        <v>295.19</v>
      </c>
    </row>
    <row r="1352" customFormat="false" ht="15" hidden="false" customHeight="false" outlineLevel="0" collapsed="false">
      <c r="A1352" s="12" t="n">
        <v>1351</v>
      </c>
      <c r="B1352" s="12" t="n">
        <v>706</v>
      </c>
      <c r="C1352" s="12" t="n">
        <v>103</v>
      </c>
      <c r="D1352" s="12" t="n">
        <v>1</v>
      </c>
      <c r="E1352" s="16" t="n">
        <v>1159</v>
      </c>
      <c r="F1352" s="12" t="n">
        <v>0</v>
      </c>
      <c r="G1352" s="12" t="str">
        <f aca="false">INDEX(Products!$C$2:$C$181,MATCH(C1352,Products!$A$2:$A$181,0))</f>
        <v>Beauty</v>
      </c>
      <c r="H1352" s="16" t="n">
        <f aca="false">INDEX(Products!$E$2:$E$181,MATCH(C1352,Products!$A$2:$A$181,0))</f>
        <v>639.58</v>
      </c>
      <c r="I1352" s="12" t="str">
        <f aca="false">INDEX(Orders!$G$2:$G$3525,MATCH(B1352,Orders!$A$2:$A$3525,0))</f>
        <v>Delivered</v>
      </c>
      <c r="J1352" s="16" t="n">
        <f aca="false">D1352*E1352*(1-F1352/100)</f>
        <v>1159</v>
      </c>
      <c r="K1352" s="16" t="n">
        <f aca="false">D1352*H1352</f>
        <v>639.58</v>
      </c>
      <c r="L1352" s="16" t="n">
        <f aca="false">J1352-K1352</f>
        <v>519.42</v>
      </c>
    </row>
    <row r="1353" customFormat="false" ht="15" hidden="false" customHeight="false" outlineLevel="0" collapsed="false">
      <c r="A1353" s="12" t="n">
        <v>1352</v>
      </c>
      <c r="B1353" s="12" t="n">
        <v>707</v>
      </c>
      <c r="C1353" s="12" t="n">
        <v>2</v>
      </c>
      <c r="D1353" s="12" t="n">
        <v>1</v>
      </c>
      <c r="E1353" s="16" t="n">
        <v>4619</v>
      </c>
      <c r="F1353" s="12" t="n">
        <v>0</v>
      </c>
      <c r="G1353" s="12" t="str">
        <f aca="false">INDEX(Products!$C$2:$C$181,MATCH(C1353,Products!$A$2:$A$181,0))</f>
        <v>Electronics</v>
      </c>
      <c r="H1353" s="16" t="n">
        <f aca="false">INDEX(Products!$E$2:$E$181,MATCH(C1353,Products!$A$2:$A$181,0))</f>
        <v>3093.49</v>
      </c>
      <c r="I1353" s="12" t="str">
        <f aca="false">INDEX(Orders!$G$2:$G$3525,MATCH(B1353,Orders!$A$2:$A$3525,0))</f>
        <v>Cancelled</v>
      </c>
      <c r="J1353" s="16" t="n">
        <f aca="false">D1353*E1353*(1-F1353/100)</f>
        <v>4619</v>
      </c>
      <c r="K1353" s="16" t="n">
        <f aca="false">D1353*H1353</f>
        <v>3093.49</v>
      </c>
      <c r="L1353" s="16" t="n">
        <f aca="false">J1353-K1353</f>
        <v>1525.51</v>
      </c>
    </row>
    <row r="1354" customFormat="false" ht="15" hidden="false" customHeight="false" outlineLevel="0" collapsed="false">
      <c r="A1354" s="12" t="n">
        <v>1353</v>
      </c>
      <c r="B1354" s="12" t="n">
        <v>707</v>
      </c>
      <c r="C1354" s="12" t="n">
        <v>56</v>
      </c>
      <c r="D1354" s="12" t="n">
        <v>1</v>
      </c>
      <c r="E1354" s="16" t="n">
        <v>1739</v>
      </c>
      <c r="F1354" s="12" t="n">
        <v>20</v>
      </c>
      <c r="G1354" s="12" t="str">
        <f aca="false">INDEX(Products!$C$2:$C$181,MATCH(C1354,Products!$A$2:$A$181,0))</f>
        <v>Home &amp; Kitchen</v>
      </c>
      <c r="H1354" s="16" t="n">
        <f aca="false">INDEX(Products!$E$2:$E$181,MATCH(C1354,Products!$A$2:$A$181,0))</f>
        <v>1012.52</v>
      </c>
      <c r="I1354" s="12" t="str">
        <f aca="false">INDEX(Orders!$G$2:$G$3525,MATCH(B1354,Orders!$A$2:$A$3525,0))</f>
        <v>Cancelled</v>
      </c>
      <c r="J1354" s="16" t="n">
        <f aca="false">D1354*E1354*(1-F1354/100)</f>
        <v>1391.2</v>
      </c>
      <c r="K1354" s="16" t="n">
        <f aca="false">D1354*H1354</f>
        <v>1012.52</v>
      </c>
      <c r="L1354" s="16" t="n">
        <f aca="false">J1354-K1354</f>
        <v>378.68</v>
      </c>
    </row>
    <row r="1355" customFormat="false" ht="15" hidden="false" customHeight="false" outlineLevel="0" collapsed="false">
      <c r="A1355" s="12" t="n">
        <v>1354</v>
      </c>
      <c r="B1355" s="12" t="n">
        <v>708</v>
      </c>
      <c r="C1355" s="12" t="n">
        <v>128</v>
      </c>
      <c r="D1355" s="12" t="n">
        <v>1</v>
      </c>
      <c r="E1355" s="16" t="n">
        <v>899</v>
      </c>
      <c r="F1355" s="12" t="n">
        <v>0</v>
      </c>
      <c r="G1355" s="12" t="str">
        <f aca="false">INDEX(Products!$C$2:$C$181,MATCH(C1355,Products!$A$2:$A$181,0))</f>
        <v>Sports &amp; Fitness</v>
      </c>
      <c r="H1355" s="16" t="n">
        <f aca="false">INDEX(Products!$E$2:$E$181,MATCH(C1355,Products!$A$2:$A$181,0))</f>
        <v>594.56</v>
      </c>
      <c r="I1355" s="12" t="str">
        <f aca="false">INDEX(Orders!$G$2:$G$3525,MATCH(B1355,Orders!$A$2:$A$3525,0))</f>
        <v>Cancelled</v>
      </c>
      <c r="J1355" s="16" t="n">
        <f aca="false">D1355*E1355*(1-F1355/100)</f>
        <v>899</v>
      </c>
      <c r="K1355" s="16" t="n">
        <f aca="false">D1355*H1355</f>
        <v>594.56</v>
      </c>
      <c r="L1355" s="16" t="n">
        <f aca="false">J1355-K1355</f>
        <v>304.44</v>
      </c>
    </row>
    <row r="1356" customFormat="false" ht="15" hidden="false" customHeight="false" outlineLevel="0" collapsed="false">
      <c r="A1356" s="12" t="n">
        <v>1355</v>
      </c>
      <c r="B1356" s="12" t="n">
        <v>709</v>
      </c>
      <c r="C1356" s="12" t="n">
        <v>19</v>
      </c>
      <c r="D1356" s="12" t="n">
        <v>1</v>
      </c>
      <c r="E1356" s="16" t="n">
        <v>2389</v>
      </c>
      <c r="F1356" s="12" t="n">
        <v>10</v>
      </c>
      <c r="G1356" s="12" t="str">
        <f aca="false">INDEX(Products!$C$2:$C$181,MATCH(C1356,Products!$A$2:$A$181,0))</f>
        <v>Electronics</v>
      </c>
      <c r="H1356" s="16" t="n">
        <f aca="false">INDEX(Products!$E$2:$E$181,MATCH(C1356,Products!$A$2:$A$181,0))</f>
        <v>1360.62</v>
      </c>
      <c r="I1356" s="12" t="str">
        <f aca="false">INDEX(Orders!$G$2:$G$3525,MATCH(B1356,Orders!$A$2:$A$3525,0))</f>
        <v>Cancelled</v>
      </c>
      <c r="J1356" s="16" t="n">
        <f aca="false">D1356*E1356*(1-F1356/100)</f>
        <v>2150.1</v>
      </c>
      <c r="K1356" s="16" t="n">
        <f aca="false">D1356*H1356</f>
        <v>1360.62</v>
      </c>
      <c r="L1356" s="16" t="n">
        <f aca="false">J1356-K1356</f>
        <v>789.48</v>
      </c>
    </row>
    <row r="1357" customFormat="false" ht="15" hidden="false" customHeight="false" outlineLevel="0" collapsed="false">
      <c r="A1357" s="12" t="n">
        <v>1356</v>
      </c>
      <c r="B1357" s="12" t="n">
        <v>709</v>
      </c>
      <c r="C1357" s="12" t="n">
        <v>15</v>
      </c>
      <c r="D1357" s="12" t="n">
        <v>1</v>
      </c>
      <c r="E1357" s="16" t="n">
        <v>3889</v>
      </c>
      <c r="F1357" s="12" t="n">
        <v>10</v>
      </c>
      <c r="G1357" s="12" t="str">
        <f aca="false">INDEX(Products!$C$2:$C$181,MATCH(C1357,Products!$A$2:$A$181,0))</f>
        <v>Electronics</v>
      </c>
      <c r="H1357" s="16" t="n">
        <f aca="false">INDEX(Products!$E$2:$E$181,MATCH(C1357,Products!$A$2:$A$181,0))</f>
        <v>2175.08</v>
      </c>
      <c r="I1357" s="12" t="str">
        <f aca="false">INDEX(Orders!$G$2:$G$3525,MATCH(B1357,Orders!$A$2:$A$3525,0))</f>
        <v>Cancelled</v>
      </c>
      <c r="J1357" s="16" t="n">
        <f aca="false">D1357*E1357*(1-F1357/100)</f>
        <v>3500.1</v>
      </c>
      <c r="K1357" s="16" t="n">
        <f aca="false">D1357*H1357</f>
        <v>2175.08</v>
      </c>
      <c r="L1357" s="16" t="n">
        <f aca="false">J1357-K1357</f>
        <v>1325.02</v>
      </c>
    </row>
    <row r="1358" customFormat="false" ht="15" hidden="false" customHeight="false" outlineLevel="0" collapsed="false">
      <c r="A1358" s="12" t="n">
        <v>1357</v>
      </c>
      <c r="B1358" s="12" t="n">
        <v>709</v>
      </c>
      <c r="C1358" s="12" t="n">
        <v>115</v>
      </c>
      <c r="D1358" s="12" t="n">
        <v>1</v>
      </c>
      <c r="E1358" s="16" t="n">
        <v>1629</v>
      </c>
      <c r="F1358" s="12" t="n">
        <v>0</v>
      </c>
      <c r="G1358" s="12" t="str">
        <f aca="false">INDEX(Products!$C$2:$C$181,MATCH(C1358,Products!$A$2:$A$181,0))</f>
        <v>Beauty</v>
      </c>
      <c r="H1358" s="16" t="n">
        <f aca="false">INDEX(Products!$E$2:$E$181,MATCH(C1358,Products!$A$2:$A$181,0))</f>
        <v>1101.57</v>
      </c>
      <c r="I1358" s="12" t="str">
        <f aca="false">INDEX(Orders!$G$2:$G$3525,MATCH(B1358,Orders!$A$2:$A$3525,0))</f>
        <v>Cancelled</v>
      </c>
      <c r="J1358" s="16" t="n">
        <f aca="false">D1358*E1358*(1-F1358/100)</f>
        <v>1629</v>
      </c>
      <c r="K1358" s="16" t="n">
        <f aca="false">D1358*H1358</f>
        <v>1101.57</v>
      </c>
      <c r="L1358" s="16" t="n">
        <f aca="false">J1358-K1358</f>
        <v>527.43</v>
      </c>
    </row>
    <row r="1359" customFormat="false" ht="15" hidden="false" customHeight="false" outlineLevel="0" collapsed="false">
      <c r="A1359" s="12" t="n">
        <v>1358</v>
      </c>
      <c r="B1359" s="12" t="n">
        <v>710</v>
      </c>
      <c r="C1359" s="12" t="n">
        <v>162</v>
      </c>
      <c r="D1359" s="12" t="n">
        <v>1</v>
      </c>
      <c r="E1359" s="16" t="n">
        <v>639</v>
      </c>
      <c r="F1359" s="12" t="n">
        <v>0</v>
      </c>
      <c r="G1359" s="12" t="str">
        <f aca="false">INDEX(Products!$C$2:$C$181,MATCH(C1359,Products!$A$2:$A$181,0))</f>
        <v>Books &amp; Stationery</v>
      </c>
      <c r="H1359" s="16" t="n">
        <f aca="false">INDEX(Products!$E$2:$E$181,MATCH(C1359,Products!$A$2:$A$181,0))</f>
        <v>387.23</v>
      </c>
      <c r="I1359" s="12" t="str">
        <f aca="false">INDEX(Orders!$G$2:$G$3525,MATCH(B1359,Orders!$A$2:$A$3525,0))</f>
        <v>Delivered</v>
      </c>
      <c r="J1359" s="16" t="n">
        <f aca="false">D1359*E1359*(1-F1359/100)</f>
        <v>639</v>
      </c>
      <c r="K1359" s="16" t="n">
        <f aca="false">D1359*H1359</f>
        <v>387.23</v>
      </c>
      <c r="L1359" s="16" t="n">
        <f aca="false">J1359-K1359</f>
        <v>251.77</v>
      </c>
    </row>
    <row r="1360" customFormat="false" ht="15" hidden="false" customHeight="false" outlineLevel="0" collapsed="false">
      <c r="A1360" s="12" t="n">
        <v>1359</v>
      </c>
      <c r="B1360" s="12" t="n">
        <v>710</v>
      </c>
      <c r="C1360" s="12" t="n">
        <v>77</v>
      </c>
      <c r="D1360" s="12" t="n">
        <v>1</v>
      </c>
      <c r="E1360" s="16" t="n">
        <v>699</v>
      </c>
      <c r="F1360" s="12" t="n">
        <v>0</v>
      </c>
      <c r="G1360" s="12" t="str">
        <f aca="false">INDEX(Products!$C$2:$C$181,MATCH(C1360,Products!$A$2:$A$181,0))</f>
        <v>Fashion</v>
      </c>
      <c r="H1360" s="16" t="n">
        <f aca="false">INDEX(Products!$E$2:$E$181,MATCH(C1360,Products!$A$2:$A$181,0))</f>
        <v>452.88</v>
      </c>
      <c r="I1360" s="12" t="str">
        <f aca="false">INDEX(Orders!$G$2:$G$3525,MATCH(B1360,Orders!$A$2:$A$3525,0))</f>
        <v>Delivered</v>
      </c>
      <c r="J1360" s="16" t="n">
        <f aca="false">D1360*E1360*(1-F1360/100)</f>
        <v>699</v>
      </c>
      <c r="K1360" s="16" t="n">
        <f aca="false">D1360*H1360</f>
        <v>452.88</v>
      </c>
      <c r="L1360" s="16" t="n">
        <f aca="false">J1360-K1360</f>
        <v>246.12</v>
      </c>
    </row>
    <row r="1361" customFormat="false" ht="15" hidden="false" customHeight="false" outlineLevel="0" collapsed="false">
      <c r="A1361" s="12" t="n">
        <v>1360</v>
      </c>
      <c r="B1361" s="12" t="n">
        <v>711</v>
      </c>
      <c r="C1361" s="12" t="n">
        <v>170</v>
      </c>
      <c r="D1361" s="12" t="n">
        <v>1</v>
      </c>
      <c r="E1361" s="16" t="n">
        <v>489</v>
      </c>
      <c r="F1361" s="12" t="n">
        <v>0</v>
      </c>
      <c r="G1361" s="12" t="str">
        <f aca="false">INDEX(Products!$C$2:$C$181,MATCH(C1361,Products!$A$2:$A$181,0))</f>
        <v>Books &amp; Stationery</v>
      </c>
      <c r="H1361" s="16" t="n">
        <f aca="false">INDEX(Products!$E$2:$E$181,MATCH(C1361,Products!$A$2:$A$181,0))</f>
        <v>278.52</v>
      </c>
      <c r="I1361" s="12" t="str">
        <f aca="false">INDEX(Orders!$G$2:$G$3525,MATCH(B1361,Orders!$A$2:$A$3525,0))</f>
        <v>Delivered</v>
      </c>
      <c r="J1361" s="16" t="n">
        <f aca="false">D1361*E1361*(1-F1361/100)</f>
        <v>489</v>
      </c>
      <c r="K1361" s="16" t="n">
        <f aca="false">D1361*H1361</f>
        <v>278.52</v>
      </c>
      <c r="L1361" s="16" t="n">
        <f aca="false">J1361-K1361</f>
        <v>210.48</v>
      </c>
    </row>
    <row r="1362" customFormat="false" ht="15" hidden="false" customHeight="false" outlineLevel="0" collapsed="false">
      <c r="A1362" s="12" t="n">
        <v>1361</v>
      </c>
      <c r="B1362" s="12" t="n">
        <v>712</v>
      </c>
      <c r="C1362" s="12" t="n">
        <v>128</v>
      </c>
      <c r="D1362" s="12" t="n">
        <v>1</v>
      </c>
      <c r="E1362" s="16" t="n">
        <v>899</v>
      </c>
      <c r="F1362" s="12" t="n">
        <v>5</v>
      </c>
      <c r="G1362" s="12" t="str">
        <f aca="false">INDEX(Products!$C$2:$C$181,MATCH(C1362,Products!$A$2:$A$181,0))</f>
        <v>Sports &amp; Fitness</v>
      </c>
      <c r="H1362" s="16" t="n">
        <f aca="false">INDEX(Products!$E$2:$E$181,MATCH(C1362,Products!$A$2:$A$181,0))</f>
        <v>594.56</v>
      </c>
      <c r="I1362" s="12" t="str">
        <f aca="false">INDEX(Orders!$G$2:$G$3525,MATCH(B1362,Orders!$A$2:$A$3525,0))</f>
        <v>Returned</v>
      </c>
      <c r="J1362" s="16" t="n">
        <f aca="false">D1362*E1362*(1-F1362/100)</f>
        <v>854.05</v>
      </c>
      <c r="K1362" s="16" t="n">
        <f aca="false">D1362*H1362</f>
        <v>594.56</v>
      </c>
      <c r="L1362" s="16" t="n">
        <f aca="false">J1362-K1362</f>
        <v>259.49</v>
      </c>
    </row>
    <row r="1363" customFormat="false" ht="15" hidden="false" customHeight="false" outlineLevel="0" collapsed="false">
      <c r="A1363" s="12" t="n">
        <v>1362</v>
      </c>
      <c r="B1363" s="12" t="n">
        <v>712</v>
      </c>
      <c r="C1363" s="12" t="n">
        <v>83</v>
      </c>
      <c r="D1363" s="12" t="n">
        <v>1</v>
      </c>
      <c r="E1363" s="16" t="n">
        <v>549</v>
      </c>
      <c r="F1363" s="12" t="n">
        <v>0</v>
      </c>
      <c r="G1363" s="12" t="str">
        <f aca="false">INDEX(Products!$C$2:$C$181,MATCH(C1363,Products!$A$2:$A$181,0))</f>
        <v>Fashion</v>
      </c>
      <c r="H1363" s="16" t="n">
        <f aca="false">INDEX(Products!$E$2:$E$181,MATCH(C1363,Products!$A$2:$A$181,0))</f>
        <v>393.67</v>
      </c>
      <c r="I1363" s="12" t="str">
        <f aca="false">INDEX(Orders!$G$2:$G$3525,MATCH(B1363,Orders!$A$2:$A$3525,0))</f>
        <v>Returned</v>
      </c>
      <c r="J1363" s="16" t="n">
        <f aca="false">D1363*E1363*(1-F1363/100)</f>
        <v>549</v>
      </c>
      <c r="K1363" s="16" t="n">
        <f aca="false">D1363*H1363</f>
        <v>393.67</v>
      </c>
      <c r="L1363" s="16" t="n">
        <f aca="false">J1363-K1363</f>
        <v>155.33</v>
      </c>
    </row>
    <row r="1364" customFormat="false" ht="15" hidden="false" customHeight="false" outlineLevel="0" collapsed="false">
      <c r="A1364" s="12" t="n">
        <v>1363</v>
      </c>
      <c r="B1364" s="12" t="n">
        <v>712</v>
      </c>
      <c r="C1364" s="12" t="n">
        <v>94</v>
      </c>
      <c r="D1364" s="12" t="n">
        <v>1</v>
      </c>
      <c r="E1364" s="16" t="n">
        <v>1509</v>
      </c>
      <c r="F1364" s="12" t="n">
        <v>0</v>
      </c>
      <c r="G1364" s="12" t="str">
        <f aca="false">INDEX(Products!$C$2:$C$181,MATCH(C1364,Products!$A$2:$A$181,0))</f>
        <v>Beauty</v>
      </c>
      <c r="H1364" s="16" t="n">
        <f aca="false">INDEX(Products!$E$2:$E$181,MATCH(C1364,Products!$A$2:$A$181,0))</f>
        <v>997.51</v>
      </c>
      <c r="I1364" s="12" t="str">
        <f aca="false">INDEX(Orders!$G$2:$G$3525,MATCH(B1364,Orders!$A$2:$A$3525,0))</f>
        <v>Returned</v>
      </c>
      <c r="J1364" s="16" t="n">
        <f aca="false">D1364*E1364*(1-F1364/100)</f>
        <v>1509</v>
      </c>
      <c r="K1364" s="16" t="n">
        <f aca="false">D1364*H1364</f>
        <v>997.51</v>
      </c>
      <c r="L1364" s="16" t="n">
        <f aca="false">J1364-K1364</f>
        <v>511.49</v>
      </c>
    </row>
    <row r="1365" customFormat="false" ht="15" hidden="false" customHeight="false" outlineLevel="0" collapsed="false">
      <c r="A1365" s="12" t="n">
        <v>1364</v>
      </c>
      <c r="B1365" s="12" t="n">
        <v>712</v>
      </c>
      <c r="C1365" s="12" t="n">
        <v>80</v>
      </c>
      <c r="D1365" s="12" t="n">
        <v>1</v>
      </c>
      <c r="E1365" s="16" t="n">
        <v>949</v>
      </c>
      <c r="F1365" s="12" t="n">
        <v>0</v>
      </c>
      <c r="G1365" s="12" t="str">
        <f aca="false">INDEX(Products!$C$2:$C$181,MATCH(C1365,Products!$A$2:$A$181,0))</f>
        <v>Fashion</v>
      </c>
      <c r="H1365" s="16" t="n">
        <f aca="false">INDEX(Products!$E$2:$E$181,MATCH(C1365,Products!$A$2:$A$181,0))</f>
        <v>660.17</v>
      </c>
      <c r="I1365" s="12" t="str">
        <f aca="false">INDEX(Orders!$G$2:$G$3525,MATCH(B1365,Orders!$A$2:$A$3525,0))</f>
        <v>Returned</v>
      </c>
      <c r="J1365" s="16" t="n">
        <f aca="false">D1365*E1365*(1-F1365/100)</f>
        <v>949</v>
      </c>
      <c r="K1365" s="16" t="n">
        <f aca="false">D1365*H1365</f>
        <v>660.17</v>
      </c>
      <c r="L1365" s="16" t="n">
        <f aca="false">J1365-K1365</f>
        <v>288.83</v>
      </c>
    </row>
    <row r="1366" customFormat="false" ht="15" hidden="false" customHeight="false" outlineLevel="0" collapsed="false">
      <c r="A1366" s="12" t="n">
        <v>1365</v>
      </c>
      <c r="B1366" s="12" t="n">
        <v>713</v>
      </c>
      <c r="C1366" s="12" t="n">
        <v>173</v>
      </c>
      <c r="D1366" s="12" t="n">
        <v>1</v>
      </c>
      <c r="E1366" s="16" t="n">
        <v>429</v>
      </c>
      <c r="F1366" s="12" t="n">
        <v>10</v>
      </c>
      <c r="G1366" s="12" t="str">
        <f aca="false">INDEX(Products!$C$2:$C$181,MATCH(C1366,Products!$A$2:$A$181,0))</f>
        <v>Books &amp; Stationery</v>
      </c>
      <c r="H1366" s="16" t="n">
        <f aca="false">INDEX(Products!$E$2:$E$181,MATCH(C1366,Products!$A$2:$A$181,0))</f>
        <v>288.79</v>
      </c>
      <c r="I1366" s="12" t="str">
        <f aca="false">INDEX(Orders!$G$2:$G$3525,MATCH(B1366,Orders!$A$2:$A$3525,0))</f>
        <v>Delivered</v>
      </c>
      <c r="J1366" s="16" t="n">
        <f aca="false">D1366*E1366*(1-F1366/100)</f>
        <v>386.1</v>
      </c>
      <c r="K1366" s="16" t="n">
        <f aca="false">D1366*H1366</f>
        <v>288.79</v>
      </c>
      <c r="L1366" s="16" t="n">
        <f aca="false">J1366-K1366</f>
        <v>97.31</v>
      </c>
    </row>
    <row r="1367" customFormat="false" ht="15" hidden="false" customHeight="false" outlineLevel="0" collapsed="false">
      <c r="A1367" s="12" t="n">
        <v>1366</v>
      </c>
      <c r="B1367" s="12" t="n">
        <v>713</v>
      </c>
      <c r="C1367" s="12" t="n">
        <v>59</v>
      </c>
      <c r="D1367" s="12" t="n">
        <v>1</v>
      </c>
      <c r="E1367" s="16" t="n">
        <v>4109</v>
      </c>
      <c r="F1367" s="12" t="n">
        <v>5</v>
      </c>
      <c r="G1367" s="12" t="str">
        <f aca="false">INDEX(Products!$C$2:$C$181,MATCH(C1367,Products!$A$2:$A$181,0))</f>
        <v>Home &amp; Kitchen</v>
      </c>
      <c r="H1367" s="16" t="n">
        <f aca="false">INDEX(Products!$E$2:$E$181,MATCH(C1367,Products!$A$2:$A$181,0))</f>
        <v>2413.27</v>
      </c>
      <c r="I1367" s="12" t="str">
        <f aca="false">INDEX(Orders!$G$2:$G$3525,MATCH(B1367,Orders!$A$2:$A$3525,0))</f>
        <v>Delivered</v>
      </c>
      <c r="J1367" s="16" t="n">
        <f aca="false">D1367*E1367*(1-F1367/100)</f>
        <v>3903.55</v>
      </c>
      <c r="K1367" s="16" t="n">
        <f aca="false">D1367*H1367</f>
        <v>2413.27</v>
      </c>
      <c r="L1367" s="16" t="n">
        <f aca="false">J1367-K1367</f>
        <v>1490.28</v>
      </c>
    </row>
    <row r="1368" customFormat="false" ht="15" hidden="false" customHeight="false" outlineLevel="0" collapsed="false">
      <c r="A1368" s="12" t="n">
        <v>1367</v>
      </c>
      <c r="B1368" s="12" t="n">
        <v>713</v>
      </c>
      <c r="C1368" s="12" t="n">
        <v>76</v>
      </c>
      <c r="D1368" s="12" t="n">
        <v>2</v>
      </c>
      <c r="E1368" s="16" t="n">
        <v>2759</v>
      </c>
      <c r="F1368" s="12" t="n">
        <v>5</v>
      </c>
      <c r="G1368" s="12" t="str">
        <f aca="false">INDEX(Products!$C$2:$C$181,MATCH(C1368,Products!$A$2:$A$181,0))</f>
        <v>Fashion</v>
      </c>
      <c r="H1368" s="16" t="n">
        <f aca="false">INDEX(Products!$E$2:$E$181,MATCH(C1368,Products!$A$2:$A$181,0))</f>
        <v>1649.64</v>
      </c>
      <c r="I1368" s="12" t="str">
        <f aca="false">INDEX(Orders!$G$2:$G$3525,MATCH(B1368,Orders!$A$2:$A$3525,0))</f>
        <v>Delivered</v>
      </c>
      <c r="J1368" s="16" t="n">
        <f aca="false">D1368*E1368*(1-F1368/100)</f>
        <v>5242.1</v>
      </c>
      <c r="K1368" s="16" t="n">
        <f aca="false">D1368*H1368</f>
        <v>3299.28</v>
      </c>
      <c r="L1368" s="16" t="n">
        <f aca="false">J1368-K1368</f>
        <v>1942.82</v>
      </c>
    </row>
    <row r="1369" customFormat="false" ht="15" hidden="false" customHeight="false" outlineLevel="0" collapsed="false">
      <c r="A1369" s="12" t="n">
        <v>1368</v>
      </c>
      <c r="B1369" s="12" t="n">
        <v>714</v>
      </c>
      <c r="C1369" s="12" t="n">
        <v>178</v>
      </c>
      <c r="D1369" s="12" t="n">
        <v>1</v>
      </c>
      <c r="E1369" s="16" t="n">
        <v>169</v>
      </c>
      <c r="F1369" s="12" t="n">
        <v>15</v>
      </c>
      <c r="G1369" s="12" t="str">
        <f aca="false">INDEX(Products!$C$2:$C$181,MATCH(C1369,Products!$A$2:$A$181,0))</f>
        <v>Books &amp; Stationery</v>
      </c>
      <c r="H1369" s="16" t="n">
        <f aca="false">INDEX(Products!$E$2:$E$181,MATCH(C1369,Products!$A$2:$A$181,0))</f>
        <v>114.66</v>
      </c>
      <c r="I1369" s="12" t="str">
        <f aca="false">INDEX(Orders!$G$2:$G$3525,MATCH(B1369,Orders!$A$2:$A$3525,0))</f>
        <v>Delivered</v>
      </c>
      <c r="J1369" s="16" t="n">
        <f aca="false">D1369*E1369*(1-F1369/100)</f>
        <v>143.65</v>
      </c>
      <c r="K1369" s="16" t="n">
        <f aca="false">D1369*H1369</f>
        <v>114.66</v>
      </c>
      <c r="L1369" s="16" t="n">
        <f aca="false">J1369-K1369</f>
        <v>28.99</v>
      </c>
    </row>
    <row r="1370" customFormat="false" ht="15" hidden="false" customHeight="false" outlineLevel="0" collapsed="false">
      <c r="A1370" s="12" t="n">
        <v>1369</v>
      </c>
      <c r="B1370" s="12" t="n">
        <v>714</v>
      </c>
      <c r="C1370" s="12" t="n">
        <v>79</v>
      </c>
      <c r="D1370" s="12" t="n">
        <v>1</v>
      </c>
      <c r="E1370" s="16" t="n">
        <v>2119</v>
      </c>
      <c r="F1370" s="12" t="n">
        <v>15</v>
      </c>
      <c r="G1370" s="12" t="str">
        <f aca="false">INDEX(Products!$C$2:$C$181,MATCH(C1370,Products!$A$2:$A$181,0))</f>
        <v>Fashion</v>
      </c>
      <c r="H1370" s="16" t="n">
        <f aca="false">INDEX(Products!$E$2:$E$181,MATCH(C1370,Products!$A$2:$A$181,0))</f>
        <v>1488.22</v>
      </c>
      <c r="I1370" s="12" t="str">
        <f aca="false">INDEX(Orders!$G$2:$G$3525,MATCH(B1370,Orders!$A$2:$A$3525,0))</f>
        <v>Delivered</v>
      </c>
      <c r="J1370" s="16" t="n">
        <f aca="false">D1370*E1370*(1-F1370/100)</f>
        <v>1801.15</v>
      </c>
      <c r="K1370" s="16" t="n">
        <f aca="false">D1370*H1370</f>
        <v>1488.22</v>
      </c>
      <c r="L1370" s="16" t="n">
        <f aca="false">J1370-K1370</f>
        <v>312.93</v>
      </c>
    </row>
    <row r="1371" customFormat="false" ht="15" hidden="false" customHeight="false" outlineLevel="0" collapsed="false">
      <c r="A1371" s="12" t="n">
        <v>1370</v>
      </c>
      <c r="B1371" s="12" t="n">
        <v>715</v>
      </c>
      <c r="C1371" s="12" t="n">
        <v>29</v>
      </c>
      <c r="D1371" s="12" t="n">
        <v>1</v>
      </c>
      <c r="E1371" s="16" t="n">
        <v>1269</v>
      </c>
      <c r="F1371" s="12" t="n">
        <v>5</v>
      </c>
      <c r="G1371" s="12" t="str">
        <f aca="false">INDEX(Products!$C$2:$C$181,MATCH(C1371,Products!$A$2:$A$181,0))</f>
        <v>Electronics</v>
      </c>
      <c r="H1371" s="16" t="n">
        <f aca="false">INDEX(Products!$E$2:$E$181,MATCH(C1371,Products!$A$2:$A$181,0))</f>
        <v>747.69</v>
      </c>
      <c r="I1371" s="12" t="str">
        <f aca="false">INDEX(Orders!$G$2:$G$3525,MATCH(B1371,Orders!$A$2:$A$3525,0))</f>
        <v>Delivered</v>
      </c>
      <c r="J1371" s="16" t="n">
        <f aca="false">D1371*E1371*(1-F1371/100)</f>
        <v>1205.55</v>
      </c>
      <c r="K1371" s="16" t="n">
        <f aca="false">D1371*H1371</f>
        <v>747.69</v>
      </c>
      <c r="L1371" s="16" t="n">
        <f aca="false">J1371-K1371</f>
        <v>457.86</v>
      </c>
    </row>
    <row r="1372" customFormat="false" ht="15" hidden="false" customHeight="false" outlineLevel="0" collapsed="false">
      <c r="A1372" s="12" t="n">
        <v>1371</v>
      </c>
      <c r="B1372" s="12" t="n">
        <v>715</v>
      </c>
      <c r="C1372" s="12" t="n">
        <v>2</v>
      </c>
      <c r="D1372" s="12" t="n">
        <v>1</v>
      </c>
      <c r="E1372" s="16" t="n">
        <v>4619</v>
      </c>
      <c r="F1372" s="12" t="n">
        <v>0</v>
      </c>
      <c r="G1372" s="12" t="str">
        <f aca="false">INDEX(Products!$C$2:$C$181,MATCH(C1372,Products!$A$2:$A$181,0))</f>
        <v>Electronics</v>
      </c>
      <c r="H1372" s="16" t="n">
        <f aca="false">INDEX(Products!$E$2:$E$181,MATCH(C1372,Products!$A$2:$A$181,0))</f>
        <v>3093.49</v>
      </c>
      <c r="I1372" s="12" t="str">
        <f aca="false">INDEX(Orders!$G$2:$G$3525,MATCH(B1372,Orders!$A$2:$A$3525,0))</f>
        <v>Delivered</v>
      </c>
      <c r="J1372" s="16" t="n">
        <f aca="false">D1372*E1372*(1-F1372/100)</f>
        <v>4619</v>
      </c>
      <c r="K1372" s="16" t="n">
        <f aca="false">D1372*H1372</f>
        <v>3093.49</v>
      </c>
      <c r="L1372" s="16" t="n">
        <f aca="false">J1372-K1372</f>
        <v>1525.51</v>
      </c>
    </row>
    <row r="1373" customFormat="false" ht="15" hidden="false" customHeight="false" outlineLevel="0" collapsed="false">
      <c r="A1373" s="12" t="n">
        <v>1372</v>
      </c>
      <c r="B1373" s="12" t="n">
        <v>715</v>
      </c>
      <c r="C1373" s="12" t="n">
        <v>154</v>
      </c>
      <c r="D1373" s="12" t="n">
        <v>1</v>
      </c>
      <c r="E1373" s="16" t="n">
        <v>519</v>
      </c>
      <c r="F1373" s="12" t="n">
        <v>20</v>
      </c>
      <c r="G1373" s="12" t="str">
        <f aca="false">INDEX(Products!$C$2:$C$181,MATCH(C1373,Products!$A$2:$A$181,0))</f>
        <v>Books &amp; Stationery</v>
      </c>
      <c r="H1373" s="16" t="n">
        <f aca="false">INDEX(Products!$E$2:$E$181,MATCH(C1373,Products!$A$2:$A$181,0))</f>
        <v>318.97</v>
      </c>
      <c r="I1373" s="12" t="str">
        <f aca="false">INDEX(Orders!$G$2:$G$3525,MATCH(B1373,Orders!$A$2:$A$3525,0))</f>
        <v>Delivered</v>
      </c>
      <c r="J1373" s="16" t="n">
        <f aca="false">D1373*E1373*(1-F1373/100)</f>
        <v>415.2</v>
      </c>
      <c r="K1373" s="16" t="n">
        <f aca="false">D1373*H1373</f>
        <v>318.97</v>
      </c>
      <c r="L1373" s="16" t="n">
        <f aca="false">J1373-K1373</f>
        <v>96.23</v>
      </c>
    </row>
    <row r="1374" customFormat="false" ht="15" hidden="false" customHeight="false" outlineLevel="0" collapsed="false">
      <c r="A1374" s="12" t="n">
        <v>1373</v>
      </c>
      <c r="B1374" s="12" t="n">
        <v>716</v>
      </c>
      <c r="C1374" s="12" t="n">
        <v>86</v>
      </c>
      <c r="D1374" s="12" t="n">
        <v>2</v>
      </c>
      <c r="E1374" s="16" t="n">
        <v>2139</v>
      </c>
      <c r="F1374" s="12" t="n">
        <v>0</v>
      </c>
      <c r="G1374" s="12" t="str">
        <f aca="false">INDEX(Products!$C$2:$C$181,MATCH(C1374,Products!$A$2:$A$181,0))</f>
        <v>Fashion</v>
      </c>
      <c r="H1374" s="16" t="n">
        <f aca="false">INDEX(Products!$E$2:$E$181,MATCH(C1374,Products!$A$2:$A$181,0))</f>
        <v>1183.55</v>
      </c>
      <c r="I1374" s="12" t="str">
        <f aca="false">INDEX(Orders!$G$2:$G$3525,MATCH(B1374,Orders!$A$2:$A$3525,0))</f>
        <v>Delivered</v>
      </c>
      <c r="J1374" s="16" t="n">
        <f aca="false">D1374*E1374*(1-F1374/100)</f>
        <v>4278</v>
      </c>
      <c r="K1374" s="16" t="n">
        <f aca="false">D1374*H1374</f>
        <v>2367.1</v>
      </c>
      <c r="L1374" s="16" t="n">
        <f aca="false">J1374-K1374</f>
        <v>1910.9</v>
      </c>
    </row>
    <row r="1375" customFormat="false" ht="15" hidden="false" customHeight="false" outlineLevel="0" collapsed="false">
      <c r="A1375" s="12" t="n">
        <v>1374</v>
      </c>
      <c r="B1375" s="12" t="n">
        <v>717</v>
      </c>
      <c r="C1375" s="12" t="n">
        <v>180</v>
      </c>
      <c r="D1375" s="12" t="n">
        <v>2</v>
      </c>
      <c r="E1375" s="16" t="n">
        <v>859</v>
      </c>
      <c r="F1375" s="12" t="n">
        <v>10</v>
      </c>
      <c r="G1375" s="12" t="str">
        <f aca="false">INDEX(Products!$C$2:$C$181,MATCH(C1375,Products!$A$2:$A$181,0))</f>
        <v>Books &amp; Stationery</v>
      </c>
      <c r="H1375" s="16" t="n">
        <f aca="false">INDEX(Products!$E$2:$E$181,MATCH(C1375,Products!$A$2:$A$181,0))</f>
        <v>571.32</v>
      </c>
      <c r="I1375" s="12" t="str">
        <f aca="false">INDEX(Orders!$G$2:$G$3525,MATCH(B1375,Orders!$A$2:$A$3525,0))</f>
        <v>Delivered</v>
      </c>
      <c r="J1375" s="16" t="n">
        <f aca="false">D1375*E1375*(1-F1375/100)</f>
        <v>1546.2</v>
      </c>
      <c r="K1375" s="16" t="n">
        <f aca="false">D1375*H1375</f>
        <v>1142.64</v>
      </c>
      <c r="L1375" s="16" t="n">
        <f aca="false">J1375-K1375</f>
        <v>403.56</v>
      </c>
    </row>
    <row r="1376" customFormat="false" ht="15" hidden="false" customHeight="false" outlineLevel="0" collapsed="false">
      <c r="A1376" s="12" t="n">
        <v>1375</v>
      </c>
      <c r="B1376" s="12" t="n">
        <v>718</v>
      </c>
      <c r="C1376" s="12" t="n">
        <v>76</v>
      </c>
      <c r="D1376" s="12" t="n">
        <v>1</v>
      </c>
      <c r="E1376" s="16" t="n">
        <v>2759</v>
      </c>
      <c r="F1376" s="12" t="n">
        <v>0</v>
      </c>
      <c r="G1376" s="12" t="str">
        <f aca="false">INDEX(Products!$C$2:$C$181,MATCH(C1376,Products!$A$2:$A$181,0))</f>
        <v>Fashion</v>
      </c>
      <c r="H1376" s="16" t="n">
        <f aca="false">INDEX(Products!$E$2:$E$181,MATCH(C1376,Products!$A$2:$A$181,0))</f>
        <v>1649.64</v>
      </c>
      <c r="I1376" s="12" t="str">
        <f aca="false">INDEX(Orders!$G$2:$G$3525,MATCH(B1376,Orders!$A$2:$A$3525,0))</f>
        <v>Delivered</v>
      </c>
      <c r="J1376" s="16" t="n">
        <f aca="false">D1376*E1376*(1-F1376/100)</f>
        <v>2759</v>
      </c>
      <c r="K1376" s="16" t="n">
        <f aca="false">D1376*H1376</f>
        <v>1649.64</v>
      </c>
      <c r="L1376" s="16" t="n">
        <f aca="false">J1376-K1376</f>
        <v>1109.36</v>
      </c>
    </row>
    <row r="1377" customFormat="false" ht="15" hidden="false" customHeight="false" outlineLevel="0" collapsed="false">
      <c r="A1377" s="12" t="n">
        <v>1376</v>
      </c>
      <c r="B1377" s="12" t="n">
        <v>719</v>
      </c>
      <c r="C1377" s="12" t="n">
        <v>142</v>
      </c>
      <c r="D1377" s="12" t="n">
        <v>3</v>
      </c>
      <c r="E1377" s="16" t="n">
        <v>1669</v>
      </c>
      <c r="F1377" s="12" t="n">
        <v>15</v>
      </c>
      <c r="G1377" s="12" t="str">
        <f aca="false">INDEX(Products!$C$2:$C$181,MATCH(C1377,Products!$A$2:$A$181,0))</f>
        <v>Sports &amp; Fitness</v>
      </c>
      <c r="H1377" s="16" t="n">
        <f aca="false">INDEX(Products!$E$2:$E$181,MATCH(C1377,Products!$A$2:$A$181,0))</f>
        <v>949.32</v>
      </c>
      <c r="I1377" s="12" t="str">
        <f aca="false">INDEX(Orders!$G$2:$G$3525,MATCH(B1377,Orders!$A$2:$A$3525,0))</f>
        <v>Delivered</v>
      </c>
      <c r="J1377" s="16" t="n">
        <f aca="false">D1377*E1377*(1-F1377/100)</f>
        <v>4255.95</v>
      </c>
      <c r="K1377" s="16" t="n">
        <f aca="false">D1377*H1377</f>
        <v>2847.96</v>
      </c>
      <c r="L1377" s="16" t="n">
        <f aca="false">J1377-K1377</f>
        <v>1407.99</v>
      </c>
    </row>
    <row r="1378" customFormat="false" ht="15" hidden="false" customHeight="false" outlineLevel="0" collapsed="false">
      <c r="A1378" s="12" t="n">
        <v>1377</v>
      </c>
      <c r="B1378" s="12" t="n">
        <v>720</v>
      </c>
      <c r="C1378" s="12" t="n">
        <v>113</v>
      </c>
      <c r="D1378" s="12" t="n">
        <v>1</v>
      </c>
      <c r="E1378" s="16" t="n">
        <v>599</v>
      </c>
      <c r="F1378" s="12" t="n">
        <v>0</v>
      </c>
      <c r="G1378" s="12" t="str">
        <f aca="false">INDEX(Products!$C$2:$C$181,MATCH(C1378,Products!$A$2:$A$181,0))</f>
        <v>Beauty</v>
      </c>
      <c r="H1378" s="16" t="n">
        <f aca="false">INDEX(Products!$E$2:$E$181,MATCH(C1378,Products!$A$2:$A$181,0))</f>
        <v>358.68</v>
      </c>
      <c r="I1378" s="12" t="str">
        <f aca="false">INDEX(Orders!$G$2:$G$3525,MATCH(B1378,Orders!$A$2:$A$3525,0))</f>
        <v>Delivered</v>
      </c>
      <c r="J1378" s="16" t="n">
        <f aca="false">D1378*E1378*(1-F1378/100)</f>
        <v>599</v>
      </c>
      <c r="K1378" s="16" t="n">
        <f aca="false">D1378*H1378</f>
        <v>358.68</v>
      </c>
      <c r="L1378" s="16" t="n">
        <f aca="false">J1378-K1378</f>
        <v>240.32</v>
      </c>
    </row>
    <row r="1379" customFormat="false" ht="15" hidden="false" customHeight="false" outlineLevel="0" collapsed="false">
      <c r="A1379" s="12" t="n">
        <v>1378</v>
      </c>
      <c r="B1379" s="12" t="n">
        <v>721</v>
      </c>
      <c r="C1379" s="12" t="n">
        <v>129</v>
      </c>
      <c r="D1379" s="12" t="n">
        <v>2</v>
      </c>
      <c r="E1379" s="16" t="n">
        <v>3769</v>
      </c>
      <c r="F1379" s="12" t="n">
        <v>5</v>
      </c>
      <c r="G1379" s="12" t="str">
        <f aca="false">INDEX(Products!$C$2:$C$181,MATCH(C1379,Products!$A$2:$A$181,0))</f>
        <v>Sports &amp; Fitness</v>
      </c>
      <c r="H1379" s="16" t="n">
        <f aca="false">INDEX(Products!$E$2:$E$181,MATCH(C1379,Products!$A$2:$A$181,0))</f>
        <v>2597.62</v>
      </c>
      <c r="I1379" s="12" t="str">
        <f aca="false">INDEX(Orders!$G$2:$G$3525,MATCH(B1379,Orders!$A$2:$A$3525,0))</f>
        <v>Delivered</v>
      </c>
      <c r="J1379" s="16" t="n">
        <f aca="false">D1379*E1379*(1-F1379/100)</f>
        <v>7161.1</v>
      </c>
      <c r="K1379" s="16" t="n">
        <f aca="false">D1379*H1379</f>
        <v>5195.24</v>
      </c>
      <c r="L1379" s="16" t="n">
        <f aca="false">J1379-K1379</f>
        <v>1965.86</v>
      </c>
    </row>
    <row r="1380" customFormat="false" ht="15" hidden="false" customHeight="false" outlineLevel="0" collapsed="false">
      <c r="A1380" s="12" t="n">
        <v>1379</v>
      </c>
      <c r="B1380" s="12" t="n">
        <v>721</v>
      </c>
      <c r="C1380" s="12" t="n">
        <v>101</v>
      </c>
      <c r="D1380" s="12" t="n">
        <v>1</v>
      </c>
      <c r="E1380" s="16" t="n">
        <v>1219</v>
      </c>
      <c r="F1380" s="12" t="n">
        <v>0</v>
      </c>
      <c r="G1380" s="12" t="str">
        <f aca="false">INDEX(Products!$C$2:$C$181,MATCH(C1380,Products!$A$2:$A$181,0))</f>
        <v>Beauty</v>
      </c>
      <c r="H1380" s="16" t="n">
        <f aca="false">INDEX(Products!$E$2:$E$181,MATCH(C1380,Products!$A$2:$A$181,0))</f>
        <v>690.96</v>
      </c>
      <c r="I1380" s="12" t="str">
        <f aca="false">INDEX(Orders!$G$2:$G$3525,MATCH(B1380,Orders!$A$2:$A$3525,0))</f>
        <v>Delivered</v>
      </c>
      <c r="J1380" s="16" t="n">
        <f aca="false">D1380*E1380*(1-F1380/100)</f>
        <v>1219</v>
      </c>
      <c r="K1380" s="16" t="n">
        <f aca="false">D1380*H1380</f>
        <v>690.96</v>
      </c>
      <c r="L1380" s="16" t="n">
        <f aca="false">J1380-K1380</f>
        <v>528.04</v>
      </c>
    </row>
    <row r="1381" customFormat="false" ht="15" hidden="false" customHeight="false" outlineLevel="0" collapsed="false">
      <c r="A1381" s="12" t="n">
        <v>1380</v>
      </c>
      <c r="B1381" s="12" t="n">
        <v>721</v>
      </c>
      <c r="C1381" s="12" t="n">
        <v>5</v>
      </c>
      <c r="D1381" s="12" t="n">
        <v>1</v>
      </c>
      <c r="E1381" s="16" t="n">
        <v>3939</v>
      </c>
      <c r="F1381" s="12" t="n">
        <v>0</v>
      </c>
      <c r="G1381" s="12" t="str">
        <f aca="false">INDEX(Products!$C$2:$C$181,MATCH(C1381,Products!$A$2:$A$181,0))</f>
        <v>Electronics</v>
      </c>
      <c r="H1381" s="16" t="n">
        <f aca="false">INDEX(Products!$E$2:$E$181,MATCH(C1381,Products!$A$2:$A$181,0))</f>
        <v>2724.27</v>
      </c>
      <c r="I1381" s="12" t="str">
        <f aca="false">INDEX(Orders!$G$2:$G$3525,MATCH(B1381,Orders!$A$2:$A$3525,0))</f>
        <v>Delivered</v>
      </c>
      <c r="J1381" s="16" t="n">
        <f aca="false">D1381*E1381*(1-F1381/100)</f>
        <v>3939</v>
      </c>
      <c r="K1381" s="16" t="n">
        <f aca="false">D1381*H1381</f>
        <v>2724.27</v>
      </c>
      <c r="L1381" s="16" t="n">
        <f aca="false">J1381-K1381</f>
        <v>1214.73</v>
      </c>
    </row>
    <row r="1382" customFormat="false" ht="15" hidden="false" customHeight="false" outlineLevel="0" collapsed="false">
      <c r="A1382" s="12" t="n">
        <v>1381</v>
      </c>
      <c r="B1382" s="12" t="n">
        <v>722</v>
      </c>
      <c r="C1382" s="12" t="n">
        <v>92</v>
      </c>
      <c r="D1382" s="12" t="n">
        <v>1</v>
      </c>
      <c r="E1382" s="16" t="n">
        <v>1689</v>
      </c>
      <c r="F1382" s="12" t="n">
        <v>0</v>
      </c>
      <c r="G1382" s="12" t="str">
        <f aca="false">INDEX(Products!$C$2:$C$181,MATCH(C1382,Products!$A$2:$A$181,0))</f>
        <v>Beauty</v>
      </c>
      <c r="H1382" s="16" t="n">
        <f aca="false">INDEX(Products!$E$2:$E$181,MATCH(C1382,Products!$A$2:$A$181,0))</f>
        <v>1225.32</v>
      </c>
      <c r="I1382" s="12" t="str">
        <f aca="false">INDEX(Orders!$G$2:$G$3525,MATCH(B1382,Orders!$A$2:$A$3525,0))</f>
        <v>Returned</v>
      </c>
      <c r="J1382" s="16" t="n">
        <f aca="false">D1382*E1382*(1-F1382/100)</f>
        <v>1689</v>
      </c>
      <c r="K1382" s="16" t="n">
        <f aca="false">D1382*H1382</f>
        <v>1225.32</v>
      </c>
      <c r="L1382" s="16" t="n">
        <f aca="false">J1382-K1382</f>
        <v>463.68</v>
      </c>
    </row>
    <row r="1383" customFormat="false" ht="15" hidden="false" customHeight="false" outlineLevel="0" collapsed="false">
      <c r="A1383" s="12" t="n">
        <v>1382</v>
      </c>
      <c r="B1383" s="12" t="n">
        <v>722</v>
      </c>
      <c r="C1383" s="12" t="n">
        <v>177</v>
      </c>
      <c r="D1383" s="12" t="n">
        <v>1</v>
      </c>
      <c r="E1383" s="16" t="n">
        <v>639</v>
      </c>
      <c r="F1383" s="12" t="n">
        <v>0</v>
      </c>
      <c r="G1383" s="12" t="str">
        <f aca="false">INDEX(Products!$C$2:$C$181,MATCH(C1383,Products!$A$2:$A$181,0))</f>
        <v>Books &amp; Stationery</v>
      </c>
      <c r="H1383" s="16" t="n">
        <f aca="false">INDEX(Products!$E$2:$E$181,MATCH(C1383,Products!$A$2:$A$181,0))</f>
        <v>372.27</v>
      </c>
      <c r="I1383" s="12" t="str">
        <f aca="false">INDEX(Orders!$G$2:$G$3525,MATCH(B1383,Orders!$A$2:$A$3525,0))</f>
        <v>Returned</v>
      </c>
      <c r="J1383" s="16" t="n">
        <f aca="false">D1383*E1383*(1-F1383/100)</f>
        <v>639</v>
      </c>
      <c r="K1383" s="16" t="n">
        <f aca="false">D1383*H1383</f>
        <v>372.27</v>
      </c>
      <c r="L1383" s="16" t="n">
        <f aca="false">J1383-K1383</f>
        <v>266.73</v>
      </c>
    </row>
    <row r="1384" customFormat="false" ht="15" hidden="false" customHeight="false" outlineLevel="0" collapsed="false">
      <c r="A1384" s="12" t="n">
        <v>1383</v>
      </c>
      <c r="B1384" s="12" t="n">
        <v>723</v>
      </c>
      <c r="C1384" s="12" t="n">
        <v>49</v>
      </c>
      <c r="D1384" s="12" t="n">
        <v>1</v>
      </c>
      <c r="E1384" s="16" t="n">
        <v>2809</v>
      </c>
      <c r="F1384" s="12" t="n">
        <v>10</v>
      </c>
      <c r="G1384" s="12" t="str">
        <f aca="false">INDEX(Products!$C$2:$C$181,MATCH(C1384,Products!$A$2:$A$181,0))</f>
        <v>Home &amp; Kitchen</v>
      </c>
      <c r="H1384" s="16" t="n">
        <f aca="false">INDEX(Products!$E$2:$E$181,MATCH(C1384,Products!$A$2:$A$181,0))</f>
        <v>1785.14</v>
      </c>
      <c r="I1384" s="12" t="str">
        <f aca="false">INDEX(Orders!$G$2:$G$3525,MATCH(B1384,Orders!$A$2:$A$3525,0))</f>
        <v>Cancelled</v>
      </c>
      <c r="J1384" s="16" t="n">
        <f aca="false">D1384*E1384*(1-F1384/100)</f>
        <v>2528.1</v>
      </c>
      <c r="K1384" s="16" t="n">
        <f aca="false">D1384*H1384</f>
        <v>1785.14</v>
      </c>
      <c r="L1384" s="16" t="n">
        <f aca="false">J1384-K1384</f>
        <v>742.96</v>
      </c>
    </row>
    <row r="1385" customFormat="false" ht="15" hidden="false" customHeight="false" outlineLevel="0" collapsed="false">
      <c r="A1385" s="12" t="n">
        <v>1384</v>
      </c>
      <c r="B1385" s="12" t="n">
        <v>723</v>
      </c>
      <c r="C1385" s="12" t="n">
        <v>147</v>
      </c>
      <c r="D1385" s="12" t="n">
        <v>1</v>
      </c>
      <c r="E1385" s="16" t="n">
        <v>3339</v>
      </c>
      <c r="F1385" s="12" t="n">
        <v>0</v>
      </c>
      <c r="G1385" s="12" t="str">
        <f aca="false">INDEX(Products!$C$2:$C$181,MATCH(C1385,Products!$A$2:$A$181,0))</f>
        <v>Sports &amp; Fitness</v>
      </c>
      <c r="H1385" s="16" t="n">
        <f aca="false">INDEX(Products!$E$2:$E$181,MATCH(C1385,Products!$A$2:$A$181,0))</f>
        <v>2076.99</v>
      </c>
      <c r="I1385" s="12" t="str">
        <f aca="false">INDEX(Orders!$G$2:$G$3525,MATCH(B1385,Orders!$A$2:$A$3525,0))</f>
        <v>Cancelled</v>
      </c>
      <c r="J1385" s="16" t="n">
        <f aca="false">D1385*E1385*(1-F1385/100)</f>
        <v>3339</v>
      </c>
      <c r="K1385" s="16" t="n">
        <f aca="false">D1385*H1385</f>
        <v>2076.99</v>
      </c>
      <c r="L1385" s="16" t="n">
        <f aca="false">J1385-K1385</f>
        <v>1262.01</v>
      </c>
    </row>
    <row r="1386" customFormat="false" ht="15" hidden="false" customHeight="false" outlineLevel="0" collapsed="false">
      <c r="A1386" s="12" t="n">
        <v>1385</v>
      </c>
      <c r="B1386" s="12" t="n">
        <v>724</v>
      </c>
      <c r="C1386" s="12" t="n">
        <v>131</v>
      </c>
      <c r="D1386" s="12" t="n">
        <v>1</v>
      </c>
      <c r="E1386" s="16" t="n">
        <v>2569</v>
      </c>
      <c r="F1386" s="12" t="n">
        <v>0</v>
      </c>
      <c r="G1386" s="12" t="str">
        <f aca="false">INDEX(Products!$C$2:$C$181,MATCH(C1386,Products!$A$2:$A$181,0))</f>
        <v>Sports &amp; Fitness</v>
      </c>
      <c r="H1386" s="16" t="n">
        <f aca="false">INDEX(Products!$E$2:$E$181,MATCH(C1386,Products!$A$2:$A$181,0))</f>
        <v>1921.64</v>
      </c>
      <c r="I1386" s="12" t="str">
        <f aca="false">INDEX(Orders!$G$2:$G$3525,MATCH(B1386,Orders!$A$2:$A$3525,0))</f>
        <v>Cancelled</v>
      </c>
      <c r="J1386" s="16" t="n">
        <f aca="false">D1386*E1386*(1-F1386/100)</f>
        <v>2569</v>
      </c>
      <c r="K1386" s="16" t="n">
        <f aca="false">D1386*H1386</f>
        <v>1921.64</v>
      </c>
      <c r="L1386" s="16" t="n">
        <f aca="false">J1386-K1386</f>
        <v>647.36</v>
      </c>
    </row>
    <row r="1387" customFormat="false" ht="15" hidden="false" customHeight="false" outlineLevel="0" collapsed="false">
      <c r="A1387" s="12" t="n">
        <v>1386</v>
      </c>
      <c r="B1387" s="12" t="n">
        <v>725</v>
      </c>
      <c r="C1387" s="12" t="n">
        <v>72</v>
      </c>
      <c r="D1387" s="12" t="n">
        <v>1</v>
      </c>
      <c r="E1387" s="16" t="n">
        <v>1649</v>
      </c>
      <c r="F1387" s="12" t="n">
        <v>0</v>
      </c>
      <c r="G1387" s="12" t="str">
        <f aca="false">INDEX(Products!$C$2:$C$181,MATCH(C1387,Products!$A$2:$A$181,0))</f>
        <v>Fashion</v>
      </c>
      <c r="H1387" s="16" t="n">
        <f aca="false">INDEX(Products!$E$2:$E$181,MATCH(C1387,Products!$A$2:$A$181,0))</f>
        <v>1006.18</v>
      </c>
      <c r="I1387" s="12" t="str">
        <f aca="false">INDEX(Orders!$G$2:$G$3525,MATCH(B1387,Orders!$A$2:$A$3525,0))</f>
        <v>Delivered</v>
      </c>
      <c r="J1387" s="16" t="n">
        <f aca="false">D1387*E1387*(1-F1387/100)</f>
        <v>1649</v>
      </c>
      <c r="K1387" s="16" t="n">
        <f aca="false">D1387*H1387</f>
        <v>1006.18</v>
      </c>
      <c r="L1387" s="16" t="n">
        <f aca="false">J1387-K1387</f>
        <v>642.82</v>
      </c>
    </row>
    <row r="1388" customFormat="false" ht="15" hidden="false" customHeight="false" outlineLevel="0" collapsed="false">
      <c r="A1388" s="12" t="n">
        <v>1387</v>
      </c>
      <c r="B1388" s="12" t="n">
        <v>725</v>
      </c>
      <c r="C1388" s="12" t="n">
        <v>99</v>
      </c>
      <c r="D1388" s="12" t="n">
        <v>1</v>
      </c>
      <c r="E1388" s="16" t="n">
        <v>1359</v>
      </c>
      <c r="F1388" s="12" t="n">
        <v>0</v>
      </c>
      <c r="G1388" s="12" t="str">
        <f aca="false">INDEX(Products!$C$2:$C$181,MATCH(C1388,Products!$A$2:$A$181,0))</f>
        <v>Beauty</v>
      </c>
      <c r="H1388" s="16" t="n">
        <f aca="false">INDEX(Products!$E$2:$E$181,MATCH(C1388,Products!$A$2:$A$181,0))</f>
        <v>991.28</v>
      </c>
      <c r="I1388" s="12" t="str">
        <f aca="false">INDEX(Orders!$G$2:$G$3525,MATCH(B1388,Orders!$A$2:$A$3525,0))</f>
        <v>Delivered</v>
      </c>
      <c r="J1388" s="16" t="n">
        <f aca="false">D1388*E1388*(1-F1388/100)</f>
        <v>1359</v>
      </c>
      <c r="K1388" s="16" t="n">
        <f aca="false">D1388*H1388</f>
        <v>991.28</v>
      </c>
      <c r="L1388" s="16" t="n">
        <f aca="false">J1388-K1388</f>
        <v>367.72</v>
      </c>
    </row>
    <row r="1389" customFormat="false" ht="15" hidden="false" customHeight="false" outlineLevel="0" collapsed="false">
      <c r="A1389" s="12" t="n">
        <v>1388</v>
      </c>
      <c r="B1389" s="12" t="n">
        <v>726</v>
      </c>
      <c r="C1389" s="12" t="n">
        <v>9</v>
      </c>
      <c r="D1389" s="12" t="n">
        <v>1</v>
      </c>
      <c r="E1389" s="16" t="n">
        <v>2389</v>
      </c>
      <c r="F1389" s="12" t="n">
        <v>0</v>
      </c>
      <c r="G1389" s="12" t="str">
        <f aca="false">INDEX(Products!$C$2:$C$181,MATCH(C1389,Products!$A$2:$A$181,0))</f>
        <v>Electronics</v>
      </c>
      <c r="H1389" s="16" t="n">
        <f aca="false">INDEX(Products!$E$2:$E$181,MATCH(C1389,Products!$A$2:$A$181,0))</f>
        <v>1564.68</v>
      </c>
      <c r="I1389" s="12" t="str">
        <f aca="false">INDEX(Orders!$G$2:$G$3525,MATCH(B1389,Orders!$A$2:$A$3525,0))</f>
        <v>Delivered</v>
      </c>
      <c r="J1389" s="16" t="n">
        <f aca="false">D1389*E1389*(1-F1389/100)</f>
        <v>2389</v>
      </c>
      <c r="K1389" s="16" t="n">
        <f aca="false">D1389*H1389</f>
        <v>1564.68</v>
      </c>
      <c r="L1389" s="16" t="n">
        <f aca="false">J1389-K1389</f>
        <v>824.32</v>
      </c>
    </row>
    <row r="1390" customFormat="false" ht="15" hidden="false" customHeight="false" outlineLevel="0" collapsed="false">
      <c r="A1390" s="12" t="n">
        <v>1389</v>
      </c>
      <c r="B1390" s="12" t="n">
        <v>727</v>
      </c>
      <c r="C1390" s="12" t="n">
        <v>86</v>
      </c>
      <c r="D1390" s="12" t="n">
        <v>1</v>
      </c>
      <c r="E1390" s="16" t="n">
        <v>2139</v>
      </c>
      <c r="F1390" s="12" t="n">
        <v>0</v>
      </c>
      <c r="G1390" s="12" t="str">
        <f aca="false">INDEX(Products!$C$2:$C$181,MATCH(C1390,Products!$A$2:$A$181,0))</f>
        <v>Fashion</v>
      </c>
      <c r="H1390" s="16" t="n">
        <f aca="false">INDEX(Products!$E$2:$E$181,MATCH(C1390,Products!$A$2:$A$181,0))</f>
        <v>1183.55</v>
      </c>
      <c r="I1390" s="12" t="str">
        <f aca="false">INDEX(Orders!$G$2:$G$3525,MATCH(B1390,Orders!$A$2:$A$3525,0))</f>
        <v>Delivered</v>
      </c>
      <c r="J1390" s="16" t="n">
        <f aca="false">D1390*E1390*(1-F1390/100)</f>
        <v>2139</v>
      </c>
      <c r="K1390" s="16" t="n">
        <f aca="false">D1390*H1390</f>
        <v>1183.55</v>
      </c>
      <c r="L1390" s="16" t="n">
        <f aca="false">J1390-K1390</f>
        <v>955.45</v>
      </c>
    </row>
    <row r="1391" customFormat="false" ht="15" hidden="false" customHeight="false" outlineLevel="0" collapsed="false">
      <c r="A1391" s="12" t="n">
        <v>1390</v>
      </c>
      <c r="B1391" s="12" t="n">
        <v>728</v>
      </c>
      <c r="C1391" s="12" t="n">
        <v>112</v>
      </c>
      <c r="D1391" s="12" t="n">
        <v>1</v>
      </c>
      <c r="E1391" s="16" t="n">
        <v>309</v>
      </c>
      <c r="F1391" s="12" t="n">
        <v>0</v>
      </c>
      <c r="G1391" s="12" t="str">
        <f aca="false">INDEX(Products!$C$2:$C$181,MATCH(C1391,Products!$A$2:$A$181,0))</f>
        <v>Beauty</v>
      </c>
      <c r="H1391" s="16" t="n">
        <f aca="false">INDEX(Products!$E$2:$E$181,MATCH(C1391,Products!$A$2:$A$181,0))</f>
        <v>192.67</v>
      </c>
      <c r="I1391" s="12" t="str">
        <f aca="false">INDEX(Orders!$G$2:$G$3525,MATCH(B1391,Orders!$A$2:$A$3525,0))</f>
        <v>Delivered</v>
      </c>
      <c r="J1391" s="16" t="n">
        <f aca="false">D1391*E1391*(1-F1391/100)</f>
        <v>309</v>
      </c>
      <c r="K1391" s="16" t="n">
        <f aca="false">D1391*H1391</f>
        <v>192.67</v>
      </c>
      <c r="L1391" s="16" t="n">
        <f aca="false">J1391-K1391</f>
        <v>116.33</v>
      </c>
    </row>
    <row r="1392" customFormat="false" ht="15" hidden="false" customHeight="false" outlineLevel="0" collapsed="false">
      <c r="A1392" s="12" t="n">
        <v>1391</v>
      </c>
      <c r="B1392" s="12" t="n">
        <v>729</v>
      </c>
      <c r="C1392" s="12" t="n">
        <v>3</v>
      </c>
      <c r="D1392" s="12" t="n">
        <v>1</v>
      </c>
      <c r="E1392" s="16" t="n">
        <v>1619</v>
      </c>
      <c r="F1392" s="12" t="n">
        <v>0</v>
      </c>
      <c r="G1392" s="12" t="str">
        <f aca="false">INDEX(Products!$C$2:$C$181,MATCH(C1392,Products!$A$2:$A$181,0))</f>
        <v>Electronics</v>
      </c>
      <c r="H1392" s="16" t="n">
        <f aca="false">INDEX(Products!$E$2:$E$181,MATCH(C1392,Products!$A$2:$A$181,0))</f>
        <v>940.96</v>
      </c>
      <c r="I1392" s="12" t="str">
        <f aca="false">INDEX(Orders!$G$2:$G$3525,MATCH(B1392,Orders!$A$2:$A$3525,0))</f>
        <v>Delivered</v>
      </c>
      <c r="J1392" s="16" t="n">
        <f aca="false">D1392*E1392*(1-F1392/100)</f>
        <v>1619</v>
      </c>
      <c r="K1392" s="16" t="n">
        <f aca="false">D1392*H1392</f>
        <v>940.96</v>
      </c>
      <c r="L1392" s="16" t="n">
        <f aca="false">J1392-K1392</f>
        <v>678.04</v>
      </c>
    </row>
    <row r="1393" customFormat="false" ht="15" hidden="false" customHeight="false" outlineLevel="0" collapsed="false">
      <c r="A1393" s="12" t="n">
        <v>1392</v>
      </c>
      <c r="B1393" s="12" t="n">
        <v>729</v>
      </c>
      <c r="C1393" s="12" t="n">
        <v>16</v>
      </c>
      <c r="D1393" s="12" t="n">
        <v>1</v>
      </c>
      <c r="E1393" s="16" t="n">
        <v>3969</v>
      </c>
      <c r="F1393" s="12" t="n">
        <v>0</v>
      </c>
      <c r="G1393" s="12" t="str">
        <f aca="false">INDEX(Products!$C$2:$C$181,MATCH(C1393,Products!$A$2:$A$181,0))</f>
        <v>Electronics</v>
      </c>
      <c r="H1393" s="16" t="n">
        <f aca="false">INDEX(Products!$E$2:$E$181,MATCH(C1393,Products!$A$2:$A$181,0))</f>
        <v>2318.31</v>
      </c>
      <c r="I1393" s="12" t="str">
        <f aca="false">INDEX(Orders!$G$2:$G$3525,MATCH(B1393,Orders!$A$2:$A$3525,0))</f>
        <v>Delivered</v>
      </c>
      <c r="J1393" s="16" t="n">
        <f aca="false">D1393*E1393*(1-F1393/100)</f>
        <v>3969</v>
      </c>
      <c r="K1393" s="16" t="n">
        <f aca="false">D1393*H1393</f>
        <v>2318.31</v>
      </c>
      <c r="L1393" s="16" t="n">
        <f aca="false">J1393-K1393</f>
        <v>1650.69</v>
      </c>
    </row>
    <row r="1394" customFormat="false" ht="15" hidden="false" customHeight="false" outlineLevel="0" collapsed="false">
      <c r="A1394" s="12" t="n">
        <v>1393</v>
      </c>
      <c r="B1394" s="12" t="n">
        <v>729</v>
      </c>
      <c r="C1394" s="12" t="n">
        <v>58</v>
      </c>
      <c r="D1394" s="12" t="n">
        <v>1</v>
      </c>
      <c r="E1394" s="16" t="n">
        <v>3319</v>
      </c>
      <c r="F1394" s="12" t="n">
        <v>0</v>
      </c>
      <c r="G1394" s="12" t="str">
        <f aca="false">INDEX(Products!$C$2:$C$181,MATCH(C1394,Products!$A$2:$A$181,0))</f>
        <v>Home &amp; Kitchen</v>
      </c>
      <c r="H1394" s="16" t="n">
        <f aca="false">INDEX(Products!$E$2:$E$181,MATCH(C1394,Products!$A$2:$A$181,0))</f>
        <v>2403.93</v>
      </c>
      <c r="I1394" s="12" t="str">
        <f aca="false">INDEX(Orders!$G$2:$G$3525,MATCH(B1394,Orders!$A$2:$A$3525,0))</f>
        <v>Delivered</v>
      </c>
      <c r="J1394" s="16" t="n">
        <f aca="false">D1394*E1394*(1-F1394/100)</f>
        <v>3319</v>
      </c>
      <c r="K1394" s="16" t="n">
        <f aca="false">D1394*H1394</f>
        <v>2403.93</v>
      </c>
      <c r="L1394" s="16" t="n">
        <f aca="false">J1394-K1394</f>
        <v>915.07</v>
      </c>
    </row>
    <row r="1395" customFormat="false" ht="15" hidden="false" customHeight="false" outlineLevel="0" collapsed="false">
      <c r="A1395" s="12" t="n">
        <v>1394</v>
      </c>
      <c r="B1395" s="12" t="n">
        <v>730</v>
      </c>
      <c r="C1395" s="12" t="n">
        <v>20</v>
      </c>
      <c r="D1395" s="12" t="n">
        <v>1</v>
      </c>
      <c r="E1395" s="16" t="n">
        <v>4369</v>
      </c>
      <c r="F1395" s="12" t="n">
        <v>5</v>
      </c>
      <c r="G1395" s="12" t="str">
        <f aca="false">INDEX(Products!$C$2:$C$181,MATCH(C1395,Products!$A$2:$A$181,0))</f>
        <v>Electronics</v>
      </c>
      <c r="H1395" s="16" t="n">
        <f aca="false">INDEX(Products!$E$2:$E$181,MATCH(C1395,Products!$A$2:$A$181,0))</f>
        <v>2787.56</v>
      </c>
      <c r="I1395" s="12" t="str">
        <f aca="false">INDEX(Orders!$G$2:$G$3525,MATCH(B1395,Orders!$A$2:$A$3525,0))</f>
        <v>Delivered</v>
      </c>
      <c r="J1395" s="16" t="n">
        <f aca="false">D1395*E1395*(1-F1395/100)</f>
        <v>4150.55</v>
      </c>
      <c r="K1395" s="16" t="n">
        <f aca="false">D1395*H1395</f>
        <v>2787.56</v>
      </c>
      <c r="L1395" s="16" t="n">
        <f aca="false">J1395-K1395</f>
        <v>1362.99</v>
      </c>
    </row>
    <row r="1396" customFormat="false" ht="15" hidden="false" customHeight="false" outlineLevel="0" collapsed="false">
      <c r="A1396" s="12" t="n">
        <v>1395</v>
      </c>
      <c r="B1396" s="12" t="n">
        <v>730</v>
      </c>
      <c r="C1396" s="12" t="n">
        <v>171</v>
      </c>
      <c r="D1396" s="12" t="n">
        <v>1</v>
      </c>
      <c r="E1396" s="16" t="n">
        <v>499</v>
      </c>
      <c r="F1396" s="12" t="n">
        <v>5</v>
      </c>
      <c r="G1396" s="12" t="str">
        <f aca="false">INDEX(Products!$C$2:$C$181,MATCH(C1396,Products!$A$2:$A$181,0))</f>
        <v>Books &amp; Stationery</v>
      </c>
      <c r="H1396" s="16" t="n">
        <f aca="false">INDEX(Products!$E$2:$E$181,MATCH(C1396,Products!$A$2:$A$181,0))</f>
        <v>321.7</v>
      </c>
      <c r="I1396" s="12" t="str">
        <f aca="false">INDEX(Orders!$G$2:$G$3525,MATCH(B1396,Orders!$A$2:$A$3525,0))</f>
        <v>Delivered</v>
      </c>
      <c r="J1396" s="16" t="n">
        <f aca="false">D1396*E1396*(1-F1396/100)</f>
        <v>474.05</v>
      </c>
      <c r="K1396" s="16" t="n">
        <f aca="false">D1396*H1396</f>
        <v>321.7</v>
      </c>
      <c r="L1396" s="16" t="n">
        <f aca="false">J1396-K1396</f>
        <v>152.35</v>
      </c>
    </row>
    <row r="1397" customFormat="false" ht="15" hidden="false" customHeight="false" outlineLevel="0" collapsed="false">
      <c r="A1397" s="12" t="n">
        <v>1396</v>
      </c>
      <c r="B1397" s="12" t="n">
        <v>730</v>
      </c>
      <c r="C1397" s="12" t="n">
        <v>112</v>
      </c>
      <c r="D1397" s="12" t="n">
        <v>1</v>
      </c>
      <c r="E1397" s="16" t="n">
        <v>309</v>
      </c>
      <c r="F1397" s="12" t="n">
        <v>0</v>
      </c>
      <c r="G1397" s="12" t="str">
        <f aca="false">INDEX(Products!$C$2:$C$181,MATCH(C1397,Products!$A$2:$A$181,0))</f>
        <v>Beauty</v>
      </c>
      <c r="H1397" s="16" t="n">
        <f aca="false">INDEX(Products!$E$2:$E$181,MATCH(C1397,Products!$A$2:$A$181,0))</f>
        <v>192.67</v>
      </c>
      <c r="I1397" s="12" t="str">
        <f aca="false">INDEX(Orders!$G$2:$G$3525,MATCH(B1397,Orders!$A$2:$A$3525,0))</f>
        <v>Delivered</v>
      </c>
      <c r="J1397" s="16" t="n">
        <f aca="false">D1397*E1397*(1-F1397/100)</f>
        <v>309</v>
      </c>
      <c r="K1397" s="16" t="n">
        <f aca="false">D1397*H1397</f>
        <v>192.67</v>
      </c>
      <c r="L1397" s="16" t="n">
        <f aca="false">J1397-K1397</f>
        <v>116.33</v>
      </c>
    </row>
    <row r="1398" customFormat="false" ht="15" hidden="false" customHeight="false" outlineLevel="0" collapsed="false">
      <c r="A1398" s="12" t="n">
        <v>1397</v>
      </c>
      <c r="B1398" s="12" t="n">
        <v>731</v>
      </c>
      <c r="C1398" s="12" t="n">
        <v>8</v>
      </c>
      <c r="D1398" s="12" t="n">
        <v>1</v>
      </c>
      <c r="E1398" s="16" t="n">
        <v>1759</v>
      </c>
      <c r="F1398" s="12" t="n">
        <v>10</v>
      </c>
      <c r="G1398" s="12" t="str">
        <f aca="false">INDEX(Products!$C$2:$C$181,MATCH(C1398,Products!$A$2:$A$181,0))</f>
        <v>Electronics</v>
      </c>
      <c r="H1398" s="16" t="n">
        <f aca="false">INDEX(Products!$E$2:$E$181,MATCH(C1398,Products!$A$2:$A$181,0))</f>
        <v>1031.97</v>
      </c>
      <c r="I1398" s="12" t="str">
        <f aca="false">INDEX(Orders!$G$2:$G$3525,MATCH(B1398,Orders!$A$2:$A$3525,0))</f>
        <v>Delivered</v>
      </c>
      <c r="J1398" s="16" t="n">
        <f aca="false">D1398*E1398*(1-F1398/100)</f>
        <v>1583.1</v>
      </c>
      <c r="K1398" s="16" t="n">
        <f aca="false">D1398*H1398</f>
        <v>1031.97</v>
      </c>
      <c r="L1398" s="16" t="n">
        <f aca="false">J1398-K1398</f>
        <v>551.13</v>
      </c>
    </row>
    <row r="1399" customFormat="false" ht="15" hidden="false" customHeight="false" outlineLevel="0" collapsed="false">
      <c r="A1399" s="12" t="n">
        <v>1398</v>
      </c>
      <c r="B1399" s="12" t="n">
        <v>732</v>
      </c>
      <c r="C1399" s="12" t="n">
        <v>68</v>
      </c>
      <c r="D1399" s="12" t="n">
        <v>1</v>
      </c>
      <c r="E1399" s="16" t="n">
        <v>2859</v>
      </c>
      <c r="F1399" s="12" t="n">
        <v>0</v>
      </c>
      <c r="G1399" s="12" t="str">
        <f aca="false">INDEX(Products!$C$2:$C$181,MATCH(C1399,Products!$A$2:$A$181,0))</f>
        <v>Fashion</v>
      </c>
      <c r="H1399" s="16" t="n">
        <f aca="false">INDEX(Products!$E$2:$E$181,MATCH(C1399,Products!$A$2:$A$181,0))</f>
        <v>1757.26</v>
      </c>
      <c r="I1399" s="12" t="str">
        <f aca="false">INDEX(Orders!$G$2:$G$3525,MATCH(B1399,Orders!$A$2:$A$3525,0))</f>
        <v>Cancelled</v>
      </c>
      <c r="J1399" s="16" t="n">
        <f aca="false">D1399*E1399*(1-F1399/100)</f>
        <v>2859</v>
      </c>
      <c r="K1399" s="16" t="n">
        <f aca="false">D1399*H1399</f>
        <v>1757.26</v>
      </c>
      <c r="L1399" s="16" t="n">
        <f aca="false">J1399-K1399</f>
        <v>1101.74</v>
      </c>
    </row>
    <row r="1400" customFormat="false" ht="15" hidden="false" customHeight="false" outlineLevel="0" collapsed="false">
      <c r="A1400" s="12" t="n">
        <v>1399</v>
      </c>
      <c r="B1400" s="12" t="n">
        <v>732</v>
      </c>
      <c r="C1400" s="12" t="n">
        <v>33</v>
      </c>
      <c r="D1400" s="12" t="n">
        <v>1</v>
      </c>
      <c r="E1400" s="16" t="n">
        <v>1699</v>
      </c>
      <c r="F1400" s="12" t="n">
        <v>5</v>
      </c>
      <c r="G1400" s="12" t="str">
        <f aca="false">INDEX(Products!$C$2:$C$181,MATCH(C1400,Products!$A$2:$A$181,0))</f>
        <v>Home &amp; Kitchen</v>
      </c>
      <c r="H1400" s="16" t="n">
        <f aca="false">INDEX(Products!$E$2:$E$181,MATCH(C1400,Products!$A$2:$A$181,0))</f>
        <v>1118.86</v>
      </c>
      <c r="I1400" s="12" t="str">
        <f aca="false">INDEX(Orders!$G$2:$G$3525,MATCH(B1400,Orders!$A$2:$A$3525,0))</f>
        <v>Cancelled</v>
      </c>
      <c r="J1400" s="16" t="n">
        <f aca="false">D1400*E1400*(1-F1400/100)</f>
        <v>1614.05</v>
      </c>
      <c r="K1400" s="16" t="n">
        <f aca="false">D1400*H1400</f>
        <v>1118.86</v>
      </c>
      <c r="L1400" s="16" t="n">
        <f aca="false">J1400-K1400</f>
        <v>495.19</v>
      </c>
    </row>
    <row r="1401" customFormat="false" ht="15" hidden="false" customHeight="false" outlineLevel="0" collapsed="false">
      <c r="A1401" s="12" t="n">
        <v>1400</v>
      </c>
      <c r="B1401" s="12" t="n">
        <v>733</v>
      </c>
      <c r="C1401" s="12" t="n">
        <v>97</v>
      </c>
      <c r="D1401" s="12" t="n">
        <v>1</v>
      </c>
      <c r="E1401" s="16" t="n">
        <v>1649</v>
      </c>
      <c r="F1401" s="12" t="n">
        <v>0</v>
      </c>
      <c r="G1401" s="12" t="str">
        <f aca="false">INDEX(Products!$C$2:$C$181,MATCH(C1401,Products!$A$2:$A$181,0))</f>
        <v>Beauty</v>
      </c>
      <c r="H1401" s="16" t="n">
        <f aca="false">INDEX(Products!$E$2:$E$181,MATCH(C1401,Products!$A$2:$A$181,0))</f>
        <v>1115.75</v>
      </c>
      <c r="I1401" s="12" t="str">
        <f aca="false">INDEX(Orders!$G$2:$G$3525,MATCH(B1401,Orders!$A$2:$A$3525,0))</f>
        <v>Delivered</v>
      </c>
      <c r="J1401" s="16" t="n">
        <f aca="false">D1401*E1401*(1-F1401/100)</f>
        <v>1649</v>
      </c>
      <c r="K1401" s="16" t="n">
        <f aca="false">D1401*H1401</f>
        <v>1115.75</v>
      </c>
      <c r="L1401" s="16" t="n">
        <f aca="false">J1401-K1401</f>
        <v>533.25</v>
      </c>
    </row>
    <row r="1402" customFormat="false" ht="15" hidden="false" customHeight="false" outlineLevel="0" collapsed="false">
      <c r="A1402" s="12" t="n">
        <v>1401</v>
      </c>
      <c r="B1402" s="12" t="n">
        <v>733</v>
      </c>
      <c r="C1402" s="12" t="n">
        <v>118</v>
      </c>
      <c r="D1402" s="12" t="n">
        <v>1</v>
      </c>
      <c r="E1402" s="16" t="n">
        <v>479</v>
      </c>
      <c r="F1402" s="12" t="n">
        <v>5</v>
      </c>
      <c r="G1402" s="12" t="str">
        <f aca="false">INDEX(Products!$C$2:$C$181,MATCH(C1402,Products!$A$2:$A$181,0))</f>
        <v>Beauty</v>
      </c>
      <c r="H1402" s="16" t="n">
        <f aca="false">INDEX(Products!$E$2:$E$181,MATCH(C1402,Products!$A$2:$A$181,0))</f>
        <v>332.66</v>
      </c>
      <c r="I1402" s="12" t="str">
        <f aca="false">INDEX(Orders!$G$2:$G$3525,MATCH(B1402,Orders!$A$2:$A$3525,0))</f>
        <v>Delivered</v>
      </c>
      <c r="J1402" s="16" t="n">
        <f aca="false">D1402*E1402*(1-F1402/100)</f>
        <v>455.05</v>
      </c>
      <c r="K1402" s="16" t="n">
        <f aca="false">D1402*H1402</f>
        <v>332.66</v>
      </c>
      <c r="L1402" s="16" t="n">
        <f aca="false">J1402-K1402</f>
        <v>122.39</v>
      </c>
    </row>
    <row r="1403" customFormat="false" ht="15" hidden="false" customHeight="false" outlineLevel="0" collapsed="false">
      <c r="A1403" s="12" t="n">
        <v>1402</v>
      </c>
      <c r="B1403" s="12" t="n">
        <v>734</v>
      </c>
      <c r="C1403" s="12" t="n">
        <v>143</v>
      </c>
      <c r="D1403" s="12" t="n">
        <v>1</v>
      </c>
      <c r="E1403" s="16" t="n">
        <v>2429</v>
      </c>
      <c r="F1403" s="12" t="n">
        <v>0</v>
      </c>
      <c r="G1403" s="12" t="str">
        <f aca="false">INDEX(Products!$C$2:$C$181,MATCH(C1403,Products!$A$2:$A$181,0))</f>
        <v>Sports &amp; Fitness</v>
      </c>
      <c r="H1403" s="16" t="n">
        <f aca="false">INDEX(Products!$E$2:$E$181,MATCH(C1403,Products!$A$2:$A$181,0))</f>
        <v>1353.41</v>
      </c>
      <c r="I1403" s="12" t="str">
        <f aca="false">INDEX(Orders!$G$2:$G$3525,MATCH(B1403,Orders!$A$2:$A$3525,0))</f>
        <v>Cancelled</v>
      </c>
      <c r="J1403" s="16" t="n">
        <f aca="false">D1403*E1403*(1-F1403/100)</f>
        <v>2429</v>
      </c>
      <c r="K1403" s="16" t="n">
        <f aca="false">D1403*H1403</f>
        <v>1353.41</v>
      </c>
      <c r="L1403" s="16" t="n">
        <f aca="false">J1403-K1403</f>
        <v>1075.59</v>
      </c>
    </row>
    <row r="1404" customFormat="false" ht="15" hidden="false" customHeight="false" outlineLevel="0" collapsed="false">
      <c r="A1404" s="12" t="n">
        <v>1403</v>
      </c>
      <c r="B1404" s="12" t="n">
        <v>735</v>
      </c>
      <c r="C1404" s="12" t="n">
        <v>31</v>
      </c>
      <c r="D1404" s="12" t="n">
        <v>1</v>
      </c>
      <c r="E1404" s="16" t="n">
        <v>2199</v>
      </c>
      <c r="F1404" s="12" t="n">
        <v>10</v>
      </c>
      <c r="G1404" s="12" t="str">
        <f aca="false">INDEX(Products!$C$2:$C$181,MATCH(C1404,Products!$A$2:$A$181,0))</f>
        <v>Home &amp; Kitchen</v>
      </c>
      <c r="H1404" s="16" t="n">
        <f aca="false">INDEX(Products!$E$2:$E$181,MATCH(C1404,Products!$A$2:$A$181,0))</f>
        <v>1328.79</v>
      </c>
      <c r="I1404" s="12" t="str">
        <f aca="false">INDEX(Orders!$G$2:$G$3525,MATCH(B1404,Orders!$A$2:$A$3525,0))</f>
        <v>Delivered</v>
      </c>
      <c r="J1404" s="16" t="n">
        <f aca="false">D1404*E1404*(1-F1404/100)</f>
        <v>1979.1</v>
      </c>
      <c r="K1404" s="16" t="n">
        <f aca="false">D1404*H1404</f>
        <v>1328.79</v>
      </c>
      <c r="L1404" s="16" t="n">
        <f aca="false">J1404-K1404</f>
        <v>650.31</v>
      </c>
    </row>
    <row r="1405" customFormat="false" ht="15" hidden="false" customHeight="false" outlineLevel="0" collapsed="false">
      <c r="A1405" s="12" t="n">
        <v>1404</v>
      </c>
      <c r="B1405" s="12" t="n">
        <v>735</v>
      </c>
      <c r="C1405" s="12" t="n">
        <v>65</v>
      </c>
      <c r="D1405" s="12" t="n">
        <v>1</v>
      </c>
      <c r="E1405" s="16" t="n">
        <v>329</v>
      </c>
      <c r="F1405" s="12" t="n">
        <v>0</v>
      </c>
      <c r="G1405" s="12" t="str">
        <f aca="false">INDEX(Products!$C$2:$C$181,MATCH(C1405,Products!$A$2:$A$181,0))</f>
        <v>Fashion</v>
      </c>
      <c r="H1405" s="16" t="n">
        <f aca="false">INDEX(Products!$E$2:$E$181,MATCH(C1405,Products!$A$2:$A$181,0))</f>
        <v>214.56</v>
      </c>
      <c r="I1405" s="12" t="str">
        <f aca="false">INDEX(Orders!$G$2:$G$3525,MATCH(B1405,Orders!$A$2:$A$3525,0))</f>
        <v>Delivered</v>
      </c>
      <c r="J1405" s="16" t="n">
        <f aca="false">D1405*E1405*(1-F1405/100)</f>
        <v>329</v>
      </c>
      <c r="K1405" s="16" t="n">
        <f aca="false">D1405*H1405</f>
        <v>214.56</v>
      </c>
      <c r="L1405" s="16" t="n">
        <f aca="false">J1405-K1405</f>
        <v>114.44</v>
      </c>
    </row>
    <row r="1406" customFormat="false" ht="15" hidden="false" customHeight="false" outlineLevel="0" collapsed="false">
      <c r="A1406" s="12" t="n">
        <v>1405</v>
      </c>
      <c r="B1406" s="12" t="n">
        <v>736</v>
      </c>
      <c r="C1406" s="12" t="n">
        <v>81</v>
      </c>
      <c r="D1406" s="12" t="n">
        <v>1</v>
      </c>
      <c r="E1406" s="16" t="n">
        <v>1299</v>
      </c>
      <c r="F1406" s="12" t="n">
        <v>0</v>
      </c>
      <c r="G1406" s="12" t="str">
        <f aca="false">INDEX(Products!$C$2:$C$181,MATCH(C1406,Products!$A$2:$A$181,0))</f>
        <v>Fashion</v>
      </c>
      <c r="H1406" s="16" t="n">
        <f aca="false">INDEX(Products!$E$2:$E$181,MATCH(C1406,Products!$A$2:$A$181,0))</f>
        <v>878.72</v>
      </c>
      <c r="I1406" s="12" t="str">
        <f aca="false">INDEX(Orders!$G$2:$G$3525,MATCH(B1406,Orders!$A$2:$A$3525,0))</f>
        <v>Cancelled</v>
      </c>
      <c r="J1406" s="16" t="n">
        <f aca="false">D1406*E1406*(1-F1406/100)</f>
        <v>1299</v>
      </c>
      <c r="K1406" s="16" t="n">
        <f aca="false">D1406*H1406</f>
        <v>878.72</v>
      </c>
      <c r="L1406" s="16" t="n">
        <f aca="false">J1406-K1406</f>
        <v>420.28</v>
      </c>
    </row>
    <row r="1407" customFormat="false" ht="15" hidden="false" customHeight="false" outlineLevel="0" collapsed="false">
      <c r="A1407" s="12" t="n">
        <v>1406</v>
      </c>
      <c r="B1407" s="12" t="n">
        <v>736</v>
      </c>
      <c r="C1407" s="12" t="n">
        <v>23</v>
      </c>
      <c r="D1407" s="12" t="n">
        <v>1</v>
      </c>
      <c r="E1407" s="16" t="n">
        <v>2159</v>
      </c>
      <c r="F1407" s="12" t="n">
        <v>0</v>
      </c>
      <c r="G1407" s="12" t="str">
        <f aca="false">INDEX(Products!$C$2:$C$181,MATCH(C1407,Products!$A$2:$A$181,0))</f>
        <v>Electronics</v>
      </c>
      <c r="H1407" s="16" t="n">
        <f aca="false">INDEX(Products!$E$2:$E$181,MATCH(C1407,Products!$A$2:$A$181,0))</f>
        <v>1473.53</v>
      </c>
      <c r="I1407" s="12" t="str">
        <f aca="false">INDEX(Orders!$G$2:$G$3525,MATCH(B1407,Orders!$A$2:$A$3525,0))</f>
        <v>Cancelled</v>
      </c>
      <c r="J1407" s="16" t="n">
        <f aca="false">D1407*E1407*(1-F1407/100)</f>
        <v>2159</v>
      </c>
      <c r="K1407" s="16" t="n">
        <f aca="false">D1407*H1407</f>
        <v>1473.53</v>
      </c>
      <c r="L1407" s="16" t="n">
        <f aca="false">J1407-K1407</f>
        <v>685.47</v>
      </c>
    </row>
    <row r="1408" customFormat="false" ht="15" hidden="false" customHeight="false" outlineLevel="0" collapsed="false">
      <c r="A1408" s="12" t="n">
        <v>1407</v>
      </c>
      <c r="B1408" s="12" t="n">
        <v>736</v>
      </c>
      <c r="C1408" s="12" t="n">
        <v>64</v>
      </c>
      <c r="D1408" s="12" t="n">
        <v>1</v>
      </c>
      <c r="E1408" s="16" t="n">
        <v>2519</v>
      </c>
      <c r="F1408" s="12" t="n">
        <v>0</v>
      </c>
      <c r="G1408" s="12" t="str">
        <f aca="false">INDEX(Products!$C$2:$C$181,MATCH(C1408,Products!$A$2:$A$181,0))</f>
        <v>Fashion</v>
      </c>
      <c r="H1408" s="16" t="n">
        <f aca="false">INDEX(Products!$E$2:$E$181,MATCH(C1408,Products!$A$2:$A$181,0))</f>
        <v>1819.09</v>
      </c>
      <c r="I1408" s="12" t="str">
        <f aca="false">INDEX(Orders!$G$2:$G$3525,MATCH(B1408,Orders!$A$2:$A$3525,0))</f>
        <v>Cancelled</v>
      </c>
      <c r="J1408" s="16" t="n">
        <f aca="false">D1408*E1408*(1-F1408/100)</f>
        <v>2519</v>
      </c>
      <c r="K1408" s="16" t="n">
        <f aca="false">D1408*H1408</f>
        <v>1819.09</v>
      </c>
      <c r="L1408" s="16" t="n">
        <f aca="false">J1408-K1408</f>
        <v>699.91</v>
      </c>
    </row>
    <row r="1409" customFormat="false" ht="15" hidden="false" customHeight="false" outlineLevel="0" collapsed="false">
      <c r="A1409" s="12" t="n">
        <v>1408</v>
      </c>
      <c r="B1409" s="12" t="n">
        <v>736</v>
      </c>
      <c r="C1409" s="12" t="n">
        <v>40</v>
      </c>
      <c r="D1409" s="12" t="n">
        <v>1</v>
      </c>
      <c r="E1409" s="16" t="n">
        <v>2059</v>
      </c>
      <c r="F1409" s="12" t="n">
        <v>0</v>
      </c>
      <c r="G1409" s="12" t="str">
        <f aca="false">INDEX(Products!$C$2:$C$181,MATCH(C1409,Products!$A$2:$A$181,0))</f>
        <v>Home &amp; Kitchen</v>
      </c>
      <c r="H1409" s="16" t="n">
        <f aca="false">INDEX(Products!$E$2:$E$181,MATCH(C1409,Products!$A$2:$A$181,0))</f>
        <v>1180.16</v>
      </c>
      <c r="I1409" s="12" t="str">
        <f aca="false">INDEX(Orders!$G$2:$G$3525,MATCH(B1409,Orders!$A$2:$A$3525,0))</f>
        <v>Cancelled</v>
      </c>
      <c r="J1409" s="16" t="n">
        <f aca="false">D1409*E1409*(1-F1409/100)</f>
        <v>2059</v>
      </c>
      <c r="K1409" s="16" t="n">
        <f aca="false">D1409*H1409</f>
        <v>1180.16</v>
      </c>
      <c r="L1409" s="16" t="n">
        <f aca="false">J1409-K1409</f>
        <v>878.84</v>
      </c>
    </row>
    <row r="1410" customFormat="false" ht="15" hidden="false" customHeight="false" outlineLevel="0" collapsed="false">
      <c r="A1410" s="12" t="n">
        <v>1409</v>
      </c>
      <c r="B1410" s="12" t="n">
        <v>737</v>
      </c>
      <c r="C1410" s="12" t="n">
        <v>135</v>
      </c>
      <c r="D1410" s="12" t="n">
        <v>1</v>
      </c>
      <c r="E1410" s="16" t="n">
        <v>1609</v>
      </c>
      <c r="F1410" s="12" t="n">
        <v>0</v>
      </c>
      <c r="G1410" s="12" t="str">
        <f aca="false">INDEX(Products!$C$2:$C$181,MATCH(C1410,Products!$A$2:$A$181,0))</f>
        <v>Sports &amp; Fitness</v>
      </c>
      <c r="H1410" s="16" t="n">
        <f aca="false">INDEX(Products!$E$2:$E$181,MATCH(C1410,Products!$A$2:$A$181,0))</f>
        <v>979.43</v>
      </c>
      <c r="I1410" s="12" t="str">
        <f aca="false">INDEX(Orders!$G$2:$G$3525,MATCH(B1410,Orders!$A$2:$A$3525,0))</f>
        <v>Delivered</v>
      </c>
      <c r="J1410" s="16" t="n">
        <f aca="false">D1410*E1410*(1-F1410/100)</f>
        <v>1609</v>
      </c>
      <c r="K1410" s="16" t="n">
        <f aca="false">D1410*H1410</f>
        <v>979.43</v>
      </c>
      <c r="L1410" s="16" t="n">
        <f aca="false">J1410-K1410</f>
        <v>629.57</v>
      </c>
    </row>
    <row r="1411" customFormat="false" ht="15" hidden="false" customHeight="false" outlineLevel="0" collapsed="false">
      <c r="A1411" s="12" t="n">
        <v>1410</v>
      </c>
      <c r="B1411" s="12" t="n">
        <v>738</v>
      </c>
      <c r="C1411" s="12" t="n">
        <v>103</v>
      </c>
      <c r="D1411" s="12" t="n">
        <v>1</v>
      </c>
      <c r="E1411" s="16" t="n">
        <v>1159</v>
      </c>
      <c r="F1411" s="12" t="n">
        <v>0</v>
      </c>
      <c r="G1411" s="12" t="str">
        <f aca="false">INDEX(Products!$C$2:$C$181,MATCH(C1411,Products!$A$2:$A$181,0))</f>
        <v>Beauty</v>
      </c>
      <c r="H1411" s="16" t="n">
        <f aca="false">INDEX(Products!$E$2:$E$181,MATCH(C1411,Products!$A$2:$A$181,0))</f>
        <v>639.58</v>
      </c>
      <c r="I1411" s="12" t="str">
        <f aca="false">INDEX(Orders!$G$2:$G$3525,MATCH(B1411,Orders!$A$2:$A$3525,0))</f>
        <v>Cancelled</v>
      </c>
      <c r="J1411" s="16" t="n">
        <f aca="false">D1411*E1411*(1-F1411/100)</f>
        <v>1159</v>
      </c>
      <c r="K1411" s="16" t="n">
        <f aca="false">D1411*H1411</f>
        <v>639.58</v>
      </c>
      <c r="L1411" s="16" t="n">
        <f aca="false">J1411-K1411</f>
        <v>519.42</v>
      </c>
    </row>
    <row r="1412" customFormat="false" ht="15" hidden="false" customHeight="false" outlineLevel="0" collapsed="false">
      <c r="A1412" s="12" t="n">
        <v>1411</v>
      </c>
      <c r="B1412" s="12" t="n">
        <v>738</v>
      </c>
      <c r="C1412" s="12" t="n">
        <v>59</v>
      </c>
      <c r="D1412" s="12" t="n">
        <v>1</v>
      </c>
      <c r="E1412" s="16" t="n">
        <v>4109</v>
      </c>
      <c r="F1412" s="12" t="n">
        <v>0</v>
      </c>
      <c r="G1412" s="12" t="str">
        <f aca="false">INDEX(Products!$C$2:$C$181,MATCH(C1412,Products!$A$2:$A$181,0))</f>
        <v>Home &amp; Kitchen</v>
      </c>
      <c r="H1412" s="16" t="n">
        <f aca="false">INDEX(Products!$E$2:$E$181,MATCH(C1412,Products!$A$2:$A$181,0))</f>
        <v>2413.27</v>
      </c>
      <c r="I1412" s="12" t="str">
        <f aca="false">INDEX(Orders!$G$2:$G$3525,MATCH(B1412,Orders!$A$2:$A$3525,0))</f>
        <v>Cancelled</v>
      </c>
      <c r="J1412" s="16" t="n">
        <f aca="false">D1412*E1412*(1-F1412/100)</f>
        <v>4109</v>
      </c>
      <c r="K1412" s="16" t="n">
        <f aca="false">D1412*H1412</f>
        <v>2413.27</v>
      </c>
      <c r="L1412" s="16" t="n">
        <f aca="false">J1412-K1412</f>
        <v>1695.73</v>
      </c>
    </row>
    <row r="1413" customFormat="false" ht="15" hidden="false" customHeight="false" outlineLevel="0" collapsed="false">
      <c r="A1413" s="12" t="n">
        <v>1412</v>
      </c>
      <c r="B1413" s="12" t="n">
        <v>739</v>
      </c>
      <c r="C1413" s="12" t="n">
        <v>47</v>
      </c>
      <c r="D1413" s="12" t="n">
        <v>1</v>
      </c>
      <c r="E1413" s="16" t="n">
        <v>3909</v>
      </c>
      <c r="F1413" s="12" t="n">
        <v>0</v>
      </c>
      <c r="G1413" s="12" t="str">
        <f aca="false">INDEX(Products!$C$2:$C$181,MATCH(C1413,Products!$A$2:$A$181,0))</f>
        <v>Home &amp; Kitchen</v>
      </c>
      <c r="H1413" s="16" t="n">
        <f aca="false">INDEX(Products!$E$2:$E$181,MATCH(C1413,Products!$A$2:$A$181,0))</f>
        <v>2588.76</v>
      </c>
      <c r="I1413" s="12" t="str">
        <f aca="false">INDEX(Orders!$G$2:$G$3525,MATCH(B1413,Orders!$A$2:$A$3525,0))</f>
        <v>Delivered</v>
      </c>
      <c r="J1413" s="16" t="n">
        <f aca="false">D1413*E1413*(1-F1413/100)</f>
        <v>3909</v>
      </c>
      <c r="K1413" s="16" t="n">
        <f aca="false">D1413*H1413</f>
        <v>2588.76</v>
      </c>
      <c r="L1413" s="16" t="n">
        <f aca="false">J1413-K1413</f>
        <v>1320.24</v>
      </c>
    </row>
    <row r="1414" customFormat="false" ht="15" hidden="false" customHeight="false" outlineLevel="0" collapsed="false">
      <c r="A1414" s="12" t="n">
        <v>1413</v>
      </c>
      <c r="B1414" s="12" t="n">
        <v>739</v>
      </c>
      <c r="C1414" s="12" t="n">
        <v>129</v>
      </c>
      <c r="D1414" s="12" t="n">
        <v>1</v>
      </c>
      <c r="E1414" s="16" t="n">
        <v>3769</v>
      </c>
      <c r="F1414" s="12" t="n">
        <v>0</v>
      </c>
      <c r="G1414" s="12" t="str">
        <f aca="false">INDEX(Products!$C$2:$C$181,MATCH(C1414,Products!$A$2:$A$181,0))</f>
        <v>Sports &amp; Fitness</v>
      </c>
      <c r="H1414" s="16" t="n">
        <f aca="false">INDEX(Products!$E$2:$E$181,MATCH(C1414,Products!$A$2:$A$181,0))</f>
        <v>2597.62</v>
      </c>
      <c r="I1414" s="12" t="str">
        <f aca="false">INDEX(Orders!$G$2:$G$3525,MATCH(B1414,Orders!$A$2:$A$3525,0))</f>
        <v>Delivered</v>
      </c>
      <c r="J1414" s="16" t="n">
        <f aca="false">D1414*E1414*(1-F1414/100)</f>
        <v>3769</v>
      </c>
      <c r="K1414" s="16" t="n">
        <f aca="false">D1414*H1414</f>
        <v>2597.62</v>
      </c>
      <c r="L1414" s="16" t="n">
        <f aca="false">J1414-K1414</f>
        <v>1171.38</v>
      </c>
    </row>
    <row r="1415" customFormat="false" ht="15" hidden="false" customHeight="false" outlineLevel="0" collapsed="false">
      <c r="A1415" s="12" t="n">
        <v>1414</v>
      </c>
      <c r="B1415" s="12" t="n">
        <v>740</v>
      </c>
      <c r="C1415" s="12" t="n">
        <v>139</v>
      </c>
      <c r="D1415" s="12" t="n">
        <v>1</v>
      </c>
      <c r="E1415" s="16" t="n">
        <v>3249</v>
      </c>
      <c r="F1415" s="12" t="n">
        <v>15</v>
      </c>
      <c r="G1415" s="12" t="str">
        <f aca="false">INDEX(Products!$C$2:$C$181,MATCH(C1415,Products!$A$2:$A$181,0))</f>
        <v>Sports &amp; Fitness</v>
      </c>
      <c r="H1415" s="16" t="n">
        <f aca="false">INDEX(Products!$E$2:$E$181,MATCH(C1415,Products!$A$2:$A$181,0))</f>
        <v>2209.3</v>
      </c>
      <c r="I1415" s="12" t="str">
        <f aca="false">INDEX(Orders!$G$2:$G$3525,MATCH(B1415,Orders!$A$2:$A$3525,0))</f>
        <v>Delivered</v>
      </c>
      <c r="J1415" s="16" t="n">
        <f aca="false">D1415*E1415*(1-F1415/100)</f>
        <v>2761.65</v>
      </c>
      <c r="K1415" s="16" t="n">
        <f aca="false">D1415*H1415</f>
        <v>2209.3</v>
      </c>
      <c r="L1415" s="16" t="n">
        <f aca="false">J1415-K1415</f>
        <v>552.35</v>
      </c>
    </row>
    <row r="1416" customFormat="false" ht="15" hidden="false" customHeight="false" outlineLevel="0" collapsed="false">
      <c r="A1416" s="12" t="n">
        <v>1415</v>
      </c>
      <c r="B1416" s="12" t="n">
        <v>741</v>
      </c>
      <c r="C1416" s="12" t="n">
        <v>49</v>
      </c>
      <c r="D1416" s="12" t="n">
        <v>1</v>
      </c>
      <c r="E1416" s="16" t="n">
        <v>2809</v>
      </c>
      <c r="F1416" s="12" t="n">
        <v>0</v>
      </c>
      <c r="G1416" s="12" t="str">
        <f aca="false">INDEX(Products!$C$2:$C$181,MATCH(C1416,Products!$A$2:$A$181,0))</f>
        <v>Home &amp; Kitchen</v>
      </c>
      <c r="H1416" s="16" t="n">
        <f aca="false">INDEX(Products!$E$2:$E$181,MATCH(C1416,Products!$A$2:$A$181,0))</f>
        <v>1785.14</v>
      </c>
      <c r="I1416" s="12" t="str">
        <f aca="false">INDEX(Orders!$G$2:$G$3525,MATCH(B1416,Orders!$A$2:$A$3525,0))</f>
        <v>Delivered</v>
      </c>
      <c r="J1416" s="16" t="n">
        <f aca="false">D1416*E1416*(1-F1416/100)</f>
        <v>2809</v>
      </c>
      <c r="K1416" s="16" t="n">
        <f aca="false">D1416*H1416</f>
        <v>1785.14</v>
      </c>
      <c r="L1416" s="16" t="n">
        <f aca="false">J1416-K1416</f>
        <v>1023.86</v>
      </c>
    </row>
    <row r="1417" customFormat="false" ht="15" hidden="false" customHeight="false" outlineLevel="0" collapsed="false">
      <c r="A1417" s="12" t="n">
        <v>1416</v>
      </c>
      <c r="B1417" s="12" t="n">
        <v>741</v>
      </c>
      <c r="C1417" s="12" t="n">
        <v>25</v>
      </c>
      <c r="D1417" s="12" t="n">
        <v>1</v>
      </c>
      <c r="E1417" s="16" t="n">
        <v>3649</v>
      </c>
      <c r="F1417" s="12" t="n">
        <v>0</v>
      </c>
      <c r="G1417" s="12" t="str">
        <f aca="false">INDEX(Products!$C$2:$C$181,MATCH(C1417,Products!$A$2:$A$181,0))</f>
        <v>Electronics</v>
      </c>
      <c r="H1417" s="16" t="n">
        <f aca="false">INDEX(Products!$E$2:$E$181,MATCH(C1417,Products!$A$2:$A$181,0))</f>
        <v>2141.86</v>
      </c>
      <c r="I1417" s="12" t="str">
        <f aca="false">INDEX(Orders!$G$2:$G$3525,MATCH(B1417,Orders!$A$2:$A$3525,0))</f>
        <v>Delivered</v>
      </c>
      <c r="J1417" s="16" t="n">
        <f aca="false">D1417*E1417*(1-F1417/100)</f>
        <v>3649</v>
      </c>
      <c r="K1417" s="16" t="n">
        <f aca="false">D1417*H1417</f>
        <v>2141.86</v>
      </c>
      <c r="L1417" s="16" t="n">
        <f aca="false">J1417-K1417</f>
        <v>1507.14</v>
      </c>
    </row>
    <row r="1418" customFormat="false" ht="15" hidden="false" customHeight="false" outlineLevel="0" collapsed="false">
      <c r="A1418" s="12" t="n">
        <v>1417</v>
      </c>
      <c r="B1418" s="12" t="n">
        <v>742</v>
      </c>
      <c r="C1418" s="12" t="n">
        <v>74</v>
      </c>
      <c r="D1418" s="12" t="n">
        <v>1</v>
      </c>
      <c r="E1418" s="16" t="n">
        <v>1959</v>
      </c>
      <c r="F1418" s="12" t="n">
        <v>10</v>
      </c>
      <c r="G1418" s="12" t="str">
        <f aca="false">INDEX(Products!$C$2:$C$181,MATCH(C1418,Products!$A$2:$A$181,0))</f>
        <v>Fashion</v>
      </c>
      <c r="H1418" s="16" t="n">
        <f aca="false">INDEX(Products!$E$2:$E$181,MATCH(C1418,Products!$A$2:$A$181,0))</f>
        <v>1274.4</v>
      </c>
      <c r="I1418" s="12" t="str">
        <f aca="false">INDEX(Orders!$G$2:$G$3525,MATCH(B1418,Orders!$A$2:$A$3525,0))</f>
        <v>Cancelled</v>
      </c>
      <c r="J1418" s="16" t="n">
        <f aca="false">D1418*E1418*(1-F1418/100)</f>
        <v>1763.1</v>
      </c>
      <c r="K1418" s="16" t="n">
        <f aca="false">D1418*H1418</f>
        <v>1274.4</v>
      </c>
      <c r="L1418" s="16" t="n">
        <f aca="false">J1418-K1418</f>
        <v>488.7</v>
      </c>
    </row>
    <row r="1419" customFormat="false" ht="15" hidden="false" customHeight="false" outlineLevel="0" collapsed="false">
      <c r="A1419" s="12" t="n">
        <v>1418</v>
      </c>
      <c r="B1419" s="12" t="n">
        <v>742</v>
      </c>
      <c r="C1419" s="12" t="n">
        <v>65</v>
      </c>
      <c r="D1419" s="12" t="n">
        <v>1</v>
      </c>
      <c r="E1419" s="16" t="n">
        <v>329</v>
      </c>
      <c r="F1419" s="12" t="n">
        <v>0</v>
      </c>
      <c r="G1419" s="12" t="str">
        <f aca="false">INDEX(Products!$C$2:$C$181,MATCH(C1419,Products!$A$2:$A$181,0))</f>
        <v>Fashion</v>
      </c>
      <c r="H1419" s="16" t="n">
        <f aca="false">INDEX(Products!$E$2:$E$181,MATCH(C1419,Products!$A$2:$A$181,0))</f>
        <v>214.56</v>
      </c>
      <c r="I1419" s="12" t="str">
        <f aca="false">INDEX(Orders!$G$2:$G$3525,MATCH(B1419,Orders!$A$2:$A$3525,0))</f>
        <v>Cancelled</v>
      </c>
      <c r="J1419" s="16" t="n">
        <f aca="false">D1419*E1419*(1-F1419/100)</f>
        <v>329</v>
      </c>
      <c r="K1419" s="16" t="n">
        <f aca="false">D1419*H1419</f>
        <v>214.56</v>
      </c>
      <c r="L1419" s="16" t="n">
        <f aca="false">J1419-K1419</f>
        <v>114.44</v>
      </c>
    </row>
    <row r="1420" customFormat="false" ht="15" hidden="false" customHeight="false" outlineLevel="0" collapsed="false">
      <c r="A1420" s="12" t="n">
        <v>1419</v>
      </c>
      <c r="B1420" s="12" t="n">
        <v>743</v>
      </c>
      <c r="C1420" s="12" t="n">
        <v>45</v>
      </c>
      <c r="D1420" s="12" t="n">
        <v>1</v>
      </c>
      <c r="E1420" s="16" t="n">
        <v>4489</v>
      </c>
      <c r="F1420" s="12" t="n">
        <v>0</v>
      </c>
      <c r="G1420" s="12" t="str">
        <f aca="false">INDEX(Products!$C$2:$C$181,MATCH(C1420,Products!$A$2:$A$181,0))</f>
        <v>Home &amp; Kitchen</v>
      </c>
      <c r="H1420" s="16" t="n">
        <f aca="false">INDEX(Products!$E$2:$E$181,MATCH(C1420,Products!$A$2:$A$181,0))</f>
        <v>2892.9</v>
      </c>
      <c r="I1420" s="12" t="str">
        <f aca="false">INDEX(Orders!$G$2:$G$3525,MATCH(B1420,Orders!$A$2:$A$3525,0))</f>
        <v>Cancelled</v>
      </c>
      <c r="J1420" s="16" t="n">
        <f aca="false">D1420*E1420*(1-F1420/100)</f>
        <v>4489</v>
      </c>
      <c r="K1420" s="16" t="n">
        <f aca="false">D1420*H1420</f>
        <v>2892.9</v>
      </c>
      <c r="L1420" s="16" t="n">
        <f aca="false">J1420-K1420</f>
        <v>1596.1</v>
      </c>
    </row>
    <row r="1421" customFormat="false" ht="15" hidden="false" customHeight="false" outlineLevel="0" collapsed="false">
      <c r="A1421" s="12" t="n">
        <v>1420</v>
      </c>
      <c r="B1421" s="12" t="n">
        <v>744</v>
      </c>
      <c r="C1421" s="12" t="n">
        <v>59</v>
      </c>
      <c r="D1421" s="12" t="n">
        <v>1</v>
      </c>
      <c r="E1421" s="16" t="n">
        <v>4109</v>
      </c>
      <c r="F1421" s="12" t="n">
        <v>0</v>
      </c>
      <c r="G1421" s="12" t="str">
        <f aca="false">INDEX(Products!$C$2:$C$181,MATCH(C1421,Products!$A$2:$A$181,0))</f>
        <v>Home &amp; Kitchen</v>
      </c>
      <c r="H1421" s="16" t="n">
        <f aca="false">INDEX(Products!$E$2:$E$181,MATCH(C1421,Products!$A$2:$A$181,0))</f>
        <v>2413.27</v>
      </c>
      <c r="I1421" s="12" t="str">
        <f aca="false">INDEX(Orders!$G$2:$G$3525,MATCH(B1421,Orders!$A$2:$A$3525,0))</f>
        <v>Delivered</v>
      </c>
      <c r="J1421" s="16" t="n">
        <f aca="false">D1421*E1421*(1-F1421/100)</f>
        <v>4109</v>
      </c>
      <c r="K1421" s="16" t="n">
        <f aca="false">D1421*H1421</f>
        <v>2413.27</v>
      </c>
      <c r="L1421" s="16" t="n">
        <f aca="false">J1421-K1421</f>
        <v>1695.73</v>
      </c>
    </row>
    <row r="1422" customFormat="false" ht="15" hidden="false" customHeight="false" outlineLevel="0" collapsed="false">
      <c r="A1422" s="12" t="n">
        <v>1421</v>
      </c>
      <c r="B1422" s="12" t="n">
        <v>745</v>
      </c>
      <c r="C1422" s="12" t="n">
        <v>10</v>
      </c>
      <c r="D1422" s="12" t="n">
        <v>2</v>
      </c>
      <c r="E1422" s="16" t="n">
        <v>3059</v>
      </c>
      <c r="F1422" s="12" t="n">
        <v>5</v>
      </c>
      <c r="G1422" s="12" t="str">
        <f aca="false">INDEX(Products!$C$2:$C$181,MATCH(C1422,Products!$A$2:$A$181,0))</f>
        <v>Electronics</v>
      </c>
      <c r="H1422" s="16" t="n">
        <f aca="false">INDEX(Products!$E$2:$E$181,MATCH(C1422,Products!$A$2:$A$181,0))</f>
        <v>1860.62</v>
      </c>
      <c r="I1422" s="12" t="str">
        <f aca="false">INDEX(Orders!$G$2:$G$3525,MATCH(B1422,Orders!$A$2:$A$3525,0))</f>
        <v>Delivered</v>
      </c>
      <c r="J1422" s="16" t="n">
        <f aca="false">D1422*E1422*(1-F1422/100)</f>
        <v>5812.1</v>
      </c>
      <c r="K1422" s="16" t="n">
        <f aca="false">D1422*H1422</f>
        <v>3721.24</v>
      </c>
      <c r="L1422" s="16" t="n">
        <f aca="false">J1422-K1422</f>
        <v>2090.86</v>
      </c>
    </row>
    <row r="1423" customFormat="false" ht="15" hidden="false" customHeight="false" outlineLevel="0" collapsed="false">
      <c r="A1423" s="12" t="n">
        <v>1422</v>
      </c>
      <c r="B1423" s="12" t="n">
        <v>745</v>
      </c>
      <c r="C1423" s="12" t="n">
        <v>90</v>
      </c>
      <c r="D1423" s="12" t="n">
        <v>1</v>
      </c>
      <c r="E1423" s="16" t="n">
        <v>2839</v>
      </c>
      <c r="F1423" s="12" t="n">
        <v>0</v>
      </c>
      <c r="G1423" s="12" t="str">
        <f aca="false">INDEX(Products!$C$2:$C$181,MATCH(C1423,Products!$A$2:$A$181,0))</f>
        <v>Fashion</v>
      </c>
      <c r="H1423" s="16" t="n">
        <f aca="false">INDEX(Products!$E$2:$E$181,MATCH(C1423,Products!$A$2:$A$181,0))</f>
        <v>1639.53</v>
      </c>
      <c r="I1423" s="12" t="str">
        <f aca="false">INDEX(Orders!$G$2:$G$3525,MATCH(B1423,Orders!$A$2:$A$3525,0))</f>
        <v>Delivered</v>
      </c>
      <c r="J1423" s="16" t="n">
        <f aca="false">D1423*E1423*(1-F1423/100)</f>
        <v>2839</v>
      </c>
      <c r="K1423" s="16" t="n">
        <f aca="false">D1423*H1423</f>
        <v>1639.53</v>
      </c>
      <c r="L1423" s="16" t="n">
        <f aca="false">J1423-K1423</f>
        <v>1199.47</v>
      </c>
    </row>
    <row r="1424" customFormat="false" ht="15" hidden="false" customHeight="false" outlineLevel="0" collapsed="false">
      <c r="A1424" s="12" t="n">
        <v>1423</v>
      </c>
      <c r="B1424" s="12" t="n">
        <v>746</v>
      </c>
      <c r="C1424" s="12" t="n">
        <v>70</v>
      </c>
      <c r="D1424" s="12" t="n">
        <v>1</v>
      </c>
      <c r="E1424" s="16" t="n">
        <v>1289</v>
      </c>
      <c r="F1424" s="12" t="n">
        <v>5</v>
      </c>
      <c r="G1424" s="12" t="str">
        <f aca="false">INDEX(Products!$C$2:$C$181,MATCH(C1424,Products!$A$2:$A$181,0))</f>
        <v>Fashion</v>
      </c>
      <c r="H1424" s="16" t="n">
        <f aca="false">INDEX(Products!$E$2:$E$181,MATCH(C1424,Products!$A$2:$A$181,0))</f>
        <v>959.48</v>
      </c>
      <c r="I1424" s="12" t="str">
        <f aca="false">INDEX(Orders!$G$2:$G$3525,MATCH(B1424,Orders!$A$2:$A$3525,0))</f>
        <v>Cancelled</v>
      </c>
      <c r="J1424" s="16" t="n">
        <f aca="false">D1424*E1424*(1-F1424/100)</f>
        <v>1224.55</v>
      </c>
      <c r="K1424" s="16" t="n">
        <f aca="false">D1424*H1424</f>
        <v>959.48</v>
      </c>
      <c r="L1424" s="16" t="n">
        <f aca="false">J1424-K1424</f>
        <v>265.07</v>
      </c>
    </row>
    <row r="1425" customFormat="false" ht="15" hidden="false" customHeight="false" outlineLevel="0" collapsed="false">
      <c r="A1425" s="12" t="n">
        <v>1424</v>
      </c>
      <c r="B1425" s="12" t="n">
        <v>747</v>
      </c>
      <c r="C1425" s="12" t="n">
        <v>135</v>
      </c>
      <c r="D1425" s="12" t="n">
        <v>1</v>
      </c>
      <c r="E1425" s="16" t="n">
        <v>1609</v>
      </c>
      <c r="F1425" s="12" t="n">
        <v>0</v>
      </c>
      <c r="G1425" s="12" t="str">
        <f aca="false">INDEX(Products!$C$2:$C$181,MATCH(C1425,Products!$A$2:$A$181,0))</f>
        <v>Sports &amp; Fitness</v>
      </c>
      <c r="H1425" s="16" t="n">
        <f aca="false">INDEX(Products!$E$2:$E$181,MATCH(C1425,Products!$A$2:$A$181,0))</f>
        <v>979.43</v>
      </c>
      <c r="I1425" s="12" t="str">
        <f aca="false">INDEX(Orders!$G$2:$G$3525,MATCH(B1425,Orders!$A$2:$A$3525,0))</f>
        <v>Delivered</v>
      </c>
      <c r="J1425" s="16" t="n">
        <f aca="false">D1425*E1425*(1-F1425/100)</f>
        <v>1609</v>
      </c>
      <c r="K1425" s="16" t="n">
        <f aca="false">D1425*H1425</f>
        <v>979.43</v>
      </c>
      <c r="L1425" s="16" t="n">
        <f aca="false">J1425-K1425</f>
        <v>629.57</v>
      </c>
    </row>
    <row r="1426" customFormat="false" ht="15" hidden="false" customHeight="false" outlineLevel="0" collapsed="false">
      <c r="A1426" s="12" t="n">
        <v>1425</v>
      </c>
      <c r="B1426" s="12" t="n">
        <v>748</v>
      </c>
      <c r="C1426" s="12" t="n">
        <v>71</v>
      </c>
      <c r="D1426" s="12" t="n">
        <v>2</v>
      </c>
      <c r="E1426" s="16" t="n">
        <v>2909</v>
      </c>
      <c r="F1426" s="12" t="n">
        <v>0</v>
      </c>
      <c r="G1426" s="12" t="str">
        <f aca="false">INDEX(Products!$C$2:$C$181,MATCH(C1426,Products!$A$2:$A$181,0))</f>
        <v>Fashion</v>
      </c>
      <c r="H1426" s="16" t="n">
        <f aca="false">INDEX(Products!$E$2:$E$181,MATCH(C1426,Products!$A$2:$A$181,0))</f>
        <v>1746.44</v>
      </c>
      <c r="I1426" s="12" t="str">
        <f aca="false">INDEX(Orders!$G$2:$G$3525,MATCH(B1426,Orders!$A$2:$A$3525,0))</f>
        <v>Returned</v>
      </c>
      <c r="J1426" s="16" t="n">
        <f aca="false">D1426*E1426*(1-F1426/100)</f>
        <v>5818</v>
      </c>
      <c r="K1426" s="16" t="n">
        <f aca="false">D1426*H1426</f>
        <v>3492.88</v>
      </c>
      <c r="L1426" s="16" t="n">
        <f aca="false">J1426-K1426</f>
        <v>2325.12</v>
      </c>
    </row>
    <row r="1427" customFormat="false" ht="15" hidden="false" customHeight="false" outlineLevel="0" collapsed="false">
      <c r="A1427" s="12" t="n">
        <v>1426</v>
      </c>
      <c r="B1427" s="12" t="n">
        <v>748</v>
      </c>
      <c r="C1427" s="12" t="n">
        <v>31</v>
      </c>
      <c r="D1427" s="12" t="n">
        <v>1</v>
      </c>
      <c r="E1427" s="16" t="n">
        <v>2199</v>
      </c>
      <c r="F1427" s="12" t="n">
        <v>0</v>
      </c>
      <c r="G1427" s="12" t="str">
        <f aca="false">INDEX(Products!$C$2:$C$181,MATCH(C1427,Products!$A$2:$A$181,0))</f>
        <v>Home &amp; Kitchen</v>
      </c>
      <c r="H1427" s="16" t="n">
        <f aca="false">INDEX(Products!$E$2:$E$181,MATCH(C1427,Products!$A$2:$A$181,0))</f>
        <v>1328.79</v>
      </c>
      <c r="I1427" s="12" t="str">
        <f aca="false">INDEX(Orders!$G$2:$G$3525,MATCH(B1427,Orders!$A$2:$A$3525,0))</f>
        <v>Returned</v>
      </c>
      <c r="J1427" s="16" t="n">
        <f aca="false">D1427*E1427*(1-F1427/100)</f>
        <v>2199</v>
      </c>
      <c r="K1427" s="16" t="n">
        <f aca="false">D1427*H1427</f>
        <v>1328.79</v>
      </c>
      <c r="L1427" s="16" t="n">
        <f aca="false">J1427-K1427</f>
        <v>870.21</v>
      </c>
    </row>
    <row r="1428" customFormat="false" ht="15" hidden="false" customHeight="false" outlineLevel="0" collapsed="false">
      <c r="A1428" s="12" t="n">
        <v>1427</v>
      </c>
      <c r="B1428" s="12" t="n">
        <v>749</v>
      </c>
      <c r="C1428" s="12" t="n">
        <v>93</v>
      </c>
      <c r="D1428" s="12" t="n">
        <v>1</v>
      </c>
      <c r="E1428" s="16" t="n">
        <v>589</v>
      </c>
      <c r="F1428" s="12" t="n">
        <v>0</v>
      </c>
      <c r="G1428" s="12" t="str">
        <f aca="false">INDEX(Products!$C$2:$C$181,MATCH(C1428,Products!$A$2:$A$181,0))</f>
        <v>Beauty</v>
      </c>
      <c r="H1428" s="16" t="n">
        <f aca="false">INDEX(Products!$E$2:$E$181,MATCH(C1428,Products!$A$2:$A$181,0))</f>
        <v>401.7</v>
      </c>
      <c r="I1428" s="12" t="str">
        <f aca="false">INDEX(Orders!$G$2:$G$3525,MATCH(B1428,Orders!$A$2:$A$3525,0))</f>
        <v>Delivered</v>
      </c>
      <c r="J1428" s="16" t="n">
        <f aca="false">D1428*E1428*(1-F1428/100)</f>
        <v>589</v>
      </c>
      <c r="K1428" s="16" t="n">
        <f aca="false">D1428*H1428</f>
        <v>401.7</v>
      </c>
      <c r="L1428" s="16" t="n">
        <f aca="false">J1428-K1428</f>
        <v>187.3</v>
      </c>
    </row>
    <row r="1429" customFormat="false" ht="15" hidden="false" customHeight="false" outlineLevel="0" collapsed="false">
      <c r="A1429" s="12" t="n">
        <v>1428</v>
      </c>
      <c r="B1429" s="12" t="n">
        <v>749</v>
      </c>
      <c r="C1429" s="12" t="n">
        <v>48</v>
      </c>
      <c r="D1429" s="12" t="n">
        <v>1</v>
      </c>
      <c r="E1429" s="16" t="n">
        <v>3959</v>
      </c>
      <c r="F1429" s="12" t="n">
        <v>0</v>
      </c>
      <c r="G1429" s="12" t="str">
        <f aca="false">INDEX(Products!$C$2:$C$181,MATCH(C1429,Products!$A$2:$A$181,0))</f>
        <v>Home &amp; Kitchen</v>
      </c>
      <c r="H1429" s="16" t="n">
        <f aca="false">INDEX(Products!$E$2:$E$181,MATCH(C1429,Products!$A$2:$A$181,0))</f>
        <v>2568.44</v>
      </c>
      <c r="I1429" s="12" t="str">
        <f aca="false">INDEX(Orders!$G$2:$G$3525,MATCH(B1429,Orders!$A$2:$A$3525,0))</f>
        <v>Delivered</v>
      </c>
      <c r="J1429" s="16" t="n">
        <f aca="false">D1429*E1429*(1-F1429/100)</f>
        <v>3959</v>
      </c>
      <c r="K1429" s="16" t="n">
        <f aca="false">D1429*H1429</f>
        <v>2568.44</v>
      </c>
      <c r="L1429" s="16" t="n">
        <f aca="false">J1429-K1429</f>
        <v>1390.56</v>
      </c>
    </row>
    <row r="1430" customFormat="false" ht="15" hidden="false" customHeight="false" outlineLevel="0" collapsed="false">
      <c r="A1430" s="12" t="n">
        <v>1429</v>
      </c>
      <c r="B1430" s="12" t="n">
        <v>750</v>
      </c>
      <c r="C1430" s="12" t="n">
        <v>4</v>
      </c>
      <c r="D1430" s="12" t="n">
        <v>1</v>
      </c>
      <c r="E1430" s="16" t="n">
        <v>1109</v>
      </c>
      <c r="F1430" s="12" t="n">
        <v>0</v>
      </c>
      <c r="G1430" s="12" t="str">
        <f aca="false">INDEX(Products!$C$2:$C$181,MATCH(C1430,Products!$A$2:$A$181,0))</f>
        <v>Electronics</v>
      </c>
      <c r="H1430" s="16" t="n">
        <f aca="false">INDEX(Products!$E$2:$E$181,MATCH(C1430,Products!$A$2:$A$181,0))</f>
        <v>802.07</v>
      </c>
      <c r="I1430" s="12" t="str">
        <f aca="false">INDEX(Orders!$G$2:$G$3525,MATCH(B1430,Orders!$A$2:$A$3525,0))</f>
        <v>Delivered</v>
      </c>
      <c r="J1430" s="16" t="n">
        <f aca="false">D1430*E1430*(1-F1430/100)</f>
        <v>1109</v>
      </c>
      <c r="K1430" s="16" t="n">
        <f aca="false">D1430*H1430</f>
        <v>802.07</v>
      </c>
      <c r="L1430" s="16" t="n">
        <f aca="false">J1430-K1430</f>
        <v>306.93</v>
      </c>
    </row>
    <row r="1431" customFormat="false" ht="15" hidden="false" customHeight="false" outlineLevel="0" collapsed="false">
      <c r="A1431" s="12" t="n">
        <v>1430</v>
      </c>
      <c r="B1431" s="12" t="n">
        <v>751</v>
      </c>
      <c r="C1431" s="12" t="n">
        <v>75</v>
      </c>
      <c r="D1431" s="12" t="n">
        <v>1</v>
      </c>
      <c r="E1431" s="16" t="n">
        <v>449</v>
      </c>
      <c r="F1431" s="12" t="n">
        <v>0</v>
      </c>
      <c r="G1431" s="12" t="str">
        <f aca="false">INDEX(Products!$C$2:$C$181,MATCH(C1431,Products!$A$2:$A$181,0))</f>
        <v>Fashion</v>
      </c>
      <c r="H1431" s="16" t="n">
        <f aca="false">INDEX(Products!$E$2:$E$181,MATCH(C1431,Products!$A$2:$A$181,0))</f>
        <v>271.97</v>
      </c>
      <c r="I1431" s="12" t="str">
        <f aca="false">INDEX(Orders!$G$2:$G$3525,MATCH(B1431,Orders!$A$2:$A$3525,0))</f>
        <v>Delivered</v>
      </c>
      <c r="J1431" s="16" t="n">
        <f aca="false">D1431*E1431*(1-F1431/100)</f>
        <v>449</v>
      </c>
      <c r="K1431" s="16" t="n">
        <f aca="false">D1431*H1431</f>
        <v>271.97</v>
      </c>
      <c r="L1431" s="16" t="n">
        <f aca="false">J1431-K1431</f>
        <v>177.03</v>
      </c>
    </row>
    <row r="1432" customFormat="false" ht="15" hidden="false" customHeight="false" outlineLevel="0" collapsed="false">
      <c r="A1432" s="12" t="n">
        <v>1431</v>
      </c>
      <c r="B1432" s="12" t="n">
        <v>751</v>
      </c>
      <c r="C1432" s="12" t="n">
        <v>29</v>
      </c>
      <c r="D1432" s="12" t="n">
        <v>1</v>
      </c>
      <c r="E1432" s="16" t="n">
        <v>1269</v>
      </c>
      <c r="F1432" s="12" t="n">
        <v>5</v>
      </c>
      <c r="G1432" s="12" t="str">
        <f aca="false">INDEX(Products!$C$2:$C$181,MATCH(C1432,Products!$A$2:$A$181,0))</f>
        <v>Electronics</v>
      </c>
      <c r="H1432" s="16" t="n">
        <f aca="false">INDEX(Products!$E$2:$E$181,MATCH(C1432,Products!$A$2:$A$181,0))</f>
        <v>747.69</v>
      </c>
      <c r="I1432" s="12" t="str">
        <f aca="false">INDEX(Orders!$G$2:$G$3525,MATCH(B1432,Orders!$A$2:$A$3525,0))</f>
        <v>Delivered</v>
      </c>
      <c r="J1432" s="16" t="n">
        <f aca="false">D1432*E1432*(1-F1432/100)</f>
        <v>1205.55</v>
      </c>
      <c r="K1432" s="16" t="n">
        <f aca="false">D1432*H1432</f>
        <v>747.69</v>
      </c>
      <c r="L1432" s="16" t="n">
        <f aca="false">J1432-K1432</f>
        <v>457.86</v>
      </c>
    </row>
    <row r="1433" customFormat="false" ht="15" hidden="false" customHeight="false" outlineLevel="0" collapsed="false">
      <c r="A1433" s="12" t="n">
        <v>1432</v>
      </c>
      <c r="B1433" s="12" t="n">
        <v>751</v>
      </c>
      <c r="C1433" s="12" t="n">
        <v>157</v>
      </c>
      <c r="D1433" s="12" t="n">
        <v>1</v>
      </c>
      <c r="E1433" s="16" t="n">
        <v>129</v>
      </c>
      <c r="F1433" s="12" t="n">
        <v>0</v>
      </c>
      <c r="G1433" s="12" t="str">
        <f aca="false">INDEX(Products!$C$2:$C$181,MATCH(C1433,Products!$A$2:$A$181,0))</f>
        <v>Books &amp; Stationery</v>
      </c>
      <c r="H1433" s="16" t="n">
        <f aca="false">INDEX(Products!$E$2:$E$181,MATCH(C1433,Products!$A$2:$A$181,0))</f>
        <v>95.79</v>
      </c>
      <c r="I1433" s="12" t="str">
        <f aca="false">INDEX(Orders!$G$2:$G$3525,MATCH(B1433,Orders!$A$2:$A$3525,0))</f>
        <v>Delivered</v>
      </c>
      <c r="J1433" s="16" t="n">
        <f aca="false">D1433*E1433*(1-F1433/100)</f>
        <v>129</v>
      </c>
      <c r="K1433" s="16" t="n">
        <f aca="false">D1433*H1433</f>
        <v>95.79</v>
      </c>
      <c r="L1433" s="16" t="n">
        <f aca="false">J1433-K1433</f>
        <v>33.21</v>
      </c>
    </row>
    <row r="1434" customFormat="false" ht="15" hidden="false" customHeight="false" outlineLevel="0" collapsed="false">
      <c r="A1434" s="12" t="n">
        <v>1433</v>
      </c>
      <c r="B1434" s="12" t="n">
        <v>752</v>
      </c>
      <c r="C1434" s="12" t="n">
        <v>154</v>
      </c>
      <c r="D1434" s="12" t="n">
        <v>1</v>
      </c>
      <c r="E1434" s="16" t="n">
        <v>519</v>
      </c>
      <c r="F1434" s="12" t="n">
        <v>0</v>
      </c>
      <c r="G1434" s="12" t="str">
        <f aca="false">INDEX(Products!$C$2:$C$181,MATCH(C1434,Products!$A$2:$A$181,0))</f>
        <v>Books &amp; Stationery</v>
      </c>
      <c r="H1434" s="16" t="n">
        <f aca="false">INDEX(Products!$E$2:$E$181,MATCH(C1434,Products!$A$2:$A$181,0))</f>
        <v>318.97</v>
      </c>
      <c r="I1434" s="12" t="str">
        <f aca="false">INDEX(Orders!$G$2:$G$3525,MATCH(B1434,Orders!$A$2:$A$3525,0))</f>
        <v>Delivered</v>
      </c>
      <c r="J1434" s="16" t="n">
        <f aca="false">D1434*E1434*(1-F1434/100)</f>
        <v>519</v>
      </c>
      <c r="K1434" s="16" t="n">
        <f aca="false">D1434*H1434</f>
        <v>318.97</v>
      </c>
      <c r="L1434" s="16" t="n">
        <f aca="false">J1434-K1434</f>
        <v>200.03</v>
      </c>
    </row>
    <row r="1435" customFormat="false" ht="15" hidden="false" customHeight="false" outlineLevel="0" collapsed="false">
      <c r="A1435" s="12" t="n">
        <v>1434</v>
      </c>
      <c r="B1435" s="12" t="n">
        <v>752</v>
      </c>
      <c r="C1435" s="12" t="n">
        <v>28</v>
      </c>
      <c r="D1435" s="12" t="n">
        <v>1</v>
      </c>
      <c r="E1435" s="16" t="n">
        <v>3919</v>
      </c>
      <c r="F1435" s="12" t="n">
        <v>0</v>
      </c>
      <c r="G1435" s="12" t="str">
        <f aca="false">INDEX(Products!$C$2:$C$181,MATCH(C1435,Products!$A$2:$A$181,0))</f>
        <v>Electronics</v>
      </c>
      <c r="H1435" s="16" t="n">
        <f aca="false">INDEX(Products!$E$2:$E$181,MATCH(C1435,Products!$A$2:$A$181,0))</f>
        <v>2878.02</v>
      </c>
      <c r="I1435" s="12" t="str">
        <f aca="false">INDEX(Orders!$G$2:$G$3525,MATCH(B1435,Orders!$A$2:$A$3525,0))</f>
        <v>Delivered</v>
      </c>
      <c r="J1435" s="16" t="n">
        <f aca="false">D1435*E1435*(1-F1435/100)</f>
        <v>3919</v>
      </c>
      <c r="K1435" s="16" t="n">
        <f aca="false">D1435*H1435</f>
        <v>2878.02</v>
      </c>
      <c r="L1435" s="16" t="n">
        <f aca="false">J1435-K1435</f>
        <v>1040.98</v>
      </c>
    </row>
    <row r="1436" customFormat="false" ht="15" hidden="false" customHeight="false" outlineLevel="0" collapsed="false">
      <c r="A1436" s="12" t="n">
        <v>1435</v>
      </c>
      <c r="B1436" s="12" t="n">
        <v>753</v>
      </c>
      <c r="C1436" s="12" t="n">
        <v>167</v>
      </c>
      <c r="D1436" s="12" t="n">
        <v>1</v>
      </c>
      <c r="E1436" s="16" t="n">
        <v>119</v>
      </c>
      <c r="F1436" s="12" t="n">
        <v>0</v>
      </c>
      <c r="G1436" s="12" t="str">
        <f aca="false">INDEX(Products!$C$2:$C$181,MATCH(C1436,Products!$A$2:$A$181,0))</f>
        <v>Books &amp; Stationery</v>
      </c>
      <c r="H1436" s="16" t="n">
        <f aca="false">INDEX(Products!$E$2:$E$181,MATCH(C1436,Products!$A$2:$A$181,0))</f>
        <v>68.21</v>
      </c>
      <c r="I1436" s="12" t="str">
        <f aca="false">INDEX(Orders!$G$2:$G$3525,MATCH(B1436,Orders!$A$2:$A$3525,0))</f>
        <v>Delivered</v>
      </c>
      <c r="J1436" s="16" t="n">
        <f aca="false">D1436*E1436*(1-F1436/100)</f>
        <v>119</v>
      </c>
      <c r="K1436" s="16" t="n">
        <f aca="false">D1436*H1436</f>
        <v>68.21</v>
      </c>
      <c r="L1436" s="16" t="n">
        <f aca="false">J1436-K1436</f>
        <v>50.79</v>
      </c>
    </row>
    <row r="1437" customFormat="false" ht="15" hidden="false" customHeight="false" outlineLevel="0" collapsed="false">
      <c r="A1437" s="12" t="n">
        <v>1436</v>
      </c>
      <c r="B1437" s="12" t="n">
        <v>753</v>
      </c>
      <c r="C1437" s="12" t="n">
        <v>172</v>
      </c>
      <c r="D1437" s="12" t="n">
        <v>1</v>
      </c>
      <c r="E1437" s="16" t="n">
        <v>249</v>
      </c>
      <c r="F1437" s="12" t="n">
        <v>0</v>
      </c>
      <c r="G1437" s="12" t="str">
        <f aca="false">INDEX(Products!$C$2:$C$181,MATCH(C1437,Products!$A$2:$A$181,0))</f>
        <v>Books &amp; Stationery</v>
      </c>
      <c r="H1437" s="16" t="n">
        <f aca="false">INDEX(Products!$E$2:$E$181,MATCH(C1437,Products!$A$2:$A$181,0))</f>
        <v>158.56</v>
      </c>
      <c r="I1437" s="12" t="str">
        <f aca="false">INDEX(Orders!$G$2:$G$3525,MATCH(B1437,Orders!$A$2:$A$3525,0))</f>
        <v>Delivered</v>
      </c>
      <c r="J1437" s="16" t="n">
        <f aca="false">D1437*E1437*(1-F1437/100)</f>
        <v>249</v>
      </c>
      <c r="K1437" s="16" t="n">
        <f aca="false">D1437*H1437</f>
        <v>158.56</v>
      </c>
      <c r="L1437" s="16" t="n">
        <f aca="false">J1437-K1437</f>
        <v>90.44</v>
      </c>
    </row>
    <row r="1438" customFormat="false" ht="15" hidden="false" customHeight="false" outlineLevel="0" collapsed="false">
      <c r="A1438" s="12" t="n">
        <v>1437</v>
      </c>
      <c r="B1438" s="12" t="n">
        <v>754</v>
      </c>
      <c r="C1438" s="12" t="n">
        <v>3</v>
      </c>
      <c r="D1438" s="12" t="n">
        <v>1</v>
      </c>
      <c r="E1438" s="16" t="n">
        <v>1619</v>
      </c>
      <c r="F1438" s="12" t="n">
        <v>0</v>
      </c>
      <c r="G1438" s="12" t="str">
        <f aca="false">INDEX(Products!$C$2:$C$181,MATCH(C1438,Products!$A$2:$A$181,0))</f>
        <v>Electronics</v>
      </c>
      <c r="H1438" s="16" t="n">
        <f aca="false">INDEX(Products!$E$2:$E$181,MATCH(C1438,Products!$A$2:$A$181,0))</f>
        <v>940.96</v>
      </c>
      <c r="I1438" s="12" t="str">
        <f aca="false">INDEX(Orders!$G$2:$G$3525,MATCH(B1438,Orders!$A$2:$A$3525,0))</f>
        <v>Delivered</v>
      </c>
      <c r="J1438" s="16" t="n">
        <f aca="false">D1438*E1438*(1-F1438/100)</f>
        <v>1619</v>
      </c>
      <c r="K1438" s="16" t="n">
        <f aca="false">D1438*H1438</f>
        <v>940.96</v>
      </c>
      <c r="L1438" s="16" t="n">
        <f aca="false">J1438-K1438</f>
        <v>678.04</v>
      </c>
    </row>
    <row r="1439" customFormat="false" ht="15" hidden="false" customHeight="false" outlineLevel="0" collapsed="false">
      <c r="A1439" s="12" t="n">
        <v>1438</v>
      </c>
      <c r="B1439" s="12" t="n">
        <v>755</v>
      </c>
      <c r="C1439" s="12" t="n">
        <v>82</v>
      </c>
      <c r="D1439" s="12" t="n">
        <v>1</v>
      </c>
      <c r="E1439" s="16" t="n">
        <v>2019</v>
      </c>
      <c r="F1439" s="12" t="n">
        <v>5</v>
      </c>
      <c r="G1439" s="12" t="str">
        <f aca="false">INDEX(Products!$C$2:$C$181,MATCH(C1439,Products!$A$2:$A$181,0))</f>
        <v>Fashion</v>
      </c>
      <c r="H1439" s="16" t="n">
        <f aca="false">INDEX(Products!$E$2:$E$181,MATCH(C1439,Products!$A$2:$A$181,0))</f>
        <v>1326.8</v>
      </c>
      <c r="I1439" s="12" t="str">
        <f aca="false">INDEX(Orders!$G$2:$G$3525,MATCH(B1439,Orders!$A$2:$A$3525,0))</f>
        <v>Delivered</v>
      </c>
      <c r="J1439" s="16" t="n">
        <f aca="false">D1439*E1439*(1-F1439/100)</f>
        <v>1918.05</v>
      </c>
      <c r="K1439" s="16" t="n">
        <f aca="false">D1439*H1439</f>
        <v>1326.8</v>
      </c>
      <c r="L1439" s="16" t="n">
        <f aca="false">J1439-K1439</f>
        <v>591.25</v>
      </c>
    </row>
    <row r="1440" customFormat="false" ht="15" hidden="false" customHeight="false" outlineLevel="0" collapsed="false">
      <c r="A1440" s="12" t="n">
        <v>1439</v>
      </c>
      <c r="B1440" s="12" t="n">
        <v>756</v>
      </c>
      <c r="C1440" s="12" t="n">
        <v>177</v>
      </c>
      <c r="D1440" s="12" t="n">
        <v>1</v>
      </c>
      <c r="E1440" s="16" t="n">
        <v>639</v>
      </c>
      <c r="F1440" s="12" t="n">
        <v>5</v>
      </c>
      <c r="G1440" s="12" t="str">
        <f aca="false">INDEX(Products!$C$2:$C$181,MATCH(C1440,Products!$A$2:$A$181,0))</f>
        <v>Books &amp; Stationery</v>
      </c>
      <c r="H1440" s="16" t="n">
        <f aca="false">INDEX(Products!$E$2:$E$181,MATCH(C1440,Products!$A$2:$A$181,0))</f>
        <v>372.27</v>
      </c>
      <c r="I1440" s="12" t="str">
        <f aca="false">INDEX(Orders!$G$2:$G$3525,MATCH(B1440,Orders!$A$2:$A$3525,0))</f>
        <v>Delivered</v>
      </c>
      <c r="J1440" s="16" t="n">
        <f aca="false">D1440*E1440*(1-F1440/100)</f>
        <v>607.05</v>
      </c>
      <c r="K1440" s="16" t="n">
        <f aca="false">D1440*H1440</f>
        <v>372.27</v>
      </c>
      <c r="L1440" s="16" t="n">
        <f aca="false">J1440-K1440</f>
        <v>234.78</v>
      </c>
    </row>
    <row r="1441" customFormat="false" ht="15" hidden="false" customHeight="false" outlineLevel="0" collapsed="false">
      <c r="A1441" s="12" t="n">
        <v>1440</v>
      </c>
      <c r="B1441" s="12" t="n">
        <v>757</v>
      </c>
      <c r="C1441" s="12" t="n">
        <v>72</v>
      </c>
      <c r="D1441" s="12" t="n">
        <v>1</v>
      </c>
      <c r="E1441" s="16" t="n">
        <v>1649</v>
      </c>
      <c r="F1441" s="12" t="n">
        <v>0</v>
      </c>
      <c r="G1441" s="12" t="str">
        <f aca="false">INDEX(Products!$C$2:$C$181,MATCH(C1441,Products!$A$2:$A$181,0))</f>
        <v>Fashion</v>
      </c>
      <c r="H1441" s="16" t="n">
        <f aca="false">INDEX(Products!$E$2:$E$181,MATCH(C1441,Products!$A$2:$A$181,0))</f>
        <v>1006.18</v>
      </c>
      <c r="I1441" s="12" t="str">
        <f aca="false">INDEX(Orders!$G$2:$G$3525,MATCH(B1441,Orders!$A$2:$A$3525,0))</f>
        <v>Delivered</v>
      </c>
      <c r="J1441" s="16" t="n">
        <f aca="false">D1441*E1441*(1-F1441/100)</f>
        <v>1649</v>
      </c>
      <c r="K1441" s="16" t="n">
        <f aca="false">D1441*H1441</f>
        <v>1006.18</v>
      </c>
      <c r="L1441" s="16" t="n">
        <f aca="false">J1441-K1441</f>
        <v>642.82</v>
      </c>
    </row>
    <row r="1442" customFormat="false" ht="15" hidden="false" customHeight="false" outlineLevel="0" collapsed="false">
      <c r="A1442" s="12" t="n">
        <v>1441</v>
      </c>
      <c r="B1442" s="12" t="n">
        <v>757</v>
      </c>
      <c r="C1442" s="12" t="n">
        <v>14</v>
      </c>
      <c r="D1442" s="12" t="n">
        <v>1</v>
      </c>
      <c r="E1442" s="16" t="n">
        <v>1849</v>
      </c>
      <c r="F1442" s="12" t="n">
        <v>5</v>
      </c>
      <c r="G1442" s="12" t="str">
        <f aca="false">INDEX(Products!$C$2:$C$181,MATCH(C1442,Products!$A$2:$A$181,0))</f>
        <v>Electronics</v>
      </c>
      <c r="H1442" s="16" t="n">
        <f aca="false">INDEX(Products!$E$2:$E$181,MATCH(C1442,Products!$A$2:$A$181,0))</f>
        <v>1207.11</v>
      </c>
      <c r="I1442" s="12" t="str">
        <f aca="false">INDEX(Orders!$G$2:$G$3525,MATCH(B1442,Orders!$A$2:$A$3525,0))</f>
        <v>Delivered</v>
      </c>
      <c r="J1442" s="16" t="n">
        <f aca="false">D1442*E1442*(1-F1442/100)</f>
        <v>1756.55</v>
      </c>
      <c r="K1442" s="16" t="n">
        <f aca="false">D1442*H1442</f>
        <v>1207.11</v>
      </c>
      <c r="L1442" s="16" t="n">
        <f aca="false">J1442-K1442</f>
        <v>549.44</v>
      </c>
    </row>
    <row r="1443" customFormat="false" ht="15" hidden="false" customHeight="false" outlineLevel="0" collapsed="false">
      <c r="A1443" s="12" t="n">
        <v>1442</v>
      </c>
      <c r="B1443" s="12" t="n">
        <v>757</v>
      </c>
      <c r="C1443" s="12" t="n">
        <v>52</v>
      </c>
      <c r="D1443" s="12" t="n">
        <v>1</v>
      </c>
      <c r="E1443" s="16" t="n">
        <v>1859</v>
      </c>
      <c r="F1443" s="12" t="n">
        <v>0</v>
      </c>
      <c r="G1443" s="12" t="str">
        <f aca="false">INDEX(Products!$C$2:$C$181,MATCH(C1443,Products!$A$2:$A$181,0))</f>
        <v>Home &amp; Kitchen</v>
      </c>
      <c r="H1443" s="16" t="n">
        <f aca="false">INDEX(Products!$E$2:$E$181,MATCH(C1443,Products!$A$2:$A$181,0))</f>
        <v>1211.54</v>
      </c>
      <c r="I1443" s="12" t="str">
        <f aca="false">INDEX(Orders!$G$2:$G$3525,MATCH(B1443,Orders!$A$2:$A$3525,0))</f>
        <v>Delivered</v>
      </c>
      <c r="J1443" s="16" t="n">
        <f aca="false">D1443*E1443*(1-F1443/100)</f>
        <v>1859</v>
      </c>
      <c r="K1443" s="16" t="n">
        <f aca="false">D1443*H1443</f>
        <v>1211.54</v>
      </c>
      <c r="L1443" s="16" t="n">
        <f aca="false">J1443-K1443</f>
        <v>647.46</v>
      </c>
    </row>
    <row r="1444" customFormat="false" ht="15" hidden="false" customHeight="false" outlineLevel="0" collapsed="false">
      <c r="A1444" s="12" t="n">
        <v>1443</v>
      </c>
      <c r="B1444" s="12" t="n">
        <v>757</v>
      </c>
      <c r="C1444" s="12" t="n">
        <v>8</v>
      </c>
      <c r="D1444" s="12" t="n">
        <v>1</v>
      </c>
      <c r="E1444" s="16" t="n">
        <v>1759</v>
      </c>
      <c r="F1444" s="12" t="n">
        <v>5</v>
      </c>
      <c r="G1444" s="12" t="str">
        <f aca="false">INDEX(Products!$C$2:$C$181,MATCH(C1444,Products!$A$2:$A$181,0))</f>
        <v>Electronics</v>
      </c>
      <c r="H1444" s="16" t="n">
        <f aca="false">INDEX(Products!$E$2:$E$181,MATCH(C1444,Products!$A$2:$A$181,0))</f>
        <v>1031.97</v>
      </c>
      <c r="I1444" s="12" t="str">
        <f aca="false">INDEX(Orders!$G$2:$G$3525,MATCH(B1444,Orders!$A$2:$A$3525,0))</f>
        <v>Delivered</v>
      </c>
      <c r="J1444" s="16" t="n">
        <f aca="false">D1444*E1444*(1-F1444/100)</f>
        <v>1671.05</v>
      </c>
      <c r="K1444" s="16" t="n">
        <f aca="false">D1444*H1444</f>
        <v>1031.97</v>
      </c>
      <c r="L1444" s="16" t="n">
        <f aca="false">J1444-K1444</f>
        <v>639.08</v>
      </c>
    </row>
    <row r="1445" customFormat="false" ht="15" hidden="false" customHeight="false" outlineLevel="0" collapsed="false">
      <c r="A1445" s="12" t="n">
        <v>1444</v>
      </c>
      <c r="B1445" s="12" t="n">
        <v>758</v>
      </c>
      <c r="C1445" s="12" t="n">
        <v>103</v>
      </c>
      <c r="D1445" s="12" t="n">
        <v>1</v>
      </c>
      <c r="E1445" s="16" t="n">
        <v>1159</v>
      </c>
      <c r="F1445" s="12" t="n">
        <v>0</v>
      </c>
      <c r="G1445" s="12" t="str">
        <f aca="false">INDEX(Products!$C$2:$C$181,MATCH(C1445,Products!$A$2:$A$181,0))</f>
        <v>Beauty</v>
      </c>
      <c r="H1445" s="16" t="n">
        <f aca="false">INDEX(Products!$E$2:$E$181,MATCH(C1445,Products!$A$2:$A$181,0))</f>
        <v>639.58</v>
      </c>
      <c r="I1445" s="12" t="str">
        <f aca="false">INDEX(Orders!$G$2:$G$3525,MATCH(B1445,Orders!$A$2:$A$3525,0))</f>
        <v>Delivered</v>
      </c>
      <c r="J1445" s="16" t="n">
        <f aca="false">D1445*E1445*(1-F1445/100)</f>
        <v>1159</v>
      </c>
      <c r="K1445" s="16" t="n">
        <f aca="false">D1445*H1445</f>
        <v>639.58</v>
      </c>
      <c r="L1445" s="16" t="n">
        <f aca="false">J1445-K1445</f>
        <v>519.42</v>
      </c>
    </row>
    <row r="1446" customFormat="false" ht="15" hidden="false" customHeight="false" outlineLevel="0" collapsed="false">
      <c r="A1446" s="12" t="n">
        <v>1445</v>
      </c>
      <c r="B1446" s="12" t="n">
        <v>758</v>
      </c>
      <c r="C1446" s="12" t="n">
        <v>150</v>
      </c>
      <c r="D1446" s="12" t="n">
        <v>1</v>
      </c>
      <c r="E1446" s="16" t="n">
        <v>2599</v>
      </c>
      <c r="F1446" s="12" t="n">
        <v>0</v>
      </c>
      <c r="G1446" s="12" t="str">
        <f aca="false">INDEX(Products!$C$2:$C$181,MATCH(C1446,Products!$A$2:$A$181,0))</f>
        <v>Sports &amp; Fitness</v>
      </c>
      <c r="H1446" s="16" t="n">
        <f aca="false">INDEX(Products!$E$2:$E$181,MATCH(C1446,Products!$A$2:$A$181,0))</f>
        <v>1473.81</v>
      </c>
      <c r="I1446" s="12" t="str">
        <f aca="false">INDEX(Orders!$G$2:$G$3525,MATCH(B1446,Orders!$A$2:$A$3525,0))</f>
        <v>Delivered</v>
      </c>
      <c r="J1446" s="16" t="n">
        <f aca="false">D1446*E1446*(1-F1446/100)</f>
        <v>2599</v>
      </c>
      <c r="K1446" s="16" t="n">
        <f aca="false">D1446*H1446</f>
        <v>1473.81</v>
      </c>
      <c r="L1446" s="16" t="n">
        <f aca="false">J1446-K1446</f>
        <v>1125.19</v>
      </c>
    </row>
    <row r="1447" customFormat="false" ht="15" hidden="false" customHeight="false" outlineLevel="0" collapsed="false">
      <c r="A1447" s="12" t="n">
        <v>1446</v>
      </c>
      <c r="B1447" s="12" t="n">
        <v>759</v>
      </c>
      <c r="C1447" s="12" t="n">
        <v>27</v>
      </c>
      <c r="D1447" s="12" t="n">
        <v>1</v>
      </c>
      <c r="E1447" s="16" t="n">
        <v>5699</v>
      </c>
      <c r="F1447" s="12" t="n">
        <v>0</v>
      </c>
      <c r="G1447" s="12" t="str">
        <f aca="false">INDEX(Products!$C$2:$C$181,MATCH(C1447,Products!$A$2:$A$181,0))</f>
        <v>Electronics</v>
      </c>
      <c r="H1447" s="16" t="n">
        <f aca="false">INDEX(Products!$E$2:$E$181,MATCH(C1447,Products!$A$2:$A$181,0))</f>
        <v>4154.37</v>
      </c>
      <c r="I1447" s="12" t="str">
        <f aca="false">INDEX(Orders!$G$2:$G$3525,MATCH(B1447,Orders!$A$2:$A$3525,0))</f>
        <v>Delivered</v>
      </c>
      <c r="J1447" s="16" t="n">
        <f aca="false">D1447*E1447*(1-F1447/100)</f>
        <v>5699</v>
      </c>
      <c r="K1447" s="16" t="n">
        <f aca="false">D1447*H1447</f>
        <v>4154.37</v>
      </c>
      <c r="L1447" s="16" t="n">
        <f aca="false">J1447-K1447</f>
        <v>1544.63</v>
      </c>
    </row>
    <row r="1448" customFormat="false" ht="15" hidden="false" customHeight="false" outlineLevel="0" collapsed="false">
      <c r="A1448" s="12" t="n">
        <v>1447</v>
      </c>
      <c r="B1448" s="12" t="n">
        <v>760</v>
      </c>
      <c r="C1448" s="12" t="n">
        <v>40</v>
      </c>
      <c r="D1448" s="12" t="n">
        <v>1</v>
      </c>
      <c r="E1448" s="16" t="n">
        <v>2059</v>
      </c>
      <c r="F1448" s="12" t="n">
        <v>0</v>
      </c>
      <c r="G1448" s="12" t="str">
        <f aca="false">INDEX(Products!$C$2:$C$181,MATCH(C1448,Products!$A$2:$A$181,0))</f>
        <v>Home &amp; Kitchen</v>
      </c>
      <c r="H1448" s="16" t="n">
        <f aca="false">INDEX(Products!$E$2:$E$181,MATCH(C1448,Products!$A$2:$A$181,0))</f>
        <v>1180.16</v>
      </c>
      <c r="I1448" s="12" t="str">
        <f aca="false">INDEX(Orders!$G$2:$G$3525,MATCH(B1448,Orders!$A$2:$A$3525,0))</f>
        <v>Delivered</v>
      </c>
      <c r="J1448" s="16" t="n">
        <f aca="false">D1448*E1448*(1-F1448/100)</f>
        <v>2059</v>
      </c>
      <c r="K1448" s="16" t="n">
        <f aca="false">D1448*H1448</f>
        <v>1180.16</v>
      </c>
      <c r="L1448" s="16" t="n">
        <f aca="false">J1448-K1448</f>
        <v>878.84</v>
      </c>
    </row>
    <row r="1449" customFormat="false" ht="15" hidden="false" customHeight="false" outlineLevel="0" collapsed="false">
      <c r="A1449" s="12" t="n">
        <v>1448</v>
      </c>
      <c r="B1449" s="12" t="n">
        <v>760</v>
      </c>
      <c r="C1449" s="12" t="n">
        <v>67</v>
      </c>
      <c r="D1449" s="12" t="n">
        <v>1</v>
      </c>
      <c r="E1449" s="16" t="n">
        <v>629</v>
      </c>
      <c r="F1449" s="12" t="n">
        <v>5</v>
      </c>
      <c r="G1449" s="12" t="str">
        <f aca="false">INDEX(Products!$C$2:$C$181,MATCH(C1449,Products!$A$2:$A$181,0))</f>
        <v>Fashion</v>
      </c>
      <c r="H1449" s="16" t="n">
        <f aca="false">INDEX(Products!$E$2:$E$181,MATCH(C1449,Products!$A$2:$A$181,0))</f>
        <v>388.42</v>
      </c>
      <c r="I1449" s="12" t="str">
        <f aca="false">INDEX(Orders!$G$2:$G$3525,MATCH(B1449,Orders!$A$2:$A$3525,0))</f>
        <v>Delivered</v>
      </c>
      <c r="J1449" s="16" t="n">
        <f aca="false">D1449*E1449*(1-F1449/100)</f>
        <v>597.55</v>
      </c>
      <c r="K1449" s="16" t="n">
        <f aca="false">D1449*H1449</f>
        <v>388.42</v>
      </c>
      <c r="L1449" s="16" t="n">
        <f aca="false">J1449-K1449</f>
        <v>209.13</v>
      </c>
    </row>
    <row r="1450" customFormat="false" ht="15" hidden="false" customHeight="false" outlineLevel="0" collapsed="false">
      <c r="A1450" s="12" t="n">
        <v>1449</v>
      </c>
      <c r="B1450" s="12" t="n">
        <v>760</v>
      </c>
      <c r="C1450" s="12" t="n">
        <v>165</v>
      </c>
      <c r="D1450" s="12" t="n">
        <v>1</v>
      </c>
      <c r="E1450" s="16" t="n">
        <v>449</v>
      </c>
      <c r="F1450" s="12" t="n">
        <v>5</v>
      </c>
      <c r="G1450" s="12" t="str">
        <f aca="false">INDEX(Products!$C$2:$C$181,MATCH(C1450,Products!$A$2:$A$181,0))</f>
        <v>Books &amp; Stationery</v>
      </c>
      <c r="H1450" s="16" t="n">
        <f aca="false">INDEX(Products!$E$2:$E$181,MATCH(C1450,Products!$A$2:$A$181,0))</f>
        <v>269.2</v>
      </c>
      <c r="I1450" s="12" t="str">
        <f aca="false">INDEX(Orders!$G$2:$G$3525,MATCH(B1450,Orders!$A$2:$A$3525,0))</f>
        <v>Delivered</v>
      </c>
      <c r="J1450" s="16" t="n">
        <f aca="false">D1450*E1450*(1-F1450/100)</f>
        <v>426.55</v>
      </c>
      <c r="K1450" s="16" t="n">
        <f aca="false">D1450*H1450</f>
        <v>269.2</v>
      </c>
      <c r="L1450" s="16" t="n">
        <f aca="false">J1450-K1450</f>
        <v>157.35</v>
      </c>
    </row>
    <row r="1451" customFormat="false" ht="15" hidden="false" customHeight="false" outlineLevel="0" collapsed="false">
      <c r="A1451" s="12" t="n">
        <v>1450</v>
      </c>
      <c r="B1451" s="12" t="n">
        <v>760</v>
      </c>
      <c r="C1451" s="12" t="n">
        <v>160</v>
      </c>
      <c r="D1451" s="12" t="n">
        <v>3</v>
      </c>
      <c r="E1451" s="16" t="n">
        <v>229</v>
      </c>
      <c r="F1451" s="12" t="n">
        <v>0</v>
      </c>
      <c r="G1451" s="12" t="str">
        <f aca="false">INDEX(Products!$C$2:$C$181,MATCH(C1451,Products!$A$2:$A$181,0))</f>
        <v>Books &amp; Stationery</v>
      </c>
      <c r="H1451" s="16" t="n">
        <f aca="false">INDEX(Products!$E$2:$E$181,MATCH(C1451,Products!$A$2:$A$181,0))</f>
        <v>137.41</v>
      </c>
      <c r="I1451" s="12" t="str">
        <f aca="false">INDEX(Orders!$G$2:$G$3525,MATCH(B1451,Orders!$A$2:$A$3525,0))</f>
        <v>Delivered</v>
      </c>
      <c r="J1451" s="16" t="n">
        <f aca="false">D1451*E1451*(1-F1451/100)</f>
        <v>687</v>
      </c>
      <c r="K1451" s="16" t="n">
        <f aca="false">D1451*H1451</f>
        <v>412.23</v>
      </c>
      <c r="L1451" s="16" t="n">
        <f aca="false">J1451-K1451</f>
        <v>274.77</v>
      </c>
    </row>
    <row r="1452" customFormat="false" ht="15" hidden="false" customHeight="false" outlineLevel="0" collapsed="false">
      <c r="A1452" s="12" t="n">
        <v>1451</v>
      </c>
      <c r="B1452" s="12" t="n">
        <v>761</v>
      </c>
      <c r="C1452" s="12" t="n">
        <v>21</v>
      </c>
      <c r="D1452" s="12" t="n">
        <v>1</v>
      </c>
      <c r="E1452" s="16" t="n">
        <v>1439</v>
      </c>
      <c r="F1452" s="12" t="n">
        <v>5</v>
      </c>
      <c r="G1452" s="12" t="str">
        <f aca="false">INDEX(Products!$C$2:$C$181,MATCH(C1452,Products!$A$2:$A$181,0))</f>
        <v>Electronics</v>
      </c>
      <c r="H1452" s="16" t="n">
        <f aca="false">INDEX(Products!$E$2:$E$181,MATCH(C1452,Products!$A$2:$A$181,0))</f>
        <v>933.96</v>
      </c>
      <c r="I1452" s="12" t="str">
        <f aca="false">INDEX(Orders!$G$2:$G$3525,MATCH(B1452,Orders!$A$2:$A$3525,0))</f>
        <v>Delivered</v>
      </c>
      <c r="J1452" s="16" t="n">
        <f aca="false">D1452*E1452*(1-F1452/100)</f>
        <v>1367.05</v>
      </c>
      <c r="K1452" s="16" t="n">
        <f aca="false">D1452*H1452</f>
        <v>933.96</v>
      </c>
      <c r="L1452" s="16" t="n">
        <f aca="false">J1452-K1452</f>
        <v>433.09</v>
      </c>
    </row>
    <row r="1453" customFormat="false" ht="15" hidden="false" customHeight="false" outlineLevel="0" collapsed="false">
      <c r="A1453" s="12" t="n">
        <v>1452</v>
      </c>
      <c r="B1453" s="12" t="n">
        <v>761</v>
      </c>
      <c r="C1453" s="12" t="n">
        <v>5</v>
      </c>
      <c r="D1453" s="12" t="n">
        <v>1</v>
      </c>
      <c r="E1453" s="16" t="n">
        <v>3939</v>
      </c>
      <c r="F1453" s="12" t="n">
        <v>0</v>
      </c>
      <c r="G1453" s="12" t="str">
        <f aca="false">INDEX(Products!$C$2:$C$181,MATCH(C1453,Products!$A$2:$A$181,0))</f>
        <v>Electronics</v>
      </c>
      <c r="H1453" s="16" t="n">
        <f aca="false">INDEX(Products!$E$2:$E$181,MATCH(C1453,Products!$A$2:$A$181,0))</f>
        <v>2724.27</v>
      </c>
      <c r="I1453" s="12" t="str">
        <f aca="false">INDEX(Orders!$G$2:$G$3525,MATCH(B1453,Orders!$A$2:$A$3525,0))</f>
        <v>Delivered</v>
      </c>
      <c r="J1453" s="16" t="n">
        <f aca="false">D1453*E1453*(1-F1453/100)</f>
        <v>3939</v>
      </c>
      <c r="K1453" s="16" t="n">
        <f aca="false">D1453*H1453</f>
        <v>2724.27</v>
      </c>
      <c r="L1453" s="16" t="n">
        <f aca="false">J1453-K1453</f>
        <v>1214.73</v>
      </c>
    </row>
    <row r="1454" customFormat="false" ht="15" hidden="false" customHeight="false" outlineLevel="0" collapsed="false">
      <c r="A1454" s="12" t="n">
        <v>1453</v>
      </c>
      <c r="B1454" s="12" t="n">
        <v>761</v>
      </c>
      <c r="C1454" s="12" t="n">
        <v>137</v>
      </c>
      <c r="D1454" s="12" t="n">
        <v>1</v>
      </c>
      <c r="E1454" s="16" t="n">
        <v>3509</v>
      </c>
      <c r="F1454" s="12" t="n">
        <v>5</v>
      </c>
      <c r="G1454" s="12" t="str">
        <f aca="false">INDEX(Products!$C$2:$C$181,MATCH(C1454,Products!$A$2:$A$181,0))</f>
        <v>Sports &amp; Fitness</v>
      </c>
      <c r="H1454" s="16" t="n">
        <f aca="false">INDEX(Products!$E$2:$E$181,MATCH(C1454,Products!$A$2:$A$181,0))</f>
        <v>2570.86</v>
      </c>
      <c r="I1454" s="12" t="str">
        <f aca="false">INDEX(Orders!$G$2:$G$3525,MATCH(B1454,Orders!$A$2:$A$3525,0))</f>
        <v>Delivered</v>
      </c>
      <c r="J1454" s="16" t="n">
        <f aca="false">D1454*E1454*(1-F1454/100)</f>
        <v>3333.55</v>
      </c>
      <c r="K1454" s="16" t="n">
        <f aca="false">D1454*H1454</f>
        <v>2570.86</v>
      </c>
      <c r="L1454" s="16" t="n">
        <f aca="false">J1454-K1454</f>
        <v>762.69</v>
      </c>
    </row>
    <row r="1455" customFormat="false" ht="15" hidden="false" customHeight="false" outlineLevel="0" collapsed="false">
      <c r="A1455" s="12" t="n">
        <v>1454</v>
      </c>
      <c r="B1455" s="12" t="n">
        <v>761</v>
      </c>
      <c r="C1455" s="12" t="n">
        <v>100</v>
      </c>
      <c r="D1455" s="12" t="n">
        <v>1</v>
      </c>
      <c r="E1455" s="16" t="n">
        <v>1619</v>
      </c>
      <c r="F1455" s="12" t="n">
        <v>0</v>
      </c>
      <c r="G1455" s="12" t="str">
        <f aca="false">INDEX(Products!$C$2:$C$181,MATCH(C1455,Products!$A$2:$A$181,0))</f>
        <v>Beauty</v>
      </c>
      <c r="H1455" s="16" t="n">
        <f aca="false">INDEX(Products!$E$2:$E$181,MATCH(C1455,Products!$A$2:$A$181,0))</f>
        <v>1142.97</v>
      </c>
      <c r="I1455" s="12" t="str">
        <f aca="false">INDEX(Orders!$G$2:$G$3525,MATCH(B1455,Orders!$A$2:$A$3525,0))</f>
        <v>Delivered</v>
      </c>
      <c r="J1455" s="16" t="n">
        <f aca="false">D1455*E1455*(1-F1455/100)</f>
        <v>1619</v>
      </c>
      <c r="K1455" s="16" t="n">
        <f aca="false">D1455*H1455</f>
        <v>1142.97</v>
      </c>
      <c r="L1455" s="16" t="n">
        <f aca="false">J1455-K1455</f>
        <v>476.03</v>
      </c>
    </row>
    <row r="1456" customFormat="false" ht="15" hidden="false" customHeight="false" outlineLevel="0" collapsed="false">
      <c r="A1456" s="12" t="n">
        <v>1455</v>
      </c>
      <c r="B1456" s="12" t="n">
        <v>762</v>
      </c>
      <c r="C1456" s="12" t="n">
        <v>159</v>
      </c>
      <c r="D1456" s="12" t="n">
        <v>1</v>
      </c>
      <c r="E1456" s="16" t="n">
        <v>439</v>
      </c>
      <c r="F1456" s="12" t="n">
        <v>5</v>
      </c>
      <c r="G1456" s="12" t="str">
        <f aca="false">INDEX(Products!$C$2:$C$181,MATCH(C1456,Products!$A$2:$A$181,0))</f>
        <v>Books &amp; Stationery</v>
      </c>
      <c r="H1456" s="16" t="n">
        <f aca="false">INDEX(Products!$E$2:$E$181,MATCH(C1456,Products!$A$2:$A$181,0))</f>
        <v>256.67</v>
      </c>
      <c r="I1456" s="12" t="str">
        <f aca="false">INDEX(Orders!$G$2:$G$3525,MATCH(B1456,Orders!$A$2:$A$3525,0))</f>
        <v>Delivered</v>
      </c>
      <c r="J1456" s="16" t="n">
        <f aca="false">D1456*E1456*(1-F1456/100)</f>
        <v>417.05</v>
      </c>
      <c r="K1456" s="16" t="n">
        <f aca="false">D1456*H1456</f>
        <v>256.67</v>
      </c>
      <c r="L1456" s="16" t="n">
        <f aca="false">J1456-K1456</f>
        <v>160.38</v>
      </c>
    </row>
    <row r="1457" customFormat="false" ht="15" hidden="false" customHeight="false" outlineLevel="0" collapsed="false">
      <c r="A1457" s="12" t="n">
        <v>1456</v>
      </c>
      <c r="B1457" s="12" t="n">
        <v>763</v>
      </c>
      <c r="C1457" s="12" t="n">
        <v>153</v>
      </c>
      <c r="D1457" s="12" t="n">
        <v>1</v>
      </c>
      <c r="E1457" s="16" t="n">
        <v>689</v>
      </c>
      <c r="F1457" s="12" t="n">
        <v>0</v>
      </c>
      <c r="G1457" s="12" t="str">
        <f aca="false">INDEX(Products!$C$2:$C$181,MATCH(C1457,Products!$A$2:$A$181,0))</f>
        <v>Books &amp; Stationery</v>
      </c>
      <c r="H1457" s="16" t="n">
        <f aca="false">INDEX(Products!$E$2:$E$181,MATCH(C1457,Products!$A$2:$A$181,0))</f>
        <v>513.42</v>
      </c>
      <c r="I1457" s="12" t="str">
        <f aca="false">INDEX(Orders!$G$2:$G$3525,MATCH(B1457,Orders!$A$2:$A$3525,0))</f>
        <v>Delivered</v>
      </c>
      <c r="J1457" s="16" t="n">
        <f aca="false">D1457*E1457*(1-F1457/100)</f>
        <v>689</v>
      </c>
      <c r="K1457" s="16" t="n">
        <f aca="false">D1457*H1457</f>
        <v>513.42</v>
      </c>
      <c r="L1457" s="16" t="n">
        <f aca="false">J1457-K1457</f>
        <v>175.58</v>
      </c>
    </row>
    <row r="1458" customFormat="false" ht="15" hidden="false" customHeight="false" outlineLevel="0" collapsed="false">
      <c r="A1458" s="12" t="n">
        <v>1457</v>
      </c>
      <c r="B1458" s="12" t="n">
        <v>763</v>
      </c>
      <c r="C1458" s="12" t="n">
        <v>106</v>
      </c>
      <c r="D1458" s="12" t="n">
        <v>1</v>
      </c>
      <c r="E1458" s="16" t="n">
        <v>1069</v>
      </c>
      <c r="F1458" s="12" t="n">
        <v>10</v>
      </c>
      <c r="G1458" s="12" t="str">
        <f aca="false">INDEX(Products!$C$2:$C$181,MATCH(C1458,Products!$A$2:$A$181,0))</f>
        <v>Beauty</v>
      </c>
      <c r="H1458" s="16" t="n">
        <f aca="false">INDEX(Products!$E$2:$E$181,MATCH(C1458,Products!$A$2:$A$181,0))</f>
        <v>735.88</v>
      </c>
      <c r="I1458" s="12" t="str">
        <f aca="false">INDEX(Orders!$G$2:$G$3525,MATCH(B1458,Orders!$A$2:$A$3525,0))</f>
        <v>Delivered</v>
      </c>
      <c r="J1458" s="16" t="n">
        <f aca="false">D1458*E1458*(1-F1458/100)</f>
        <v>962.1</v>
      </c>
      <c r="K1458" s="16" t="n">
        <f aca="false">D1458*H1458</f>
        <v>735.88</v>
      </c>
      <c r="L1458" s="16" t="n">
        <f aca="false">J1458-K1458</f>
        <v>226.22</v>
      </c>
    </row>
    <row r="1459" customFormat="false" ht="15" hidden="false" customHeight="false" outlineLevel="0" collapsed="false">
      <c r="A1459" s="12" t="n">
        <v>1458</v>
      </c>
      <c r="B1459" s="12" t="n">
        <v>764</v>
      </c>
      <c r="C1459" s="12" t="n">
        <v>118</v>
      </c>
      <c r="D1459" s="12" t="n">
        <v>1</v>
      </c>
      <c r="E1459" s="16" t="n">
        <v>479</v>
      </c>
      <c r="F1459" s="12" t="n">
        <v>5</v>
      </c>
      <c r="G1459" s="12" t="str">
        <f aca="false">INDEX(Products!$C$2:$C$181,MATCH(C1459,Products!$A$2:$A$181,0))</f>
        <v>Beauty</v>
      </c>
      <c r="H1459" s="16" t="n">
        <f aca="false">INDEX(Products!$E$2:$E$181,MATCH(C1459,Products!$A$2:$A$181,0))</f>
        <v>332.66</v>
      </c>
      <c r="I1459" s="12" t="str">
        <f aca="false">INDEX(Orders!$G$2:$G$3525,MATCH(B1459,Orders!$A$2:$A$3525,0))</f>
        <v>Delivered</v>
      </c>
      <c r="J1459" s="16" t="n">
        <f aca="false">D1459*E1459*(1-F1459/100)</f>
        <v>455.05</v>
      </c>
      <c r="K1459" s="16" t="n">
        <f aca="false">D1459*H1459</f>
        <v>332.66</v>
      </c>
      <c r="L1459" s="16" t="n">
        <f aca="false">J1459-K1459</f>
        <v>122.39</v>
      </c>
    </row>
    <row r="1460" customFormat="false" ht="15" hidden="false" customHeight="false" outlineLevel="0" collapsed="false">
      <c r="A1460" s="12" t="n">
        <v>1459</v>
      </c>
      <c r="B1460" s="12" t="n">
        <v>764</v>
      </c>
      <c r="C1460" s="12" t="n">
        <v>176</v>
      </c>
      <c r="D1460" s="12" t="n">
        <v>1</v>
      </c>
      <c r="E1460" s="16" t="n">
        <v>509</v>
      </c>
      <c r="F1460" s="12" t="n">
        <v>15</v>
      </c>
      <c r="G1460" s="12" t="str">
        <f aca="false">INDEX(Products!$C$2:$C$181,MATCH(C1460,Products!$A$2:$A$181,0))</f>
        <v>Books &amp; Stationery</v>
      </c>
      <c r="H1460" s="16" t="n">
        <f aca="false">INDEX(Products!$E$2:$E$181,MATCH(C1460,Products!$A$2:$A$181,0))</f>
        <v>367.14</v>
      </c>
      <c r="I1460" s="12" t="str">
        <f aca="false">INDEX(Orders!$G$2:$G$3525,MATCH(B1460,Orders!$A$2:$A$3525,0))</f>
        <v>Delivered</v>
      </c>
      <c r="J1460" s="16" t="n">
        <f aca="false">D1460*E1460*(1-F1460/100)</f>
        <v>432.65</v>
      </c>
      <c r="K1460" s="16" t="n">
        <f aca="false">D1460*H1460</f>
        <v>367.14</v>
      </c>
      <c r="L1460" s="16" t="n">
        <f aca="false">J1460-K1460</f>
        <v>65.51</v>
      </c>
    </row>
    <row r="1461" customFormat="false" ht="15" hidden="false" customHeight="false" outlineLevel="0" collapsed="false">
      <c r="A1461" s="12" t="n">
        <v>1460</v>
      </c>
      <c r="B1461" s="12" t="n">
        <v>765</v>
      </c>
      <c r="C1461" s="12" t="n">
        <v>162</v>
      </c>
      <c r="D1461" s="12" t="n">
        <v>1</v>
      </c>
      <c r="E1461" s="16" t="n">
        <v>639</v>
      </c>
      <c r="F1461" s="12" t="n">
        <v>0</v>
      </c>
      <c r="G1461" s="12" t="str">
        <f aca="false">INDEX(Products!$C$2:$C$181,MATCH(C1461,Products!$A$2:$A$181,0))</f>
        <v>Books &amp; Stationery</v>
      </c>
      <c r="H1461" s="16" t="n">
        <f aca="false">INDEX(Products!$E$2:$E$181,MATCH(C1461,Products!$A$2:$A$181,0))</f>
        <v>387.23</v>
      </c>
      <c r="I1461" s="12" t="str">
        <f aca="false">INDEX(Orders!$G$2:$G$3525,MATCH(B1461,Orders!$A$2:$A$3525,0))</f>
        <v>Delivered</v>
      </c>
      <c r="J1461" s="16" t="n">
        <f aca="false">D1461*E1461*(1-F1461/100)</f>
        <v>639</v>
      </c>
      <c r="K1461" s="16" t="n">
        <f aca="false">D1461*H1461</f>
        <v>387.23</v>
      </c>
      <c r="L1461" s="16" t="n">
        <f aca="false">J1461-K1461</f>
        <v>251.77</v>
      </c>
    </row>
    <row r="1462" customFormat="false" ht="15" hidden="false" customHeight="false" outlineLevel="0" collapsed="false">
      <c r="A1462" s="12" t="n">
        <v>1461</v>
      </c>
      <c r="B1462" s="12" t="n">
        <v>765</v>
      </c>
      <c r="C1462" s="12" t="n">
        <v>85</v>
      </c>
      <c r="D1462" s="12" t="n">
        <v>1</v>
      </c>
      <c r="E1462" s="16" t="n">
        <v>419</v>
      </c>
      <c r="F1462" s="12" t="n">
        <v>0</v>
      </c>
      <c r="G1462" s="12" t="str">
        <f aca="false">INDEX(Products!$C$2:$C$181,MATCH(C1462,Products!$A$2:$A$181,0))</f>
        <v>Fashion</v>
      </c>
      <c r="H1462" s="16" t="n">
        <f aca="false">INDEX(Products!$E$2:$E$181,MATCH(C1462,Products!$A$2:$A$181,0))</f>
        <v>279.97</v>
      </c>
      <c r="I1462" s="12" t="str">
        <f aca="false">INDEX(Orders!$G$2:$G$3525,MATCH(B1462,Orders!$A$2:$A$3525,0))</f>
        <v>Delivered</v>
      </c>
      <c r="J1462" s="16" t="n">
        <f aca="false">D1462*E1462*(1-F1462/100)</f>
        <v>419</v>
      </c>
      <c r="K1462" s="16" t="n">
        <f aca="false">D1462*H1462</f>
        <v>279.97</v>
      </c>
      <c r="L1462" s="16" t="n">
        <f aca="false">J1462-K1462</f>
        <v>139.03</v>
      </c>
    </row>
    <row r="1463" customFormat="false" ht="15" hidden="false" customHeight="false" outlineLevel="0" collapsed="false">
      <c r="A1463" s="12" t="n">
        <v>1462</v>
      </c>
      <c r="B1463" s="12" t="n">
        <v>766</v>
      </c>
      <c r="C1463" s="12" t="n">
        <v>24</v>
      </c>
      <c r="D1463" s="12" t="n">
        <v>1</v>
      </c>
      <c r="E1463" s="16" t="n">
        <v>2429</v>
      </c>
      <c r="F1463" s="12" t="n">
        <v>0</v>
      </c>
      <c r="G1463" s="12" t="str">
        <f aca="false">INDEX(Products!$C$2:$C$181,MATCH(C1463,Products!$A$2:$A$181,0))</f>
        <v>Electronics</v>
      </c>
      <c r="H1463" s="16" t="n">
        <f aca="false">INDEX(Products!$E$2:$E$181,MATCH(C1463,Products!$A$2:$A$181,0))</f>
        <v>1588.6</v>
      </c>
      <c r="I1463" s="12" t="str">
        <f aca="false">INDEX(Orders!$G$2:$G$3525,MATCH(B1463,Orders!$A$2:$A$3525,0))</f>
        <v>Cancelled</v>
      </c>
      <c r="J1463" s="16" t="n">
        <f aca="false">D1463*E1463*(1-F1463/100)</f>
        <v>2429</v>
      </c>
      <c r="K1463" s="16" t="n">
        <f aca="false">D1463*H1463</f>
        <v>1588.6</v>
      </c>
      <c r="L1463" s="16" t="n">
        <f aca="false">J1463-K1463</f>
        <v>840.4</v>
      </c>
    </row>
    <row r="1464" customFormat="false" ht="15" hidden="false" customHeight="false" outlineLevel="0" collapsed="false">
      <c r="A1464" s="12" t="n">
        <v>1463</v>
      </c>
      <c r="B1464" s="12" t="n">
        <v>766</v>
      </c>
      <c r="C1464" s="12" t="n">
        <v>118</v>
      </c>
      <c r="D1464" s="12" t="n">
        <v>1</v>
      </c>
      <c r="E1464" s="16" t="n">
        <v>479</v>
      </c>
      <c r="F1464" s="12" t="n">
        <v>0</v>
      </c>
      <c r="G1464" s="12" t="str">
        <f aca="false">INDEX(Products!$C$2:$C$181,MATCH(C1464,Products!$A$2:$A$181,0))</f>
        <v>Beauty</v>
      </c>
      <c r="H1464" s="16" t="n">
        <f aca="false">INDEX(Products!$E$2:$E$181,MATCH(C1464,Products!$A$2:$A$181,0))</f>
        <v>332.66</v>
      </c>
      <c r="I1464" s="12" t="str">
        <f aca="false">INDEX(Orders!$G$2:$G$3525,MATCH(B1464,Orders!$A$2:$A$3525,0))</f>
        <v>Cancelled</v>
      </c>
      <c r="J1464" s="16" t="n">
        <f aca="false">D1464*E1464*(1-F1464/100)</f>
        <v>479</v>
      </c>
      <c r="K1464" s="16" t="n">
        <f aca="false">D1464*H1464</f>
        <v>332.66</v>
      </c>
      <c r="L1464" s="16" t="n">
        <f aca="false">J1464-K1464</f>
        <v>146.34</v>
      </c>
    </row>
    <row r="1465" customFormat="false" ht="15" hidden="false" customHeight="false" outlineLevel="0" collapsed="false">
      <c r="A1465" s="12" t="n">
        <v>1464</v>
      </c>
      <c r="B1465" s="12" t="n">
        <v>766</v>
      </c>
      <c r="C1465" s="12" t="n">
        <v>63</v>
      </c>
      <c r="D1465" s="12" t="n">
        <v>1</v>
      </c>
      <c r="E1465" s="16" t="n">
        <v>929</v>
      </c>
      <c r="F1465" s="12" t="n">
        <v>0</v>
      </c>
      <c r="G1465" s="12" t="str">
        <f aca="false">INDEX(Products!$C$2:$C$181,MATCH(C1465,Products!$A$2:$A$181,0))</f>
        <v>Fashion</v>
      </c>
      <c r="H1465" s="16" t="n">
        <f aca="false">INDEX(Products!$E$2:$E$181,MATCH(C1465,Products!$A$2:$A$181,0))</f>
        <v>590.31</v>
      </c>
      <c r="I1465" s="12" t="str">
        <f aca="false">INDEX(Orders!$G$2:$G$3525,MATCH(B1465,Orders!$A$2:$A$3525,0))</f>
        <v>Cancelled</v>
      </c>
      <c r="J1465" s="16" t="n">
        <f aca="false">D1465*E1465*(1-F1465/100)</f>
        <v>929</v>
      </c>
      <c r="K1465" s="16" t="n">
        <f aca="false">D1465*H1465</f>
        <v>590.31</v>
      </c>
      <c r="L1465" s="16" t="n">
        <f aca="false">J1465-K1465</f>
        <v>338.69</v>
      </c>
    </row>
    <row r="1466" customFormat="false" ht="15" hidden="false" customHeight="false" outlineLevel="0" collapsed="false">
      <c r="A1466" s="12" t="n">
        <v>1465</v>
      </c>
      <c r="B1466" s="12" t="n">
        <v>767</v>
      </c>
      <c r="C1466" s="12" t="n">
        <v>83</v>
      </c>
      <c r="D1466" s="12" t="n">
        <v>1</v>
      </c>
      <c r="E1466" s="16" t="n">
        <v>549</v>
      </c>
      <c r="F1466" s="12" t="n">
        <v>0</v>
      </c>
      <c r="G1466" s="12" t="str">
        <f aca="false">INDEX(Products!$C$2:$C$181,MATCH(C1466,Products!$A$2:$A$181,0))</f>
        <v>Fashion</v>
      </c>
      <c r="H1466" s="16" t="n">
        <f aca="false">INDEX(Products!$E$2:$E$181,MATCH(C1466,Products!$A$2:$A$181,0))</f>
        <v>393.67</v>
      </c>
      <c r="I1466" s="12" t="str">
        <f aca="false">INDEX(Orders!$G$2:$G$3525,MATCH(B1466,Orders!$A$2:$A$3525,0))</f>
        <v>Delivered</v>
      </c>
      <c r="J1466" s="16" t="n">
        <f aca="false">D1466*E1466*(1-F1466/100)</f>
        <v>549</v>
      </c>
      <c r="K1466" s="16" t="n">
        <f aca="false">D1466*H1466</f>
        <v>393.67</v>
      </c>
      <c r="L1466" s="16" t="n">
        <f aca="false">J1466-K1466</f>
        <v>155.33</v>
      </c>
    </row>
    <row r="1467" customFormat="false" ht="15" hidden="false" customHeight="false" outlineLevel="0" collapsed="false">
      <c r="A1467" s="12" t="n">
        <v>1466</v>
      </c>
      <c r="B1467" s="12" t="n">
        <v>767</v>
      </c>
      <c r="C1467" s="12" t="n">
        <v>114</v>
      </c>
      <c r="D1467" s="12" t="n">
        <v>1</v>
      </c>
      <c r="E1467" s="16" t="n">
        <v>1769</v>
      </c>
      <c r="F1467" s="12" t="n">
        <v>0</v>
      </c>
      <c r="G1467" s="12" t="str">
        <f aca="false">INDEX(Products!$C$2:$C$181,MATCH(C1467,Products!$A$2:$A$181,0))</f>
        <v>Beauty</v>
      </c>
      <c r="H1467" s="16" t="n">
        <f aca="false">INDEX(Products!$E$2:$E$181,MATCH(C1467,Products!$A$2:$A$181,0))</f>
        <v>1112.03</v>
      </c>
      <c r="I1467" s="12" t="str">
        <f aca="false">INDEX(Orders!$G$2:$G$3525,MATCH(B1467,Orders!$A$2:$A$3525,0))</f>
        <v>Delivered</v>
      </c>
      <c r="J1467" s="16" t="n">
        <f aca="false">D1467*E1467*(1-F1467/100)</f>
        <v>1769</v>
      </c>
      <c r="K1467" s="16" t="n">
        <f aca="false">D1467*H1467</f>
        <v>1112.03</v>
      </c>
      <c r="L1467" s="16" t="n">
        <f aca="false">J1467-K1467</f>
        <v>656.97</v>
      </c>
    </row>
    <row r="1468" customFormat="false" ht="15" hidden="false" customHeight="false" outlineLevel="0" collapsed="false">
      <c r="A1468" s="12" t="n">
        <v>1467</v>
      </c>
      <c r="B1468" s="12" t="n">
        <v>768</v>
      </c>
      <c r="C1468" s="12" t="n">
        <v>178</v>
      </c>
      <c r="D1468" s="12" t="n">
        <v>1</v>
      </c>
      <c r="E1468" s="16" t="n">
        <v>169</v>
      </c>
      <c r="F1468" s="12" t="n">
        <v>0</v>
      </c>
      <c r="G1468" s="12" t="str">
        <f aca="false">INDEX(Products!$C$2:$C$181,MATCH(C1468,Products!$A$2:$A$181,0))</f>
        <v>Books &amp; Stationery</v>
      </c>
      <c r="H1468" s="16" t="n">
        <f aca="false">INDEX(Products!$E$2:$E$181,MATCH(C1468,Products!$A$2:$A$181,0))</f>
        <v>114.66</v>
      </c>
      <c r="I1468" s="12" t="str">
        <f aca="false">INDEX(Orders!$G$2:$G$3525,MATCH(B1468,Orders!$A$2:$A$3525,0))</f>
        <v>Delivered</v>
      </c>
      <c r="J1468" s="16" t="n">
        <f aca="false">D1468*E1468*(1-F1468/100)</f>
        <v>169</v>
      </c>
      <c r="K1468" s="16" t="n">
        <f aca="false">D1468*H1468</f>
        <v>114.66</v>
      </c>
      <c r="L1468" s="16" t="n">
        <f aca="false">J1468-K1468</f>
        <v>54.34</v>
      </c>
    </row>
    <row r="1469" customFormat="false" ht="15" hidden="false" customHeight="false" outlineLevel="0" collapsed="false">
      <c r="A1469" s="12" t="n">
        <v>1468</v>
      </c>
      <c r="B1469" s="12" t="n">
        <v>768</v>
      </c>
      <c r="C1469" s="12" t="n">
        <v>95</v>
      </c>
      <c r="D1469" s="12" t="n">
        <v>1</v>
      </c>
      <c r="E1469" s="16" t="n">
        <v>1029</v>
      </c>
      <c r="F1469" s="12" t="n">
        <v>0</v>
      </c>
      <c r="G1469" s="12" t="str">
        <f aca="false">INDEX(Products!$C$2:$C$181,MATCH(C1469,Products!$A$2:$A$181,0))</f>
        <v>Beauty</v>
      </c>
      <c r="H1469" s="16" t="n">
        <f aca="false">INDEX(Products!$E$2:$E$181,MATCH(C1469,Products!$A$2:$A$181,0))</f>
        <v>615.72</v>
      </c>
      <c r="I1469" s="12" t="str">
        <f aca="false">INDEX(Orders!$G$2:$G$3525,MATCH(B1469,Orders!$A$2:$A$3525,0))</f>
        <v>Delivered</v>
      </c>
      <c r="J1469" s="16" t="n">
        <f aca="false">D1469*E1469*(1-F1469/100)</f>
        <v>1029</v>
      </c>
      <c r="K1469" s="16" t="n">
        <f aca="false">D1469*H1469</f>
        <v>615.72</v>
      </c>
      <c r="L1469" s="16" t="n">
        <f aca="false">J1469-K1469</f>
        <v>413.28</v>
      </c>
    </row>
    <row r="1470" customFormat="false" ht="15" hidden="false" customHeight="false" outlineLevel="0" collapsed="false">
      <c r="A1470" s="12" t="n">
        <v>1469</v>
      </c>
      <c r="B1470" s="12" t="n">
        <v>768</v>
      </c>
      <c r="C1470" s="12" t="n">
        <v>123</v>
      </c>
      <c r="D1470" s="12" t="n">
        <v>1</v>
      </c>
      <c r="E1470" s="16" t="n">
        <v>319</v>
      </c>
      <c r="F1470" s="12" t="n">
        <v>0</v>
      </c>
      <c r="G1470" s="12" t="str">
        <f aca="false">INDEX(Products!$C$2:$C$181,MATCH(C1470,Products!$A$2:$A$181,0))</f>
        <v>Sports &amp; Fitness</v>
      </c>
      <c r="H1470" s="16" t="n">
        <f aca="false">INDEX(Products!$E$2:$E$181,MATCH(C1470,Products!$A$2:$A$181,0))</f>
        <v>234.68</v>
      </c>
      <c r="I1470" s="12" t="str">
        <f aca="false">INDEX(Orders!$G$2:$G$3525,MATCH(B1470,Orders!$A$2:$A$3525,0))</f>
        <v>Delivered</v>
      </c>
      <c r="J1470" s="16" t="n">
        <f aca="false">D1470*E1470*(1-F1470/100)</f>
        <v>319</v>
      </c>
      <c r="K1470" s="16" t="n">
        <f aca="false">D1470*H1470</f>
        <v>234.68</v>
      </c>
      <c r="L1470" s="16" t="n">
        <f aca="false">J1470-K1470</f>
        <v>84.32</v>
      </c>
    </row>
    <row r="1471" customFormat="false" ht="15" hidden="false" customHeight="false" outlineLevel="0" collapsed="false">
      <c r="A1471" s="12" t="n">
        <v>1470</v>
      </c>
      <c r="B1471" s="12" t="n">
        <v>768</v>
      </c>
      <c r="C1471" s="12" t="n">
        <v>144</v>
      </c>
      <c r="D1471" s="12" t="n">
        <v>1</v>
      </c>
      <c r="E1471" s="16" t="n">
        <v>2009</v>
      </c>
      <c r="F1471" s="12" t="n">
        <v>0</v>
      </c>
      <c r="G1471" s="12" t="str">
        <f aca="false">INDEX(Products!$C$2:$C$181,MATCH(C1471,Products!$A$2:$A$181,0))</f>
        <v>Sports &amp; Fitness</v>
      </c>
      <c r="H1471" s="16" t="n">
        <f aca="false">INDEX(Products!$E$2:$E$181,MATCH(C1471,Products!$A$2:$A$181,0))</f>
        <v>1322.98</v>
      </c>
      <c r="I1471" s="12" t="str">
        <f aca="false">INDEX(Orders!$G$2:$G$3525,MATCH(B1471,Orders!$A$2:$A$3525,0))</f>
        <v>Delivered</v>
      </c>
      <c r="J1471" s="16" t="n">
        <f aca="false">D1471*E1471*(1-F1471/100)</f>
        <v>2009</v>
      </c>
      <c r="K1471" s="16" t="n">
        <f aca="false">D1471*H1471</f>
        <v>1322.98</v>
      </c>
      <c r="L1471" s="16" t="n">
        <f aca="false">J1471-K1471</f>
        <v>686.02</v>
      </c>
    </row>
    <row r="1472" customFormat="false" ht="15" hidden="false" customHeight="false" outlineLevel="0" collapsed="false">
      <c r="A1472" s="12" t="n">
        <v>1471</v>
      </c>
      <c r="B1472" s="12" t="n">
        <v>769</v>
      </c>
      <c r="C1472" s="12" t="n">
        <v>34</v>
      </c>
      <c r="D1472" s="12" t="n">
        <v>1</v>
      </c>
      <c r="E1472" s="16" t="n">
        <v>1059</v>
      </c>
      <c r="F1472" s="12" t="n">
        <v>0</v>
      </c>
      <c r="G1472" s="12" t="str">
        <f aca="false">INDEX(Products!$C$2:$C$181,MATCH(C1472,Products!$A$2:$A$181,0))</f>
        <v>Home &amp; Kitchen</v>
      </c>
      <c r="H1472" s="16" t="n">
        <f aca="false">INDEX(Products!$E$2:$E$181,MATCH(C1472,Products!$A$2:$A$181,0))</f>
        <v>752.36</v>
      </c>
      <c r="I1472" s="12" t="str">
        <f aca="false">INDEX(Orders!$G$2:$G$3525,MATCH(B1472,Orders!$A$2:$A$3525,0))</f>
        <v>Delivered</v>
      </c>
      <c r="J1472" s="16" t="n">
        <f aca="false">D1472*E1472*(1-F1472/100)</f>
        <v>1059</v>
      </c>
      <c r="K1472" s="16" t="n">
        <f aca="false">D1472*H1472</f>
        <v>752.36</v>
      </c>
      <c r="L1472" s="16" t="n">
        <f aca="false">J1472-K1472</f>
        <v>306.64</v>
      </c>
    </row>
    <row r="1473" customFormat="false" ht="15" hidden="false" customHeight="false" outlineLevel="0" collapsed="false">
      <c r="A1473" s="12" t="n">
        <v>1472</v>
      </c>
      <c r="B1473" s="12" t="n">
        <v>770</v>
      </c>
      <c r="C1473" s="12" t="n">
        <v>19</v>
      </c>
      <c r="D1473" s="12" t="n">
        <v>2</v>
      </c>
      <c r="E1473" s="16" t="n">
        <v>2389</v>
      </c>
      <c r="F1473" s="12" t="n">
        <v>5</v>
      </c>
      <c r="G1473" s="12" t="str">
        <f aca="false">INDEX(Products!$C$2:$C$181,MATCH(C1473,Products!$A$2:$A$181,0))</f>
        <v>Electronics</v>
      </c>
      <c r="H1473" s="16" t="n">
        <f aca="false">INDEX(Products!$E$2:$E$181,MATCH(C1473,Products!$A$2:$A$181,0))</f>
        <v>1360.62</v>
      </c>
      <c r="I1473" s="12" t="str">
        <f aca="false">INDEX(Orders!$G$2:$G$3525,MATCH(B1473,Orders!$A$2:$A$3525,0))</f>
        <v>Delivered</v>
      </c>
      <c r="J1473" s="16" t="n">
        <f aca="false">D1473*E1473*(1-F1473/100)</f>
        <v>4539.1</v>
      </c>
      <c r="K1473" s="16" t="n">
        <f aca="false">D1473*H1473</f>
        <v>2721.24</v>
      </c>
      <c r="L1473" s="16" t="n">
        <f aca="false">J1473-K1473</f>
        <v>1817.86</v>
      </c>
    </row>
    <row r="1474" customFormat="false" ht="15" hidden="false" customHeight="false" outlineLevel="0" collapsed="false">
      <c r="A1474" s="12" t="n">
        <v>1473</v>
      </c>
      <c r="B1474" s="12" t="n">
        <v>770</v>
      </c>
      <c r="C1474" s="12" t="n">
        <v>50</v>
      </c>
      <c r="D1474" s="12" t="n">
        <v>1</v>
      </c>
      <c r="E1474" s="16" t="n">
        <v>529</v>
      </c>
      <c r="F1474" s="12" t="n">
        <v>0</v>
      </c>
      <c r="G1474" s="12" t="str">
        <f aca="false">INDEX(Products!$C$2:$C$181,MATCH(C1474,Products!$A$2:$A$181,0))</f>
        <v>Home &amp; Kitchen</v>
      </c>
      <c r="H1474" s="16" t="n">
        <f aca="false">INDEX(Products!$E$2:$E$181,MATCH(C1474,Products!$A$2:$A$181,0))</f>
        <v>302.36</v>
      </c>
      <c r="I1474" s="12" t="str">
        <f aca="false">INDEX(Orders!$G$2:$G$3525,MATCH(B1474,Orders!$A$2:$A$3525,0))</f>
        <v>Delivered</v>
      </c>
      <c r="J1474" s="16" t="n">
        <f aca="false">D1474*E1474*(1-F1474/100)</f>
        <v>529</v>
      </c>
      <c r="K1474" s="16" t="n">
        <f aca="false">D1474*H1474</f>
        <v>302.36</v>
      </c>
      <c r="L1474" s="16" t="n">
        <f aca="false">J1474-K1474</f>
        <v>226.64</v>
      </c>
    </row>
    <row r="1475" customFormat="false" ht="15" hidden="false" customHeight="false" outlineLevel="0" collapsed="false">
      <c r="A1475" s="12" t="n">
        <v>1474</v>
      </c>
      <c r="B1475" s="12" t="n">
        <v>771</v>
      </c>
      <c r="C1475" s="12" t="n">
        <v>156</v>
      </c>
      <c r="D1475" s="12" t="n">
        <v>2</v>
      </c>
      <c r="E1475" s="16" t="n">
        <v>459</v>
      </c>
      <c r="F1475" s="12" t="n">
        <v>15</v>
      </c>
      <c r="G1475" s="12" t="str">
        <f aca="false">INDEX(Products!$C$2:$C$181,MATCH(C1475,Products!$A$2:$A$181,0))</f>
        <v>Books &amp; Stationery</v>
      </c>
      <c r="H1475" s="16" t="n">
        <f aca="false">INDEX(Products!$E$2:$E$181,MATCH(C1475,Products!$A$2:$A$181,0))</f>
        <v>259.65</v>
      </c>
      <c r="I1475" s="12" t="str">
        <f aca="false">INDEX(Orders!$G$2:$G$3525,MATCH(B1475,Orders!$A$2:$A$3525,0))</f>
        <v>Returned</v>
      </c>
      <c r="J1475" s="16" t="n">
        <f aca="false">D1475*E1475*(1-F1475/100)</f>
        <v>780.3</v>
      </c>
      <c r="K1475" s="16" t="n">
        <f aca="false">D1475*H1475</f>
        <v>519.3</v>
      </c>
      <c r="L1475" s="16" t="n">
        <f aca="false">J1475-K1475</f>
        <v>261</v>
      </c>
    </row>
    <row r="1476" customFormat="false" ht="15" hidden="false" customHeight="false" outlineLevel="0" collapsed="false">
      <c r="A1476" s="12" t="n">
        <v>1475</v>
      </c>
      <c r="B1476" s="12" t="n">
        <v>772</v>
      </c>
      <c r="C1476" s="12" t="n">
        <v>177</v>
      </c>
      <c r="D1476" s="12" t="n">
        <v>1</v>
      </c>
      <c r="E1476" s="16" t="n">
        <v>639</v>
      </c>
      <c r="F1476" s="12" t="n">
        <v>0</v>
      </c>
      <c r="G1476" s="12" t="str">
        <f aca="false">INDEX(Products!$C$2:$C$181,MATCH(C1476,Products!$A$2:$A$181,0))</f>
        <v>Books &amp; Stationery</v>
      </c>
      <c r="H1476" s="16" t="n">
        <f aca="false">INDEX(Products!$E$2:$E$181,MATCH(C1476,Products!$A$2:$A$181,0))</f>
        <v>372.27</v>
      </c>
      <c r="I1476" s="12" t="str">
        <f aca="false">INDEX(Orders!$G$2:$G$3525,MATCH(B1476,Orders!$A$2:$A$3525,0))</f>
        <v>Delivered</v>
      </c>
      <c r="J1476" s="16" t="n">
        <f aca="false">D1476*E1476*(1-F1476/100)</f>
        <v>639</v>
      </c>
      <c r="K1476" s="16" t="n">
        <f aca="false">D1476*H1476</f>
        <v>372.27</v>
      </c>
      <c r="L1476" s="16" t="n">
        <f aca="false">J1476-K1476</f>
        <v>266.73</v>
      </c>
    </row>
    <row r="1477" customFormat="false" ht="15" hidden="false" customHeight="false" outlineLevel="0" collapsed="false">
      <c r="A1477" s="12" t="n">
        <v>1476</v>
      </c>
      <c r="B1477" s="12" t="n">
        <v>772</v>
      </c>
      <c r="C1477" s="12" t="n">
        <v>165</v>
      </c>
      <c r="D1477" s="12" t="n">
        <v>1</v>
      </c>
      <c r="E1477" s="16" t="n">
        <v>449</v>
      </c>
      <c r="F1477" s="12" t="n">
        <v>0</v>
      </c>
      <c r="G1477" s="12" t="str">
        <f aca="false">INDEX(Products!$C$2:$C$181,MATCH(C1477,Products!$A$2:$A$181,0))</f>
        <v>Books &amp; Stationery</v>
      </c>
      <c r="H1477" s="16" t="n">
        <f aca="false">INDEX(Products!$E$2:$E$181,MATCH(C1477,Products!$A$2:$A$181,0))</f>
        <v>269.2</v>
      </c>
      <c r="I1477" s="12" t="str">
        <f aca="false">INDEX(Orders!$G$2:$G$3525,MATCH(B1477,Orders!$A$2:$A$3525,0))</f>
        <v>Delivered</v>
      </c>
      <c r="J1477" s="16" t="n">
        <f aca="false">D1477*E1477*(1-F1477/100)</f>
        <v>449</v>
      </c>
      <c r="K1477" s="16" t="n">
        <f aca="false">D1477*H1477</f>
        <v>269.2</v>
      </c>
      <c r="L1477" s="16" t="n">
        <f aca="false">J1477-K1477</f>
        <v>179.8</v>
      </c>
    </row>
    <row r="1478" customFormat="false" ht="15" hidden="false" customHeight="false" outlineLevel="0" collapsed="false">
      <c r="A1478" s="12" t="n">
        <v>1477</v>
      </c>
      <c r="B1478" s="12" t="n">
        <v>773</v>
      </c>
      <c r="C1478" s="12" t="n">
        <v>162</v>
      </c>
      <c r="D1478" s="12" t="n">
        <v>3</v>
      </c>
      <c r="E1478" s="16" t="n">
        <v>639</v>
      </c>
      <c r="F1478" s="12" t="n">
        <v>0</v>
      </c>
      <c r="G1478" s="12" t="str">
        <f aca="false">INDEX(Products!$C$2:$C$181,MATCH(C1478,Products!$A$2:$A$181,0))</f>
        <v>Books &amp; Stationery</v>
      </c>
      <c r="H1478" s="16" t="n">
        <f aca="false">INDEX(Products!$E$2:$E$181,MATCH(C1478,Products!$A$2:$A$181,0))</f>
        <v>387.23</v>
      </c>
      <c r="I1478" s="12" t="str">
        <f aca="false">INDEX(Orders!$G$2:$G$3525,MATCH(B1478,Orders!$A$2:$A$3525,0))</f>
        <v>Delivered</v>
      </c>
      <c r="J1478" s="16" t="n">
        <f aca="false">D1478*E1478*(1-F1478/100)</f>
        <v>1917</v>
      </c>
      <c r="K1478" s="16" t="n">
        <f aca="false">D1478*H1478</f>
        <v>1161.69</v>
      </c>
      <c r="L1478" s="16" t="n">
        <f aca="false">J1478-K1478</f>
        <v>755.31</v>
      </c>
    </row>
    <row r="1479" customFormat="false" ht="15" hidden="false" customHeight="false" outlineLevel="0" collapsed="false">
      <c r="A1479" s="12" t="n">
        <v>1478</v>
      </c>
      <c r="B1479" s="12" t="n">
        <v>773</v>
      </c>
      <c r="C1479" s="12" t="n">
        <v>102</v>
      </c>
      <c r="D1479" s="12" t="n">
        <v>1</v>
      </c>
      <c r="E1479" s="16" t="n">
        <v>429</v>
      </c>
      <c r="F1479" s="12" t="n">
        <v>0</v>
      </c>
      <c r="G1479" s="12" t="str">
        <f aca="false">INDEX(Products!$C$2:$C$181,MATCH(C1479,Products!$A$2:$A$181,0))</f>
        <v>Beauty</v>
      </c>
      <c r="H1479" s="16" t="n">
        <f aca="false">INDEX(Products!$E$2:$E$181,MATCH(C1479,Products!$A$2:$A$181,0))</f>
        <v>313.05</v>
      </c>
      <c r="I1479" s="12" t="str">
        <f aca="false">INDEX(Orders!$G$2:$G$3525,MATCH(B1479,Orders!$A$2:$A$3525,0))</f>
        <v>Delivered</v>
      </c>
      <c r="J1479" s="16" t="n">
        <f aca="false">D1479*E1479*(1-F1479/100)</f>
        <v>429</v>
      </c>
      <c r="K1479" s="16" t="n">
        <f aca="false">D1479*H1479</f>
        <v>313.05</v>
      </c>
      <c r="L1479" s="16" t="n">
        <f aca="false">J1479-K1479</f>
        <v>115.95</v>
      </c>
    </row>
    <row r="1480" customFormat="false" ht="15" hidden="false" customHeight="false" outlineLevel="0" collapsed="false">
      <c r="A1480" s="12" t="n">
        <v>1479</v>
      </c>
      <c r="B1480" s="12" t="n">
        <v>773</v>
      </c>
      <c r="C1480" s="12" t="n">
        <v>112</v>
      </c>
      <c r="D1480" s="12" t="n">
        <v>1</v>
      </c>
      <c r="E1480" s="16" t="n">
        <v>309</v>
      </c>
      <c r="F1480" s="12" t="n">
        <v>5</v>
      </c>
      <c r="G1480" s="12" t="str">
        <f aca="false">INDEX(Products!$C$2:$C$181,MATCH(C1480,Products!$A$2:$A$181,0))</f>
        <v>Beauty</v>
      </c>
      <c r="H1480" s="16" t="n">
        <f aca="false">INDEX(Products!$E$2:$E$181,MATCH(C1480,Products!$A$2:$A$181,0))</f>
        <v>192.67</v>
      </c>
      <c r="I1480" s="12" t="str">
        <f aca="false">INDEX(Orders!$G$2:$G$3525,MATCH(B1480,Orders!$A$2:$A$3525,0))</f>
        <v>Delivered</v>
      </c>
      <c r="J1480" s="16" t="n">
        <f aca="false">D1480*E1480*(1-F1480/100)</f>
        <v>293.55</v>
      </c>
      <c r="K1480" s="16" t="n">
        <f aca="false">D1480*H1480</f>
        <v>192.67</v>
      </c>
      <c r="L1480" s="16" t="n">
        <f aca="false">J1480-K1480</f>
        <v>100.88</v>
      </c>
    </row>
    <row r="1481" customFormat="false" ht="15" hidden="false" customHeight="false" outlineLevel="0" collapsed="false">
      <c r="A1481" s="12" t="n">
        <v>1480</v>
      </c>
      <c r="B1481" s="12" t="n">
        <v>773</v>
      </c>
      <c r="C1481" s="12" t="n">
        <v>166</v>
      </c>
      <c r="D1481" s="12" t="n">
        <v>1</v>
      </c>
      <c r="E1481" s="16" t="n">
        <v>389</v>
      </c>
      <c r="F1481" s="12" t="n">
        <v>0</v>
      </c>
      <c r="G1481" s="12" t="str">
        <f aca="false">INDEX(Products!$C$2:$C$181,MATCH(C1481,Products!$A$2:$A$181,0))</f>
        <v>Books &amp; Stationery</v>
      </c>
      <c r="H1481" s="16" t="n">
        <f aca="false">INDEX(Products!$E$2:$E$181,MATCH(C1481,Products!$A$2:$A$181,0))</f>
        <v>272.91</v>
      </c>
      <c r="I1481" s="12" t="str">
        <f aca="false">INDEX(Orders!$G$2:$G$3525,MATCH(B1481,Orders!$A$2:$A$3525,0))</f>
        <v>Delivered</v>
      </c>
      <c r="J1481" s="16" t="n">
        <f aca="false">D1481*E1481*(1-F1481/100)</f>
        <v>389</v>
      </c>
      <c r="K1481" s="16" t="n">
        <f aca="false">D1481*H1481</f>
        <v>272.91</v>
      </c>
      <c r="L1481" s="16" t="n">
        <f aca="false">J1481-K1481</f>
        <v>116.09</v>
      </c>
    </row>
    <row r="1482" customFormat="false" ht="15" hidden="false" customHeight="false" outlineLevel="0" collapsed="false">
      <c r="A1482" s="12" t="n">
        <v>1481</v>
      </c>
      <c r="B1482" s="12" t="n">
        <v>774</v>
      </c>
      <c r="C1482" s="12" t="n">
        <v>17</v>
      </c>
      <c r="D1482" s="12" t="n">
        <v>1</v>
      </c>
      <c r="E1482" s="16" t="n">
        <v>1149</v>
      </c>
      <c r="F1482" s="12" t="n">
        <v>0</v>
      </c>
      <c r="G1482" s="12" t="str">
        <f aca="false">INDEX(Products!$C$2:$C$181,MATCH(C1482,Products!$A$2:$A$181,0))</f>
        <v>Electronics</v>
      </c>
      <c r="H1482" s="16" t="n">
        <f aca="false">INDEX(Products!$E$2:$E$181,MATCH(C1482,Products!$A$2:$A$181,0))</f>
        <v>850</v>
      </c>
      <c r="I1482" s="12" t="str">
        <f aca="false">INDEX(Orders!$G$2:$G$3525,MATCH(B1482,Orders!$A$2:$A$3525,0))</f>
        <v>Delivered</v>
      </c>
      <c r="J1482" s="16" t="n">
        <f aca="false">D1482*E1482*(1-F1482/100)</f>
        <v>1149</v>
      </c>
      <c r="K1482" s="16" t="n">
        <f aca="false">D1482*H1482</f>
        <v>850</v>
      </c>
      <c r="L1482" s="16" t="n">
        <f aca="false">J1482-K1482</f>
        <v>299</v>
      </c>
    </row>
    <row r="1483" customFormat="false" ht="15" hidden="false" customHeight="false" outlineLevel="0" collapsed="false">
      <c r="A1483" s="12" t="n">
        <v>1482</v>
      </c>
      <c r="B1483" s="12" t="n">
        <v>775</v>
      </c>
      <c r="C1483" s="12" t="n">
        <v>134</v>
      </c>
      <c r="D1483" s="12" t="n">
        <v>1</v>
      </c>
      <c r="E1483" s="16" t="n">
        <v>2869</v>
      </c>
      <c r="F1483" s="12" t="n">
        <v>0</v>
      </c>
      <c r="G1483" s="12" t="str">
        <f aca="false">INDEX(Products!$C$2:$C$181,MATCH(C1483,Products!$A$2:$A$181,0))</f>
        <v>Sports &amp; Fitness</v>
      </c>
      <c r="H1483" s="16" t="n">
        <f aca="false">INDEX(Products!$E$2:$E$181,MATCH(C1483,Products!$A$2:$A$181,0))</f>
        <v>1981.04</v>
      </c>
      <c r="I1483" s="12" t="str">
        <f aca="false">INDEX(Orders!$G$2:$G$3525,MATCH(B1483,Orders!$A$2:$A$3525,0))</f>
        <v>Delivered</v>
      </c>
      <c r="J1483" s="16" t="n">
        <f aca="false">D1483*E1483*(1-F1483/100)</f>
        <v>2869</v>
      </c>
      <c r="K1483" s="16" t="n">
        <f aca="false">D1483*H1483</f>
        <v>1981.04</v>
      </c>
      <c r="L1483" s="16" t="n">
        <f aca="false">J1483-K1483</f>
        <v>887.96</v>
      </c>
    </row>
    <row r="1484" customFormat="false" ht="15" hidden="false" customHeight="false" outlineLevel="0" collapsed="false">
      <c r="A1484" s="12" t="n">
        <v>1483</v>
      </c>
      <c r="B1484" s="12" t="n">
        <v>775</v>
      </c>
      <c r="C1484" s="12" t="n">
        <v>99</v>
      </c>
      <c r="D1484" s="12" t="n">
        <v>1</v>
      </c>
      <c r="E1484" s="16" t="n">
        <v>1359</v>
      </c>
      <c r="F1484" s="12" t="n">
        <v>0</v>
      </c>
      <c r="G1484" s="12" t="str">
        <f aca="false">INDEX(Products!$C$2:$C$181,MATCH(C1484,Products!$A$2:$A$181,0))</f>
        <v>Beauty</v>
      </c>
      <c r="H1484" s="16" t="n">
        <f aca="false">INDEX(Products!$E$2:$E$181,MATCH(C1484,Products!$A$2:$A$181,0))</f>
        <v>991.28</v>
      </c>
      <c r="I1484" s="12" t="str">
        <f aca="false">INDEX(Orders!$G$2:$G$3525,MATCH(B1484,Orders!$A$2:$A$3525,0))</f>
        <v>Delivered</v>
      </c>
      <c r="J1484" s="16" t="n">
        <f aca="false">D1484*E1484*(1-F1484/100)</f>
        <v>1359</v>
      </c>
      <c r="K1484" s="16" t="n">
        <f aca="false">D1484*H1484</f>
        <v>991.28</v>
      </c>
      <c r="L1484" s="16" t="n">
        <f aca="false">J1484-K1484</f>
        <v>367.72</v>
      </c>
    </row>
    <row r="1485" customFormat="false" ht="15" hidden="false" customHeight="false" outlineLevel="0" collapsed="false">
      <c r="A1485" s="12" t="n">
        <v>1484</v>
      </c>
      <c r="B1485" s="12" t="n">
        <v>775</v>
      </c>
      <c r="C1485" s="12" t="n">
        <v>168</v>
      </c>
      <c r="D1485" s="12" t="n">
        <v>1</v>
      </c>
      <c r="E1485" s="16" t="n">
        <v>149</v>
      </c>
      <c r="F1485" s="12" t="n">
        <v>10</v>
      </c>
      <c r="G1485" s="12" t="str">
        <f aca="false">INDEX(Products!$C$2:$C$181,MATCH(C1485,Products!$A$2:$A$181,0))</f>
        <v>Books &amp; Stationery</v>
      </c>
      <c r="H1485" s="16" t="n">
        <f aca="false">INDEX(Products!$E$2:$E$181,MATCH(C1485,Products!$A$2:$A$181,0))</f>
        <v>83.16</v>
      </c>
      <c r="I1485" s="12" t="str">
        <f aca="false">INDEX(Orders!$G$2:$G$3525,MATCH(B1485,Orders!$A$2:$A$3525,0))</f>
        <v>Delivered</v>
      </c>
      <c r="J1485" s="16" t="n">
        <f aca="false">D1485*E1485*(1-F1485/100)</f>
        <v>134.1</v>
      </c>
      <c r="K1485" s="16" t="n">
        <f aca="false">D1485*H1485</f>
        <v>83.16</v>
      </c>
      <c r="L1485" s="16" t="n">
        <f aca="false">J1485-K1485</f>
        <v>50.94</v>
      </c>
    </row>
    <row r="1486" customFormat="false" ht="15" hidden="false" customHeight="false" outlineLevel="0" collapsed="false">
      <c r="A1486" s="12" t="n">
        <v>1485</v>
      </c>
      <c r="B1486" s="12" t="n">
        <v>775</v>
      </c>
      <c r="C1486" s="12" t="n">
        <v>70</v>
      </c>
      <c r="D1486" s="12" t="n">
        <v>1</v>
      </c>
      <c r="E1486" s="16" t="n">
        <v>1289</v>
      </c>
      <c r="F1486" s="12" t="n">
        <v>10</v>
      </c>
      <c r="G1486" s="12" t="str">
        <f aca="false">INDEX(Products!$C$2:$C$181,MATCH(C1486,Products!$A$2:$A$181,0))</f>
        <v>Fashion</v>
      </c>
      <c r="H1486" s="16" t="n">
        <f aca="false">INDEX(Products!$E$2:$E$181,MATCH(C1486,Products!$A$2:$A$181,0))</f>
        <v>959.48</v>
      </c>
      <c r="I1486" s="12" t="str">
        <f aca="false">INDEX(Orders!$G$2:$G$3525,MATCH(B1486,Orders!$A$2:$A$3525,0))</f>
        <v>Delivered</v>
      </c>
      <c r="J1486" s="16" t="n">
        <f aca="false">D1486*E1486*(1-F1486/100)</f>
        <v>1160.1</v>
      </c>
      <c r="K1486" s="16" t="n">
        <f aca="false">D1486*H1486</f>
        <v>959.48</v>
      </c>
      <c r="L1486" s="16" t="n">
        <f aca="false">J1486-K1486</f>
        <v>200.62</v>
      </c>
    </row>
    <row r="1487" customFormat="false" ht="15" hidden="false" customHeight="false" outlineLevel="0" collapsed="false">
      <c r="A1487" s="12" t="n">
        <v>1486</v>
      </c>
      <c r="B1487" s="12" t="n">
        <v>776</v>
      </c>
      <c r="C1487" s="12" t="n">
        <v>76</v>
      </c>
      <c r="D1487" s="12" t="n">
        <v>1</v>
      </c>
      <c r="E1487" s="16" t="n">
        <v>2759</v>
      </c>
      <c r="F1487" s="12" t="n">
        <v>5</v>
      </c>
      <c r="G1487" s="12" t="str">
        <f aca="false">INDEX(Products!$C$2:$C$181,MATCH(C1487,Products!$A$2:$A$181,0))</f>
        <v>Fashion</v>
      </c>
      <c r="H1487" s="16" t="n">
        <f aca="false">INDEX(Products!$E$2:$E$181,MATCH(C1487,Products!$A$2:$A$181,0))</f>
        <v>1649.64</v>
      </c>
      <c r="I1487" s="12" t="str">
        <f aca="false">INDEX(Orders!$G$2:$G$3525,MATCH(B1487,Orders!$A$2:$A$3525,0))</f>
        <v>Returned</v>
      </c>
      <c r="J1487" s="16" t="n">
        <f aca="false">D1487*E1487*(1-F1487/100)</f>
        <v>2621.05</v>
      </c>
      <c r="K1487" s="16" t="n">
        <f aca="false">D1487*H1487</f>
        <v>1649.64</v>
      </c>
      <c r="L1487" s="16" t="n">
        <f aca="false">J1487-K1487</f>
        <v>971.41</v>
      </c>
    </row>
    <row r="1488" customFormat="false" ht="15" hidden="false" customHeight="false" outlineLevel="0" collapsed="false">
      <c r="A1488" s="12" t="n">
        <v>1487</v>
      </c>
      <c r="B1488" s="12" t="n">
        <v>776</v>
      </c>
      <c r="C1488" s="12" t="n">
        <v>64</v>
      </c>
      <c r="D1488" s="12" t="n">
        <v>1</v>
      </c>
      <c r="E1488" s="16" t="n">
        <v>2519</v>
      </c>
      <c r="F1488" s="12" t="n">
        <v>0</v>
      </c>
      <c r="G1488" s="12" t="str">
        <f aca="false">INDEX(Products!$C$2:$C$181,MATCH(C1488,Products!$A$2:$A$181,0))</f>
        <v>Fashion</v>
      </c>
      <c r="H1488" s="16" t="n">
        <f aca="false">INDEX(Products!$E$2:$E$181,MATCH(C1488,Products!$A$2:$A$181,0))</f>
        <v>1819.09</v>
      </c>
      <c r="I1488" s="12" t="str">
        <f aca="false">INDEX(Orders!$G$2:$G$3525,MATCH(B1488,Orders!$A$2:$A$3525,0))</f>
        <v>Returned</v>
      </c>
      <c r="J1488" s="16" t="n">
        <f aca="false">D1488*E1488*(1-F1488/100)</f>
        <v>2519</v>
      </c>
      <c r="K1488" s="16" t="n">
        <f aca="false">D1488*H1488</f>
        <v>1819.09</v>
      </c>
      <c r="L1488" s="16" t="n">
        <f aca="false">J1488-K1488</f>
        <v>699.91</v>
      </c>
    </row>
    <row r="1489" customFormat="false" ht="15" hidden="false" customHeight="false" outlineLevel="0" collapsed="false">
      <c r="A1489" s="12" t="n">
        <v>1488</v>
      </c>
      <c r="B1489" s="12" t="n">
        <v>777</v>
      </c>
      <c r="C1489" s="12" t="n">
        <v>119</v>
      </c>
      <c r="D1489" s="12" t="n">
        <v>1</v>
      </c>
      <c r="E1489" s="16" t="n">
        <v>619</v>
      </c>
      <c r="F1489" s="12" t="n">
        <v>0</v>
      </c>
      <c r="G1489" s="12" t="str">
        <f aca="false">INDEX(Products!$C$2:$C$181,MATCH(C1489,Products!$A$2:$A$181,0))</f>
        <v>Beauty</v>
      </c>
      <c r="H1489" s="16" t="n">
        <f aca="false">INDEX(Products!$E$2:$E$181,MATCH(C1489,Products!$A$2:$A$181,0))</f>
        <v>343.46</v>
      </c>
      <c r="I1489" s="12" t="str">
        <f aca="false">INDEX(Orders!$G$2:$G$3525,MATCH(B1489,Orders!$A$2:$A$3525,0))</f>
        <v>Delivered</v>
      </c>
      <c r="J1489" s="16" t="n">
        <f aca="false">D1489*E1489*(1-F1489/100)</f>
        <v>619</v>
      </c>
      <c r="K1489" s="16" t="n">
        <f aca="false">D1489*H1489</f>
        <v>343.46</v>
      </c>
      <c r="L1489" s="16" t="n">
        <f aca="false">J1489-K1489</f>
        <v>275.54</v>
      </c>
    </row>
    <row r="1490" customFormat="false" ht="15" hidden="false" customHeight="false" outlineLevel="0" collapsed="false">
      <c r="A1490" s="12" t="n">
        <v>1489</v>
      </c>
      <c r="B1490" s="12" t="n">
        <v>777</v>
      </c>
      <c r="C1490" s="12" t="n">
        <v>70</v>
      </c>
      <c r="D1490" s="12" t="n">
        <v>1</v>
      </c>
      <c r="E1490" s="16" t="n">
        <v>1289</v>
      </c>
      <c r="F1490" s="12" t="n">
        <v>0</v>
      </c>
      <c r="G1490" s="12" t="str">
        <f aca="false">INDEX(Products!$C$2:$C$181,MATCH(C1490,Products!$A$2:$A$181,0))</f>
        <v>Fashion</v>
      </c>
      <c r="H1490" s="16" t="n">
        <f aca="false">INDEX(Products!$E$2:$E$181,MATCH(C1490,Products!$A$2:$A$181,0))</f>
        <v>959.48</v>
      </c>
      <c r="I1490" s="12" t="str">
        <f aca="false">INDEX(Orders!$G$2:$G$3525,MATCH(B1490,Orders!$A$2:$A$3525,0))</f>
        <v>Delivered</v>
      </c>
      <c r="J1490" s="16" t="n">
        <f aca="false">D1490*E1490*(1-F1490/100)</f>
        <v>1289</v>
      </c>
      <c r="K1490" s="16" t="n">
        <f aca="false">D1490*H1490</f>
        <v>959.48</v>
      </c>
      <c r="L1490" s="16" t="n">
        <f aca="false">J1490-K1490</f>
        <v>329.52</v>
      </c>
    </row>
    <row r="1491" customFormat="false" ht="15" hidden="false" customHeight="false" outlineLevel="0" collapsed="false">
      <c r="A1491" s="12" t="n">
        <v>1490</v>
      </c>
      <c r="B1491" s="12" t="n">
        <v>778</v>
      </c>
      <c r="C1491" s="12" t="n">
        <v>28</v>
      </c>
      <c r="D1491" s="12" t="n">
        <v>1</v>
      </c>
      <c r="E1491" s="16" t="n">
        <v>3919</v>
      </c>
      <c r="F1491" s="12" t="n">
        <v>0</v>
      </c>
      <c r="G1491" s="12" t="str">
        <f aca="false">INDEX(Products!$C$2:$C$181,MATCH(C1491,Products!$A$2:$A$181,0))</f>
        <v>Electronics</v>
      </c>
      <c r="H1491" s="16" t="n">
        <f aca="false">INDEX(Products!$E$2:$E$181,MATCH(C1491,Products!$A$2:$A$181,0))</f>
        <v>2878.02</v>
      </c>
      <c r="I1491" s="12" t="str">
        <f aca="false">INDEX(Orders!$G$2:$G$3525,MATCH(B1491,Orders!$A$2:$A$3525,0))</f>
        <v>Delivered</v>
      </c>
      <c r="J1491" s="16" t="n">
        <f aca="false">D1491*E1491*(1-F1491/100)</f>
        <v>3919</v>
      </c>
      <c r="K1491" s="16" t="n">
        <f aca="false">D1491*H1491</f>
        <v>2878.02</v>
      </c>
      <c r="L1491" s="16" t="n">
        <f aca="false">J1491-K1491</f>
        <v>1040.98</v>
      </c>
    </row>
    <row r="1492" customFormat="false" ht="15" hidden="false" customHeight="false" outlineLevel="0" collapsed="false">
      <c r="A1492" s="12" t="n">
        <v>1491</v>
      </c>
      <c r="B1492" s="12" t="n">
        <v>779</v>
      </c>
      <c r="C1492" s="12" t="n">
        <v>81</v>
      </c>
      <c r="D1492" s="12" t="n">
        <v>1</v>
      </c>
      <c r="E1492" s="16" t="n">
        <v>1299</v>
      </c>
      <c r="F1492" s="12" t="n">
        <v>0</v>
      </c>
      <c r="G1492" s="12" t="str">
        <f aca="false">INDEX(Products!$C$2:$C$181,MATCH(C1492,Products!$A$2:$A$181,0))</f>
        <v>Fashion</v>
      </c>
      <c r="H1492" s="16" t="n">
        <f aca="false">INDEX(Products!$E$2:$E$181,MATCH(C1492,Products!$A$2:$A$181,0))</f>
        <v>878.72</v>
      </c>
      <c r="I1492" s="12" t="str">
        <f aca="false">INDEX(Orders!$G$2:$G$3525,MATCH(B1492,Orders!$A$2:$A$3525,0))</f>
        <v>Returned</v>
      </c>
      <c r="J1492" s="16" t="n">
        <f aca="false">D1492*E1492*(1-F1492/100)</f>
        <v>1299</v>
      </c>
      <c r="K1492" s="16" t="n">
        <f aca="false">D1492*H1492</f>
        <v>878.72</v>
      </c>
      <c r="L1492" s="16" t="n">
        <f aca="false">J1492-K1492</f>
        <v>420.28</v>
      </c>
    </row>
    <row r="1493" customFormat="false" ht="15" hidden="false" customHeight="false" outlineLevel="0" collapsed="false">
      <c r="A1493" s="12" t="n">
        <v>1492</v>
      </c>
      <c r="B1493" s="12" t="n">
        <v>779</v>
      </c>
      <c r="C1493" s="12" t="n">
        <v>119</v>
      </c>
      <c r="D1493" s="12" t="n">
        <v>2</v>
      </c>
      <c r="E1493" s="16" t="n">
        <v>619</v>
      </c>
      <c r="F1493" s="12" t="n">
        <v>0</v>
      </c>
      <c r="G1493" s="12" t="str">
        <f aca="false">INDEX(Products!$C$2:$C$181,MATCH(C1493,Products!$A$2:$A$181,0))</f>
        <v>Beauty</v>
      </c>
      <c r="H1493" s="16" t="n">
        <f aca="false">INDEX(Products!$E$2:$E$181,MATCH(C1493,Products!$A$2:$A$181,0))</f>
        <v>343.46</v>
      </c>
      <c r="I1493" s="12" t="str">
        <f aca="false">INDEX(Orders!$G$2:$G$3525,MATCH(B1493,Orders!$A$2:$A$3525,0))</f>
        <v>Returned</v>
      </c>
      <c r="J1493" s="16" t="n">
        <f aca="false">D1493*E1493*(1-F1493/100)</f>
        <v>1238</v>
      </c>
      <c r="K1493" s="16" t="n">
        <f aca="false">D1493*H1493</f>
        <v>686.92</v>
      </c>
      <c r="L1493" s="16" t="n">
        <f aca="false">J1493-K1493</f>
        <v>551.08</v>
      </c>
    </row>
    <row r="1494" customFormat="false" ht="15" hidden="false" customHeight="false" outlineLevel="0" collapsed="false">
      <c r="A1494" s="12" t="n">
        <v>1493</v>
      </c>
      <c r="B1494" s="12" t="n">
        <v>780</v>
      </c>
      <c r="C1494" s="12" t="n">
        <v>118</v>
      </c>
      <c r="D1494" s="12" t="n">
        <v>1</v>
      </c>
      <c r="E1494" s="16" t="n">
        <v>479</v>
      </c>
      <c r="F1494" s="12" t="n">
        <v>0</v>
      </c>
      <c r="G1494" s="12" t="str">
        <f aca="false">INDEX(Products!$C$2:$C$181,MATCH(C1494,Products!$A$2:$A$181,0))</f>
        <v>Beauty</v>
      </c>
      <c r="H1494" s="16" t="n">
        <f aca="false">INDEX(Products!$E$2:$E$181,MATCH(C1494,Products!$A$2:$A$181,0))</f>
        <v>332.66</v>
      </c>
      <c r="I1494" s="12" t="str">
        <f aca="false">INDEX(Orders!$G$2:$G$3525,MATCH(B1494,Orders!$A$2:$A$3525,0))</f>
        <v>Cancelled</v>
      </c>
      <c r="J1494" s="16" t="n">
        <f aca="false">D1494*E1494*(1-F1494/100)</f>
        <v>479</v>
      </c>
      <c r="K1494" s="16" t="n">
        <f aca="false">D1494*H1494</f>
        <v>332.66</v>
      </c>
      <c r="L1494" s="16" t="n">
        <f aca="false">J1494-K1494</f>
        <v>146.34</v>
      </c>
    </row>
    <row r="1495" customFormat="false" ht="15" hidden="false" customHeight="false" outlineLevel="0" collapsed="false">
      <c r="A1495" s="12" t="n">
        <v>1494</v>
      </c>
      <c r="B1495" s="12" t="n">
        <v>781</v>
      </c>
      <c r="C1495" s="12" t="n">
        <v>91</v>
      </c>
      <c r="D1495" s="12" t="n">
        <v>1</v>
      </c>
      <c r="E1495" s="16" t="n">
        <v>719</v>
      </c>
      <c r="F1495" s="12" t="n">
        <v>0</v>
      </c>
      <c r="G1495" s="12" t="str">
        <f aca="false">INDEX(Products!$C$2:$C$181,MATCH(C1495,Products!$A$2:$A$181,0))</f>
        <v>Beauty</v>
      </c>
      <c r="H1495" s="16" t="n">
        <f aca="false">INDEX(Products!$E$2:$E$181,MATCH(C1495,Products!$A$2:$A$181,0))</f>
        <v>411.77</v>
      </c>
      <c r="I1495" s="12" t="str">
        <f aca="false">INDEX(Orders!$G$2:$G$3525,MATCH(B1495,Orders!$A$2:$A$3525,0))</f>
        <v>Delivered</v>
      </c>
      <c r="J1495" s="16" t="n">
        <f aca="false">D1495*E1495*(1-F1495/100)</f>
        <v>719</v>
      </c>
      <c r="K1495" s="16" t="n">
        <f aca="false">D1495*H1495</f>
        <v>411.77</v>
      </c>
      <c r="L1495" s="16" t="n">
        <f aca="false">J1495-K1495</f>
        <v>307.23</v>
      </c>
    </row>
    <row r="1496" customFormat="false" ht="15" hidden="false" customHeight="false" outlineLevel="0" collapsed="false">
      <c r="A1496" s="12" t="n">
        <v>1495</v>
      </c>
      <c r="B1496" s="12" t="n">
        <v>782</v>
      </c>
      <c r="C1496" s="12" t="n">
        <v>85</v>
      </c>
      <c r="D1496" s="12" t="n">
        <v>1</v>
      </c>
      <c r="E1496" s="16" t="n">
        <v>419</v>
      </c>
      <c r="F1496" s="12" t="n">
        <v>0</v>
      </c>
      <c r="G1496" s="12" t="str">
        <f aca="false">INDEX(Products!$C$2:$C$181,MATCH(C1496,Products!$A$2:$A$181,0))</f>
        <v>Fashion</v>
      </c>
      <c r="H1496" s="16" t="n">
        <f aca="false">INDEX(Products!$E$2:$E$181,MATCH(C1496,Products!$A$2:$A$181,0))</f>
        <v>279.97</v>
      </c>
      <c r="I1496" s="12" t="str">
        <f aca="false">INDEX(Orders!$G$2:$G$3525,MATCH(B1496,Orders!$A$2:$A$3525,0))</f>
        <v>Cancelled</v>
      </c>
      <c r="J1496" s="16" t="n">
        <f aca="false">D1496*E1496*(1-F1496/100)</f>
        <v>419</v>
      </c>
      <c r="K1496" s="16" t="n">
        <f aca="false">D1496*H1496</f>
        <v>279.97</v>
      </c>
      <c r="L1496" s="16" t="n">
        <f aca="false">J1496-K1496</f>
        <v>139.03</v>
      </c>
    </row>
    <row r="1497" customFormat="false" ht="15" hidden="false" customHeight="false" outlineLevel="0" collapsed="false">
      <c r="A1497" s="12" t="n">
        <v>1496</v>
      </c>
      <c r="B1497" s="12" t="n">
        <v>782</v>
      </c>
      <c r="C1497" s="12" t="n">
        <v>165</v>
      </c>
      <c r="D1497" s="12" t="n">
        <v>1</v>
      </c>
      <c r="E1497" s="16" t="n">
        <v>449</v>
      </c>
      <c r="F1497" s="12" t="n">
        <v>0</v>
      </c>
      <c r="G1497" s="12" t="str">
        <f aca="false">INDEX(Products!$C$2:$C$181,MATCH(C1497,Products!$A$2:$A$181,0))</f>
        <v>Books &amp; Stationery</v>
      </c>
      <c r="H1497" s="16" t="n">
        <f aca="false">INDEX(Products!$E$2:$E$181,MATCH(C1497,Products!$A$2:$A$181,0))</f>
        <v>269.2</v>
      </c>
      <c r="I1497" s="12" t="str">
        <f aca="false">INDEX(Orders!$G$2:$G$3525,MATCH(B1497,Orders!$A$2:$A$3525,0))</f>
        <v>Cancelled</v>
      </c>
      <c r="J1497" s="16" t="n">
        <f aca="false">D1497*E1497*(1-F1497/100)</f>
        <v>449</v>
      </c>
      <c r="K1497" s="16" t="n">
        <f aca="false">D1497*H1497</f>
        <v>269.2</v>
      </c>
      <c r="L1497" s="16" t="n">
        <f aca="false">J1497-K1497</f>
        <v>179.8</v>
      </c>
    </row>
    <row r="1498" customFormat="false" ht="15" hidden="false" customHeight="false" outlineLevel="0" collapsed="false">
      <c r="A1498" s="12" t="n">
        <v>1497</v>
      </c>
      <c r="B1498" s="12" t="n">
        <v>782</v>
      </c>
      <c r="C1498" s="12" t="n">
        <v>18</v>
      </c>
      <c r="D1498" s="12" t="n">
        <v>1</v>
      </c>
      <c r="E1498" s="16" t="n">
        <v>5829</v>
      </c>
      <c r="F1498" s="12" t="n">
        <v>10</v>
      </c>
      <c r="G1498" s="12" t="str">
        <f aca="false">INDEX(Products!$C$2:$C$181,MATCH(C1498,Products!$A$2:$A$181,0))</f>
        <v>Electronics</v>
      </c>
      <c r="H1498" s="16" t="n">
        <f aca="false">INDEX(Products!$E$2:$E$181,MATCH(C1498,Products!$A$2:$A$181,0))</f>
        <v>4148.38</v>
      </c>
      <c r="I1498" s="12" t="str">
        <f aca="false">INDEX(Orders!$G$2:$G$3525,MATCH(B1498,Orders!$A$2:$A$3525,0))</f>
        <v>Cancelled</v>
      </c>
      <c r="J1498" s="16" t="n">
        <f aca="false">D1498*E1498*(1-F1498/100)</f>
        <v>5246.1</v>
      </c>
      <c r="K1498" s="16" t="n">
        <f aca="false">D1498*H1498</f>
        <v>4148.38</v>
      </c>
      <c r="L1498" s="16" t="n">
        <f aca="false">J1498-K1498</f>
        <v>1097.72</v>
      </c>
    </row>
    <row r="1499" customFormat="false" ht="15" hidden="false" customHeight="false" outlineLevel="0" collapsed="false">
      <c r="A1499" s="12" t="n">
        <v>1498</v>
      </c>
      <c r="B1499" s="12" t="n">
        <v>783</v>
      </c>
      <c r="C1499" s="12" t="n">
        <v>42</v>
      </c>
      <c r="D1499" s="12" t="n">
        <v>1</v>
      </c>
      <c r="E1499" s="16" t="n">
        <v>1929</v>
      </c>
      <c r="F1499" s="12" t="n">
        <v>0</v>
      </c>
      <c r="G1499" s="12" t="str">
        <f aca="false">INDEX(Products!$C$2:$C$181,MATCH(C1499,Products!$A$2:$A$181,0))</f>
        <v>Home &amp; Kitchen</v>
      </c>
      <c r="H1499" s="16" t="n">
        <f aca="false">INDEX(Products!$E$2:$E$181,MATCH(C1499,Products!$A$2:$A$181,0))</f>
        <v>1085.47</v>
      </c>
      <c r="I1499" s="12" t="str">
        <f aca="false">INDEX(Orders!$G$2:$G$3525,MATCH(B1499,Orders!$A$2:$A$3525,0))</f>
        <v>Cancelled</v>
      </c>
      <c r="J1499" s="16" t="n">
        <f aca="false">D1499*E1499*(1-F1499/100)</f>
        <v>1929</v>
      </c>
      <c r="K1499" s="16" t="n">
        <f aca="false">D1499*H1499</f>
        <v>1085.47</v>
      </c>
      <c r="L1499" s="16" t="n">
        <f aca="false">J1499-K1499</f>
        <v>843.53</v>
      </c>
    </row>
    <row r="1500" customFormat="false" ht="15" hidden="false" customHeight="false" outlineLevel="0" collapsed="false">
      <c r="A1500" s="12" t="n">
        <v>1499</v>
      </c>
      <c r="B1500" s="12" t="n">
        <v>784</v>
      </c>
      <c r="C1500" s="12" t="n">
        <v>177</v>
      </c>
      <c r="D1500" s="12" t="n">
        <v>1</v>
      </c>
      <c r="E1500" s="16" t="n">
        <v>639</v>
      </c>
      <c r="F1500" s="12" t="n">
        <v>0</v>
      </c>
      <c r="G1500" s="12" t="str">
        <f aca="false">INDEX(Products!$C$2:$C$181,MATCH(C1500,Products!$A$2:$A$181,0))</f>
        <v>Books &amp; Stationery</v>
      </c>
      <c r="H1500" s="16" t="n">
        <f aca="false">INDEX(Products!$E$2:$E$181,MATCH(C1500,Products!$A$2:$A$181,0))</f>
        <v>372.27</v>
      </c>
      <c r="I1500" s="12" t="str">
        <f aca="false">INDEX(Orders!$G$2:$G$3525,MATCH(B1500,Orders!$A$2:$A$3525,0))</f>
        <v>Cancelled</v>
      </c>
      <c r="J1500" s="16" t="n">
        <f aca="false">D1500*E1500*(1-F1500/100)</f>
        <v>639</v>
      </c>
      <c r="K1500" s="16" t="n">
        <f aca="false">D1500*H1500</f>
        <v>372.27</v>
      </c>
      <c r="L1500" s="16" t="n">
        <f aca="false">J1500-K1500</f>
        <v>266.73</v>
      </c>
    </row>
    <row r="1501" customFormat="false" ht="15" hidden="false" customHeight="false" outlineLevel="0" collapsed="false">
      <c r="A1501" s="12" t="n">
        <v>1500</v>
      </c>
      <c r="B1501" s="12" t="n">
        <v>785</v>
      </c>
      <c r="C1501" s="12" t="n">
        <v>101</v>
      </c>
      <c r="D1501" s="12" t="n">
        <v>1</v>
      </c>
      <c r="E1501" s="16" t="n">
        <v>1219</v>
      </c>
      <c r="F1501" s="12" t="n">
        <v>0</v>
      </c>
      <c r="G1501" s="12" t="str">
        <f aca="false">INDEX(Products!$C$2:$C$181,MATCH(C1501,Products!$A$2:$A$181,0))</f>
        <v>Beauty</v>
      </c>
      <c r="H1501" s="16" t="n">
        <f aca="false">INDEX(Products!$E$2:$E$181,MATCH(C1501,Products!$A$2:$A$181,0))</f>
        <v>690.96</v>
      </c>
      <c r="I1501" s="12" t="str">
        <f aca="false">INDEX(Orders!$G$2:$G$3525,MATCH(B1501,Orders!$A$2:$A$3525,0))</f>
        <v>Delivered</v>
      </c>
      <c r="J1501" s="16" t="n">
        <f aca="false">D1501*E1501*(1-F1501/100)</f>
        <v>1219</v>
      </c>
      <c r="K1501" s="16" t="n">
        <f aca="false">D1501*H1501</f>
        <v>690.96</v>
      </c>
      <c r="L1501" s="16" t="n">
        <f aca="false">J1501-K1501</f>
        <v>528.04</v>
      </c>
    </row>
    <row r="1502" customFormat="false" ht="15" hidden="false" customHeight="false" outlineLevel="0" collapsed="false">
      <c r="A1502" s="12" t="n">
        <v>1501</v>
      </c>
      <c r="B1502" s="12" t="n">
        <v>785</v>
      </c>
      <c r="C1502" s="12" t="n">
        <v>166</v>
      </c>
      <c r="D1502" s="12" t="n">
        <v>1</v>
      </c>
      <c r="E1502" s="16" t="n">
        <v>389</v>
      </c>
      <c r="F1502" s="12" t="n">
        <v>0</v>
      </c>
      <c r="G1502" s="12" t="str">
        <f aca="false">INDEX(Products!$C$2:$C$181,MATCH(C1502,Products!$A$2:$A$181,0))</f>
        <v>Books &amp; Stationery</v>
      </c>
      <c r="H1502" s="16" t="n">
        <f aca="false">INDEX(Products!$E$2:$E$181,MATCH(C1502,Products!$A$2:$A$181,0))</f>
        <v>272.91</v>
      </c>
      <c r="I1502" s="12" t="str">
        <f aca="false">INDEX(Orders!$G$2:$G$3525,MATCH(B1502,Orders!$A$2:$A$3525,0))</f>
        <v>Delivered</v>
      </c>
      <c r="J1502" s="16" t="n">
        <f aca="false">D1502*E1502*(1-F1502/100)</f>
        <v>389</v>
      </c>
      <c r="K1502" s="16" t="n">
        <f aca="false">D1502*H1502</f>
        <v>272.91</v>
      </c>
      <c r="L1502" s="16" t="n">
        <f aca="false">J1502-K1502</f>
        <v>116.09</v>
      </c>
    </row>
    <row r="1503" customFormat="false" ht="15" hidden="false" customHeight="false" outlineLevel="0" collapsed="false">
      <c r="A1503" s="12" t="n">
        <v>1502</v>
      </c>
      <c r="B1503" s="12" t="n">
        <v>786</v>
      </c>
      <c r="C1503" s="12" t="n">
        <v>82</v>
      </c>
      <c r="D1503" s="12" t="n">
        <v>1</v>
      </c>
      <c r="E1503" s="16" t="n">
        <v>2019</v>
      </c>
      <c r="F1503" s="12" t="n">
        <v>10</v>
      </c>
      <c r="G1503" s="12" t="str">
        <f aca="false">INDEX(Products!$C$2:$C$181,MATCH(C1503,Products!$A$2:$A$181,0))</f>
        <v>Fashion</v>
      </c>
      <c r="H1503" s="16" t="n">
        <f aca="false">INDEX(Products!$E$2:$E$181,MATCH(C1503,Products!$A$2:$A$181,0))</f>
        <v>1326.8</v>
      </c>
      <c r="I1503" s="12" t="str">
        <f aca="false">INDEX(Orders!$G$2:$G$3525,MATCH(B1503,Orders!$A$2:$A$3525,0))</f>
        <v>Delivered</v>
      </c>
      <c r="J1503" s="16" t="n">
        <f aca="false">D1503*E1503*(1-F1503/100)</f>
        <v>1817.1</v>
      </c>
      <c r="K1503" s="16" t="n">
        <f aca="false">D1503*H1503</f>
        <v>1326.8</v>
      </c>
      <c r="L1503" s="16" t="n">
        <f aca="false">J1503-K1503</f>
        <v>490.3</v>
      </c>
    </row>
    <row r="1504" customFormat="false" ht="15" hidden="false" customHeight="false" outlineLevel="0" collapsed="false">
      <c r="A1504" s="12" t="n">
        <v>1503</v>
      </c>
      <c r="B1504" s="12" t="n">
        <v>786</v>
      </c>
      <c r="C1504" s="12" t="n">
        <v>88</v>
      </c>
      <c r="D1504" s="12" t="n">
        <v>1</v>
      </c>
      <c r="E1504" s="16" t="n">
        <v>2049</v>
      </c>
      <c r="F1504" s="12" t="n">
        <v>0</v>
      </c>
      <c r="G1504" s="12" t="str">
        <f aca="false">INDEX(Products!$C$2:$C$181,MATCH(C1504,Products!$A$2:$A$181,0))</f>
        <v>Fashion</v>
      </c>
      <c r="H1504" s="16" t="n">
        <f aca="false">INDEX(Products!$E$2:$E$181,MATCH(C1504,Products!$A$2:$A$181,0))</f>
        <v>1198.41</v>
      </c>
      <c r="I1504" s="12" t="str">
        <f aca="false">INDEX(Orders!$G$2:$G$3525,MATCH(B1504,Orders!$A$2:$A$3525,0))</f>
        <v>Delivered</v>
      </c>
      <c r="J1504" s="16" t="n">
        <f aca="false">D1504*E1504*(1-F1504/100)</f>
        <v>2049</v>
      </c>
      <c r="K1504" s="16" t="n">
        <f aca="false">D1504*H1504</f>
        <v>1198.41</v>
      </c>
      <c r="L1504" s="16" t="n">
        <f aca="false">J1504-K1504</f>
        <v>850.59</v>
      </c>
    </row>
    <row r="1505" customFormat="false" ht="15" hidden="false" customHeight="false" outlineLevel="0" collapsed="false">
      <c r="A1505" s="12" t="n">
        <v>1504</v>
      </c>
      <c r="B1505" s="12" t="n">
        <v>786</v>
      </c>
      <c r="C1505" s="12" t="n">
        <v>43</v>
      </c>
      <c r="D1505" s="12" t="n">
        <v>1</v>
      </c>
      <c r="E1505" s="16" t="n">
        <v>1839</v>
      </c>
      <c r="F1505" s="12" t="n">
        <v>0</v>
      </c>
      <c r="G1505" s="12" t="str">
        <f aca="false">INDEX(Products!$C$2:$C$181,MATCH(C1505,Products!$A$2:$A$181,0))</f>
        <v>Home &amp; Kitchen</v>
      </c>
      <c r="H1505" s="16" t="n">
        <f aca="false">INDEX(Products!$E$2:$E$181,MATCH(C1505,Products!$A$2:$A$181,0))</f>
        <v>1131.05</v>
      </c>
      <c r="I1505" s="12" t="str">
        <f aca="false">INDEX(Orders!$G$2:$G$3525,MATCH(B1505,Orders!$A$2:$A$3525,0))</f>
        <v>Delivered</v>
      </c>
      <c r="J1505" s="16" t="n">
        <f aca="false">D1505*E1505*(1-F1505/100)</f>
        <v>1839</v>
      </c>
      <c r="K1505" s="16" t="n">
        <f aca="false">D1505*H1505</f>
        <v>1131.05</v>
      </c>
      <c r="L1505" s="16" t="n">
        <f aca="false">J1505-K1505</f>
        <v>707.95</v>
      </c>
    </row>
    <row r="1506" customFormat="false" ht="15" hidden="false" customHeight="false" outlineLevel="0" collapsed="false">
      <c r="A1506" s="12" t="n">
        <v>1505</v>
      </c>
      <c r="B1506" s="12" t="n">
        <v>787</v>
      </c>
      <c r="C1506" s="12" t="n">
        <v>179</v>
      </c>
      <c r="D1506" s="12" t="n">
        <v>2</v>
      </c>
      <c r="E1506" s="16" t="n">
        <v>129</v>
      </c>
      <c r="F1506" s="12" t="n">
        <v>15</v>
      </c>
      <c r="G1506" s="12" t="str">
        <f aca="false">INDEX(Products!$C$2:$C$181,MATCH(C1506,Products!$A$2:$A$181,0))</f>
        <v>Books &amp; Stationery</v>
      </c>
      <c r="H1506" s="16" t="n">
        <f aca="false">INDEX(Products!$E$2:$E$181,MATCH(C1506,Products!$A$2:$A$181,0))</f>
        <v>86.06</v>
      </c>
      <c r="I1506" s="12" t="str">
        <f aca="false">INDEX(Orders!$G$2:$G$3525,MATCH(B1506,Orders!$A$2:$A$3525,0))</f>
        <v>Cancelled</v>
      </c>
      <c r="J1506" s="16" t="n">
        <f aca="false">D1506*E1506*(1-F1506/100)</f>
        <v>219.3</v>
      </c>
      <c r="K1506" s="16" t="n">
        <f aca="false">D1506*H1506</f>
        <v>172.12</v>
      </c>
      <c r="L1506" s="16" t="n">
        <f aca="false">J1506-K1506</f>
        <v>47.18</v>
      </c>
    </row>
    <row r="1507" customFormat="false" ht="15" hidden="false" customHeight="false" outlineLevel="0" collapsed="false">
      <c r="A1507" s="12" t="n">
        <v>1506</v>
      </c>
      <c r="B1507" s="12" t="n">
        <v>788</v>
      </c>
      <c r="C1507" s="12" t="n">
        <v>40</v>
      </c>
      <c r="D1507" s="12" t="n">
        <v>2</v>
      </c>
      <c r="E1507" s="16" t="n">
        <v>2059</v>
      </c>
      <c r="F1507" s="12" t="n">
        <v>0</v>
      </c>
      <c r="G1507" s="12" t="str">
        <f aca="false">INDEX(Products!$C$2:$C$181,MATCH(C1507,Products!$A$2:$A$181,0))</f>
        <v>Home &amp; Kitchen</v>
      </c>
      <c r="H1507" s="16" t="n">
        <f aca="false">INDEX(Products!$E$2:$E$181,MATCH(C1507,Products!$A$2:$A$181,0))</f>
        <v>1180.16</v>
      </c>
      <c r="I1507" s="12" t="str">
        <f aca="false">INDEX(Orders!$G$2:$G$3525,MATCH(B1507,Orders!$A$2:$A$3525,0))</f>
        <v>Delivered</v>
      </c>
      <c r="J1507" s="16" t="n">
        <f aca="false">D1507*E1507*(1-F1507/100)</f>
        <v>4118</v>
      </c>
      <c r="K1507" s="16" t="n">
        <f aca="false">D1507*H1507</f>
        <v>2360.32</v>
      </c>
      <c r="L1507" s="16" t="n">
        <f aca="false">J1507-K1507</f>
        <v>1757.68</v>
      </c>
    </row>
    <row r="1508" customFormat="false" ht="15" hidden="false" customHeight="false" outlineLevel="0" collapsed="false">
      <c r="A1508" s="12" t="n">
        <v>1507</v>
      </c>
      <c r="B1508" s="12" t="n">
        <v>788</v>
      </c>
      <c r="C1508" s="12" t="n">
        <v>50</v>
      </c>
      <c r="D1508" s="12" t="n">
        <v>1</v>
      </c>
      <c r="E1508" s="16" t="n">
        <v>529</v>
      </c>
      <c r="F1508" s="12" t="n">
        <v>0</v>
      </c>
      <c r="G1508" s="12" t="str">
        <f aca="false">INDEX(Products!$C$2:$C$181,MATCH(C1508,Products!$A$2:$A$181,0))</f>
        <v>Home &amp; Kitchen</v>
      </c>
      <c r="H1508" s="16" t="n">
        <f aca="false">INDEX(Products!$E$2:$E$181,MATCH(C1508,Products!$A$2:$A$181,0))</f>
        <v>302.36</v>
      </c>
      <c r="I1508" s="12" t="str">
        <f aca="false">INDEX(Orders!$G$2:$G$3525,MATCH(B1508,Orders!$A$2:$A$3525,0))</f>
        <v>Delivered</v>
      </c>
      <c r="J1508" s="16" t="n">
        <f aca="false">D1508*E1508*(1-F1508/100)</f>
        <v>529</v>
      </c>
      <c r="K1508" s="16" t="n">
        <f aca="false">D1508*H1508</f>
        <v>302.36</v>
      </c>
      <c r="L1508" s="16" t="n">
        <f aca="false">J1508-K1508</f>
        <v>226.64</v>
      </c>
    </row>
    <row r="1509" customFormat="false" ht="15" hidden="false" customHeight="false" outlineLevel="0" collapsed="false">
      <c r="A1509" s="12" t="n">
        <v>1508</v>
      </c>
      <c r="B1509" s="12" t="n">
        <v>789</v>
      </c>
      <c r="C1509" s="12" t="n">
        <v>108</v>
      </c>
      <c r="D1509" s="12" t="n">
        <v>2</v>
      </c>
      <c r="E1509" s="16" t="n">
        <v>1339</v>
      </c>
      <c r="F1509" s="12" t="n">
        <v>0</v>
      </c>
      <c r="G1509" s="12" t="str">
        <f aca="false">INDEX(Products!$C$2:$C$181,MATCH(C1509,Products!$A$2:$A$181,0))</f>
        <v>Beauty</v>
      </c>
      <c r="H1509" s="16" t="n">
        <f aca="false">INDEX(Products!$E$2:$E$181,MATCH(C1509,Products!$A$2:$A$181,0))</f>
        <v>799.99</v>
      </c>
      <c r="I1509" s="12" t="str">
        <f aca="false">INDEX(Orders!$G$2:$G$3525,MATCH(B1509,Orders!$A$2:$A$3525,0))</f>
        <v>Returned</v>
      </c>
      <c r="J1509" s="16" t="n">
        <f aca="false">D1509*E1509*(1-F1509/100)</f>
        <v>2678</v>
      </c>
      <c r="K1509" s="16" t="n">
        <f aca="false">D1509*H1509</f>
        <v>1599.98</v>
      </c>
      <c r="L1509" s="16" t="n">
        <f aca="false">J1509-K1509</f>
        <v>1078.02</v>
      </c>
    </row>
    <row r="1510" customFormat="false" ht="15" hidden="false" customHeight="false" outlineLevel="0" collapsed="false">
      <c r="A1510" s="12" t="n">
        <v>1509</v>
      </c>
      <c r="B1510" s="12" t="n">
        <v>790</v>
      </c>
      <c r="C1510" s="12" t="n">
        <v>93</v>
      </c>
      <c r="D1510" s="12" t="n">
        <v>1</v>
      </c>
      <c r="E1510" s="16" t="n">
        <v>589</v>
      </c>
      <c r="F1510" s="12" t="n">
        <v>5</v>
      </c>
      <c r="G1510" s="12" t="str">
        <f aca="false">INDEX(Products!$C$2:$C$181,MATCH(C1510,Products!$A$2:$A$181,0))</f>
        <v>Beauty</v>
      </c>
      <c r="H1510" s="16" t="n">
        <f aca="false">INDEX(Products!$E$2:$E$181,MATCH(C1510,Products!$A$2:$A$181,0))</f>
        <v>401.7</v>
      </c>
      <c r="I1510" s="12" t="str">
        <f aca="false">INDEX(Orders!$G$2:$G$3525,MATCH(B1510,Orders!$A$2:$A$3525,0))</f>
        <v>Delivered</v>
      </c>
      <c r="J1510" s="16" t="n">
        <f aca="false">D1510*E1510*(1-F1510/100)</f>
        <v>559.55</v>
      </c>
      <c r="K1510" s="16" t="n">
        <f aca="false">D1510*H1510</f>
        <v>401.7</v>
      </c>
      <c r="L1510" s="16" t="n">
        <f aca="false">J1510-K1510</f>
        <v>157.85</v>
      </c>
    </row>
    <row r="1511" customFormat="false" ht="15" hidden="false" customHeight="false" outlineLevel="0" collapsed="false">
      <c r="A1511" s="12" t="n">
        <v>1510</v>
      </c>
      <c r="B1511" s="12" t="n">
        <v>790</v>
      </c>
      <c r="C1511" s="12" t="n">
        <v>110</v>
      </c>
      <c r="D1511" s="12" t="n">
        <v>3</v>
      </c>
      <c r="E1511" s="16" t="n">
        <v>1229</v>
      </c>
      <c r="F1511" s="12" t="n">
        <v>0</v>
      </c>
      <c r="G1511" s="12" t="str">
        <f aca="false">INDEX(Products!$C$2:$C$181,MATCH(C1511,Products!$A$2:$A$181,0))</f>
        <v>Beauty</v>
      </c>
      <c r="H1511" s="16" t="n">
        <f aca="false">INDEX(Products!$E$2:$E$181,MATCH(C1511,Products!$A$2:$A$181,0))</f>
        <v>884.69</v>
      </c>
      <c r="I1511" s="12" t="str">
        <f aca="false">INDEX(Orders!$G$2:$G$3525,MATCH(B1511,Orders!$A$2:$A$3525,0))</f>
        <v>Delivered</v>
      </c>
      <c r="J1511" s="16" t="n">
        <f aca="false">D1511*E1511*(1-F1511/100)</f>
        <v>3687</v>
      </c>
      <c r="K1511" s="16" t="n">
        <f aca="false">D1511*H1511</f>
        <v>2654.07</v>
      </c>
      <c r="L1511" s="16" t="n">
        <f aca="false">J1511-K1511</f>
        <v>1032.93</v>
      </c>
    </row>
    <row r="1512" customFormat="false" ht="15" hidden="false" customHeight="false" outlineLevel="0" collapsed="false">
      <c r="A1512" s="12" t="n">
        <v>1511</v>
      </c>
      <c r="B1512" s="12" t="n">
        <v>791</v>
      </c>
      <c r="C1512" s="12" t="n">
        <v>43</v>
      </c>
      <c r="D1512" s="12" t="n">
        <v>1</v>
      </c>
      <c r="E1512" s="16" t="n">
        <v>1839</v>
      </c>
      <c r="F1512" s="12" t="n">
        <v>5</v>
      </c>
      <c r="G1512" s="12" t="str">
        <f aca="false">INDEX(Products!$C$2:$C$181,MATCH(C1512,Products!$A$2:$A$181,0))</f>
        <v>Home &amp; Kitchen</v>
      </c>
      <c r="H1512" s="16" t="n">
        <f aca="false">INDEX(Products!$E$2:$E$181,MATCH(C1512,Products!$A$2:$A$181,0))</f>
        <v>1131.05</v>
      </c>
      <c r="I1512" s="12" t="str">
        <f aca="false">INDEX(Orders!$G$2:$G$3525,MATCH(B1512,Orders!$A$2:$A$3525,0))</f>
        <v>Delivered</v>
      </c>
      <c r="J1512" s="16" t="n">
        <f aca="false">D1512*E1512*(1-F1512/100)</f>
        <v>1747.05</v>
      </c>
      <c r="K1512" s="16" t="n">
        <f aca="false">D1512*H1512</f>
        <v>1131.05</v>
      </c>
      <c r="L1512" s="16" t="n">
        <f aca="false">J1512-K1512</f>
        <v>616</v>
      </c>
    </row>
    <row r="1513" customFormat="false" ht="15" hidden="false" customHeight="false" outlineLevel="0" collapsed="false">
      <c r="A1513" s="12" t="n">
        <v>1512</v>
      </c>
      <c r="B1513" s="12" t="n">
        <v>791</v>
      </c>
      <c r="C1513" s="12" t="n">
        <v>75</v>
      </c>
      <c r="D1513" s="12" t="n">
        <v>1</v>
      </c>
      <c r="E1513" s="16" t="n">
        <v>449</v>
      </c>
      <c r="F1513" s="12" t="n">
        <v>5</v>
      </c>
      <c r="G1513" s="12" t="str">
        <f aca="false">INDEX(Products!$C$2:$C$181,MATCH(C1513,Products!$A$2:$A$181,0))</f>
        <v>Fashion</v>
      </c>
      <c r="H1513" s="16" t="n">
        <f aca="false">INDEX(Products!$E$2:$E$181,MATCH(C1513,Products!$A$2:$A$181,0))</f>
        <v>271.97</v>
      </c>
      <c r="I1513" s="12" t="str">
        <f aca="false">INDEX(Orders!$G$2:$G$3525,MATCH(B1513,Orders!$A$2:$A$3525,0))</f>
        <v>Delivered</v>
      </c>
      <c r="J1513" s="16" t="n">
        <f aca="false">D1513*E1513*(1-F1513/100)</f>
        <v>426.55</v>
      </c>
      <c r="K1513" s="16" t="n">
        <f aca="false">D1513*H1513</f>
        <v>271.97</v>
      </c>
      <c r="L1513" s="16" t="n">
        <f aca="false">J1513-K1513</f>
        <v>154.58</v>
      </c>
    </row>
    <row r="1514" customFormat="false" ht="15" hidden="false" customHeight="false" outlineLevel="0" collapsed="false">
      <c r="A1514" s="12" t="n">
        <v>1513</v>
      </c>
      <c r="B1514" s="12" t="n">
        <v>791</v>
      </c>
      <c r="C1514" s="12" t="n">
        <v>100</v>
      </c>
      <c r="D1514" s="12" t="n">
        <v>1</v>
      </c>
      <c r="E1514" s="16" t="n">
        <v>1619</v>
      </c>
      <c r="F1514" s="12" t="n">
        <v>0</v>
      </c>
      <c r="G1514" s="12" t="str">
        <f aca="false">INDEX(Products!$C$2:$C$181,MATCH(C1514,Products!$A$2:$A$181,0))</f>
        <v>Beauty</v>
      </c>
      <c r="H1514" s="16" t="n">
        <f aca="false">INDEX(Products!$E$2:$E$181,MATCH(C1514,Products!$A$2:$A$181,0))</f>
        <v>1142.97</v>
      </c>
      <c r="I1514" s="12" t="str">
        <f aca="false">INDEX(Orders!$G$2:$G$3525,MATCH(B1514,Orders!$A$2:$A$3525,0))</f>
        <v>Delivered</v>
      </c>
      <c r="J1514" s="16" t="n">
        <f aca="false">D1514*E1514*(1-F1514/100)</f>
        <v>1619</v>
      </c>
      <c r="K1514" s="16" t="n">
        <f aca="false">D1514*H1514</f>
        <v>1142.97</v>
      </c>
      <c r="L1514" s="16" t="n">
        <f aca="false">J1514-K1514</f>
        <v>476.03</v>
      </c>
    </row>
    <row r="1515" customFormat="false" ht="15" hidden="false" customHeight="false" outlineLevel="0" collapsed="false">
      <c r="A1515" s="12" t="n">
        <v>1514</v>
      </c>
      <c r="B1515" s="12" t="n">
        <v>792</v>
      </c>
      <c r="C1515" s="12" t="n">
        <v>21</v>
      </c>
      <c r="D1515" s="12" t="n">
        <v>1</v>
      </c>
      <c r="E1515" s="16" t="n">
        <v>1439</v>
      </c>
      <c r="F1515" s="12" t="n">
        <v>0</v>
      </c>
      <c r="G1515" s="12" t="str">
        <f aca="false">INDEX(Products!$C$2:$C$181,MATCH(C1515,Products!$A$2:$A$181,0))</f>
        <v>Electronics</v>
      </c>
      <c r="H1515" s="16" t="n">
        <f aca="false">INDEX(Products!$E$2:$E$181,MATCH(C1515,Products!$A$2:$A$181,0))</f>
        <v>933.96</v>
      </c>
      <c r="I1515" s="12" t="str">
        <f aca="false">INDEX(Orders!$G$2:$G$3525,MATCH(B1515,Orders!$A$2:$A$3525,0))</f>
        <v>Delivered</v>
      </c>
      <c r="J1515" s="16" t="n">
        <f aca="false">D1515*E1515*(1-F1515/100)</f>
        <v>1439</v>
      </c>
      <c r="K1515" s="16" t="n">
        <f aca="false">D1515*H1515</f>
        <v>933.96</v>
      </c>
      <c r="L1515" s="16" t="n">
        <f aca="false">J1515-K1515</f>
        <v>505.04</v>
      </c>
    </row>
    <row r="1516" customFormat="false" ht="15" hidden="false" customHeight="false" outlineLevel="0" collapsed="false">
      <c r="A1516" s="12" t="n">
        <v>1515</v>
      </c>
      <c r="B1516" s="12" t="n">
        <v>792</v>
      </c>
      <c r="C1516" s="12" t="n">
        <v>59</v>
      </c>
      <c r="D1516" s="12" t="n">
        <v>1</v>
      </c>
      <c r="E1516" s="16" t="n">
        <v>4109</v>
      </c>
      <c r="F1516" s="12" t="n">
        <v>10</v>
      </c>
      <c r="G1516" s="12" t="str">
        <f aca="false">INDEX(Products!$C$2:$C$181,MATCH(C1516,Products!$A$2:$A$181,0))</f>
        <v>Home &amp; Kitchen</v>
      </c>
      <c r="H1516" s="16" t="n">
        <f aca="false">INDEX(Products!$E$2:$E$181,MATCH(C1516,Products!$A$2:$A$181,0))</f>
        <v>2413.27</v>
      </c>
      <c r="I1516" s="12" t="str">
        <f aca="false">INDEX(Orders!$G$2:$G$3525,MATCH(B1516,Orders!$A$2:$A$3525,0))</f>
        <v>Delivered</v>
      </c>
      <c r="J1516" s="16" t="n">
        <f aca="false">D1516*E1516*(1-F1516/100)</f>
        <v>3698.1</v>
      </c>
      <c r="K1516" s="16" t="n">
        <f aca="false">D1516*H1516</f>
        <v>2413.27</v>
      </c>
      <c r="L1516" s="16" t="n">
        <f aca="false">J1516-K1516</f>
        <v>1284.83</v>
      </c>
    </row>
    <row r="1517" customFormat="false" ht="15" hidden="false" customHeight="false" outlineLevel="0" collapsed="false">
      <c r="A1517" s="12" t="n">
        <v>1516</v>
      </c>
      <c r="B1517" s="12" t="n">
        <v>792</v>
      </c>
      <c r="C1517" s="12" t="n">
        <v>46</v>
      </c>
      <c r="D1517" s="12" t="n">
        <v>1</v>
      </c>
      <c r="E1517" s="16" t="n">
        <v>959</v>
      </c>
      <c r="F1517" s="12" t="n">
        <v>10</v>
      </c>
      <c r="G1517" s="12" t="str">
        <f aca="false">INDEX(Products!$C$2:$C$181,MATCH(C1517,Products!$A$2:$A$181,0))</f>
        <v>Home &amp; Kitchen</v>
      </c>
      <c r="H1517" s="16" t="n">
        <f aca="false">INDEX(Products!$E$2:$E$181,MATCH(C1517,Products!$A$2:$A$181,0))</f>
        <v>664.25</v>
      </c>
      <c r="I1517" s="12" t="str">
        <f aca="false">INDEX(Orders!$G$2:$G$3525,MATCH(B1517,Orders!$A$2:$A$3525,0))</f>
        <v>Delivered</v>
      </c>
      <c r="J1517" s="16" t="n">
        <f aca="false">D1517*E1517*(1-F1517/100)</f>
        <v>863.1</v>
      </c>
      <c r="K1517" s="16" t="n">
        <f aca="false">D1517*H1517</f>
        <v>664.25</v>
      </c>
      <c r="L1517" s="16" t="n">
        <f aca="false">J1517-K1517</f>
        <v>198.85</v>
      </c>
    </row>
    <row r="1518" customFormat="false" ht="15" hidden="false" customHeight="false" outlineLevel="0" collapsed="false">
      <c r="A1518" s="12" t="n">
        <v>1517</v>
      </c>
      <c r="B1518" s="12" t="n">
        <v>792</v>
      </c>
      <c r="C1518" s="12" t="n">
        <v>105</v>
      </c>
      <c r="D1518" s="12" t="n">
        <v>1</v>
      </c>
      <c r="E1518" s="16" t="n">
        <v>169</v>
      </c>
      <c r="F1518" s="12" t="n">
        <v>0</v>
      </c>
      <c r="G1518" s="12" t="str">
        <f aca="false">INDEX(Products!$C$2:$C$181,MATCH(C1518,Products!$A$2:$A$181,0))</f>
        <v>Beauty</v>
      </c>
      <c r="H1518" s="16" t="n">
        <f aca="false">INDEX(Products!$E$2:$E$181,MATCH(C1518,Products!$A$2:$A$181,0))</f>
        <v>98.39</v>
      </c>
      <c r="I1518" s="12" t="str">
        <f aca="false">INDEX(Orders!$G$2:$G$3525,MATCH(B1518,Orders!$A$2:$A$3525,0))</f>
        <v>Delivered</v>
      </c>
      <c r="J1518" s="16" t="n">
        <f aca="false">D1518*E1518*(1-F1518/100)</f>
        <v>169</v>
      </c>
      <c r="K1518" s="16" t="n">
        <f aca="false">D1518*H1518</f>
        <v>98.39</v>
      </c>
      <c r="L1518" s="16" t="n">
        <f aca="false">J1518-K1518</f>
        <v>70.61</v>
      </c>
    </row>
    <row r="1519" customFormat="false" ht="15" hidden="false" customHeight="false" outlineLevel="0" collapsed="false">
      <c r="A1519" s="12" t="n">
        <v>1518</v>
      </c>
      <c r="B1519" s="12" t="n">
        <v>793</v>
      </c>
      <c r="C1519" s="12" t="n">
        <v>144</v>
      </c>
      <c r="D1519" s="12" t="n">
        <v>1</v>
      </c>
      <c r="E1519" s="16" t="n">
        <v>2009</v>
      </c>
      <c r="F1519" s="12" t="n">
        <v>10</v>
      </c>
      <c r="G1519" s="12" t="str">
        <f aca="false">INDEX(Products!$C$2:$C$181,MATCH(C1519,Products!$A$2:$A$181,0))</f>
        <v>Sports &amp; Fitness</v>
      </c>
      <c r="H1519" s="16" t="n">
        <f aca="false">INDEX(Products!$E$2:$E$181,MATCH(C1519,Products!$A$2:$A$181,0))</f>
        <v>1322.98</v>
      </c>
      <c r="I1519" s="12" t="str">
        <f aca="false">INDEX(Orders!$G$2:$G$3525,MATCH(B1519,Orders!$A$2:$A$3525,0))</f>
        <v>Delivered</v>
      </c>
      <c r="J1519" s="16" t="n">
        <f aca="false">D1519*E1519*(1-F1519/100)</f>
        <v>1808.1</v>
      </c>
      <c r="K1519" s="16" t="n">
        <f aca="false">D1519*H1519</f>
        <v>1322.98</v>
      </c>
      <c r="L1519" s="16" t="n">
        <f aca="false">J1519-K1519</f>
        <v>485.12</v>
      </c>
    </row>
    <row r="1520" customFormat="false" ht="15" hidden="false" customHeight="false" outlineLevel="0" collapsed="false">
      <c r="A1520" s="12" t="n">
        <v>1519</v>
      </c>
      <c r="B1520" s="12" t="n">
        <v>794</v>
      </c>
      <c r="C1520" s="12" t="n">
        <v>85</v>
      </c>
      <c r="D1520" s="12" t="n">
        <v>1</v>
      </c>
      <c r="E1520" s="16" t="n">
        <v>419</v>
      </c>
      <c r="F1520" s="12" t="n">
        <v>10</v>
      </c>
      <c r="G1520" s="12" t="str">
        <f aca="false">INDEX(Products!$C$2:$C$181,MATCH(C1520,Products!$A$2:$A$181,0))</f>
        <v>Fashion</v>
      </c>
      <c r="H1520" s="16" t="n">
        <f aca="false">INDEX(Products!$E$2:$E$181,MATCH(C1520,Products!$A$2:$A$181,0))</f>
        <v>279.97</v>
      </c>
      <c r="I1520" s="12" t="str">
        <f aca="false">INDEX(Orders!$G$2:$G$3525,MATCH(B1520,Orders!$A$2:$A$3525,0))</f>
        <v>Cancelled</v>
      </c>
      <c r="J1520" s="16" t="n">
        <f aca="false">D1520*E1520*(1-F1520/100)</f>
        <v>377.1</v>
      </c>
      <c r="K1520" s="16" t="n">
        <f aca="false">D1520*H1520</f>
        <v>279.97</v>
      </c>
      <c r="L1520" s="16" t="n">
        <f aca="false">J1520-K1520</f>
        <v>97.13</v>
      </c>
    </row>
    <row r="1521" customFormat="false" ht="15" hidden="false" customHeight="false" outlineLevel="0" collapsed="false">
      <c r="A1521" s="12" t="n">
        <v>1520</v>
      </c>
      <c r="B1521" s="12" t="n">
        <v>795</v>
      </c>
      <c r="C1521" s="12" t="n">
        <v>29</v>
      </c>
      <c r="D1521" s="12" t="n">
        <v>1</v>
      </c>
      <c r="E1521" s="16" t="n">
        <v>1269</v>
      </c>
      <c r="F1521" s="12" t="n">
        <v>10</v>
      </c>
      <c r="G1521" s="12" t="str">
        <f aca="false">INDEX(Products!$C$2:$C$181,MATCH(C1521,Products!$A$2:$A$181,0))</f>
        <v>Electronics</v>
      </c>
      <c r="H1521" s="16" t="n">
        <f aca="false">INDEX(Products!$E$2:$E$181,MATCH(C1521,Products!$A$2:$A$181,0))</f>
        <v>747.69</v>
      </c>
      <c r="I1521" s="12" t="str">
        <f aca="false">INDEX(Orders!$G$2:$G$3525,MATCH(B1521,Orders!$A$2:$A$3525,0))</f>
        <v>Delivered</v>
      </c>
      <c r="J1521" s="16" t="n">
        <f aca="false">D1521*E1521*(1-F1521/100)</f>
        <v>1142.1</v>
      </c>
      <c r="K1521" s="16" t="n">
        <f aca="false">D1521*H1521</f>
        <v>747.69</v>
      </c>
      <c r="L1521" s="16" t="n">
        <f aca="false">J1521-K1521</f>
        <v>394.41</v>
      </c>
    </row>
    <row r="1522" customFormat="false" ht="15" hidden="false" customHeight="false" outlineLevel="0" collapsed="false">
      <c r="A1522" s="12" t="n">
        <v>1521</v>
      </c>
      <c r="B1522" s="12" t="n">
        <v>796</v>
      </c>
      <c r="C1522" s="12" t="n">
        <v>174</v>
      </c>
      <c r="D1522" s="12" t="n">
        <v>1</v>
      </c>
      <c r="E1522" s="16" t="n">
        <v>619</v>
      </c>
      <c r="F1522" s="12" t="n">
        <v>0</v>
      </c>
      <c r="G1522" s="12" t="str">
        <f aca="false">INDEX(Products!$C$2:$C$181,MATCH(C1522,Products!$A$2:$A$181,0))</f>
        <v>Books &amp; Stationery</v>
      </c>
      <c r="H1522" s="16" t="n">
        <f aca="false">INDEX(Products!$E$2:$E$181,MATCH(C1522,Products!$A$2:$A$181,0))</f>
        <v>346.06</v>
      </c>
      <c r="I1522" s="12" t="str">
        <f aca="false">INDEX(Orders!$G$2:$G$3525,MATCH(B1522,Orders!$A$2:$A$3525,0))</f>
        <v>Returned</v>
      </c>
      <c r="J1522" s="16" t="n">
        <f aca="false">D1522*E1522*(1-F1522/100)</f>
        <v>619</v>
      </c>
      <c r="K1522" s="16" t="n">
        <f aca="false">D1522*H1522</f>
        <v>346.06</v>
      </c>
      <c r="L1522" s="16" t="n">
        <f aca="false">J1522-K1522</f>
        <v>272.94</v>
      </c>
    </row>
    <row r="1523" customFormat="false" ht="15" hidden="false" customHeight="false" outlineLevel="0" collapsed="false">
      <c r="A1523" s="12" t="n">
        <v>1522</v>
      </c>
      <c r="B1523" s="12" t="n">
        <v>796</v>
      </c>
      <c r="C1523" s="12" t="n">
        <v>122</v>
      </c>
      <c r="D1523" s="12" t="n">
        <v>2</v>
      </c>
      <c r="E1523" s="16" t="n">
        <v>3689</v>
      </c>
      <c r="F1523" s="12" t="n">
        <v>0</v>
      </c>
      <c r="G1523" s="12" t="str">
        <f aca="false">INDEX(Products!$C$2:$C$181,MATCH(C1523,Products!$A$2:$A$181,0))</f>
        <v>Sports &amp; Fitness</v>
      </c>
      <c r="H1523" s="16" t="n">
        <f aca="false">INDEX(Products!$E$2:$E$181,MATCH(C1523,Products!$A$2:$A$181,0))</f>
        <v>2302.05</v>
      </c>
      <c r="I1523" s="12" t="str">
        <f aca="false">INDEX(Orders!$G$2:$G$3525,MATCH(B1523,Orders!$A$2:$A$3525,0))</f>
        <v>Returned</v>
      </c>
      <c r="J1523" s="16" t="n">
        <f aca="false">D1523*E1523*(1-F1523/100)</f>
        <v>7378</v>
      </c>
      <c r="K1523" s="16" t="n">
        <f aca="false">D1523*H1523</f>
        <v>4604.1</v>
      </c>
      <c r="L1523" s="16" t="n">
        <f aca="false">J1523-K1523</f>
        <v>2773.9</v>
      </c>
    </row>
    <row r="1524" customFormat="false" ht="15" hidden="false" customHeight="false" outlineLevel="0" collapsed="false">
      <c r="A1524" s="12" t="n">
        <v>1523</v>
      </c>
      <c r="B1524" s="12" t="n">
        <v>796</v>
      </c>
      <c r="C1524" s="12" t="n">
        <v>143</v>
      </c>
      <c r="D1524" s="12" t="n">
        <v>1</v>
      </c>
      <c r="E1524" s="16" t="n">
        <v>2429</v>
      </c>
      <c r="F1524" s="12" t="n">
        <v>0</v>
      </c>
      <c r="G1524" s="12" t="str">
        <f aca="false">INDEX(Products!$C$2:$C$181,MATCH(C1524,Products!$A$2:$A$181,0))</f>
        <v>Sports &amp; Fitness</v>
      </c>
      <c r="H1524" s="16" t="n">
        <f aca="false">INDEX(Products!$E$2:$E$181,MATCH(C1524,Products!$A$2:$A$181,0))</f>
        <v>1353.41</v>
      </c>
      <c r="I1524" s="12" t="str">
        <f aca="false">INDEX(Orders!$G$2:$G$3525,MATCH(B1524,Orders!$A$2:$A$3525,0))</f>
        <v>Returned</v>
      </c>
      <c r="J1524" s="16" t="n">
        <f aca="false">D1524*E1524*(1-F1524/100)</f>
        <v>2429</v>
      </c>
      <c r="K1524" s="16" t="n">
        <f aca="false">D1524*H1524</f>
        <v>1353.41</v>
      </c>
      <c r="L1524" s="16" t="n">
        <f aca="false">J1524-K1524</f>
        <v>1075.59</v>
      </c>
    </row>
    <row r="1525" customFormat="false" ht="15" hidden="false" customHeight="false" outlineLevel="0" collapsed="false">
      <c r="A1525" s="12" t="n">
        <v>1524</v>
      </c>
      <c r="B1525" s="12" t="n">
        <v>796</v>
      </c>
      <c r="C1525" s="12" t="n">
        <v>61</v>
      </c>
      <c r="D1525" s="12" t="n">
        <v>1</v>
      </c>
      <c r="E1525" s="16" t="n">
        <v>2489</v>
      </c>
      <c r="F1525" s="12" t="n">
        <v>5</v>
      </c>
      <c r="G1525" s="12" t="str">
        <f aca="false">INDEX(Products!$C$2:$C$181,MATCH(C1525,Products!$A$2:$A$181,0))</f>
        <v>Fashion</v>
      </c>
      <c r="H1525" s="16" t="n">
        <f aca="false">INDEX(Products!$E$2:$E$181,MATCH(C1525,Products!$A$2:$A$181,0))</f>
        <v>1815.02</v>
      </c>
      <c r="I1525" s="12" t="str">
        <f aca="false">INDEX(Orders!$G$2:$G$3525,MATCH(B1525,Orders!$A$2:$A$3525,0))</f>
        <v>Returned</v>
      </c>
      <c r="J1525" s="16" t="n">
        <f aca="false">D1525*E1525*(1-F1525/100)</f>
        <v>2364.55</v>
      </c>
      <c r="K1525" s="16" t="n">
        <f aca="false">D1525*H1525</f>
        <v>1815.02</v>
      </c>
      <c r="L1525" s="16" t="n">
        <f aca="false">J1525-K1525</f>
        <v>549.53</v>
      </c>
    </row>
    <row r="1526" customFormat="false" ht="15" hidden="false" customHeight="false" outlineLevel="0" collapsed="false">
      <c r="A1526" s="12" t="n">
        <v>1525</v>
      </c>
      <c r="B1526" s="12" t="n">
        <v>797</v>
      </c>
      <c r="C1526" s="12" t="n">
        <v>143</v>
      </c>
      <c r="D1526" s="12" t="n">
        <v>2</v>
      </c>
      <c r="E1526" s="16" t="n">
        <v>2429</v>
      </c>
      <c r="F1526" s="12" t="n">
        <v>0</v>
      </c>
      <c r="G1526" s="12" t="str">
        <f aca="false">INDEX(Products!$C$2:$C$181,MATCH(C1526,Products!$A$2:$A$181,0))</f>
        <v>Sports &amp; Fitness</v>
      </c>
      <c r="H1526" s="16" t="n">
        <f aca="false">INDEX(Products!$E$2:$E$181,MATCH(C1526,Products!$A$2:$A$181,0))</f>
        <v>1353.41</v>
      </c>
      <c r="I1526" s="12" t="str">
        <f aca="false">INDEX(Orders!$G$2:$G$3525,MATCH(B1526,Orders!$A$2:$A$3525,0))</f>
        <v>Delivered</v>
      </c>
      <c r="J1526" s="16" t="n">
        <f aca="false">D1526*E1526*(1-F1526/100)</f>
        <v>4858</v>
      </c>
      <c r="K1526" s="16" t="n">
        <f aca="false">D1526*H1526</f>
        <v>2706.82</v>
      </c>
      <c r="L1526" s="16" t="n">
        <f aca="false">J1526-K1526</f>
        <v>2151.18</v>
      </c>
    </row>
    <row r="1527" customFormat="false" ht="15" hidden="false" customHeight="false" outlineLevel="0" collapsed="false">
      <c r="A1527" s="12" t="n">
        <v>1526</v>
      </c>
      <c r="B1527" s="12" t="n">
        <v>797</v>
      </c>
      <c r="C1527" s="12" t="n">
        <v>63</v>
      </c>
      <c r="D1527" s="12" t="n">
        <v>3</v>
      </c>
      <c r="E1527" s="16" t="n">
        <v>929</v>
      </c>
      <c r="F1527" s="12" t="n">
        <v>0</v>
      </c>
      <c r="G1527" s="12" t="str">
        <f aca="false">INDEX(Products!$C$2:$C$181,MATCH(C1527,Products!$A$2:$A$181,0))</f>
        <v>Fashion</v>
      </c>
      <c r="H1527" s="16" t="n">
        <f aca="false">INDEX(Products!$E$2:$E$181,MATCH(C1527,Products!$A$2:$A$181,0))</f>
        <v>590.31</v>
      </c>
      <c r="I1527" s="12" t="str">
        <f aca="false">INDEX(Orders!$G$2:$G$3525,MATCH(B1527,Orders!$A$2:$A$3525,0))</f>
        <v>Delivered</v>
      </c>
      <c r="J1527" s="16" t="n">
        <f aca="false">D1527*E1527*(1-F1527/100)</f>
        <v>2787</v>
      </c>
      <c r="K1527" s="16" t="n">
        <f aca="false">D1527*H1527</f>
        <v>1770.93</v>
      </c>
      <c r="L1527" s="16" t="n">
        <f aca="false">J1527-K1527</f>
        <v>1016.07</v>
      </c>
    </row>
    <row r="1528" customFormat="false" ht="15" hidden="false" customHeight="false" outlineLevel="0" collapsed="false">
      <c r="A1528" s="12" t="n">
        <v>1527</v>
      </c>
      <c r="B1528" s="12" t="n">
        <v>797</v>
      </c>
      <c r="C1528" s="12" t="n">
        <v>135</v>
      </c>
      <c r="D1528" s="12" t="n">
        <v>2</v>
      </c>
      <c r="E1528" s="16" t="n">
        <v>1609</v>
      </c>
      <c r="F1528" s="12" t="n">
        <v>10</v>
      </c>
      <c r="G1528" s="12" t="str">
        <f aca="false">INDEX(Products!$C$2:$C$181,MATCH(C1528,Products!$A$2:$A$181,0))</f>
        <v>Sports &amp; Fitness</v>
      </c>
      <c r="H1528" s="16" t="n">
        <f aca="false">INDEX(Products!$E$2:$E$181,MATCH(C1528,Products!$A$2:$A$181,0))</f>
        <v>979.43</v>
      </c>
      <c r="I1528" s="12" t="str">
        <f aca="false">INDEX(Orders!$G$2:$G$3525,MATCH(B1528,Orders!$A$2:$A$3525,0))</f>
        <v>Delivered</v>
      </c>
      <c r="J1528" s="16" t="n">
        <f aca="false">D1528*E1528*(1-F1528/100)</f>
        <v>2896.2</v>
      </c>
      <c r="K1528" s="16" t="n">
        <f aca="false">D1528*H1528</f>
        <v>1958.86</v>
      </c>
      <c r="L1528" s="16" t="n">
        <f aca="false">J1528-K1528</f>
        <v>937.34</v>
      </c>
    </row>
    <row r="1529" customFormat="false" ht="15" hidden="false" customHeight="false" outlineLevel="0" collapsed="false">
      <c r="A1529" s="12" t="n">
        <v>1528</v>
      </c>
      <c r="B1529" s="12" t="n">
        <v>797</v>
      </c>
      <c r="C1529" s="12" t="n">
        <v>92</v>
      </c>
      <c r="D1529" s="12" t="n">
        <v>1</v>
      </c>
      <c r="E1529" s="16" t="n">
        <v>1689</v>
      </c>
      <c r="F1529" s="12" t="n">
        <v>0</v>
      </c>
      <c r="G1529" s="12" t="str">
        <f aca="false">INDEX(Products!$C$2:$C$181,MATCH(C1529,Products!$A$2:$A$181,0))</f>
        <v>Beauty</v>
      </c>
      <c r="H1529" s="16" t="n">
        <f aca="false">INDEX(Products!$E$2:$E$181,MATCH(C1529,Products!$A$2:$A$181,0))</f>
        <v>1225.32</v>
      </c>
      <c r="I1529" s="12" t="str">
        <f aca="false">INDEX(Orders!$G$2:$G$3525,MATCH(B1529,Orders!$A$2:$A$3525,0))</f>
        <v>Delivered</v>
      </c>
      <c r="J1529" s="16" t="n">
        <f aca="false">D1529*E1529*(1-F1529/100)</f>
        <v>1689</v>
      </c>
      <c r="K1529" s="16" t="n">
        <f aca="false">D1529*H1529</f>
        <v>1225.32</v>
      </c>
      <c r="L1529" s="16" t="n">
        <f aca="false">J1529-K1529</f>
        <v>463.68</v>
      </c>
    </row>
    <row r="1530" customFormat="false" ht="15" hidden="false" customHeight="false" outlineLevel="0" collapsed="false">
      <c r="A1530" s="12" t="n">
        <v>1529</v>
      </c>
      <c r="B1530" s="12" t="n">
        <v>798</v>
      </c>
      <c r="C1530" s="12" t="n">
        <v>85</v>
      </c>
      <c r="D1530" s="12" t="n">
        <v>1</v>
      </c>
      <c r="E1530" s="16" t="n">
        <v>419</v>
      </c>
      <c r="F1530" s="12" t="n">
        <v>0</v>
      </c>
      <c r="G1530" s="12" t="str">
        <f aca="false">INDEX(Products!$C$2:$C$181,MATCH(C1530,Products!$A$2:$A$181,0))</f>
        <v>Fashion</v>
      </c>
      <c r="H1530" s="16" t="n">
        <f aca="false">INDEX(Products!$E$2:$E$181,MATCH(C1530,Products!$A$2:$A$181,0))</f>
        <v>279.97</v>
      </c>
      <c r="I1530" s="12" t="str">
        <f aca="false">INDEX(Orders!$G$2:$G$3525,MATCH(B1530,Orders!$A$2:$A$3525,0))</f>
        <v>Delivered</v>
      </c>
      <c r="J1530" s="16" t="n">
        <f aca="false">D1530*E1530*(1-F1530/100)</f>
        <v>419</v>
      </c>
      <c r="K1530" s="16" t="n">
        <f aca="false">D1530*H1530</f>
        <v>279.97</v>
      </c>
      <c r="L1530" s="16" t="n">
        <f aca="false">J1530-K1530</f>
        <v>139.03</v>
      </c>
    </row>
    <row r="1531" customFormat="false" ht="15" hidden="false" customHeight="false" outlineLevel="0" collapsed="false">
      <c r="A1531" s="12" t="n">
        <v>1530</v>
      </c>
      <c r="B1531" s="12" t="n">
        <v>799</v>
      </c>
      <c r="C1531" s="12" t="n">
        <v>37</v>
      </c>
      <c r="D1531" s="12" t="n">
        <v>1</v>
      </c>
      <c r="E1531" s="16" t="n">
        <v>439</v>
      </c>
      <c r="F1531" s="12" t="n">
        <v>0</v>
      </c>
      <c r="G1531" s="12" t="str">
        <f aca="false">INDEX(Products!$C$2:$C$181,MATCH(C1531,Products!$A$2:$A$181,0))</f>
        <v>Home &amp; Kitchen</v>
      </c>
      <c r="H1531" s="16" t="n">
        <f aca="false">INDEX(Products!$E$2:$E$181,MATCH(C1531,Products!$A$2:$A$181,0))</f>
        <v>313.05</v>
      </c>
      <c r="I1531" s="12" t="str">
        <f aca="false">INDEX(Orders!$G$2:$G$3525,MATCH(B1531,Orders!$A$2:$A$3525,0))</f>
        <v>Returned</v>
      </c>
      <c r="J1531" s="16" t="n">
        <f aca="false">D1531*E1531*(1-F1531/100)</f>
        <v>439</v>
      </c>
      <c r="K1531" s="16" t="n">
        <f aca="false">D1531*H1531</f>
        <v>313.05</v>
      </c>
      <c r="L1531" s="16" t="n">
        <f aca="false">J1531-K1531</f>
        <v>125.95</v>
      </c>
    </row>
    <row r="1532" customFormat="false" ht="15" hidden="false" customHeight="false" outlineLevel="0" collapsed="false">
      <c r="A1532" s="12" t="n">
        <v>1531</v>
      </c>
      <c r="B1532" s="12" t="n">
        <v>799</v>
      </c>
      <c r="C1532" s="12" t="n">
        <v>30</v>
      </c>
      <c r="D1532" s="12" t="n">
        <v>1</v>
      </c>
      <c r="E1532" s="16" t="n">
        <v>1049</v>
      </c>
      <c r="F1532" s="12" t="n">
        <v>0</v>
      </c>
      <c r="G1532" s="12" t="str">
        <f aca="false">INDEX(Products!$C$2:$C$181,MATCH(C1532,Products!$A$2:$A$181,0))</f>
        <v>Electronics</v>
      </c>
      <c r="H1532" s="16" t="n">
        <f aca="false">INDEX(Products!$E$2:$E$181,MATCH(C1532,Products!$A$2:$A$181,0))</f>
        <v>645.2</v>
      </c>
      <c r="I1532" s="12" t="str">
        <f aca="false">INDEX(Orders!$G$2:$G$3525,MATCH(B1532,Orders!$A$2:$A$3525,0))</f>
        <v>Returned</v>
      </c>
      <c r="J1532" s="16" t="n">
        <f aca="false">D1532*E1532*(1-F1532/100)</f>
        <v>1049</v>
      </c>
      <c r="K1532" s="16" t="n">
        <f aca="false">D1532*H1532</f>
        <v>645.2</v>
      </c>
      <c r="L1532" s="16" t="n">
        <f aca="false">J1532-K1532</f>
        <v>403.8</v>
      </c>
    </row>
    <row r="1533" customFormat="false" ht="15" hidden="false" customHeight="false" outlineLevel="0" collapsed="false">
      <c r="A1533" s="12" t="n">
        <v>1532</v>
      </c>
      <c r="B1533" s="12" t="n">
        <v>799</v>
      </c>
      <c r="C1533" s="12" t="n">
        <v>167</v>
      </c>
      <c r="D1533" s="12" t="n">
        <v>1</v>
      </c>
      <c r="E1533" s="16" t="n">
        <v>119</v>
      </c>
      <c r="F1533" s="12" t="n">
        <v>5</v>
      </c>
      <c r="G1533" s="12" t="str">
        <f aca="false">INDEX(Products!$C$2:$C$181,MATCH(C1533,Products!$A$2:$A$181,0))</f>
        <v>Books &amp; Stationery</v>
      </c>
      <c r="H1533" s="16" t="n">
        <f aca="false">INDEX(Products!$E$2:$E$181,MATCH(C1533,Products!$A$2:$A$181,0))</f>
        <v>68.21</v>
      </c>
      <c r="I1533" s="12" t="str">
        <f aca="false">INDEX(Orders!$G$2:$G$3525,MATCH(B1533,Orders!$A$2:$A$3525,0))</f>
        <v>Returned</v>
      </c>
      <c r="J1533" s="16" t="n">
        <f aca="false">D1533*E1533*(1-F1533/100)</f>
        <v>113.05</v>
      </c>
      <c r="K1533" s="16" t="n">
        <f aca="false">D1533*H1533</f>
        <v>68.21</v>
      </c>
      <c r="L1533" s="16" t="n">
        <f aca="false">J1533-K1533</f>
        <v>44.84</v>
      </c>
    </row>
    <row r="1534" customFormat="false" ht="15" hidden="false" customHeight="false" outlineLevel="0" collapsed="false">
      <c r="A1534" s="12" t="n">
        <v>1533</v>
      </c>
      <c r="B1534" s="12" t="n">
        <v>799</v>
      </c>
      <c r="C1534" s="12" t="n">
        <v>70</v>
      </c>
      <c r="D1534" s="12" t="n">
        <v>1</v>
      </c>
      <c r="E1534" s="16" t="n">
        <v>1289</v>
      </c>
      <c r="F1534" s="12" t="n">
        <v>0</v>
      </c>
      <c r="G1534" s="12" t="str">
        <f aca="false">INDEX(Products!$C$2:$C$181,MATCH(C1534,Products!$A$2:$A$181,0))</f>
        <v>Fashion</v>
      </c>
      <c r="H1534" s="16" t="n">
        <f aca="false">INDEX(Products!$E$2:$E$181,MATCH(C1534,Products!$A$2:$A$181,0))</f>
        <v>959.48</v>
      </c>
      <c r="I1534" s="12" t="str">
        <f aca="false">INDEX(Orders!$G$2:$G$3525,MATCH(B1534,Orders!$A$2:$A$3525,0))</f>
        <v>Returned</v>
      </c>
      <c r="J1534" s="16" t="n">
        <f aca="false">D1534*E1534*(1-F1534/100)</f>
        <v>1289</v>
      </c>
      <c r="K1534" s="16" t="n">
        <f aca="false">D1534*H1534</f>
        <v>959.48</v>
      </c>
      <c r="L1534" s="16" t="n">
        <f aca="false">J1534-K1534</f>
        <v>329.52</v>
      </c>
    </row>
    <row r="1535" customFormat="false" ht="15" hidden="false" customHeight="false" outlineLevel="0" collapsed="false">
      <c r="A1535" s="12" t="n">
        <v>1534</v>
      </c>
      <c r="B1535" s="12" t="n">
        <v>800</v>
      </c>
      <c r="C1535" s="12" t="n">
        <v>72</v>
      </c>
      <c r="D1535" s="12" t="n">
        <v>1</v>
      </c>
      <c r="E1535" s="16" t="n">
        <v>1649</v>
      </c>
      <c r="F1535" s="12" t="n">
        <v>0</v>
      </c>
      <c r="G1535" s="12" t="str">
        <f aca="false">INDEX(Products!$C$2:$C$181,MATCH(C1535,Products!$A$2:$A$181,0))</f>
        <v>Fashion</v>
      </c>
      <c r="H1535" s="16" t="n">
        <f aca="false">INDEX(Products!$E$2:$E$181,MATCH(C1535,Products!$A$2:$A$181,0))</f>
        <v>1006.18</v>
      </c>
      <c r="I1535" s="12" t="str">
        <f aca="false">INDEX(Orders!$G$2:$G$3525,MATCH(B1535,Orders!$A$2:$A$3525,0))</f>
        <v>Delivered</v>
      </c>
      <c r="J1535" s="16" t="n">
        <f aca="false">D1535*E1535*(1-F1535/100)</f>
        <v>1649</v>
      </c>
      <c r="K1535" s="16" t="n">
        <f aca="false">D1535*H1535</f>
        <v>1006.18</v>
      </c>
      <c r="L1535" s="16" t="n">
        <f aca="false">J1535-K1535</f>
        <v>642.82</v>
      </c>
    </row>
    <row r="1536" customFormat="false" ht="15" hidden="false" customHeight="false" outlineLevel="0" collapsed="false">
      <c r="A1536" s="12" t="n">
        <v>1535</v>
      </c>
      <c r="B1536" s="12" t="n">
        <v>801</v>
      </c>
      <c r="C1536" s="12" t="n">
        <v>154</v>
      </c>
      <c r="D1536" s="12" t="n">
        <v>1</v>
      </c>
      <c r="E1536" s="16" t="n">
        <v>519</v>
      </c>
      <c r="F1536" s="12" t="n">
        <v>0</v>
      </c>
      <c r="G1536" s="12" t="str">
        <f aca="false">INDEX(Products!$C$2:$C$181,MATCH(C1536,Products!$A$2:$A$181,0))</f>
        <v>Books &amp; Stationery</v>
      </c>
      <c r="H1536" s="16" t="n">
        <f aca="false">INDEX(Products!$E$2:$E$181,MATCH(C1536,Products!$A$2:$A$181,0))</f>
        <v>318.97</v>
      </c>
      <c r="I1536" s="12" t="str">
        <f aca="false">INDEX(Orders!$G$2:$G$3525,MATCH(B1536,Orders!$A$2:$A$3525,0))</f>
        <v>Delivered</v>
      </c>
      <c r="J1536" s="16" t="n">
        <f aca="false">D1536*E1536*(1-F1536/100)</f>
        <v>519</v>
      </c>
      <c r="K1536" s="16" t="n">
        <f aca="false">D1536*H1536</f>
        <v>318.97</v>
      </c>
      <c r="L1536" s="16" t="n">
        <f aca="false">J1536-K1536</f>
        <v>200.03</v>
      </c>
    </row>
    <row r="1537" customFormat="false" ht="15" hidden="false" customHeight="false" outlineLevel="0" collapsed="false">
      <c r="A1537" s="12" t="n">
        <v>1536</v>
      </c>
      <c r="B1537" s="12" t="n">
        <v>801</v>
      </c>
      <c r="C1537" s="12" t="n">
        <v>146</v>
      </c>
      <c r="D1537" s="12" t="n">
        <v>1</v>
      </c>
      <c r="E1537" s="16" t="n">
        <v>369</v>
      </c>
      <c r="F1537" s="12" t="n">
        <v>20</v>
      </c>
      <c r="G1537" s="12" t="str">
        <f aca="false">INDEX(Products!$C$2:$C$181,MATCH(C1537,Products!$A$2:$A$181,0))</f>
        <v>Sports &amp; Fitness</v>
      </c>
      <c r="H1537" s="16" t="n">
        <f aca="false">INDEX(Products!$E$2:$E$181,MATCH(C1537,Products!$A$2:$A$181,0))</f>
        <v>205.71</v>
      </c>
      <c r="I1537" s="12" t="str">
        <f aca="false">INDEX(Orders!$G$2:$G$3525,MATCH(B1537,Orders!$A$2:$A$3525,0))</f>
        <v>Delivered</v>
      </c>
      <c r="J1537" s="16" t="n">
        <f aca="false">D1537*E1537*(1-F1537/100)</f>
        <v>295.2</v>
      </c>
      <c r="K1537" s="16" t="n">
        <f aca="false">D1537*H1537</f>
        <v>205.71</v>
      </c>
      <c r="L1537" s="16" t="n">
        <f aca="false">J1537-K1537</f>
        <v>89.49</v>
      </c>
    </row>
    <row r="1538" customFormat="false" ht="15" hidden="false" customHeight="false" outlineLevel="0" collapsed="false">
      <c r="A1538" s="12" t="n">
        <v>1537</v>
      </c>
      <c r="B1538" s="12" t="n">
        <v>801</v>
      </c>
      <c r="C1538" s="12" t="n">
        <v>151</v>
      </c>
      <c r="D1538" s="12" t="n">
        <v>1</v>
      </c>
      <c r="E1538" s="16" t="n">
        <v>149</v>
      </c>
      <c r="F1538" s="12" t="n">
        <v>0</v>
      </c>
      <c r="G1538" s="12" t="str">
        <f aca="false">INDEX(Products!$C$2:$C$181,MATCH(C1538,Products!$A$2:$A$181,0))</f>
        <v>Books &amp; Stationery</v>
      </c>
      <c r="H1538" s="16" t="n">
        <f aca="false">INDEX(Products!$E$2:$E$181,MATCH(C1538,Products!$A$2:$A$181,0))</f>
        <v>97.78</v>
      </c>
      <c r="I1538" s="12" t="str">
        <f aca="false">INDEX(Orders!$G$2:$G$3525,MATCH(B1538,Orders!$A$2:$A$3525,0))</f>
        <v>Delivered</v>
      </c>
      <c r="J1538" s="16" t="n">
        <f aca="false">D1538*E1538*(1-F1538/100)</f>
        <v>149</v>
      </c>
      <c r="K1538" s="16" t="n">
        <f aca="false">D1538*H1538</f>
        <v>97.78</v>
      </c>
      <c r="L1538" s="16" t="n">
        <f aca="false">J1538-K1538</f>
        <v>51.22</v>
      </c>
    </row>
    <row r="1539" customFormat="false" ht="15" hidden="false" customHeight="false" outlineLevel="0" collapsed="false">
      <c r="A1539" s="12" t="n">
        <v>1538</v>
      </c>
      <c r="B1539" s="12" t="n">
        <v>802</v>
      </c>
      <c r="C1539" s="12" t="n">
        <v>167</v>
      </c>
      <c r="D1539" s="12" t="n">
        <v>1</v>
      </c>
      <c r="E1539" s="16" t="n">
        <v>119</v>
      </c>
      <c r="F1539" s="12" t="n">
        <v>0</v>
      </c>
      <c r="G1539" s="12" t="str">
        <f aca="false">INDEX(Products!$C$2:$C$181,MATCH(C1539,Products!$A$2:$A$181,0))</f>
        <v>Books &amp; Stationery</v>
      </c>
      <c r="H1539" s="16" t="n">
        <f aca="false">INDEX(Products!$E$2:$E$181,MATCH(C1539,Products!$A$2:$A$181,0))</f>
        <v>68.21</v>
      </c>
      <c r="I1539" s="12" t="str">
        <f aca="false">INDEX(Orders!$G$2:$G$3525,MATCH(B1539,Orders!$A$2:$A$3525,0))</f>
        <v>Cancelled</v>
      </c>
      <c r="J1539" s="16" t="n">
        <f aca="false">D1539*E1539*(1-F1539/100)</f>
        <v>119</v>
      </c>
      <c r="K1539" s="16" t="n">
        <f aca="false">D1539*H1539</f>
        <v>68.21</v>
      </c>
      <c r="L1539" s="16" t="n">
        <f aca="false">J1539-K1539</f>
        <v>50.79</v>
      </c>
    </row>
    <row r="1540" customFormat="false" ht="15" hidden="false" customHeight="false" outlineLevel="0" collapsed="false">
      <c r="A1540" s="12" t="n">
        <v>1539</v>
      </c>
      <c r="B1540" s="12" t="n">
        <v>803</v>
      </c>
      <c r="C1540" s="12" t="n">
        <v>64</v>
      </c>
      <c r="D1540" s="12" t="n">
        <v>1</v>
      </c>
      <c r="E1540" s="16" t="n">
        <v>2519</v>
      </c>
      <c r="F1540" s="12" t="n">
        <v>10</v>
      </c>
      <c r="G1540" s="12" t="str">
        <f aca="false">INDEX(Products!$C$2:$C$181,MATCH(C1540,Products!$A$2:$A$181,0))</f>
        <v>Fashion</v>
      </c>
      <c r="H1540" s="16" t="n">
        <f aca="false">INDEX(Products!$E$2:$E$181,MATCH(C1540,Products!$A$2:$A$181,0))</f>
        <v>1819.09</v>
      </c>
      <c r="I1540" s="12" t="str">
        <f aca="false">INDEX(Orders!$G$2:$G$3525,MATCH(B1540,Orders!$A$2:$A$3525,0))</f>
        <v>Delivered</v>
      </c>
      <c r="J1540" s="16" t="n">
        <f aca="false">D1540*E1540*(1-F1540/100)</f>
        <v>2267.1</v>
      </c>
      <c r="K1540" s="16" t="n">
        <f aca="false">D1540*H1540</f>
        <v>1819.09</v>
      </c>
      <c r="L1540" s="16" t="n">
        <f aca="false">J1540-K1540</f>
        <v>448.01</v>
      </c>
    </row>
    <row r="1541" customFormat="false" ht="15" hidden="false" customHeight="false" outlineLevel="0" collapsed="false">
      <c r="A1541" s="12" t="n">
        <v>1540</v>
      </c>
      <c r="B1541" s="12" t="n">
        <v>803</v>
      </c>
      <c r="C1541" s="12" t="n">
        <v>144</v>
      </c>
      <c r="D1541" s="12" t="n">
        <v>1</v>
      </c>
      <c r="E1541" s="16" t="n">
        <v>2009</v>
      </c>
      <c r="F1541" s="12" t="n">
        <v>5</v>
      </c>
      <c r="G1541" s="12" t="str">
        <f aca="false">INDEX(Products!$C$2:$C$181,MATCH(C1541,Products!$A$2:$A$181,0))</f>
        <v>Sports &amp; Fitness</v>
      </c>
      <c r="H1541" s="16" t="n">
        <f aca="false">INDEX(Products!$E$2:$E$181,MATCH(C1541,Products!$A$2:$A$181,0))</f>
        <v>1322.98</v>
      </c>
      <c r="I1541" s="12" t="str">
        <f aca="false">INDEX(Orders!$G$2:$G$3525,MATCH(B1541,Orders!$A$2:$A$3525,0))</f>
        <v>Delivered</v>
      </c>
      <c r="J1541" s="16" t="n">
        <f aca="false">D1541*E1541*(1-F1541/100)</f>
        <v>1908.55</v>
      </c>
      <c r="K1541" s="16" t="n">
        <f aca="false">D1541*H1541</f>
        <v>1322.98</v>
      </c>
      <c r="L1541" s="16" t="n">
        <f aca="false">J1541-K1541</f>
        <v>585.57</v>
      </c>
    </row>
    <row r="1542" customFormat="false" ht="15" hidden="false" customHeight="false" outlineLevel="0" collapsed="false">
      <c r="A1542" s="12" t="n">
        <v>1541</v>
      </c>
      <c r="B1542" s="12" t="n">
        <v>803</v>
      </c>
      <c r="C1542" s="12" t="n">
        <v>23</v>
      </c>
      <c r="D1542" s="12" t="n">
        <v>1</v>
      </c>
      <c r="E1542" s="16" t="n">
        <v>2159</v>
      </c>
      <c r="F1542" s="12" t="n">
        <v>20</v>
      </c>
      <c r="G1542" s="12" t="str">
        <f aca="false">INDEX(Products!$C$2:$C$181,MATCH(C1542,Products!$A$2:$A$181,0))</f>
        <v>Electronics</v>
      </c>
      <c r="H1542" s="16" t="n">
        <f aca="false">INDEX(Products!$E$2:$E$181,MATCH(C1542,Products!$A$2:$A$181,0))</f>
        <v>1473.53</v>
      </c>
      <c r="I1542" s="12" t="str">
        <f aca="false">INDEX(Orders!$G$2:$G$3525,MATCH(B1542,Orders!$A$2:$A$3525,0))</f>
        <v>Delivered</v>
      </c>
      <c r="J1542" s="16" t="n">
        <f aca="false">D1542*E1542*(1-F1542/100)</f>
        <v>1727.2</v>
      </c>
      <c r="K1542" s="16" t="n">
        <f aca="false">D1542*H1542</f>
        <v>1473.53</v>
      </c>
      <c r="L1542" s="16" t="n">
        <f aca="false">J1542-K1542</f>
        <v>253.67</v>
      </c>
    </row>
    <row r="1543" customFormat="false" ht="15" hidden="false" customHeight="false" outlineLevel="0" collapsed="false">
      <c r="A1543" s="12" t="n">
        <v>1542</v>
      </c>
      <c r="B1543" s="12" t="n">
        <v>804</v>
      </c>
      <c r="C1543" s="12" t="n">
        <v>61</v>
      </c>
      <c r="D1543" s="12" t="n">
        <v>1</v>
      </c>
      <c r="E1543" s="16" t="n">
        <v>2489</v>
      </c>
      <c r="F1543" s="12" t="n">
        <v>0</v>
      </c>
      <c r="G1543" s="12" t="str">
        <f aca="false">INDEX(Products!$C$2:$C$181,MATCH(C1543,Products!$A$2:$A$181,0))</f>
        <v>Fashion</v>
      </c>
      <c r="H1543" s="16" t="n">
        <f aca="false">INDEX(Products!$E$2:$E$181,MATCH(C1543,Products!$A$2:$A$181,0))</f>
        <v>1815.02</v>
      </c>
      <c r="I1543" s="12" t="str">
        <f aca="false">INDEX(Orders!$G$2:$G$3525,MATCH(B1543,Orders!$A$2:$A$3525,0))</f>
        <v>Returned</v>
      </c>
      <c r="J1543" s="16" t="n">
        <f aca="false">D1543*E1543*(1-F1543/100)</f>
        <v>2489</v>
      </c>
      <c r="K1543" s="16" t="n">
        <f aca="false">D1543*H1543</f>
        <v>1815.02</v>
      </c>
      <c r="L1543" s="16" t="n">
        <f aca="false">J1543-K1543</f>
        <v>673.98</v>
      </c>
    </row>
    <row r="1544" customFormat="false" ht="15" hidden="false" customHeight="false" outlineLevel="0" collapsed="false">
      <c r="A1544" s="12" t="n">
        <v>1543</v>
      </c>
      <c r="B1544" s="12" t="n">
        <v>804</v>
      </c>
      <c r="C1544" s="12" t="n">
        <v>80</v>
      </c>
      <c r="D1544" s="12" t="n">
        <v>1</v>
      </c>
      <c r="E1544" s="16" t="n">
        <v>949</v>
      </c>
      <c r="F1544" s="12" t="n">
        <v>0</v>
      </c>
      <c r="G1544" s="12" t="str">
        <f aca="false">INDEX(Products!$C$2:$C$181,MATCH(C1544,Products!$A$2:$A$181,0))</f>
        <v>Fashion</v>
      </c>
      <c r="H1544" s="16" t="n">
        <f aca="false">INDEX(Products!$E$2:$E$181,MATCH(C1544,Products!$A$2:$A$181,0))</f>
        <v>660.17</v>
      </c>
      <c r="I1544" s="12" t="str">
        <f aca="false">INDEX(Orders!$G$2:$G$3525,MATCH(B1544,Orders!$A$2:$A$3525,0))</f>
        <v>Returned</v>
      </c>
      <c r="J1544" s="16" t="n">
        <f aca="false">D1544*E1544*(1-F1544/100)</f>
        <v>949</v>
      </c>
      <c r="K1544" s="16" t="n">
        <f aca="false">D1544*H1544</f>
        <v>660.17</v>
      </c>
      <c r="L1544" s="16" t="n">
        <f aca="false">J1544-K1544</f>
        <v>288.83</v>
      </c>
    </row>
    <row r="1545" customFormat="false" ht="15" hidden="false" customHeight="false" outlineLevel="0" collapsed="false">
      <c r="A1545" s="12" t="n">
        <v>1544</v>
      </c>
      <c r="B1545" s="12" t="n">
        <v>804</v>
      </c>
      <c r="C1545" s="12" t="n">
        <v>87</v>
      </c>
      <c r="D1545" s="12" t="n">
        <v>1</v>
      </c>
      <c r="E1545" s="16" t="n">
        <v>1689</v>
      </c>
      <c r="F1545" s="12" t="n">
        <v>0</v>
      </c>
      <c r="G1545" s="12" t="str">
        <f aca="false">INDEX(Products!$C$2:$C$181,MATCH(C1545,Products!$A$2:$A$181,0))</f>
        <v>Fashion</v>
      </c>
      <c r="H1545" s="16" t="n">
        <f aca="false">INDEX(Products!$E$2:$E$181,MATCH(C1545,Products!$A$2:$A$181,0))</f>
        <v>1005.46</v>
      </c>
      <c r="I1545" s="12" t="str">
        <f aca="false">INDEX(Orders!$G$2:$G$3525,MATCH(B1545,Orders!$A$2:$A$3525,0))</f>
        <v>Returned</v>
      </c>
      <c r="J1545" s="16" t="n">
        <f aca="false">D1545*E1545*(1-F1545/100)</f>
        <v>1689</v>
      </c>
      <c r="K1545" s="16" t="n">
        <f aca="false">D1545*H1545</f>
        <v>1005.46</v>
      </c>
      <c r="L1545" s="16" t="n">
        <f aca="false">J1545-K1545</f>
        <v>683.54</v>
      </c>
    </row>
    <row r="1546" customFormat="false" ht="15" hidden="false" customHeight="false" outlineLevel="0" collapsed="false">
      <c r="A1546" s="12" t="n">
        <v>1545</v>
      </c>
      <c r="B1546" s="12" t="n">
        <v>805</v>
      </c>
      <c r="C1546" s="12" t="n">
        <v>94</v>
      </c>
      <c r="D1546" s="12" t="n">
        <v>2</v>
      </c>
      <c r="E1546" s="16" t="n">
        <v>1509</v>
      </c>
      <c r="F1546" s="12" t="n">
        <v>0</v>
      </c>
      <c r="G1546" s="12" t="str">
        <f aca="false">INDEX(Products!$C$2:$C$181,MATCH(C1546,Products!$A$2:$A$181,0))</f>
        <v>Beauty</v>
      </c>
      <c r="H1546" s="16" t="n">
        <f aca="false">INDEX(Products!$E$2:$E$181,MATCH(C1546,Products!$A$2:$A$181,0))</f>
        <v>997.51</v>
      </c>
      <c r="I1546" s="12" t="str">
        <f aca="false">INDEX(Orders!$G$2:$G$3525,MATCH(B1546,Orders!$A$2:$A$3525,0))</f>
        <v>Delivered</v>
      </c>
      <c r="J1546" s="16" t="n">
        <f aca="false">D1546*E1546*(1-F1546/100)</f>
        <v>3018</v>
      </c>
      <c r="K1546" s="16" t="n">
        <f aca="false">D1546*H1546</f>
        <v>1995.02</v>
      </c>
      <c r="L1546" s="16" t="n">
        <f aca="false">J1546-K1546</f>
        <v>1022.98</v>
      </c>
    </row>
    <row r="1547" customFormat="false" ht="15" hidden="false" customHeight="false" outlineLevel="0" collapsed="false">
      <c r="A1547" s="12" t="n">
        <v>1546</v>
      </c>
      <c r="B1547" s="12" t="n">
        <v>805</v>
      </c>
      <c r="C1547" s="12" t="n">
        <v>58</v>
      </c>
      <c r="D1547" s="12" t="n">
        <v>1</v>
      </c>
      <c r="E1547" s="16" t="n">
        <v>3319</v>
      </c>
      <c r="F1547" s="12" t="n">
        <v>5</v>
      </c>
      <c r="G1547" s="12" t="str">
        <f aca="false">INDEX(Products!$C$2:$C$181,MATCH(C1547,Products!$A$2:$A$181,0))</f>
        <v>Home &amp; Kitchen</v>
      </c>
      <c r="H1547" s="16" t="n">
        <f aca="false">INDEX(Products!$E$2:$E$181,MATCH(C1547,Products!$A$2:$A$181,0))</f>
        <v>2403.93</v>
      </c>
      <c r="I1547" s="12" t="str">
        <f aca="false">INDEX(Orders!$G$2:$G$3525,MATCH(B1547,Orders!$A$2:$A$3525,0))</f>
        <v>Delivered</v>
      </c>
      <c r="J1547" s="16" t="n">
        <f aca="false">D1547*E1547*(1-F1547/100)</f>
        <v>3153.05</v>
      </c>
      <c r="K1547" s="16" t="n">
        <f aca="false">D1547*H1547</f>
        <v>2403.93</v>
      </c>
      <c r="L1547" s="16" t="n">
        <f aca="false">J1547-K1547</f>
        <v>749.12</v>
      </c>
    </row>
    <row r="1548" customFormat="false" ht="15" hidden="false" customHeight="false" outlineLevel="0" collapsed="false">
      <c r="A1548" s="12" t="n">
        <v>1547</v>
      </c>
      <c r="B1548" s="12" t="n">
        <v>806</v>
      </c>
      <c r="C1548" s="12" t="n">
        <v>29</v>
      </c>
      <c r="D1548" s="12" t="n">
        <v>1</v>
      </c>
      <c r="E1548" s="16" t="n">
        <v>1269</v>
      </c>
      <c r="F1548" s="12" t="n">
        <v>10</v>
      </c>
      <c r="G1548" s="12" t="str">
        <f aca="false">INDEX(Products!$C$2:$C$181,MATCH(C1548,Products!$A$2:$A$181,0))</f>
        <v>Electronics</v>
      </c>
      <c r="H1548" s="16" t="n">
        <f aca="false">INDEX(Products!$E$2:$E$181,MATCH(C1548,Products!$A$2:$A$181,0))</f>
        <v>747.69</v>
      </c>
      <c r="I1548" s="12" t="str">
        <f aca="false">INDEX(Orders!$G$2:$G$3525,MATCH(B1548,Orders!$A$2:$A$3525,0))</f>
        <v>Delivered</v>
      </c>
      <c r="J1548" s="16" t="n">
        <f aca="false">D1548*E1548*(1-F1548/100)</f>
        <v>1142.1</v>
      </c>
      <c r="K1548" s="16" t="n">
        <f aca="false">D1548*H1548</f>
        <v>747.69</v>
      </c>
      <c r="L1548" s="16" t="n">
        <f aca="false">J1548-K1548</f>
        <v>394.41</v>
      </c>
    </row>
    <row r="1549" customFormat="false" ht="15" hidden="false" customHeight="false" outlineLevel="0" collapsed="false">
      <c r="A1549" s="12" t="n">
        <v>1548</v>
      </c>
      <c r="B1549" s="12" t="n">
        <v>806</v>
      </c>
      <c r="C1549" s="12" t="n">
        <v>43</v>
      </c>
      <c r="D1549" s="12" t="n">
        <v>1</v>
      </c>
      <c r="E1549" s="16" t="n">
        <v>1839</v>
      </c>
      <c r="F1549" s="12" t="n">
        <v>5</v>
      </c>
      <c r="G1549" s="12" t="str">
        <f aca="false">INDEX(Products!$C$2:$C$181,MATCH(C1549,Products!$A$2:$A$181,0))</f>
        <v>Home &amp; Kitchen</v>
      </c>
      <c r="H1549" s="16" t="n">
        <f aca="false">INDEX(Products!$E$2:$E$181,MATCH(C1549,Products!$A$2:$A$181,0))</f>
        <v>1131.05</v>
      </c>
      <c r="I1549" s="12" t="str">
        <f aca="false">INDEX(Orders!$G$2:$G$3525,MATCH(B1549,Orders!$A$2:$A$3525,0))</f>
        <v>Delivered</v>
      </c>
      <c r="J1549" s="16" t="n">
        <f aca="false">D1549*E1549*(1-F1549/100)</f>
        <v>1747.05</v>
      </c>
      <c r="K1549" s="16" t="n">
        <f aca="false">D1549*H1549</f>
        <v>1131.05</v>
      </c>
      <c r="L1549" s="16" t="n">
        <f aca="false">J1549-K1549</f>
        <v>616</v>
      </c>
    </row>
    <row r="1550" customFormat="false" ht="15" hidden="false" customHeight="false" outlineLevel="0" collapsed="false">
      <c r="A1550" s="12" t="n">
        <v>1549</v>
      </c>
      <c r="B1550" s="12" t="n">
        <v>806</v>
      </c>
      <c r="C1550" s="12" t="n">
        <v>95</v>
      </c>
      <c r="D1550" s="12" t="n">
        <v>1</v>
      </c>
      <c r="E1550" s="16" t="n">
        <v>1029</v>
      </c>
      <c r="F1550" s="12" t="n">
        <v>0</v>
      </c>
      <c r="G1550" s="12" t="str">
        <f aca="false">INDEX(Products!$C$2:$C$181,MATCH(C1550,Products!$A$2:$A$181,0))</f>
        <v>Beauty</v>
      </c>
      <c r="H1550" s="16" t="n">
        <f aca="false">INDEX(Products!$E$2:$E$181,MATCH(C1550,Products!$A$2:$A$181,0))</f>
        <v>615.72</v>
      </c>
      <c r="I1550" s="12" t="str">
        <f aca="false">INDEX(Orders!$G$2:$G$3525,MATCH(B1550,Orders!$A$2:$A$3525,0))</f>
        <v>Delivered</v>
      </c>
      <c r="J1550" s="16" t="n">
        <f aca="false">D1550*E1550*(1-F1550/100)</f>
        <v>1029</v>
      </c>
      <c r="K1550" s="16" t="n">
        <f aca="false">D1550*H1550</f>
        <v>615.72</v>
      </c>
      <c r="L1550" s="16" t="n">
        <f aca="false">J1550-K1550</f>
        <v>413.28</v>
      </c>
    </row>
    <row r="1551" customFormat="false" ht="15" hidden="false" customHeight="false" outlineLevel="0" collapsed="false">
      <c r="A1551" s="12" t="n">
        <v>1550</v>
      </c>
      <c r="B1551" s="12" t="n">
        <v>807</v>
      </c>
      <c r="C1551" s="12" t="n">
        <v>56</v>
      </c>
      <c r="D1551" s="12" t="n">
        <v>1</v>
      </c>
      <c r="E1551" s="16" t="n">
        <v>1739</v>
      </c>
      <c r="F1551" s="12" t="n">
        <v>5</v>
      </c>
      <c r="G1551" s="12" t="str">
        <f aca="false">INDEX(Products!$C$2:$C$181,MATCH(C1551,Products!$A$2:$A$181,0))</f>
        <v>Home &amp; Kitchen</v>
      </c>
      <c r="H1551" s="16" t="n">
        <f aca="false">INDEX(Products!$E$2:$E$181,MATCH(C1551,Products!$A$2:$A$181,0))</f>
        <v>1012.52</v>
      </c>
      <c r="I1551" s="12" t="str">
        <f aca="false">INDEX(Orders!$G$2:$G$3525,MATCH(B1551,Orders!$A$2:$A$3525,0))</f>
        <v>Returned</v>
      </c>
      <c r="J1551" s="16" t="n">
        <f aca="false">D1551*E1551*(1-F1551/100)</f>
        <v>1652.05</v>
      </c>
      <c r="K1551" s="16" t="n">
        <f aca="false">D1551*H1551</f>
        <v>1012.52</v>
      </c>
      <c r="L1551" s="16" t="n">
        <f aca="false">J1551-K1551</f>
        <v>639.53</v>
      </c>
    </row>
    <row r="1552" customFormat="false" ht="15" hidden="false" customHeight="false" outlineLevel="0" collapsed="false">
      <c r="A1552" s="12" t="n">
        <v>1551</v>
      </c>
      <c r="B1552" s="12" t="n">
        <v>807</v>
      </c>
      <c r="C1552" s="12" t="n">
        <v>53</v>
      </c>
      <c r="D1552" s="12" t="n">
        <v>1</v>
      </c>
      <c r="E1552" s="16" t="n">
        <v>4579</v>
      </c>
      <c r="F1552" s="12" t="n">
        <v>10</v>
      </c>
      <c r="G1552" s="12" t="str">
        <f aca="false">INDEX(Products!$C$2:$C$181,MATCH(C1552,Products!$A$2:$A$181,0))</f>
        <v>Home &amp; Kitchen</v>
      </c>
      <c r="H1552" s="16" t="n">
        <f aca="false">INDEX(Products!$E$2:$E$181,MATCH(C1552,Products!$A$2:$A$181,0))</f>
        <v>2746.75</v>
      </c>
      <c r="I1552" s="12" t="str">
        <f aca="false">INDEX(Orders!$G$2:$G$3525,MATCH(B1552,Orders!$A$2:$A$3525,0))</f>
        <v>Returned</v>
      </c>
      <c r="J1552" s="16" t="n">
        <f aca="false">D1552*E1552*(1-F1552/100)</f>
        <v>4121.1</v>
      </c>
      <c r="K1552" s="16" t="n">
        <f aca="false">D1552*H1552</f>
        <v>2746.75</v>
      </c>
      <c r="L1552" s="16" t="n">
        <f aca="false">J1552-K1552</f>
        <v>1374.35</v>
      </c>
    </row>
    <row r="1553" customFormat="false" ht="15" hidden="false" customHeight="false" outlineLevel="0" collapsed="false">
      <c r="A1553" s="12" t="n">
        <v>1552</v>
      </c>
      <c r="B1553" s="12" t="n">
        <v>807</v>
      </c>
      <c r="C1553" s="12" t="n">
        <v>180</v>
      </c>
      <c r="D1553" s="12" t="n">
        <v>1</v>
      </c>
      <c r="E1553" s="16" t="n">
        <v>859</v>
      </c>
      <c r="F1553" s="12" t="n">
        <v>10</v>
      </c>
      <c r="G1553" s="12" t="str">
        <f aca="false">INDEX(Products!$C$2:$C$181,MATCH(C1553,Products!$A$2:$A$181,0))</f>
        <v>Books &amp; Stationery</v>
      </c>
      <c r="H1553" s="16" t="n">
        <f aca="false">INDEX(Products!$E$2:$E$181,MATCH(C1553,Products!$A$2:$A$181,0))</f>
        <v>571.32</v>
      </c>
      <c r="I1553" s="12" t="str">
        <f aca="false">INDEX(Orders!$G$2:$G$3525,MATCH(B1553,Orders!$A$2:$A$3525,0))</f>
        <v>Returned</v>
      </c>
      <c r="J1553" s="16" t="n">
        <f aca="false">D1553*E1553*(1-F1553/100)</f>
        <v>773.1</v>
      </c>
      <c r="K1553" s="16" t="n">
        <f aca="false">D1553*H1553</f>
        <v>571.32</v>
      </c>
      <c r="L1553" s="16" t="n">
        <f aca="false">J1553-K1553</f>
        <v>201.78</v>
      </c>
    </row>
    <row r="1554" customFormat="false" ht="15" hidden="false" customHeight="false" outlineLevel="0" collapsed="false">
      <c r="A1554" s="12" t="n">
        <v>1553</v>
      </c>
      <c r="B1554" s="12" t="n">
        <v>808</v>
      </c>
      <c r="C1554" s="12" t="n">
        <v>49</v>
      </c>
      <c r="D1554" s="12" t="n">
        <v>1</v>
      </c>
      <c r="E1554" s="16" t="n">
        <v>2809</v>
      </c>
      <c r="F1554" s="12" t="n">
        <v>0</v>
      </c>
      <c r="G1554" s="12" t="str">
        <f aca="false">INDEX(Products!$C$2:$C$181,MATCH(C1554,Products!$A$2:$A$181,0))</f>
        <v>Home &amp; Kitchen</v>
      </c>
      <c r="H1554" s="16" t="n">
        <f aca="false">INDEX(Products!$E$2:$E$181,MATCH(C1554,Products!$A$2:$A$181,0))</f>
        <v>1785.14</v>
      </c>
      <c r="I1554" s="12" t="str">
        <f aca="false">INDEX(Orders!$G$2:$G$3525,MATCH(B1554,Orders!$A$2:$A$3525,0))</f>
        <v>Cancelled</v>
      </c>
      <c r="J1554" s="16" t="n">
        <f aca="false">D1554*E1554*(1-F1554/100)</f>
        <v>2809</v>
      </c>
      <c r="K1554" s="16" t="n">
        <f aca="false">D1554*H1554</f>
        <v>1785.14</v>
      </c>
      <c r="L1554" s="16" t="n">
        <f aca="false">J1554-K1554</f>
        <v>1023.86</v>
      </c>
    </row>
    <row r="1555" customFormat="false" ht="15" hidden="false" customHeight="false" outlineLevel="0" collapsed="false">
      <c r="A1555" s="12" t="n">
        <v>1554</v>
      </c>
      <c r="B1555" s="12" t="n">
        <v>808</v>
      </c>
      <c r="C1555" s="12" t="n">
        <v>171</v>
      </c>
      <c r="D1555" s="12" t="n">
        <v>3</v>
      </c>
      <c r="E1555" s="16" t="n">
        <v>499</v>
      </c>
      <c r="F1555" s="12" t="n">
        <v>5</v>
      </c>
      <c r="G1555" s="12" t="str">
        <f aca="false">INDEX(Products!$C$2:$C$181,MATCH(C1555,Products!$A$2:$A$181,0))</f>
        <v>Books &amp; Stationery</v>
      </c>
      <c r="H1555" s="16" t="n">
        <f aca="false">INDEX(Products!$E$2:$E$181,MATCH(C1555,Products!$A$2:$A$181,0))</f>
        <v>321.7</v>
      </c>
      <c r="I1555" s="12" t="str">
        <f aca="false">INDEX(Orders!$G$2:$G$3525,MATCH(B1555,Orders!$A$2:$A$3525,0))</f>
        <v>Cancelled</v>
      </c>
      <c r="J1555" s="16" t="n">
        <f aca="false">D1555*E1555*(1-F1555/100)</f>
        <v>1422.15</v>
      </c>
      <c r="K1555" s="16" t="n">
        <f aca="false">D1555*H1555</f>
        <v>965.1</v>
      </c>
      <c r="L1555" s="16" t="n">
        <f aca="false">J1555-K1555</f>
        <v>457.05</v>
      </c>
    </row>
    <row r="1556" customFormat="false" ht="15" hidden="false" customHeight="false" outlineLevel="0" collapsed="false">
      <c r="A1556" s="12" t="n">
        <v>1555</v>
      </c>
      <c r="B1556" s="12" t="n">
        <v>809</v>
      </c>
      <c r="C1556" s="12" t="n">
        <v>132</v>
      </c>
      <c r="D1556" s="12" t="n">
        <v>1</v>
      </c>
      <c r="E1556" s="16" t="n">
        <v>789</v>
      </c>
      <c r="F1556" s="12" t="n">
        <v>0</v>
      </c>
      <c r="G1556" s="12" t="str">
        <f aca="false">INDEX(Products!$C$2:$C$181,MATCH(C1556,Products!$A$2:$A$181,0))</f>
        <v>Sports &amp; Fitness</v>
      </c>
      <c r="H1556" s="16" t="n">
        <f aca="false">INDEX(Products!$E$2:$E$181,MATCH(C1556,Products!$A$2:$A$181,0))</f>
        <v>515.74</v>
      </c>
      <c r="I1556" s="12" t="str">
        <f aca="false">INDEX(Orders!$G$2:$G$3525,MATCH(B1556,Orders!$A$2:$A$3525,0))</f>
        <v>Delivered</v>
      </c>
      <c r="J1556" s="16" t="n">
        <f aca="false">D1556*E1556*(1-F1556/100)</f>
        <v>789</v>
      </c>
      <c r="K1556" s="16" t="n">
        <f aca="false">D1556*H1556</f>
        <v>515.74</v>
      </c>
      <c r="L1556" s="16" t="n">
        <f aca="false">J1556-K1556</f>
        <v>273.26</v>
      </c>
    </row>
    <row r="1557" customFormat="false" ht="15" hidden="false" customHeight="false" outlineLevel="0" collapsed="false">
      <c r="A1557" s="12" t="n">
        <v>1556</v>
      </c>
      <c r="B1557" s="12" t="n">
        <v>809</v>
      </c>
      <c r="C1557" s="12" t="n">
        <v>74</v>
      </c>
      <c r="D1557" s="12" t="n">
        <v>1</v>
      </c>
      <c r="E1557" s="16" t="n">
        <v>1959</v>
      </c>
      <c r="F1557" s="12" t="n">
        <v>0</v>
      </c>
      <c r="G1557" s="12" t="str">
        <f aca="false">INDEX(Products!$C$2:$C$181,MATCH(C1557,Products!$A$2:$A$181,0))</f>
        <v>Fashion</v>
      </c>
      <c r="H1557" s="16" t="n">
        <f aca="false">INDEX(Products!$E$2:$E$181,MATCH(C1557,Products!$A$2:$A$181,0))</f>
        <v>1274.4</v>
      </c>
      <c r="I1557" s="12" t="str">
        <f aca="false">INDEX(Orders!$G$2:$G$3525,MATCH(B1557,Orders!$A$2:$A$3525,0))</f>
        <v>Delivered</v>
      </c>
      <c r="J1557" s="16" t="n">
        <f aca="false">D1557*E1557*(1-F1557/100)</f>
        <v>1959</v>
      </c>
      <c r="K1557" s="16" t="n">
        <f aca="false">D1557*H1557</f>
        <v>1274.4</v>
      </c>
      <c r="L1557" s="16" t="n">
        <f aca="false">J1557-K1557</f>
        <v>684.6</v>
      </c>
    </row>
    <row r="1558" customFormat="false" ht="15" hidden="false" customHeight="false" outlineLevel="0" collapsed="false">
      <c r="A1558" s="12" t="n">
        <v>1557</v>
      </c>
      <c r="B1558" s="12" t="n">
        <v>810</v>
      </c>
      <c r="C1558" s="12" t="n">
        <v>3</v>
      </c>
      <c r="D1558" s="12" t="n">
        <v>1</v>
      </c>
      <c r="E1558" s="16" t="n">
        <v>1619</v>
      </c>
      <c r="F1558" s="12" t="n">
        <v>0</v>
      </c>
      <c r="G1558" s="12" t="str">
        <f aca="false">INDEX(Products!$C$2:$C$181,MATCH(C1558,Products!$A$2:$A$181,0))</f>
        <v>Electronics</v>
      </c>
      <c r="H1558" s="16" t="n">
        <f aca="false">INDEX(Products!$E$2:$E$181,MATCH(C1558,Products!$A$2:$A$181,0))</f>
        <v>940.96</v>
      </c>
      <c r="I1558" s="12" t="str">
        <f aca="false">INDEX(Orders!$G$2:$G$3525,MATCH(B1558,Orders!$A$2:$A$3525,0))</f>
        <v>Delivered</v>
      </c>
      <c r="J1558" s="16" t="n">
        <f aca="false">D1558*E1558*(1-F1558/100)</f>
        <v>1619</v>
      </c>
      <c r="K1558" s="16" t="n">
        <f aca="false">D1558*H1558</f>
        <v>940.96</v>
      </c>
      <c r="L1558" s="16" t="n">
        <f aca="false">J1558-K1558</f>
        <v>678.04</v>
      </c>
    </row>
    <row r="1559" customFormat="false" ht="15" hidden="false" customHeight="false" outlineLevel="0" collapsed="false">
      <c r="A1559" s="12" t="n">
        <v>1558</v>
      </c>
      <c r="B1559" s="12" t="n">
        <v>810</v>
      </c>
      <c r="C1559" s="12" t="n">
        <v>68</v>
      </c>
      <c r="D1559" s="12" t="n">
        <v>1</v>
      </c>
      <c r="E1559" s="16" t="n">
        <v>2859</v>
      </c>
      <c r="F1559" s="12" t="n">
        <v>0</v>
      </c>
      <c r="G1559" s="12" t="str">
        <f aca="false">INDEX(Products!$C$2:$C$181,MATCH(C1559,Products!$A$2:$A$181,0))</f>
        <v>Fashion</v>
      </c>
      <c r="H1559" s="16" t="n">
        <f aca="false">INDEX(Products!$E$2:$E$181,MATCH(C1559,Products!$A$2:$A$181,0))</f>
        <v>1757.26</v>
      </c>
      <c r="I1559" s="12" t="str">
        <f aca="false">INDEX(Orders!$G$2:$G$3525,MATCH(B1559,Orders!$A$2:$A$3525,0))</f>
        <v>Delivered</v>
      </c>
      <c r="J1559" s="16" t="n">
        <f aca="false">D1559*E1559*(1-F1559/100)</f>
        <v>2859</v>
      </c>
      <c r="K1559" s="16" t="n">
        <f aca="false">D1559*H1559</f>
        <v>1757.26</v>
      </c>
      <c r="L1559" s="16" t="n">
        <f aca="false">J1559-K1559</f>
        <v>1101.74</v>
      </c>
    </row>
    <row r="1560" customFormat="false" ht="15" hidden="false" customHeight="false" outlineLevel="0" collapsed="false">
      <c r="A1560" s="12" t="n">
        <v>1559</v>
      </c>
      <c r="B1560" s="12" t="n">
        <v>810</v>
      </c>
      <c r="C1560" s="12" t="n">
        <v>142</v>
      </c>
      <c r="D1560" s="12" t="n">
        <v>1</v>
      </c>
      <c r="E1560" s="16" t="n">
        <v>1669</v>
      </c>
      <c r="F1560" s="12" t="n">
        <v>0</v>
      </c>
      <c r="G1560" s="12" t="str">
        <f aca="false">INDEX(Products!$C$2:$C$181,MATCH(C1560,Products!$A$2:$A$181,0))</f>
        <v>Sports &amp; Fitness</v>
      </c>
      <c r="H1560" s="16" t="n">
        <f aca="false">INDEX(Products!$E$2:$E$181,MATCH(C1560,Products!$A$2:$A$181,0))</f>
        <v>949.32</v>
      </c>
      <c r="I1560" s="12" t="str">
        <f aca="false">INDEX(Orders!$G$2:$G$3525,MATCH(B1560,Orders!$A$2:$A$3525,0))</f>
        <v>Delivered</v>
      </c>
      <c r="J1560" s="16" t="n">
        <f aca="false">D1560*E1560*(1-F1560/100)</f>
        <v>1669</v>
      </c>
      <c r="K1560" s="16" t="n">
        <f aca="false">D1560*H1560</f>
        <v>949.32</v>
      </c>
      <c r="L1560" s="16" t="n">
        <f aca="false">J1560-K1560</f>
        <v>719.68</v>
      </c>
    </row>
    <row r="1561" customFormat="false" ht="15" hidden="false" customHeight="false" outlineLevel="0" collapsed="false">
      <c r="A1561" s="12" t="n">
        <v>1560</v>
      </c>
      <c r="B1561" s="12" t="n">
        <v>811</v>
      </c>
      <c r="C1561" s="12" t="n">
        <v>137</v>
      </c>
      <c r="D1561" s="12" t="n">
        <v>1</v>
      </c>
      <c r="E1561" s="16" t="n">
        <v>3509</v>
      </c>
      <c r="F1561" s="12" t="n">
        <v>0</v>
      </c>
      <c r="G1561" s="12" t="str">
        <f aca="false">INDEX(Products!$C$2:$C$181,MATCH(C1561,Products!$A$2:$A$181,0))</f>
        <v>Sports &amp; Fitness</v>
      </c>
      <c r="H1561" s="16" t="n">
        <f aca="false">INDEX(Products!$E$2:$E$181,MATCH(C1561,Products!$A$2:$A$181,0))</f>
        <v>2570.86</v>
      </c>
      <c r="I1561" s="12" t="str">
        <f aca="false">INDEX(Orders!$G$2:$G$3525,MATCH(B1561,Orders!$A$2:$A$3525,0))</f>
        <v>Delivered</v>
      </c>
      <c r="J1561" s="16" t="n">
        <f aca="false">D1561*E1561*(1-F1561/100)</f>
        <v>3509</v>
      </c>
      <c r="K1561" s="16" t="n">
        <f aca="false">D1561*H1561</f>
        <v>2570.86</v>
      </c>
      <c r="L1561" s="16" t="n">
        <f aca="false">J1561-K1561</f>
        <v>938.14</v>
      </c>
    </row>
    <row r="1562" customFormat="false" ht="15" hidden="false" customHeight="false" outlineLevel="0" collapsed="false">
      <c r="A1562" s="12" t="n">
        <v>1561</v>
      </c>
      <c r="B1562" s="12" t="n">
        <v>812</v>
      </c>
      <c r="C1562" s="12" t="n">
        <v>5</v>
      </c>
      <c r="D1562" s="12" t="n">
        <v>2</v>
      </c>
      <c r="E1562" s="16" t="n">
        <v>3939</v>
      </c>
      <c r="F1562" s="12" t="n">
        <v>15</v>
      </c>
      <c r="G1562" s="12" t="str">
        <f aca="false">INDEX(Products!$C$2:$C$181,MATCH(C1562,Products!$A$2:$A$181,0))</f>
        <v>Electronics</v>
      </c>
      <c r="H1562" s="16" t="n">
        <f aca="false">INDEX(Products!$E$2:$E$181,MATCH(C1562,Products!$A$2:$A$181,0))</f>
        <v>2724.27</v>
      </c>
      <c r="I1562" s="12" t="str">
        <f aca="false">INDEX(Orders!$G$2:$G$3525,MATCH(B1562,Orders!$A$2:$A$3525,0))</f>
        <v>Delivered</v>
      </c>
      <c r="J1562" s="16" t="n">
        <f aca="false">D1562*E1562*(1-F1562/100)</f>
        <v>6696.3</v>
      </c>
      <c r="K1562" s="16" t="n">
        <f aca="false">D1562*H1562</f>
        <v>5448.54</v>
      </c>
      <c r="L1562" s="16" t="n">
        <f aca="false">J1562-K1562</f>
        <v>1247.76</v>
      </c>
    </row>
    <row r="1563" customFormat="false" ht="15" hidden="false" customHeight="false" outlineLevel="0" collapsed="false">
      <c r="A1563" s="12" t="n">
        <v>1562</v>
      </c>
      <c r="B1563" s="12" t="n">
        <v>812</v>
      </c>
      <c r="C1563" s="12" t="n">
        <v>58</v>
      </c>
      <c r="D1563" s="12" t="n">
        <v>1</v>
      </c>
      <c r="E1563" s="16" t="n">
        <v>3319</v>
      </c>
      <c r="F1563" s="12" t="n">
        <v>0</v>
      </c>
      <c r="G1563" s="12" t="str">
        <f aca="false">INDEX(Products!$C$2:$C$181,MATCH(C1563,Products!$A$2:$A$181,0))</f>
        <v>Home &amp; Kitchen</v>
      </c>
      <c r="H1563" s="16" t="n">
        <f aca="false">INDEX(Products!$E$2:$E$181,MATCH(C1563,Products!$A$2:$A$181,0))</f>
        <v>2403.93</v>
      </c>
      <c r="I1563" s="12" t="str">
        <f aca="false">INDEX(Orders!$G$2:$G$3525,MATCH(B1563,Orders!$A$2:$A$3525,0))</f>
        <v>Delivered</v>
      </c>
      <c r="J1563" s="16" t="n">
        <f aca="false">D1563*E1563*(1-F1563/100)</f>
        <v>3319</v>
      </c>
      <c r="K1563" s="16" t="n">
        <f aca="false">D1563*H1563</f>
        <v>2403.93</v>
      </c>
      <c r="L1563" s="16" t="n">
        <f aca="false">J1563-K1563</f>
        <v>915.07</v>
      </c>
    </row>
    <row r="1564" customFormat="false" ht="15" hidden="false" customHeight="false" outlineLevel="0" collapsed="false">
      <c r="A1564" s="12" t="n">
        <v>1563</v>
      </c>
      <c r="B1564" s="12" t="n">
        <v>812</v>
      </c>
      <c r="C1564" s="12" t="n">
        <v>119</v>
      </c>
      <c r="D1564" s="12" t="n">
        <v>1</v>
      </c>
      <c r="E1564" s="16" t="n">
        <v>619</v>
      </c>
      <c r="F1564" s="12" t="n">
        <v>0</v>
      </c>
      <c r="G1564" s="12" t="str">
        <f aca="false">INDEX(Products!$C$2:$C$181,MATCH(C1564,Products!$A$2:$A$181,0))</f>
        <v>Beauty</v>
      </c>
      <c r="H1564" s="16" t="n">
        <f aca="false">INDEX(Products!$E$2:$E$181,MATCH(C1564,Products!$A$2:$A$181,0))</f>
        <v>343.46</v>
      </c>
      <c r="I1564" s="12" t="str">
        <f aca="false">INDEX(Orders!$G$2:$G$3525,MATCH(B1564,Orders!$A$2:$A$3525,0))</f>
        <v>Delivered</v>
      </c>
      <c r="J1564" s="16" t="n">
        <f aca="false">D1564*E1564*(1-F1564/100)</f>
        <v>619</v>
      </c>
      <c r="K1564" s="16" t="n">
        <f aca="false">D1564*H1564</f>
        <v>343.46</v>
      </c>
      <c r="L1564" s="16" t="n">
        <f aca="false">J1564-K1564</f>
        <v>275.54</v>
      </c>
    </row>
    <row r="1565" customFormat="false" ht="15" hidden="false" customHeight="false" outlineLevel="0" collapsed="false">
      <c r="A1565" s="12" t="n">
        <v>1564</v>
      </c>
      <c r="B1565" s="12" t="n">
        <v>813</v>
      </c>
      <c r="C1565" s="12" t="n">
        <v>83</v>
      </c>
      <c r="D1565" s="12" t="n">
        <v>1</v>
      </c>
      <c r="E1565" s="16" t="n">
        <v>549</v>
      </c>
      <c r="F1565" s="12" t="n">
        <v>0</v>
      </c>
      <c r="G1565" s="12" t="str">
        <f aca="false">INDEX(Products!$C$2:$C$181,MATCH(C1565,Products!$A$2:$A$181,0))</f>
        <v>Fashion</v>
      </c>
      <c r="H1565" s="16" t="n">
        <f aca="false">INDEX(Products!$E$2:$E$181,MATCH(C1565,Products!$A$2:$A$181,0))</f>
        <v>393.67</v>
      </c>
      <c r="I1565" s="12" t="str">
        <f aca="false">INDEX(Orders!$G$2:$G$3525,MATCH(B1565,Orders!$A$2:$A$3525,0))</f>
        <v>Cancelled</v>
      </c>
      <c r="J1565" s="16" t="n">
        <f aca="false">D1565*E1565*(1-F1565/100)</f>
        <v>549</v>
      </c>
      <c r="K1565" s="16" t="n">
        <f aca="false">D1565*H1565</f>
        <v>393.67</v>
      </c>
      <c r="L1565" s="16" t="n">
        <f aca="false">J1565-K1565</f>
        <v>155.33</v>
      </c>
    </row>
    <row r="1566" customFormat="false" ht="15" hidden="false" customHeight="false" outlineLevel="0" collapsed="false">
      <c r="A1566" s="12" t="n">
        <v>1565</v>
      </c>
      <c r="B1566" s="12" t="n">
        <v>814</v>
      </c>
      <c r="C1566" s="12" t="n">
        <v>147</v>
      </c>
      <c r="D1566" s="12" t="n">
        <v>1</v>
      </c>
      <c r="E1566" s="16" t="n">
        <v>3339</v>
      </c>
      <c r="F1566" s="12" t="n">
        <v>0</v>
      </c>
      <c r="G1566" s="12" t="str">
        <f aca="false">INDEX(Products!$C$2:$C$181,MATCH(C1566,Products!$A$2:$A$181,0))</f>
        <v>Sports &amp; Fitness</v>
      </c>
      <c r="H1566" s="16" t="n">
        <f aca="false">INDEX(Products!$E$2:$E$181,MATCH(C1566,Products!$A$2:$A$181,0))</f>
        <v>2076.99</v>
      </c>
      <c r="I1566" s="12" t="str">
        <f aca="false">INDEX(Orders!$G$2:$G$3525,MATCH(B1566,Orders!$A$2:$A$3525,0))</f>
        <v>Cancelled</v>
      </c>
      <c r="J1566" s="16" t="n">
        <f aca="false">D1566*E1566*(1-F1566/100)</f>
        <v>3339</v>
      </c>
      <c r="K1566" s="16" t="n">
        <f aca="false">D1566*H1566</f>
        <v>2076.99</v>
      </c>
      <c r="L1566" s="16" t="n">
        <f aca="false">J1566-K1566</f>
        <v>1262.01</v>
      </c>
    </row>
    <row r="1567" customFormat="false" ht="15" hidden="false" customHeight="false" outlineLevel="0" collapsed="false">
      <c r="A1567" s="12" t="n">
        <v>1566</v>
      </c>
      <c r="B1567" s="12" t="n">
        <v>814</v>
      </c>
      <c r="C1567" s="12" t="n">
        <v>87</v>
      </c>
      <c r="D1567" s="12" t="n">
        <v>1</v>
      </c>
      <c r="E1567" s="16" t="n">
        <v>1689</v>
      </c>
      <c r="F1567" s="12" t="n">
        <v>0</v>
      </c>
      <c r="G1567" s="12" t="str">
        <f aca="false">INDEX(Products!$C$2:$C$181,MATCH(C1567,Products!$A$2:$A$181,0))</f>
        <v>Fashion</v>
      </c>
      <c r="H1567" s="16" t="n">
        <f aca="false">INDEX(Products!$E$2:$E$181,MATCH(C1567,Products!$A$2:$A$181,0))</f>
        <v>1005.46</v>
      </c>
      <c r="I1567" s="12" t="str">
        <f aca="false">INDEX(Orders!$G$2:$G$3525,MATCH(B1567,Orders!$A$2:$A$3525,0))</f>
        <v>Cancelled</v>
      </c>
      <c r="J1567" s="16" t="n">
        <f aca="false">D1567*E1567*(1-F1567/100)</f>
        <v>1689</v>
      </c>
      <c r="K1567" s="16" t="n">
        <f aca="false">D1567*H1567</f>
        <v>1005.46</v>
      </c>
      <c r="L1567" s="16" t="n">
        <f aca="false">J1567-K1567</f>
        <v>683.54</v>
      </c>
    </row>
    <row r="1568" customFormat="false" ht="15" hidden="false" customHeight="false" outlineLevel="0" collapsed="false">
      <c r="A1568" s="12" t="n">
        <v>1567</v>
      </c>
      <c r="B1568" s="12" t="n">
        <v>814</v>
      </c>
      <c r="C1568" s="12" t="n">
        <v>90</v>
      </c>
      <c r="D1568" s="12" t="n">
        <v>1</v>
      </c>
      <c r="E1568" s="16" t="n">
        <v>2839</v>
      </c>
      <c r="F1568" s="12" t="n">
        <v>0</v>
      </c>
      <c r="G1568" s="12" t="str">
        <f aca="false">INDEX(Products!$C$2:$C$181,MATCH(C1568,Products!$A$2:$A$181,0))</f>
        <v>Fashion</v>
      </c>
      <c r="H1568" s="16" t="n">
        <f aca="false">INDEX(Products!$E$2:$E$181,MATCH(C1568,Products!$A$2:$A$181,0))</f>
        <v>1639.53</v>
      </c>
      <c r="I1568" s="12" t="str">
        <f aca="false">INDEX(Orders!$G$2:$G$3525,MATCH(B1568,Orders!$A$2:$A$3525,0))</f>
        <v>Cancelled</v>
      </c>
      <c r="J1568" s="16" t="n">
        <f aca="false">D1568*E1568*(1-F1568/100)</f>
        <v>2839</v>
      </c>
      <c r="K1568" s="16" t="n">
        <f aca="false">D1568*H1568</f>
        <v>1639.53</v>
      </c>
      <c r="L1568" s="16" t="n">
        <f aca="false">J1568-K1568</f>
        <v>1199.47</v>
      </c>
    </row>
    <row r="1569" customFormat="false" ht="15" hidden="false" customHeight="false" outlineLevel="0" collapsed="false">
      <c r="A1569" s="12" t="n">
        <v>1568</v>
      </c>
      <c r="B1569" s="12" t="n">
        <v>814</v>
      </c>
      <c r="C1569" s="12" t="n">
        <v>55</v>
      </c>
      <c r="D1569" s="12" t="n">
        <v>1</v>
      </c>
      <c r="E1569" s="16" t="n">
        <v>1459</v>
      </c>
      <c r="F1569" s="12" t="n">
        <v>0</v>
      </c>
      <c r="G1569" s="12" t="str">
        <f aca="false">INDEX(Products!$C$2:$C$181,MATCH(C1569,Products!$A$2:$A$181,0))</f>
        <v>Home &amp; Kitchen</v>
      </c>
      <c r="H1569" s="16" t="n">
        <f aca="false">INDEX(Products!$E$2:$E$181,MATCH(C1569,Products!$A$2:$A$181,0))</f>
        <v>824.91</v>
      </c>
      <c r="I1569" s="12" t="str">
        <f aca="false">INDEX(Orders!$G$2:$G$3525,MATCH(B1569,Orders!$A$2:$A$3525,0))</f>
        <v>Cancelled</v>
      </c>
      <c r="J1569" s="16" t="n">
        <f aca="false">D1569*E1569*(1-F1569/100)</f>
        <v>1459</v>
      </c>
      <c r="K1569" s="16" t="n">
        <f aca="false">D1569*H1569</f>
        <v>824.91</v>
      </c>
      <c r="L1569" s="16" t="n">
        <f aca="false">J1569-K1569</f>
        <v>634.09</v>
      </c>
    </row>
    <row r="1570" customFormat="false" ht="15" hidden="false" customHeight="false" outlineLevel="0" collapsed="false">
      <c r="A1570" s="12" t="n">
        <v>1569</v>
      </c>
      <c r="B1570" s="12" t="n">
        <v>815</v>
      </c>
      <c r="C1570" s="12" t="n">
        <v>37</v>
      </c>
      <c r="D1570" s="12" t="n">
        <v>1</v>
      </c>
      <c r="E1570" s="16" t="n">
        <v>439</v>
      </c>
      <c r="F1570" s="12" t="n">
        <v>0</v>
      </c>
      <c r="G1570" s="12" t="str">
        <f aca="false">INDEX(Products!$C$2:$C$181,MATCH(C1570,Products!$A$2:$A$181,0))</f>
        <v>Home &amp; Kitchen</v>
      </c>
      <c r="H1570" s="16" t="n">
        <f aca="false">INDEX(Products!$E$2:$E$181,MATCH(C1570,Products!$A$2:$A$181,0))</f>
        <v>313.05</v>
      </c>
      <c r="I1570" s="12" t="str">
        <f aca="false">INDEX(Orders!$G$2:$G$3525,MATCH(B1570,Orders!$A$2:$A$3525,0))</f>
        <v>Returned</v>
      </c>
      <c r="J1570" s="16" t="n">
        <f aca="false">D1570*E1570*(1-F1570/100)</f>
        <v>439</v>
      </c>
      <c r="K1570" s="16" t="n">
        <f aca="false">D1570*H1570</f>
        <v>313.05</v>
      </c>
      <c r="L1570" s="16" t="n">
        <f aca="false">J1570-K1570</f>
        <v>125.95</v>
      </c>
    </row>
    <row r="1571" customFormat="false" ht="15" hidden="false" customHeight="false" outlineLevel="0" collapsed="false">
      <c r="A1571" s="12" t="n">
        <v>1570</v>
      </c>
      <c r="B1571" s="12" t="n">
        <v>816</v>
      </c>
      <c r="C1571" s="12" t="n">
        <v>68</v>
      </c>
      <c r="D1571" s="12" t="n">
        <v>1</v>
      </c>
      <c r="E1571" s="16" t="n">
        <v>2859</v>
      </c>
      <c r="F1571" s="12" t="n">
        <v>0</v>
      </c>
      <c r="G1571" s="12" t="str">
        <f aca="false">INDEX(Products!$C$2:$C$181,MATCH(C1571,Products!$A$2:$A$181,0))</f>
        <v>Fashion</v>
      </c>
      <c r="H1571" s="16" t="n">
        <f aca="false">INDEX(Products!$E$2:$E$181,MATCH(C1571,Products!$A$2:$A$181,0))</f>
        <v>1757.26</v>
      </c>
      <c r="I1571" s="12" t="str">
        <f aca="false">INDEX(Orders!$G$2:$G$3525,MATCH(B1571,Orders!$A$2:$A$3525,0))</f>
        <v>Delivered</v>
      </c>
      <c r="J1571" s="16" t="n">
        <f aca="false">D1571*E1571*(1-F1571/100)</f>
        <v>2859</v>
      </c>
      <c r="K1571" s="16" t="n">
        <f aca="false">D1571*H1571</f>
        <v>1757.26</v>
      </c>
      <c r="L1571" s="16" t="n">
        <f aca="false">J1571-K1571</f>
        <v>1101.74</v>
      </c>
    </row>
    <row r="1572" customFormat="false" ht="15" hidden="false" customHeight="false" outlineLevel="0" collapsed="false">
      <c r="A1572" s="12" t="n">
        <v>1571</v>
      </c>
      <c r="B1572" s="12" t="n">
        <v>816</v>
      </c>
      <c r="C1572" s="12" t="n">
        <v>115</v>
      </c>
      <c r="D1572" s="12" t="n">
        <v>1</v>
      </c>
      <c r="E1572" s="16" t="n">
        <v>1629</v>
      </c>
      <c r="F1572" s="12" t="n">
        <v>0</v>
      </c>
      <c r="G1572" s="12" t="str">
        <f aca="false">INDEX(Products!$C$2:$C$181,MATCH(C1572,Products!$A$2:$A$181,0))</f>
        <v>Beauty</v>
      </c>
      <c r="H1572" s="16" t="n">
        <f aca="false">INDEX(Products!$E$2:$E$181,MATCH(C1572,Products!$A$2:$A$181,0))</f>
        <v>1101.57</v>
      </c>
      <c r="I1572" s="12" t="str">
        <f aca="false">INDEX(Orders!$G$2:$G$3525,MATCH(B1572,Orders!$A$2:$A$3525,0))</f>
        <v>Delivered</v>
      </c>
      <c r="J1572" s="16" t="n">
        <f aca="false">D1572*E1572*(1-F1572/100)</f>
        <v>1629</v>
      </c>
      <c r="K1572" s="16" t="n">
        <f aca="false">D1572*H1572</f>
        <v>1101.57</v>
      </c>
      <c r="L1572" s="16" t="n">
        <f aca="false">J1572-K1572</f>
        <v>527.43</v>
      </c>
    </row>
    <row r="1573" customFormat="false" ht="15" hidden="false" customHeight="false" outlineLevel="0" collapsed="false">
      <c r="A1573" s="12" t="n">
        <v>1572</v>
      </c>
      <c r="B1573" s="12" t="n">
        <v>816</v>
      </c>
      <c r="C1573" s="12" t="n">
        <v>31</v>
      </c>
      <c r="D1573" s="12" t="n">
        <v>2</v>
      </c>
      <c r="E1573" s="16" t="n">
        <v>2199</v>
      </c>
      <c r="F1573" s="12" t="n">
        <v>0</v>
      </c>
      <c r="G1573" s="12" t="str">
        <f aca="false">INDEX(Products!$C$2:$C$181,MATCH(C1573,Products!$A$2:$A$181,0))</f>
        <v>Home &amp; Kitchen</v>
      </c>
      <c r="H1573" s="16" t="n">
        <f aca="false">INDEX(Products!$E$2:$E$181,MATCH(C1573,Products!$A$2:$A$181,0))</f>
        <v>1328.79</v>
      </c>
      <c r="I1573" s="12" t="str">
        <f aca="false">INDEX(Orders!$G$2:$G$3525,MATCH(B1573,Orders!$A$2:$A$3525,0))</f>
        <v>Delivered</v>
      </c>
      <c r="J1573" s="16" t="n">
        <f aca="false">D1573*E1573*(1-F1573/100)</f>
        <v>4398</v>
      </c>
      <c r="K1573" s="16" t="n">
        <f aca="false">D1573*H1573</f>
        <v>2657.58</v>
      </c>
      <c r="L1573" s="16" t="n">
        <f aca="false">J1573-K1573</f>
        <v>1740.42</v>
      </c>
    </row>
    <row r="1574" customFormat="false" ht="15" hidden="false" customHeight="false" outlineLevel="0" collapsed="false">
      <c r="A1574" s="12" t="n">
        <v>1573</v>
      </c>
      <c r="B1574" s="12" t="n">
        <v>817</v>
      </c>
      <c r="C1574" s="12" t="n">
        <v>89</v>
      </c>
      <c r="D1574" s="12" t="n">
        <v>1</v>
      </c>
      <c r="E1574" s="16" t="n">
        <v>2179</v>
      </c>
      <c r="F1574" s="12" t="n">
        <v>0</v>
      </c>
      <c r="G1574" s="12" t="str">
        <f aca="false">INDEX(Products!$C$2:$C$181,MATCH(C1574,Products!$A$2:$A$181,0))</f>
        <v>Fashion</v>
      </c>
      <c r="H1574" s="16" t="n">
        <f aca="false">INDEX(Products!$E$2:$E$181,MATCH(C1574,Products!$A$2:$A$181,0))</f>
        <v>1366.99</v>
      </c>
      <c r="I1574" s="12" t="str">
        <f aca="false">INDEX(Orders!$G$2:$G$3525,MATCH(B1574,Orders!$A$2:$A$3525,0))</f>
        <v>Delivered</v>
      </c>
      <c r="J1574" s="16" t="n">
        <f aca="false">D1574*E1574*(1-F1574/100)</f>
        <v>2179</v>
      </c>
      <c r="K1574" s="16" t="n">
        <f aca="false">D1574*H1574</f>
        <v>1366.99</v>
      </c>
      <c r="L1574" s="16" t="n">
        <f aca="false">J1574-K1574</f>
        <v>812.01</v>
      </c>
    </row>
    <row r="1575" customFormat="false" ht="15" hidden="false" customHeight="false" outlineLevel="0" collapsed="false">
      <c r="A1575" s="12" t="n">
        <v>1574</v>
      </c>
      <c r="B1575" s="12" t="n">
        <v>817</v>
      </c>
      <c r="C1575" s="12" t="n">
        <v>172</v>
      </c>
      <c r="D1575" s="12" t="n">
        <v>1</v>
      </c>
      <c r="E1575" s="16" t="n">
        <v>249</v>
      </c>
      <c r="F1575" s="12" t="n">
        <v>15</v>
      </c>
      <c r="G1575" s="12" t="str">
        <f aca="false">INDEX(Products!$C$2:$C$181,MATCH(C1575,Products!$A$2:$A$181,0))</f>
        <v>Books &amp; Stationery</v>
      </c>
      <c r="H1575" s="16" t="n">
        <f aca="false">INDEX(Products!$E$2:$E$181,MATCH(C1575,Products!$A$2:$A$181,0))</f>
        <v>158.56</v>
      </c>
      <c r="I1575" s="12" t="str">
        <f aca="false">INDEX(Orders!$G$2:$G$3525,MATCH(B1575,Orders!$A$2:$A$3525,0))</f>
        <v>Delivered</v>
      </c>
      <c r="J1575" s="16" t="n">
        <f aca="false">D1575*E1575*(1-F1575/100)</f>
        <v>211.65</v>
      </c>
      <c r="K1575" s="16" t="n">
        <f aca="false">D1575*H1575</f>
        <v>158.56</v>
      </c>
      <c r="L1575" s="16" t="n">
        <f aca="false">J1575-K1575</f>
        <v>53.09</v>
      </c>
    </row>
    <row r="1576" customFormat="false" ht="15" hidden="false" customHeight="false" outlineLevel="0" collapsed="false">
      <c r="A1576" s="12" t="n">
        <v>1575</v>
      </c>
      <c r="B1576" s="12" t="n">
        <v>818</v>
      </c>
      <c r="C1576" s="12" t="n">
        <v>56</v>
      </c>
      <c r="D1576" s="12" t="n">
        <v>1</v>
      </c>
      <c r="E1576" s="16" t="n">
        <v>1739</v>
      </c>
      <c r="F1576" s="12" t="n">
        <v>15</v>
      </c>
      <c r="G1576" s="12" t="str">
        <f aca="false">INDEX(Products!$C$2:$C$181,MATCH(C1576,Products!$A$2:$A$181,0))</f>
        <v>Home &amp; Kitchen</v>
      </c>
      <c r="H1576" s="16" t="n">
        <f aca="false">INDEX(Products!$E$2:$E$181,MATCH(C1576,Products!$A$2:$A$181,0))</f>
        <v>1012.52</v>
      </c>
      <c r="I1576" s="12" t="str">
        <f aca="false">INDEX(Orders!$G$2:$G$3525,MATCH(B1576,Orders!$A$2:$A$3525,0))</f>
        <v>Delivered</v>
      </c>
      <c r="J1576" s="16" t="n">
        <f aca="false">D1576*E1576*(1-F1576/100)</f>
        <v>1478.15</v>
      </c>
      <c r="K1576" s="16" t="n">
        <f aca="false">D1576*H1576</f>
        <v>1012.52</v>
      </c>
      <c r="L1576" s="16" t="n">
        <f aca="false">J1576-K1576</f>
        <v>465.63</v>
      </c>
    </row>
    <row r="1577" customFormat="false" ht="15" hidden="false" customHeight="false" outlineLevel="0" collapsed="false">
      <c r="A1577" s="12" t="n">
        <v>1576</v>
      </c>
      <c r="B1577" s="12" t="n">
        <v>818</v>
      </c>
      <c r="C1577" s="12" t="n">
        <v>57</v>
      </c>
      <c r="D1577" s="12" t="n">
        <v>1</v>
      </c>
      <c r="E1577" s="16" t="n">
        <v>4689</v>
      </c>
      <c r="F1577" s="12" t="n">
        <v>5</v>
      </c>
      <c r="G1577" s="12" t="str">
        <f aca="false">INDEX(Products!$C$2:$C$181,MATCH(C1577,Products!$A$2:$A$181,0))</f>
        <v>Home &amp; Kitchen</v>
      </c>
      <c r="H1577" s="16" t="n">
        <f aca="false">INDEX(Products!$E$2:$E$181,MATCH(C1577,Products!$A$2:$A$181,0))</f>
        <v>3336.81</v>
      </c>
      <c r="I1577" s="12" t="str">
        <f aca="false">INDEX(Orders!$G$2:$G$3525,MATCH(B1577,Orders!$A$2:$A$3525,0))</f>
        <v>Delivered</v>
      </c>
      <c r="J1577" s="16" t="n">
        <f aca="false">D1577*E1577*(1-F1577/100)</f>
        <v>4454.55</v>
      </c>
      <c r="K1577" s="16" t="n">
        <f aca="false">D1577*H1577</f>
        <v>3336.81</v>
      </c>
      <c r="L1577" s="16" t="n">
        <f aca="false">J1577-K1577</f>
        <v>1117.74</v>
      </c>
    </row>
    <row r="1578" customFormat="false" ht="15" hidden="false" customHeight="false" outlineLevel="0" collapsed="false">
      <c r="A1578" s="12" t="n">
        <v>1577</v>
      </c>
      <c r="B1578" s="12" t="n">
        <v>819</v>
      </c>
      <c r="C1578" s="12" t="n">
        <v>177</v>
      </c>
      <c r="D1578" s="12" t="n">
        <v>2</v>
      </c>
      <c r="E1578" s="16" t="n">
        <v>639</v>
      </c>
      <c r="F1578" s="12" t="n">
        <v>0</v>
      </c>
      <c r="G1578" s="12" t="str">
        <f aca="false">INDEX(Products!$C$2:$C$181,MATCH(C1578,Products!$A$2:$A$181,0))</f>
        <v>Books &amp; Stationery</v>
      </c>
      <c r="H1578" s="16" t="n">
        <f aca="false">INDEX(Products!$E$2:$E$181,MATCH(C1578,Products!$A$2:$A$181,0))</f>
        <v>372.27</v>
      </c>
      <c r="I1578" s="12" t="str">
        <f aca="false">INDEX(Orders!$G$2:$G$3525,MATCH(B1578,Orders!$A$2:$A$3525,0))</f>
        <v>Delivered</v>
      </c>
      <c r="J1578" s="16" t="n">
        <f aca="false">D1578*E1578*(1-F1578/100)</f>
        <v>1278</v>
      </c>
      <c r="K1578" s="16" t="n">
        <f aca="false">D1578*H1578</f>
        <v>744.54</v>
      </c>
      <c r="L1578" s="16" t="n">
        <f aca="false">J1578-K1578</f>
        <v>533.46</v>
      </c>
    </row>
    <row r="1579" customFormat="false" ht="15" hidden="false" customHeight="false" outlineLevel="0" collapsed="false">
      <c r="A1579" s="12" t="n">
        <v>1578</v>
      </c>
      <c r="B1579" s="12" t="n">
        <v>820</v>
      </c>
      <c r="C1579" s="12" t="n">
        <v>71</v>
      </c>
      <c r="D1579" s="12" t="n">
        <v>1</v>
      </c>
      <c r="E1579" s="16" t="n">
        <v>2909</v>
      </c>
      <c r="F1579" s="12" t="n">
        <v>0</v>
      </c>
      <c r="G1579" s="12" t="str">
        <f aca="false">INDEX(Products!$C$2:$C$181,MATCH(C1579,Products!$A$2:$A$181,0))</f>
        <v>Fashion</v>
      </c>
      <c r="H1579" s="16" t="n">
        <f aca="false">INDEX(Products!$E$2:$E$181,MATCH(C1579,Products!$A$2:$A$181,0))</f>
        <v>1746.44</v>
      </c>
      <c r="I1579" s="12" t="str">
        <f aca="false">INDEX(Orders!$G$2:$G$3525,MATCH(B1579,Orders!$A$2:$A$3525,0))</f>
        <v>Returned</v>
      </c>
      <c r="J1579" s="16" t="n">
        <f aca="false">D1579*E1579*(1-F1579/100)</f>
        <v>2909</v>
      </c>
      <c r="K1579" s="16" t="n">
        <f aca="false">D1579*H1579</f>
        <v>1746.44</v>
      </c>
      <c r="L1579" s="16" t="n">
        <f aca="false">J1579-K1579</f>
        <v>1162.56</v>
      </c>
    </row>
    <row r="1580" customFormat="false" ht="15" hidden="false" customHeight="false" outlineLevel="0" collapsed="false">
      <c r="A1580" s="12" t="n">
        <v>1579</v>
      </c>
      <c r="B1580" s="12" t="n">
        <v>820</v>
      </c>
      <c r="C1580" s="12" t="n">
        <v>80</v>
      </c>
      <c r="D1580" s="12" t="n">
        <v>1</v>
      </c>
      <c r="E1580" s="16" t="n">
        <v>949</v>
      </c>
      <c r="F1580" s="12" t="n">
        <v>0</v>
      </c>
      <c r="G1580" s="12" t="str">
        <f aca="false">INDEX(Products!$C$2:$C$181,MATCH(C1580,Products!$A$2:$A$181,0))</f>
        <v>Fashion</v>
      </c>
      <c r="H1580" s="16" t="n">
        <f aca="false">INDEX(Products!$E$2:$E$181,MATCH(C1580,Products!$A$2:$A$181,0))</f>
        <v>660.17</v>
      </c>
      <c r="I1580" s="12" t="str">
        <f aca="false">INDEX(Orders!$G$2:$G$3525,MATCH(B1580,Orders!$A$2:$A$3525,0))</f>
        <v>Returned</v>
      </c>
      <c r="J1580" s="16" t="n">
        <f aca="false">D1580*E1580*(1-F1580/100)</f>
        <v>949</v>
      </c>
      <c r="K1580" s="16" t="n">
        <f aca="false">D1580*H1580</f>
        <v>660.17</v>
      </c>
      <c r="L1580" s="16" t="n">
        <f aca="false">J1580-K1580</f>
        <v>288.83</v>
      </c>
    </row>
    <row r="1581" customFormat="false" ht="15" hidden="false" customHeight="false" outlineLevel="0" collapsed="false">
      <c r="A1581" s="12" t="n">
        <v>1580</v>
      </c>
      <c r="B1581" s="12" t="n">
        <v>821</v>
      </c>
      <c r="C1581" s="12" t="n">
        <v>135</v>
      </c>
      <c r="D1581" s="12" t="n">
        <v>1</v>
      </c>
      <c r="E1581" s="16" t="n">
        <v>1609</v>
      </c>
      <c r="F1581" s="12" t="n">
        <v>15</v>
      </c>
      <c r="G1581" s="12" t="str">
        <f aca="false">INDEX(Products!$C$2:$C$181,MATCH(C1581,Products!$A$2:$A$181,0))</f>
        <v>Sports &amp; Fitness</v>
      </c>
      <c r="H1581" s="16" t="n">
        <f aca="false">INDEX(Products!$E$2:$E$181,MATCH(C1581,Products!$A$2:$A$181,0))</f>
        <v>979.43</v>
      </c>
      <c r="I1581" s="12" t="str">
        <f aca="false">INDEX(Orders!$G$2:$G$3525,MATCH(B1581,Orders!$A$2:$A$3525,0))</f>
        <v>Returned</v>
      </c>
      <c r="J1581" s="16" t="n">
        <f aca="false">D1581*E1581*(1-F1581/100)</f>
        <v>1367.65</v>
      </c>
      <c r="K1581" s="16" t="n">
        <f aca="false">D1581*H1581</f>
        <v>979.43</v>
      </c>
      <c r="L1581" s="16" t="n">
        <f aca="false">J1581-K1581</f>
        <v>388.22</v>
      </c>
    </row>
    <row r="1582" customFormat="false" ht="15" hidden="false" customHeight="false" outlineLevel="0" collapsed="false">
      <c r="A1582" s="12" t="n">
        <v>1581</v>
      </c>
      <c r="B1582" s="12" t="n">
        <v>822</v>
      </c>
      <c r="C1582" s="12" t="n">
        <v>152</v>
      </c>
      <c r="D1582" s="12" t="n">
        <v>1</v>
      </c>
      <c r="E1582" s="16" t="n">
        <v>539</v>
      </c>
      <c r="F1582" s="12" t="n">
        <v>0</v>
      </c>
      <c r="G1582" s="12" t="str">
        <f aca="false">INDEX(Products!$C$2:$C$181,MATCH(C1582,Products!$A$2:$A$181,0))</f>
        <v>Books &amp; Stationery</v>
      </c>
      <c r="H1582" s="16" t="n">
        <f aca="false">INDEX(Products!$E$2:$E$181,MATCH(C1582,Products!$A$2:$A$181,0))</f>
        <v>365.16</v>
      </c>
      <c r="I1582" s="12" t="str">
        <f aca="false">INDEX(Orders!$G$2:$G$3525,MATCH(B1582,Orders!$A$2:$A$3525,0))</f>
        <v>Delivered</v>
      </c>
      <c r="J1582" s="16" t="n">
        <f aca="false">D1582*E1582*(1-F1582/100)</f>
        <v>539</v>
      </c>
      <c r="K1582" s="16" t="n">
        <f aca="false">D1582*H1582</f>
        <v>365.16</v>
      </c>
      <c r="L1582" s="16" t="n">
        <f aca="false">J1582-K1582</f>
        <v>173.84</v>
      </c>
    </row>
    <row r="1583" customFormat="false" ht="15" hidden="false" customHeight="false" outlineLevel="0" collapsed="false">
      <c r="A1583" s="12" t="n">
        <v>1582</v>
      </c>
      <c r="B1583" s="12" t="n">
        <v>822</v>
      </c>
      <c r="C1583" s="12" t="n">
        <v>5</v>
      </c>
      <c r="D1583" s="12" t="n">
        <v>1</v>
      </c>
      <c r="E1583" s="16" t="n">
        <v>3939</v>
      </c>
      <c r="F1583" s="12" t="n">
        <v>0</v>
      </c>
      <c r="G1583" s="12" t="str">
        <f aca="false">INDEX(Products!$C$2:$C$181,MATCH(C1583,Products!$A$2:$A$181,0))</f>
        <v>Electronics</v>
      </c>
      <c r="H1583" s="16" t="n">
        <f aca="false">INDEX(Products!$E$2:$E$181,MATCH(C1583,Products!$A$2:$A$181,0))</f>
        <v>2724.27</v>
      </c>
      <c r="I1583" s="12" t="str">
        <f aca="false">INDEX(Orders!$G$2:$G$3525,MATCH(B1583,Orders!$A$2:$A$3525,0))</f>
        <v>Delivered</v>
      </c>
      <c r="J1583" s="16" t="n">
        <f aca="false">D1583*E1583*(1-F1583/100)</f>
        <v>3939</v>
      </c>
      <c r="K1583" s="16" t="n">
        <f aca="false">D1583*H1583</f>
        <v>2724.27</v>
      </c>
      <c r="L1583" s="16" t="n">
        <f aca="false">J1583-K1583</f>
        <v>1214.73</v>
      </c>
    </row>
    <row r="1584" customFormat="false" ht="15" hidden="false" customHeight="false" outlineLevel="0" collapsed="false">
      <c r="A1584" s="12" t="n">
        <v>1583</v>
      </c>
      <c r="B1584" s="12" t="n">
        <v>823</v>
      </c>
      <c r="C1584" s="12" t="n">
        <v>122</v>
      </c>
      <c r="D1584" s="12" t="n">
        <v>1</v>
      </c>
      <c r="E1584" s="16" t="n">
        <v>3689</v>
      </c>
      <c r="F1584" s="12" t="n">
        <v>0</v>
      </c>
      <c r="G1584" s="12" t="str">
        <f aca="false">INDEX(Products!$C$2:$C$181,MATCH(C1584,Products!$A$2:$A$181,0))</f>
        <v>Sports &amp; Fitness</v>
      </c>
      <c r="H1584" s="16" t="n">
        <f aca="false">INDEX(Products!$E$2:$E$181,MATCH(C1584,Products!$A$2:$A$181,0))</f>
        <v>2302.05</v>
      </c>
      <c r="I1584" s="12" t="str">
        <f aca="false">INDEX(Orders!$G$2:$G$3525,MATCH(B1584,Orders!$A$2:$A$3525,0))</f>
        <v>Cancelled</v>
      </c>
      <c r="J1584" s="16" t="n">
        <f aca="false">D1584*E1584*(1-F1584/100)</f>
        <v>3689</v>
      </c>
      <c r="K1584" s="16" t="n">
        <f aca="false">D1584*H1584</f>
        <v>2302.05</v>
      </c>
      <c r="L1584" s="16" t="n">
        <f aca="false">J1584-K1584</f>
        <v>1386.95</v>
      </c>
    </row>
    <row r="1585" customFormat="false" ht="15" hidden="false" customHeight="false" outlineLevel="0" collapsed="false">
      <c r="A1585" s="12" t="n">
        <v>1584</v>
      </c>
      <c r="B1585" s="12" t="n">
        <v>823</v>
      </c>
      <c r="C1585" s="12" t="n">
        <v>113</v>
      </c>
      <c r="D1585" s="12" t="n">
        <v>1</v>
      </c>
      <c r="E1585" s="16" t="n">
        <v>599</v>
      </c>
      <c r="F1585" s="12" t="n">
        <v>20</v>
      </c>
      <c r="G1585" s="12" t="str">
        <f aca="false">INDEX(Products!$C$2:$C$181,MATCH(C1585,Products!$A$2:$A$181,0))</f>
        <v>Beauty</v>
      </c>
      <c r="H1585" s="16" t="n">
        <f aca="false">INDEX(Products!$E$2:$E$181,MATCH(C1585,Products!$A$2:$A$181,0))</f>
        <v>358.68</v>
      </c>
      <c r="I1585" s="12" t="str">
        <f aca="false">INDEX(Orders!$G$2:$G$3525,MATCH(B1585,Orders!$A$2:$A$3525,0))</f>
        <v>Cancelled</v>
      </c>
      <c r="J1585" s="16" t="n">
        <f aca="false">D1585*E1585*(1-F1585/100)</f>
        <v>479.2</v>
      </c>
      <c r="K1585" s="16" t="n">
        <f aca="false">D1585*H1585</f>
        <v>358.68</v>
      </c>
      <c r="L1585" s="16" t="n">
        <f aca="false">J1585-K1585</f>
        <v>120.52</v>
      </c>
    </row>
    <row r="1586" customFormat="false" ht="15" hidden="false" customHeight="false" outlineLevel="0" collapsed="false">
      <c r="A1586" s="12" t="n">
        <v>1585</v>
      </c>
      <c r="B1586" s="12" t="n">
        <v>824</v>
      </c>
      <c r="C1586" s="12" t="n">
        <v>52</v>
      </c>
      <c r="D1586" s="12" t="n">
        <v>1</v>
      </c>
      <c r="E1586" s="16" t="n">
        <v>1859</v>
      </c>
      <c r="F1586" s="12" t="n">
        <v>0</v>
      </c>
      <c r="G1586" s="12" t="str">
        <f aca="false">INDEX(Products!$C$2:$C$181,MATCH(C1586,Products!$A$2:$A$181,0))</f>
        <v>Home &amp; Kitchen</v>
      </c>
      <c r="H1586" s="16" t="n">
        <f aca="false">INDEX(Products!$E$2:$E$181,MATCH(C1586,Products!$A$2:$A$181,0))</f>
        <v>1211.54</v>
      </c>
      <c r="I1586" s="12" t="str">
        <f aca="false">INDEX(Orders!$G$2:$G$3525,MATCH(B1586,Orders!$A$2:$A$3525,0))</f>
        <v>Cancelled</v>
      </c>
      <c r="J1586" s="16" t="n">
        <f aca="false">D1586*E1586*(1-F1586/100)</f>
        <v>1859</v>
      </c>
      <c r="K1586" s="16" t="n">
        <f aca="false">D1586*H1586</f>
        <v>1211.54</v>
      </c>
      <c r="L1586" s="16" t="n">
        <f aca="false">J1586-K1586</f>
        <v>647.46</v>
      </c>
    </row>
    <row r="1587" customFormat="false" ht="15" hidden="false" customHeight="false" outlineLevel="0" collapsed="false">
      <c r="A1587" s="12" t="n">
        <v>1586</v>
      </c>
      <c r="B1587" s="12" t="n">
        <v>824</v>
      </c>
      <c r="C1587" s="12" t="n">
        <v>10</v>
      </c>
      <c r="D1587" s="12" t="n">
        <v>1</v>
      </c>
      <c r="E1587" s="16" t="n">
        <v>3059</v>
      </c>
      <c r="F1587" s="12" t="n">
        <v>5</v>
      </c>
      <c r="G1587" s="12" t="str">
        <f aca="false">INDEX(Products!$C$2:$C$181,MATCH(C1587,Products!$A$2:$A$181,0))</f>
        <v>Electronics</v>
      </c>
      <c r="H1587" s="16" t="n">
        <f aca="false">INDEX(Products!$E$2:$E$181,MATCH(C1587,Products!$A$2:$A$181,0))</f>
        <v>1860.62</v>
      </c>
      <c r="I1587" s="12" t="str">
        <f aca="false">INDEX(Orders!$G$2:$G$3525,MATCH(B1587,Orders!$A$2:$A$3525,0))</f>
        <v>Cancelled</v>
      </c>
      <c r="J1587" s="16" t="n">
        <f aca="false">D1587*E1587*(1-F1587/100)</f>
        <v>2906.05</v>
      </c>
      <c r="K1587" s="16" t="n">
        <f aca="false">D1587*H1587</f>
        <v>1860.62</v>
      </c>
      <c r="L1587" s="16" t="n">
        <f aca="false">J1587-K1587</f>
        <v>1045.43</v>
      </c>
    </row>
    <row r="1588" customFormat="false" ht="15" hidden="false" customHeight="false" outlineLevel="0" collapsed="false">
      <c r="A1588" s="12" t="n">
        <v>1587</v>
      </c>
      <c r="B1588" s="12" t="n">
        <v>824</v>
      </c>
      <c r="C1588" s="12" t="n">
        <v>69</v>
      </c>
      <c r="D1588" s="12" t="n">
        <v>1</v>
      </c>
      <c r="E1588" s="16" t="n">
        <v>1709</v>
      </c>
      <c r="F1588" s="12" t="n">
        <v>0</v>
      </c>
      <c r="G1588" s="12" t="str">
        <f aca="false">INDEX(Products!$C$2:$C$181,MATCH(C1588,Products!$A$2:$A$181,0))</f>
        <v>Fashion</v>
      </c>
      <c r="H1588" s="16" t="n">
        <f aca="false">INDEX(Products!$E$2:$E$181,MATCH(C1588,Products!$A$2:$A$181,0))</f>
        <v>1180.24</v>
      </c>
      <c r="I1588" s="12" t="str">
        <f aca="false">INDEX(Orders!$G$2:$G$3525,MATCH(B1588,Orders!$A$2:$A$3525,0))</f>
        <v>Cancelled</v>
      </c>
      <c r="J1588" s="16" t="n">
        <f aca="false">D1588*E1588*(1-F1588/100)</f>
        <v>1709</v>
      </c>
      <c r="K1588" s="16" t="n">
        <f aca="false">D1588*H1588</f>
        <v>1180.24</v>
      </c>
      <c r="L1588" s="16" t="n">
        <f aca="false">J1588-K1588</f>
        <v>528.76</v>
      </c>
    </row>
    <row r="1589" customFormat="false" ht="15" hidden="false" customHeight="false" outlineLevel="0" collapsed="false">
      <c r="A1589" s="12" t="n">
        <v>1588</v>
      </c>
      <c r="B1589" s="12" t="n">
        <v>825</v>
      </c>
      <c r="C1589" s="12" t="n">
        <v>21</v>
      </c>
      <c r="D1589" s="12" t="n">
        <v>1</v>
      </c>
      <c r="E1589" s="16" t="n">
        <v>1439</v>
      </c>
      <c r="F1589" s="12" t="n">
        <v>0</v>
      </c>
      <c r="G1589" s="12" t="str">
        <f aca="false">INDEX(Products!$C$2:$C$181,MATCH(C1589,Products!$A$2:$A$181,0))</f>
        <v>Electronics</v>
      </c>
      <c r="H1589" s="16" t="n">
        <f aca="false">INDEX(Products!$E$2:$E$181,MATCH(C1589,Products!$A$2:$A$181,0))</f>
        <v>933.96</v>
      </c>
      <c r="I1589" s="12" t="str">
        <f aca="false">INDEX(Orders!$G$2:$G$3525,MATCH(B1589,Orders!$A$2:$A$3525,0))</f>
        <v>Delivered</v>
      </c>
      <c r="J1589" s="16" t="n">
        <f aca="false">D1589*E1589*(1-F1589/100)</f>
        <v>1439</v>
      </c>
      <c r="K1589" s="16" t="n">
        <f aca="false">D1589*H1589</f>
        <v>933.96</v>
      </c>
      <c r="L1589" s="16" t="n">
        <f aca="false">J1589-K1589</f>
        <v>505.04</v>
      </c>
    </row>
    <row r="1590" customFormat="false" ht="15" hidden="false" customHeight="false" outlineLevel="0" collapsed="false">
      <c r="A1590" s="12" t="n">
        <v>1589</v>
      </c>
      <c r="B1590" s="12" t="n">
        <v>826</v>
      </c>
      <c r="C1590" s="12" t="n">
        <v>164</v>
      </c>
      <c r="D1590" s="12" t="n">
        <v>1</v>
      </c>
      <c r="E1590" s="16" t="n">
        <v>549</v>
      </c>
      <c r="F1590" s="12" t="n">
        <v>0</v>
      </c>
      <c r="G1590" s="12" t="str">
        <f aca="false">INDEX(Products!$C$2:$C$181,MATCH(C1590,Products!$A$2:$A$181,0))</f>
        <v>Books &amp; Stationery</v>
      </c>
      <c r="H1590" s="16" t="n">
        <f aca="false">INDEX(Products!$E$2:$E$181,MATCH(C1590,Products!$A$2:$A$181,0))</f>
        <v>369.12</v>
      </c>
      <c r="I1590" s="12" t="str">
        <f aca="false">INDEX(Orders!$G$2:$G$3525,MATCH(B1590,Orders!$A$2:$A$3525,0))</f>
        <v>Delivered</v>
      </c>
      <c r="J1590" s="16" t="n">
        <f aca="false">D1590*E1590*(1-F1590/100)</f>
        <v>549</v>
      </c>
      <c r="K1590" s="16" t="n">
        <f aca="false">D1590*H1590</f>
        <v>369.12</v>
      </c>
      <c r="L1590" s="16" t="n">
        <f aca="false">J1590-K1590</f>
        <v>179.88</v>
      </c>
    </row>
    <row r="1591" customFormat="false" ht="15" hidden="false" customHeight="false" outlineLevel="0" collapsed="false">
      <c r="A1591" s="12" t="n">
        <v>1590</v>
      </c>
      <c r="B1591" s="12" t="n">
        <v>826</v>
      </c>
      <c r="C1591" s="12" t="n">
        <v>154</v>
      </c>
      <c r="D1591" s="12" t="n">
        <v>1</v>
      </c>
      <c r="E1591" s="16" t="n">
        <v>519</v>
      </c>
      <c r="F1591" s="12" t="n">
        <v>0</v>
      </c>
      <c r="G1591" s="12" t="str">
        <f aca="false">INDEX(Products!$C$2:$C$181,MATCH(C1591,Products!$A$2:$A$181,0))</f>
        <v>Books &amp; Stationery</v>
      </c>
      <c r="H1591" s="16" t="n">
        <f aca="false">INDEX(Products!$E$2:$E$181,MATCH(C1591,Products!$A$2:$A$181,0))</f>
        <v>318.97</v>
      </c>
      <c r="I1591" s="12" t="str">
        <f aca="false">INDEX(Orders!$G$2:$G$3525,MATCH(B1591,Orders!$A$2:$A$3525,0))</f>
        <v>Delivered</v>
      </c>
      <c r="J1591" s="16" t="n">
        <f aca="false">D1591*E1591*(1-F1591/100)</f>
        <v>519</v>
      </c>
      <c r="K1591" s="16" t="n">
        <f aca="false">D1591*H1591</f>
        <v>318.97</v>
      </c>
      <c r="L1591" s="16" t="n">
        <f aca="false">J1591-K1591</f>
        <v>200.03</v>
      </c>
    </row>
    <row r="1592" customFormat="false" ht="15" hidden="false" customHeight="false" outlineLevel="0" collapsed="false">
      <c r="A1592" s="12" t="n">
        <v>1591</v>
      </c>
      <c r="B1592" s="12" t="n">
        <v>826</v>
      </c>
      <c r="C1592" s="12" t="n">
        <v>163</v>
      </c>
      <c r="D1592" s="12" t="n">
        <v>1</v>
      </c>
      <c r="E1592" s="16" t="n">
        <v>869</v>
      </c>
      <c r="F1592" s="12" t="n">
        <v>0</v>
      </c>
      <c r="G1592" s="12" t="str">
        <f aca="false">INDEX(Products!$C$2:$C$181,MATCH(C1592,Products!$A$2:$A$181,0))</f>
        <v>Books &amp; Stationery</v>
      </c>
      <c r="H1592" s="16" t="n">
        <f aca="false">INDEX(Products!$E$2:$E$181,MATCH(C1592,Products!$A$2:$A$181,0))</f>
        <v>606.2</v>
      </c>
      <c r="I1592" s="12" t="str">
        <f aca="false">INDEX(Orders!$G$2:$G$3525,MATCH(B1592,Orders!$A$2:$A$3525,0))</f>
        <v>Delivered</v>
      </c>
      <c r="J1592" s="16" t="n">
        <f aca="false">D1592*E1592*(1-F1592/100)</f>
        <v>869</v>
      </c>
      <c r="K1592" s="16" t="n">
        <f aca="false">D1592*H1592</f>
        <v>606.2</v>
      </c>
      <c r="L1592" s="16" t="n">
        <f aca="false">J1592-K1592</f>
        <v>262.8</v>
      </c>
    </row>
    <row r="1593" customFormat="false" ht="15" hidden="false" customHeight="false" outlineLevel="0" collapsed="false">
      <c r="A1593" s="12" t="n">
        <v>1592</v>
      </c>
      <c r="B1593" s="12" t="n">
        <v>826</v>
      </c>
      <c r="C1593" s="12" t="n">
        <v>150</v>
      </c>
      <c r="D1593" s="12" t="n">
        <v>1</v>
      </c>
      <c r="E1593" s="16" t="n">
        <v>2599</v>
      </c>
      <c r="F1593" s="12" t="n">
        <v>0</v>
      </c>
      <c r="G1593" s="12" t="str">
        <f aca="false">INDEX(Products!$C$2:$C$181,MATCH(C1593,Products!$A$2:$A$181,0))</f>
        <v>Sports &amp; Fitness</v>
      </c>
      <c r="H1593" s="16" t="n">
        <f aca="false">INDEX(Products!$E$2:$E$181,MATCH(C1593,Products!$A$2:$A$181,0))</f>
        <v>1473.81</v>
      </c>
      <c r="I1593" s="12" t="str">
        <f aca="false">INDEX(Orders!$G$2:$G$3525,MATCH(B1593,Orders!$A$2:$A$3525,0))</f>
        <v>Delivered</v>
      </c>
      <c r="J1593" s="16" t="n">
        <f aca="false">D1593*E1593*(1-F1593/100)</f>
        <v>2599</v>
      </c>
      <c r="K1593" s="16" t="n">
        <f aca="false">D1593*H1593</f>
        <v>1473.81</v>
      </c>
      <c r="L1593" s="16" t="n">
        <f aca="false">J1593-K1593</f>
        <v>1125.19</v>
      </c>
    </row>
    <row r="1594" customFormat="false" ht="15" hidden="false" customHeight="false" outlineLevel="0" collapsed="false">
      <c r="A1594" s="12" t="n">
        <v>1593</v>
      </c>
      <c r="B1594" s="12" t="n">
        <v>827</v>
      </c>
      <c r="C1594" s="12" t="n">
        <v>85</v>
      </c>
      <c r="D1594" s="12" t="n">
        <v>1</v>
      </c>
      <c r="E1594" s="16" t="n">
        <v>419</v>
      </c>
      <c r="F1594" s="12" t="n">
        <v>0</v>
      </c>
      <c r="G1594" s="12" t="str">
        <f aca="false">INDEX(Products!$C$2:$C$181,MATCH(C1594,Products!$A$2:$A$181,0))</f>
        <v>Fashion</v>
      </c>
      <c r="H1594" s="16" t="n">
        <f aca="false">INDEX(Products!$E$2:$E$181,MATCH(C1594,Products!$A$2:$A$181,0))</f>
        <v>279.97</v>
      </c>
      <c r="I1594" s="12" t="str">
        <f aca="false">INDEX(Orders!$G$2:$G$3525,MATCH(B1594,Orders!$A$2:$A$3525,0))</f>
        <v>Cancelled</v>
      </c>
      <c r="J1594" s="16" t="n">
        <f aca="false">D1594*E1594*(1-F1594/100)</f>
        <v>419</v>
      </c>
      <c r="K1594" s="16" t="n">
        <f aca="false">D1594*H1594</f>
        <v>279.97</v>
      </c>
      <c r="L1594" s="16" t="n">
        <f aca="false">J1594-K1594</f>
        <v>139.03</v>
      </c>
    </row>
    <row r="1595" customFormat="false" ht="15" hidden="false" customHeight="false" outlineLevel="0" collapsed="false">
      <c r="A1595" s="12" t="n">
        <v>1594</v>
      </c>
      <c r="B1595" s="12" t="n">
        <v>827</v>
      </c>
      <c r="C1595" s="12" t="n">
        <v>33</v>
      </c>
      <c r="D1595" s="12" t="n">
        <v>1</v>
      </c>
      <c r="E1595" s="16" t="n">
        <v>1699</v>
      </c>
      <c r="F1595" s="12" t="n">
        <v>0</v>
      </c>
      <c r="G1595" s="12" t="str">
        <f aca="false">INDEX(Products!$C$2:$C$181,MATCH(C1595,Products!$A$2:$A$181,0))</f>
        <v>Home &amp; Kitchen</v>
      </c>
      <c r="H1595" s="16" t="n">
        <f aca="false">INDEX(Products!$E$2:$E$181,MATCH(C1595,Products!$A$2:$A$181,0))</f>
        <v>1118.86</v>
      </c>
      <c r="I1595" s="12" t="str">
        <f aca="false">INDEX(Orders!$G$2:$G$3525,MATCH(B1595,Orders!$A$2:$A$3525,0))</f>
        <v>Cancelled</v>
      </c>
      <c r="J1595" s="16" t="n">
        <f aca="false">D1595*E1595*(1-F1595/100)</f>
        <v>1699</v>
      </c>
      <c r="K1595" s="16" t="n">
        <f aca="false">D1595*H1595</f>
        <v>1118.86</v>
      </c>
      <c r="L1595" s="16" t="n">
        <f aca="false">J1595-K1595</f>
        <v>580.14</v>
      </c>
    </row>
    <row r="1596" customFormat="false" ht="15" hidden="false" customHeight="false" outlineLevel="0" collapsed="false">
      <c r="A1596" s="12" t="n">
        <v>1595</v>
      </c>
      <c r="B1596" s="12" t="n">
        <v>828</v>
      </c>
      <c r="C1596" s="12" t="n">
        <v>167</v>
      </c>
      <c r="D1596" s="12" t="n">
        <v>1</v>
      </c>
      <c r="E1596" s="16" t="n">
        <v>119</v>
      </c>
      <c r="F1596" s="12" t="n">
        <v>10</v>
      </c>
      <c r="G1596" s="12" t="str">
        <f aca="false">INDEX(Products!$C$2:$C$181,MATCH(C1596,Products!$A$2:$A$181,0))</f>
        <v>Books &amp; Stationery</v>
      </c>
      <c r="H1596" s="16" t="n">
        <f aca="false">INDEX(Products!$E$2:$E$181,MATCH(C1596,Products!$A$2:$A$181,0))</f>
        <v>68.21</v>
      </c>
      <c r="I1596" s="12" t="str">
        <f aca="false">INDEX(Orders!$G$2:$G$3525,MATCH(B1596,Orders!$A$2:$A$3525,0))</f>
        <v>Delivered</v>
      </c>
      <c r="J1596" s="16" t="n">
        <f aca="false">D1596*E1596*(1-F1596/100)</f>
        <v>107.1</v>
      </c>
      <c r="K1596" s="16" t="n">
        <f aca="false">D1596*H1596</f>
        <v>68.21</v>
      </c>
      <c r="L1596" s="16" t="n">
        <f aca="false">J1596-K1596</f>
        <v>38.89</v>
      </c>
    </row>
    <row r="1597" customFormat="false" ht="15" hidden="false" customHeight="false" outlineLevel="0" collapsed="false">
      <c r="A1597" s="12" t="n">
        <v>1596</v>
      </c>
      <c r="B1597" s="12" t="n">
        <v>829</v>
      </c>
      <c r="C1597" s="12" t="n">
        <v>31</v>
      </c>
      <c r="D1597" s="12" t="n">
        <v>1</v>
      </c>
      <c r="E1597" s="16" t="n">
        <v>2199</v>
      </c>
      <c r="F1597" s="12" t="n">
        <v>10</v>
      </c>
      <c r="G1597" s="12" t="str">
        <f aca="false">INDEX(Products!$C$2:$C$181,MATCH(C1597,Products!$A$2:$A$181,0))</f>
        <v>Home &amp; Kitchen</v>
      </c>
      <c r="H1597" s="16" t="n">
        <f aca="false">INDEX(Products!$E$2:$E$181,MATCH(C1597,Products!$A$2:$A$181,0))</f>
        <v>1328.79</v>
      </c>
      <c r="I1597" s="12" t="str">
        <f aca="false">INDEX(Orders!$G$2:$G$3525,MATCH(B1597,Orders!$A$2:$A$3525,0))</f>
        <v>Delivered</v>
      </c>
      <c r="J1597" s="16" t="n">
        <f aca="false">D1597*E1597*(1-F1597/100)</f>
        <v>1979.1</v>
      </c>
      <c r="K1597" s="16" t="n">
        <f aca="false">D1597*H1597</f>
        <v>1328.79</v>
      </c>
      <c r="L1597" s="16" t="n">
        <f aca="false">J1597-K1597</f>
        <v>650.31</v>
      </c>
    </row>
    <row r="1598" customFormat="false" ht="15" hidden="false" customHeight="false" outlineLevel="0" collapsed="false">
      <c r="A1598" s="12" t="n">
        <v>1597</v>
      </c>
      <c r="B1598" s="12" t="n">
        <v>829</v>
      </c>
      <c r="C1598" s="12" t="n">
        <v>27</v>
      </c>
      <c r="D1598" s="12" t="n">
        <v>1</v>
      </c>
      <c r="E1598" s="16" t="n">
        <v>5699</v>
      </c>
      <c r="F1598" s="12" t="n">
        <v>0</v>
      </c>
      <c r="G1598" s="12" t="str">
        <f aca="false">INDEX(Products!$C$2:$C$181,MATCH(C1598,Products!$A$2:$A$181,0))</f>
        <v>Electronics</v>
      </c>
      <c r="H1598" s="16" t="n">
        <f aca="false">INDEX(Products!$E$2:$E$181,MATCH(C1598,Products!$A$2:$A$181,0))</f>
        <v>4154.37</v>
      </c>
      <c r="I1598" s="12" t="str">
        <f aca="false">INDEX(Orders!$G$2:$G$3525,MATCH(B1598,Orders!$A$2:$A$3525,0))</f>
        <v>Delivered</v>
      </c>
      <c r="J1598" s="16" t="n">
        <f aca="false">D1598*E1598*(1-F1598/100)</f>
        <v>5699</v>
      </c>
      <c r="K1598" s="16" t="n">
        <f aca="false">D1598*H1598</f>
        <v>4154.37</v>
      </c>
      <c r="L1598" s="16" t="n">
        <f aca="false">J1598-K1598</f>
        <v>1544.63</v>
      </c>
    </row>
    <row r="1599" customFormat="false" ht="15" hidden="false" customHeight="false" outlineLevel="0" collapsed="false">
      <c r="A1599" s="12" t="n">
        <v>1598</v>
      </c>
      <c r="B1599" s="12" t="n">
        <v>830</v>
      </c>
      <c r="C1599" s="12" t="n">
        <v>162</v>
      </c>
      <c r="D1599" s="12" t="n">
        <v>1</v>
      </c>
      <c r="E1599" s="16" t="n">
        <v>639</v>
      </c>
      <c r="F1599" s="12" t="n">
        <v>10</v>
      </c>
      <c r="G1599" s="12" t="str">
        <f aca="false">INDEX(Products!$C$2:$C$181,MATCH(C1599,Products!$A$2:$A$181,0))</f>
        <v>Books &amp; Stationery</v>
      </c>
      <c r="H1599" s="16" t="n">
        <f aca="false">INDEX(Products!$E$2:$E$181,MATCH(C1599,Products!$A$2:$A$181,0))</f>
        <v>387.23</v>
      </c>
      <c r="I1599" s="12" t="str">
        <f aca="false">INDEX(Orders!$G$2:$G$3525,MATCH(B1599,Orders!$A$2:$A$3525,0))</f>
        <v>Delivered</v>
      </c>
      <c r="J1599" s="16" t="n">
        <f aca="false">D1599*E1599*(1-F1599/100)</f>
        <v>575.1</v>
      </c>
      <c r="K1599" s="16" t="n">
        <f aca="false">D1599*H1599</f>
        <v>387.23</v>
      </c>
      <c r="L1599" s="16" t="n">
        <f aca="false">J1599-K1599</f>
        <v>187.87</v>
      </c>
    </row>
    <row r="1600" customFormat="false" ht="15" hidden="false" customHeight="false" outlineLevel="0" collapsed="false">
      <c r="A1600" s="12" t="n">
        <v>1599</v>
      </c>
      <c r="B1600" s="12" t="n">
        <v>830</v>
      </c>
      <c r="C1600" s="12" t="n">
        <v>119</v>
      </c>
      <c r="D1600" s="12" t="n">
        <v>1</v>
      </c>
      <c r="E1600" s="16" t="n">
        <v>619</v>
      </c>
      <c r="F1600" s="12" t="n">
        <v>0</v>
      </c>
      <c r="G1600" s="12" t="str">
        <f aca="false">INDEX(Products!$C$2:$C$181,MATCH(C1600,Products!$A$2:$A$181,0))</f>
        <v>Beauty</v>
      </c>
      <c r="H1600" s="16" t="n">
        <f aca="false">INDEX(Products!$E$2:$E$181,MATCH(C1600,Products!$A$2:$A$181,0))</f>
        <v>343.46</v>
      </c>
      <c r="I1600" s="12" t="str">
        <f aca="false">INDEX(Orders!$G$2:$G$3525,MATCH(B1600,Orders!$A$2:$A$3525,0))</f>
        <v>Delivered</v>
      </c>
      <c r="J1600" s="16" t="n">
        <f aca="false">D1600*E1600*(1-F1600/100)</f>
        <v>619</v>
      </c>
      <c r="K1600" s="16" t="n">
        <f aca="false">D1600*H1600</f>
        <v>343.46</v>
      </c>
      <c r="L1600" s="16" t="n">
        <f aca="false">J1600-K1600</f>
        <v>275.54</v>
      </c>
    </row>
    <row r="1601" customFormat="false" ht="15" hidden="false" customHeight="false" outlineLevel="0" collapsed="false">
      <c r="A1601" s="12" t="n">
        <v>1600</v>
      </c>
      <c r="B1601" s="12" t="n">
        <v>830</v>
      </c>
      <c r="C1601" s="12" t="n">
        <v>111</v>
      </c>
      <c r="D1601" s="12" t="n">
        <v>1</v>
      </c>
      <c r="E1601" s="16" t="n">
        <v>1249</v>
      </c>
      <c r="F1601" s="12" t="n">
        <v>0</v>
      </c>
      <c r="G1601" s="12" t="str">
        <f aca="false">INDEX(Products!$C$2:$C$181,MATCH(C1601,Products!$A$2:$A$181,0))</f>
        <v>Beauty</v>
      </c>
      <c r="H1601" s="16" t="n">
        <f aca="false">INDEX(Products!$E$2:$E$181,MATCH(C1601,Products!$A$2:$A$181,0))</f>
        <v>828.91</v>
      </c>
      <c r="I1601" s="12" t="str">
        <f aca="false">INDEX(Orders!$G$2:$G$3525,MATCH(B1601,Orders!$A$2:$A$3525,0))</f>
        <v>Delivered</v>
      </c>
      <c r="J1601" s="16" t="n">
        <f aca="false">D1601*E1601*(1-F1601/100)</f>
        <v>1249</v>
      </c>
      <c r="K1601" s="16" t="n">
        <f aca="false">D1601*H1601</f>
        <v>828.91</v>
      </c>
      <c r="L1601" s="16" t="n">
        <f aca="false">J1601-K1601</f>
        <v>420.09</v>
      </c>
    </row>
    <row r="1602" customFormat="false" ht="15" hidden="false" customHeight="false" outlineLevel="0" collapsed="false">
      <c r="A1602" s="12" t="n">
        <v>1601</v>
      </c>
      <c r="B1602" s="12" t="n">
        <v>830</v>
      </c>
      <c r="C1602" s="12" t="n">
        <v>73</v>
      </c>
      <c r="D1602" s="12" t="n">
        <v>1</v>
      </c>
      <c r="E1602" s="16" t="n">
        <v>1079</v>
      </c>
      <c r="F1602" s="12" t="n">
        <v>0</v>
      </c>
      <c r="G1602" s="12" t="str">
        <f aca="false">INDEX(Products!$C$2:$C$181,MATCH(C1602,Products!$A$2:$A$181,0))</f>
        <v>Fashion</v>
      </c>
      <c r="H1602" s="16" t="n">
        <f aca="false">INDEX(Products!$E$2:$E$181,MATCH(C1602,Products!$A$2:$A$181,0))</f>
        <v>601.41</v>
      </c>
      <c r="I1602" s="12" t="str">
        <f aca="false">INDEX(Orders!$G$2:$G$3525,MATCH(B1602,Orders!$A$2:$A$3525,0))</f>
        <v>Delivered</v>
      </c>
      <c r="J1602" s="16" t="n">
        <f aca="false">D1602*E1602*(1-F1602/100)</f>
        <v>1079</v>
      </c>
      <c r="K1602" s="16" t="n">
        <f aca="false">D1602*H1602</f>
        <v>601.41</v>
      </c>
      <c r="L1602" s="16" t="n">
        <f aca="false">J1602-K1602</f>
        <v>477.59</v>
      </c>
    </row>
    <row r="1603" customFormat="false" ht="15" hidden="false" customHeight="false" outlineLevel="0" collapsed="false">
      <c r="A1603" s="12" t="n">
        <v>1602</v>
      </c>
      <c r="B1603" s="12" t="n">
        <v>831</v>
      </c>
      <c r="C1603" s="12" t="n">
        <v>107</v>
      </c>
      <c r="D1603" s="12" t="n">
        <v>1</v>
      </c>
      <c r="E1603" s="16" t="n">
        <v>1239</v>
      </c>
      <c r="F1603" s="12" t="n">
        <v>0</v>
      </c>
      <c r="G1603" s="12" t="str">
        <f aca="false">INDEX(Products!$C$2:$C$181,MATCH(C1603,Products!$A$2:$A$181,0))</f>
        <v>Beauty</v>
      </c>
      <c r="H1603" s="16" t="n">
        <f aca="false">INDEX(Products!$E$2:$E$181,MATCH(C1603,Products!$A$2:$A$181,0))</f>
        <v>737.02</v>
      </c>
      <c r="I1603" s="12" t="str">
        <f aca="false">INDEX(Orders!$G$2:$G$3525,MATCH(B1603,Orders!$A$2:$A$3525,0))</f>
        <v>Delivered</v>
      </c>
      <c r="J1603" s="16" t="n">
        <f aca="false">D1603*E1603*(1-F1603/100)</f>
        <v>1239</v>
      </c>
      <c r="K1603" s="16" t="n">
        <f aca="false">D1603*H1603</f>
        <v>737.02</v>
      </c>
      <c r="L1603" s="16" t="n">
        <f aca="false">J1603-K1603</f>
        <v>501.98</v>
      </c>
    </row>
    <row r="1604" customFormat="false" ht="15" hidden="false" customHeight="false" outlineLevel="0" collapsed="false">
      <c r="A1604" s="12" t="n">
        <v>1603</v>
      </c>
      <c r="B1604" s="12" t="n">
        <v>832</v>
      </c>
      <c r="C1604" s="12" t="n">
        <v>179</v>
      </c>
      <c r="D1604" s="12" t="n">
        <v>1</v>
      </c>
      <c r="E1604" s="16" t="n">
        <v>129</v>
      </c>
      <c r="F1604" s="12" t="n">
        <v>10</v>
      </c>
      <c r="G1604" s="12" t="str">
        <f aca="false">INDEX(Products!$C$2:$C$181,MATCH(C1604,Products!$A$2:$A$181,0))</f>
        <v>Books &amp; Stationery</v>
      </c>
      <c r="H1604" s="16" t="n">
        <f aca="false">INDEX(Products!$E$2:$E$181,MATCH(C1604,Products!$A$2:$A$181,0))</f>
        <v>86.06</v>
      </c>
      <c r="I1604" s="12" t="str">
        <f aca="false">INDEX(Orders!$G$2:$G$3525,MATCH(B1604,Orders!$A$2:$A$3525,0))</f>
        <v>Delivered</v>
      </c>
      <c r="J1604" s="16" t="n">
        <f aca="false">D1604*E1604*(1-F1604/100)</f>
        <v>116.1</v>
      </c>
      <c r="K1604" s="16" t="n">
        <f aca="false">D1604*H1604</f>
        <v>86.06</v>
      </c>
      <c r="L1604" s="16" t="n">
        <f aca="false">J1604-K1604</f>
        <v>30.04</v>
      </c>
    </row>
    <row r="1605" customFormat="false" ht="15" hidden="false" customHeight="false" outlineLevel="0" collapsed="false">
      <c r="A1605" s="12" t="n">
        <v>1604</v>
      </c>
      <c r="B1605" s="12" t="n">
        <v>832</v>
      </c>
      <c r="C1605" s="12" t="n">
        <v>7</v>
      </c>
      <c r="D1605" s="12" t="n">
        <v>1</v>
      </c>
      <c r="E1605" s="16" t="n">
        <v>5139</v>
      </c>
      <c r="F1605" s="12" t="n">
        <v>0</v>
      </c>
      <c r="G1605" s="12" t="str">
        <f aca="false">INDEX(Products!$C$2:$C$181,MATCH(C1605,Products!$A$2:$A$181,0))</f>
        <v>Electronics</v>
      </c>
      <c r="H1605" s="16" t="n">
        <f aca="false">INDEX(Products!$E$2:$E$181,MATCH(C1605,Products!$A$2:$A$181,0))</f>
        <v>3044.69</v>
      </c>
      <c r="I1605" s="12" t="str">
        <f aca="false">INDEX(Orders!$G$2:$G$3525,MATCH(B1605,Orders!$A$2:$A$3525,0))</f>
        <v>Delivered</v>
      </c>
      <c r="J1605" s="16" t="n">
        <f aca="false">D1605*E1605*(1-F1605/100)</f>
        <v>5139</v>
      </c>
      <c r="K1605" s="16" t="n">
        <f aca="false">D1605*H1605</f>
        <v>3044.69</v>
      </c>
      <c r="L1605" s="16" t="n">
        <f aca="false">J1605-K1605</f>
        <v>2094.31</v>
      </c>
    </row>
    <row r="1606" customFormat="false" ht="15" hidden="false" customHeight="false" outlineLevel="0" collapsed="false">
      <c r="A1606" s="12" t="n">
        <v>1605</v>
      </c>
      <c r="B1606" s="12" t="n">
        <v>833</v>
      </c>
      <c r="C1606" s="12" t="n">
        <v>48</v>
      </c>
      <c r="D1606" s="12" t="n">
        <v>1</v>
      </c>
      <c r="E1606" s="16" t="n">
        <v>3959</v>
      </c>
      <c r="F1606" s="12" t="n">
        <v>15</v>
      </c>
      <c r="G1606" s="12" t="str">
        <f aca="false">INDEX(Products!$C$2:$C$181,MATCH(C1606,Products!$A$2:$A$181,0))</f>
        <v>Home &amp; Kitchen</v>
      </c>
      <c r="H1606" s="16" t="n">
        <f aca="false">INDEX(Products!$E$2:$E$181,MATCH(C1606,Products!$A$2:$A$181,0))</f>
        <v>2568.44</v>
      </c>
      <c r="I1606" s="12" t="str">
        <f aca="false">INDEX(Orders!$G$2:$G$3525,MATCH(B1606,Orders!$A$2:$A$3525,0))</f>
        <v>Cancelled</v>
      </c>
      <c r="J1606" s="16" t="n">
        <f aca="false">D1606*E1606*(1-F1606/100)</f>
        <v>3365.15</v>
      </c>
      <c r="K1606" s="16" t="n">
        <f aca="false">D1606*H1606</f>
        <v>2568.44</v>
      </c>
      <c r="L1606" s="16" t="n">
        <f aca="false">J1606-K1606</f>
        <v>796.71</v>
      </c>
    </row>
    <row r="1607" customFormat="false" ht="15" hidden="false" customHeight="false" outlineLevel="0" collapsed="false">
      <c r="A1607" s="12" t="n">
        <v>1606</v>
      </c>
      <c r="B1607" s="12" t="n">
        <v>833</v>
      </c>
      <c r="C1607" s="12" t="n">
        <v>43</v>
      </c>
      <c r="D1607" s="12" t="n">
        <v>1</v>
      </c>
      <c r="E1607" s="16" t="n">
        <v>1839</v>
      </c>
      <c r="F1607" s="12" t="n">
        <v>0</v>
      </c>
      <c r="G1607" s="12" t="str">
        <f aca="false">INDEX(Products!$C$2:$C$181,MATCH(C1607,Products!$A$2:$A$181,0))</f>
        <v>Home &amp; Kitchen</v>
      </c>
      <c r="H1607" s="16" t="n">
        <f aca="false">INDEX(Products!$E$2:$E$181,MATCH(C1607,Products!$A$2:$A$181,0))</f>
        <v>1131.05</v>
      </c>
      <c r="I1607" s="12" t="str">
        <f aca="false">INDEX(Orders!$G$2:$G$3525,MATCH(B1607,Orders!$A$2:$A$3525,0))</f>
        <v>Cancelled</v>
      </c>
      <c r="J1607" s="16" t="n">
        <f aca="false">D1607*E1607*(1-F1607/100)</f>
        <v>1839</v>
      </c>
      <c r="K1607" s="16" t="n">
        <f aca="false">D1607*H1607</f>
        <v>1131.05</v>
      </c>
      <c r="L1607" s="16" t="n">
        <f aca="false">J1607-K1607</f>
        <v>707.95</v>
      </c>
    </row>
    <row r="1608" customFormat="false" ht="15" hidden="false" customHeight="false" outlineLevel="0" collapsed="false">
      <c r="A1608" s="12" t="n">
        <v>1607</v>
      </c>
      <c r="B1608" s="12" t="n">
        <v>833</v>
      </c>
      <c r="C1608" s="12" t="n">
        <v>120</v>
      </c>
      <c r="D1608" s="12" t="n">
        <v>3</v>
      </c>
      <c r="E1608" s="16" t="n">
        <v>1229</v>
      </c>
      <c r="F1608" s="12" t="n">
        <v>0</v>
      </c>
      <c r="G1608" s="12" t="str">
        <f aca="false">INDEX(Products!$C$2:$C$181,MATCH(C1608,Products!$A$2:$A$181,0))</f>
        <v>Beauty</v>
      </c>
      <c r="H1608" s="16" t="n">
        <f aca="false">INDEX(Products!$E$2:$E$181,MATCH(C1608,Products!$A$2:$A$181,0))</f>
        <v>719.48</v>
      </c>
      <c r="I1608" s="12" t="str">
        <f aca="false">INDEX(Orders!$G$2:$G$3525,MATCH(B1608,Orders!$A$2:$A$3525,0))</f>
        <v>Cancelled</v>
      </c>
      <c r="J1608" s="16" t="n">
        <f aca="false">D1608*E1608*(1-F1608/100)</f>
        <v>3687</v>
      </c>
      <c r="K1608" s="16" t="n">
        <f aca="false">D1608*H1608</f>
        <v>2158.44</v>
      </c>
      <c r="L1608" s="16" t="n">
        <f aca="false">J1608-K1608</f>
        <v>1528.56</v>
      </c>
    </row>
    <row r="1609" customFormat="false" ht="15" hidden="false" customHeight="false" outlineLevel="0" collapsed="false">
      <c r="A1609" s="12" t="n">
        <v>1608</v>
      </c>
      <c r="B1609" s="12" t="n">
        <v>833</v>
      </c>
      <c r="C1609" s="12" t="n">
        <v>15</v>
      </c>
      <c r="D1609" s="12" t="n">
        <v>1</v>
      </c>
      <c r="E1609" s="16" t="n">
        <v>3889</v>
      </c>
      <c r="F1609" s="12" t="n">
        <v>15</v>
      </c>
      <c r="G1609" s="12" t="str">
        <f aca="false">INDEX(Products!$C$2:$C$181,MATCH(C1609,Products!$A$2:$A$181,0))</f>
        <v>Electronics</v>
      </c>
      <c r="H1609" s="16" t="n">
        <f aca="false">INDEX(Products!$E$2:$E$181,MATCH(C1609,Products!$A$2:$A$181,0))</f>
        <v>2175.08</v>
      </c>
      <c r="I1609" s="12" t="str">
        <f aca="false">INDEX(Orders!$G$2:$G$3525,MATCH(B1609,Orders!$A$2:$A$3525,0))</f>
        <v>Cancelled</v>
      </c>
      <c r="J1609" s="16" t="n">
        <f aca="false">D1609*E1609*(1-F1609/100)</f>
        <v>3305.65</v>
      </c>
      <c r="K1609" s="16" t="n">
        <f aca="false">D1609*H1609</f>
        <v>2175.08</v>
      </c>
      <c r="L1609" s="16" t="n">
        <f aca="false">J1609-K1609</f>
        <v>1130.57</v>
      </c>
    </row>
    <row r="1610" customFormat="false" ht="15" hidden="false" customHeight="false" outlineLevel="0" collapsed="false">
      <c r="A1610" s="12" t="n">
        <v>1609</v>
      </c>
      <c r="B1610" s="12" t="n">
        <v>834</v>
      </c>
      <c r="C1610" s="12" t="n">
        <v>53</v>
      </c>
      <c r="D1610" s="12" t="n">
        <v>1</v>
      </c>
      <c r="E1610" s="16" t="n">
        <v>4579</v>
      </c>
      <c r="F1610" s="12" t="n">
        <v>5</v>
      </c>
      <c r="G1610" s="12" t="str">
        <f aca="false">INDEX(Products!$C$2:$C$181,MATCH(C1610,Products!$A$2:$A$181,0))</f>
        <v>Home &amp; Kitchen</v>
      </c>
      <c r="H1610" s="16" t="n">
        <f aca="false">INDEX(Products!$E$2:$E$181,MATCH(C1610,Products!$A$2:$A$181,0))</f>
        <v>2746.75</v>
      </c>
      <c r="I1610" s="12" t="str">
        <f aca="false">INDEX(Orders!$G$2:$G$3525,MATCH(B1610,Orders!$A$2:$A$3525,0))</f>
        <v>Delivered</v>
      </c>
      <c r="J1610" s="16" t="n">
        <f aca="false">D1610*E1610*(1-F1610/100)</f>
        <v>4350.05</v>
      </c>
      <c r="K1610" s="16" t="n">
        <f aca="false">D1610*H1610</f>
        <v>2746.75</v>
      </c>
      <c r="L1610" s="16" t="n">
        <f aca="false">J1610-K1610</f>
        <v>1603.3</v>
      </c>
    </row>
    <row r="1611" customFormat="false" ht="15" hidden="false" customHeight="false" outlineLevel="0" collapsed="false">
      <c r="A1611" s="12" t="n">
        <v>1610</v>
      </c>
      <c r="B1611" s="12" t="n">
        <v>835</v>
      </c>
      <c r="C1611" s="12" t="n">
        <v>144</v>
      </c>
      <c r="D1611" s="12" t="n">
        <v>1</v>
      </c>
      <c r="E1611" s="16" t="n">
        <v>2009</v>
      </c>
      <c r="F1611" s="12" t="n">
        <v>10</v>
      </c>
      <c r="G1611" s="12" t="str">
        <f aca="false">INDEX(Products!$C$2:$C$181,MATCH(C1611,Products!$A$2:$A$181,0))</f>
        <v>Sports &amp; Fitness</v>
      </c>
      <c r="H1611" s="16" t="n">
        <f aca="false">INDEX(Products!$E$2:$E$181,MATCH(C1611,Products!$A$2:$A$181,0))</f>
        <v>1322.98</v>
      </c>
      <c r="I1611" s="12" t="str">
        <f aca="false">INDEX(Orders!$G$2:$G$3525,MATCH(B1611,Orders!$A$2:$A$3525,0))</f>
        <v>Delivered</v>
      </c>
      <c r="J1611" s="16" t="n">
        <f aca="false">D1611*E1611*(1-F1611/100)</f>
        <v>1808.1</v>
      </c>
      <c r="K1611" s="16" t="n">
        <f aca="false">D1611*H1611</f>
        <v>1322.98</v>
      </c>
      <c r="L1611" s="16" t="n">
        <f aca="false">J1611-K1611</f>
        <v>485.12</v>
      </c>
    </row>
    <row r="1612" customFormat="false" ht="15" hidden="false" customHeight="false" outlineLevel="0" collapsed="false">
      <c r="A1612" s="12" t="n">
        <v>1611</v>
      </c>
      <c r="B1612" s="12" t="n">
        <v>835</v>
      </c>
      <c r="C1612" s="12" t="n">
        <v>168</v>
      </c>
      <c r="D1612" s="12" t="n">
        <v>2</v>
      </c>
      <c r="E1612" s="16" t="n">
        <v>149</v>
      </c>
      <c r="F1612" s="12" t="n">
        <v>0</v>
      </c>
      <c r="G1612" s="12" t="str">
        <f aca="false">INDEX(Products!$C$2:$C$181,MATCH(C1612,Products!$A$2:$A$181,0))</f>
        <v>Books &amp; Stationery</v>
      </c>
      <c r="H1612" s="16" t="n">
        <f aca="false">INDEX(Products!$E$2:$E$181,MATCH(C1612,Products!$A$2:$A$181,0))</f>
        <v>83.16</v>
      </c>
      <c r="I1612" s="12" t="str">
        <f aca="false">INDEX(Orders!$G$2:$G$3525,MATCH(B1612,Orders!$A$2:$A$3525,0))</f>
        <v>Delivered</v>
      </c>
      <c r="J1612" s="16" t="n">
        <f aca="false">D1612*E1612*(1-F1612/100)</f>
        <v>298</v>
      </c>
      <c r="K1612" s="16" t="n">
        <f aca="false">D1612*H1612</f>
        <v>166.32</v>
      </c>
      <c r="L1612" s="16" t="n">
        <f aca="false">J1612-K1612</f>
        <v>131.68</v>
      </c>
    </row>
    <row r="1613" customFormat="false" ht="15" hidden="false" customHeight="false" outlineLevel="0" collapsed="false">
      <c r="A1613" s="12" t="n">
        <v>1612</v>
      </c>
      <c r="B1613" s="12" t="n">
        <v>836</v>
      </c>
      <c r="C1613" s="12" t="n">
        <v>109</v>
      </c>
      <c r="D1613" s="12" t="n">
        <v>1</v>
      </c>
      <c r="E1613" s="16" t="n">
        <v>699</v>
      </c>
      <c r="F1613" s="12" t="n">
        <v>0</v>
      </c>
      <c r="G1613" s="12" t="str">
        <f aca="false">INDEX(Products!$C$2:$C$181,MATCH(C1613,Products!$A$2:$A$181,0))</f>
        <v>Beauty</v>
      </c>
      <c r="H1613" s="16" t="n">
        <f aca="false">INDEX(Products!$E$2:$E$181,MATCH(C1613,Products!$A$2:$A$181,0))</f>
        <v>488.81</v>
      </c>
      <c r="I1613" s="12" t="str">
        <f aca="false">INDEX(Orders!$G$2:$G$3525,MATCH(B1613,Orders!$A$2:$A$3525,0))</f>
        <v>Delivered</v>
      </c>
      <c r="J1613" s="16" t="n">
        <f aca="false">D1613*E1613*(1-F1613/100)</f>
        <v>699</v>
      </c>
      <c r="K1613" s="16" t="n">
        <f aca="false">D1613*H1613</f>
        <v>488.81</v>
      </c>
      <c r="L1613" s="16" t="n">
        <f aca="false">J1613-K1613</f>
        <v>210.19</v>
      </c>
    </row>
    <row r="1614" customFormat="false" ht="15" hidden="false" customHeight="false" outlineLevel="0" collapsed="false">
      <c r="A1614" s="12" t="n">
        <v>1613</v>
      </c>
      <c r="B1614" s="12" t="n">
        <v>836</v>
      </c>
      <c r="C1614" s="12" t="n">
        <v>106</v>
      </c>
      <c r="D1614" s="12" t="n">
        <v>1</v>
      </c>
      <c r="E1614" s="16" t="n">
        <v>1069</v>
      </c>
      <c r="F1614" s="12" t="n">
        <v>20</v>
      </c>
      <c r="G1614" s="12" t="str">
        <f aca="false">INDEX(Products!$C$2:$C$181,MATCH(C1614,Products!$A$2:$A$181,0))</f>
        <v>Beauty</v>
      </c>
      <c r="H1614" s="16" t="n">
        <f aca="false">INDEX(Products!$E$2:$E$181,MATCH(C1614,Products!$A$2:$A$181,0))</f>
        <v>735.88</v>
      </c>
      <c r="I1614" s="12" t="str">
        <f aca="false">INDEX(Orders!$G$2:$G$3525,MATCH(B1614,Orders!$A$2:$A$3525,0))</f>
        <v>Delivered</v>
      </c>
      <c r="J1614" s="16" t="n">
        <f aca="false">D1614*E1614*(1-F1614/100)</f>
        <v>855.2</v>
      </c>
      <c r="K1614" s="16" t="n">
        <f aca="false">D1614*H1614</f>
        <v>735.88</v>
      </c>
      <c r="L1614" s="16" t="n">
        <f aca="false">J1614-K1614</f>
        <v>119.32</v>
      </c>
    </row>
    <row r="1615" customFormat="false" ht="15" hidden="false" customHeight="false" outlineLevel="0" collapsed="false">
      <c r="A1615" s="12" t="n">
        <v>1614</v>
      </c>
      <c r="B1615" s="12" t="n">
        <v>837</v>
      </c>
      <c r="C1615" s="12" t="n">
        <v>109</v>
      </c>
      <c r="D1615" s="12" t="n">
        <v>1</v>
      </c>
      <c r="E1615" s="16" t="n">
        <v>699</v>
      </c>
      <c r="F1615" s="12" t="n">
        <v>0</v>
      </c>
      <c r="G1615" s="12" t="str">
        <f aca="false">INDEX(Products!$C$2:$C$181,MATCH(C1615,Products!$A$2:$A$181,0))</f>
        <v>Beauty</v>
      </c>
      <c r="H1615" s="16" t="n">
        <f aca="false">INDEX(Products!$E$2:$E$181,MATCH(C1615,Products!$A$2:$A$181,0))</f>
        <v>488.81</v>
      </c>
      <c r="I1615" s="12" t="str">
        <f aca="false">INDEX(Orders!$G$2:$G$3525,MATCH(B1615,Orders!$A$2:$A$3525,0))</f>
        <v>Delivered</v>
      </c>
      <c r="J1615" s="16" t="n">
        <f aca="false">D1615*E1615*(1-F1615/100)</f>
        <v>699</v>
      </c>
      <c r="K1615" s="16" t="n">
        <f aca="false">D1615*H1615</f>
        <v>488.81</v>
      </c>
      <c r="L1615" s="16" t="n">
        <f aca="false">J1615-K1615</f>
        <v>210.19</v>
      </c>
    </row>
    <row r="1616" customFormat="false" ht="15" hidden="false" customHeight="false" outlineLevel="0" collapsed="false">
      <c r="A1616" s="12" t="n">
        <v>1615</v>
      </c>
      <c r="B1616" s="12" t="n">
        <v>838</v>
      </c>
      <c r="C1616" s="12" t="n">
        <v>68</v>
      </c>
      <c r="D1616" s="12" t="n">
        <v>1</v>
      </c>
      <c r="E1616" s="16" t="n">
        <v>2859</v>
      </c>
      <c r="F1616" s="12" t="n">
        <v>0</v>
      </c>
      <c r="G1616" s="12" t="str">
        <f aca="false">INDEX(Products!$C$2:$C$181,MATCH(C1616,Products!$A$2:$A$181,0))</f>
        <v>Fashion</v>
      </c>
      <c r="H1616" s="16" t="n">
        <f aca="false">INDEX(Products!$E$2:$E$181,MATCH(C1616,Products!$A$2:$A$181,0))</f>
        <v>1757.26</v>
      </c>
      <c r="I1616" s="12" t="str">
        <f aca="false">INDEX(Orders!$G$2:$G$3525,MATCH(B1616,Orders!$A$2:$A$3525,0))</f>
        <v>Cancelled</v>
      </c>
      <c r="J1616" s="16" t="n">
        <f aca="false">D1616*E1616*(1-F1616/100)</f>
        <v>2859</v>
      </c>
      <c r="K1616" s="16" t="n">
        <f aca="false">D1616*H1616</f>
        <v>1757.26</v>
      </c>
      <c r="L1616" s="16" t="n">
        <f aca="false">J1616-K1616</f>
        <v>1101.74</v>
      </c>
    </row>
    <row r="1617" customFormat="false" ht="15" hidden="false" customHeight="false" outlineLevel="0" collapsed="false">
      <c r="A1617" s="12" t="n">
        <v>1616</v>
      </c>
      <c r="B1617" s="12" t="n">
        <v>838</v>
      </c>
      <c r="C1617" s="12" t="n">
        <v>159</v>
      </c>
      <c r="D1617" s="12" t="n">
        <v>1</v>
      </c>
      <c r="E1617" s="16" t="n">
        <v>439</v>
      </c>
      <c r="F1617" s="12" t="n">
        <v>0</v>
      </c>
      <c r="G1617" s="12" t="str">
        <f aca="false">INDEX(Products!$C$2:$C$181,MATCH(C1617,Products!$A$2:$A$181,0))</f>
        <v>Books &amp; Stationery</v>
      </c>
      <c r="H1617" s="16" t="n">
        <f aca="false">INDEX(Products!$E$2:$E$181,MATCH(C1617,Products!$A$2:$A$181,0))</f>
        <v>256.67</v>
      </c>
      <c r="I1617" s="12" t="str">
        <f aca="false">INDEX(Orders!$G$2:$G$3525,MATCH(B1617,Orders!$A$2:$A$3525,0))</f>
        <v>Cancelled</v>
      </c>
      <c r="J1617" s="16" t="n">
        <f aca="false">D1617*E1617*(1-F1617/100)</f>
        <v>439</v>
      </c>
      <c r="K1617" s="16" t="n">
        <f aca="false">D1617*H1617</f>
        <v>256.67</v>
      </c>
      <c r="L1617" s="16" t="n">
        <f aca="false">J1617-K1617</f>
        <v>182.33</v>
      </c>
    </row>
    <row r="1618" customFormat="false" ht="15" hidden="false" customHeight="false" outlineLevel="0" collapsed="false">
      <c r="A1618" s="12" t="n">
        <v>1617</v>
      </c>
      <c r="B1618" s="12" t="n">
        <v>838</v>
      </c>
      <c r="C1618" s="12" t="n">
        <v>61</v>
      </c>
      <c r="D1618" s="12" t="n">
        <v>1</v>
      </c>
      <c r="E1618" s="16" t="n">
        <v>2489</v>
      </c>
      <c r="F1618" s="12" t="n">
        <v>0</v>
      </c>
      <c r="G1618" s="12" t="str">
        <f aca="false">INDEX(Products!$C$2:$C$181,MATCH(C1618,Products!$A$2:$A$181,0))</f>
        <v>Fashion</v>
      </c>
      <c r="H1618" s="16" t="n">
        <f aca="false">INDEX(Products!$E$2:$E$181,MATCH(C1618,Products!$A$2:$A$181,0))</f>
        <v>1815.02</v>
      </c>
      <c r="I1618" s="12" t="str">
        <f aca="false">INDEX(Orders!$G$2:$G$3525,MATCH(B1618,Orders!$A$2:$A$3525,0))</f>
        <v>Cancelled</v>
      </c>
      <c r="J1618" s="16" t="n">
        <f aca="false">D1618*E1618*(1-F1618/100)</f>
        <v>2489</v>
      </c>
      <c r="K1618" s="16" t="n">
        <f aca="false">D1618*H1618</f>
        <v>1815.02</v>
      </c>
      <c r="L1618" s="16" t="n">
        <f aca="false">J1618-K1618</f>
        <v>673.98</v>
      </c>
    </row>
    <row r="1619" customFormat="false" ht="15" hidden="false" customHeight="false" outlineLevel="0" collapsed="false">
      <c r="A1619" s="12" t="n">
        <v>1618</v>
      </c>
      <c r="B1619" s="12" t="n">
        <v>839</v>
      </c>
      <c r="C1619" s="12" t="n">
        <v>12</v>
      </c>
      <c r="D1619" s="12" t="n">
        <v>1</v>
      </c>
      <c r="E1619" s="16" t="n">
        <v>2329</v>
      </c>
      <c r="F1619" s="12" t="n">
        <v>5</v>
      </c>
      <c r="G1619" s="12" t="str">
        <f aca="false">INDEX(Products!$C$2:$C$181,MATCH(C1619,Products!$A$2:$A$181,0))</f>
        <v>Electronics</v>
      </c>
      <c r="H1619" s="16" t="n">
        <f aca="false">INDEX(Products!$E$2:$E$181,MATCH(C1619,Products!$A$2:$A$181,0))</f>
        <v>1451.6</v>
      </c>
      <c r="I1619" s="12" t="str">
        <f aca="false">INDEX(Orders!$G$2:$G$3525,MATCH(B1619,Orders!$A$2:$A$3525,0))</f>
        <v>Returned</v>
      </c>
      <c r="J1619" s="16" t="n">
        <f aca="false">D1619*E1619*(1-F1619/100)</f>
        <v>2212.55</v>
      </c>
      <c r="K1619" s="16" t="n">
        <f aca="false">D1619*H1619</f>
        <v>1451.6</v>
      </c>
      <c r="L1619" s="16" t="n">
        <f aca="false">J1619-K1619</f>
        <v>760.95</v>
      </c>
    </row>
    <row r="1620" customFormat="false" ht="15" hidden="false" customHeight="false" outlineLevel="0" collapsed="false">
      <c r="A1620" s="12" t="n">
        <v>1619</v>
      </c>
      <c r="B1620" s="12" t="n">
        <v>840</v>
      </c>
      <c r="C1620" s="12" t="n">
        <v>62</v>
      </c>
      <c r="D1620" s="12" t="n">
        <v>1</v>
      </c>
      <c r="E1620" s="16" t="n">
        <v>1169</v>
      </c>
      <c r="F1620" s="12" t="n">
        <v>0</v>
      </c>
      <c r="G1620" s="12" t="str">
        <f aca="false">INDEX(Products!$C$2:$C$181,MATCH(C1620,Products!$A$2:$A$181,0))</f>
        <v>Fashion</v>
      </c>
      <c r="H1620" s="16" t="n">
        <f aca="false">INDEX(Products!$E$2:$E$181,MATCH(C1620,Products!$A$2:$A$181,0))</f>
        <v>668.68</v>
      </c>
      <c r="I1620" s="12" t="str">
        <f aca="false">INDEX(Orders!$G$2:$G$3525,MATCH(B1620,Orders!$A$2:$A$3525,0))</f>
        <v>Cancelled</v>
      </c>
      <c r="J1620" s="16" t="n">
        <f aca="false">D1620*E1620*(1-F1620/100)</f>
        <v>1169</v>
      </c>
      <c r="K1620" s="16" t="n">
        <f aca="false">D1620*H1620</f>
        <v>668.68</v>
      </c>
      <c r="L1620" s="16" t="n">
        <f aca="false">J1620-K1620</f>
        <v>500.32</v>
      </c>
    </row>
    <row r="1621" customFormat="false" ht="15" hidden="false" customHeight="false" outlineLevel="0" collapsed="false">
      <c r="A1621" s="12" t="n">
        <v>1620</v>
      </c>
      <c r="B1621" s="12" t="n">
        <v>841</v>
      </c>
      <c r="C1621" s="12" t="n">
        <v>44</v>
      </c>
      <c r="D1621" s="12" t="n">
        <v>1</v>
      </c>
      <c r="E1621" s="16" t="n">
        <v>3769</v>
      </c>
      <c r="F1621" s="12" t="n">
        <v>0</v>
      </c>
      <c r="G1621" s="12" t="str">
        <f aca="false">INDEX(Products!$C$2:$C$181,MATCH(C1621,Products!$A$2:$A$181,0))</f>
        <v>Home &amp; Kitchen</v>
      </c>
      <c r="H1621" s="16" t="n">
        <f aca="false">INDEX(Products!$E$2:$E$181,MATCH(C1621,Products!$A$2:$A$181,0))</f>
        <v>2553.54</v>
      </c>
      <c r="I1621" s="12" t="str">
        <f aca="false">INDEX(Orders!$G$2:$G$3525,MATCH(B1621,Orders!$A$2:$A$3525,0))</f>
        <v>Delivered</v>
      </c>
      <c r="J1621" s="16" t="n">
        <f aca="false">D1621*E1621*(1-F1621/100)</f>
        <v>3769</v>
      </c>
      <c r="K1621" s="16" t="n">
        <f aca="false">D1621*H1621</f>
        <v>2553.54</v>
      </c>
      <c r="L1621" s="16" t="n">
        <f aca="false">J1621-K1621</f>
        <v>1215.46</v>
      </c>
    </row>
    <row r="1622" customFormat="false" ht="15" hidden="false" customHeight="false" outlineLevel="0" collapsed="false">
      <c r="A1622" s="12" t="n">
        <v>1621</v>
      </c>
      <c r="B1622" s="12" t="n">
        <v>841</v>
      </c>
      <c r="C1622" s="12" t="n">
        <v>3</v>
      </c>
      <c r="D1622" s="12" t="n">
        <v>1</v>
      </c>
      <c r="E1622" s="16" t="n">
        <v>1619</v>
      </c>
      <c r="F1622" s="12" t="n">
        <v>0</v>
      </c>
      <c r="G1622" s="12" t="str">
        <f aca="false">INDEX(Products!$C$2:$C$181,MATCH(C1622,Products!$A$2:$A$181,0))</f>
        <v>Electronics</v>
      </c>
      <c r="H1622" s="16" t="n">
        <f aca="false">INDEX(Products!$E$2:$E$181,MATCH(C1622,Products!$A$2:$A$181,0))</f>
        <v>940.96</v>
      </c>
      <c r="I1622" s="12" t="str">
        <f aca="false">INDEX(Orders!$G$2:$G$3525,MATCH(B1622,Orders!$A$2:$A$3525,0))</f>
        <v>Delivered</v>
      </c>
      <c r="J1622" s="16" t="n">
        <f aca="false">D1622*E1622*(1-F1622/100)</f>
        <v>1619</v>
      </c>
      <c r="K1622" s="16" t="n">
        <f aca="false">D1622*H1622</f>
        <v>940.96</v>
      </c>
      <c r="L1622" s="16" t="n">
        <f aca="false">J1622-K1622</f>
        <v>678.04</v>
      </c>
    </row>
    <row r="1623" customFormat="false" ht="15" hidden="false" customHeight="false" outlineLevel="0" collapsed="false">
      <c r="A1623" s="12" t="n">
        <v>1622</v>
      </c>
      <c r="B1623" s="12" t="n">
        <v>842</v>
      </c>
      <c r="C1623" s="12" t="n">
        <v>19</v>
      </c>
      <c r="D1623" s="12" t="n">
        <v>3</v>
      </c>
      <c r="E1623" s="16" t="n">
        <v>2389</v>
      </c>
      <c r="F1623" s="12" t="n">
        <v>15</v>
      </c>
      <c r="G1623" s="12" t="str">
        <f aca="false">INDEX(Products!$C$2:$C$181,MATCH(C1623,Products!$A$2:$A$181,0))</f>
        <v>Electronics</v>
      </c>
      <c r="H1623" s="16" t="n">
        <f aca="false">INDEX(Products!$E$2:$E$181,MATCH(C1623,Products!$A$2:$A$181,0))</f>
        <v>1360.62</v>
      </c>
      <c r="I1623" s="12" t="str">
        <f aca="false">INDEX(Orders!$G$2:$G$3525,MATCH(B1623,Orders!$A$2:$A$3525,0))</f>
        <v>Delivered</v>
      </c>
      <c r="J1623" s="16" t="n">
        <f aca="false">D1623*E1623*(1-F1623/100)</f>
        <v>6091.95</v>
      </c>
      <c r="K1623" s="16" t="n">
        <f aca="false">D1623*H1623</f>
        <v>4081.86</v>
      </c>
      <c r="L1623" s="16" t="n">
        <f aca="false">J1623-K1623</f>
        <v>2010.09</v>
      </c>
    </row>
    <row r="1624" customFormat="false" ht="15" hidden="false" customHeight="false" outlineLevel="0" collapsed="false">
      <c r="A1624" s="12" t="n">
        <v>1623</v>
      </c>
      <c r="B1624" s="12" t="n">
        <v>842</v>
      </c>
      <c r="C1624" s="12" t="n">
        <v>112</v>
      </c>
      <c r="D1624" s="12" t="n">
        <v>1</v>
      </c>
      <c r="E1624" s="16" t="n">
        <v>309</v>
      </c>
      <c r="F1624" s="12" t="n">
        <v>0</v>
      </c>
      <c r="G1624" s="12" t="str">
        <f aca="false">INDEX(Products!$C$2:$C$181,MATCH(C1624,Products!$A$2:$A$181,0))</f>
        <v>Beauty</v>
      </c>
      <c r="H1624" s="16" t="n">
        <f aca="false">INDEX(Products!$E$2:$E$181,MATCH(C1624,Products!$A$2:$A$181,0))</f>
        <v>192.67</v>
      </c>
      <c r="I1624" s="12" t="str">
        <f aca="false">INDEX(Orders!$G$2:$G$3525,MATCH(B1624,Orders!$A$2:$A$3525,0))</f>
        <v>Delivered</v>
      </c>
      <c r="J1624" s="16" t="n">
        <f aca="false">D1624*E1624*(1-F1624/100)</f>
        <v>309</v>
      </c>
      <c r="K1624" s="16" t="n">
        <f aca="false">D1624*H1624</f>
        <v>192.67</v>
      </c>
      <c r="L1624" s="16" t="n">
        <f aca="false">J1624-K1624</f>
        <v>116.33</v>
      </c>
    </row>
    <row r="1625" customFormat="false" ht="15" hidden="false" customHeight="false" outlineLevel="0" collapsed="false">
      <c r="A1625" s="12" t="n">
        <v>1624</v>
      </c>
      <c r="B1625" s="12" t="n">
        <v>843</v>
      </c>
      <c r="C1625" s="12" t="n">
        <v>135</v>
      </c>
      <c r="D1625" s="12" t="n">
        <v>1</v>
      </c>
      <c r="E1625" s="16" t="n">
        <v>1609</v>
      </c>
      <c r="F1625" s="12" t="n">
        <v>0</v>
      </c>
      <c r="G1625" s="12" t="str">
        <f aca="false">INDEX(Products!$C$2:$C$181,MATCH(C1625,Products!$A$2:$A$181,0))</f>
        <v>Sports &amp; Fitness</v>
      </c>
      <c r="H1625" s="16" t="n">
        <f aca="false">INDEX(Products!$E$2:$E$181,MATCH(C1625,Products!$A$2:$A$181,0))</f>
        <v>979.43</v>
      </c>
      <c r="I1625" s="12" t="str">
        <f aca="false">INDEX(Orders!$G$2:$G$3525,MATCH(B1625,Orders!$A$2:$A$3525,0))</f>
        <v>Delivered</v>
      </c>
      <c r="J1625" s="16" t="n">
        <f aca="false">D1625*E1625*(1-F1625/100)</f>
        <v>1609</v>
      </c>
      <c r="K1625" s="16" t="n">
        <f aca="false">D1625*H1625</f>
        <v>979.43</v>
      </c>
      <c r="L1625" s="16" t="n">
        <f aca="false">J1625-K1625</f>
        <v>629.57</v>
      </c>
    </row>
    <row r="1626" customFormat="false" ht="15" hidden="false" customHeight="false" outlineLevel="0" collapsed="false">
      <c r="A1626" s="12" t="n">
        <v>1625</v>
      </c>
      <c r="B1626" s="12" t="n">
        <v>844</v>
      </c>
      <c r="C1626" s="12" t="n">
        <v>134</v>
      </c>
      <c r="D1626" s="12" t="n">
        <v>1</v>
      </c>
      <c r="E1626" s="16" t="n">
        <v>2869</v>
      </c>
      <c r="F1626" s="12" t="n">
        <v>0</v>
      </c>
      <c r="G1626" s="12" t="str">
        <f aca="false">INDEX(Products!$C$2:$C$181,MATCH(C1626,Products!$A$2:$A$181,0))</f>
        <v>Sports &amp; Fitness</v>
      </c>
      <c r="H1626" s="16" t="n">
        <f aca="false">INDEX(Products!$E$2:$E$181,MATCH(C1626,Products!$A$2:$A$181,0))</f>
        <v>1981.04</v>
      </c>
      <c r="I1626" s="12" t="str">
        <f aca="false">INDEX(Orders!$G$2:$G$3525,MATCH(B1626,Orders!$A$2:$A$3525,0))</f>
        <v>Returned</v>
      </c>
      <c r="J1626" s="16" t="n">
        <f aca="false">D1626*E1626*(1-F1626/100)</f>
        <v>2869</v>
      </c>
      <c r="K1626" s="16" t="n">
        <f aca="false">D1626*H1626</f>
        <v>1981.04</v>
      </c>
      <c r="L1626" s="16" t="n">
        <f aca="false">J1626-K1626</f>
        <v>887.96</v>
      </c>
    </row>
    <row r="1627" customFormat="false" ht="15" hidden="false" customHeight="false" outlineLevel="0" collapsed="false">
      <c r="A1627" s="12" t="n">
        <v>1626</v>
      </c>
      <c r="B1627" s="12" t="n">
        <v>844</v>
      </c>
      <c r="C1627" s="12" t="n">
        <v>36</v>
      </c>
      <c r="D1627" s="12" t="n">
        <v>1</v>
      </c>
      <c r="E1627" s="16" t="n">
        <v>3959</v>
      </c>
      <c r="F1627" s="12" t="n">
        <v>0</v>
      </c>
      <c r="G1627" s="12" t="str">
        <f aca="false">INDEX(Products!$C$2:$C$181,MATCH(C1627,Products!$A$2:$A$181,0))</f>
        <v>Home &amp; Kitchen</v>
      </c>
      <c r="H1627" s="16" t="n">
        <f aca="false">INDEX(Products!$E$2:$E$181,MATCH(C1627,Products!$A$2:$A$181,0))</f>
        <v>2334.79</v>
      </c>
      <c r="I1627" s="12" t="str">
        <f aca="false">INDEX(Orders!$G$2:$G$3525,MATCH(B1627,Orders!$A$2:$A$3525,0))</f>
        <v>Returned</v>
      </c>
      <c r="J1627" s="16" t="n">
        <f aca="false">D1627*E1627*(1-F1627/100)</f>
        <v>3959</v>
      </c>
      <c r="K1627" s="16" t="n">
        <f aca="false">D1627*H1627</f>
        <v>2334.79</v>
      </c>
      <c r="L1627" s="16" t="n">
        <f aca="false">J1627-K1627</f>
        <v>1624.21</v>
      </c>
    </row>
    <row r="1628" customFormat="false" ht="15" hidden="false" customHeight="false" outlineLevel="0" collapsed="false">
      <c r="A1628" s="12" t="n">
        <v>1627</v>
      </c>
      <c r="B1628" s="12" t="n">
        <v>845</v>
      </c>
      <c r="C1628" s="12" t="n">
        <v>138</v>
      </c>
      <c r="D1628" s="12" t="n">
        <v>1</v>
      </c>
      <c r="E1628" s="16" t="n">
        <v>2179</v>
      </c>
      <c r="F1628" s="12" t="n">
        <v>0</v>
      </c>
      <c r="G1628" s="12" t="str">
        <f aca="false">INDEX(Products!$C$2:$C$181,MATCH(C1628,Products!$A$2:$A$181,0))</f>
        <v>Sports &amp; Fitness</v>
      </c>
      <c r="H1628" s="16" t="n">
        <f aca="false">INDEX(Products!$E$2:$E$181,MATCH(C1628,Products!$A$2:$A$181,0))</f>
        <v>1417.01</v>
      </c>
      <c r="I1628" s="12" t="str">
        <f aca="false">INDEX(Orders!$G$2:$G$3525,MATCH(B1628,Orders!$A$2:$A$3525,0))</f>
        <v>Cancelled</v>
      </c>
      <c r="J1628" s="16" t="n">
        <f aca="false">D1628*E1628*(1-F1628/100)</f>
        <v>2179</v>
      </c>
      <c r="K1628" s="16" t="n">
        <f aca="false">D1628*H1628</f>
        <v>1417.01</v>
      </c>
      <c r="L1628" s="16" t="n">
        <f aca="false">J1628-K1628</f>
        <v>761.99</v>
      </c>
    </row>
    <row r="1629" customFormat="false" ht="15" hidden="false" customHeight="false" outlineLevel="0" collapsed="false">
      <c r="A1629" s="12" t="n">
        <v>1628</v>
      </c>
      <c r="B1629" s="12" t="n">
        <v>846</v>
      </c>
      <c r="C1629" s="12" t="n">
        <v>149</v>
      </c>
      <c r="D1629" s="12" t="n">
        <v>1</v>
      </c>
      <c r="E1629" s="16" t="n">
        <v>3149</v>
      </c>
      <c r="F1629" s="12" t="n">
        <v>5</v>
      </c>
      <c r="G1629" s="12" t="str">
        <f aca="false">INDEX(Products!$C$2:$C$181,MATCH(C1629,Products!$A$2:$A$181,0))</f>
        <v>Sports &amp; Fitness</v>
      </c>
      <c r="H1629" s="16" t="n">
        <f aca="false">INDEX(Products!$E$2:$E$181,MATCH(C1629,Products!$A$2:$A$181,0))</f>
        <v>1867.87</v>
      </c>
      <c r="I1629" s="12" t="str">
        <f aca="false">INDEX(Orders!$G$2:$G$3525,MATCH(B1629,Orders!$A$2:$A$3525,0))</f>
        <v>Delivered</v>
      </c>
      <c r="J1629" s="16" t="n">
        <f aca="false">D1629*E1629*(1-F1629/100)</f>
        <v>2991.55</v>
      </c>
      <c r="K1629" s="16" t="n">
        <f aca="false">D1629*H1629</f>
        <v>1867.87</v>
      </c>
      <c r="L1629" s="16" t="n">
        <f aca="false">J1629-K1629</f>
        <v>1123.68</v>
      </c>
    </row>
    <row r="1630" customFormat="false" ht="15" hidden="false" customHeight="false" outlineLevel="0" collapsed="false">
      <c r="A1630" s="12" t="n">
        <v>1629</v>
      </c>
      <c r="B1630" s="12" t="n">
        <v>847</v>
      </c>
      <c r="C1630" s="12" t="n">
        <v>97</v>
      </c>
      <c r="D1630" s="12" t="n">
        <v>1</v>
      </c>
      <c r="E1630" s="16" t="n">
        <v>1649</v>
      </c>
      <c r="F1630" s="12" t="n">
        <v>5</v>
      </c>
      <c r="G1630" s="12" t="str">
        <f aca="false">INDEX(Products!$C$2:$C$181,MATCH(C1630,Products!$A$2:$A$181,0))</f>
        <v>Beauty</v>
      </c>
      <c r="H1630" s="16" t="n">
        <f aca="false">INDEX(Products!$E$2:$E$181,MATCH(C1630,Products!$A$2:$A$181,0))</f>
        <v>1115.75</v>
      </c>
      <c r="I1630" s="12" t="str">
        <f aca="false">INDEX(Orders!$G$2:$G$3525,MATCH(B1630,Orders!$A$2:$A$3525,0))</f>
        <v>Cancelled</v>
      </c>
      <c r="J1630" s="16" t="n">
        <f aca="false">D1630*E1630*(1-F1630/100)</f>
        <v>1566.55</v>
      </c>
      <c r="K1630" s="16" t="n">
        <f aca="false">D1630*H1630</f>
        <v>1115.75</v>
      </c>
      <c r="L1630" s="16" t="n">
        <f aca="false">J1630-K1630</f>
        <v>450.8</v>
      </c>
    </row>
    <row r="1631" customFormat="false" ht="15" hidden="false" customHeight="false" outlineLevel="0" collapsed="false">
      <c r="A1631" s="12" t="n">
        <v>1630</v>
      </c>
      <c r="B1631" s="12" t="n">
        <v>847</v>
      </c>
      <c r="C1631" s="12" t="n">
        <v>23</v>
      </c>
      <c r="D1631" s="12" t="n">
        <v>1</v>
      </c>
      <c r="E1631" s="16" t="n">
        <v>2159</v>
      </c>
      <c r="F1631" s="12" t="n">
        <v>0</v>
      </c>
      <c r="G1631" s="12" t="str">
        <f aca="false">INDEX(Products!$C$2:$C$181,MATCH(C1631,Products!$A$2:$A$181,0))</f>
        <v>Electronics</v>
      </c>
      <c r="H1631" s="16" t="n">
        <f aca="false">INDEX(Products!$E$2:$E$181,MATCH(C1631,Products!$A$2:$A$181,0))</f>
        <v>1473.53</v>
      </c>
      <c r="I1631" s="12" t="str">
        <f aca="false">INDEX(Orders!$G$2:$G$3525,MATCH(B1631,Orders!$A$2:$A$3525,0))</f>
        <v>Cancelled</v>
      </c>
      <c r="J1631" s="16" t="n">
        <f aca="false">D1631*E1631*(1-F1631/100)</f>
        <v>2159</v>
      </c>
      <c r="K1631" s="16" t="n">
        <f aca="false">D1631*H1631</f>
        <v>1473.53</v>
      </c>
      <c r="L1631" s="16" t="n">
        <f aca="false">J1631-K1631</f>
        <v>685.47</v>
      </c>
    </row>
    <row r="1632" customFormat="false" ht="15" hidden="false" customHeight="false" outlineLevel="0" collapsed="false">
      <c r="A1632" s="12" t="n">
        <v>1631</v>
      </c>
      <c r="B1632" s="12" t="n">
        <v>847</v>
      </c>
      <c r="C1632" s="12" t="n">
        <v>60</v>
      </c>
      <c r="D1632" s="12" t="n">
        <v>2</v>
      </c>
      <c r="E1632" s="16" t="n">
        <v>4519</v>
      </c>
      <c r="F1632" s="12" t="n">
        <v>10</v>
      </c>
      <c r="G1632" s="12" t="str">
        <f aca="false">INDEX(Products!$C$2:$C$181,MATCH(C1632,Products!$A$2:$A$181,0))</f>
        <v>Home &amp; Kitchen</v>
      </c>
      <c r="H1632" s="16" t="n">
        <f aca="false">INDEX(Products!$E$2:$E$181,MATCH(C1632,Products!$A$2:$A$181,0))</f>
        <v>2972.91</v>
      </c>
      <c r="I1632" s="12" t="str">
        <f aca="false">INDEX(Orders!$G$2:$G$3525,MATCH(B1632,Orders!$A$2:$A$3525,0))</f>
        <v>Cancelled</v>
      </c>
      <c r="J1632" s="16" t="n">
        <f aca="false">D1632*E1632*(1-F1632/100)</f>
        <v>8134.2</v>
      </c>
      <c r="K1632" s="16" t="n">
        <f aca="false">D1632*H1632</f>
        <v>5945.82</v>
      </c>
      <c r="L1632" s="16" t="n">
        <f aca="false">J1632-K1632</f>
        <v>2188.38</v>
      </c>
    </row>
    <row r="1633" customFormat="false" ht="15" hidden="false" customHeight="false" outlineLevel="0" collapsed="false">
      <c r="A1633" s="12" t="n">
        <v>1632</v>
      </c>
      <c r="B1633" s="12" t="n">
        <v>847</v>
      </c>
      <c r="C1633" s="12" t="n">
        <v>2</v>
      </c>
      <c r="D1633" s="12" t="n">
        <v>1</v>
      </c>
      <c r="E1633" s="16" t="n">
        <v>4619</v>
      </c>
      <c r="F1633" s="12" t="n">
        <v>0</v>
      </c>
      <c r="G1633" s="12" t="str">
        <f aca="false">INDEX(Products!$C$2:$C$181,MATCH(C1633,Products!$A$2:$A$181,0))</f>
        <v>Electronics</v>
      </c>
      <c r="H1633" s="16" t="n">
        <f aca="false">INDEX(Products!$E$2:$E$181,MATCH(C1633,Products!$A$2:$A$181,0))</f>
        <v>3093.49</v>
      </c>
      <c r="I1633" s="12" t="str">
        <f aca="false">INDEX(Orders!$G$2:$G$3525,MATCH(B1633,Orders!$A$2:$A$3525,0))</f>
        <v>Cancelled</v>
      </c>
      <c r="J1633" s="16" t="n">
        <f aca="false">D1633*E1633*(1-F1633/100)</f>
        <v>4619</v>
      </c>
      <c r="K1633" s="16" t="n">
        <f aca="false">D1633*H1633</f>
        <v>3093.49</v>
      </c>
      <c r="L1633" s="16" t="n">
        <f aca="false">J1633-K1633</f>
        <v>1525.51</v>
      </c>
    </row>
    <row r="1634" customFormat="false" ht="15" hidden="false" customHeight="false" outlineLevel="0" collapsed="false">
      <c r="A1634" s="12" t="n">
        <v>1633</v>
      </c>
      <c r="B1634" s="12" t="n">
        <v>848</v>
      </c>
      <c r="C1634" s="12" t="n">
        <v>7</v>
      </c>
      <c r="D1634" s="12" t="n">
        <v>1</v>
      </c>
      <c r="E1634" s="16" t="n">
        <v>5139</v>
      </c>
      <c r="F1634" s="12" t="n">
        <v>0</v>
      </c>
      <c r="G1634" s="12" t="str">
        <f aca="false">INDEX(Products!$C$2:$C$181,MATCH(C1634,Products!$A$2:$A$181,0))</f>
        <v>Electronics</v>
      </c>
      <c r="H1634" s="16" t="n">
        <f aca="false">INDEX(Products!$E$2:$E$181,MATCH(C1634,Products!$A$2:$A$181,0))</f>
        <v>3044.69</v>
      </c>
      <c r="I1634" s="12" t="str">
        <f aca="false">INDEX(Orders!$G$2:$G$3525,MATCH(B1634,Orders!$A$2:$A$3525,0))</f>
        <v>Delivered</v>
      </c>
      <c r="J1634" s="16" t="n">
        <f aca="false">D1634*E1634*(1-F1634/100)</f>
        <v>5139</v>
      </c>
      <c r="K1634" s="16" t="n">
        <f aca="false">D1634*H1634</f>
        <v>3044.69</v>
      </c>
      <c r="L1634" s="16" t="n">
        <f aca="false">J1634-K1634</f>
        <v>2094.31</v>
      </c>
    </row>
    <row r="1635" customFormat="false" ht="15" hidden="false" customHeight="false" outlineLevel="0" collapsed="false">
      <c r="A1635" s="12" t="n">
        <v>1634</v>
      </c>
      <c r="B1635" s="12" t="n">
        <v>849</v>
      </c>
      <c r="C1635" s="12" t="n">
        <v>32</v>
      </c>
      <c r="D1635" s="12" t="n">
        <v>1</v>
      </c>
      <c r="E1635" s="16" t="n">
        <v>4219</v>
      </c>
      <c r="F1635" s="12" t="n">
        <v>0</v>
      </c>
      <c r="G1635" s="12" t="str">
        <f aca="false">INDEX(Products!$C$2:$C$181,MATCH(C1635,Products!$A$2:$A$181,0))</f>
        <v>Home &amp; Kitchen</v>
      </c>
      <c r="H1635" s="16" t="n">
        <f aca="false">INDEX(Products!$E$2:$E$181,MATCH(C1635,Products!$A$2:$A$181,0))</f>
        <v>2621.48</v>
      </c>
      <c r="I1635" s="12" t="str">
        <f aca="false">INDEX(Orders!$G$2:$G$3525,MATCH(B1635,Orders!$A$2:$A$3525,0))</f>
        <v>Delivered</v>
      </c>
      <c r="J1635" s="16" t="n">
        <f aca="false">D1635*E1635*(1-F1635/100)</f>
        <v>4219</v>
      </c>
      <c r="K1635" s="16" t="n">
        <f aca="false">D1635*H1635</f>
        <v>2621.48</v>
      </c>
      <c r="L1635" s="16" t="n">
        <f aca="false">J1635-K1635</f>
        <v>1597.52</v>
      </c>
    </row>
    <row r="1636" customFormat="false" ht="15" hidden="false" customHeight="false" outlineLevel="0" collapsed="false">
      <c r="A1636" s="12" t="n">
        <v>1635</v>
      </c>
      <c r="B1636" s="12" t="n">
        <v>850</v>
      </c>
      <c r="C1636" s="12" t="n">
        <v>114</v>
      </c>
      <c r="D1636" s="12" t="n">
        <v>2</v>
      </c>
      <c r="E1636" s="16" t="n">
        <v>1769</v>
      </c>
      <c r="F1636" s="12" t="n">
        <v>5</v>
      </c>
      <c r="G1636" s="12" t="str">
        <f aca="false">INDEX(Products!$C$2:$C$181,MATCH(C1636,Products!$A$2:$A$181,0))</f>
        <v>Beauty</v>
      </c>
      <c r="H1636" s="16" t="n">
        <f aca="false">INDEX(Products!$E$2:$E$181,MATCH(C1636,Products!$A$2:$A$181,0))</f>
        <v>1112.03</v>
      </c>
      <c r="I1636" s="12" t="str">
        <f aca="false">INDEX(Orders!$G$2:$G$3525,MATCH(B1636,Orders!$A$2:$A$3525,0))</f>
        <v>Delivered</v>
      </c>
      <c r="J1636" s="16" t="n">
        <f aca="false">D1636*E1636*(1-F1636/100)</f>
        <v>3361.1</v>
      </c>
      <c r="K1636" s="16" t="n">
        <f aca="false">D1636*H1636</f>
        <v>2224.06</v>
      </c>
      <c r="L1636" s="16" t="n">
        <f aca="false">J1636-K1636</f>
        <v>1137.04</v>
      </c>
    </row>
    <row r="1637" customFormat="false" ht="15" hidden="false" customHeight="false" outlineLevel="0" collapsed="false">
      <c r="A1637" s="12" t="n">
        <v>1636</v>
      </c>
      <c r="B1637" s="12" t="n">
        <v>851</v>
      </c>
      <c r="C1637" s="12" t="n">
        <v>167</v>
      </c>
      <c r="D1637" s="12" t="n">
        <v>1</v>
      </c>
      <c r="E1637" s="16" t="n">
        <v>119</v>
      </c>
      <c r="F1637" s="12" t="n">
        <v>5</v>
      </c>
      <c r="G1637" s="12" t="str">
        <f aca="false">INDEX(Products!$C$2:$C$181,MATCH(C1637,Products!$A$2:$A$181,0))</f>
        <v>Books &amp; Stationery</v>
      </c>
      <c r="H1637" s="16" t="n">
        <f aca="false">INDEX(Products!$E$2:$E$181,MATCH(C1637,Products!$A$2:$A$181,0))</f>
        <v>68.21</v>
      </c>
      <c r="I1637" s="12" t="str">
        <f aca="false">INDEX(Orders!$G$2:$G$3525,MATCH(B1637,Orders!$A$2:$A$3525,0))</f>
        <v>Delivered</v>
      </c>
      <c r="J1637" s="16" t="n">
        <f aca="false">D1637*E1637*(1-F1637/100)</f>
        <v>113.05</v>
      </c>
      <c r="K1637" s="16" t="n">
        <f aca="false">D1637*H1637</f>
        <v>68.21</v>
      </c>
      <c r="L1637" s="16" t="n">
        <f aca="false">J1637-K1637</f>
        <v>44.84</v>
      </c>
    </row>
    <row r="1638" customFormat="false" ht="15" hidden="false" customHeight="false" outlineLevel="0" collapsed="false">
      <c r="A1638" s="12" t="n">
        <v>1637</v>
      </c>
      <c r="B1638" s="12" t="n">
        <v>852</v>
      </c>
      <c r="C1638" s="12" t="n">
        <v>54</v>
      </c>
      <c r="D1638" s="12" t="n">
        <v>1</v>
      </c>
      <c r="E1638" s="16" t="n">
        <v>2299</v>
      </c>
      <c r="F1638" s="12" t="n">
        <v>0</v>
      </c>
      <c r="G1638" s="12" t="str">
        <f aca="false">INDEX(Products!$C$2:$C$181,MATCH(C1638,Products!$A$2:$A$181,0))</f>
        <v>Home &amp; Kitchen</v>
      </c>
      <c r="H1638" s="16" t="n">
        <f aca="false">INDEX(Products!$E$2:$E$181,MATCH(C1638,Products!$A$2:$A$181,0))</f>
        <v>1611.85</v>
      </c>
      <c r="I1638" s="12" t="str">
        <f aca="false">INDEX(Orders!$G$2:$G$3525,MATCH(B1638,Orders!$A$2:$A$3525,0))</f>
        <v>Delivered</v>
      </c>
      <c r="J1638" s="16" t="n">
        <f aca="false">D1638*E1638*(1-F1638/100)</f>
        <v>2299</v>
      </c>
      <c r="K1638" s="16" t="n">
        <f aca="false">D1638*H1638</f>
        <v>1611.85</v>
      </c>
      <c r="L1638" s="16" t="n">
        <f aca="false">J1638-K1638</f>
        <v>687.15</v>
      </c>
    </row>
    <row r="1639" customFormat="false" ht="15" hidden="false" customHeight="false" outlineLevel="0" collapsed="false">
      <c r="A1639" s="12" t="n">
        <v>1638</v>
      </c>
      <c r="B1639" s="12" t="n">
        <v>853</v>
      </c>
      <c r="C1639" s="12" t="n">
        <v>57</v>
      </c>
      <c r="D1639" s="12" t="n">
        <v>1</v>
      </c>
      <c r="E1639" s="16" t="n">
        <v>4689</v>
      </c>
      <c r="F1639" s="12" t="n">
        <v>15</v>
      </c>
      <c r="G1639" s="12" t="str">
        <f aca="false">INDEX(Products!$C$2:$C$181,MATCH(C1639,Products!$A$2:$A$181,0))</f>
        <v>Home &amp; Kitchen</v>
      </c>
      <c r="H1639" s="16" t="n">
        <f aca="false">INDEX(Products!$E$2:$E$181,MATCH(C1639,Products!$A$2:$A$181,0))</f>
        <v>3336.81</v>
      </c>
      <c r="I1639" s="12" t="str">
        <f aca="false">INDEX(Orders!$G$2:$G$3525,MATCH(B1639,Orders!$A$2:$A$3525,0))</f>
        <v>Returned</v>
      </c>
      <c r="J1639" s="16" t="n">
        <f aca="false">D1639*E1639*(1-F1639/100)</f>
        <v>3985.65</v>
      </c>
      <c r="K1639" s="16" t="n">
        <f aca="false">D1639*H1639</f>
        <v>3336.81</v>
      </c>
      <c r="L1639" s="16" t="n">
        <f aca="false">J1639-K1639</f>
        <v>648.84</v>
      </c>
    </row>
    <row r="1640" customFormat="false" ht="15" hidden="false" customHeight="false" outlineLevel="0" collapsed="false">
      <c r="A1640" s="12" t="n">
        <v>1639</v>
      </c>
      <c r="B1640" s="12" t="n">
        <v>854</v>
      </c>
      <c r="C1640" s="12" t="n">
        <v>4</v>
      </c>
      <c r="D1640" s="12" t="n">
        <v>1</v>
      </c>
      <c r="E1640" s="16" t="n">
        <v>1109</v>
      </c>
      <c r="F1640" s="12" t="n">
        <v>10</v>
      </c>
      <c r="G1640" s="12" t="str">
        <f aca="false">INDEX(Products!$C$2:$C$181,MATCH(C1640,Products!$A$2:$A$181,0))</f>
        <v>Electronics</v>
      </c>
      <c r="H1640" s="16" t="n">
        <f aca="false">INDEX(Products!$E$2:$E$181,MATCH(C1640,Products!$A$2:$A$181,0))</f>
        <v>802.07</v>
      </c>
      <c r="I1640" s="12" t="str">
        <f aca="false">INDEX(Orders!$G$2:$G$3525,MATCH(B1640,Orders!$A$2:$A$3525,0))</f>
        <v>Delivered</v>
      </c>
      <c r="J1640" s="16" t="n">
        <f aca="false">D1640*E1640*(1-F1640/100)</f>
        <v>998.1</v>
      </c>
      <c r="K1640" s="16" t="n">
        <f aca="false">D1640*H1640</f>
        <v>802.07</v>
      </c>
      <c r="L1640" s="16" t="n">
        <f aca="false">J1640-K1640</f>
        <v>196.03</v>
      </c>
    </row>
    <row r="1641" customFormat="false" ht="15" hidden="false" customHeight="false" outlineLevel="0" collapsed="false">
      <c r="A1641" s="12" t="n">
        <v>1640</v>
      </c>
      <c r="B1641" s="12" t="n">
        <v>854</v>
      </c>
      <c r="C1641" s="12" t="n">
        <v>53</v>
      </c>
      <c r="D1641" s="12" t="n">
        <v>1</v>
      </c>
      <c r="E1641" s="16" t="n">
        <v>4579</v>
      </c>
      <c r="F1641" s="12" t="n">
        <v>15</v>
      </c>
      <c r="G1641" s="12" t="str">
        <f aca="false">INDEX(Products!$C$2:$C$181,MATCH(C1641,Products!$A$2:$A$181,0))</f>
        <v>Home &amp; Kitchen</v>
      </c>
      <c r="H1641" s="16" t="n">
        <f aca="false">INDEX(Products!$E$2:$E$181,MATCH(C1641,Products!$A$2:$A$181,0))</f>
        <v>2746.75</v>
      </c>
      <c r="I1641" s="12" t="str">
        <f aca="false">INDEX(Orders!$G$2:$G$3525,MATCH(B1641,Orders!$A$2:$A$3525,0))</f>
        <v>Delivered</v>
      </c>
      <c r="J1641" s="16" t="n">
        <f aca="false">D1641*E1641*(1-F1641/100)</f>
        <v>3892.15</v>
      </c>
      <c r="K1641" s="16" t="n">
        <f aca="false">D1641*H1641</f>
        <v>2746.75</v>
      </c>
      <c r="L1641" s="16" t="n">
        <f aca="false">J1641-K1641</f>
        <v>1145.4</v>
      </c>
    </row>
    <row r="1642" customFormat="false" ht="15" hidden="false" customHeight="false" outlineLevel="0" collapsed="false">
      <c r="A1642" s="12" t="n">
        <v>1641</v>
      </c>
      <c r="B1642" s="12" t="n">
        <v>855</v>
      </c>
      <c r="C1642" s="12" t="n">
        <v>133</v>
      </c>
      <c r="D1642" s="12" t="n">
        <v>1</v>
      </c>
      <c r="E1642" s="16" t="n">
        <v>3549</v>
      </c>
      <c r="F1642" s="12" t="n">
        <v>0</v>
      </c>
      <c r="G1642" s="12" t="str">
        <f aca="false">INDEX(Products!$C$2:$C$181,MATCH(C1642,Products!$A$2:$A$181,0))</f>
        <v>Sports &amp; Fitness</v>
      </c>
      <c r="H1642" s="16" t="n">
        <f aca="false">INDEX(Products!$E$2:$E$181,MATCH(C1642,Products!$A$2:$A$181,0))</f>
        <v>2477.75</v>
      </c>
      <c r="I1642" s="12" t="str">
        <f aca="false">INDEX(Orders!$G$2:$G$3525,MATCH(B1642,Orders!$A$2:$A$3525,0))</f>
        <v>Delivered</v>
      </c>
      <c r="J1642" s="16" t="n">
        <f aca="false">D1642*E1642*(1-F1642/100)</f>
        <v>3549</v>
      </c>
      <c r="K1642" s="16" t="n">
        <f aca="false">D1642*H1642</f>
        <v>2477.75</v>
      </c>
      <c r="L1642" s="16" t="n">
        <f aca="false">J1642-K1642</f>
        <v>1071.25</v>
      </c>
    </row>
    <row r="1643" customFormat="false" ht="15" hidden="false" customHeight="false" outlineLevel="0" collapsed="false">
      <c r="A1643" s="12" t="n">
        <v>1642</v>
      </c>
      <c r="B1643" s="12" t="n">
        <v>855</v>
      </c>
      <c r="C1643" s="12" t="n">
        <v>142</v>
      </c>
      <c r="D1643" s="12" t="n">
        <v>1</v>
      </c>
      <c r="E1643" s="16" t="n">
        <v>1669</v>
      </c>
      <c r="F1643" s="12" t="n">
        <v>5</v>
      </c>
      <c r="G1643" s="12" t="str">
        <f aca="false">INDEX(Products!$C$2:$C$181,MATCH(C1643,Products!$A$2:$A$181,0))</f>
        <v>Sports &amp; Fitness</v>
      </c>
      <c r="H1643" s="16" t="n">
        <f aca="false">INDEX(Products!$E$2:$E$181,MATCH(C1643,Products!$A$2:$A$181,0))</f>
        <v>949.32</v>
      </c>
      <c r="I1643" s="12" t="str">
        <f aca="false">INDEX(Orders!$G$2:$G$3525,MATCH(B1643,Orders!$A$2:$A$3525,0))</f>
        <v>Delivered</v>
      </c>
      <c r="J1643" s="16" t="n">
        <f aca="false">D1643*E1643*(1-F1643/100)</f>
        <v>1585.55</v>
      </c>
      <c r="K1643" s="16" t="n">
        <f aca="false">D1643*H1643</f>
        <v>949.32</v>
      </c>
      <c r="L1643" s="16" t="n">
        <f aca="false">J1643-K1643</f>
        <v>636.23</v>
      </c>
    </row>
    <row r="1644" customFormat="false" ht="15" hidden="false" customHeight="false" outlineLevel="0" collapsed="false">
      <c r="A1644" s="12" t="n">
        <v>1643</v>
      </c>
      <c r="B1644" s="12" t="n">
        <v>856</v>
      </c>
      <c r="C1644" s="12" t="n">
        <v>77</v>
      </c>
      <c r="D1644" s="12" t="n">
        <v>1</v>
      </c>
      <c r="E1644" s="16" t="n">
        <v>699</v>
      </c>
      <c r="F1644" s="12" t="n">
        <v>0</v>
      </c>
      <c r="G1644" s="12" t="str">
        <f aca="false">INDEX(Products!$C$2:$C$181,MATCH(C1644,Products!$A$2:$A$181,0))</f>
        <v>Fashion</v>
      </c>
      <c r="H1644" s="16" t="n">
        <f aca="false">INDEX(Products!$E$2:$E$181,MATCH(C1644,Products!$A$2:$A$181,0))</f>
        <v>452.88</v>
      </c>
      <c r="I1644" s="12" t="str">
        <f aca="false">INDEX(Orders!$G$2:$G$3525,MATCH(B1644,Orders!$A$2:$A$3525,0))</f>
        <v>Returned</v>
      </c>
      <c r="J1644" s="16" t="n">
        <f aca="false">D1644*E1644*(1-F1644/100)</f>
        <v>699</v>
      </c>
      <c r="K1644" s="16" t="n">
        <f aca="false">D1644*H1644</f>
        <v>452.88</v>
      </c>
      <c r="L1644" s="16" t="n">
        <f aca="false">J1644-K1644</f>
        <v>246.12</v>
      </c>
    </row>
    <row r="1645" customFormat="false" ht="15" hidden="false" customHeight="false" outlineLevel="0" collapsed="false">
      <c r="A1645" s="12" t="n">
        <v>1644</v>
      </c>
      <c r="B1645" s="12" t="n">
        <v>857</v>
      </c>
      <c r="C1645" s="12" t="n">
        <v>97</v>
      </c>
      <c r="D1645" s="12" t="n">
        <v>1</v>
      </c>
      <c r="E1645" s="16" t="n">
        <v>1649</v>
      </c>
      <c r="F1645" s="12" t="n">
        <v>0</v>
      </c>
      <c r="G1645" s="12" t="str">
        <f aca="false">INDEX(Products!$C$2:$C$181,MATCH(C1645,Products!$A$2:$A$181,0))</f>
        <v>Beauty</v>
      </c>
      <c r="H1645" s="16" t="n">
        <f aca="false">INDEX(Products!$E$2:$E$181,MATCH(C1645,Products!$A$2:$A$181,0))</f>
        <v>1115.75</v>
      </c>
      <c r="I1645" s="12" t="str">
        <f aca="false">INDEX(Orders!$G$2:$G$3525,MATCH(B1645,Orders!$A$2:$A$3525,0))</f>
        <v>Delivered</v>
      </c>
      <c r="J1645" s="16" t="n">
        <f aca="false">D1645*E1645*(1-F1645/100)</f>
        <v>1649</v>
      </c>
      <c r="K1645" s="16" t="n">
        <f aca="false">D1645*H1645</f>
        <v>1115.75</v>
      </c>
      <c r="L1645" s="16" t="n">
        <f aca="false">J1645-K1645</f>
        <v>533.25</v>
      </c>
    </row>
    <row r="1646" customFormat="false" ht="15" hidden="false" customHeight="false" outlineLevel="0" collapsed="false">
      <c r="A1646" s="12" t="n">
        <v>1645</v>
      </c>
      <c r="B1646" s="12" t="n">
        <v>857</v>
      </c>
      <c r="C1646" s="12" t="n">
        <v>160</v>
      </c>
      <c r="D1646" s="12" t="n">
        <v>1</v>
      </c>
      <c r="E1646" s="16" t="n">
        <v>229</v>
      </c>
      <c r="F1646" s="12" t="n">
        <v>0</v>
      </c>
      <c r="G1646" s="12" t="str">
        <f aca="false">INDEX(Products!$C$2:$C$181,MATCH(C1646,Products!$A$2:$A$181,0))</f>
        <v>Books &amp; Stationery</v>
      </c>
      <c r="H1646" s="16" t="n">
        <f aca="false">INDEX(Products!$E$2:$E$181,MATCH(C1646,Products!$A$2:$A$181,0))</f>
        <v>137.41</v>
      </c>
      <c r="I1646" s="12" t="str">
        <f aca="false">INDEX(Orders!$G$2:$G$3525,MATCH(B1646,Orders!$A$2:$A$3525,0))</f>
        <v>Delivered</v>
      </c>
      <c r="J1646" s="16" t="n">
        <f aca="false">D1646*E1646*(1-F1646/100)</f>
        <v>229</v>
      </c>
      <c r="K1646" s="16" t="n">
        <f aca="false">D1646*H1646</f>
        <v>137.41</v>
      </c>
      <c r="L1646" s="16" t="n">
        <f aca="false">J1646-K1646</f>
        <v>91.59</v>
      </c>
    </row>
    <row r="1647" customFormat="false" ht="15" hidden="false" customHeight="false" outlineLevel="0" collapsed="false">
      <c r="A1647" s="12" t="n">
        <v>1646</v>
      </c>
      <c r="B1647" s="12" t="n">
        <v>858</v>
      </c>
      <c r="C1647" s="12" t="n">
        <v>104</v>
      </c>
      <c r="D1647" s="12" t="n">
        <v>1</v>
      </c>
      <c r="E1647" s="16" t="n">
        <v>329</v>
      </c>
      <c r="F1647" s="12" t="n">
        <v>0</v>
      </c>
      <c r="G1647" s="12" t="str">
        <f aca="false">INDEX(Products!$C$2:$C$181,MATCH(C1647,Products!$A$2:$A$181,0))</f>
        <v>Beauty</v>
      </c>
      <c r="H1647" s="16" t="n">
        <f aca="false">INDEX(Products!$E$2:$E$181,MATCH(C1647,Products!$A$2:$A$181,0))</f>
        <v>224.61</v>
      </c>
      <c r="I1647" s="12" t="str">
        <f aca="false">INDEX(Orders!$G$2:$G$3525,MATCH(B1647,Orders!$A$2:$A$3525,0))</f>
        <v>Delivered</v>
      </c>
      <c r="J1647" s="16" t="n">
        <f aca="false">D1647*E1647*(1-F1647/100)</f>
        <v>329</v>
      </c>
      <c r="K1647" s="16" t="n">
        <f aca="false">D1647*H1647</f>
        <v>224.61</v>
      </c>
      <c r="L1647" s="16" t="n">
        <f aca="false">J1647-K1647</f>
        <v>104.39</v>
      </c>
    </row>
    <row r="1648" customFormat="false" ht="15" hidden="false" customHeight="false" outlineLevel="0" collapsed="false">
      <c r="A1648" s="12" t="n">
        <v>1647</v>
      </c>
      <c r="B1648" s="12" t="n">
        <v>858</v>
      </c>
      <c r="C1648" s="12" t="n">
        <v>105</v>
      </c>
      <c r="D1648" s="12" t="n">
        <v>1</v>
      </c>
      <c r="E1648" s="16" t="n">
        <v>169</v>
      </c>
      <c r="F1648" s="12" t="n">
        <v>5</v>
      </c>
      <c r="G1648" s="12" t="str">
        <f aca="false">INDEX(Products!$C$2:$C$181,MATCH(C1648,Products!$A$2:$A$181,0))</f>
        <v>Beauty</v>
      </c>
      <c r="H1648" s="16" t="n">
        <f aca="false">INDEX(Products!$E$2:$E$181,MATCH(C1648,Products!$A$2:$A$181,0))</f>
        <v>98.39</v>
      </c>
      <c r="I1648" s="12" t="str">
        <f aca="false">INDEX(Orders!$G$2:$G$3525,MATCH(B1648,Orders!$A$2:$A$3525,0))</f>
        <v>Delivered</v>
      </c>
      <c r="J1648" s="16" t="n">
        <f aca="false">D1648*E1648*(1-F1648/100)</f>
        <v>160.55</v>
      </c>
      <c r="K1648" s="16" t="n">
        <f aca="false">D1648*H1648</f>
        <v>98.39</v>
      </c>
      <c r="L1648" s="16" t="n">
        <f aca="false">J1648-K1648</f>
        <v>62.16</v>
      </c>
    </row>
    <row r="1649" customFormat="false" ht="15" hidden="false" customHeight="false" outlineLevel="0" collapsed="false">
      <c r="A1649" s="12" t="n">
        <v>1648</v>
      </c>
      <c r="B1649" s="12" t="n">
        <v>858</v>
      </c>
      <c r="C1649" s="12" t="n">
        <v>67</v>
      </c>
      <c r="D1649" s="12" t="n">
        <v>1</v>
      </c>
      <c r="E1649" s="16" t="n">
        <v>629</v>
      </c>
      <c r="F1649" s="12" t="n">
        <v>0</v>
      </c>
      <c r="G1649" s="12" t="str">
        <f aca="false">INDEX(Products!$C$2:$C$181,MATCH(C1649,Products!$A$2:$A$181,0))</f>
        <v>Fashion</v>
      </c>
      <c r="H1649" s="16" t="n">
        <f aca="false">INDEX(Products!$E$2:$E$181,MATCH(C1649,Products!$A$2:$A$181,0))</f>
        <v>388.42</v>
      </c>
      <c r="I1649" s="12" t="str">
        <f aca="false">INDEX(Orders!$G$2:$G$3525,MATCH(B1649,Orders!$A$2:$A$3525,0))</f>
        <v>Delivered</v>
      </c>
      <c r="J1649" s="16" t="n">
        <f aca="false">D1649*E1649*(1-F1649/100)</f>
        <v>629</v>
      </c>
      <c r="K1649" s="16" t="n">
        <f aca="false">D1649*H1649</f>
        <v>388.42</v>
      </c>
      <c r="L1649" s="16" t="n">
        <f aca="false">J1649-K1649</f>
        <v>240.58</v>
      </c>
    </row>
    <row r="1650" customFormat="false" ht="15" hidden="false" customHeight="false" outlineLevel="0" collapsed="false">
      <c r="A1650" s="12" t="n">
        <v>1649</v>
      </c>
      <c r="B1650" s="12" t="n">
        <v>858</v>
      </c>
      <c r="C1650" s="12" t="n">
        <v>134</v>
      </c>
      <c r="D1650" s="12" t="n">
        <v>2</v>
      </c>
      <c r="E1650" s="16" t="n">
        <v>2869</v>
      </c>
      <c r="F1650" s="12" t="n">
        <v>0</v>
      </c>
      <c r="G1650" s="12" t="str">
        <f aca="false">INDEX(Products!$C$2:$C$181,MATCH(C1650,Products!$A$2:$A$181,0))</f>
        <v>Sports &amp; Fitness</v>
      </c>
      <c r="H1650" s="16" t="n">
        <f aca="false">INDEX(Products!$E$2:$E$181,MATCH(C1650,Products!$A$2:$A$181,0))</f>
        <v>1981.04</v>
      </c>
      <c r="I1650" s="12" t="str">
        <f aca="false">INDEX(Orders!$G$2:$G$3525,MATCH(B1650,Orders!$A$2:$A$3525,0))</f>
        <v>Delivered</v>
      </c>
      <c r="J1650" s="16" t="n">
        <f aca="false">D1650*E1650*(1-F1650/100)</f>
        <v>5738</v>
      </c>
      <c r="K1650" s="16" t="n">
        <f aca="false">D1650*H1650</f>
        <v>3962.08</v>
      </c>
      <c r="L1650" s="16" t="n">
        <f aca="false">J1650-K1650</f>
        <v>1775.92</v>
      </c>
    </row>
    <row r="1651" customFormat="false" ht="15" hidden="false" customHeight="false" outlineLevel="0" collapsed="false">
      <c r="A1651" s="12" t="n">
        <v>1650</v>
      </c>
      <c r="B1651" s="12" t="n">
        <v>859</v>
      </c>
      <c r="C1651" s="12" t="n">
        <v>5</v>
      </c>
      <c r="D1651" s="12" t="n">
        <v>1</v>
      </c>
      <c r="E1651" s="16" t="n">
        <v>3939</v>
      </c>
      <c r="F1651" s="12" t="n">
        <v>10</v>
      </c>
      <c r="G1651" s="12" t="str">
        <f aca="false">INDEX(Products!$C$2:$C$181,MATCH(C1651,Products!$A$2:$A$181,0))</f>
        <v>Electronics</v>
      </c>
      <c r="H1651" s="16" t="n">
        <f aca="false">INDEX(Products!$E$2:$E$181,MATCH(C1651,Products!$A$2:$A$181,0))</f>
        <v>2724.27</v>
      </c>
      <c r="I1651" s="12" t="str">
        <f aca="false">INDEX(Orders!$G$2:$G$3525,MATCH(B1651,Orders!$A$2:$A$3525,0))</f>
        <v>Delivered</v>
      </c>
      <c r="J1651" s="16" t="n">
        <f aca="false">D1651*E1651*(1-F1651/100)</f>
        <v>3545.1</v>
      </c>
      <c r="K1651" s="16" t="n">
        <f aca="false">D1651*H1651</f>
        <v>2724.27</v>
      </c>
      <c r="L1651" s="16" t="n">
        <f aca="false">J1651-K1651</f>
        <v>820.83</v>
      </c>
    </row>
    <row r="1652" customFormat="false" ht="15" hidden="false" customHeight="false" outlineLevel="0" collapsed="false">
      <c r="A1652" s="12" t="n">
        <v>1651</v>
      </c>
      <c r="B1652" s="12" t="n">
        <v>859</v>
      </c>
      <c r="C1652" s="12" t="n">
        <v>96</v>
      </c>
      <c r="D1652" s="12" t="n">
        <v>1</v>
      </c>
      <c r="E1652" s="16" t="n">
        <v>309</v>
      </c>
      <c r="F1652" s="12" t="n">
        <v>0</v>
      </c>
      <c r="G1652" s="12" t="str">
        <f aca="false">INDEX(Products!$C$2:$C$181,MATCH(C1652,Products!$A$2:$A$181,0))</f>
        <v>Beauty</v>
      </c>
      <c r="H1652" s="16" t="n">
        <f aca="false">INDEX(Products!$E$2:$E$181,MATCH(C1652,Products!$A$2:$A$181,0))</f>
        <v>225.4</v>
      </c>
      <c r="I1652" s="12" t="str">
        <f aca="false">INDEX(Orders!$G$2:$G$3525,MATCH(B1652,Orders!$A$2:$A$3525,0))</f>
        <v>Delivered</v>
      </c>
      <c r="J1652" s="16" t="n">
        <f aca="false">D1652*E1652*(1-F1652/100)</f>
        <v>309</v>
      </c>
      <c r="K1652" s="16" t="n">
        <f aca="false">D1652*H1652</f>
        <v>225.4</v>
      </c>
      <c r="L1652" s="16" t="n">
        <f aca="false">J1652-K1652</f>
        <v>83.6</v>
      </c>
    </row>
    <row r="1653" customFormat="false" ht="15" hidden="false" customHeight="false" outlineLevel="0" collapsed="false">
      <c r="A1653" s="12" t="n">
        <v>1652</v>
      </c>
      <c r="B1653" s="12" t="n">
        <v>860</v>
      </c>
      <c r="C1653" s="12" t="n">
        <v>82</v>
      </c>
      <c r="D1653" s="12" t="n">
        <v>1</v>
      </c>
      <c r="E1653" s="16" t="n">
        <v>2019</v>
      </c>
      <c r="F1653" s="12" t="n">
        <v>15</v>
      </c>
      <c r="G1653" s="12" t="str">
        <f aca="false">INDEX(Products!$C$2:$C$181,MATCH(C1653,Products!$A$2:$A$181,0))</f>
        <v>Fashion</v>
      </c>
      <c r="H1653" s="16" t="n">
        <f aca="false">INDEX(Products!$E$2:$E$181,MATCH(C1653,Products!$A$2:$A$181,0))</f>
        <v>1326.8</v>
      </c>
      <c r="I1653" s="12" t="str">
        <f aca="false">INDEX(Orders!$G$2:$G$3525,MATCH(B1653,Orders!$A$2:$A$3525,0))</f>
        <v>Delivered</v>
      </c>
      <c r="J1653" s="16" t="n">
        <f aca="false">D1653*E1653*(1-F1653/100)</f>
        <v>1716.15</v>
      </c>
      <c r="K1653" s="16" t="n">
        <f aca="false">D1653*H1653</f>
        <v>1326.8</v>
      </c>
      <c r="L1653" s="16" t="n">
        <f aca="false">J1653-K1653</f>
        <v>389.35</v>
      </c>
    </row>
    <row r="1654" customFormat="false" ht="15" hidden="false" customHeight="false" outlineLevel="0" collapsed="false">
      <c r="A1654" s="12" t="n">
        <v>1653</v>
      </c>
      <c r="B1654" s="12" t="n">
        <v>861</v>
      </c>
      <c r="C1654" s="12" t="n">
        <v>162</v>
      </c>
      <c r="D1654" s="12" t="n">
        <v>2</v>
      </c>
      <c r="E1654" s="16" t="n">
        <v>639</v>
      </c>
      <c r="F1654" s="12" t="n">
        <v>0</v>
      </c>
      <c r="G1654" s="12" t="str">
        <f aca="false">INDEX(Products!$C$2:$C$181,MATCH(C1654,Products!$A$2:$A$181,0))</f>
        <v>Books &amp; Stationery</v>
      </c>
      <c r="H1654" s="16" t="n">
        <f aca="false">INDEX(Products!$E$2:$E$181,MATCH(C1654,Products!$A$2:$A$181,0))</f>
        <v>387.23</v>
      </c>
      <c r="I1654" s="12" t="str">
        <f aca="false">INDEX(Orders!$G$2:$G$3525,MATCH(B1654,Orders!$A$2:$A$3525,0))</f>
        <v>Delivered</v>
      </c>
      <c r="J1654" s="16" t="n">
        <f aca="false">D1654*E1654*(1-F1654/100)</f>
        <v>1278</v>
      </c>
      <c r="K1654" s="16" t="n">
        <f aca="false">D1654*H1654</f>
        <v>774.46</v>
      </c>
      <c r="L1654" s="16" t="n">
        <f aca="false">J1654-K1654</f>
        <v>503.54</v>
      </c>
    </row>
    <row r="1655" customFormat="false" ht="15" hidden="false" customHeight="false" outlineLevel="0" collapsed="false">
      <c r="A1655" s="12" t="n">
        <v>1654</v>
      </c>
      <c r="B1655" s="12" t="n">
        <v>862</v>
      </c>
      <c r="C1655" s="12" t="n">
        <v>46</v>
      </c>
      <c r="D1655" s="12" t="n">
        <v>2</v>
      </c>
      <c r="E1655" s="16" t="n">
        <v>959</v>
      </c>
      <c r="F1655" s="12" t="n">
        <v>15</v>
      </c>
      <c r="G1655" s="12" t="str">
        <f aca="false">INDEX(Products!$C$2:$C$181,MATCH(C1655,Products!$A$2:$A$181,0))</f>
        <v>Home &amp; Kitchen</v>
      </c>
      <c r="H1655" s="16" t="n">
        <f aca="false">INDEX(Products!$E$2:$E$181,MATCH(C1655,Products!$A$2:$A$181,0))</f>
        <v>664.25</v>
      </c>
      <c r="I1655" s="12" t="str">
        <f aca="false">INDEX(Orders!$G$2:$G$3525,MATCH(B1655,Orders!$A$2:$A$3525,0))</f>
        <v>Cancelled</v>
      </c>
      <c r="J1655" s="16" t="n">
        <f aca="false">D1655*E1655*(1-F1655/100)</f>
        <v>1630.3</v>
      </c>
      <c r="K1655" s="16" t="n">
        <f aca="false">D1655*H1655</f>
        <v>1328.5</v>
      </c>
      <c r="L1655" s="16" t="n">
        <f aca="false">J1655-K1655</f>
        <v>301.8</v>
      </c>
    </row>
    <row r="1656" customFormat="false" ht="15" hidden="false" customHeight="false" outlineLevel="0" collapsed="false">
      <c r="A1656" s="12" t="n">
        <v>1655</v>
      </c>
      <c r="B1656" s="12" t="n">
        <v>862</v>
      </c>
      <c r="C1656" s="12" t="n">
        <v>107</v>
      </c>
      <c r="D1656" s="12" t="n">
        <v>1</v>
      </c>
      <c r="E1656" s="16" t="n">
        <v>1239</v>
      </c>
      <c r="F1656" s="12" t="n">
        <v>15</v>
      </c>
      <c r="G1656" s="12" t="str">
        <f aca="false">INDEX(Products!$C$2:$C$181,MATCH(C1656,Products!$A$2:$A$181,0))</f>
        <v>Beauty</v>
      </c>
      <c r="H1656" s="16" t="n">
        <f aca="false">INDEX(Products!$E$2:$E$181,MATCH(C1656,Products!$A$2:$A$181,0))</f>
        <v>737.02</v>
      </c>
      <c r="I1656" s="12" t="str">
        <f aca="false">INDEX(Orders!$G$2:$G$3525,MATCH(B1656,Orders!$A$2:$A$3525,0))</f>
        <v>Cancelled</v>
      </c>
      <c r="J1656" s="16" t="n">
        <f aca="false">D1656*E1656*(1-F1656/100)</f>
        <v>1053.15</v>
      </c>
      <c r="K1656" s="16" t="n">
        <f aca="false">D1656*H1656</f>
        <v>737.02</v>
      </c>
      <c r="L1656" s="16" t="n">
        <f aca="false">J1656-K1656</f>
        <v>316.13</v>
      </c>
    </row>
    <row r="1657" customFormat="false" ht="15" hidden="false" customHeight="false" outlineLevel="0" collapsed="false">
      <c r="A1657" s="12" t="n">
        <v>1656</v>
      </c>
      <c r="B1657" s="12" t="n">
        <v>862</v>
      </c>
      <c r="C1657" s="12" t="n">
        <v>38</v>
      </c>
      <c r="D1657" s="12" t="n">
        <v>1</v>
      </c>
      <c r="E1657" s="16" t="n">
        <v>3659</v>
      </c>
      <c r="F1657" s="12" t="n">
        <v>0</v>
      </c>
      <c r="G1657" s="12" t="str">
        <f aca="false">INDEX(Products!$C$2:$C$181,MATCH(C1657,Products!$A$2:$A$181,0))</f>
        <v>Home &amp; Kitchen</v>
      </c>
      <c r="H1657" s="16" t="n">
        <f aca="false">INDEX(Products!$E$2:$E$181,MATCH(C1657,Products!$A$2:$A$181,0))</f>
        <v>2545.94</v>
      </c>
      <c r="I1657" s="12" t="str">
        <f aca="false">INDEX(Orders!$G$2:$G$3525,MATCH(B1657,Orders!$A$2:$A$3525,0))</f>
        <v>Cancelled</v>
      </c>
      <c r="J1657" s="16" t="n">
        <f aca="false">D1657*E1657*(1-F1657/100)</f>
        <v>3659</v>
      </c>
      <c r="K1657" s="16" t="n">
        <f aca="false">D1657*H1657</f>
        <v>2545.94</v>
      </c>
      <c r="L1657" s="16" t="n">
        <f aca="false">J1657-K1657</f>
        <v>1113.06</v>
      </c>
    </row>
    <row r="1658" customFormat="false" ht="15" hidden="false" customHeight="false" outlineLevel="0" collapsed="false">
      <c r="A1658" s="12" t="n">
        <v>1657</v>
      </c>
      <c r="B1658" s="12" t="n">
        <v>863</v>
      </c>
      <c r="C1658" s="12" t="n">
        <v>152</v>
      </c>
      <c r="D1658" s="12" t="n">
        <v>2</v>
      </c>
      <c r="E1658" s="16" t="n">
        <v>539</v>
      </c>
      <c r="F1658" s="12" t="n">
        <v>0</v>
      </c>
      <c r="G1658" s="12" t="str">
        <f aca="false">INDEX(Products!$C$2:$C$181,MATCH(C1658,Products!$A$2:$A$181,0))</f>
        <v>Books &amp; Stationery</v>
      </c>
      <c r="H1658" s="16" t="n">
        <f aca="false">INDEX(Products!$E$2:$E$181,MATCH(C1658,Products!$A$2:$A$181,0))</f>
        <v>365.16</v>
      </c>
      <c r="I1658" s="12" t="str">
        <f aca="false">INDEX(Orders!$G$2:$G$3525,MATCH(B1658,Orders!$A$2:$A$3525,0))</f>
        <v>Cancelled</v>
      </c>
      <c r="J1658" s="16" t="n">
        <f aca="false">D1658*E1658*(1-F1658/100)</f>
        <v>1078</v>
      </c>
      <c r="K1658" s="16" t="n">
        <f aca="false">D1658*H1658</f>
        <v>730.32</v>
      </c>
      <c r="L1658" s="16" t="n">
        <f aca="false">J1658-K1658</f>
        <v>347.68</v>
      </c>
    </row>
    <row r="1659" customFormat="false" ht="15" hidden="false" customHeight="false" outlineLevel="0" collapsed="false">
      <c r="A1659" s="12" t="n">
        <v>1658</v>
      </c>
      <c r="B1659" s="12" t="n">
        <v>864</v>
      </c>
      <c r="C1659" s="12" t="n">
        <v>161</v>
      </c>
      <c r="D1659" s="12" t="n">
        <v>1</v>
      </c>
      <c r="E1659" s="16" t="n">
        <v>549</v>
      </c>
      <c r="F1659" s="12" t="n">
        <v>0</v>
      </c>
      <c r="G1659" s="12" t="str">
        <f aca="false">INDEX(Products!$C$2:$C$181,MATCH(C1659,Products!$A$2:$A$181,0))</f>
        <v>Books &amp; Stationery</v>
      </c>
      <c r="H1659" s="16" t="n">
        <f aca="false">INDEX(Products!$E$2:$E$181,MATCH(C1659,Products!$A$2:$A$181,0))</f>
        <v>380.41</v>
      </c>
      <c r="I1659" s="12" t="str">
        <f aca="false">INDEX(Orders!$G$2:$G$3525,MATCH(B1659,Orders!$A$2:$A$3525,0))</f>
        <v>Delivered</v>
      </c>
      <c r="J1659" s="16" t="n">
        <f aca="false">D1659*E1659*(1-F1659/100)</f>
        <v>549</v>
      </c>
      <c r="K1659" s="16" t="n">
        <f aca="false">D1659*H1659</f>
        <v>380.41</v>
      </c>
      <c r="L1659" s="16" t="n">
        <f aca="false">J1659-K1659</f>
        <v>168.59</v>
      </c>
    </row>
    <row r="1660" customFormat="false" ht="15" hidden="false" customHeight="false" outlineLevel="0" collapsed="false">
      <c r="A1660" s="12" t="n">
        <v>1659</v>
      </c>
      <c r="B1660" s="12" t="n">
        <v>865</v>
      </c>
      <c r="C1660" s="12" t="n">
        <v>58</v>
      </c>
      <c r="D1660" s="12" t="n">
        <v>2</v>
      </c>
      <c r="E1660" s="16" t="n">
        <v>3319</v>
      </c>
      <c r="F1660" s="12" t="n">
        <v>0</v>
      </c>
      <c r="G1660" s="12" t="str">
        <f aca="false">INDEX(Products!$C$2:$C$181,MATCH(C1660,Products!$A$2:$A$181,0))</f>
        <v>Home &amp; Kitchen</v>
      </c>
      <c r="H1660" s="16" t="n">
        <f aca="false">INDEX(Products!$E$2:$E$181,MATCH(C1660,Products!$A$2:$A$181,0))</f>
        <v>2403.93</v>
      </c>
      <c r="I1660" s="12" t="str">
        <f aca="false">INDEX(Orders!$G$2:$G$3525,MATCH(B1660,Orders!$A$2:$A$3525,0))</f>
        <v>Returned</v>
      </c>
      <c r="J1660" s="16" t="n">
        <f aca="false">D1660*E1660*(1-F1660/100)</f>
        <v>6638</v>
      </c>
      <c r="K1660" s="16" t="n">
        <f aca="false">D1660*H1660</f>
        <v>4807.86</v>
      </c>
      <c r="L1660" s="16" t="n">
        <f aca="false">J1660-K1660</f>
        <v>1830.14</v>
      </c>
    </row>
    <row r="1661" customFormat="false" ht="15" hidden="false" customHeight="false" outlineLevel="0" collapsed="false">
      <c r="A1661" s="12" t="n">
        <v>1660</v>
      </c>
      <c r="B1661" s="12" t="n">
        <v>866</v>
      </c>
      <c r="C1661" s="12" t="n">
        <v>180</v>
      </c>
      <c r="D1661" s="12" t="n">
        <v>1</v>
      </c>
      <c r="E1661" s="16" t="n">
        <v>859</v>
      </c>
      <c r="F1661" s="12" t="n">
        <v>0</v>
      </c>
      <c r="G1661" s="12" t="str">
        <f aca="false">INDEX(Products!$C$2:$C$181,MATCH(C1661,Products!$A$2:$A$181,0))</f>
        <v>Books &amp; Stationery</v>
      </c>
      <c r="H1661" s="16" t="n">
        <f aca="false">INDEX(Products!$E$2:$E$181,MATCH(C1661,Products!$A$2:$A$181,0))</f>
        <v>571.32</v>
      </c>
      <c r="I1661" s="12" t="str">
        <f aca="false">INDEX(Orders!$G$2:$G$3525,MATCH(B1661,Orders!$A$2:$A$3525,0))</f>
        <v>Delivered</v>
      </c>
      <c r="J1661" s="16" t="n">
        <f aca="false">D1661*E1661*(1-F1661/100)</f>
        <v>859</v>
      </c>
      <c r="K1661" s="16" t="n">
        <f aca="false">D1661*H1661</f>
        <v>571.32</v>
      </c>
      <c r="L1661" s="16" t="n">
        <f aca="false">J1661-K1661</f>
        <v>287.68</v>
      </c>
    </row>
    <row r="1662" customFormat="false" ht="15" hidden="false" customHeight="false" outlineLevel="0" collapsed="false">
      <c r="A1662" s="12" t="n">
        <v>1661</v>
      </c>
      <c r="B1662" s="12" t="n">
        <v>866</v>
      </c>
      <c r="C1662" s="12" t="n">
        <v>15</v>
      </c>
      <c r="D1662" s="12" t="n">
        <v>1</v>
      </c>
      <c r="E1662" s="16" t="n">
        <v>3889</v>
      </c>
      <c r="F1662" s="12" t="n">
        <v>0</v>
      </c>
      <c r="G1662" s="12" t="str">
        <f aca="false">INDEX(Products!$C$2:$C$181,MATCH(C1662,Products!$A$2:$A$181,0))</f>
        <v>Electronics</v>
      </c>
      <c r="H1662" s="16" t="n">
        <f aca="false">INDEX(Products!$E$2:$E$181,MATCH(C1662,Products!$A$2:$A$181,0))</f>
        <v>2175.08</v>
      </c>
      <c r="I1662" s="12" t="str">
        <f aca="false">INDEX(Orders!$G$2:$G$3525,MATCH(B1662,Orders!$A$2:$A$3525,0))</f>
        <v>Delivered</v>
      </c>
      <c r="J1662" s="16" t="n">
        <f aca="false">D1662*E1662*(1-F1662/100)</f>
        <v>3889</v>
      </c>
      <c r="K1662" s="16" t="n">
        <f aca="false">D1662*H1662</f>
        <v>2175.08</v>
      </c>
      <c r="L1662" s="16" t="n">
        <f aca="false">J1662-K1662</f>
        <v>1713.92</v>
      </c>
    </row>
    <row r="1663" customFormat="false" ht="15" hidden="false" customHeight="false" outlineLevel="0" collapsed="false">
      <c r="A1663" s="12" t="n">
        <v>1662</v>
      </c>
      <c r="B1663" s="12" t="n">
        <v>866</v>
      </c>
      <c r="C1663" s="12" t="n">
        <v>86</v>
      </c>
      <c r="D1663" s="12" t="n">
        <v>1</v>
      </c>
      <c r="E1663" s="16" t="n">
        <v>2139</v>
      </c>
      <c r="F1663" s="12" t="n">
        <v>15</v>
      </c>
      <c r="G1663" s="12" t="str">
        <f aca="false">INDEX(Products!$C$2:$C$181,MATCH(C1663,Products!$A$2:$A$181,0))</f>
        <v>Fashion</v>
      </c>
      <c r="H1663" s="16" t="n">
        <f aca="false">INDEX(Products!$E$2:$E$181,MATCH(C1663,Products!$A$2:$A$181,0))</f>
        <v>1183.55</v>
      </c>
      <c r="I1663" s="12" t="str">
        <f aca="false">INDEX(Orders!$G$2:$G$3525,MATCH(B1663,Orders!$A$2:$A$3525,0))</f>
        <v>Delivered</v>
      </c>
      <c r="J1663" s="16" t="n">
        <f aca="false">D1663*E1663*(1-F1663/100)</f>
        <v>1818.15</v>
      </c>
      <c r="K1663" s="16" t="n">
        <f aca="false">D1663*H1663</f>
        <v>1183.55</v>
      </c>
      <c r="L1663" s="16" t="n">
        <f aca="false">J1663-K1663</f>
        <v>634.6</v>
      </c>
    </row>
    <row r="1664" customFormat="false" ht="15" hidden="false" customHeight="false" outlineLevel="0" collapsed="false">
      <c r="A1664" s="12" t="n">
        <v>1663</v>
      </c>
      <c r="B1664" s="12" t="n">
        <v>866</v>
      </c>
      <c r="C1664" s="12" t="n">
        <v>172</v>
      </c>
      <c r="D1664" s="12" t="n">
        <v>1</v>
      </c>
      <c r="E1664" s="16" t="n">
        <v>249</v>
      </c>
      <c r="F1664" s="12" t="n">
        <v>15</v>
      </c>
      <c r="G1664" s="12" t="str">
        <f aca="false">INDEX(Products!$C$2:$C$181,MATCH(C1664,Products!$A$2:$A$181,0))</f>
        <v>Books &amp; Stationery</v>
      </c>
      <c r="H1664" s="16" t="n">
        <f aca="false">INDEX(Products!$E$2:$E$181,MATCH(C1664,Products!$A$2:$A$181,0))</f>
        <v>158.56</v>
      </c>
      <c r="I1664" s="12" t="str">
        <f aca="false">INDEX(Orders!$G$2:$G$3525,MATCH(B1664,Orders!$A$2:$A$3525,0))</f>
        <v>Delivered</v>
      </c>
      <c r="J1664" s="16" t="n">
        <f aca="false">D1664*E1664*(1-F1664/100)</f>
        <v>211.65</v>
      </c>
      <c r="K1664" s="16" t="n">
        <f aca="false">D1664*H1664</f>
        <v>158.56</v>
      </c>
      <c r="L1664" s="16" t="n">
        <f aca="false">J1664-K1664</f>
        <v>53.09</v>
      </c>
    </row>
    <row r="1665" customFormat="false" ht="15" hidden="false" customHeight="false" outlineLevel="0" collapsed="false">
      <c r="A1665" s="12" t="n">
        <v>1664</v>
      </c>
      <c r="B1665" s="12" t="n">
        <v>867</v>
      </c>
      <c r="C1665" s="12" t="n">
        <v>31</v>
      </c>
      <c r="D1665" s="12" t="n">
        <v>1</v>
      </c>
      <c r="E1665" s="16" t="n">
        <v>2199</v>
      </c>
      <c r="F1665" s="12" t="n">
        <v>10</v>
      </c>
      <c r="G1665" s="12" t="str">
        <f aca="false">INDEX(Products!$C$2:$C$181,MATCH(C1665,Products!$A$2:$A$181,0))</f>
        <v>Home &amp; Kitchen</v>
      </c>
      <c r="H1665" s="16" t="n">
        <f aca="false">INDEX(Products!$E$2:$E$181,MATCH(C1665,Products!$A$2:$A$181,0))</f>
        <v>1328.79</v>
      </c>
      <c r="I1665" s="12" t="str">
        <f aca="false">INDEX(Orders!$G$2:$G$3525,MATCH(B1665,Orders!$A$2:$A$3525,0))</f>
        <v>Delivered</v>
      </c>
      <c r="J1665" s="16" t="n">
        <f aca="false">D1665*E1665*(1-F1665/100)</f>
        <v>1979.1</v>
      </c>
      <c r="K1665" s="16" t="n">
        <f aca="false">D1665*H1665</f>
        <v>1328.79</v>
      </c>
      <c r="L1665" s="16" t="n">
        <f aca="false">J1665-K1665</f>
        <v>650.31</v>
      </c>
    </row>
    <row r="1666" customFormat="false" ht="15" hidden="false" customHeight="false" outlineLevel="0" collapsed="false">
      <c r="A1666" s="12" t="n">
        <v>1665</v>
      </c>
      <c r="B1666" s="12" t="n">
        <v>868</v>
      </c>
      <c r="C1666" s="12" t="n">
        <v>112</v>
      </c>
      <c r="D1666" s="12" t="n">
        <v>1</v>
      </c>
      <c r="E1666" s="16" t="n">
        <v>309</v>
      </c>
      <c r="F1666" s="12" t="n">
        <v>0</v>
      </c>
      <c r="G1666" s="12" t="str">
        <f aca="false">INDEX(Products!$C$2:$C$181,MATCH(C1666,Products!$A$2:$A$181,0))</f>
        <v>Beauty</v>
      </c>
      <c r="H1666" s="16" t="n">
        <f aca="false">INDEX(Products!$E$2:$E$181,MATCH(C1666,Products!$A$2:$A$181,0))</f>
        <v>192.67</v>
      </c>
      <c r="I1666" s="12" t="str">
        <f aca="false">INDEX(Orders!$G$2:$G$3525,MATCH(B1666,Orders!$A$2:$A$3525,0))</f>
        <v>Returned</v>
      </c>
      <c r="J1666" s="16" t="n">
        <f aca="false">D1666*E1666*(1-F1666/100)</f>
        <v>309</v>
      </c>
      <c r="K1666" s="16" t="n">
        <f aca="false">D1666*H1666</f>
        <v>192.67</v>
      </c>
      <c r="L1666" s="16" t="n">
        <f aca="false">J1666-K1666</f>
        <v>116.33</v>
      </c>
    </row>
    <row r="1667" customFormat="false" ht="15" hidden="false" customHeight="false" outlineLevel="0" collapsed="false">
      <c r="A1667" s="12" t="n">
        <v>1666</v>
      </c>
      <c r="B1667" s="12" t="n">
        <v>869</v>
      </c>
      <c r="C1667" s="12" t="n">
        <v>51</v>
      </c>
      <c r="D1667" s="12" t="n">
        <v>1</v>
      </c>
      <c r="E1667" s="16" t="n">
        <v>549</v>
      </c>
      <c r="F1667" s="12" t="n">
        <v>0</v>
      </c>
      <c r="G1667" s="12" t="str">
        <f aca="false">INDEX(Products!$C$2:$C$181,MATCH(C1667,Products!$A$2:$A$181,0))</f>
        <v>Home &amp; Kitchen</v>
      </c>
      <c r="H1667" s="16" t="n">
        <f aca="false">INDEX(Products!$E$2:$E$181,MATCH(C1667,Products!$A$2:$A$181,0))</f>
        <v>371.83</v>
      </c>
      <c r="I1667" s="12" t="str">
        <f aca="false">INDEX(Orders!$G$2:$G$3525,MATCH(B1667,Orders!$A$2:$A$3525,0))</f>
        <v>Returned</v>
      </c>
      <c r="J1667" s="16" t="n">
        <f aca="false">D1667*E1667*(1-F1667/100)</f>
        <v>549</v>
      </c>
      <c r="K1667" s="16" t="n">
        <f aca="false">D1667*H1667</f>
        <v>371.83</v>
      </c>
      <c r="L1667" s="16" t="n">
        <f aca="false">J1667-K1667</f>
        <v>177.17</v>
      </c>
    </row>
    <row r="1668" customFormat="false" ht="15" hidden="false" customHeight="false" outlineLevel="0" collapsed="false">
      <c r="A1668" s="12" t="n">
        <v>1667</v>
      </c>
      <c r="B1668" s="12" t="n">
        <v>870</v>
      </c>
      <c r="C1668" s="12" t="n">
        <v>151</v>
      </c>
      <c r="D1668" s="12" t="n">
        <v>1</v>
      </c>
      <c r="E1668" s="16" t="n">
        <v>149</v>
      </c>
      <c r="F1668" s="12" t="n">
        <v>0</v>
      </c>
      <c r="G1668" s="12" t="str">
        <f aca="false">INDEX(Products!$C$2:$C$181,MATCH(C1668,Products!$A$2:$A$181,0))</f>
        <v>Books &amp; Stationery</v>
      </c>
      <c r="H1668" s="16" t="n">
        <f aca="false">INDEX(Products!$E$2:$E$181,MATCH(C1668,Products!$A$2:$A$181,0))</f>
        <v>97.78</v>
      </c>
      <c r="I1668" s="12" t="str">
        <f aca="false">INDEX(Orders!$G$2:$G$3525,MATCH(B1668,Orders!$A$2:$A$3525,0))</f>
        <v>Delivered</v>
      </c>
      <c r="J1668" s="16" t="n">
        <f aca="false">D1668*E1668*(1-F1668/100)</f>
        <v>149</v>
      </c>
      <c r="K1668" s="16" t="n">
        <f aca="false">D1668*H1668</f>
        <v>97.78</v>
      </c>
      <c r="L1668" s="16" t="n">
        <f aca="false">J1668-K1668</f>
        <v>51.22</v>
      </c>
    </row>
    <row r="1669" customFormat="false" ht="15" hidden="false" customHeight="false" outlineLevel="0" collapsed="false">
      <c r="A1669" s="12" t="n">
        <v>1668</v>
      </c>
      <c r="B1669" s="12" t="n">
        <v>871</v>
      </c>
      <c r="C1669" s="12" t="n">
        <v>140</v>
      </c>
      <c r="D1669" s="12" t="n">
        <v>1</v>
      </c>
      <c r="E1669" s="16" t="n">
        <v>2889</v>
      </c>
      <c r="F1669" s="12" t="n">
        <v>0</v>
      </c>
      <c r="G1669" s="12" t="str">
        <f aca="false">INDEX(Products!$C$2:$C$181,MATCH(C1669,Products!$A$2:$A$181,0))</f>
        <v>Sports &amp; Fitness</v>
      </c>
      <c r="H1669" s="16" t="n">
        <f aca="false">INDEX(Products!$E$2:$E$181,MATCH(C1669,Products!$A$2:$A$181,0))</f>
        <v>2048.76</v>
      </c>
      <c r="I1669" s="12" t="str">
        <f aca="false">INDEX(Orders!$G$2:$G$3525,MATCH(B1669,Orders!$A$2:$A$3525,0))</f>
        <v>Returned</v>
      </c>
      <c r="J1669" s="16" t="n">
        <f aca="false">D1669*E1669*(1-F1669/100)</f>
        <v>2889</v>
      </c>
      <c r="K1669" s="16" t="n">
        <f aca="false">D1669*H1669</f>
        <v>2048.76</v>
      </c>
      <c r="L1669" s="16" t="n">
        <f aca="false">J1669-K1669</f>
        <v>840.24</v>
      </c>
    </row>
    <row r="1670" customFormat="false" ht="15" hidden="false" customHeight="false" outlineLevel="0" collapsed="false">
      <c r="A1670" s="12" t="n">
        <v>1669</v>
      </c>
      <c r="B1670" s="12" t="n">
        <v>872</v>
      </c>
      <c r="C1670" s="12" t="n">
        <v>20</v>
      </c>
      <c r="D1670" s="12" t="n">
        <v>3</v>
      </c>
      <c r="E1670" s="16" t="n">
        <v>4369</v>
      </c>
      <c r="F1670" s="12" t="n">
        <v>5</v>
      </c>
      <c r="G1670" s="12" t="str">
        <f aca="false">INDEX(Products!$C$2:$C$181,MATCH(C1670,Products!$A$2:$A$181,0))</f>
        <v>Electronics</v>
      </c>
      <c r="H1670" s="16" t="n">
        <f aca="false">INDEX(Products!$E$2:$E$181,MATCH(C1670,Products!$A$2:$A$181,0))</f>
        <v>2787.56</v>
      </c>
      <c r="I1670" s="12" t="str">
        <f aca="false">INDEX(Orders!$G$2:$G$3525,MATCH(B1670,Orders!$A$2:$A$3525,0))</f>
        <v>Delivered</v>
      </c>
      <c r="J1670" s="16" t="n">
        <f aca="false">D1670*E1670*(1-F1670/100)</f>
        <v>12451.65</v>
      </c>
      <c r="K1670" s="16" t="n">
        <f aca="false">D1670*H1670</f>
        <v>8362.68</v>
      </c>
      <c r="L1670" s="16" t="n">
        <f aca="false">J1670-K1670</f>
        <v>4088.97</v>
      </c>
    </row>
    <row r="1671" customFormat="false" ht="15" hidden="false" customHeight="false" outlineLevel="0" collapsed="false">
      <c r="A1671" s="12" t="n">
        <v>1670</v>
      </c>
      <c r="B1671" s="12" t="n">
        <v>873</v>
      </c>
      <c r="C1671" s="12" t="n">
        <v>9</v>
      </c>
      <c r="D1671" s="12" t="n">
        <v>1</v>
      </c>
      <c r="E1671" s="16" t="n">
        <v>2389</v>
      </c>
      <c r="F1671" s="12" t="n">
        <v>10</v>
      </c>
      <c r="G1671" s="12" t="str">
        <f aca="false">INDEX(Products!$C$2:$C$181,MATCH(C1671,Products!$A$2:$A$181,0))</f>
        <v>Electronics</v>
      </c>
      <c r="H1671" s="16" t="n">
        <f aca="false">INDEX(Products!$E$2:$E$181,MATCH(C1671,Products!$A$2:$A$181,0))</f>
        <v>1564.68</v>
      </c>
      <c r="I1671" s="12" t="str">
        <f aca="false">INDEX(Orders!$G$2:$G$3525,MATCH(B1671,Orders!$A$2:$A$3525,0))</f>
        <v>Delivered</v>
      </c>
      <c r="J1671" s="16" t="n">
        <f aca="false">D1671*E1671*(1-F1671/100)</f>
        <v>2150.1</v>
      </c>
      <c r="K1671" s="16" t="n">
        <f aca="false">D1671*H1671</f>
        <v>1564.68</v>
      </c>
      <c r="L1671" s="16" t="n">
        <f aca="false">J1671-K1671</f>
        <v>585.42</v>
      </c>
    </row>
    <row r="1672" customFormat="false" ht="15" hidden="false" customHeight="false" outlineLevel="0" collapsed="false">
      <c r="A1672" s="12" t="n">
        <v>1671</v>
      </c>
      <c r="B1672" s="12" t="n">
        <v>873</v>
      </c>
      <c r="C1672" s="12" t="n">
        <v>149</v>
      </c>
      <c r="D1672" s="12" t="n">
        <v>1</v>
      </c>
      <c r="E1672" s="16" t="n">
        <v>3149</v>
      </c>
      <c r="F1672" s="12" t="n">
        <v>0</v>
      </c>
      <c r="G1672" s="12" t="str">
        <f aca="false">INDEX(Products!$C$2:$C$181,MATCH(C1672,Products!$A$2:$A$181,0))</f>
        <v>Sports &amp; Fitness</v>
      </c>
      <c r="H1672" s="16" t="n">
        <f aca="false">INDEX(Products!$E$2:$E$181,MATCH(C1672,Products!$A$2:$A$181,0))</f>
        <v>1867.87</v>
      </c>
      <c r="I1672" s="12" t="str">
        <f aca="false">INDEX(Orders!$G$2:$G$3525,MATCH(B1672,Orders!$A$2:$A$3525,0))</f>
        <v>Delivered</v>
      </c>
      <c r="J1672" s="16" t="n">
        <f aca="false">D1672*E1672*(1-F1672/100)</f>
        <v>3149</v>
      </c>
      <c r="K1672" s="16" t="n">
        <f aca="false">D1672*H1672</f>
        <v>1867.87</v>
      </c>
      <c r="L1672" s="16" t="n">
        <f aca="false">J1672-K1672</f>
        <v>1281.13</v>
      </c>
    </row>
    <row r="1673" customFormat="false" ht="15" hidden="false" customHeight="false" outlineLevel="0" collapsed="false">
      <c r="A1673" s="12" t="n">
        <v>1672</v>
      </c>
      <c r="B1673" s="12" t="n">
        <v>874</v>
      </c>
      <c r="C1673" s="12" t="n">
        <v>44</v>
      </c>
      <c r="D1673" s="12" t="n">
        <v>2</v>
      </c>
      <c r="E1673" s="16" t="n">
        <v>3769</v>
      </c>
      <c r="F1673" s="12" t="n">
        <v>0</v>
      </c>
      <c r="G1673" s="12" t="str">
        <f aca="false">INDEX(Products!$C$2:$C$181,MATCH(C1673,Products!$A$2:$A$181,0))</f>
        <v>Home &amp; Kitchen</v>
      </c>
      <c r="H1673" s="16" t="n">
        <f aca="false">INDEX(Products!$E$2:$E$181,MATCH(C1673,Products!$A$2:$A$181,0))</f>
        <v>2553.54</v>
      </c>
      <c r="I1673" s="12" t="str">
        <f aca="false">INDEX(Orders!$G$2:$G$3525,MATCH(B1673,Orders!$A$2:$A$3525,0))</f>
        <v>Delivered</v>
      </c>
      <c r="J1673" s="16" t="n">
        <f aca="false">D1673*E1673*(1-F1673/100)</f>
        <v>7538</v>
      </c>
      <c r="K1673" s="16" t="n">
        <f aca="false">D1673*H1673</f>
        <v>5107.08</v>
      </c>
      <c r="L1673" s="16" t="n">
        <f aca="false">J1673-K1673</f>
        <v>2430.92</v>
      </c>
    </row>
    <row r="1674" customFormat="false" ht="15" hidden="false" customHeight="false" outlineLevel="0" collapsed="false">
      <c r="A1674" s="12" t="n">
        <v>1673</v>
      </c>
      <c r="B1674" s="12" t="n">
        <v>874</v>
      </c>
      <c r="C1674" s="12" t="n">
        <v>167</v>
      </c>
      <c r="D1674" s="12" t="n">
        <v>1</v>
      </c>
      <c r="E1674" s="16" t="n">
        <v>119</v>
      </c>
      <c r="F1674" s="12" t="n">
        <v>0</v>
      </c>
      <c r="G1674" s="12" t="str">
        <f aca="false">INDEX(Products!$C$2:$C$181,MATCH(C1674,Products!$A$2:$A$181,0))</f>
        <v>Books &amp; Stationery</v>
      </c>
      <c r="H1674" s="16" t="n">
        <f aca="false">INDEX(Products!$E$2:$E$181,MATCH(C1674,Products!$A$2:$A$181,0))</f>
        <v>68.21</v>
      </c>
      <c r="I1674" s="12" t="str">
        <f aca="false">INDEX(Orders!$G$2:$G$3525,MATCH(B1674,Orders!$A$2:$A$3525,0))</f>
        <v>Delivered</v>
      </c>
      <c r="J1674" s="16" t="n">
        <f aca="false">D1674*E1674*(1-F1674/100)</f>
        <v>119</v>
      </c>
      <c r="K1674" s="16" t="n">
        <f aca="false">D1674*H1674</f>
        <v>68.21</v>
      </c>
      <c r="L1674" s="16" t="n">
        <f aca="false">J1674-K1674</f>
        <v>50.79</v>
      </c>
    </row>
    <row r="1675" customFormat="false" ht="15" hidden="false" customHeight="false" outlineLevel="0" collapsed="false">
      <c r="A1675" s="12" t="n">
        <v>1674</v>
      </c>
      <c r="B1675" s="12" t="n">
        <v>875</v>
      </c>
      <c r="C1675" s="12" t="n">
        <v>48</v>
      </c>
      <c r="D1675" s="12" t="n">
        <v>1</v>
      </c>
      <c r="E1675" s="16" t="n">
        <v>3959</v>
      </c>
      <c r="F1675" s="12" t="n">
        <v>0</v>
      </c>
      <c r="G1675" s="12" t="str">
        <f aca="false">INDEX(Products!$C$2:$C$181,MATCH(C1675,Products!$A$2:$A$181,0))</f>
        <v>Home &amp; Kitchen</v>
      </c>
      <c r="H1675" s="16" t="n">
        <f aca="false">INDEX(Products!$E$2:$E$181,MATCH(C1675,Products!$A$2:$A$181,0))</f>
        <v>2568.44</v>
      </c>
      <c r="I1675" s="12" t="str">
        <f aca="false">INDEX(Orders!$G$2:$G$3525,MATCH(B1675,Orders!$A$2:$A$3525,0))</f>
        <v>Cancelled</v>
      </c>
      <c r="J1675" s="16" t="n">
        <f aca="false">D1675*E1675*(1-F1675/100)</f>
        <v>3959</v>
      </c>
      <c r="K1675" s="16" t="n">
        <f aca="false">D1675*H1675</f>
        <v>2568.44</v>
      </c>
      <c r="L1675" s="16" t="n">
        <f aca="false">J1675-K1675</f>
        <v>1390.56</v>
      </c>
    </row>
    <row r="1676" customFormat="false" ht="15" hidden="false" customHeight="false" outlineLevel="0" collapsed="false">
      <c r="A1676" s="12" t="n">
        <v>1675</v>
      </c>
      <c r="B1676" s="12" t="n">
        <v>875</v>
      </c>
      <c r="C1676" s="12" t="n">
        <v>127</v>
      </c>
      <c r="D1676" s="12" t="n">
        <v>1</v>
      </c>
      <c r="E1676" s="16" t="n">
        <v>3449</v>
      </c>
      <c r="F1676" s="12" t="n">
        <v>0</v>
      </c>
      <c r="G1676" s="12" t="str">
        <f aca="false">INDEX(Products!$C$2:$C$181,MATCH(C1676,Products!$A$2:$A$181,0))</f>
        <v>Sports &amp; Fitness</v>
      </c>
      <c r="H1676" s="16" t="n">
        <f aca="false">INDEX(Products!$E$2:$E$181,MATCH(C1676,Products!$A$2:$A$181,0))</f>
        <v>2115.56</v>
      </c>
      <c r="I1676" s="12" t="str">
        <f aca="false">INDEX(Orders!$G$2:$G$3525,MATCH(B1676,Orders!$A$2:$A$3525,0))</f>
        <v>Cancelled</v>
      </c>
      <c r="J1676" s="16" t="n">
        <f aca="false">D1676*E1676*(1-F1676/100)</f>
        <v>3449</v>
      </c>
      <c r="K1676" s="16" t="n">
        <f aca="false">D1676*H1676</f>
        <v>2115.56</v>
      </c>
      <c r="L1676" s="16" t="n">
        <f aca="false">J1676-K1676</f>
        <v>1333.44</v>
      </c>
    </row>
    <row r="1677" customFormat="false" ht="15" hidden="false" customHeight="false" outlineLevel="0" collapsed="false">
      <c r="A1677" s="12" t="n">
        <v>1676</v>
      </c>
      <c r="B1677" s="12" t="n">
        <v>876</v>
      </c>
      <c r="C1677" s="12" t="n">
        <v>116</v>
      </c>
      <c r="D1677" s="12" t="n">
        <v>1</v>
      </c>
      <c r="E1677" s="16" t="n">
        <v>1469</v>
      </c>
      <c r="F1677" s="12" t="n">
        <v>5</v>
      </c>
      <c r="G1677" s="12" t="str">
        <f aca="false">INDEX(Products!$C$2:$C$181,MATCH(C1677,Products!$A$2:$A$181,0))</f>
        <v>Beauty</v>
      </c>
      <c r="H1677" s="16" t="n">
        <f aca="false">INDEX(Products!$E$2:$E$181,MATCH(C1677,Products!$A$2:$A$181,0))</f>
        <v>955.62</v>
      </c>
      <c r="I1677" s="12" t="str">
        <f aca="false">INDEX(Orders!$G$2:$G$3525,MATCH(B1677,Orders!$A$2:$A$3525,0))</f>
        <v>Returned</v>
      </c>
      <c r="J1677" s="16" t="n">
        <f aca="false">D1677*E1677*(1-F1677/100)</f>
        <v>1395.55</v>
      </c>
      <c r="K1677" s="16" t="n">
        <f aca="false">D1677*H1677</f>
        <v>955.62</v>
      </c>
      <c r="L1677" s="16" t="n">
        <f aca="false">J1677-K1677</f>
        <v>439.93</v>
      </c>
    </row>
    <row r="1678" customFormat="false" ht="15" hidden="false" customHeight="false" outlineLevel="0" collapsed="false">
      <c r="A1678" s="12" t="n">
        <v>1677</v>
      </c>
      <c r="B1678" s="12" t="n">
        <v>876</v>
      </c>
      <c r="C1678" s="12" t="n">
        <v>146</v>
      </c>
      <c r="D1678" s="12" t="n">
        <v>1</v>
      </c>
      <c r="E1678" s="16" t="n">
        <v>369</v>
      </c>
      <c r="F1678" s="12" t="n">
        <v>0</v>
      </c>
      <c r="G1678" s="12" t="str">
        <f aca="false">INDEX(Products!$C$2:$C$181,MATCH(C1678,Products!$A$2:$A$181,0))</f>
        <v>Sports &amp; Fitness</v>
      </c>
      <c r="H1678" s="16" t="n">
        <f aca="false">INDEX(Products!$E$2:$E$181,MATCH(C1678,Products!$A$2:$A$181,0))</f>
        <v>205.71</v>
      </c>
      <c r="I1678" s="12" t="str">
        <f aca="false">INDEX(Orders!$G$2:$G$3525,MATCH(B1678,Orders!$A$2:$A$3525,0))</f>
        <v>Returned</v>
      </c>
      <c r="J1678" s="16" t="n">
        <f aca="false">D1678*E1678*(1-F1678/100)</f>
        <v>369</v>
      </c>
      <c r="K1678" s="16" t="n">
        <f aca="false">D1678*H1678</f>
        <v>205.71</v>
      </c>
      <c r="L1678" s="16" t="n">
        <f aca="false">J1678-K1678</f>
        <v>163.29</v>
      </c>
    </row>
    <row r="1679" customFormat="false" ht="15" hidden="false" customHeight="false" outlineLevel="0" collapsed="false">
      <c r="A1679" s="12" t="n">
        <v>1678</v>
      </c>
      <c r="B1679" s="12" t="n">
        <v>877</v>
      </c>
      <c r="C1679" s="12" t="n">
        <v>144</v>
      </c>
      <c r="D1679" s="12" t="n">
        <v>1</v>
      </c>
      <c r="E1679" s="16" t="n">
        <v>2009</v>
      </c>
      <c r="F1679" s="12" t="n">
        <v>0</v>
      </c>
      <c r="G1679" s="12" t="str">
        <f aca="false">INDEX(Products!$C$2:$C$181,MATCH(C1679,Products!$A$2:$A$181,0))</f>
        <v>Sports &amp; Fitness</v>
      </c>
      <c r="H1679" s="16" t="n">
        <f aca="false">INDEX(Products!$E$2:$E$181,MATCH(C1679,Products!$A$2:$A$181,0))</f>
        <v>1322.98</v>
      </c>
      <c r="I1679" s="12" t="str">
        <f aca="false">INDEX(Orders!$G$2:$G$3525,MATCH(B1679,Orders!$A$2:$A$3525,0))</f>
        <v>Delivered</v>
      </c>
      <c r="J1679" s="16" t="n">
        <f aca="false">D1679*E1679*(1-F1679/100)</f>
        <v>2009</v>
      </c>
      <c r="K1679" s="16" t="n">
        <f aca="false">D1679*H1679</f>
        <v>1322.98</v>
      </c>
      <c r="L1679" s="16" t="n">
        <f aca="false">J1679-K1679</f>
        <v>686.02</v>
      </c>
    </row>
    <row r="1680" customFormat="false" ht="15" hidden="false" customHeight="false" outlineLevel="0" collapsed="false">
      <c r="A1680" s="12" t="n">
        <v>1679</v>
      </c>
      <c r="B1680" s="12" t="n">
        <v>878</v>
      </c>
      <c r="C1680" s="12" t="n">
        <v>29</v>
      </c>
      <c r="D1680" s="12" t="n">
        <v>1</v>
      </c>
      <c r="E1680" s="16" t="n">
        <v>1269</v>
      </c>
      <c r="F1680" s="12" t="n">
        <v>0</v>
      </c>
      <c r="G1680" s="12" t="str">
        <f aca="false">INDEX(Products!$C$2:$C$181,MATCH(C1680,Products!$A$2:$A$181,0))</f>
        <v>Electronics</v>
      </c>
      <c r="H1680" s="16" t="n">
        <f aca="false">INDEX(Products!$E$2:$E$181,MATCH(C1680,Products!$A$2:$A$181,0))</f>
        <v>747.69</v>
      </c>
      <c r="I1680" s="12" t="str">
        <f aca="false">INDEX(Orders!$G$2:$G$3525,MATCH(B1680,Orders!$A$2:$A$3525,0))</f>
        <v>Delivered</v>
      </c>
      <c r="J1680" s="16" t="n">
        <f aca="false">D1680*E1680*(1-F1680/100)</f>
        <v>1269</v>
      </c>
      <c r="K1680" s="16" t="n">
        <f aca="false">D1680*H1680</f>
        <v>747.69</v>
      </c>
      <c r="L1680" s="16" t="n">
        <f aca="false">J1680-K1680</f>
        <v>521.31</v>
      </c>
    </row>
    <row r="1681" customFormat="false" ht="15" hidden="false" customHeight="false" outlineLevel="0" collapsed="false">
      <c r="A1681" s="12" t="n">
        <v>1680</v>
      </c>
      <c r="B1681" s="12" t="n">
        <v>879</v>
      </c>
      <c r="C1681" s="12" t="n">
        <v>145</v>
      </c>
      <c r="D1681" s="12" t="n">
        <v>2</v>
      </c>
      <c r="E1681" s="16" t="n">
        <v>1329</v>
      </c>
      <c r="F1681" s="12" t="n">
        <v>0</v>
      </c>
      <c r="G1681" s="12" t="str">
        <f aca="false">INDEX(Products!$C$2:$C$181,MATCH(C1681,Products!$A$2:$A$181,0))</f>
        <v>Sports &amp; Fitness</v>
      </c>
      <c r="H1681" s="16" t="n">
        <f aca="false">INDEX(Products!$E$2:$E$181,MATCH(C1681,Products!$A$2:$A$181,0))</f>
        <v>887.99</v>
      </c>
      <c r="I1681" s="12" t="str">
        <f aca="false">INDEX(Orders!$G$2:$G$3525,MATCH(B1681,Orders!$A$2:$A$3525,0))</f>
        <v>Cancelled</v>
      </c>
      <c r="J1681" s="16" t="n">
        <f aca="false">D1681*E1681*(1-F1681/100)</f>
        <v>2658</v>
      </c>
      <c r="K1681" s="16" t="n">
        <f aca="false">D1681*H1681</f>
        <v>1775.98</v>
      </c>
      <c r="L1681" s="16" t="n">
        <f aca="false">J1681-K1681</f>
        <v>882.02</v>
      </c>
    </row>
    <row r="1682" customFormat="false" ht="15" hidden="false" customHeight="false" outlineLevel="0" collapsed="false">
      <c r="A1682" s="12" t="n">
        <v>1681</v>
      </c>
      <c r="B1682" s="12" t="n">
        <v>880</v>
      </c>
      <c r="C1682" s="12" t="n">
        <v>58</v>
      </c>
      <c r="D1682" s="12" t="n">
        <v>1</v>
      </c>
      <c r="E1682" s="16" t="n">
        <v>3319</v>
      </c>
      <c r="F1682" s="12" t="n">
        <v>0</v>
      </c>
      <c r="G1682" s="12" t="str">
        <f aca="false">INDEX(Products!$C$2:$C$181,MATCH(C1682,Products!$A$2:$A$181,0))</f>
        <v>Home &amp; Kitchen</v>
      </c>
      <c r="H1682" s="16" t="n">
        <f aca="false">INDEX(Products!$E$2:$E$181,MATCH(C1682,Products!$A$2:$A$181,0))</f>
        <v>2403.93</v>
      </c>
      <c r="I1682" s="12" t="str">
        <f aca="false">INDEX(Orders!$G$2:$G$3525,MATCH(B1682,Orders!$A$2:$A$3525,0))</f>
        <v>Delivered</v>
      </c>
      <c r="J1682" s="16" t="n">
        <f aca="false">D1682*E1682*(1-F1682/100)</f>
        <v>3319</v>
      </c>
      <c r="K1682" s="16" t="n">
        <f aca="false">D1682*H1682</f>
        <v>2403.93</v>
      </c>
      <c r="L1682" s="16" t="n">
        <f aca="false">J1682-K1682</f>
        <v>915.07</v>
      </c>
    </row>
    <row r="1683" customFormat="false" ht="15" hidden="false" customHeight="false" outlineLevel="0" collapsed="false">
      <c r="A1683" s="12" t="n">
        <v>1682</v>
      </c>
      <c r="B1683" s="12" t="n">
        <v>881</v>
      </c>
      <c r="C1683" s="12" t="n">
        <v>179</v>
      </c>
      <c r="D1683" s="12" t="n">
        <v>1</v>
      </c>
      <c r="E1683" s="16" t="n">
        <v>129</v>
      </c>
      <c r="F1683" s="12" t="n">
        <v>5</v>
      </c>
      <c r="G1683" s="12" t="str">
        <f aca="false">INDEX(Products!$C$2:$C$181,MATCH(C1683,Products!$A$2:$A$181,0))</f>
        <v>Books &amp; Stationery</v>
      </c>
      <c r="H1683" s="16" t="n">
        <f aca="false">INDEX(Products!$E$2:$E$181,MATCH(C1683,Products!$A$2:$A$181,0))</f>
        <v>86.06</v>
      </c>
      <c r="I1683" s="12" t="str">
        <f aca="false">INDEX(Orders!$G$2:$G$3525,MATCH(B1683,Orders!$A$2:$A$3525,0))</f>
        <v>Delivered</v>
      </c>
      <c r="J1683" s="16" t="n">
        <f aca="false">D1683*E1683*(1-F1683/100)</f>
        <v>122.55</v>
      </c>
      <c r="K1683" s="16" t="n">
        <f aca="false">D1683*H1683</f>
        <v>86.06</v>
      </c>
      <c r="L1683" s="16" t="n">
        <f aca="false">J1683-K1683</f>
        <v>36.49</v>
      </c>
    </row>
    <row r="1684" customFormat="false" ht="15" hidden="false" customHeight="false" outlineLevel="0" collapsed="false">
      <c r="A1684" s="12" t="n">
        <v>1683</v>
      </c>
      <c r="B1684" s="12" t="n">
        <v>881</v>
      </c>
      <c r="C1684" s="12" t="n">
        <v>106</v>
      </c>
      <c r="D1684" s="12" t="n">
        <v>1</v>
      </c>
      <c r="E1684" s="16" t="n">
        <v>1069</v>
      </c>
      <c r="F1684" s="12" t="n">
        <v>0</v>
      </c>
      <c r="G1684" s="12" t="str">
        <f aca="false">INDEX(Products!$C$2:$C$181,MATCH(C1684,Products!$A$2:$A$181,0))</f>
        <v>Beauty</v>
      </c>
      <c r="H1684" s="16" t="n">
        <f aca="false">INDEX(Products!$E$2:$E$181,MATCH(C1684,Products!$A$2:$A$181,0))</f>
        <v>735.88</v>
      </c>
      <c r="I1684" s="12" t="str">
        <f aca="false">INDEX(Orders!$G$2:$G$3525,MATCH(B1684,Orders!$A$2:$A$3525,0))</f>
        <v>Delivered</v>
      </c>
      <c r="J1684" s="16" t="n">
        <f aca="false">D1684*E1684*(1-F1684/100)</f>
        <v>1069</v>
      </c>
      <c r="K1684" s="16" t="n">
        <f aca="false">D1684*H1684</f>
        <v>735.88</v>
      </c>
      <c r="L1684" s="16" t="n">
        <f aca="false">J1684-K1684</f>
        <v>333.12</v>
      </c>
    </row>
    <row r="1685" customFormat="false" ht="15" hidden="false" customHeight="false" outlineLevel="0" collapsed="false">
      <c r="A1685" s="12" t="n">
        <v>1684</v>
      </c>
      <c r="B1685" s="12" t="n">
        <v>882</v>
      </c>
      <c r="C1685" s="12" t="n">
        <v>101</v>
      </c>
      <c r="D1685" s="12" t="n">
        <v>1</v>
      </c>
      <c r="E1685" s="16" t="n">
        <v>1219</v>
      </c>
      <c r="F1685" s="12" t="n">
        <v>0</v>
      </c>
      <c r="G1685" s="12" t="str">
        <f aca="false">INDEX(Products!$C$2:$C$181,MATCH(C1685,Products!$A$2:$A$181,0))</f>
        <v>Beauty</v>
      </c>
      <c r="H1685" s="16" t="n">
        <f aca="false">INDEX(Products!$E$2:$E$181,MATCH(C1685,Products!$A$2:$A$181,0))</f>
        <v>690.96</v>
      </c>
      <c r="I1685" s="12" t="str">
        <f aca="false">INDEX(Orders!$G$2:$G$3525,MATCH(B1685,Orders!$A$2:$A$3525,0))</f>
        <v>Delivered</v>
      </c>
      <c r="J1685" s="16" t="n">
        <f aca="false">D1685*E1685*(1-F1685/100)</f>
        <v>1219</v>
      </c>
      <c r="K1685" s="16" t="n">
        <f aca="false">D1685*H1685</f>
        <v>690.96</v>
      </c>
      <c r="L1685" s="16" t="n">
        <f aca="false">J1685-K1685</f>
        <v>528.04</v>
      </c>
    </row>
    <row r="1686" customFormat="false" ht="15" hidden="false" customHeight="false" outlineLevel="0" collapsed="false">
      <c r="A1686" s="12" t="n">
        <v>1685</v>
      </c>
      <c r="B1686" s="12" t="n">
        <v>883</v>
      </c>
      <c r="C1686" s="12" t="n">
        <v>70</v>
      </c>
      <c r="D1686" s="12" t="n">
        <v>1</v>
      </c>
      <c r="E1686" s="16" t="n">
        <v>1289</v>
      </c>
      <c r="F1686" s="12" t="n">
        <v>20</v>
      </c>
      <c r="G1686" s="12" t="str">
        <f aca="false">INDEX(Products!$C$2:$C$181,MATCH(C1686,Products!$A$2:$A$181,0))</f>
        <v>Fashion</v>
      </c>
      <c r="H1686" s="16" t="n">
        <f aca="false">INDEX(Products!$E$2:$E$181,MATCH(C1686,Products!$A$2:$A$181,0))</f>
        <v>959.48</v>
      </c>
      <c r="I1686" s="12" t="str">
        <f aca="false">INDEX(Orders!$G$2:$G$3525,MATCH(B1686,Orders!$A$2:$A$3525,0))</f>
        <v>Cancelled</v>
      </c>
      <c r="J1686" s="16" t="n">
        <f aca="false">D1686*E1686*(1-F1686/100)</f>
        <v>1031.2</v>
      </c>
      <c r="K1686" s="16" t="n">
        <f aca="false">D1686*H1686</f>
        <v>959.48</v>
      </c>
      <c r="L1686" s="16" t="n">
        <f aca="false">J1686-K1686</f>
        <v>71.72</v>
      </c>
    </row>
    <row r="1687" customFormat="false" ht="15" hidden="false" customHeight="false" outlineLevel="0" collapsed="false">
      <c r="A1687" s="12" t="n">
        <v>1686</v>
      </c>
      <c r="B1687" s="12" t="n">
        <v>884</v>
      </c>
      <c r="C1687" s="12" t="n">
        <v>2</v>
      </c>
      <c r="D1687" s="12" t="n">
        <v>1</v>
      </c>
      <c r="E1687" s="16" t="n">
        <v>4619</v>
      </c>
      <c r="F1687" s="12" t="n">
        <v>0</v>
      </c>
      <c r="G1687" s="12" t="str">
        <f aca="false">INDEX(Products!$C$2:$C$181,MATCH(C1687,Products!$A$2:$A$181,0))</f>
        <v>Electronics</v>
      </c>
      <c r="H1687" s="16" t="n">
        <f aca="false">INDEX(Products!$E$2:$E$181,MATCH(C1687,Products!$A$2:$A$181,0))</f>
        <v>3093.49</v>
      </c>
      <c r="I1687" s="12" t="str">
        <f aca="false">INDEX(Orders!$G$2:$G$3525,MATCH(B1687,Orders!$A$2:$A$3525,0))</f>
        <v>Delivered</v>
      </c>
      <c r="J1687" s="16" t="n">
        <f aca="false">D1687*E1687*(1-F1687/100)</f>
        <v>4619</v>
      </c>
      <c r="K1687" s="16" t="n">
        <f aca="false">D1687*H1687</f>
        <v>3093.49</v>
      </c>
      <c r="L1687" s="16" t="n">
        <f aca="false">J1687-K1687</f>
        <v>1525.51</v>
      </c>
    </row>
    <row r="1688" customFormat="false" ht="15" hidden="false" customHeight="false" outlineLevel="0" collapsed="false">
      <c r="A1688" s="12" t="n">
        <v>1687</v>
      </c>
      <c r="B1688" s="12" t="n">
        <v>884</v>
      </c>
      <c r="C1688" s="12" t="n">
        <v>135</v>
      </c>
      <c r="D1688" s="12" t="n">
        <v>1</v>
      </c>
      <c r="E1688" s="16" t="n">
        <v>1609</v>
      </c>
      <c r="F1688" s="12" t="n">
        <v>0</v>
      </c>
      <c r="G1688" s="12" t="str">
        <f aca="false">INDEX(Products!$C$2:$C$181,MATCH(C1688,Products!$A$2:$A$181,0))</f>
        <v>Sports &amp; Fitness</v>
      </c>
      <c r="H1688" s="16" t="n">
        <f aca="false">INDEX(Products!$E$2:$E$181,MATCH(C1688,Products!$A$2:$A$181,0))</f>
        <v>979.43</v>
      </c>
      <c r="I1688" s="12" t="str">
        <f aca="false">INDEX(Orders!$G$2:$G$3525,MATCH(B1688,Orders!$A$2:$A$3525,0))</f>
        <v>Delivered</v>
      </c>
      <c r="J1688" s="16" t="n">
        <f aca="false">D1688*E1688*(1-F1688/100)</f>
        <v>1609</v>
      </c>
      <c r="K1688" s="16" t="n">
        <f aca="false">D1688*H1688</f>
        <v>979.43</v>
      </c>
      <c r="L1688" s="16" t="n">
        <f aca="false">J1688-K1688</f>
        <v>629.57</v>
      </c>
    </row>
    <row r="1689" customFormat="false" ht="15" hidden="false" customHeight="false" outlineLevel="0" collapsed="false">
      <c r="A1689" s="12" t="n">
        <v>1688</v>
      </c>
      <c r="B1689" s="12" t="n">
        <v>884</v>
      </c>
      <c r="C1689" s="12" t="n">
        <v>173</v>
      </c>
      <c r="D1689" s="12" t="n">
        <v>1</v>
      </c>
      <c r="E1689" s="16" t="n">
        <v>429</v>
      </c>
      <c r="F1689" s="12" t="n">
        <v>10</v>
      </c>
      <c r="G1689" s="12" t="str">
        <f aca="false">INDEX(Products!$C$2:$C$181,MATCH(C1689,Products!$A$2:$A$181,0))</f>
        <v>Books &amp; Stationery</v>
      </c>
      <c r="H1689" s="16" t="n">
        <f aca="false">INDEX(Products!$E$2:$E$181,MATCH(C1689,Products!$A$2:$A$181,0))</f>
        <v>288.79</v>
      </c>
      <c r="I1689" s="12" t="str">
        <f aca="false">INDEX(Orders!$G$2:$G$3525,MATCH(B1689,Orders!$A$2:$A$3525,0))</f>
        <v>Delivered</v>
      </c>
      <c r="J1689" s="16" t="n">
        <f aca="false">D1689*E1689*(1-F1689/100)</f>
        <v>386.1</v>
      </c>
      <c r="K1689" s="16" t="n">
        <f aca="false">D1689*H1689</f>
        <v>288.79</v>
      </c>
      <c r="L1689" s="16" t="n">
        <f aca="false">J1689-K1689</f>
        <v>97.31</v>
      </c>
    </row>
    <row r="1690" customFormat="false" ht="15" hidden="false" customHeight="false" outlineLevel="0" collapsed="false">
      <c r="A1690" s="12" t="n">
        <v>1689</v>
      </c>
      <c r="B1690" s="12" t="n">
        <v>884</v>
      </c>
      <c r="C1690" s="12" t="n">
        <v>152</v>
      </c>
      <c r="D1690" s="12" t="n">
        <v>1</v>
      </c>
      <c r="E1690" s="16" t="n">
        <v>539</v>
      </c>
      <c r="F1690" s="12" t="n">
        <v>0</v>
      </c>
      <c r="G1690" s="12" t="str">
        <f aca="false">INDEX(Products!$C$2:$C$181,MATCH(C1690,Products!$A$2:$A$181,0))</f>
        <v>Books &amp; Stationery</v>
      </c>
      <c r="H1690" s="16" t="n">
        <f aca="false">INDEX(Products!$E$2:$E$181,MATCH(C1690,Products!$A$2:$A$181,0))</f>
        <v>365.16</v>
      </c>
      <c r="I1690" s="12" t="str">
        <f aca="false">INDEX(Orders!$G$2:$G$3525,MATCH(B1690,Orders!$A$2:$A$3525,0))</f>
        <v>Delivered</v>
      </c>
      <c r="J1690" s="16" t="n">
        <f aca="false">D1690*E1690*(1-F1690/100)</f>
        <v>539</v>
      </c>
      <c r="K1690" s="16" t="n">
        <f aca="false">D1690*H1690</f>
        <v>365.16</v>
      </c>
      <c r="L1690" s="16" t="n">
        <f aca="false">J1690-K1690</f>
        <v>173.84</v>
      </c>
    </row>
    <row r="1691" customFormat="false" ht="15" hidden="false" customHeight="false" outlineLevel="0" collapsed="false">
      <c r="A1691" s="12" t="n">
        <v>1690</v>
      </c>
      <c r="B1691" s="12" t="n">
        <v>885</v>
      </c>
      <c r="C1691" s="12" t="n">
        <v>149</v>
      </c>
      <c r="D1691" s="12" t="n">
        <v>1</v>
      </c>
      <c r="E1691" s="16" t="n">
        <v>3149</v>
      </c>
      <c r="F1691" s="12" t="n">
        <v>0</v>
      </c>
      <c r="G1691" s="12" t="str">
        <f aca="false">INDEX(Products!$C$2:$C$181,MATCH(C1691,Products!$A$2:$A$181,0))</f>
        <v>Sports &amp; Fitness</v>
      </c>
      <c r="H1691" s="16" t="n">
        <f aca="false">INDEX(Products!$E$2:$E$181,MATCH(C1691,Products!$A$2:$A$181,0))</f>
        <v>1867.87</v>
      </c>
      <c r="I1691" s="12" t="str">
        <f aca="false">INDEX(Orders!$G$2:$G$3525,MATCH(B1691,Orders!$A$2:$A$3525,0))</f>
        <v>Delivered</v>
      </c>
      <c r="J1691" s="16" t="n">
        <f aca="false">D1691*E1691*(1-F1691/100)</f>
        <v>3149</v>
      </c>
      <c r="K1691" s="16" t="n">
        <f aca="false">D1691*H1691</f>
        <v>1867.87</v>
      </c>
      <c r="L1691" s="16" t="n">
        <f aca="false">J1691-K1691</f>
        <v>1281.13</v>
      </c>
    </row>
    <row r="1692" customFormat="false" ht="15" hidden="false" customHeight="false" outlineLevel="0" collapsed="false">
      <c r="A1692" s="12" t="n">
        <v>1691</v>
      </c>
      <c r="B1692" s="12" t="n">
        <v>885</v>
      </c>
      <c r="C1692" s="12" t="n">
        <v>157</v>
      </c>
      <c r="D1692" s="12" t="n">
        <v>1</v>
      </c>
      <c r="E1692" s="16" t="n">
        <v>129</v>
      </c>
      <c r="F1692" s="12" t="n">
        <v>0</v>
      </c>
      <c r="G1692" s="12" t="str">
        <f aca="false">INDEX(Products!$C$2:$C$181,MATCH(C1692,Products!$A$2:$A$181,0))</f>
        <v>Books &amp; Stationery</v>
      </c>
      <c r="H1692" s="16" t="n">
        <f aca="false">INDEX(Products!$E$2:$E$181,MATCH(C1692,Products!$A$2:$A$181,0))</f>
        <v>95.79</v>
      </c>
      <c r="I1692" s="12" t="str">
        <f aca="false">INDEX(Orders!$G$2:$G$3525,MATCH(B1692,Orders!$A$2:$A$3525,0))</f>
        <v>Delivered</v>
      </c>
      <c r="J1692" s="16" t="n">
        <f aca="false">D1692*E1692*(1-F1692/100)</f>
        <v>129</v>
      </c>
      <c r="K1692" s="16" t="n">
        <f aca="false">D1692*H1692</f>
        <v>95.79</v>
      </c>
      <c r="L1692" s="16" t="n">
        <f aca="false">J1692-K1692</f>
        <v>33.21</v>
      </c>
    </row>
    <row r="1693" customFormat="false" ht="15" hidden="false" customHeight="false" outlineLevel="0" collapsed="false">
      <c r="A1693" s="12" t="n">
        <v>1692</v>
      </c>
      <c r="B1693" s="12" t="n">
        <v>886</v>
      </c>
      <c r="C1693" s="12" t="n">
        <v>173</v>
      </c>
      <c r="D1693" s="12" t="n">
        <v>2</v>
      </c>
      <c r="E1693" s="16" t="n">
        <v>429</v>
      </c>
      <c r="F1693" s="12" t="n">
        <v>0</v>
      </c>
      <c r="G1693" s="12" t="str">
        <f aca="false">INDEX(Products!$C$2:$C$181,MATCH(C1693,Products!$A$2:$A$181,0))</f>
        <v>Books &amp; Stationery</v>
      </c>
      <c r="H1693" s="16" t="n">
        <f aca="false">INDEX(Products!$E$2:$E$181,MATCH(C1693,Products!$A$2:$A$181,0))</f>
        <v>288.79</v>
      </c>
      <c r="I1693" s="12" t="str">
        <f aca="false">INDEX(Orders!$G$2:$G$3525,MATCH(B1693,Orders!$A$2:$A$3525,0))</f>
        <v>Delivered</v>
      </c>
      <c r="J1693" s="16" t="n">
        <f aca="false">D1693*E1693*(1-F1693/100)</f>
        <v>858</v>
      </c>
      <c r="K1693" s="16" t="n">
        <f aca="false">D1693*H1693</f>
        <v>577.58</v>
      </c>
      <c r="L1693" s="16" t="n">
        <f aca="false">J1693-K1693</f>
        <v>280.42</v>
      </c>
    </row>
    <row r="1694" customFormat="false" ht="15" hidden="false" customHeight="false" outlineLevel="0" collapsed="false">
      <c r="A1694" s="12" t="n">
        <v>1693</v>
      </c>
      <c r="B1694" s="12" t="n">
        <v>887</v>
      </c>
      <c r="C1694" s="12" t="n">
        <v>133</v>
      </c>
      <c r="D1694" s="12" t="n">
        <v>1</v>
      </c>
      <c r="E1694" s="16" t="n">
        <v>3549</v>
      </c>
      <c r="F1694" s="12" t="n">
        <v>0</v>
      </c>
      <c r="G1694" s="12" t="str">
        <f aca="false">INDEX(Products!$C$2:$C$181,MATCH(C1694,Products!$A$2:$A$181,0))</f>
        <v>Sports &amp; Fitness</v>
      </c>
      <c r="H1694" s="16" t="n">
        <f aca="false">INDEX(Products!$E$2:$E$181,MATCH(C1694,Products!$A$2:$A$181,0))</f>
        <v>2477.75</v>
      </c>
      <c r="I1694" s="12" t="str">
        <f aca="false">INDEX(Orders!$G$2:$G$3525,MATCH(B1694,Orders!$A$2:$A$3525,0))</f>
        <v>Delivered</v>
      </c>
      <c r="J1694" s="16" t="n">
        <f aca="false">D1694*E1694*(1-F1694/100)</f>
        <v>3549</v>
      </c>
      <c r="K1694" s="16" t="n">
        <f aca="false">D1694*H1694</f>
        <v>2477.75</v>
      </c>
      <c r="L1694" s="16" t="n">
        <f aca="false">J1694-K1694</f>
        <v>1071.25</v>
      </c>
    </row>
    <row r="1695" customFormat="false" ht="15" hidden="false" customHeight="false" outlineLevel="0" collapsed="false">
      <c r="A1695" s="12" t="n">
        <v>1694</v>
      </c>
      <c r="B1695" s="12" t="n">
        <v>888</v>
      </c>
      <c r="C1695" s="12" t="n">
        <v>136</v>
      </c>
      <c r="D1695" s="12" t="n">
        <v>1</v>
      </c>
      <c r="E1695" s="16" t="n">
        <v>3299</v>
      </c>
      <c r="F1695" s="12" t="n">
        <v>10</v>
      </c>
      <c r="G1695" s="12" t="str">
        <f aca="false">INDEX(Products!$C$2:$C$181,MATCH(C1695,Products!$A$2:$A$181,0))</f>
        <v>Sports &amp; Fitness</v>
      </c>
      <c r="H1695" s="16" t="n">
        <f aca="false">INDEX(Products!$E$2:$E$181,MATCH(C1695,Products!$A$2:$A$181,0))</f>
        <v>2348.96</v>
      </c>
      <c r="I1695" s="12" t="str">
        <f aca="false">INDEX(Orders!$G$2:$G$3525,MATCH(B1695,Orders!$A$2:$A$3525,0))</f>
        <v>Cancelled</v>
      </c>
      <c r="J1695" s="16" t="n">
        <f aca="false">D1695*E1695*(1-F1695/100)</f>
        <v>2969.1</v>
      </c>
      <c r="K1695" s="16" t="n">
        <f aca="false">D1695*H1695</f>
        <v>2348.96</v>
      </c>
      <c r="L1695" s="16" t="n">
        <f aca="false">J1695-K1695</f>
        <v>620.14</v>
      </c>
    </row>
    <row r="1696" customFormat="false" ht="15" hidden="false" customHeight="false" outlineLevel="0" collapsed="false">
      <c r="A1696" s="12" t="n">
        <v>1695</v>
      </c>
      <c r="B1696" s="12" t="n">
        <v>888</v>
      </c>
      <c r="C1696" s="12" t="n">
        <v>165</v>
      </c>
      <c r="D1696" s="12" t="n">
        <v>1</v>
      </c>
      <c r="E1696" s="16" t="n">
        <v>449</v>
      </c>
      <c r="F1696" s="12" t="n">
        <v>0</v>
      </c>
      <c r="G1696" s="12" t="str">
        <f aca="false">INDEX(Products!$C$2:$C$181,MATCH(C1696,Products!$A$2:$A$181,0))</f>
        <v>Books &amp; Stationery</v>
      </c>
      <c r="H1696" s="16" t="n">
        <f aca="false">INDEX(Products!$E$2:$E$181,MATCH(C1696,Products!$A$2:$A$181,0))</f>
        <v>269.2</v>
      </c>
      <c r="I1696" s="12" t="str">
        <f aca="false">INDEX(Orders!$G$2:$G$3525,MATCH(B1696,Orders!$A$2:$A$3525,0))</f>
        <v>Cancelled</v>
      </c>
      <c r="J1696" s="16" t="n">
        <f aca="false">D1696*E1696*(1-F1696/100)</f>
        <v>449</v>
      </c>
      <c r="K1696" s="16" t="n">
        <f aca="false">D1696*H1696</f>
        <v>269.2</v>
      </c>
      <c r="L1696" s="16" t="n">
        <f aca="false">J1696-K1696</f>
        <v>179.8</v>
      </c>
    </row>
    <row r="1697" customFormat="false" ht="15" hidden="false" customHeight="false" outlineLevel="0" collapsed="false">
      <c r="A1697" s="12" t="n">
        <v>1696</v>
      </c>
      <c r="B1697" s="12" t="n">
        <v>889</v>
      </c>
      <c r="C1697" s="12" t="n">
        <v>11</v>
      </c>
      <c r="D1697" s="12" t="n">
        <v>1</v>
      </c>
      <c r="E1697" s="16" t="n">
        <v>3989</v>
      </c>
      <c r="F1697" s="12" t="n">
        <v>0</v>
      </c>
      <c r="G1697" s="12" t="str">
        <f aca="false">INDEX(Products!$C$2:$C$181,MATCH(C1697,Products!$A$2:$A$181,0))</f>
        <v>Electronics</v>
      </c>
      <c r="H1697" s="16" t="n">
        <f aca="false">INDEX(Products!$E$2:$E$181,MATCH(C1697,Products!$A$2:$A$181,0))</f>
        <v>2305.24</v>
      </c>
      <c r="I1697" s="12" t="str">
        <f aca="false">INDEX(Orders!$G$2:$G$3525,MATCH(B1697,Orders!$A$2:$A$3525,0))</f>
        <v>Delivered</v>
      </c>
      <c r="J1697" s="16" t="n">
        <f aca="false">D1697*E1697*(1-F1697/100)</f>
        <v>3989</v>
      </c>
      <c r="K1697" s="16" t="n">
        <f aca="false">D1697*H1697</f>
        <v>2305.24</v>
      </c>
      <c r="L1697" s="16" t="n">
        <f aca="false">J1697-K1697</f>
        <v>1683.76</v>
      </c>
    </row>
    <row r="1698" customFormat="false" ht="15" hidden="false" customHeight="false" outlineLevel="0" collapsed="false">
      <c r="A1698" s="12" t="n">
        <v>1697</v>
      </c>
      <c r="B1698" s="12" t="n">
        <v>890</v>
      </c>
      <c r="C1698" s="12" t="n">
        <v>3</v>
      </c>
      <c r="D1698" s="12" t="n">
        <v>1</v>
      </c>
      <c r="E1698" s="16" t="n">
        <v>1619</v>
      </c>
      <c r="F1698" s="12" t="n">
        <v>10</v>
      </c>
      <c r="G1698" s="12" t="str">
        <f aca="false">INDEX(Products!$C$2:$C$181,MATCH(C1698,Products!$A$2:$A$181,0))</f>
        <v>Electronics</v>
      </c>
      <c r="H1698" s="16" t="n">
        <f aca="false">INDEX(Products!$E$2:$E$181,MATCH(C1698,Products!$A$2:$A$181,0))</f>
        <v>940.96</v>
      </c>
      <c r="I1698" s="12" t="str">
        <f aca="false">INDEX(Orders!$G$2:$G$3525,MATCH(B1698,Orders!$A$2:$A$3525,0))</f>
        <v>Returned</v>
      </c>
      <c r="J1698" s="16" t="n">
        <f aca="false">D1698*E1698*(1-F1698/100)</f>
        <v>1457.1</v>
      </c>
      <c r="K1698" s="16" t="n">
        <f aca="false">D1698*H1698</f>
        <v>940.96</v>
      </c>
      <c r="L1698" s="16" t="n">
        <f aca="false">J1698-K1698</f>
        <v>516.14</v>
      </c>
    </row>
    <row r="1699" customFormat="false" ht="15" hidden="false" customHeight="false" outlineLevel="0" collapsed="false">
      <c r="A1699" s="12" t="n">
        <v>1698</v>
      </c>
      <c r="B1699" s="12" t="n">
        <v>890</v>
      </c>
      <c r="C1699" s="12" t="n">
        <v>145</v>
      </c>
      <c r="D1699" s="12" t="n">
        <v>1</v>
      </c>
      <c r="E1699" s="16" t="n">
        <v>1329</v>
      </c>
      <c r="F1699" s="12" t="n">
        <v>0</v>
      </c>
      <c r="G1699" s="12" t="str">
        <f aca="false">INDEX(Products!$C$2:$C$181,MATCH(C1699,Products!$A$2:$A$181,0))</f>
        <v>Sports &amp; Fitness</v>
      </c>
      <c r="H1699" s="16" t="n">
        <f aca="false">INDEX(Products!$E$2:$E$181,MATCH(C1699,Products!$A$2:$A$181,0))</f>
        <v>887.99</v>
      </c>
      <c r="I1699" s="12" t="str">
        <f aca="false">INDEX(Orders!$G$2:$G$3525,MATCH(B1699,Orders!$A$2:$A$3525,0))</f>
        <v>Returned</v>
      </c>
      <c r="J1699" s="16" t="n">
        <f aca="false">D1699*E1699*(1-F1699/100)</f>
        <v>1329</v>
      </c>
      <c r="K1699" s="16" t="n">
        <f aca="false">D1699*H1699</f>
        <v>887.99</v>
      </c>
      <c r="L1699" s="16" t="n">
        <f aca="false">J1699-K1699</f>
        <v>441.01</v>
      </c>
    </row>
    <row r="1700" customFormat="false" ht="15" hidden="false" customHeight="false" outlineLevel="0" collapsed="false">
      <c r="A1700" s="12" t="n">
        <v>1699</v>
      </c>
      <c r="B1700" s="12" t="n">
        <v>891</v>
      </c>
      <c r="C1700" s="12" t="n">
        <v>161</v>
      </c>
      <c r="D1700" s="12" t="n">
        <v>2</v>
      </c>
      <c r="E1700" s="16" t="n">
        <v>549</v>
      </c>
      <c r="F1700" s="12" t="n">
        <v>0</v>
      </c>
      <c r="G1700" s="12" t="str">
        <f aca="false">INDEX(Products!$C$2:$C$181,MATCH(C1700,Products!$A$2:$A$181,0))</f>
        <v>Books &amp; Stationery</v>
      </c>
      <c r="H1700" s="16" t="n">
        <f aca="false">INDEX(Products!$E$2:$E$181,MATCH(C1700,Products!$A$2:$A$181,0))</f>
        <v>380.41</v>
      </c>
      <c r="I1700" s="12" t="str">
        <f aca="false">INDEX(Orders!$G$2:$G$3525,MATCH(B1700,Orders!$A$2:$A$3525,0))</f>
        <v>Delivered</v>
      </c>
      <c r="J1700" s="16" t="n">
        <f aca="false">D1700*E1700*(1-F1700/100)</f>
        <v>1098</v>
      </c>
      <c r="K1700" s="16" t="n">
        <f aca="false">D1700*H1700</f>
        <v>760.82</v>
      </c>
      <c r="L1700" s="16" t="n">
        <f aca="false">J1700-K1700</f>
        <v>337.18</v>
      </c>
    </row>
    <row r="1701" customFormat="false" ht="15" hidden="false" customHeight="false" outlineLevel="0" collapsed="false">
      <c r="A1701" s="12" t="n">
        <v>1700</v>
      </c>
      <c r="B1701" s="12" t="n">
        <v>892</v>
      </c>
      <c r="C1701" s="12" t="n">
        <v>159</v>
      </c>
      <c r="D1701" s="12" t="n">
        <v>1</v>
      </c>
      <c r="E1701" s="16" t="n">
        <v>439</v>
      </c>
      <c r="F1701" s="12" t="n">
        <v>0</v>
      </c>
      <c r="G1701" s="12" t="str">
        <f aca="false">INDEX(Products!$C$2:$C$181,MATCH(C1701,Products!$A$2:$A$181,0))</f>
        <v>Books &amp; Stationery</v>
      </c>
      <c r="H1701" s="16" t="n">
        <f aca="false">INDEX(Products!$E$2:$E$181,MATCH(C1701,Products!$A$2:$A$181,0))</f>
        <v>256.67</v>
      </c>
      <c r="I1701" s="12" t="str">
        <f aca="false">INDEX(Orders!$G$2:$G$3525,MATCH(B1701,Orders!$A$2:$A$3525,0))</f>
        <v>Delivered</v>
      </c>
      <c r="J1701" s="16" t="n">
        <f aca="false">D1701*E1701*(1-F1701/100)</f>
        <v>439</v>
      </c>
      <c r="K1701" s="16" t="n">
        <f aca="false">D1701*H1701</f>
        <v>256.67</v>
      </c>
      <c r="L1701" s="16" t="n">
        <f aca="false">J1701-K1701</f>
        <v>182.33</v>
      </c>
    </row>
    <row r="1702" customFormat="false" ht="15" hidden="false" customHeight="false" outlineLevel="0" collapsed="false">
      <c r="A1702" s="12" t="n">
        <v>1701</v>
      </c>
      <c r="B1702" s="12" t="n">
        <v>893</v>
      </c>
      <c r="C1702" s="12" t="n">
        <v>104</v>
      </c>
      <c r="D1702" s="12" t="n">
        <v>1</v>
      </c>
      <c r="E1702" s="16" t="n">
        <v>329</v>
      </c>
      <c r="F1702" s="12" t="n">
        <v>0</v>
      </c>
      <c r="G1702" s="12" t="str">
        <f aca="false">INDEX(Products!$C$2:$C$181,MATCH(C1702,Products!$A$2:$A$181,0))</f>
        <v>Beauty</v>
      </c>
      <c r="H1702" s="16" t="n">
        <f aca="false">INDEX(Products!$E$2:$E$181,MATCH(C1702,Products!$A$2:$A$181,0))</f>
        <v>224.61</v>
      </c>
      <c r="I1702" s="12" t="str">
        <f aca="false">INDEX(Orders!$G$2:$G$3525,MATCH(B1702,Orders!$A$2:$A$3525,0))</f>
        <v>Delivered</v>
      </c>
      <c r="J1702" s="16" t="n">
        <f aca="false">D1702*E1702*(1-F1702/100)</f>
        <v>329</v>
      </c>
      <c r="K1702" s="16" t="n">
        <f aca="false">D1702*H1702</f>
        <v>224.61</v>
      </c>
      <c r="L1702" s="16" t="n">
        <f aca="false">J1702-K1702</f>
        <v>104.39</v>
      </c>
    </row>
    <row r="1703" customFormat="false" ht="15" hidden="false" customHeight="false" outlineLevel="0" collapsed="false">
      <c r="A1703" s="12" t="n">
        <v>1702</v>
      </c>
      <c r="B1703" s="12" t="n">
        <v>893</v>
      </c>
      <c r="C1703" s="12" t="n">
        <v>49</v>
      </c>
      <c r="D1703" s="12" t="n">
        <v>1</v>
      </c>
      <c r="E1703" s="16" t="n">
        <v>2809</v>
      </c>
      <c r="F1703" s="12" t="n">
        <v>0</v>
      </c>
      <c r="G1703" s="12" t="str">
        <f aca="false">INDEX(Products!$C$2:$C$181,MATCH(C1703,Products!$A$2:$A$181,0))</f>
        <v>Home &amp; Kitchen</v>
      </c>
      <c r="H1703" s="16" t="n">
        <f aca="false">INDEX(Products!$E$2:$E$181,MATCH(C1703,Products!$A$2:$A$181,0))</f>
        <v>1785.14</v>
      </c>
      <c r="I1703" s="12" t="str">
        <f aca="false">INDEX(Orders!$G$2:$G$3525,MATCH(B1703,Orders!$A$2:$A$3525,0))</f>
        <v>Delivered</v>
      </c>
      <c r="J1703" s="16" t="n">
        <f aca="false">D1703*E1703*(1-F1703/100)</f>
        <v>2809</v>
      </c>
      <c r="K1703" s="16" t="n">
        <f aca="false">D1703*H1703</f>
        <v>1785.14</v>
      </c>
      <c r="L1703" s="16" t="n">
        <f aca="false">J1703-K1703</f>
        <v>1023.86</v>
      </c>
    </row>
    <row r="1704" customFormat="false" ht="15" hidden="false" customHeight="false" outlineLevel="0" collapsed="false">
      <c r="A1704" s="12" t="n">
        <v>1703</v>
      </c>
      <c r="B1704" s="12" t="n">
        <v>893</v>
      </c>
      <c r="C1704" s="12" t="n">
        <v>106</v>
      </c>
      <c r="D1704" s="12" t="n">
        <v>1</v>
      </c>
      <c r="E1704" s="16" t="n">
        <v>1069</v>
      </c>
      <c r="F1704" s="12" t="n">
        <v>0</v>
      </c>
      <c r="G1704" s="12" t="str">
        <f aca="false">INDEX(Products!$C$2:$C$181,MATCH(C1704,Products!$A$2:$A$181,0))</f>
        <v>Beauty</v>
      </c>
      <c r="H1704" s="16" t="n">
        <f aca="false">INDEX(Products!$E$2:$E$181,MATCH(C1704,Products!$A$2:$A$181,0))</f>
        <v>735.88</v>
      </c>
      <c r="I1704" s="12" t="str">
        <f aca="false">INDEX(Orders!$G$2:$G$3525,MATCH(B1704,Orders!$A$2:$A$3525,0))</f>
        <v>Delivered</v>
      </c>
      <c r="J1704" s="16" t="n">
        <f aca="false">D1704*E1704*(1-F1704/100)</f>
        <v>1069</v>
      </c>
      <c r="K1704" s="16" t="n">
        <f aca="false">D1704*H1704</f>
        <v>735.88</v>
      </c>
      <c r="L1704" s="16" t="n">
        <f aca="false">J1704-K1704</f>
        <v>333.12</v>
      </c>
    </row>
    <row r="1705" customFormat="false" ht="15" hidden="false" customHeight="false" outlineLevel="0" collapsed="false">
      <c r="A1705" s="12" t="n">
        <v>1704</v>
      </c>
      <c r="B1705" s="12" t="n">
        <v>894</v>
      </c>
      <c r="C1705" s="12" t="n">
        <v>161</v>
      </c>
      <c r="D1705" s="12" t="n">
        <v>1</v>
      </c>
      <c r="E1705" s="16" t="n">
        <v>549</v>
      </c>
      <c r="F1705" s="12" t="n">
        <v>0</v>
      </c>
      <c r="G1705" s="12" t="str">
        <f aca="false">INDEX(Products!$C$2:$C$181,MATCH(C1705,Products!$A$2:$A$181,0))</f>
        <v>Books &amp; Stationery</v>
      </c>
      <c r="H1705" s="16" t="n">
        <f aca="false">INDEX(Products!$E$2:$E$181,MATCH(C1705,Products!$A$2:$A$181,0))</f>
        <v>380.41</v>
      </c>
      <c r="I1705" s="12" t="str">
        <f aca="false">INDEX(Orders!$G$2:$G$3525,MATCH(B1705,Orders!$A$2:$A$3525,0))</f>
        <v>Delivered</v>
      </c>
      <c r="J1705" s="16" t="n">
        <f aca="false">D1705*E1705*(1-F1705/100)</f>
        <v>549</v>
      </c>
      <c r="K1705" s="16" t="n">
        <f aca="false">D1705*H1705</f>
        <v>380.41</v>
      </c>
      <c r="L1705" s="16" t="n">
        <f aca="false">J1705-K1705</f>
        <v>168.59</v>
      </c>
    </row>
    <row r="1706" customFormat="false" ht="15" hidden="false" customHeight="false" outlineLevel="0" collapsed="false">
      <c r="A1706" s="12" t="n">
        <v>1705</v>
      </c>
      <c r="B1706" s="12" t="n">
        <v>894</v>
      </c>
      <c r="C1706" s="12" t="n">
        <v>101</v>
      </c>
      <c r="D1706" s="12" t="n">
        <v>1</v>
      </c>
      <c r="E1706" s="16" t="n">
        <v>1219</v>
      </c>
      <c r="F1706" s="12" t="n">
        <v>0</v>
      </c>
      <c r="G1706" s="12" t="str">
        <f aca="false">INDEX(Products!$C$2:$C$181,MATCH(C1706,Products!$A$2:$A$181,0))</f>
        <v>Beauty</v>
      </c>
      <c r="H1706" s="16" t="n">
        <f aca="false">INDEX(Products!$E$2:$E$181,MATCH(C1706,Products!$A$2:$A$181,0))</f>
        <v>690.96</v>
      </c>
      <c r="I1706" s="12" t="str">
        <f aca="false">INDEX(Orders!$G$2:$G$3525,MATCH(B1706,Orders!$A$2:$A$3525,0))</f>
        <v>Delivered</v>
      </c>
      <c r="J1706" s="16" t="n">
        <f aca="false">D1706*E1706*(1-F1706/100)</f>
        <v>1219</v>
      </c>
      <c r="K1706" s="16" t="n">
        <f aca="false">D1706*H1706</f>
        <v>690.96</v>
      </c>
      <c r="L1706" s="16" t="n">
        <f aca="false">J1706-K1706</f>
        <v>528.04</v>
      </c>
    </row>
    <row r="1707" customFormat="false" ht="15" hidden="false" customHeight="false" outlineLevel="0" collapsed="false">
      <c r="A1707" s="12" t="n">
        <v>1706</v>
      </c>
      <c r="B1707" s="12" t="n">
        <v>895</v>
      </c>
      <c r="C1707" s="12" t="n">
        <v>47</v>
      </c>
      <c r="D1707" s="12" t="n">
        <v>1</v>
      </c>
      <c r="E1707" s="16" t="n">
        <v>3909</v>
      </c>
      <c r="F1707" s="12" t="n">
        <v>0</v>
      </c>
      <c r="G1707" s="12" t="str">
        <f aca="false">INDEX(Products!$C$2:$C$181,MATCH(C1707,Products!$A$2:$A$181,0))</f>
        <v>Home &amp; Kitchen</v>
      </c>
      <c r="H1707" s="16" t="n">
        <f aca="false">INDEX(Products!$E$2:$E$181,MATCH(C1707,Products!$A$2:$A$181,0))</f>
        <v>2588.76</v>
      </c>
      <c r="I1707" s="12" t="str">
        <f aca="false">INDEX(Orders!$G$2:$G$3525,MATCH(B1707,Orders!$A$2:$A$3525,0))</f>
        <v>Delivered</v>
      </c>
      <c r="J1707" s="16" t="n">
        <f aca="false">D1707*E1707*(1-F1707/100)</f>
        <v>3909</v>
      </c>
      <c r="K1707" s="16" t="n">
        <f aca="false">D1707*H1707</f>
        <v>2588.76</v>
      </c>
      <c r="L1707" s="16" t="n">
        <f aca="false">J1707-K1707</f>
        <v>1320.24</v>
      </c>
    </row>
    <row r="1708" customFormat="false" ht="15" hidden="false" customHeight="false" outlineLevel="0" collapsed="false">
      <c r="A1708" s="12" t="n">
        <v>1707</v>
      </c>
      <c r="B1708" s="12" t="n">
        <v>896</v>
      </c>
      <c r="C1708" s="12" t="n">
        <v>94</v>
      </c>
      <c r="D1708" s="12" t="n">
        <v>1</v>
      </c>
      <c r="E1708" s="16" t="n">
        <v>1509</v>
      </c>
      <c r="F1708" s="12" t="n">
        <v>10</v>
      </c>
      <c r="G1708" s="12" t="str">
        <f aca="false">INDEX(Products!$C$2:$C$181,MATCH(C1708,Products!$A$2:$A$181,0))</f>
        <v>Beauty</v>
      </c>
      <c r="H1708" s="16" t="n">
        <f aca="false">INDEX(Products!$E$2:$E$181,MATCH(C1708,Products!$A$2:$A$181,0))</f>
        <v>997.51</v>
      </c>
      <c r="I1708" s="12" t="str">
        <f aca="false">INDEX(Orders!$G$2:$G$3525,MATCH(B1708,Orders!$A$2:$A$3525,0))</f>
        <v>Delivered</v>
      </c>
      <c r="J1708" s="16" t="n">
        <f aca="false">D1708*E1708*(1-F1708/100)</f>
        <v>1358.1</v>
      </c>
      <c r="K1708" s="16" t="n">
        <f aca="false">D1708*H1708</f>
        <v>997.51</v>
      </c>
      <c r="L1708" s="16" t="n">
        <f aca="false">J1708-K1708</f>
        <v>360.59</v>
      </c>
    </row>
    <row r="1709" customFormat="false" ht="15" hidden="false" customHeight="false" outlineLevel="0" collapsed="false">
      <c r="A1709" s="12" t="n">
        <v>1708</v>
      </c>
      <c r="B1709" s="12" t="n">
        <v>896</v>
      </c>
      <c r="C1709" s="12" t="n">
        <v>130</v>
      </c>
      <c r="D1709" s="12" t="n">
        <v>1</v>
      </c>
      <c r="E1709" s="16" t="n">
        <v>2399</v>
      </c>
      <c r="F1709" s="12" t="n">
        <v>0</v>
      </c>
      <c r="G1709" s="12" t="str">
        <f aca="false">INDEX(Products!$C$2:$C$181,MATCH(C1709,Products!$A$2:$A$181,0))</f>
        <v>Sports &amp; Fitness</v>
      </c>
      <c r="H1709" s="16" t="n">
        <f aca="false">INDEX(Products!$E$2:$E$181,MATCH(C1709,Products!$A$2:$A$181,0))</f>
        <v>1366.08</v>
      </c>
      <c r="I1709" s="12" t="str">
        <f aca="false">INDEX(Orders!$G$2:$G$3525,MATCH(B1709,Orders!$A$2:$A$3525,0))</f>
        <v>Delivered</v>
      </c>
      <c r="J1709" s="16" t="n">
        <f aca="false">D1709*E1709*(1-F1709/100)</f>
        <v>2399</v>
      </c>
      <c r="K1709" s="16" t="n">
        <f aca="false">D1709*H1709</f>
        <v>1366.08</v>
      </c>
      <c r="L1709" s="16" t="n">
        <f aca="false">J1709-K1709</f>
        <v>1032.92</v>
      </c>
    </row>
    <row r="1710" customFormat="false" ht="15" hidden="false" customHeight="false" outlineLevel="0" collapsed="false">
      <c r="A1710" s="12" t="n">
        <v>1709</v>
      </c>
      <c r="B1710" s="12" t="n">
        <v>897</v>
      </c>
      <c r="C1710" s="12" t="n">
        <v>17</v>
      </c>
      <c r="D1710" s="12" t="n">
        <v>1</v>
      </c>
      <c r="E1710" s="16" t="n">
        <v>1149</v>
      </c>
      <c r="F1710" s="12" t="n">
        <v>0</v>
      </c>
      <c r="G1710" s="12" t="str">
        <f aca="false">INDEX(Products!$C$2:$C$181,MATCH(C1710,Products!$A$2:$A$181,0))</f>
        <v>Electronics</v>
      </c>
      <c r="H1710" s="16" t="n">
        <f aca="false">INDEX(Products!$E$2:$E$181,MATCH(C1710,Products!$A$2:$A$181,0))</f>
        <v>850</v>
      </c>
      <c r="I1710" s="12" t="str">
        <f aca="false">INDEX(Orders!$G$2:$G$3525,MATCH(B1710,Orders!$A$2:$A$3525,0))</f>
        <v>Delivered</v>
      </c>
      <c r="J1710" s="16" t="n">
        <f aca="false">D1710*E1710*(1-F1710/100)</f>
        <v>1149</v>
      </c>
      <c r="K1710" s="16" t="n">
        <f aca="false">D1710*H1710</f>
        <v>850</v>
      </c>
      <c r="L1710" s="16" t="n">
        <f aca="false">J1710-K1710</f>
        <v>299</v>
      </c>
    </row>
    <row r="1711" customFormat="false" ht="15" hidden="false" customHeight="false" outlineLevel="0" collapsed="false">
      <c r="A1711" s="12" t="n">
        <v>1710</v>
      </c>
      <c r="B1711" s="12" t="n">
        <v>898</v>
      </c>
      <c r="C1711" s="12" t="n">
        <v>31</v>
      </c>
      <c r="D1711" s="12" t="n">
        <v>1</v>
      </c>
      <c r="E1711" s="16" t="n">
        <v>2199</v>
      </c>
      <c r="F1711" s="12" t="n">
        <v>0</v>
      </c>
      <c r="G1711" s="12" t="str">
        <f aca="false">INDEX(Products!$C$2:$C$181,MATCH(C1711,Products!$A$2:$A$181,0))</f>
        <v>Home &amp; Kitchen</v>
      </c>
      <c r="H1711" s="16" t="n">
        <f aca="false">INDEX(Products!$E$2:$E$181,MATCH(C1711,Products!$A$2:$A$181,0))</f>
        <v>1328.79</v>
      </c>
      <c r="I1711" s="12" t="str">
        <f aca="false">INDEX(Orders!$G$2:$G$3525,MATCH(B1711,Orders!$A$2:$A$3525,0))</f>
        <v>Delivered</v>
      </c>
      <c r="J1711" s="16" t="n">
        <f aca="false">D1711*E1711*(1-F1711/100)</f>
        <v>2199</v>
      </c>
      <c r="K1711" s="16" t="n">
        <f aca="false">D1711*H1711</f>
        <v>1328.79</v>
      </c>
      <c r="L1711" s="16" t="n">
        <f aca="false">J1711-K1711</f>
        <v>870.21</v>
      </c>
    </row>
    <row r="1712" customFormat="false" ht="15" hidden="false" customHeight="false" outlineLevel="0" collapsed="false">
      <c r="A1712" s="12" t="n">
        <v>1711</v>
      </c>
      <c r="B1712" s="12" t="n">
        <v>899</v>
      </c>
      <c r="C1712" s="12" t="n">
        <v>165</v>
      </c>
      <c r="D1712" s="12" t="n">
        <v>1</v>
      </c>
      <c r="E1712" s="16" t="n">
        <v>449</v>
      </c>
      <c r="F1712" s="12" t="n">
        <v>0</v>
      </c>
      <c r="G1712" s="12" t="str">
        <f aca="false">INDEX(Products!$C$2:$C$181,MATCH(C1712,Products!$A$2:$A$181,0))</f>
        <v>Books &amp; Stationery</v>
      </c>
      <c r="H1712" s="16" t="n">
        <f aca="false">INDEX(Products!$E$2:$E$181,MATCH(C1712,Products!$A$2:$A$181,0))</f>
        <v>269.2</v>
      </c>
      <c r="I1712" s="12" t="str">
        <f aca="false">INDEX(Orders!$G$2:$G$3525,MATCH(B1712,Orders!$A$2:$A$3525,0))</f>
        <v>Delivered</v>
      </c>
      <c r="J1712" s="16" t="n">
        <f aca="false">D1712*E1712*(1-F1712/100)</f>
        <v>449</v>
      </c>
      <c r="K1712" s="16" t="n">
        <f aca="false">D1712*H1712</f>
        <v>269.2</v>
      </c>
      <c r="L1712" s="16" t="n">
        <f aca="false">J1712-K1712</f>
        <v>179.8</v>
      </c>
    </row>
    <row r="1713" customFormat="false" ht="15" hidden="false" customHeight="false" outlineLevel="0" collapsed="false">
      <c r="A1713" s="12" t="n">
        <v>1712</v>
      </c>
      <c r="B1713" s="12" t="n">
        <v>900</v>
      </c>
      <c r="C1713" s="12" t="n">
        <v>96</v>
      </c>
      <c r="D1713" s="12" t="n">
        <v>1</v>
      </c>
      <c r="E1713" s="16" t="n">
        <v>309</v>
      </c>
      <c r="F1713" s="12" t="n">
        <v>0</v>
      </c>
      <c r="G1713" s="12" t="str">
        <f aca="false">INDEX(Products!$C$2:$C$181,MATCH(C1713,Products!$A$2:$A$181,0))</f>
        <v>Beauty</v>
      </c>
      <c r="H1713" s="16" t="n">
        <f aca="false">INDEX(Products!$E$2:$E$181,MATCH(C1713,Products!$A$2:$A$181,0))</f>
        <v>225.4</v>
      </c>
      <c r="I1713" s="12" t="str">
        <f aca="false">INDEX(Orders!$G$2:$G$3525,MATCH(B1713,Orders!$A$2:$A$3525,0))</f>
        <v>Delivered</v>
      </c>
      <c r="J1713" s="16" t="n">
        <f aca="false">D1713*E1713*(1-F1713/100)</f>
        <v>309</v>
      </c>
      <c r="K1713" s="16" t="n">
        <f aca="false">D1713*H1713</f>
        <v>225.4</v>
      </c>
      <c r="L1713" s="16" t="n">
        <f aca="false">J1713-K1713</f>
        <v>83.6</v>
      </c>
    </row>
    <row r="1714" customFormat="false" ht="15" hidden="false" customHeight="false" outlineLevel="0" collapsed="false">
      <c r="A1714" s="12" t="n">
        <v>1713</v>
      </c>
      <c r="B1714" s="12" t="n">
        <v>900</v>
      </c>
      <c r="C1714" s="12" t="n">
        <v>42</v>
      </c>
      <c r="D1714" s="12" t="n">
        <v>2</v>
      </c>
      <c r="E1714" s="16" t="n">
        <v>1929</v>
      </c>
      <c r="F1714" s="12" t="n">
        <v>0</v>
      </c>
      <c r="G1714" s="12" t="str">
        <f aca="false">INDEX(Products!$C$2:$C$181,MATCH(C1714,Products!$A$2:$A$181,0))</f>
        <v>Home &amp; Kitchen</v>
      </c>
      <c r="H1714" s="16" t="n">
        <f aca="false">INDEX(Products!$E$2:$E$181,MATCH(C1714,Products!$A$2:$A$181,0))</f>
        <v>1085.47</v>
      </c>
      <c r="I1714" s="12" t="str">
        <f aca="false">INDEX(Orders!$G$2:$G$3525,MATCH(B1714,Orders!$A$2:$A$3525,0))</f>
        <v>Delivered</v>
      </c>
      <c r="J1714" s="16" t="n">
        <f aca="false">D1714*E1714*(1-F1714/100)</f>
        <v>3858</v>
      </c>
      <c r="K1714" s="16" t="n">
        <f aca="false">D1714*H1714</f>
        <v>2170.94</v>
      </c>
      <c r="L1714" s="16" t="n">
        <f aca="false">J1714-K1714</f>
        <v>1687.06</v>
      </c>
    </row>
    <row r="1715" customFormat="false" ht="15" hidden="false" customHeight="false" outlineLevel="0" collapsed="false">
      <c r="A1715" s="12" t="n">
        <v>1714</v>
      </c>
      <c r="B1715" s="12" t="n">
        <v>901</v>
      </c>
      <c r="C1715" s="12" t="n">
        <v>94</v>
      </c>
      <c r="D1715" s="12" t="n">
        <v>1</v>
      </c>
      <c r="E1715" s="16" t="n">
        <v>1509</v>
      </c>
      <c r="F1715" s="12" t="n">
        <v>0</v>
      </c>
      <c r="G1715" s="12" t="str">
        <f aca="false">INDEX(Products!$C$2:$C$181,MATCH(C1715,Products!$A$2:$A$181,0))</f>
        <v>Beauty</v>
      </c>
      <c r="H1715" s="16" t="n">
        <f aca="false">INDEX(Products!$E$2:$E$181,MATCH(C1715,Products!$A$2:$A$181,0))</f>
        <v>997.51</v>
      </c>
      <c r="I1715" s="12" t="str">
        <f aca="false">INDEX(Orders!$G$2:$G$3525,MATCH(B1715,Orders!$A$2:$A$3525,0))</f>
        <v>Delivered</v>
      </c>
      <c r="J1715" s="16" t="n">
        <f aca="false">D1715*E1715*(1-F1715/100)</f>
        <v>1509</v>
      </c>
      <c r="K1715" s="16" t="n">
        <f aca="false">D1715*H1715</f>
        <v>997.51</v>
      </c>
      <c r="L1715" s="16" t="n">
        <f aca="false">J1715-K1715</f>
        <v>511.49</v>
      </c>
    </row>
    <row r="1716" customFormat="false" ht="15" hidden="false" customHeight="false" outlineLevel="0" collapsed="false">
      <c r="A1716" s="12" t="n">
        <v>1715</v>
      </c>
      <c r="B1716" s="12" t="n">
        <v>902</v>
      </c>
      <c r="C1716" s="12" t="n">
        <v>119</v>
      </c>
      <c r="D1716" s="12" t="n">
        <v>3</v>
      </c>
      <c r="E1716" s="16" t="n">
        <v>619</v>
      </c>
      <c r="F1716" s="12" t="n">
        <v>20</v>
      </c>
      <c r="G1716" s="12" t="str">
        <f aca="false">INDEX(Products!$C$2:$C$181,MATCH(C1716,Products!$A$2:$A$181,0))</f>
        <v>Beauty</v>
      </c>
      <c r="H1716" s="16" t="n">
        <f aca="false">INDEX(Products!$E$2:$E$181,MATCH(C1716,Products!$A$2:$A$181,0))</f>
        <v>343.46</v>
      </c>
      <c r="I1716" s="12" t="str">
        <f aca="false">INDEX(Orders!$G$2:$G$3525,MATCH(B1716,Orders!$A$2:$A$3525,0))</f>
        <v>Delivered</v>
      </c>
      <c r="J1716" s="16" t="n">
        <f aca="false">D1716*E1716*(1-F1716/100)</f>
        <v>1485.6</v>
      </c>
      <c r="K1716" s="16" t="n">
        <f aca="false">D1716*H1716</f>
        <v>1030.38</v>
      </c>
      <c r="L1716" s="16" t="n">
        <f aca="false">J1716-K1716</f>
        <v>455.22</v>
      </c>
    </row>
    <row r="1717" customFormat="false" ht="15" hidden="false" customHeight="false" outlineLevel="0" collapsed="false">
      <c r="A1717" s="12" t="n">
        <v>1716</v>
      </c>
      <c r="B1717" s="12" t="n">
        <v>902</v>
      </c>
      <c r="C1717" s="12" t="n">
        <v>118</v>
      </c>
      <c r="D1717" s="12" t="n">
        <v>2</v>
      </c>
      <c r="E1717" s="16" t="n">
        <v>479</v>
      </c>
      <c r="F1717" s="12" t="n">
        <v>5</v>
      </c>
      <c r="G1717" s="12" t="str">
        <f aca="false">INDEX(Products!$C$2:$C$181,MATCH(C1717,Products!$A$2:$A$181,0))</f>
        <v>Beauty</v>
      </c>
      <c r="H1717" s="16" t="n">
        <f aca="false">INDEX(Products!$E$2:$E$181,MATCH(C1717,Products!$A$2:$A$181,0))</f>
        <v>332.66</v>
      </c>
      <c r="I1717" s="12" t="str">
        <f aca="false">INDEX(Orders!$G$2:$G$3525,MATCH(B1717,Orders!$A$2:$A$3525,0))</f>
        <v>Delivered</v>
      </c>
      <c r="J1717" s="16" t="n">
        <f aca="false">D1717*E1717*(1-F1717/100)</f>
        <v>910.1</v>
      </c>
      <c r="K1717" s="16" t="n">
        <f aca="false">D1717*H1717</f>
        <v>665.32</v>
      </c>
      <c r="L1717" s="16" t="n">
        <f aca="false">J1717-K1717</f>
        <v>244.78</v>
      </c>
    </row>
    <row r="1718" customFormat="false" ht="15" hidden="false" customHeight="false" outlineLevel="0" collapsed="false">
      <c r="A1718" s="12" t="n">
        <v>1717</v>
      </c>
      <c r="B1718" s="12" t="n">
        <v>902</v>
      </c>
      <c r="C1718" s="12" t="n">
        <v>117</v>
      </c>
      <c r="D1718" s="12" t="n">
        <v>1</v>
      </c>
      <c r="E1718" s="16" t="n">
        <v>1109</v>
      </c>
      <c r="F1718" s="12" t="n">
        <v>0</v>
      </c>
      <c r="G1718" s="12" t="str">
        <f aca="false">INDEX(Products!$C$2:$C$181,MATCH(C1718,Products!$A$2:$A$181,0))</f>
        <v>Beauty</v>
      </c>
      <c r="H1718" s="16" t="n">
        <f aca="false">INDEX(Products!$E$2:$E$181,MATCH(C1718,Products!$A$2:$A$181,0))</f>
        <v>719.19</v>
      </c>
      <c r="I1718" s="12" t="str">
        <f aca="false">INDEX(Orders!$G$2:$G$3525,MATCH(B1718,Orders!$A$2:$A$3525,0))</f>
        <v>Delivered</v>
      </c>
      <c r="J1718" s="16" t="n">
        <f aca="false">D1718*E1718*(1-F1718/100)</f>
        <v>1109</v>
      </c>
      <c r="K1718" s="16" t="n">
        <f aca="false">D1718*H1718</f>
        <v>719.19</v>
      </c>
      <c r="L1718" s="16" t="n">
        <f aca="false">J1718-K1718</f>
        <v>389.81</v>
      </c>
    </row>
    <row r="1719" customFormat="false" ht="15" hidden="false" customHeight="false" outlineLevel="0" collapsed="false">
      <c r="A1719" s="12" t="n">
        <v>1718</v>
      </c>
      <c r="B1719" s="12" t="n">
        <v>903</v>
      </c>
      <c r="C1719" s="12" t="n">
        <v>95</v>
      </c>
      <c r="D1719" s="12" t="n">
        <v>1</v>
      </c>
      <c r="E1719" s="16" t="n">
        <v>1029</v>
      </c>
      <c r="F1719" s="12" t="n">
        <v>10</v>
      </c>
      <c r="G1719" s="12" t="str">
        <f aca="false">INDEX(Products!$C$2:$C$181,MATCH(C1719,Products!$A$2:$A$181,0))</f>
        <v>Beauty</v>
      </c>
      <c r="H1719" s="16" t="n">
        <f aca="false">INDEX(Products!$E$2:$E$181,MATCH(C1719,Products!$A$2:$A$181,0))</f>
        <v>615.72</v>
      </c>
      <c r="I1719" s="12" t="str">
        <f aca="false">INDEX(Orders!$G$2:$G$3525,MATCH(B1719,Orders!$A$2:$A$3525,0))</f>
        <v>Delivered</v>
      </c>
      <c r="J1719" s="16" t="n">
        <f aca="false">D1719*E1719*(1-F1719/100)</f>
        <v>926.1</v>
      </c>
      <c r="K1719" s="16" t="n">
        <f aca="false">D1719*H1719</f>
        <v>615.72</v>
      </c>
      <c r="L1719" s="16" t="n">
        <f aca="false">J1719-K1719</f>
        <v>310.38</v>
      </c>
    </row>
    <row r="1720" customFormat="false" ht="15" hidden="false" customHeight="false" outlineLevel="0" collapsed="false">
      <c r="A1720" s="12" t="n">
        <v>1719</v>
      </c>
      <c r="B1720" s="12" t="n">
        <v>903</v>
      </c>
      <c r="C1720" s="12" t="n">
        <v>166</v>
      </c>
      <c r="D1720" s="12" t="n">
        <v>1</v>
      </c>
      <c r="E1720" s="16" t="n">
        <v>389</v>
      </c>
      <c r="F1720" s="12" t="n">
        <v>15</v>
      </c>
      <c r="G1720" s="12" t="str">
        <f aca="false">INDEX(Products!$C$2:$C$181,MATCH(C1720,Products!$A$2:$A$181,0))</f>
        <v>Books &amp; Stationery</v>
      </c>
      <c r="H1720" s="16" t="n">
        <f aca="false">INDEX(Products!$E$2:$E$181,MATCH(C1720,Products!$A$2:$A$181,0))</f>
        <v>272.91</v>
      </c>
      <c r="I1720" s="12" t="str">
        <f aca="false">INDEX(Orders!$G$2:$G$3525,MATCH(B1720,Orders!$A$2:$A$3525,0))</f>
        <v>Delivered</v>
      </c>
      <c r="J1720" s="16" t="n">
        <f aca="false">D1720*E1720*(1-F1720/100)</f>
        <v>330.65</v>
      </c>
      <c r="K1720" s="16" t="n">
        <f aca="false">D1720*H1720</f>
        <v>272.91</v>
      </c>
      <c r="L1720" s="16" t="n">
        <f aca="false">J1720-K1720</f>
        <v>57.74</v>
      </c>
    </row>
    <row r="1721" customFormat="false" ht="15" hidden="false" customHeight="false" outlineLevel="0" collapsed="false">
      <c r="A1721" s="12" t="n">
        <v>1720</v>
      </c>
      <c r="B1721" s="12" t="n">
        <v>904</v>
      </c>
      <c r="C1721" s="12" t="n">
        <v>138</v>
      </c>
      <c r="D1721" s="12" t="n">
        <v>1</v>
      </c>
      <c r="E1721" s="16" t="n">
        <v>2179</v>
      </c>
      <c r="F1721" s="12" t="n">
        <v>0</v>
      </c>
      <c r="G1721" s="12" t="str">
        <f aca="false">INDEX(Products!$C$2:$C$181,MATCH(C1721,Products!$A$2:$A$181,0))</f>
        <v>Sports &amp; Fitness</v>
      </c>
      <c r="H1721" s="16" t="n">
        <f aca="false">INDEX(Products!$E$2:$E$181,MATCH(C1721,Products!$A$2:$A$181,0))</f>
        <v>1417.01</v>
      </c>
      <c r="I1721" s="12" t="str">
        <f aca="false">INDEX(Orders!$G$2:$G$3525,MATCH(B1721,Orders!$A$2:$A$3525,0))</f>
        <v>Delivered</v>
      </c>
      <c r="J1721" s="16" t="n">
        <f aca="false">D1721*E1721*(1-F1721/100)</f>
        <v>2179</v>
      </c>
      <c r="K1721" s="16" t="n">
        <f aca="false">D1721*H1721</f>
        <v>1417.01</v>
      </c>
      <c r="L1721" s="16" t="n">
        <f aca="false">J1721-K1721</f>
        <v>761.99</v>
      </c>
    </row>
    <row r="1722" customFormat="false" ht="15" hidden="false" customHeight="false" outlineLevel="0" collapsed="false">
      <c r="A1722" s="12" t="n">
        <v>1721</v>
      </c>
      <c r="B1722" s="12" t="n">
        <v>905</v>
      </c>
      <c r="C1722" s="12" t="n">
        <v>44</v>
      </c>
      <c r="D1722" s="12" t="n">
        <v>1</v>
      </c>
      <c r="E1722" s="16" t="n">
        <v>3769</v>
      </c>
      <c r="F1722" s="12" t="n">
        <v>5</v>
      </c>
      <c r="G1722" s="12" t="str">
        <f aca="false">INDEX(Products!$C$2:$C$181,MATCH(C1722,Products!$A$2:$A$181,0))</f>
        <v>Home &amp; Kitchen</v>
      </c>
      <c r="H1722" s="16" t="n">
        <f aca="false">INDEX(Products!$E$2:$E$181,MATCH(C1722,Products!$A$2:$A$181,0))</f>
        <v>2553.54</v>
      </c>
      <c r="I1722" s="12" t="str">
        <f aca="false">INDEX(Orders!$G$2:$G$3525,MATCH(B1722,Orders!$A$2:$A$3525,0))</f>
        <v>Delivered</v>
      </c>
      <c r="J1722" s="16" t="n">
        <f aca="false">D1722*E1722*(1-F1722/100)</f>
        <v>3580.55</v>
      </c>
      <c r="K1722" s="16" t="n">
        <f aca="false">D1722*H1722</f>
        <v>2553.54</v>
      </c>
      <c r="L1722" s="16" t="n">
        <f aca="false">J1722-K1722</f>
        <v>1027.01</v>
      </c>
    </row>
    <row r="1723" customFormat="false" ht="15" hidden="false" customHeight="false" outlineLevel="0" collapsed="false">
      <c r="A1723" s="12" t="n">
        <v>1722</v>
      </c>
      <c r="B1723" s="12" t="n">
        <v>906</v>
      </c>
      <c r="C1723" s="12" t="n">
        <v>105</v>
      </c>
      <c r="D1723" s="12" t="n">
        <v>1</v>
      </c>
      <c r="E1723" s="16" t="n">
        <v>169</v>
      </c>
      <c r="F1723" s="12" t="n">
        <v>0</v>
      </c>
      <c r="G1723" s="12" t="str">
        <f aca="false">INDEX(Products!$C$2:$C$181,MATCH(C1723,Products!$A$2:$A$181,0))</f>
        <v>Beauty</v>
      </c>
      <c r="H1723" s="16" t="n">
        <f aca="false">INDEX(Products!$E$2:$E$181,MATCH(C1723,Products!$A$2:$A$181,0))</f>
        <v>98.39</v>
      </c>
      <c r="I1723" s="12" t="str">
        <f aca="false">INDEX(Orders!$G$2:$G$3525,MATCH(B1723,Orders!$A$2:$A$3525,0))</f>
        <v>Delivered</v>
      </c>
      <c r="J1723" s="16" t="n">
        <f aca="false">D1723*E1723*(1-F1723/100)</f>
        <v>169</v>
      </c>
      <c r="K1723" s="16" t="n">
        <f aca="false">D1723*H1723</f>
        <v>98.39</v>
      </c>
      <c r="L1723" s="16" t="n">
        <f aca="false">J1723-K1723</f>
        <v>70.61</v>
      </c>
    </row>
    <row r="1724" customFormat="false" ht="15" hidden="false" customHeight="false" outlineLevel="0" collapsed="false">
      <c r="A1724" s="12" t="n">
        <v>1723</v>
      </c>
      <c r="B1724" s="12" t="n">
        <v>906</v>
      </c>
      <c r="C1724" s="12" t="n">
        <v>12</v>
      </c>
      <c r="D1724" s="12" t="n">
        <v>1</v>
      </c>
      <c r="E1724" s="16" t="n">
        <v>2329</v>
      </c>
      <c r="F1724" s="12" t="n">
        <v>0</v>
      </c>
      <c r="G1724" s="12" t="str">
        <f aca="false">INDEX(Products!$C$2:$C$181,MATCH(C1724,Products!$A$2:$A$181,0))</f>
        <v>Electronics</v>
      </c>
      <c r="H1724" s="16" t="n">
        <f aca="false">INDEX(Products!$E$2:$E$181,MATCH(C1724,Products!$A$2:$A$181,0))</f>
        <v>1451.6</v>
      </c>
      <c r="I1724" s="12" t="str">
        <f aca="false">INDEX(Orders!$G$2:$G$3525,MATCH(B1724,Orders!$A$2:$A$3525,0))</f>
        <v>Delivered</v>
      </c>
      <c r="J1724" s="16" t="n">
        <f aca="false">D1724*E1724*(1-F1724/100)</f>
        <v>2329</v>
      </c>
      <c r="K1724" s="16" t="n">
        <f aca="false">D1724*H1724</f>
        <v>1451.6</v>
      </c>
      <c r="L1724" s="16" t="n">
        <f aca="false">J1724-K1724</f>
        <v>877.4</v>
      </c>
    </row>
    <row r="1725" customFormat="false" ht="15" hidden="false" customHeight="false" outlineLevel="0" collapsed="false">
      <c r="A1725" s="12" t="n">
        <v>1724</v>
      </c>
      <c r="B1725" s="12" t="n">
        <v>907</v>
      </c>
      <c r="C1725" s="12" t="n">
        <v>20</v>
      </c>
      <c r="D1725" s="12" t="n">
        <v>1</v>
      </c>
      <c r="E1725" s="16" t="n">
        <v>4369</v>
      </c>
      <c r="F1725" s="12" t="n">
        <v>0</v>
      </c>
      <c r="G1725" s="12" t="str">
        <f aca="false">INDEX(Products!$C$2:$C$181,MATCH(C1725,Products!$A$2:$A$181,0))</f>
        <v>Electronics</v>
      </c>
      <c r="H1725" s="16" t="n">
        <f aca="false">INDEX(Products!$E$2:$E$181,MATCH(C1725,Products!$A$2:$A$181,0))</f>
        <v>2787.56</v>
      </c>
      <c r="I1725" s="12" t="str">
        <f aca="false">INDEX(Orders!$G$2:$G$3525,MATCH(B1725,Orders!$A$2:$A$3525,0))</f>
        <v>Delivered</v>
      </c>
      <c r="J1725" s="16" t="n">
        <f aca="false">D1725*E1725*(1-F1725/100)</f>
        <v>4369</v>
      </c>
      <c r="K1725" s="16" t="n">
        <f aca="false">D1725*H1725</f>
        <v>2787.56</v>
      </c>
      <c r="L1725" s="16" t="n">
        <f aca="false">J1725-K1725</f>
        <v>1581.44</v>
      </c>
    </row>
    <row r="1726" customFormat="false" ht="15" hidden="false" customHeight="false" outlineLevel="0" collapsed="false">
      <c r="A1726" s="12" t="n">
        <v>1725</v>
      </c>
      <c r="B1726" s="12" t="n">
        <v>907</v>
      </c>
      <c r="C1726" s="12" t="n">
        <v>173</v>
      </c>
      <c r="D1726" s="12" t="n">
        <v>1</v>
      </c>
      <c r="E1726" s="16" t="n">
        <v>429</v>
      </c>
      <c r="F1726" s="12" t="n">
        <v>10</v>
      </c>
      <c r="G1726" s="12" t="str">
        <f aca="false">INDEX(Products!$C$2:$C$181,MATCH(C1726,Products!$A$2:$A$181,0))</f>
        <v>Books &amp; Stationery</v>
      </c>
      <c r="H1726" s="16" t="n">
        <f aca="false">INDEX(Products!$E$2:$E$181,MATCH(C1726,Products!$A$2:$A$181,0))</f>
        <v>288.79</v>
      </c>
      <c r="I1726" s="12" t="str">
        <f aca="false">INDEX(Orders!$G$2:$G$3525,MATCH(B1726,Orders!$A$2:$A$3525,0))</f>
        <v>Delivered</v>
      </c>
      <c r="J1726" s="16" t="n">
        <f aca="false">D1726*E1726*(1-F1726/100)</f>
        <v>386.1</v>
      </c>
      <c r="K1726" s="16" t="n">
        <f aca="false">D1726*H1726</f>
        <v>288.79</v>
      </c>
      <c r="L1726" s="16" t="n">
        <f aca="false">J1726-K1726</f>
        <v>97.31</v>
      </c>
    </row>
    <row r="1727" customFormat="false" ht="15" hidden="false" customHeight="false" outlineLevel="0" collapsed="false">
      <c r="A1727" s="12" t="n">
        <v>1726</v>
      </c>
      <c r="B1727" s="12" t="n">
        <v>907</v>
      </c>
      <c r="C1727" s="12" t="n">
        <v>61</v>
      </c>
      <c r="D1727" s="12" t="n">
        <v>1</v>
      </c>
      <c r="E1727" s="16" t="n">
        <v>2489</v>
      </c>
      <c r="F1727" s="12" t="n">
        <v>15</v>
      </c>
      <c r="G1727" s="12" t="str">
        <f aca="false">INDEX(Products!$C$2:$C$181,MATCH(C1727,Products!$A$2:$A$181,0))</f>
        <v>Fashion</v>
      </c>
      <c r="H1727" s="16" t="n">
        <f aca="false">INDEX(Products!$E$2:$E$181,MATCH(C1727,Products!$A$2:$A$181,0))</f>
        <v>1815.02</v>
      </c>
      <c r="I1727" s="12" t="str">
        <f aca="false">INDEX(Orders!$G$2:$G$3525,MATCH(B1727,Orders!$A$2:$A$3525,0))</f>
        <v>Delivered</v>
      </c>
      <c r="J1727" s="16" t="n">
        <f aca="false">D1727*E1727*(1-F1727/100)</f>
        <v>2115.65</v>
      </c>
      <c r="K1727" s="16" t="n">
        <f aca="false">D1727*H1727</f>
        <v>1815.02</v>
      </c>
      <c r="L1727" s="16" t="n">
        <f aca="false">J1727-K1727</f>
        <v>300.63</v>
      </c>
    </row>
    <row r="1728" customFormat="false" ht="15" hidden="false" customHeight="false" outlineLevel="0" collapsed="false">
      <c r="A1728" s="12" t="n">
        <v>1727</v>
      </c>
      <c r="B1728" s="12" t="n">
        <v>908</v>
      </c>
      <c r="C1728" s="12" t="n">
        <v>83</v>
      </c>
      <c r="D1728" s="12" t="n">
        <v>1</v>
      </c>
      <c r="E1728" s="16" t="n">
        <v>549</v>
      </c>
      <c r="F1728" s="12" t="n">
        <v>0</v>
      </c>
      <c r="G1728" s="12" t="str">
        <f aca="false">INDEX(Products!$C$2:$C$181,MATCH(C1728,Products!$A$2:$A$181,0))</f>
        <v>Fashion</v>
      </c>
      <c r="H1728" s="16" t="n">
        <f aca="false">INDEX(Products!$E$2:$E$181,MATCH(C1728,Products!$A$2:$A$181,0))</f>
        <v>393.67</v>
      </c>
      <c r="I1728" s="12" t="str">
        <f aca="false">INDEX(Orders!$G$2:$G$3525,MATCH(B1728,Orders!$A$2:$A$3525,0))</f>
        <v>Delivered</v>
      </c>
      <c r="J1728" s="16" t="n">
        <f aca="false">D1728*E1728*(1-F1728/100)</f>
        <v>549</v>
      </c>
      <c r="K1728" s="16" t="n">
        <f aca="false">D1728*H1728</f>
        <v>393.67</v>
      </c>
      <c r="L1728" s="16" t="n">
        <f aca="false">J1728-K1728</f>
        <v>155.33</v>
      </c>
    </row>
    <row r="1729" customFormat="false" ht="15" hidden="false" customHeight="false" outlineLevel="0" collapsed="false">
      <c r="A1729" s="12" t="n">
        <v>1728</v>
      </c>
      <c r="B1729" s="12" t="n">
        <v>909</v>
      </c>
      <c r="C1729" s="12" t="n">
        <v>75</v>
      </c>
      <c r="D1729" s="12" t="n">
        <v>1</v>
      </c>
      <c r="E1729" s="16" t="n">
        <v>449</v>
      </c>
      <c r="F1729" s="12" t="n">
        <v>5</v>
      </c>
      <c r="G1729" s="12" t="str">
        <f aca="false">INDEX(Products!$C$2:$C$181,MATCH(C1729,Products!$A$2:$A$181,0))</f>
        <v>Fashion</v>
      </c>
      <c r="H1729" s="16" t="n">
        <f aca="false">INDEX(Products!$E$2:$E$181,MATCH(C1729,Products!$A$2:$A$181,0))</f>
        <v>271.97</v>
      </c>
      <c r="I1729" s="12" t="str">
        <f aca="false">INDEX(Orders!$G$2:$G$3525,MATCH(B1729,Orders!$A$2:$A$3525,0))</f>
        <v>Returned</v>
      </c>
      <c r="J1729" s="16" t="n">
        <f aca="false">D1729*E1729*(1-F1729/100)</f>
        <v>426.55</v>
      </c>
      <c r="K1729" s="16" t="n">
        <f aca="false">D1729*H1729</f>
        <v>271.97</v>
      </c>
      <c r="L1729" s="16" t="n">
        <f aca="false">J1729-K1729</f>
        <v>154.58</v>
      </c>
    </row>
    <row r="1730" customFormat="false" ht="15" hidden="false" customHeight="false" outlineLevel="0" collapsed="false">
      <c r="A1730" s="12" t="n">
        <v>1729</v>
      </c>
      <c r="B1730" s="12" t="n">
        <v>909</v>
      </c>
      <c r="C1730" s="12" t="n">
        <v>93</v>
      </c>
      <c r="D1730" s="12" t="n">
        <v>1</v>
      </c>
      <c r="E1730" s="16" t="n">
        <v>589</v>
      </c>
      <c r="F1730" s="12" t="n">
        <v>0</v>
      </c>
      <c r="G1730" s="12" t="str">
        <f aca="false">INDEX(Products!$C$2:$C$181,MATCH(C1730,Products!$A$2:$A$181,0))</f>
        <v>Beauty</v>
      </c>
      <c r="H1730" s="16" t="n">
        <f aca="false">INDEX(Products!$E$2:$E$181,MATCH(C1730,Products!$A$2:$A$181,0))</f>
        <v>401.7</v>
      </c>
      <c r="I1730" s="12" t="str">
        <f aca="false">INDEX(Orders!$G$2:$G$3525,MATCH(B1730,Orders!$A$2:$A$3525,0))</f>
        <v>Returned</v>
      </c>
      <c r="J1730" s="16" t="n">
        <f aca="false">D1730*E1730*(1-F1730/100)</f>
        <v>589</v>
      </c>
      <c r="K1730" s="16" t="n">
        <f aca="false">D1730*H1730</f>
        <v>401.7</v>
      </c>
      <c r="L1730" s="16" t="n">
        <f aca="false">J1730-K1730</f>
        <v>187.3</v>
      </c>
    </row>
    <row r="1731" customFormat="false" ht="15" hidden="false" customHeight="false" outlineLevel="0" collapsed="false">
      <c r="A1731" s="12" t="n">
        <v>1730</v>
      </c>
      <c r="B1731" s="12" t="n">
        <v>910</v>
      </c>
      <c r="C1731" s="12" t="n">
        <v>106</v>
      </c>
      <c r="D1731" s="12" t="n">
        <v>3</v>
      </c>
      <c r="E1731" s="16" t="n">
        <v>1069</v>
      </c>
      <c r="F1731" s="12" t="n">
        <v>0</v>
      </c>
      <c r="G1731" s="12" t="str">
        <f aca="false">INDEX(Products!$C$2:$C$181,MATCH(C1731,Products!$A$2:$A$181,0))</f>
        <v>Beauty</v>
      </c>
      <c r="H1731" s="16" t="n">
        <f aca="false">INDEX(Products!$E$2:$E$181,MATCH(C1731,Products!$A$2:$A$181,0))</f>
        <v>735.88</v>
      </c>
      <c r="I1731" s="12" t="str">
        <f aca="false">INDEX(Orders!$G$2:$G$3525,MATCH(B1731,Orders!$A$2:$A$3525,0))</f>
        <v>Returned</v>
      </c>
      <c r="J1731" s="16" t="n">
        <f aca="false">D1731*E1731*(1-F1731/100)</f>
        <v>3207</v>
      </c>
      <c r="K1731" s="16" t="n">
        <f aca="false">D1731*H1731</f>
        <v>2207.64</v>
      </c>
      <c r="L1731" s="16" t="n">
        <f aca="false">J1731-K1731</f>
        <v>999.36</v>
      </c>
    </row>
    <row r="1732" customFormat="false" ht="15" hidden="false" customHeight="false" outlineLevel="0" collapsed="false">
      <c r="A1732" s="12" t="n">
        <v>1731</v>
      </c>
      <c r="B1732" s="12" t="n">
        <v>910</v>
      </c>
      <c r="C1732" s="12" t="n">
        <v>45</v>
      </c>
      <c r="D1732" s="12" t="n">
        <v>1</v>
      </c>
      <c r="E1732" s="16" t="n">
        <v>4489</v>
      </c>
      <c r="F1732" s="12" t="n">
        <v>5</v>
      </c>
      <c r="G1732" s="12" t="str">
        <f aca="false">INDEX(Products!$C$2:$C$181,MATCH(C1732,Products!$A$2:$A$181,0))</f>
        <v>Home &amp; Kitchen</v>
      </c>
      <c r="H1732" s="16" t="n">
        <f aca="false">INDEX(Products!$E$2:$E$181,MATCH(C1732,Products!$A$2:$A$181,0))</f>
        <v>2892.9</v>
      </c>
      <c r="I1732" s="12" t="str">
        <f aca="false">INDEX(Orders!$G$2:$G$3525,MATCH(B1732,Orders!$A$2:$A$3525,0))</f>
        <v>Returned</v>
      </c>
      <c r="J1732" s="16" t="n">
        <f aca="false">D1732*E1732*(1-F1732/100)</f>
        <v>4264.55</v>
      </c>
      <c r="K1732" s="16" t="n">
        <f aca="false">D1732*H1732</f>
        <v>2892.9</v>
      </c>
      <c r="L1732" s="16" t="n">
        <f aca="false">J1732-K1732</f>
        <v>1371.65</v>
      </c>
    </row>
    <row r="1733" customFormat="false" ht="15" hidden="false" customHeight="false" outlineLevel="0" collapsed="false">
      <c r="A1733" s="12" t="n">
        <v>1732</v>
      </c>
      <c r="B1733" s="12" t="n">
        <v>910</v>
      </c>
      <c r="C1733" s="12" t="n">
        <v>3</v>
      </c>
      <c r="D1733" s="12" t="n">
        <v>2</v>
      </c>
      <c r="E1733" s="16" t="n">
        <v>1619</v>
      </c>
      <c r="F1733" s="12" t="n">
        <v>0</v>
      </c>
      <c r="G1733" s="12" t="str">
        <f aca="false">INDEX(Products!$C$2:$C$181,MATCH(C1733,Products!$A$2:$A$181,0))</f>
        <v>Electronics</v>
      </c>
      <c r="H1733" s="16" t="n">
        <f aca="false">INDEX(Products!$E$2:$E$181,MATCH(C1733,Products!$A$2:$A$181,0))</f>
        <v>940.96</v>
      </c>
      <c r="I1733" s="12" t="str">
        <f aca="false">INDEX(Orders!$G$2:$G$3525,MATCH(B1733,Orders!$A$2:$A$3525,0))</f>
        <v>Returned</v>
      </c>
      <c r="J1733" s="16" t="n">
        <f aca="false">D1733*E1733*(1-F1733/100)</f>
        <v>3238</v>
      </c>
      <c r="K1733" s="16" t="n">
        <f aca="false">D1733*H1733</f>
        <v>1881.92</v>
      </c>
      <c r="L1733" s="16" t="n">
        <f aca="false">J1733-K1733</f>
        <v>1356.08</v>
      </c>
    </row>
    <row r="1734" customFormat="false" ht="15" hidden="false" customHeight="false" outlineLevel="0" collapsed="false">
      <c r="A1734" s="12" t="n">
        <v>1733</v>
      </c>
      <c r="B1734" s="12" t="n">
        <v>911</v>
      </c>
      <c r="C1734" s="12" t="n">
        <v>59</v>
      </c>
      <c r="D1734" s="12" t="n">
        <v>1</v>
      </c>
      <c r="E1734" s="16" t="n">
        <v>4109</v>
      </c>
      <c r="F1734" s="12" t="n">
        <v>0</v>
      </c>
      <c r="G1734" s="12" t="str">
        <f aca="false">INDEX(Products!$C$2:$C$181,MATCH(C1734,Products!$A$2:$A$181,0))</f>
        <v>Home &amp; Kitchen</v>
      </c>
      <c r="H1734" s="16" t="n">
        <f aca="false">INDEX(Products!$E$2:$E$181,MATCH(C1734,Products!$A$2:$A$181,0))</f>
        <v>2413.27</v>
      </c>
      <c r="I1734" s="12" t="str">
        <f aca="false">INDEX(Orders!$G$2:$G$3525,MATCH(B1734,Orders!$A$2:$A$3525,0))</f>
        <v>Delivered</v>
      </c>
      <c r="J1734" s="16" t="n">
        <f aca="false">D1734*E1734*(1-F1734/100)</f>
        <v>4109</v>
      </c>
      <c r="K1734" s="16" t="n">
        <f aca="false">D1734*H1734</f>
        <v>2413.27</v>
      </c>
      <c r="L1734" s="16" t="n">
        <f aca="false">J1734-K1734</f>
        <v>1695.73</v>
      </c>
    </row>
    <row r="1735" customFormat="false" ht="15" hidden="false" customHeight="false" outlineLevel="0" collapsed="false">
      <c r="A1735" s="12" t="n">
        <v>1734</v>
      </c>
      <c r="B1735" s="12" t="n">
        <v>911</v>
      </c>
      <c r="C1735" s="12" t="n">
        <v>146</v>
      </c>
      <c r="D1735" s="12" t="n">
        <v>1</v>
      </c>
      <c r="E1735" s="16" t="n">
        <v>369</v>
      </c>
      <c r="F1735" s="12" t="n">
        <v>0</v>
      </c>
      <c r="G1735" s="12" t="str">
        <f aca="false">INDEX(Products!$C$2:$C$181,MATCH(C1735,Products!$A$2:$A$181,0))</f>
        <v>Sports &amp; Fitness</v>
      </c>
      <c r="H1735" s="16" t="n">
        <f aca="false">INDEX(Products!$E$2:$E$181,MATCH(C1735,Products!$A$2:$A$181,0))</f>
        <v>205.71</v>
      </c>
      <c r="I1735" s="12" t="str">
        <f aca="false">INDEX(Orders!$G$2:$G$3525,MATCH(B1735,Orders!$A$2:$A$3525,0))</f>
        <v>Delivered</v>
      </c>
      <c r="J1735" s="16" t="n">
        <f aca="false">D1735*E1735*(1-F1735/100)</f>
        <v>369</v>
      </c>
      <c r="K1735" s="16" t="n">
        <f aca="false">D1735*H1735</f>
        <v>205.71</v>
      </c>
      <c r="L1735" s="16" t="n">
        <f aca="false">J1735-K1735</f>
        <v>163.29</v>
      </c>
    </row>
    <row r="1736" customFormat="false" ht="15" hidden="false" customHeight="false" outlineLevel="0" collapsed="false">
      <c r="A1736" s="12" t="n">
        <v>1735</v>
      </c>
      <c r="B1736" s="12" t="n">
        <v>912</v>
      </c>
      <c r="C1736" s="12" t="n">
        <v>89</v>
      </c>
      <c r="D1736" s="12" t="n">
        <v>2</v>
      </c>
      <c r="E1736" s="16" t="n">
        <v>2179</v>
      </c>
      <c r="F1736" s="12" t="n">
        <v>5</v>
      </c>
      <c r="G1736" s="12" t="str">
        <f aca="false">INDEX(Products!$C$2:$C$181,MATCH(C1736,Products!$A$2:$A$181,0))</f>
        <v>Fashion</v>
      </c>
      <c r="H1736" s="16" t="n">
        <f aca="false">INDEX(Products!$E$2:$E$181,MATCH(C1736,Products!$A$2:$A$181,0))</f>
        <v>1366.99</v>
      </c>
      <c r="I1736" s="12" t="str">
        <f aca="false">INDEX(Orders!$G$2:$G$3525,MATCH(B1736,Orders!$A$2:$A$3525,0))</f>
        <v>Delivered</v>
      </c>
      <c r="J1736" s="16" t="n">
        <f aca="false">D1736*E1736*(1-F1736/100)</f>
        <v>4140.1</v>
      </c>
      <c r="K1736" s="16" t="n">
        <f aca="false">D1736*H1736</f>
        <v>2733.98</v>
      </c>
      <c r="L1736" s="16" t="n">
        <f aca="false">J1736-K1736</f>
        <v>1406.12</v>
      </c>
    </row>
    <row r="1737" customFormat="false" ht="15" hidden="false" customHeight="false" outlineLevel="0" collapsed="false">
      <c r="A1737" s="12" t="n">
        <v>1736</v>
      </c>
      <c r="B1737" s="12" t="n">
        <v>912</v>
      </c>
      <c r="C1737" s="12" t="n">
        <v>177</v>
      </c>
      <c r="D1737" s="12" t="n">
        <v>2</v>
      </c>
      <c r="E1737" s="16" t="n">
        <v>639</v>
      </c>
      <c r="F1737" s="12" t="n">
        <v>0</v>
      </c>
      <c r="G1737" s="12" t="str">
        <f aca="false">INDEX(Products!$C$2:$C$181,MATCH(C1737,Products!$A$2:$A$181,0))</f>
        <v>Books &amp; Stationery</v>
      </c>
      <c r="H1737" s="16" t="n">
        <f aca="false">INDEX(Products!$E$2:$E$181,MATCH(C1737,Products!$A$2:$A$181,0))</f>
        <v>372.27</v>
      </c>
      <c r="I1737" s="12" t="str">
        <f aca="false">INDEX(Orders!$G$2:$G$3525,MATCH(B1737,Orders!$A$2:$A$3525,0))</f>
        <v>Delivered</v>
      </c>
      <c r="J1737" s="16" t="n">
        <f aca="false">D1737*E1737*(1-F1737/100)</f>
        <v>1278</v>
      </c>
      <c r="K1737" s="16" t="n">
        <f aca="false">D1737*H1737</f>
        <v>744.54</v>
      </c>
      <c r="L1737" s="16" t="n">
        <f aca="false">J1737-K1737</f>
        <v>533.46</v>
      </c>
    </row>
    <row r="1738" customFormat="false" ht="15" hidden="false" customHeight="false" outlineLevel="0" collapsed="false">
      <c r="A1738" s="12" t="n">
        <v>1737</v>
      </c>
      <c r="B1738" s="12" t="n">
        <v>913</v>
      </c>
      <c r="C1738" s="12" t="n">
        <v>146</v>
      </c>
      <c r="D1738" s="12" t="n">
        <v>1</v>
      </c>
      <c r="E1738" s="16" t="n">
        <v>369</v>
      </c>
      <c r="F1738" s="12" t="n">
        <v>0</v>
      </c>
      <c r="G1738" s="12" t="str">
        <f aca="false">INDEX(Products!$C$2:$C$181,MATCH(C1738,Products!$A$2:$A$181,0))</f>
        <v>Sports &amp; Fitness</v>
      </c>
      <c r="H1738" s="16" t="n">
        <f aca="false">INDEX(Products!$E$2:$E$181,MATCH(C1738,Products!$A$2:$A$181,0))</f>
        <v>205.71</v>
      </c>
      <c r="I1738" s="12" t="str">
        <f aca="false">INDEX(Orders!$G$2:$G$3525,MATCH(B1738,Orders!$A$2:$A$3525,0))</f>
        <v>Cancelled</v>
      </c>
      <c r="J1738" s="16" t="n">
        <f aca="false">D1738*E1738*(1-F1738/100)</f>
        <v>369</v>
      </c>
      <c r="K1738" s="16" t="n">
        <f aca="false">D1738*H1738</f>
        <v>205.71</v>
      </c>
      <c r="L1738" s="16" t="n">
        <f aca="false">J1738-K1738</f>
        <v>163.29</v>
      </c>
    </row>
    <row r="1739" customFormat="false" ht="15" hidden="false" customHeight="false" outlineLevel="0" collapsed="false">
      <c r="A1739" s="12" t="n">
        <v>1738</v>
      </c>
      <c r="B1739" s="12" t="n">
        <v>914</v>
      </c>
      <c r="C1739" s="12" t="n">
        <v>50</v>
      </c>
      <c r="D1739" s="12" t="n">
        <v>1</v>
      </c>
      <c r="E1739" s="16" t="n">
        <v>529</v>
      </c>
      <c r="F1739" s="12" t="n">
        <v>0</v>
      </c>
      <c r="G1739" s="12" t="str">
        <f aca="false">INDEX(Products!$C$2:$C$181,MATCH(C1739,Products!$A$2:$A$181,0))</f>
        <v>Home &amp; Kitchen</v>
      </c>
      <c r="H1739" s="16" t="n">
        <f aca="false">INDEX(Products!$E$2:$E$181,MATCH(C1739,Products!$A$2:$A$181,0))</f>
        <v>302.36</v>
      </c>
      <c r="I1739" s="12" t="str">
        <f aca="false">INDEX(Orders!$G$2:$G$3525,MATCH(B1739,Orders!$A$2:$A$3525,0))</f>
        <v>Cancelled</v>
      </c>
      <c r="J1739" s="16" t="n">
        <f aca="false">D1739*E1739*(1-F1739/100)</f>
        <v>529</v>
      </c>
      <c r="K1739" s="16" t="n">
        <f aca="false">D1739*H1739</f>
        <v>302.36</v>
      </c>
      <c r="L1739" s="16" t="n">
        <f aca="false">J1739-K1739</f>
        <v>226.64</v>
      </c>
    </row>
    <row r="1740" customFormat="false" ht="15" hidden="false" customHeight="false" outlineLevel="0" collapsed="false">
      <c r="A1740" s="12" t="n">
        <v>1739</v>
      </c>
      <c r="B1740" s="12" t="n">
        <v>915</v>
      </c>
      <c r="C1740" s="12" t="n">
        <v>45</v>
      </c>
      <c r="D1740" s="12" t="n">
        <v>1</v>
      </c>
      <c r="E1740" s="16" t="n">
        <v>4489</v>
      </c>
      <c r="F1740" s="12" t="n">
        <v>0</v>
      </c>
      <c r="G1740" s="12" t="str">
        <f aca="false">INDEX(Products!$C$2:$C$181,MATCH(C1740,Products!$A$2:$A$181,0))</f>
        <v>Home &amp; Kitchen</v>
      </c>
      <c r="H1740" s="16" t="n">
        <f aca="false">INDEX(Products!$E$2:$E$181,MATCH(C1740,Products!$A$2:$A$181,0))</f>
        <v>2892.9</v>
      </c>
      <c r="I1740" s="12" t="str">
        <f aca="false">INDEX(Orders!$G$2:$G$3525,MATCH(B1740,Orders!$A$2:$A$3525,0))</f>
        <v>Delivered</v>
      </c>
      <c r="J1740" s="16" t="n">
        <f aca="false">D1740*E1740*(1-F1740/100)</f>
        <v>4489</v>
      </c>
      <c r="K1740" s="16" t="n">
        <f aca="false">D1740*H1740</f>
        <v>2892.9</v>
      </c>
      <c r="L1740" s="16" t="n">
        <f aca="false">J1740-K1740</f>
        <v>1596.1</v>
      </c>
    </row>
    <row r="1741" customFormat="false" ht="15" hidden="false" customHeight="false" outlineLevel="0" collapsed="false">
      <c r="A1741" s="12" t="n">
        <v>1740</v>
      </c>
      <c r="B1741" s="12" t="n">
        <v>915</v>
      </c>
      <c r="C1741" s="12" t="n">
        <v>30</v>
      </c>
      <c r="D1741" s="12" t="n">
        <v>2</v>
      </c>
      <c r="E1741" s="16" t="n">
        <v>1049</v>
      </c>
      <c r="F1741" s="12" t="n">
        <v>10</v>
      </c>
      <c r="G1741" s="12" t="str">
        <f aca="false">INDEX(Products!$C$2:$C$181,MATCH(C1741,Products!$A$2:$A$181,0))</f>
        <v>Electronics</v>
      </c>
      <c r="H1741" s="16" t="n">
        <f aca="false">INDEX(Products!$E$2:$E$181,MATCH(C1741,Products!$A$2:$A$181,0))</f>
        <v>645.2</v>
      </c>
      <c r="I1741" s="12" t="str">
        <f aca="false">INDEX(Orders!$G$2:$G$3525,MATCH(B1741,Orders!$A$2:$A$3525,0))</f>
        <v>Delivered</v>
      </c>
      <c r="J1741" s="16" t="n">
        <f aca="false">D1741*E1741*(1-F1741/100)</f>
        <v>1888.2</v>
      </c>
      <c r="K1741" s="16" t="n">
        <f aca="false">D1741*H1741</f>
        <v>1290.4</v>
      </c>
      <c r="L1741" s="16" t="n">
        <f aca="false">J1741-K1741</f>
        <v>597.8</v>
      </c>
    </row>
    <row r="1742" customFormat="false" ht="15" hidden="false" customHeight="false" outlineLevel="0" collapsed="false">
      <c r="A1742" s="12" t="n">
        <v>1741</v>
      </c>
      <c r="B1742" s="12" t="n">
        <v>915</v>
      </c>
      <c r="C1742" s="12" t="n">
        <v>73</v>
      </c>
      <c r="D1742" s="12" t="n">
        <v>1</v>
      </c>
      <c r="E1742" s="16" t="n">
        <v>1079</v>
      </c>
      <c r="F1742" s="12" t="n">
        <v>0</v>
      </c>
      <c r="G1742" s="12" t="str">
        <f aca="false">INDEX(Products!$C$2:$C$181,MATCH(C1742,Products!$A$2:$A$181,0))</f>
        <v>Fashion</v>
      </c>
      <c r="H1742" s="16" t="n">
        <f aca="false">INDEX(Products!$E$2:$E$181,MATCH(C1742,Products!$A$2:$A$181,0))</f>
        <v>601.41</v>
      </c>
      <c r="I1742" s="12" t="str">
        <f aca="false">INDEX(Orders!$G$2:$G$3525,MATCH(B1742,Orders!$A$2:$A$3525,0))</f>
        <v>Delivered</v>
      </c>
      <c r="J1742" s="16" t="n">
        <f aca="false">D1742*E1742*(1-F1742/100)</f>
        <v>1079</v>
      </c>
      <c r="K1742" s="16" t="n">
        <f aca="false">D1742*H1742</f>
        <v>601.41</v>
      </c>
      <c r="L1742" s="16" t="n">
        <f aca="false">J1742-K1742</f>
        <v>477.59</v>
      </c>
    </row>
    <row r="1743" customFormat="false" ht="15" hidden="false" customHeight="false" outlineLevel="0" collapsed="false">
      <c r="A1743" s="12" t="n">
        <v>1742</v>
      </c>
      <c r="B1743" s="12" t="n">
        <v>915</v>
      </c>
      <c r="C1743" s="12" t="n">
        <v>130</v>
      </c>
      <c r="D1743" s="12" t="n">
        <v>1</v>
      </c>
      <c r="E1743" s="16" t="n">
        <v>2399</v>
      </c>
      <c r="F1743" s="12" t="n">
        <v>0</v>
      </c>
      <c r="G1743" s="12" t="str">
        <f aca="false">INDEX(Products!$C$2:$C$181,MATCH(C1743,Products!$A$2:$A$181,0))</f>
        <v>Sports &amp; Fitness</v>
      </c>
      <c r="H1743" s="16" t="n">
        <f aca="false">INDEX(Products!$E$2:$E$181,MATCH(C1743,Products!$A$2:$A$181,0))</f>
        <v>1366.08</v>
      </c>
      <c r="I1743" s="12" t="str">
        <f aca="false">INDEX(Orders!$G$2:$G$3525,MATCH(B1743,Orders!$A$2:$A$3525,0))</f>
        <v>Delivered</v>
      </c>
      <c r="J1743" s="16" t="n">
        <f aca="false">D1743*E1743*(1-F1743/100)</f>
        <v>2399</v>
      </c>
      <c r="K1743" s="16" t="n">
        <f aca="false">D1743*H1743</f>
        <v>1366.08</v>
      </c>
      <c r="L1743" s="16" t="n">
        <f aca="false">J1743-K1743</f>
        <v>1032.92</v>
      </c>
    </row>
    <row r="1744" customFormat="false" ht="15" hidden="false" customHeight="false" outlineLevel="0" collapsed="false">
      <c r="A1744" s="12" t="n">
        <v>1743</v>
      </c>
      <c r="B1744" s="12" t="n">
        <v>916</v>
      </c>
      <c r="C1744" s="12" t="n">
        <v>54</v>
      </c>
      <c r="D1744" s="12" t="n">
        <v>1</v>
      </c>
      <c r="E1744" s="16" t="n">
        <v>2299</v>
      </c>
      <c r="F1744" s="12" t="n">
        <v>0</v>
      </c>
      <c r="G1744" s="12" t="str">
        <f aca="false">INDEX(Products!$C$2:$C$181,MATCH(C1744,Products!$A$2:$A$181,0))</f>
        <v>Home &amp; Kitchen</v>
      </c>
      <c r="H1744" s="16" t="n">
        <f aca="false">INDEX(Products!$E$2:$E$181,MATCH(C1744,Products!$A$2:$A$181,0))</f>
        <v>1611.85</v>
      </c>
      <c r="I1744" s="12" t="str">
        <f aca="false">INDEX(Orders!$G$2:$G$3525,MATCH(B1744,Orders!$A$2:$A$3525,0))</f>
        <v>Delivered</v>
      </c>
      <c r="J1744" s="16" t="n">
        <f aca="false">D1744*E1744*(1-F1744/100)</f>
        <v>2299</v>
      </c>
      <c r="K1744" s="16" t="n">
        <f aca="false">D1744*H1744</f>
        <v>1611.85</v>
      </c>
      <c r="L1744" s="16" t="n">
        <f aca="false">J1744-K1744</f>
        <v>687.15</v>
      </c>
    </row>
    <row r="1745" customFormat="false" ht="15" hidden="false" customHeight="false" outlineLevel="0" collapsed="false">
      <c r="A1745" s="12" t="n">
        <v>1744</v>
      </c>
      <c r="B1745" s="12" t="n">
        <v>916</v>
      </c>
      <c r="C1745" s="12" t="n">
        <v>154</v>
      </c>
      <c r="D1745" s="12" t="n">
        <v>1</v>
      </c>
      <c r="E1745" s="16" t="n">
        <v>519</v>
      </c>
      <c r="F1745" s="12" t="n">
        <v>0</v>
      </c>
      <c r="G1745" s="12" t="str">
        <f aca="false">INDEX(Products!$C$2:$C$181,MATCH(C1745,Products!$A$2:$A$181,0))</f>
        <v>Books &amp; Stationery</v>
      </c>
      <c r="H1745" s="16" t="n">
        <f aca="false">INDEX(Products!$E$2:$E$181,MATCH(C1745,Products!$A$2:$A$181,0))</f>
        <v>318.97</v>
      </c>
      <c r="I1745" s="12" t="str">
        <f aca="false">INDEX(Orders!$G$2:$G$3525,MATCH(B1745,Orders!$A$2:$A$3525,0))</f>
        <v>Delivered</v>
      </c>
      <c r="J1745" s="16" t="n">
        <f aca="false">D1745*E1745*(1-F1745/100)</f>
        <v>519</v>
      </c>
      <c r="K1745" s="16" t="n">
        <f aca="false">D1745*H1745</f>
        <v>318.97</v>
      </c>
      <c r="L1745" s="16" t="n">
        <f aca="false">J1745-K1745</f>
        <v>200.03</v>
      </c>
    </row>
    <row r="1746" customFormat="false" ht="15" hidden="false" customHeight="false" outlineLevel="0" collapsed="false">
      <c r="A1746" s="12" t="n">
        <v>1745</v>
      </c>
      <c r="B1746" s="12" t="n">
        <v>916</v>
      </c>
      <c r="C1746" s="12" t="n">
        <v>61</v>
      </c>
      <c r="D1746" s="12" t="n">
        <v>1</v>
      </c>
      <c r="E1746" s="16" t="n">
        <v>2489</v>
      </c>
      <c r="F1746" s="12" t="n">
        <v>5</v>
      </c>
      <c r="G1746" s="12" t="str">
        <f aca="false">INDEX(Products!$C$2:$C$181,MATCH(C1746,Products!$A$2:$A$181,0))</f>
        <v>Fashion</v>
      </c>
      <c r="H1746" s="16" t="n">
        <f aca="false">INDEX(Products!$E$2:$E$181,MATCH(C1746,Products!$A$2:$A$181,0))</f>
        <v>1815.02</v>
      </c>
      <c r="I1746" s="12" t="str">
        <f aca="false">INDEX(Orders!$G$2:$G$3525,MATCH(B1746,Orders!$A$2:$A$3525,0))</f>
        <v>Delivered</v>
      </c>
      <c r="J1746" s="16" t="n">
        <f aca="false">D1746*E1746*(1-F1746/100)</f>
        <v>2364.55</v>
      </c>
      <c r="K1746" s="16" t="n">
        <f aca="false">D1746*H1746</f>
        <v>1815.02</v>
      </c>
      <c r="L1746" s="16" t="n">
        <f aca="false">J1746-K1746</f>
        <v>549.53</v>
      </c>
    </row>
    <row r="1747" customFormat="false" ht="15" hidden="false" customHeight="false" outlineLevel="0" collapsed="false">
      <c r="A1747" s="12" t="n">
        <v>1746</v>
      </c>
      <c r="B1747" s="12" t="n">
        <v>917</v>
      </c>
      <c r="C1747" s="12" t="n">
        <v>65</v>
      </c>
      <c r="D1747" s="12" t="n">
        <v>1</v>
      </c>
      <c r="E1747" s="16" t="n">
        <v>329</v>
      </c>
      <c r="F1747" s="12" t="n">
        <v>0</v>
      </c>
      <c r="G1747" s="12" t="str">
        <f aca="false">INDEX(Products!$C$2:$C$181,MATCH(C1747,Products!$A$2:$A$181,0))</f>
        <v>Fashion</v>
      </c>
      <c r="H1747" s="16" t="n">
        <f aca="false">INDEX(Products!$E$2:$E$181,MATCH(C1747,Products!$A$2:$A$181,0))</f>
        <v>214.56</v>
      </c>
      <c r="I1747" s="12" t="str">
        <f aca="false">INDEX(Orders!$G$2:$G$3525,MATCH(B1747,Orders!$A$2:$A$3525,0))</f>
        <v>Delivered</v>
      </c>
      <c r="J1747" s="16" t="n">
        <f aca="false">D1747*E1747*(1-F1747/100)</f>
        <v>329</v>
      </c>
      <c r="K1747" s="16" t="n">
        <f aca="false">D1747*H1747</f>
        <v>214.56</v>
      </c>
      <c r="L1747" s="16" t="n">
        <f aca="false">J1747-K1747</f>
        <v>114.44</v>
      </c>
    </row>
    <row r="1748" customFormat="false" ht="15" hidden="false" customHeight="false" outlineLevel="0" collapsed="false">
      <c r="A1748" s="12" t="n">
        <v>1747</v>
      </c>
      <c r="B1748" s="12" t="n">
        <v>917</v>
      </c>
      <c r="C1748" s="12" t="n">
        <v>13</v>
      </c>
      <c r="D1748" s="12" t="n">
        <v>1</v>
      </c>
      <c r="E1748" s="16" t="n">
        <v>3179</v>
      </c>
      <c r="F1748" s="12" t="n">
        <v>5</v>
      </c>
      <c r="G1748" s="12" t="str">
        <f aca="false">INDEX(Products!$C$2:$C$181,MATCH(C1748,Products!$A$2:$A$181,0))</f>
        <v>Electronics</v>
      </c>
      <c r="H1748" s="16" t="n">
        <f aca="false">INDEX(Products!$E$2:$E$181,MATCH(C1748,Products!$A$2:$A$181,0))</f>
        <v>2247.66</v>
      </c>
      <c r="I1748" s="12" t="str">
        <f aca="false">INDEX(Orders!$G$2:$G$3525,MATCH(B1748,Orders!$A$2:$A$3525,0))</f>
        <v>Delivered</v>
      </c>
      <c r="J1748" s="16" t="n">
        <f aca="false">D1748*E1748*(1-F1748/100)</f>
        <v>3020.05</v>
      </c>
      <c r="K1748" s="16" t="n">
        <f aca="false">D1748*H1748</f>
        <v>2247.66</v>
      </c>
      <c r="L1748" s="16" t="n">
        <f aca="false">J1748-K1748</f>
        <v>772.39</v>
      </c>
    </row>
    <row r="1749" customFormat="false" ht="15" hidden="false" customHeight="false" outlineLevel="0" collapsed="false">
      <c r="A1749" s="12" t="n">
        <v>1748</v>
      </c>
      <c r="B1749" s="12" t="n">
        <v>917</v>
      </c>
      <c r="C1749" s="12" t="n">
        <v>7</v>
      </c>
      <c r="D1749" s="12" t="n">
        <v>1</v>
      </c>
      <c r="E1749" s="16" t="n">
        <v>5139</v>
      </c>
      <c r="F1749" s="12" t="n">
        <v>10</v>
      </c>
      <c r="G1749" s="12" t="str">
        <f aca="false">INDEX(Products!$C$2:$C$181,MATCH(C1749,Products!$A$2:$A$181,0))</f>
        <v>Electronics</v>
      </c>
      <c r="H1749" s="16" t="n">
        <f aca="false">INDEX(Products!$E$2:$E$181,MATCH(C1749,Products!$A$2:$A$181,0))</f>
        <v>3044.69</v>
      </c>
      <c r="I1749" s="12" t="str">
        <f aca="false">INDEX(Orders!$G$2:$G$3525,MATCH(B1749,Orders!$A$2:$A$3525,0))</f>
        <v>Delivered</v>
      </c>
      <c r="J1749" s="16" t="n">
        <f aca="false">D1749*E1749*(1-F1749/100)</f>
        <v>4625.1</v>
      </c>
      <c r="K1749" s="16" t="n">
        <f aca="false">D1749*H1749</f>
        <v>3044.69</v>
      </c>
      <c r="L1749" s="16" t="n">
        <f aca="false">J1749-K1749</f>
        <v>1580.41</v>
      </c>
    </row>
    <row r="1750" customFormat="false" ht="15" hidden="false" customHeight="false" outlineLevel="0" collapsed="false">
      <c r="A1750" s="12" t="n">
        <v>1749</v>
      </c>
      <c r="B1750" s="12" t="n">
        <v>918</v>
      </c>
      <c r="C1750" s="12" t="n">
        <v>114</v>
      </c>
      <c r="D1750" s="12" t="n">
        <v>1</v>
      </c>
      <c r="E1750" s="16" t="n">
        <v>1769</v>
      </c>
      <c r="F1750" s="12" t="n">
        <v>0</v>
      </c>
      <c r="G1750" s="12" t="str">
        <f aca="false">INDEX(Products!$C$2:$C$181,MATCH(C1750,Products!$A$2:$A$181,0))</f>
        <v>Beauty</v>
      </c>
      <c r="H1750" s="16" t="n">
        <f aca="false">INDEX(Products!$E$2:$E$181,MATCH(C1750,Products!$A$2:$A$181,0))</f>
        <v>1112.03</v>
      </c>
      <c r="I1750" s="12" t="str">
        <f aca="false">INDEX(Orders!$G$2:$G$3525,MATCH(B1750,Orders!$A$2:$A$3525,0))</f>
        <v>Delivered</v>
      </c>
      <c r="J1750" s="16" t="n">
        <f aca="false">D1750*E1750*(1-F1750/100)</f>
        <v>1769</v>
      </c>
      <c r="K1750" s="16" t="n">
        <f aca="false">D1750*H1750</f>
        <v>1112.03</v>
      </c>
      <c r="L1750" s="16" t="n">
        <f aca="false">J1750-K1750</f>
        <v>656.97</v>
      </c>
    </row>
    <row r="1751" customFormat="false" ht="15" hidden="false" customHeight="false" outlineLevel="0" collapsed="false">
      <c r="A1751" s="12" t="n">
        <v>1750</v>
      </c>
      <c r="B1751" s="12" t="n">
        <v>919</v>
      </c>
      <c r="C1751" s="12" t="n">
        <v>127</v>
      </c>
      <c r="D1751" s="12" t="n">
        <v>1</v>
      </c>
      <c r="E1751" s="16" t="n">
        <v>3449</v>
      </c>
      <c r="F1751" s="12" t="n">
        <v>5</v>
      </c>
      <c r="G1751" s="12" t="str">
        <f aca="false">INDEX(Products!$C$2:$C$181,MATCH(C1751,Products!$A$2:$A$181,0))</f>
        <v>Sports &amp; Fitness</v>
      </c>
      <c r="H1751" s="16" t="n">
        <f aca="false">INDEX(Products!$E$2:$E$181,MATCH(C1751,Products!$A$2:$A$181,0))</f>
        <v>2115.56</v>
      </c>
      <c r="I1751" s="12" t="str">
        <f aca="false">INDEX(Orders!$G$2:$G$3525,MATCH(B1751,Orders!$A$2:$A$3525,0))</f>
        <v>Delivered</v>
      </c>
      <c r="J1751" s="16" t="n">
        <f aca="false">D1751*E1751*(1-F1751/100)</f>
        <v>3276.55</v>
      </c>
      <c r="K1751" s="16" t="n">
        <f aca="false">D1751*H1751</f>
        <v>2115.56</v>
      </c>
      <c r="L1751" s="16" t="n">
        <f aca="false">J1751-K1751</f>
        <v>1160.99</v>
      </c>
    </row>
    <row r="1752" customFormat="false" ht="15" hidden="false" customHeight="false" outlineLevel="0" collapsed="false">
      <c r="A1752" s="12" t="n">
        <v>1751</v>
      </c>
      <c r="B1752" s="12" t="n">
        <v>919</v>
      </c>
      <c r="C1752" s="12" t="n">
        <v>10</v>
      </c>
      <c r="D1752" s="12" t="n">
        <v>2</v>
      </c>
      <c r="E1752" s="16" t="n">
        <v>3059</v>
      </c>
      <c r="F1752" s="12" t="n">
        <v>15</v>
      </c>
      <c r="G1752" s="12" t="str">
        <f aca="false">INDEX(Products!$C$2:$C$181,MATCH(C1752,Products!$A$2:$A$181,0))</f>
        <v>Electronics</v>
      </c>
      <c r="H1752" s="16" t="n">
        <f aca="false">INDEX(Products!$E$2:$E$181,MATCH(C1752,Products!$A$2:$A$181,0))</f>
        <v>1860.62</v>
      </c>
      <c r="I1752" s="12" t="str">
        <f aca="false">INDEX(Orders!$G$2:$G$3525,MATCH(B1752,Orders!$A$2:$A$3525,0))</f>
        <v>Delivered</v>
      </c>
      <c r="J1752" s="16" t="n">
        <f aca="false">D1752*E1752*(1-F1752/100)</f>
        <v>5200.3</v>
      </c>
      <c r="K1752" s="16" t="n">
        <f aca="false">D1752*H1752</f>
        <v>3721.24</v>
      </c>
      <c r="L1752" s="16" t="n">
        <f aca="false">J1752-K1752</f>
        <v>1479.06</v>
      </c>
    </row>
    <row r="1753" customFormat="false" ht="15" hidden="false" customHeight="false" outlineLevel="0" collapsed="false">
      <c r="A1753" s="12" t="n">
        <v>1752</v>
      </c>
      <c r="B1753" s="12" t="n">
        <v>920</v>
      </c>
      <c r="C1753" s="12" t="n">
        <v>149</v>
      </c>
      <c r="D1753" s="12" t="n">
        <v>2</v>
      </c>
      <c r="E1753" s="16" t="n">
        <v>3149</v>
      </c>
      <c r="F1753" s="12" t="n">
        <v>0</v>
      </c>
      <c r="G1753" s="12" t="str">
        <f aca="false">INDEX(Products!$C$2:$C$181,MATCH(C1753,Products!$A$2:$A$181,0))</f>
        <v>Sports &amp; Fitness</v>
      </c>
      <c r="H1753" s="16" t="n">
        <f aca="false">INDEX(Products!$E$2:$E$181,MATCH(C1753,Products!$A$2:$A$181,0))</f>
        <v>1867.87</v>
      </c>
      <c r="I1753" s="12" t="str">
        <f aca="false">INDEX(Orders!$G$2:$G$3525,MATCH(B1753,Orders!$A$2:$A$3525,0))</f>
        <v>Delivered</v>
      </c>
      <c r="J1753" s="16" t="n">
        <f aca="false">D1753*E1753*(1-F1753/100)</f>
        <v>6298</v>
      </c>
      <c r="K1753" s="16" t="n">
        <f aca="false">D1753*H1753</f>
        <v>3735.74</v>
      </c>
      <c r="L1753" s="16" t="n">
        <f aca="false">J1753-K1753</f>
        <v>2562.26</v>
      </c>
    </row>
    <row r="1754" customFormat="false" ht="15" hidden="false" customHeight="false" outlineLevel="0" collapsed="false">
      <c r="A1754" s="12" t="n">
        <v>1753</v>
      </c>
      <c r="B1754" s="12" t="n">
        <v>921</v>
      </c>
      <c r="C1754" s="12" t="n">
        <v>51</v>
      </c>
      <c r="D1754" s="12" t="n">
        <v>1</v>
      </c>
      <c r="E1754" s="16" t="n">
        <v>549</v>
      </c>
      <c r="F1754" s="12" t="n">
        <v>5</v>
      </c>
      <c r="G1754" s="12" t="str">
        <f aca="false">INDEX(Products!$C$2:$C$181,MATCH(C1754,Products!$A$2:$A$181,0))</f>
        <v>Home &amp; Kitchen</v>
      </c>
      <c r="H1754" s="16" t="n">
        <f aca="false">INDEX(Products!$E$2:$E$181,MATCH(C1754,Products!$A$2:$A$181,0))</f>
        <v>371.83</v>
      </c>
      <c r="I1754" s="12" t="str">
        <f aca="false">INDEX(Orders!$G$2:$G$3525,MATCH(B1754,Orders!$A$2:$A$3525,0))</f>
        <v>Delivered</v>
      </c>
      <c r="J1754" s="16" t="n">
        <f aca="false">D1754*E1754*(1-F1754/100)</f>
        <v>521.55</v>
      </c>
      <c r="K1754" s="16" t="n">
        <f aca="false">D1754*H1754</f>
        <v>371.83</v>
      </c>
      <c r="L1754" s="16" t="n">
        <f aca="false">J1754-K1754</f>
        <v>149.72</v>
      </c>
    </row>
    <row r="1755" customFormat="false" ht="15" hidden="false" customHeight="false" outlineLevel="0" collapsed="false">
      <c r="A1755" s="12" t="n">
        <v>1754</v>
      </c>
      <c r="B1755" s="12" t="n">
        <v>922</v>
      </c>
      <c r="C1755" s="12" t="n">
        <v>32</v>
      </c>
      <c r="D1755" s="12" t="n">
        <v>1</v>
      </c>
      <c r="E1755" s="16" t="n">
        <v>4219</v>
      </c>
      <c r="F1755" s="12" t="n">
        <v>0</v>
      </c>
      <c r="G1755" s="12" t="str">
        <f aca="false">INDEX(Products!$C$2:$C$181,MATCH(C1755,Products!$A$2:$A$181,0))</f>
        <v>Home &amp; Kitchen</v>
      </c>
      <c r="H1755" s="16" t="n">
        <f aca="false">INDEX(Products!$E$2:$E$181,MATCH(C1755,Products!$A$2:$A$181,0))</f>
        <v>2621.48</v>
      </c>
      <c r="I1755" s="12" t="str">
        <f aca="false">INDEX(Orders!$G$2:$G$3525,MATCH(B1755,Orders!$A$2:$A$3525,0))</f>
        <v>Delivered</v>
      </c>
      <c r="J1755" s="16" t="n">
        <f aca="false">D1755*E1755*(1-F1755/100)</f>
        <v>4219</v>
      </c>
      <c r="K1755" s="16" t="n">
        <f aca="false">D1755*H1755</f>
        <v>2621.48</v>
      </c>
      <c r="L1755" s="16" t="n">
        <f aca="false">J1755-K1755</f>
        <v>1597.52</v>
      </c>
    </row>
    <row r="1756" customFormat="false" ht="15" hidden="false" customHeight="false" outlineLevel="0" collapsed="false">
      <c r="A1756" s="12" t="n">
        <v>1755</v>
      </c>
      <c r="B1756" s="12" t="n">
        <v>922</v>
      </c>
      <c r="C1756" s="12" t="n">
        <v>104</v>
      </c>
      <c r="D1756" s="12" t="n">
        <v>2</v>
      </c>
      <c r="E1756" s="16" t="n">
        <v>329</v>
      </c>
      <c r="F1756" s="12" t="n">
        <v>15</v>
      </c>
      <c r="G1756" s="12" t="str">
        <f aca="false">INDEX(Products!$C$2:$C$181,MATCH(C1756,Products!$A$2:$A$181,0))</f>
        <v>Beauty</v>
      </c>
      <c r="H1756" s="16" t="n">
        <f aca="false">INDEX(Products!$E$2:$E$181,MATCH(C1756,Products!$A$2:$A$181,0))</f>
        <v>224.61</v>
      </c>
      <c r="I1756" s="12" t="str">
        <f aca="false">INDEX(Orders!$G$2:$G$3525,MATCH(B1756,Orders!$A$2:$A$3525,0))</f>
        <v>Delivered</v>
      </c>
      <c r="J1756" s="16" t="n">
        <f aca="false">D1756*E1756*(1-F1756/100)</f>
        <v>559.3</v>
      </c>
      <c r="K1756" s="16" t="n">
        <f aca="false">D1756*H1756</f>
        <v>449.22</v>
      </c>
      <c r="L1756" s="16" t="n">
        <f aca="false">J1756-K1756</f>
        <v>110.08</v>
      </c>
    </row>
    <row r="1757" customFormat="false" ht="15" hidden="false" customHeight="false" outlineLevel="0" collapsed="false">
      <c r="A1757" s="12" t="n">
        <v>1756</v>
      </c>
      <c r="B1757" s="12" t="n">
        <v>923</v>
      </c>
      <c r="C1757" s="12" t="n">
        <v>110</v>
      </c>
      <c r="D1757" s="12" t="n">
        <v>1</v>
      </c>
      <c r="E1757" s="16" t="n">
        <v>1229</v>
      </c>
      <c r="F1757" s="12" t="n">
        <v>0</v>
      </c>
      <c r="G1757" s="12" t="str">
        <f aca="false">INDEX(Products!$C$2:$C$181,MATCH(C1757,Products!$A$2:$A$181,0))</f>
        <v>Beauty</v>
      </c>
      <c r="H1757" s="16" t="n">
        <f aca="false">INDEX(Products!$E$2:$E$181,MATCH(C1757,Products!$A$2:$A$181,0))</f>
        <v>884.69</v>
      </c>
      <c r="I1757" s="12" t="str">
        <f aca="false">INDEX(Orders!$G$2:$G$3525,MATCH(B1757,Orders!$A$2:$A$3525,0))</f>
        <v>Delivered</v>
      </c>
      <c r="J1757" s="16" t="n">
        <f aca="false">D1757*E1757*(1-F1757/100)</f>
        <v>1229</v>
      </c>
      <c r="K1757" s="16" t="n">
        <f aca="false">D1757*H1757</f>
        <v>884.69</v>
      </c>
      <c r="L1757" s="16" t="n">
        <f aca="false">J1757-K1757</f>
        <v>344.31</v>
      </c>
    </row>
    <row r="1758" customFormat="false" ht="15" hidden="false" customHeight="false" outlineLevel="0" collapsed="false">
      <c r="A1758" s="12" t="n">
        <v>1757</v>
      </c>
      <c r="B1758" s="12" t="n">
        <v>924</v>
      </c>
      <c r="C1758" s="12" t="n">
        <v>3</v>
      </c>
      <c r="D1758" s="12" t="n">
        <v>1</v>
      </c>
      <c r="E1758" s="16" t="n">
        <v>1619</v>
      </c>
      <c r="F1758" s="12" t="n">
        <v>10</v>
      </c>
      <c r="G1758" s="12" t="str">
        <f aca="false">INDEX(Products!$C$2:$C$181,MATCH(C1758,Products!$A$2:$A$181,0))</f>
        <v>Electronics</v>
      </c>
      <c r="H1758" s="16" t="n">
        <f aca="false">INDEX(Products!$E$2:$E$181,MATCH(C1758,Products!$A$2:$A$181,0))</f>
        <v>940.96</v>
      </c>
      <c r="I1758" s="12" t="str">
        <f aca="false">INDEX(Orders!$G$2:$G$3525,MATCH(B1758,Orders!$A$2:$A$3525,0))</f>
        <v>Cancelled</v>
      </c>
      <c r="J1758" s="16" t="n">
        <f aca="false">D1758*E1758*(1-F1758/100)</f>
        <v>1457.1</v>
      </c>
      <c r="K1758" s="16" t="n">
        <f aca="false">D1758*H1758</f>
        <v>940.96</v>
      </c>
      <c r="L1758" s="16" t="n">
        <f aca="false">J1758-K1758</f>
        <v>516.14</v>
      </c>
    </row>
    <row r="1759" customFormat="false" ht="15" hidden="false" customHeight="false" outlineLevel="0" collapsed="false">
      <c r="A1759" s="12" t="n">
        <v>1758</v>
      </c>
      <c r="B1759" s="12" t="n">
        <v>924</v>
      </c>
      <c r="C1759" s="12" t="n">
        <v>26</v>
      </c>
      <c r="D1759" s="12" t="n">
        <v>1</v>
      </c>
      <c r="E1759" s="16" t="n">
        <v>5849</v>
      </c>
      <c r="F1759" s="12" t="n">
        <v>0</v>
      </c>
      <c r="G1759" s="12" t="str">
        <f aca="false">INDEX(Products!$C$2:$C$181,MATCH(C1759,Products!$A$2:$A$181,0))</f>
        <v>Electronics</v>
      </c>
      <c r="H1759" s="16" t="n">
        <f aca="false">INDEX(Products!$E$2:$E$181,MATCH(C1759,Products!$A$2:$A$181,0))</f>
        <v>4123.7</v>
      </c>
      <c r="I1759" s="12" t="str">
        <f aca="false">INDEX(Orders!$G$2:$G$3525,MATCH(B1759,Orders!$A$2:$A$3525,0))</f>
        <v>Cancelled</v>
      </c>
      <c r="J1759" s="16" t="n">
        <f aca="false">D1759*E1759*(1-F1759/100)</f>
        <v>5849</v>
      </c>
      <c r="K1759" s="16" t="n">
        <f aca="false">D1759*H1759</f>
        <v>4123.7</v>
      </c>
      <c r="L1759" s="16" t="n">
        <f aca="false">J1759-K1759</f>
        <v>1725.3</v>
      </c>
    </row>
    <row r="1760" customFormat="false" ht="15" hidden="false" customHeight="false" outlineLevel="0" collapsed="false">
      <c r="A1760" s="12" t="n">
        <v>1759</v>
      </c>
      <c r="B1760" s="12" t="n">
        <v>924</v>
      </c>
      <c r="C1760" s="12" t="n">
        <v>37</v>
      </c>
      <c r="D1760" s="12" t="n">
        <v>1</v>
      </c>
      <c r="E1760" s="16" t="n">
        <v>439</v>
      </c>
      <c r="F1760" s="12" t="n">
        <v>0</v>
      </c>
      <c r="G1760" s="12" t="str">
        <f aca="false">INDEX(Products!$C$2:$C$181,MATCH(C1760,Products!$A$2:$A$181,0))</f>
        <v>Home &amp; Kitchen</v>
      </c>
      <c r="H1760" s="16" t="n">
        <f aca="false">INDEX(Products!$E$2:$E$181,MATCH(C1760,Products!$A$2:$A$181,0))</f>
        <v>313.05</v>
      </c>
      <c r="I1760" s="12" t="str">
        <f aca="false">INDEX(Orders!$G$2:$G$3525,MATCH(B1760,Orders!$A$2:$A$3525,0))</f>
        <v>Cancelled</v>
      </c>
      <c r="J1760" s="16" t="n">
        <f aca="false">D1760*E1760*(1-F1760/100)</f>
        <v>439</v>
      </c>
      <c r="K1760" s="16" t="n">
        <f aca="false">D1760*H1760</f>
        <v>313.05</v>
      </c>
      <c r="L1760" s="16" t="n">
        <f aca="false">J1760-K1760</f>
        <v>125.95</v>
      </c>
    </row>
    <row r="1761" customFormat="false" ht="15" hidden="false" customHeight="false" outlineLevel="0" collapsed="false">
      <c r="A1761" s="12" t="n">
        <v>1760</v>
      </c>
      <c r="B1761" s="12" t="n">
        <v>925</v>
      </c>
      <c r="C1761" s="12" t="n">
        <v>13</v>
      </c>
      <c r="D1761" s="12" t="n">
        <v>1</v>
      </c>
      <c r="E1761" s="16" t="n">
        <v>3179</v>
      </c>
      <c r="F1761" s="12" t="n">
        <v>0</v>
      </c>
      <c r="G1761" s="12" t="str">
        <f aca="false">INDEX(Products!$C$2:$C$181,MATCH(C1761,Products!$A$2:$A$181,0))</f>
        <v>Electronics</v>
      </c>
      <c r="H1761" s="16" t="n">
        <f aca="false">INDEX(Products!$E$2:$E$181,MATCH(C1761,Products!$A$2:$A$181,0))</f>
        <v>2247.66</v>
      </c>
      <c r="I1761" s="12" t="str">
        <f aca="false">INDEX(Orders!$G$2:$G$3525,MATCH(B1761,Orders!$A$2:$A$3525,0))</f>
        <v>Returned</v>
      </c>
      <c r="J1761" s="16" t="n">
        <f aca="false">D1761*E1761*(1-F1761/100)</f>
        <v>3179</v>
      </c>
      <c r="K1761" s="16" t="n">
        <f aca="false">D1761*H1761</f>
        <v>2247.66</v>
      </c>
      <c r="L1761" s="16" t="n">
        <f aca="false">J1761-K1761</f>
        <v>931.34</v>
      </c>
    </row>
    <row r="1762" customFormat="false" ht="15" hidden="false" customHeight="false" outlineLevel="0" collapsed="false">
      <c r="A1762" s="12" t="n">
        <v>1761</v>
      </c>
      <c r="B1762" s="12" t="n">
        <v>925</v>
      </c>
      <c r="C1762" s="12" t="n">
        <v>80</v>
      </c>
      <c r="D1762" s="12" t="n">
        <v>1</v>
      </c>
      <c r="E1762" s="16" t="n">
        <v>949</v>
      </c>
      <c r="F1762" s="12" t="n">
        <v>20</v>
      </c>
      <c r="G1762" s="12" t="str">
        <f aca="false">INDEX(Products!$C$2:$C$181,MATCH(C1762,Products!$A$2:$A$181,0))</f>
        <v>Fashion</v>
      </c>
      <c r="H1762" s="16" t="n">
        <f aca="false">INDEX(Products!$E$2:$E$181,MATCH(C1762,Products!$A$2:$A$181,0))</f>
        <v>660.17</v>
      </c>
      <c r="I1762" s="12" t="str">
        <f aca="false">INDEX(Orders!$G$2:$G$3525,MATCH(B1762,Orders!$A$2:$A$3525,0))</f>
        <v>Returned</v>
      </c>
      <c r="J1762" s="16" t="n">
        <f aca="false">D1762*E1762*(1-F1762/100)</f>
        <v>759.2</v>
      </c>
      <c r="K1762" s="16" t="n">
        <f aca="false">D1762*H1762</f>
        <v>660.17</v>
      </c>
      <c r="L1762" s="16" t="n">
        <f aca="false">J1762-K1762</f>
        <v>99.0300000000001</v>
      </c>
    </row>
    <row r="1763" customFormat="false" ht="15" hidden="false" customHeight="false" outlineLevel="0" collapsed="false">
      <c r="A1763" s="12" t="n">
        <v>1762</v>
      </c>
      <c r="B1763" s="12" t="n">
        <v>926</v>
      </c>
      <c r="C1763" s="12" t="n">
        <v>8</v>
      </c>
      <c r="D1763" s="12" t="n">
        <v>1</v>
      </c>
      <c r="E1763" s="16" t="n">
        <v>1759</v>
      </c>
      <c r="F1763" s="12" t="n">
        <v>0</v>
      </c>
      <c r="G1763" s="12" t="str">
        <f aca="false">INDEX(Products!$C$2:$C$181,MATCH(C1763,Products!$A$2:$A$181,0))</f>
        <v>Electronics</v>
      </c>
      <c r="H1763" s="16" t="n">
        <f aca="false">INDEX(Products!$E$2:$E$181,MATCH(C1763,Products!$A$2:$A$181,0))</f>
        <v>1031.97</v>
      </c>
      <c r="I1763" s="12" t="str">
        <f aca="false">INDEX(Orders!$G$2:$G$3525,MATCH(B1763,Orders!$A$2:$A$3525,0))</f>
        <v>Delivered</v>
      </c>
      <c r="J1763" s="16" t="n">
        <f aca="false">D1763*E1763*(1-F1763/100)</f>
        <v>1759</v>
      </c>
      <c r="K1763" s="16" t="n">
        <f aca="false">D1763*H1763</f>
        <v>1031.97</v>
      </c>
      <c r="L1763" s="16" t="n">
        <f aca="false">J1763-K1763</f>
        <v>727.03</v>
      </c>
    </row>
    <row r="1764" customFormat="false" ht="15" hidden="false" customHeight="false" outlineLevel="0" collapsed="false">
      <c r="A1764" s="12" t="n">
        <v>1763</v>
      </c>
      <c r="B1764" s="12" t="n">
        <v>927</v>
      </c>
      <c r="C1764" s="12" t="n">
        <v>151</v>
      </c>
      <c r="D1764" s="12" t="n">
        <v>3</v>
      </c>
      <c r="E1764" s="16" t="n">
        <v>149</v>
      </c>
      <c r="F1764" s="12" t="n">
        <v>5</v>
      </c>
      <c r="G1764" s="12" t="str">
        <f aca="false">INDEX(Products!$C$2:$C$181,MATCH(C1764,Products!$A$2:$A$181,0))</f>
        <v>Books &amp; Stationery</v>
      </c>
      <c r="H1764" s="16" t="n">
        <f aca="false">INDEX(Products!$E$2:$E$181,MATCH(C1764,Products!$A$2:$A$181,0))</f>
        <v>97.78</v>
      </c>
      <c r="I1764" s="12" t="str">
        <f aca="false">INDEX(Orders!$G$2:$G$3525,MATCH(B1764,Orders!$A$2:$A$3525,0))</f>
        <v>Delivered</v>
      </c>
      <c r="J1764" s="16" t="n">
        <f aca="false">D1764*E1764*(1-F1764/100)</f>
        <v>424.65</v>
      </c>
      <c r="K1764" s="16" t="n">
        <f aca="false">D1764*H1764</f>
        <v>293.34</v>
      </c>
      <c r="L1764" s="16" t="n">
        <f aca="false">J1764-K1764</f>
        <v>131.31</v>
      </c>
    </row>
    <row r="1765" customFormat="false" ht="15" hidden="false" customHeight="false" outlineLevel="0" collapsed="false">
      <c r="A1765" s="12" t="n">
        <v>1764</v>
      </c>
      <c r="B1765" s="12" t="n">
        <v>928</v>
      </c>
      <c r="C1765" s="12" t="n">
        <v>89</v>
      </c>
      <c r="D1765" s="12" t="n">
        <v>2</v>
      </c>
      <c r="E1765" s="16" t="n">
        <v>2179</v>
      </c>
      <c r="F1765" s="12" t="n">
        <v>0</v>
      </c>
      <c r="G1765" s="12" t="str">
        <f aca="false">INDEX(Products!$C$2:$C$181,MATCH(C1765,Products!$A$2:$A$181,0))</f>
        <v>Fashion</v>
      </c>
      <c r="H1765" s="16" t="n">
        <f aca="false">INDEX(Products!$E$2:$E$181,MATCH(C1765,Products!$A$2:$A$181,0))</f>
        <v>1366.99</v>
      </c>
      <c r="I1765" s="12" t="str">
        <f aca="false">INDEX(Orders!$G$2:$G$3525,MATCH(B1765,Orders!$A$2:$A$3525,0))</f>
        <v>Delivered</v>
      </c>
      <c r="J1765" s="16" t="n">
        <f aca="false">D1765*E1765*(1-F1765/100)</f>
        <v>4358</v>
      </c>
      <c r="K1765" s="16" t="n">
        <f aca="false">D1765*H1765</f>
        <v>2733.98</v>
      </c>
      <c r="L1765" s="16" t="n">
        <f aca="false">J1765-K1765</f>
        <v>1624.02</v>
      </c>
    </row>
    <row r="1766" customFormat="false" ht="15" hidden="false" customHeight="false" outlineLevel="0" collapsed="false">
      <c r="A1766" s="12" t="n">
        <v>1765</v>
      </c>
      <c r="B1766" s="12" t="n">
        <v>928</v>
      </c>
      <c r="C1766" s="12" t="n">
        <v>137</v>
      </c>
      <c r="D1766" s="12" t="n">
        <v>1</v>
      </c>
      <c r="E1766" s="16" t="n">
        <v>3509</v>
      </c>
      <c r="F1766" s="12" t="n">
        <v>0</v>
      </c>
      <c r="G1766" s="12" t="str">
        <f aca="false">INDEX(Products!$C$2:$C$181,MATCH(C1766,Products!$A$2:$A$181,0))</f>
        <v>Sports &amp; Fitness</v>
      </c>
      <c r="H1766" s="16" t="n">
        <f aca="false">INDEX(Products!$E$2:$E$181,MATCH(C1766,Products!$A$2:$A$181,0))</f>
        <v>2570.86</v>
      </c>
      <c r="I1766" s="12" t="str">
        <f aca="false">INDEX(Orders!$G$2:$G$3525,MATCH(B1766,Orders!$A$2:$A$3525,0))</f>
        <v>Delivered</v>
      </c>
      <c r="J1766" s="16" t="n">
        <f aca="false">D1766*E1766*(1-F1766/100)</f>
        <v>3509</v>
      </c>
      <c r="K1766" s="16" t="n">
        <f aca="false">D1766*H1766</f>
        <v>2570.86</v>
      </c>
      <c r="L1766" s="16" t="n">
        <f aca="false">J1766-K1766</f>
        <v>938.14</v>
      </c>
    </row>
    <row r="1767" customFormat="false" ht="15" hidden="false" customHeight="false" outlineLevel="0" collapsed="false">
      <c r="A1767" s="12" t="n">
        <v>1766</v>
      </c>
      <c r="B1767" s="12" t="n">
        <v>928</v>
      </c>
      <c r="C1767" s="12" t="n">
        <v>41</v>
      </c>
      <c r="D1767" s="12" t="n">
        <v>1</v>
      </c>
      <c r="E1767" s="16" t="n">
        <v>4379</v>
      </c>
      <c r="F1767" s="12" t="n">
        <v>0</v>
      </c>
      <c r="G1767" s="12" t="str">
        <f aca="false">INDEX(Products!$C$2:$C$181,MATCH(C1767,Products!$A$2:$A$181,0))</f>
        <v>Home &amp; Kitchen</v>
      </c>
      <c r="H1767" s="16" t="n">
        <f aca="false">INDEX(Products!$E$2:$E$181,MATCH(C1767,Products!$A$2:$A$181,0))</f>
        <v>2954.33</v>
      </c>
      <c r="I1767" s="12" t="str">
        <f aca="false">INDEX(Orders!$G$2:$G$3525,MATCH(B1767,Orders!$A$2:$A$3525,0))</f>
        <v>Delivered</v>
      </c>
      <c r="J1767" s="16" t="n">
        <f aca="false">D1767*E1767*(1-F1767/100)</f>
        <v>4379</v>
      </c>
      <c r="K1767" s="16" t="n">
        <f aca="false">D1767*H1767</f>
        <v>2954.33</v>
      </c>
      <c r="L1767" s="16" t="n">
        <f aca="false">J1767-K1767</f>
        <v>1424.67</v>
      </c>
    </row>
    <row r="1768" customFormat="false" ht="15" hidden="false" customHeight="false" outlineLevel="0" collapsed="false">
      <c r="A1768" s="12" t="n">
        <v>1767</v>
      </c>
      <c r="B1768" s="12" t="n">
        <v>928</v>
      </c>
      <c r="C1768" s="12" t="n">
        <v>29</v>
      </c>
      <c r="D1768" s="12" t="n">
        <v>1</v>
      </c>
      <c r="E1768" s="16" t="n">
        <v>1269</v>
      </c>
      <c r="F1768" s="12" t="n">
        <v>0</v>
      </c>
      <c r="G1768" s="12" t="str">
        <f aca="false">INDEX(Products!$C$2:$C$181,MATCH(C1768,Products!$A$2:$A$181,0))</f>
        <v>Electronics</v>
      </c>
      <c r="H1768" s="16" t="n">
        <f aca="false">INDEX(Products!$E$2:$E$181,MATCH(C1768,Products!$A$2:$A$181,0))</f>
        <v>747.69</v>
      </c>
      <c r="I1768" s="12" t="str">
        <f aca="false">INDEX(Orders!$G$2:$G$3525,MATCH(B1768,Orders!$A$2:$A$3525,0))</f>
        <v>Delivered</v>
      </c>
      <c r="J1768" s="16" t="n">
        <f aca="false">D1768*E1768*(1-F1768/100)</f>
        <v>1269</v>
      </c>
      <c r="K1768" s="16" t="n">
        <f aca="false">D1768*H1768</f>
        <v>747.69</v>
      </c>
      <c r="L1768" s="16" t="n">
        <f aca="false">J1768-K1768</f>
        <v>521.31</v>
      </c>
    </row>
    <row r="1769" customFormat="false" ht="15" hidden="false" customHeight="false" outlineLevel="0" collapsed="false">
      <c r="A1769" s="12" t="n">
        <v>1768</v>
      </c>
      <c r="B1769" s="12" t="n">
        <v>929</v>
      </c>
      <c r="C1769" s="12" t="n">
        <v>137</v>
      </c>
      <c r="D1769" s="12" t="n">
        <v>1</v>
      </c>
      <c r="E1769" s="16" t="n">
        <v>3509</v>
      </c>
      <c r="F1769" s="12" t="n">
        <v>0</v>
      </c>
      <c r="G1769" s="12" t="str">
        <f aca="false">INDEX(Products!$C$2:$C$181,MATCH(C1769,Products!$A$2:$A$181,0))</f>
        <v>Sports &amp; Fitness</v>
      </c>
      <c r="H1769" s="16" t="n">
        <f aca="false">INDEX(Products!$E$2:$E$181,MATCH(C1769,Products!$A$2:$A$181,0))</f>
        <v>2570.86</v>
      </c>
      <c r="I1769" s="12" t="str">
        <f aca="false">INDEX(Orders!$G$2:$G$3525,MATCH(B1769,Orders!$A$2:$A$3525,0))</f>
        <v>Delivered</v>
      </c>
      <c r="J1769" s="16" t="n">
        <f aca="false">D1769*E1769*(1-F1769/100)</f>
        <v>3509</v>
      </c>
      <c r="K1769" s="16" t="n">
        <f aca="false">D1769*H1769</f>
        <v>2570.86</v>
      </c>
      <c r="L1769" s="16" t="n">
        <f aca="false">J1769-K1769</f>
        <v>938.14</v>
      </c>
    </row>
    <row r="1770" customFormat="false" ht="15" hidden="false" customHeight="false" outlineLevel="0" collapsed="false">
      <c r="A1770" s="12" t="n">
        <v>1769</v>
      </c>
      <c r="B1770" s="12" t="n">
        <v>929</v>
      </c>
      <c r="C1770" s="12" t="n">
        <v>42</v>
      </c>
      <c r="D1770" s="12" t="n">
        <v>1</v>
      </c>
      <c r="E1770" s="16" t="n">
        <v>1929</v>
      </c>
      <c r="F1770" s="12" t="n">
        <v>0</v>
      </c>
      <c r="G1770" s="12" t="str">
        <f aca="false">INDEX(Products!$C$2:$C$181,MATCH(C1770,Products!$A$2:$A$181,0))</f>
        <v>Home &amp; Kitchen</v>
      </c>
      <c r="H1770" s="16" t="n">
        <f aca="false">INDEX(Products!$E$2:$E$181,MATCH(C1770,Products!$A$2:$A$181,0))</f>
        <v>1085.47</v>
      </c>
      <c r="I1770" s="12" t="str">
        <f aca="false">INDEX(Orders!$G$2:$G$3525,MATCH(B1770,Orders!$A$2:$A$3525,0))</f>
        <v>Delivered</v>
      </c>
      <c r="J1770" s="16" t="n">
        <f aca="false">D1770*E1770*(1-F1770/100)</f>
        <v>1929</v>
      </c>
      <c r="K1770" s="16" t="n">
        <f aca="false">D1770*H1770</f>
        <v>1085.47</v>
      </c>
      <c r="L1770" s="16" t="n">
        <f aca="false">J1770-K1770</f>
        <v>843.53</v>
      </c>
    </row>
    <row r="1771" customFormat="false" ht="15" hidden="false" customHeight="false" outlineLevel="0" collapsed="false">
      <c r="A1771" s="12" t="n">
        <v>1770</v>
      </c>
      <c r="B1771" s="12" t="n">
        <v>930</v>
      </c>
      <c r="C1771" s="12" t="n">
        <v>146</v>
      </c>
      <c r="D1771" s="12" t="n">
        <v>1</v>
      </c>
      <c r="E1771" s="16" t="n">
        <v>369</v>
      </c>
      <c r="F1771" s="12" t="n">
        <v>0</v>
      </c>
      <c r="G1771" s="12" t="str">
        <f aca="false">INDEX(Products!$C$2:$C$181,MATCH(C1771,Products!$A$2:$A$181,0))</f>
        <v>Sports &amp; Fitness</v>
      </c>
      <c r="H1771" s="16" t="n">
        <f aca="false">INDEX(Products!$E$2:$E$181,MATCH(C1771,Products!$A$2:$A$181,0))</f>
        <v>205.71</v>
      </c>
      <c r="I1771" s="12" t="str">
        <f aca="false">INDEX(Orders!$G$2:$G$3525,MATCH(B1771,Orders!$A$2:$A$3525,0))</f>
        <v>Delivered</v>
      </c>
      <c r="J1771" s="16" t="n">
        <f aca="false">D1771*E1771*(1-F1771/100)</f>
        <v>369</v>
      </c>
      <c r="K1771" s="16" t="n">
        <f aca="false">D1771*H1771</f>
        <v>205.71</v>
      </c>
      <c r="L1771" s="16" t="n">
        <f aca="false">J1771-K1771</f>
        <v>163.29</v>
      </c>
    </row>
    <row r="1772" customFormat="false" ht="15" hidden="false" customHeight="false" outlineLevel="0" collapsed="false">
      <c r="A1772" s="12" t="n">
        <v>1771</v>
      </c>
      <c r="B1772" s="12" t="n">
        <v>931</v>
      </c>
      <c r="C1772" s="12" t="n">
        <v>17</v>
      </c>
      <c r="D1772" s="12" t="n">
        <v>1</v>
      </c>
      <c r="E1772" s="16" t="n">
        <v>1149</v>
      </c>
      <c r="F1772" s="12" t="n">
        <v>0</v>
      </c>
      <c r="G1772" s="12" t="str">
        <f aca="false">INDEX(Products!$C$2:$C$181,MATCH(C1772,Products!$A$2:$A$181,0))</f>
        <v>Electronics</v>
      </c>
      <c r="H1772" s="16" t="n">
        <f aca="false">INDEX(Products!$E$2:$E$181,MATCH(C1772,Products!$A$2:$A$181,0))</f>
        <v>850</v>
      </c>
      <c r="I1772" s="12" t="str">
        <f aca="false">INDEX(Orders!$G$2:$G$3525,MATCH(B1772,Orders!$A$2:$A$3525,0))</f>
        <v>Delivered</v>
      </c>
      <c r="J1772" s="16" t="n">
        <f aca="false">D1772*E1772*(1-F1772/100)</f>
        <v>1149</v>
      </c>
      <c r="K1772" s="16" t="n">
        <f aca="false">D1772*H1772</f>
        <v>850</v>
      </c>
      <c r="L1772" s="16" t="n">
        <f aca="false">J1772-K1772</f>
        <v>299</v>
      </c>
    </row>
    <row r="1773" customFormat="false" ht="15" hidden="false" customHeight="false" outlineLevel="0" collapsed="false">
      <c r="A1773" s="12" t="n">
        <v>1772</v>
      </c>
      <c r="B1773" s="12" t="n">
        <v>931</v>
      </c>
      <c r="C1773" s="12" t="n">
        <v>57</v>
      </c>
      <c r="D1773" s="12" t="n">
        <v>1</v>
      </c>
      <c r="E1773" s="16" t="n">
        <v>4689</v>
      </c>
      <c r="F1773" s="12" t="n">
        <v>10</v>
      </c>
      <c r="G1773" s="12" t="str">
        <f aca="false">INDEX(Products!$C$2:$C$181,MATCH(C1773,Products!$A$2:$A$181,0))</f>
        <v>Home &amp; Kitchen</v>
      </c>
      <c r="H1773" s="16" t="n">
        <f aca="false">INDEX(Products!$E$2:$E$181,MATCH(C1773,Products!$A$2:$A$181,0))</f>
        <v>3336.81</v>
      </c>
      <c r="I1773" s="12" t="str">
        <f aca="false">INDEX(Orders!$G$2:$G$3525,MATCH(B1773,Orders!$A$2:$A$3525,0))</f>
        <v>Delivered</v>
      </c>
      <c r="J1773" s="16" t="n">
        <f aca="false">D1773*E1773*(1-F1773/100)</f>
        <v>4220.1</v>
      </c>
      <c r="K1773" s="16" t="n">
        <f aca="false">D1773*H1773</f>
        <v>3336.81</v>
      </c>
      <c r="L1773" s="16" t="n">
        <f aca="false">J1773-K1773</f>
        <v>883.29</v>
      </c>
    </row>
    <row r="1774" customFormat="false" ht="15" hidden="false" customHeight="false" outlineLevel="0" collapsed="false">
      <c r="A1774" s="12" t="n">
        <v>1773</v>
      </c>
      <c r="B1774" s="12" t="n">
        <v>931</v>
      </c>
      <c r="C1774" s="12" t="n">
        <v>111</v>
      </c>
      <c r="D1774" s="12" t="n">
        <v>1</v>
      </c>
      <c r="E1774" s="16" t="n">
        <v>1249</v>
      </c>
      <c r="F1774" s="12" t="n">
        <v>0</v>
      </c>
      <c r="G1774" s="12" t="str">
        <f aca="false">INDEX(Products!$C$2:$C$181,MATCH(C1774,Products!$A$2:$A$181,0))</f>
        <v>Beauty</v>
      </c>
      <c r="H1774" s="16" t="n">
        <f aca="false">INDEX(Products!$E$2:$E$181,MATCH(C1774,Products!$A$2:$A$181,0))</f>
        <v>828.91</v>
      </c>
      <c r="I1774" s="12" t="str">
        <f aca="false">INDEX(Orders!$G$2:$G$3525,MATCH(B1774,Orders!$A$2:$A$3525,0))</f>
        <v>Delivered</v>
      </c>
      <c r="J1774" s="16" t="n">
        <f aca="false">D1774*E1774*(1-F1774/100)</f>
        <v>1249</v>
      </c>
      <c r="K1774" s="16" t="n">
        <f aca="false">D1774*H1774</f>
        <v>828.91</v>
      </c>
      <c r="L1774" s="16" t="n">
        <f aca="false">J1774-K1774</f>
        <v>420.09</v>
      </c>
    </row>
    <row r="1775" customFormat="false" ht="15" hidden="false" customHeight="false" outlineLevel="0" collapsed="false">
      <c r="A1775" s="12" t="n">
        <v>1774</v>
      </c>
      <c r="B1775" s="12" t="n">
        <v>932</v>
      </c>
      <c r="C1775" s="12" t="n">
        <v>7</v>
      </c>
      <c r="D1775" s="12" t="n">
        <v>1</v>
      </c>
      <c r="E1775" s="16" t="n">
        <v>5139</v>
      </c>
      <c r="F1775" s="12" t="n">
        <v>5</v>
      </c>
      <c r="G1775" s="12" t="str">
        <f aca="false">INDEX(Products!$C$2:$C$181,MATCH(C1775,Products!$A$2:$A$181,0))</f>
        <v>Electronics</v>
      </c>
      <c r="H1775" s="16" t="n">
        <f aca="false">INDEX(Products!$E$2:$E$181,MATCH(C1775,Products!$A$2:$A$181,0))</f>
        <v>3044.69</v>
      </c>
      <c r="I1775" s="12" t="str">
        <f aca="false">INDEX(Orders!$G$2:$G$3525,MATCH(B1775,Orders!$A$2:$A$3525,0))</f>
        <v>Delivered</v>
      </c>
      <c r="J1775" s="16" t="n">
        <f aca="false">D1775*E1775*(1-F1775/100)</f>
        <v>4882.05</v>
      </c>
      <c r="K1775" s="16" t="n">
        <f aca="false">D1775*H1775</f>
        <v>3044.69</v>
      </c>
      <c r="L1775" s="16" t="n">
        <f aca="false">J1775-K1775</f>
        <v>1837.36</v>
      </c>
    </row>
    <row r="1776" customFormat="false" ht="15" hidden="false" customHeight="false" outlineLevel="0" collapsed="false">
      <c r="A1776" s="12" t="n">
        <v>1775</v>
      </c>
      <c r="B1776" s="12" t="n">
        <v>933</v>
      </c>
      <c r="C1776" s="12" t="n">
        <v>81</v>
      </c>
      <c r="D1776" s="12" t="n">
        <v>3</v>
      </c>
      <c r="E1776" s="16" t="n">
        <v>1299</v>
      </c>
      <c r="F1776" s="12" t="n">
        <v>15</v>
      </c>
      <c r="G1776" s="12" t="str">
        <f aca="false">INDEX(Products!$C$2:$C$181,MATCH(C1776,Products!$A$2:$A$181,0))</f>
        <v>Fashion</v>
      </c>
      <c r="H1776" s="16" t="n">
        <f aca="false">INDEX(Products!$E$2:$E$181,MATCH(C1776,Products!$A$2:$A$181,0))</f>
        <v>878.72</v>
      </c>
      <c r="I1776" s="12" t="str">
        <f aca="false">INDEX(Orders!$G$2:$G$3525,MATCH(B1776,Orders!$A$2:$A$3525,0))</f>
        <v>Delivered</v>
      </c>
      <c r="J1776" s="16" t="n">
        <f aca="false">D1776*E1776*(1-F1776/100)</f>
        <v>3312.45</v>
      </c>
      <c r="K1776" s="16" t="n">
        <f aca="false">D1776*H1776</f>
        <v>2636.16</v>
      </c>
      <c r="L1776" s="16" t="n">
        <f aca="false">J1776-K1776</f>
        <v>676.29</v>
      </c>
    </row>
    <row r="1777" customFormat="false" ht="15" hidden="false" customHeight="false" outlineLevel="0" collapsed="false">
      <c r="A1777" s="12" t="n">
        <v>1776</v>
      </c>
      <c r="B1777" s="12" t="n">
        <v>934</v>
      </c>
      <c r="C1777" s="12" t="n">
        <v>57</v>
      </c>
      <c r="D1777" s="12" t="n">
        <v>1</v>
      </c>
      <c r="E1777" s="16" t="n">
        <v>4689</v>
      </c>
      <c r="F1777" s="12" t="n">
        <v>0</v>
      </c>
      <c r="G1777" s="12" t="str">
        <f aca="false">INDEX(Products!$C$2:$C$181,MATCH(C1777,Products!$A$2:$A$181,0))</f>
        <v>Home &amp; Kitchen</v>
      </c>
      <c r="H1777" s="16" t="n">
        <f aca="false">INDEX(Products!$E$2:$E$181,MATCH(C1777,Products!$A$2:$A$181,0))</f>
        <v>3336.81</v>
      </c>
      <c r="I1777" s="12" t="str">
        <f aca="false">INDEX(Orders!$G$2:$G$3525,MATCH(B1777,Orders!$A$2:$A$3525,0))</f>
        <v>Cancelled</v>
      </c>
      <c r="J1777" s="16" t="n">
        <f aca="false">D1777*E1777*(1-F1777/100)</f>
        <v>4689</v>
      </c>
      <c r="K1777" s="16" t="n">
        <f aca="false">D1777*H1777</f>
        <v>3336.81</v>
      </c>
      <c r="L1777" s="16" t="n">
        <f aca="false">J1777-K1777</f>
        <v>1352.19</v>
      </c>
    </row>
    <row r="1778" customFormat="false" ht="15" hidden="false" customHeight="false" outlineLevel="0" collapsed="false">
      <c r="A1778" s="12" t="n">
        <v>1777</v>
      </c>
      <c r="B1778" s="12" t="n">
        <v>935</v>
      </c>
      <c r="C1778" s="12" t="n">
        <v>53</v>
      </c>
      <c r="D1778" s="12" t="n">
        <v>1</v>
      </c>
      <c r="E1778" s="16" t="n">
        <v>4579</v>
      </c>
      <c r="F1778" s="12" t="n">
        <v>0</v>
      </c>
      <c r="G1778" s="12" t="str">
        <f aca="false">INDEX(Products!$C$2:$C$181,MATCH(C1778,Products!$A$2:$A$181,0))</f>
        <v>Home &amp; Kitchen</v>
      </c>
      <c r="H1778" s="16" t="n">
        <f aca="false">INDEX(Products!$E$2:$E$181,MATCH(C1778,Products!$A$2:$A$181,0))</f>
        <v>2746.75</v>
      </c>
      <c r="I1778" s="12" t="str">
        <f aca="false">INDEX(Orders!$G$2:$G$3525,MATCH(B1778,Orders!$A$2:$A$3525,0))</f>
        <v>Delivered</v>
      </c>
      <c r="J1778" s="16" t="n">
        <f aca="false">D1778*E1778*(1-F1778/100)</f>
        <v>4579</v>
      </c>
      <c r="K1778" s="16" t="n">
        <f aca="false">D1778*H1778</f>
        <v>2746.75</v>
      </c>
      <c r="L1778" s="16" t="n">
        <f aca="false">J1778-K1778</f>
        <v>1832.25</v>
      </c>
    </row>
    <row r="1779" customFormat="false" ht="15" hidden="false" customHeight="false" outlineLevel="0" collapsed="false">
      <c r="A1779" s="12" t="n">
        <v>1778</v>
      </c>
      <c r="B1779" s="12" t="n">
        <v>936</v>
      </c>
      <c r="C1779" s="12" t="n">
        <v>17</v>
      </c>
      <c r="D1779" s="12" t="n">
        <v>1</v>
      </c>
      <c r="E1779" s="16" t="n">
        <v>1149</v>
      </c>
      <c r="F1779" s="12" t="n">
        <v>0</v>
      </c>
      <c r="G1779" s="12" t="str">
        <f aca="false">INDEX(Products!$C$2:$C$181,MATCH(C1779,Products!$A$2:$A$181,0))</f>
        <v>Electronics</v>
      </c>
      <c r="H1779" s="16" t="n">
        <f aca="false">INDEX(Products!$E$2:$E$181,MATCH(C1779,Products!$A$2:$A$181,0))</f>
        <v>850</v>
      </c>
      <c r="I1779" s="12" t="str">
        <f aca="false">INDEX(Orders!$G$2:$G$3525,MATCH(B1779,Orders!$A$2:$A$3525,0))</f>
        <v>Delivered</v>
      </c>
      <c r="J1779" s="16" t="n">
        <f aca="false">D1779*E1779*(1-F1779/100)</f>
        <v>1149</v>
      </c>
      <c r="K1779" s="16" t="n">
        <f aca="false">D1779*H1779</f>
        <v>850</v>
      </c>
      <c r="L1779" s="16" t="n">
        <f aca="false">J1779-K1779</f>
        <v>299</v>
      </c>
    </row>
    <row r="1780" customFormat="false" ht="15" hidden="false" customHeight="false" outlineLevel="0" collapsed="false">
      <c r="A1780" s="12" t="n">
        <v>1779</v>
      </c>
      <c r="B1780" s="12" t="n">
        <v>937</v>
      </c>
      <c r="C1780" s="12" t="n">
        <v>25</v>
      </c>
      <c r="D1780" s="12" t="n">
        <v>3</v>
      </c>
      <c r="E1780" s="16" t="n">
        <v>3649</v>
      </c>
      <c r="F1780" s="12" t="n">
        <v>0</v>
      </c>
      <c r="G1780" s="12" t="str">
        <f aca="false">INDEX(Products!$C$2:$C$181,MATCH(C1780,Products!$A$2:$A$181,0))</f>
        <v>Electronics</v>
      </c>
      <c r="H1780" s="16" t="n">
        <f aca="false">INDEX(Products!$E$2:$E$181,MATCH(C1780,Products!$A$2:$A$181,0))</f>
        <v>2141.86</v>
      </c>
      <c r="I1780" s="12" t="str">
        <f aca="false">INDEX(Orders!$G$2:$G$3525,MATCH(B1780,Orders!$A$2:$A$3525,0))</f>
        <v>Delivered</v>
      </c>
      <c r="J1780" s="16" t="n">
        <f aca="false">D1780*E1780*(1-F1780/100)</f>
        <v>10947</v>
      </c>
      <c r="K1780" s="16" t="n">
        <f aca="false">D1780*H1780</f>
        <v>6425.58</v>
      </c>
      <c r="L1780" s="16" t="n">
        <f aca="false">J1780-K1780</f>
        <v>4521.42</v>
      </c>
    </row>
    <row r="1781" customFormat="false" ht="15" hidden="false" customHeight="false" outlineLevel="0" collapsed="false">
      <c r="A1781" s="12" t="n">
        <v>1780</v>
      </c>
      <c r="B1781" s="12" t="n">
        <v>937</v>
      </c>
      <c r="C1781" s="12" t="n">
        <v>111</v>
      </c>
      <c r="D1781" s="12" t="n">
        <v>1</v>
      </c>
      <c r="E1781" s="16" t="n">
        <v>1249</v>
      </c>
      <c r="F1781" s="12" t="n">
        <v>15</v>
      </c>
      <c r="G1781" s="12" t="str">
        <f aca="false">INDEX(Products!$C$2:$C$181,MATCH(C1781,Products!$A$2:$A$181,0))</f>
        <v>Beauty</v>
      </c>
      <c r="H1781" s="16" t="n">
        <f aca="false">INDEX(Products!$E$2:$E$181,MATCH(C1781,Products!$A$2:$A$181,0))</f>
        <v>828.91</v>
      </c>
      <c r="I1781" s="12" t="str">
        <f aca="false">INDEX(Orders!$G$2:$G$3525,MATCH(B1781,Orders!$A$2:$A$3525,0))</f>
        <v>Delivered</v>
      </c>
      <c r="J1781" s="16" t="n">
        <f aca="false">D1781*E1781*(1-F1781/100)</f>
        <v>1061.65</v>
      </c>
      <c r="K1781" s="16" t="n">
        <f aca="false">D1781*H1781</f>
        <v>828.91</v>
      </c>
      <c r="L1781" s="16" t="n">
        <f aca="false">J1781-K1781</f>
        <v>232.74</v>
      </c>
    </row>
    <row r="1782" customFormat="false" ht="15" hidden="false" customHeight="false" outlineLevel="0" collapsed="false">
      <c r="A1782" s="12" t="n">
        <v>1781</v>
      </c>
      <c r="B1782" s="12" t="n">
        <v>938</v>
      </c>
      <c r="C1782" s="12" t="n">
        <v>154</v>
      </c>
      <c r="D1782" s="12" t="n">
        <v>1</v>
      </c>
      <c r="E1782" s="16" t="n">
        <v>519</v>
      </c>
      <c r="F1782" s="12" t="n">
        <v>10</v>
      </c>
      <c r="G1782" s="12" t="str">
        <f aca="false">INDEX(Products!$C$2:$C$181,MATCH(C1782,Products!$A$2:$A$181,0))</f>
        <v>Books &amp; Stationery</v>
      </c>
      <c r="H1782" s="16" t="n">
        <f aca="false">INDEX(Products!$E$2:$E$181,MATCH(C1782,Products!$A$2:$A$181,0))</f>
        <v>318.97</v>
      </c>
      <c r="I1782" s="12" t="str">
        <f aca="false">INDEX(Orders!$G$2:$G$3525,MATCH(B1782,Orders!$A$2:$A$3525,0))</f>
        <v>Returned</v>
      </c>
      <c r="J1782" s="16" t="n">
        <f aca="false">D1782*E1782*(1-F1782/100)</f>
        <v>467.1</v>
      </c>
      <c r="K1782" s="16" t="n">
        <f aca="false">D1782*H1782</f>
        <v>318.97</v>
      </c>
      <c r="L1782" s="16" t="n">
        <f aca="false">J1782-K1782</f>
        <v>148.13</v>
      </c>
    </row>
    <row r="1783" customFormat="false" ht="15" hidden="false" customHeight="false" outlineLevel="0" collapsed="false">
      <c r="A1783" s="12" t="n">
        <v>1782</v>
      </c>
      <c r="B1783" s="12" t="n">
        <v>939</v>
      </c>
      <c r="C1783" s="12" t="n">
        <v>125</v>
      </c>
      <c r="D1783" s="12" t="n">
        <v>1</v>
      </c>
      <c r="E1783" s="16" t="n">
        <v>3869</v>
      </c>
      <c r="F1783" s="12" t="n">
        <v>0</v>
      </c>
      <c r="G1783" s="12" t="str">
        <f aca="false">INDEX(Products!$C$2:$C$181,MATCH(C1783,Products!$A$2:$A$181,0))</f>
        <v>Sports &amp; Fitness</v>
      </c>
      <c r="H1783" s="16" t="n">
        <f aca="false">INDEX(Products!$E$2:$E$181,MATCH(C1783,Products!$A$2:$A$181,0))</f>
        <v>2788.01</v>
      </c>
      <c r="I1783" s="12" t="str">
        <f aca="false">INDEX(Orders!$G$2:$G$3525,MATCH(B1783,Orders!$A$2:$A$3525,0))</f>
        <v>Cancelled</v>
      </c>
      <c r="J1783" s="16" t="n">
        <f aca="false">D1783*E1783*(1-F1783/100)</f>
        <v>3869</v>
      </c>
      <c r="K1783" s="16" t="n">
        <f aca="false">D1783*H1783</f>
        <v>2788.01</v>
      </c>
      <c r="L1783" s="16" t="n">
        <f aca="false">J1783-K1783</f>
        <v>1080.99</v>
      </c>
    </row>
    <row r="1784" customFormat="false" ht="15" hidden="false" customHeight="false" outlineLevel="0" collapsed="false">
      <c r="A1784" s="12" t="n">
        <v>1783</v>
      </c>
      <c r="B1784" s="12" t="n">
        <v>939</v>
      </c>
      <c r="C1784" s="12" t="n">
        <v>32</v>
      </c>
      <c r="D1784" s="12" t="n">
        <v>1</v>
      </c>
      <c r="E1784" s="16" t="n">
        <v>4219</v>
      </c>
      <c r="F1784" s="12" t="n">
        <v>15</v>
      </c>
      <c r="G1784" s="12" t="str">
        <f aca="false">INDEX(Products!$C$2:$C$181,MATCH(C1784,Products!$A$2:$A$181,0))</f>
        <v>Home &amp; Kitchen</v>
      </c>
      <c r="H1784" s="16" t="n">
        <f aca="false">INDEX(Products!$E$2:$E$181,MATCH(C1784,Products!$A$2:$A$181,0))</f>
        <v>2621.48</v>
      </c>
      <c r="I1784" s="12" t="str">
        <f aca="false">INDEX(Orders!$G$2:$G$3525,MATCH(B1784,Orders!$A$2:$A$3525,0))</f>
        <v>Cancelled</v>
      </c>
      <c r="J1784" s="16" t="n">
        <f aca="false">D1784*E1784*(1-F1784/100)</f>
        <v>3586.15</v>
      </c>
      <c r="K1784" s="16" t="n">
        <f aca="false">D1784*H1784</f>
        <v>2621.48</v>
      </c>
      <c r="L1784" s="16" t="n">
        <f aca="false">J1784-K1784</f>
        <v>964.67</v>
      </c>
    </row>
    <row r="1785" customFormat="false" ht="15" hidden="false" customHeight="false" outlineLevel="0" collapsed="false">
      <c r="A1785" s="12" t="n">
        <v>1784</v>
      </c>
      <c r="B1785" s="12" t="n">
        <v>940</v>
      </c>
      <c r="C1785" s="12" t="n">
        <v>96</v>
      </c>
      <c r="D1785" s="12" t="n">
        <v>1</v>
      </c>
      <c r="E1785" s="16" t="n">
        <v>309</v>
      </c>
      <c r="F1785" s="12" t="n">
        <v>0</v>
      </c>
      <c r="G1785" s="12" t="str">
        <f aca="false">INDEX(Products!$C$2:$C$181,MATCH(C1785,Products!$A$2:$A$181,0))</f>
        <v>Beauty</v>
      </c>
      <c r="H1785" s="16" t="n">
        <f aca="false">INDEX(Products!$E$2:$E$181,MATCH(C1785,Products!$A$2:$A$181,0))</f>
        <v>225.4</v>
      </c>
      <c r="I1785" s="12" t="str">
        <f aca="false">INDEX(Orders!$G$2:$G$3525,MATCH(B1785,Orders!$A$2:$A$3525,0))</f>
        <v>Delivered</v>
      </c>
      <c r="J1785" s="16" t="n">
        <f aca="false">D1785*E1785*(1-F1785/100)</f>
        <v>309</v>
      </c>
      <c r="K1785" s="16" t="n">
        <f aca="false">D1785*H1785</f>
        <v>225.4</v>
      </c>
      <c r="L1785" s="16" t="n">
        <f aca="false">J1785-K1785</f>
        <v>83.6</v>
      </c>
    </row>
    <row r="1786" customFormat="false" ht="15" hidden="false" customHeight="false" outlineLevel="0" collapsed="false">
      <c r="A1786" s="12" t="n">
        <v>1785</v>
      </c>
      <c r="B1786" s="12" t="n">
        <v>941</v>
      </c>
      <c r="C1786" s="12" t="n">
        <v>47</v>
      </c>
      <c r="D1786" s="12" t="n">
        <v>1</v>
      </c>
      <c r="E1786" s="16" t="n">
        <v>3909</v>
      </c>
      <c r="F1786" s="12" t="n">
        <v>0</v>
      </c>
      <c r="G1786" s="12" t="str">
        <f aca="false">INDEX(Products!$C$2:$C$181,MATCH(C1786,Products!$A$2:$A$181,0))</f>
        <v>Home &amp; Kitchen</v>
      </c>
      <c r="H1786" s="16" t="n">
        <f aca="false">INDEX(Products!$E$2:$E$181,MATCH(C1786,Products!$A$2:$A$181,0))</f>
        <v>2588.76</v>
      </c>
      <c r="I1786" s="12" t="str">
        <f aca="false">INDEX(Orders!$G$2:$G$3525,MATCH(B1786,Orders!$A$2:$A$3525,0))</f>
        <v>Delivered</v>
      </c>
      <c r="J1786" s="16" t="n">
        <f aca="false">D1786*E1786*(1-F1786/100)</f>
        <v>3909</v>
      </c>
      <c r="K1786" s="16" t="n">
        <f aca="false">D1786*H1786</f>
        <v>2588.76</v>
      </c>
      <c r="L1786" s="16" t="n">
        <f aca="false">J1786-K1786</f>
        <v>1320.24</v>
      </c>
    </row>
    <row r="1787" customFormat="false" ht="15" hidden="false" customHeight="false" outlineLevel="0" collapsed="false">
      <c r="A1787" s="12" t="n">
        <v>1786</v>
      </c>
      <c r="B1787" s="12" t="n">
        <v>942</v>
      </c>
      <c r="C1787" s="12" t="n">
        <v>19</v>
      </c>
      <c r="D1787" s="12" t="n">
        <v>1</v>
      </c>
      <c r="E1787" s="16" t="n">
        <v>2389</v>
      </c>
      <c r="F1787" s="12" t="n">
        <v>5</v>
      </c>
      <c r="G1787" s="12" t="str">
        <f aca="false">INDEX(Products!$C$2:$C$181,MATCH(C1787,Products!$A$2:$A$181,0))</f>
        <v>Electronics</v>
      </c>
      <c r="H1787" s="16" t="n">
        <f aca="false">INDEX(Products!$E$2:$E$181,MATCH(C1787,Products!$A$2:$A$181,0))</f>
        <v>1360.62</v>
      </c>
      <c r="I1787" s="12" t="str">
        <f aca="false">INDEX(Orders!$G$2:$G$3525,MATCH(B1787,Orders!$A$2:$A$3525,0))</f>
        <v>Delivered</v>
      </c>
      <c r="J1787" s="16" t="n">
        <f aca="false">D1787*E1787*(1-F1787/100)</f>
        <v>2269.55</v>
      </c>
      <c r="K1787" s="16" t="n">
        <f aca="false">D1787*H1787</f>
        <v>1360.62</v>
      </c>
      <c r="L1787" s="16" t="n">
        <f aca="false">J1787-K1787</f>
        <v>908.93</v>
      </c>
    </row>
    <row r="1788" customFormat="false" ht="15" hidden="false" customHeight="false" outlineLevel="0" collapsed="false">
      <c r="A1788" s="12" t="n">
        <v>1787</v>
      </c>
      <c r="B1788" s="12" t="n">
        <v>942</v>
      </c>
      <c r="C1788" s="12" t="n">
        <v>28</v>
      </c>
      <c r="D1788" s="12" t="n">
        <v>1</v>
      </c>
      <c r="E1788" s="16" t="n">
        <v>3919</v>
      </c>
      <c r="F1788" s="12" t="n">
        <v>0</v>
      </c>
      <c r="G1788" s="12" t="str">
        <f aca="false">INDEX(Products!$C$2:$C$181,MATCH(C1788,Products!$A$2:$A$181,0))</f>
        <v>Electronics</v>
      </c>
      <c r="H1788" s="16" t="n">
        <f aca="false">INDEX(Products!$E$2:$E$181,MATCH(C1788,Products!$A$2:$A$181,0))</f>
        <v>2878.02</v>
      </c>
      <c r="I1788" s="12" t="str">
        <f aca="false">INDEX(Orders!$G$2:$G$3525,MATCH(B1788,Orders!$A$2:$A$3525,0))</f>
        <v>Delivered</v>
      </c>
      <c r="J1788" s="16" t="n">
        <f aca="false">D1788*E1788*(1-F1788/100)</f>
        <v>3919</v>
      </c>
      <c r="K1788" s="16" t="n">
        <f aca="false">D1788*H1788</f>
        <v>2878.02</v>
      </c>
      <c r="L1788" s="16" t="n">
        <f aca="false">J1788-K1788</f>
        <v>1040.98</v>
      </c>
    </row>
    <row r="1789" customFormat="false" ht="15" hidden="false" customHeight="false" outlineLevel="0" collapsed="false">
      <c r="A1789" s="12" t="n">
        <v>1788</v>
      </c>
      <c r="B1789" s="12" t="n">
        <v>942</v>
      </c>
      <c r="C1789" s="12" t="n">
        <v>39</v>
      </c>
      <c r="D1789" s="12" t="n">
        <v>3</v>
      </c>
      <c r="E1789" s="16" t="n">
        <v>3959</v>
      </c>
      <c r="F1789" s="12" t="n">
        <v>0</v>
      </c>
      <c r="G1789" s="12" t="str">
        <f aca="false">INDEX(Products!$C$2:$C$181,MATCH(C1789,Products!$A$2:$A$181,0))</f>
        <v>Home &amp; Kitchen</v>
      </c>
      <c r="H1789" s="16" t="n">
        <f aca="false">INDEX(Products!$E$2:$E$181,MATCH(C1789,Products!$A$2:$A$181,0))</f>
        <v>2236.08</v>
      </c>
      <c r="I1789" s="12" t="str">
        <f aca="false">INDEX(Orders!$G$2:$G$3525,MATCH(B1789,Orders!$A$2:$A$3525,0))</f>
        <v>Delivered</v>
      </c>
      <c r="J1789" s="16" t="n">
        <f aca="false">D1789*E1789*(1-F1789/100)</f>
        <v>11877</v>
      </c>
      <c r="K1789" s="16" t="n">
        <f aca="false">D1789*H1789</f>
        <v>6708.24</v>
      </c>
      <c r="L1789" s="16" t="n">
        <f aca="false">J1789-K1789</f>
        <v>5168.76</v>
      </c>
    </row>
    <row r="1790" customFormat="false" ht="15" hidden="false" customHeight="false" outlineLevel="0" collapsed="false">
      <c r="A1790" s="12" t="n">
        <v>1789</v>
      </c>
      <c r="B1790" s="12" t="n">
        <v>942</v>
      </c>
      <c r="C1790" s="12" t="n">
        <v>46</v>
      </c>
      <c r="D1790" s="12" t="n">
        <v>2</v>
      </c>
      <c r="E1790" s="16" t="n">
        <v>959</v>
      </c>
      <c r="F1790" s="12" t="n">
        <v>0</v>
      </c>
      <c r="G1790" s="12" t="str">
        <f aca="false">INDEX(Products!$C$2:$C$181,MATCH(C1790,Products!$A$2:$A$181,0))</f>
        <v>Home &amp; Kitchen</v>
      </c>
      <c r="H1790" s="16" t="n">
        <f aca="false">INDEX(Products!$E$2:$E$181,MATCH(C1790,Products!$A$2:$A$181,0))</f>
        <v>664.25</v>
      </c>
      <c r="I1790" s="12" t="str">
        <f aca="false">INDEX(Orders!$G$2:$G$3525,MATCH(B1790,Orders!$A$2:$A$3525,0))</f>
        <v>Delivered</v>
      </c>
      <c r="J1790" s="16" t="n">
        <f aca="false">D1790*E1790*(1-F1790/100)</f>
        <v>1918</v>
      </c>
      <c r="K1790" s="16" t="n">
        <f aca="false">D1790*H1790</f>
        <v>1328.5</v>
      </c>
      <c r="L1790" s="16" t="n">
        <f aca="false">J1790-K1790</f>
        <v>589.5</v>
      </c>
    </row>
    <row r="1791" customFormat="false" ht="15" hidden="false" customHeight="false" outlineLevel="0" collapsed="false">
      <c r="A1791" s="12" t="n">
        <v>1790</v>
      </c>
      <c r="B1791" s="12" t="n">
        <v>943</v>
      </c>
      <c r="C1791" s="12" t="n">
        <v>62</v>
      </c>
      <c r="D1791" s="12" t="n">
        <v>1</v>
      </c>
      <c r="E1791" s="16" t="n">
        <v>1169</v>
      </c>
      <c r="F1791" s="12" t="n">
        <v>20</v>
      </c>
      <c r="G1791" s="12" t="str">
        <f aca="false">INDEX(Products!$C$2:$C$181,MATCH(C1791,Products!$A$2:$A$181,0))</f>
        <v>Fashion</v>
      </c>
      <c r="H1791" s="16" t="n">
        <f aca="false">INDEX(Products!$E$2:$E$181,MATCH(C1791,Products!$A$2:$A$181,0))</f>
        <v>668.68</v>
      </c>
      <c r="I1791" s="12" t="str">
        <f aca="false">INDEX(Orders!$G$2:$G$3525,MATCH(B1791,Orders!$A$2:$A$3525,0))</f>
        <v>Delivered</v>
      </c>
      <c r="J1791" s="16" t="n">
        <f aca="false">D1791*E1791*(1-F1791/100)</f>
        <v>935.2</v>
      </c>
      <c r="K1791" s="16" t="n">
        <f aca="false">D1791*H1791</f>
        <v>668.68</v>
      </c>
      <c r="L1791" s="16" t="n">
        <f aca="false">J1791-K1791</f>
        <v>266.52</v>
      </c>
    </row>
    <row r="1792" customFormat="false" ht="15" hidden="false" customHeight="false" outlineLevel="0" collapsed="false">
      <c r="A1792" s="12" t="n">
        <v>1791</v>
      </c>
      <c r="B1792" s="12" t="n">
        <v>944</v>
      </c>
      <c r="C1792" s="12" t="n">
        <v>122</v>
      </c>
      <c r="D1792" s="12" t="n">
        <v>3</v>
      </c>
      <c r="E1792" s="16" t="n">
        <v>3689</v>
      </c>
      <c r="F1792" s="12" t="n">
        <v>0</v>
      </c>
      <c r="G1792" s="12" t="str">
        <f aca="false">INDEX(Products!$C$2:$C$181,MATCH(C1792,Products!$A$2:$A$181,0))</f>
        <v>Sports &amp; Fitness</v>
      </c>
      <c r="H1792" s="16" t="n">
        <f aca="false">INDEX(Products!$E$2:$E$181,MATCH(C1792,Products!$A$2:$A$181,0))</f>
        <v>2302.05</v>
      </c>
      <c r="I1792" s="12" t="str">
        <f aca="false">INDEX(Orders!$G$2:$G$3525,MATCH(B1792,Orders!$A$2:$A$3525,0))</f>
        <v>Returned</v>
      </c>
      <c r="J1792" s="16" t="n">
        <f aca="false">D1792*E1792*(1-F1792/100)</f>
        <v>11067</v>
      </c>
      <c r="K1792" s="16" t="n">
        <f aca="false">D1792*H1792</f>
        <v>6906.15</v>
      </c>
      <c r="L1792" s="16" t="n">
        <f aca="false">J1792-K1792</f>
        <v>4160.85</v>
      </c>
    </row>
    <row r="1793" customFormat="false" ht="15" hidden="false" customHeight="false" outlineLevel="0" collapsed="false">
      <c r="A1793" s="12" t="n">
        <v>1792</v>
      </c>
      <c r="B1793" s="12" t="n">
        <v>944</v>
      </c>
      <c r="C1793" s="12" t="n">
        <v>44</v>
      </c>
      <c r="D1793" s="12" t="n">
        <v>1</v>
      </c>
      <c r="E1793" s="16" t="n">
        <v>3769</v>
      </c>
      <c r="F1793" s="12" t="n">
        <v>0</v>
      </c>
      <c r="G1793" s="12" t="str">
        <f aca="false">INDEX(Products!$C$2:$C$181,MATCH(C1793,Products!$A$2:$A$181,0))</f>
        <v>Home &amp; Kitchen</v>
      </c>
      <c r="H1793" s="16" t="n">
        <f aca="false">INDEX(Products!$E$2:$E$181,MATCH(C1793,Products!$A$2:$A$181,0))</f>
        <v>2553.54</v>
      </c>
      <c r="I1793" s="12" t="str">
        <f aca="false">INDEX(Orders!$G$2:$G$3525,MATCH(B1793,Orders!$A$2:$A$3525,0))</f>
        <v>Returned</v>
      </c>
      <c r="J1793" s="16" t="n">
        <f aca="false">D1793*E1793*(1-F1793/100)</f>
        <v>3769</v>
      </c>
      <c r="K1793" s="16" t="n">
        <f aca="false">D1793*H1793</f>
        <v>2553.54</v>
      </c>
      <c r="L1793" s="16" t="n">
        <f aca="false">J1793-K1793</f>
        <v>1215.46</v>
      </c>
    </row>
    <row r="1794" customFormat="false" ht="15" hidden="false" customHeight="false" outlineLevel="0" collapsed="false">
      <c r="A1794" s="12" t="n">
        <v>1793</v>
      </c>
      <c r="B1794" s="12" t="n">
        <v>944</v>
      </c>
      <c r="C1794" s="12" t="n">
        <v>13</v>
      </c>
      <c r="D1794" s="12" t="n">
        <v>1</v>
      </c>
      <c r="E1794" s="16" t="n">
        <v>3179</v>
      </c>
      <c r="F1794" s="12" t="n">
        <v>0</v>
      </c>
      <c r="G1794" s="12" t="str">
        <f aca="false">INDEX(Products!$C$2:$C$181,MATCH(C1794,Products!$A$2:$A$181,0))</f>
        <v>Electronics</v>
      </c>
      <c r="H1794" s="16" t="n">
        <f aca="false">INDEX(Products!$E$2:$E$181,MATCH(C1794,Products!$A$2:$A$181,0))</f>
        <v>2247.66</v>
      </c>
      <c r="I1794" s="12" t="str">
        <f aca="false">INDEX(Orders!$G$2:$G$3525,MATCH(B1794,Orders!$A$2:$A$3525,0))</f>
        <v>Returned</v>
      </c>
      <c r="J1794" s="16" t="n">
        <f aca="false">D1794*E1794*(1-F1794/100)</f>
        <v>3179</v>
      </c>
      <c r="K1794" s="16" t="n">
        <f aca="false">D1794*H1794</f>
        <v>2247.66</v>
      </c>
      <c r="L1794" s="16" t="n">
        <f aca="false">J1794-K1794</f>
        <v>931.34</v>
      </c>
    </row>
    <row r="1795" customFormat="false" ht="15" hidden="false" customHeight="false" outlineLevel="0" collapsed="false">
      <c r="A1795" s="12" t="n">
        <v>1794</v>
      </c>
      <c r="B1795" s="12" t="n">
        <v>945</v>
      </c>
      <c r="C1795" s="12" t="n">
        <v>62</v>
      </c>
      <c r="D1795" s="12" t="n">
        <v>2</v>
      </c>
      <c r="E1795" s="16" t="n">
        <v>1169</v>
      </c>
      <c r="F1795" s="12" t="n">
        <v>0</v>
      </c>
      <c r="G1795" s="12" t="str">
        <f aca="false">INDEX(Products!$C$2:$C$181,MATCH(C1795,Products!$A$2:$A$181,0))</f>
        <v>Fashion</v>
      </c>
      <c r="H1795" s="16" t="n">
        <f aca="false">INDEX(Products!$E$2:$E$181,MATCH(C1795,Products!$A$2:$A$181,0))</f>
        <v>668.68</v>
      </c>
      <c r="I1795" s="12" t="str">
        <f aca="false">INDEX(Orders!$G$2:$G$3525,MATCH(B1795,Orders!$A$2:$A$3525,0))</f>
        <v>Returned</v>
      </c>
      <c r="J1795" s="16" t="n">
        <f aca="false">D1795*E1795*(1-F1795/100)</f>
        <v>2338</v>
      </c>
      <c r="K1795" s="16" t="n">
        <f aca="false">D1795*H1795</f>
        <v>1337.36</v>
      </c>
      <c r="L1795" s="16" t="n">
        <f aca="false">J1795-K1795</f>
        <v>1000.64</v>
      </c>
    </row>
    <row r="1796" customFormat="false" ht="15" hidden="false" customHeight="false" outlineLevel="0" collapsed="false">
      <c r="A1796" s="12" t="n">
        <v>1795</v>
      </c>
      <c r="B1796" s="12" t="n">
        <v>945</v>
      </c>
      <c r="C1796" s="12" t="n">
        <v>43</v>
      </c>
      <c r="D1796" s="12" t="n">
        <v>1</v>
      </c>
      <c r="E1796" s="16" t="n">
        <v>1839</v>
      </c>
      <c r="F1796" s="12" t="n">
        <v>10</v>
      </c>
      <c r="G1796" s="12" t="str">
        <f aca="false">INDEX(Products!$C$2:$C$181,MATCH(C1796,Products!$A$2:$A$181,0))</f>
        <v>Home &amp; Kitchen</v>
      </c>
      <c r="H1796" s="16" t="n">
        <f aca="false">INDEX(Products!$E$2:$E$181,MATCH(C1796,Products!$A$2:$A$181,0))</f>
        <v>1131.05</v>
      </c>
      <c r="I1796" s="12" t="str">
        <f aca="false">INDEX(Orders!$G$2:$G$3525,MATCH(B1796,Orders!$A$2:$A$3525,0))</f>
        <v>Returned</v>
      </c>
      <c r="J1796" s="16" t="n">
        <f aca="false">D1796*E1796*(1-F1796/100)</f>
        <v>1655.1</v>
      </c>
      <c r="K1796" s="16" t="n">
        <f aca="false">D1796*H1796</f>
        <v>1131.05</v>
      </c>
      <c r="L1796" s="16" t="n">
        <f aca="false">J1796-K1796</f>
        <v>524.05</v>
      </c>
    </row>
    <row r="1797" customFormat="false" ht="15" hidden="false" customHeight="false" outlineLevel="0" collapsed="false">
      <c r="A1797" s="12" t="n">
        <v>1796</v>
      </c>
      <c r="B1797" s="12" t="n">
        <v>946</v>
      </c>
      <c r="C1797" s="12" t="n">
        <v>73</v>
      </c>
      <c r="D1797" s="12" t="n">
        <v>1</v>
      </c>
      <c r="E1797" s="16" t="n">
        <v>1079</v>
      </c>
      <c r="F1797" s="12" t="n">
        <v>15</v>
      </c>
      <c r="G1797" s="12" t="str">
        <f aca="false">INDEX(Products!$C$2:$C$181,MATCH(C1797,Products!$A$2:$A$181,0))</f>
        <v>Fashion</v>
      </c>
      <c r="H1797" s="16" t="n">
        <f aca="false">INDEX(Products!$E$2:$E$181,MATCH(C1797,Products!$A$2:$A$181,0))</f>
        <v>601.41</v>
      </c>
      <c r="I1797" s="12" t="str">
        <f aca="false">INDEX(Orders!$G$2:$G$3525,MATCH(B1797,Orders!$A$2:$A$3525,0))</f>
        <v>Delivered</v>
      </c>
      <c r="J1797" s="16" t="n">
        <f aca="false">D1797*E1797*(1-F1797/100)</f>
        <v>917.15</v>
      </c>
      <c r="K1797" s="16" t="n">
        <f aca="false">D1797*H1797</f>
        <v>601.41</v>
      </c>
      <c r="L1797" s="16" t="n">
        <f aca="false">J1797-K1797</f>
        <v>315.74</v>
      </c>
    </row>
    <row r="1798" customFormat="false" ht="15" hidden="false" customHeight="false" outlineLevel="0" collapsed="false">
      <c r="A1798" s="12" t="n">
        <v>1797</v>
      </c>
      <c r="B1798" s="12" t="n">
        <v>946</v>
      </c>
      <c r="C1798" s="12" t="n">
        <v>96</v>
      </c>
      <c r="D1798" s="12" t="n">
        <v>1</v>
      </c>
      <c r="E1798" s="16" t="n">
        <v>309</v>
      </c>
      <c r="F1798" s="12" t="n">
        <v>0</v>
      </c>
      <c r="G1798" s="12" t="str">
        <f aca="false">INDEX(Products!$C$2:$C$181,MATCH(C1798,Products!$A$2:$A$181,0))</f>
        <v>Beauty</v>
      </c>
      <c r="H1798" s="16" t="n">
        <f aca="false">INDEX(Products!$E$2:$E$181,MATCH(C1798,Products!$A$2:$A$181,0))</f>
        <v>225.4</v>
      </c>
      <c r="I1798" s="12" t="str">
        <f aca="false">INDEX(Orders!$G$2:$G$3525,MATCH(B1798,Orders!$A$2:$A$3525,0))</f>
        <v>Delivered</v>
      </c>
      <c r="J1798" s="16" t="n">
        <f aca="false">D1798*E1798*(1-F1798/100)</f>
        <v>309</v>
      </c>
      <c r="K1798" s="16" t="n">
        <f aca="false">D1798*H1798</f>
        <v>225.4</v>
      </c>
      <c r="L1798" s="16" t="n">
        <f aca="false">J1798-K1798</f>
        <v>83.6</v>
      </c>
    </row>
    <row r="1799" customFormat="false" ht="15" hidden="false" customHeight="false" outlineLevel="0" collapsed="false">
      <c r="A1799" s="12" t="n">
        <v>1798</v>
      </c>
      <c r="B1799" s="12" t="n">
        <v>946</v>
      </c>
      <c r="C1799" s="12" t="n">
        <v>71</v>
      </c>
      <c r="D1799" s="12" t="n">
        <v>2</v>
      </c>
      <c r="E1799" s="16" t="n">
        <v>2909</v>
      </c>
      <c r="F1799" s="12" t="n">
        <v>0</v>
      </c>
      <c r="G1799" s="12" t="str">
        <f aca="false">INDEX(Products!$C$2:$C$181,MATCH(C1799,Products!$A$2:$A$181,0))</f>
        <v>Fashion</v>
      </c>
      <c r="H1799" s="16" t="n">
        <f aca="false">INDEX(Products!$E$2:$E$181,MATCH(C1799,Products!$A$2:$A$181,0))</f>
        <v>1746.44</v>
      </c>
      <c r="I1799" s="12" t="str">
        <f aca="false">INDEX(Orders!$G$2:$G$3525,MATCH(B1799,Orders!$A$2:$A$3525,0))</f>
        <v>Delivered</v>
      </c>
      <c r="J1799" s="16" t="n">
        <f aca="false">D1799*E1799*(1-F1799/100)</f>
        <v>5818</v>
      </c>
      <c r="K1799" s="16" t="n">
        <f aca="false">D1799*H1799</f>
        <v>3492.88</v>
      </c>
      <c r="L1799" s="16" t="n">
        <f aca="false">J1799-K1799</f>
        <v>2325.12</v>
      </c>
    </row>
    <row r="1800" customFormat="false" ht="15" hidden="false" customHeight="false" outlineLevel="0" collapsed="false">
      <c r="A1800" s="12" t="n">
        <v>1799</v>
      </c>
      <c r="B1800" s="12" t="n">
        <v>947</v>
      </c>
      <c r="C1800" s="12" t="n">
        <v>176</v>
      </c>
      <c r="D1800" s="12" t="n">
        <v>1</v>
      </c>
      <c r="E1800" s="16" t="n">
        <v>509</v>
      </c>
      <c r="F1800" s="12" t="n">
        <v>0</v>
      </c>
      <c r="G1800" s="12" t="str">
        <f aca="false">INDEX(Products!$C$2:$C$181,MATCH(C1800,Products!$A$2:$A$181,0))</f>
        <v>Books &amp; Stationery</v>
      </c>
      <c r="H1800" s="16" t="n">
        <f aca="false">INDEX(Products!$E$2:$E$181,MATCH(C1800,Products!$A$2:$A$181,0))</f>
        <v>367.14</v>
      </c>
      <c r="I1800" s="12" t="str">
        <f aca="false">INDEX(Orders!$G$2:$G$3525,MATCH(B1800,Orders!$A$2:$A$3525,0))</f>
        <v>Delivered</v>
      </c>
      <c r="J1800" s="16" t="n">
        <f aca="false">D1800*E1800*(1-F1800/100)</f>
        <v>509</v>
      </c>
      <c r="K1800" s="16" t="n">
        <f aca="false">D1800*H1800</f>
        <v>367.14</v>
      </c>
      <c r="L1800" s="16" t="n">
        <f aca="false">J1800-K1800</f>
        <v>141.86</v>
      </c>
    </row>
    <row r="1801" customFormat="false" ht="15" hidden="false" customHeight="false" outlineLevel="0" collapsed="false">
      <c r="A1801" s="12" t="n">
        <v>1800</v>
      </c>
      <c r="B1801" s="12" t="n">
        <v>948</v>
      </c>
      <c r="C1801" s="12" t="n">
        <v>7</v>
      </c>
      <c r="D1801" s="12" t="n">
        <v>1</v>
      </c>
      <c r="E1801" s="16" t="n">
        <v>5139</v>
      </c>
      <c r="F1801" s="12" t="n">
        <v>10</v>
      </c>
      <c r="G1801" s="12" t="str">
        <f aca="false">INDEX(Products!$C$2:$C$181,MATCH(C1801,Products!$A$2:$A$181,0))</f>
        <v>Electronics</v>
      </c>
      <c r="H1801" s="16" t="n">
        <f aca="false">INDEX(Products!$E$2:$E$181,MATCH(C1801,Products!$A$2:$A$181,0))</f>
        <v>3044.69</v>
      </c>
      <c r="I1801" s="12" t="str">
        <f aca="false">INDEX(Orders!$G$2:$G$3525,MATCH(B1801,Orders!$A$2:$A$3525,0))</f>
        <v>Delivered</v>
      </c>
      <c r="J1801" s="16" t="n">
        <f aca="false">D1801*E1801*(1-F1801/100)</f>
        <v>4625.1</v>
      </c>
      <c r="K1801" s="16" t="n">
        <f aca="false">D1801*H1801</f>
        <v>3044.69</v>
      </c>
      <c r="L1801" s="16" t="n">
        <f aca="false">J1801-K1801</f>
        <v>1580.41</v>
      </c>
    </row>
    <row r="1802" customFormat="false" ht="15" hidden="false" customHeight="false" outlineLevel="0" collapsed="false">
      <c r="A1802" s="12" t="n">
        <v>1801</v>
      </c>
      <c r="B1802" s="12" t="n">
        <v>949</v>
      </c>
      <c r="C1802" s="12" t="n">
        <v>63</v>
      </c>
      <c r="D1802" s="12" t="n">
        <v>1</v>
      </c>
      <c r="E1802" s="16" t="n">
        <v>929</v>
      </c>
      <c r="F1802" s="12" t="n">
        <v>0</v>
      </c>
      <c r="G1802" s="12" t="str">
        <f aca="false">INDEX(Products!$C$2:$C$181,MATCH(C1802,Products!$A$2:$A$181,0))</f>
        <v>Fashion</v>
      </c>
      <c r="H1802" s="16" t="n">
        <f aca="false">INDEX(Products!$E$2:$E$181,MATCH(C1802,Products!$A$2:$A$181,0))</f>
        <v>590.31</v>
      </c>
      <c r="I1802" s="12" t="str">
        <f aca="false">INDEX(Orders!$G$2:$G$3525,MATCH(B1802,Orders!$A$2:$A$3525,0))</f>
        <v>Delivered</v>
      </c>
      <c r="J1802" s="16" t="n">
        <f aca="false">D1802*E1802*(1-F1802/100)</f>
        <v>929</v>
      </c>
      <c r="K1802" s="16" t="n">
        <f aca="false">D1802*H1802</f>
        <v>590.31</v>
      </c>
      <c r="L1802" s="16" t="n">
        <f aca="false">J1802-K1802</f>
        <v>338.69</v>
      </c>
    </row>
    <row r="1803" customFormat="false" ht="15" hidden="false" customHeight="false" outlineLevel="0" collapsed="false">
      <c r="A1803" s="12" t="n">
        <v>1802</v>
      </c>
      <c r="B1803" s="12" t="n">
        <v>949</v>
      </c>
      <c r="C1803" s="12" t="n">
        <v>118</v>
      </c>
      <c r="D1803" s="12" t="n">
        <v>1</v>
      </c>
      <c r="E1803" s="16" t="n">
        <v>479</v>
      </c>
      <c r="F1803" s="12" t="n">
        <v>0</v>
      </c>
      <c r="G1803" s="12" t="str">
        <f aca="false">INDEX(Products!$C$2:$C$181,MATCH(C1803,Products!$A$2:$A$181,0))</f>
        <v>Beauty</v>
      </c>
      <c r="H1803" s="16" t="n">
        <f aca="false">INDEX(Products!$E$2:$E$181,MATCH(C1803,Products!$A$2:$A$181,0))</f>
        <v>332.66</v>
      </c>
      <c r="I1803" s="12" t="str">
        <f aca="false">INDEX(Orders!$G$2:$G$3525,MATCH(B1803,Orders!$A$2:$A$3525,0))</f>
        <v>Delivered</v>
      </c>
      <c r="J1803" s="16" t="n">
        <f aca="false">D1803*E1803*(1-F1803/100)</f>
        <v>479</v>
      </c>
      <c r="K1803" s="16" t="n">
        <f aca="false">D1803*H1803</f>
        <v>332.66</v>
      </c>
      <c r="L1803" s="16" t="n">
        <f aca="false">J1803-K1803</f>
        <v>146.34</v>
      </c>
    </row>
    <row r="1804" customFormat="false" ht="15" hidden="false" customHeight="false" outlineLevel="0" collapsed="false">
      <c r="A1804" s="12" t="n">
        <v>1803</v>
      </c>
      <c r="B1804" s="12" t="n">
        <v>950</v>
      </c>
      <c r="C1804" s="12" t="n">
        <v>178</v>
      </c>
      <c r="D1804" s="12" t="n">
        <v>1</v>
      </c>
      <c r="E1804" s="16" t="n">
        <v>169</v>
      </c>
      <c r="F1804" s="12" t="n">
        <v>20</v>
      </c>
      <c r="G1804" s="12" t="str">
        <f aca="false">INDEX(Products!$C$2:$C$181,MATCH(C1804,Products!$A$2:$A$181,0))</f>
        <v>Books &amp; Stationery</v>
      </c>
      <c r="H1804" s="16" t="n">
        <f aca="false">INDEX(Products!$E$2:$E$181,MATCH(C1804,Products!$A$2:$A$181,0))</f>
        <v>114.66</v>
      </c>
      <c r="I1804" s="12" t="str">
        <f aca="false">INDEX(Orders!$G$2:$G$3525,MATCH(B1804,Orders!$A$2:$A$3525,0))</f>
        <v>Cancelled</v>
      </c>
      <c r="J1804" s="16" t="n">
        <f aca="false">D1804*E1804*(1-F1804/100)</f>
        <v>135.2</v>
      </c>
      <c r="K1804" s="16" t="n">
        <f aca="false">D1804*H1804</f>
        <v>114.66</v>
      </c>
      <c r="L1804" s="16" t="n">
        <f aca="false">J1804-K1804</f>
        <v>20.54</v>
      </c>
    </row>
    <row r="1805" customFormat="false" ht="15" hidden="false" customHeight="false" outlineLevel="0" collapsed="false">
      <c r="A1805" s="12" t="n">
        <v>1804</v>
      </c>
      <c r="B1805" s="12" t="n">
        <v>950</v>
      </c>
      <c r="C1805" s="12" t="n">
        <v>123</v>
      </c>
      <c r="D1805" s="12" t="n">
        <v>1</v>
      </c>
      <c r="E1805" s="16" t="n">
        <v>319</v>
      </c>
      <c r="F1805" s="12" t="n">
        <v>0</v>
      </c>
      <c r="G1805" s="12" t="str">
        <f aca="false">INDEX(Products!$C$2:$C$181,MATCH(C1805,Products!$A$2:$A$181,0))</f>
        <v>Sports &amp; Fitness</v>
      </c>
      <c r="H1805" s="16" t="n">
        <f aca="false">INDEX(Products!$E$2:$E$181,MATCH(C1805,Products!$A$2:$A$181,0))</f>
        <v>234.68</v>
      </c>
      <c r="I1805" s="12" t="str">
        <f aca="false">INDEX(Orders!$G$2:$G$3525,MATCH(B1805,Orders!$A$2:$A$3525,0))</f>
        <v>Cancelled</v>
      </c>
      <c r="J1805" s="16" t="n">
        <f aca="false">D1805*E1805*(1-F1805/100)</f>
        <v>319</v>
      </c>
      <c r="K1805" s="16" t="n">
        <f aca="false">D1805*H1805</f>
        <v>234.68</v>
      </c>
      <c r="L1805" s="16" t="n">
        <f aca="false">J1805-K1805</f>
        <v>84.32</v>
      </c>
    </row>
    <row r="1806" customFormat="false" ht="15" hidden="false" customHeight="false" outlineLevel="0" collapsed="false">
      <c r="A1806" s="12" t="n">
        <v>1805</v>
      </c>
      <c r="B1806" s="12" t="n">
        <v>950</v>
      </c>
      <c r="C1806" s="12" t="n">
        <v>166</v>
      </c>
      <c r="D1806" s="12" t="n">
        <v>1</v>
      </c>
      <c r="E1806" s="16" t="n">
        <v>389</v>
      </c>
      <c r="F1806" s="12" t="n">
        <v>0</v>
      </c>
      <c r="G1806" s="12" t="str">
        <f aca="false">INDEX(Products!$C$2:$C$181,MATCH(C1806,Products!$A$2:$A$181,0))</f>
        <v>Books &amp; Stationery</v>
      </c>
      <c r="H1806" s="16" t="n">
        <f aca="false">INDEX(Products!$E$2:$E$181,MATCH(C1806,Products!$A$2:$A$181,0))</f>
        <v>272.91</v>
      </c>
      <c r="I1806" s="12" t="str">
        <f aca="false">INDEX(Orders!$G$2:$G$3525,MATCH(B1806,Orders!$A$2:$A$3525,0))</f>
        <v>Cancelled</v>
      </c>
      <c r="J1806" s="16" t="n">
        <f aca="false">D1806*E1806*(1-F1806/100)</f>
        <v>389</v>
      </c>
      <c r="K1806" s="16" t="n">
        <f aca="false">D1806*H1806</f>
        <v>272.91</v>
      </c>
      <c r="L1806" s="16" t="n">
        <f aca="false">J1806-K1806</f>
        <v>116.09</v>
      </c>
    </row>
    <row r="1807" customFormat="false" ht="15" hidden="false" customHeight="false" outlineLevel="0" collapsed="false">
      <c r="A1807" s="12" t="n">
        <v>1806</v>
      </c>
      <c r="B1807" s="12" t="n">
        <v>950</v>
      </c>
      <c r="C1807" s="12" t="n">
        <v>81</v>
      </c>
      <c r="D1807" s="12" t="n">
        <v>1</v>
      </c>
      <c r="E1807" s="16" t="n">
        <v>1299</v>
      </c>
      <c r="F1807" s="12" t="n">
        <v>0</v>
      </c>
      <c r="G1807" s="12" t="str">
        <f aca="false">INDEX(Products!$C$2:$C$181,MATCH(C1807,Products!$A$2:$A$181,0))</f>
        <v>Fashion</v>
      </c>
      <c r="H1807" s="16" t="n">
        <f aca="false">INDEX(Products!$E$2:$E$181,MATCH(C1807,Products!$A$2:$A$181,0))</f>
        <v>878.72</v>
      </c>
      <c r="I1807" s="12" t="str">
        <f aca="false">INDEX(Orders!$G$2:$G$3525,MATCH(B1807,Orders!$A$2:$A$3525,0))</f>
        <v>Cancelled</v>
      </c>
      <c r="J1807" s="16" t="n">
        <f aca="false">D1807*E1807*(1-F1807/100)</f>
        <v>1299</v>
      </c>
      <c r="K1807" s="16" t="n">
        <f aca="false">D1807*H1807</f>
        <v>878.72</v>
      </c>
      <c r="L1807" s="16" t="n">
        <f aca="false">J1807-K1807</f>
        <v>420.28</v>
      </c>
    </row>
    <row r="1808" customFormat="false" ht="15" hidden="false" customHeight="false" outlineLevel="0" collapsed="false">
      <c r="A1808" s="12" t="n">
        <v>1807</v>
      </c>
      <c r="B1808" s="12" t="n">
        <v>951</v>
      </c>
      <c r="C1808" s="12" t="n">
        <v>97</v>
      </c>
      <c r="D1808" s="12" t="n">
        <v>1</v>
      </c>
      <c r="E1808" s="16" t="n">
        <v>1649</v>
      </c>
      <c r="F1808" s="12" t="n">
        <v>0</v>
      </c>
      <c r="G1808" s="12" t="str">
        <f aca="false">INDEX(Products!$C$2:$C$181,MATCH(C1808,Products!$A$2:$A$181,0))</f>
        <v>Beauty</v>
      </c>
      <c r="H1808" s="16" t="n">
        <f aca="false">INDEX(Products!$E$2:$E$181,MATCH(C1808,Products!$A$2:$A$181,0))</f>
        <v>1115.75</v>
      </c>
      <c r="I1808" s="12" t="str">
        <f aca="false">INDEX(Orders!$G$2:$G$3525,MATCH(B1808,Orders!$A$2:$A$3525,0))</f>
        <v>Returned</v>
      </c>
      <c r="J1808" s="16" t="n">
        <f aca="false">D1808*E1808*(1-F1808/100)</f>
        <v>1649</v>
      </c>
      <c r="K1808" s="16" t="n">
        <f aca="false">D1808*H1808</f>
        <v>1115.75</v>
      </c>
      <c r="L1808" s="16" t="n">
        <f aca="false">J1808-K1808</f>
        <v>533.25</v>
      </c>
    </row>
    <row r="1809" customFormat="false" ht="15" hidden="false" customHeight="false" outlineLevel="0" collapsed="false">
      <c r="A1809" s="12" t="n">
        <v>1808</v>
      </c>
      <c r="B1809" s="12" t="n">
        <v>951</v>
      </c>
      <c r="C1809" s="12" t="n">
        <v>25</v>
      </c>
      <c r="D1809" s="12" t="n">
        <v>1</v>
      </c>
      <c r="E1809" s="16" t="n">
        <v>3649</v>
      </c>
      <c r="F1809" s="12" t="n">
        <v>0</v>
      </c>
      <c r="G1809" s="12" t="str">
        <f aca="false">INDEX(Products!$C$2:$C$181,MATCH(C1809,Products!$A$2:$A$181,0))</f>
        <v>Electronics</v>
      </c>
      <c r="H1809" s="16" t="n">
        <f aca="false">INDEX(Products!$E$2:$E$181,MATCH(C1809,Products!$A$2:$A$181,0))</f>
        <v>2141.86</v>
      </c>
      <c r="I1809" s="12" t="str">
        <f aca="false">INDEX(Orders!$G$2:$G$3525,MATCH(B1809,Orders!$A$2:$A$3525,0))</f>
        <v>Returned</v>
      </c>
      <c r="J1809" s="16" t="n">
        <f aca="false">D1809*E1809*(1-F1809/100)</f>
        <v>3649</v>
      </c>
      <c r="K1809" s="16" t="n">
        <f aca="false">D1809*H1809</f>
        <v>2141.86</v>
      </c>
      <c r="L1809" s="16" t="n">
        <f aca="false">J1809-K1809</f>
        <v>1507.14</v>
      </c>
    </row>
    <row r="1810" customFormat="false" ht="15" hidden="false" customHeight="false" outlineLevel="0" collapsed="false">
      <c r="A1810" s="12" t="n">
        <v>1809</v>
      </c>
      <c r="B1810" s="12" t="n">
        <v>952</v>
      </c>
      <c r="C1810" s="12" t="n">
        <v>106</v>
      </c>
      <c r="D1810" s="12" t="n">
        <v>1</v>
      </c>
      <c r="E1810" s="16" t="n">
        <v>1069</v>
      </c>
      <c r="F1810" s="12" t="n">
        <v>0</v>
      </c>
      <c r="G1810" s="12" t="str">
        <f aca="false">INDEX(Products!$C$2:$C$181,MATCH(C1810,Products!$A$2:$A$181,0))</f>
        <v>Beauty</v>
      </c>
      <c r="H1810" s="16" t="n">
        <f aca="false">INDEX(Products!$E$2:$E$181,MATCH(C1810,Products!$A$2:$A$181,0))</f>
        <v>735.88</v>
      </c>
      <c r="I1810" s="12" t="str">
        <f aca="false">INDEX(Orders!$G$2:$G$3525,MATCH(B1810,Orders!$A$2:$A$3525,0))</f>
        <v>Delivered</v>
      </c>
      <c r="J1810" s="16" t="n">
        <f aca="false">D1810*E1810*(1-F1810/100)</f>
        <v>1069</v>
      </c>
      <c r="K1810" s="16" t="n">
        <f aca="false">D1810*H1810</f>
        <v>735.88</v>
      </c>
      <c r="L1810" s="16" t="n">
        <f aca="false">J1810-K1810</f>
        <v>333.12</v>
      </c>
    </row>
    <row r="1811" customFormat="false" ht="15" hidden="false" customHeight="false" outlineLevel="0" collapsed="false">
      <c r="A1811" s="12" t="n">
        <v>1810</v>
      </c>
      <c r="B1811" s="12" t="n">
        <v>953</v>
      </c>
      <c r="C1811" s="12" t="n">
        <v>39</v>
      </c>
      <c r="D1811" s="12" t="n">
        <v>1</v>
      </c>
      <c r="E1811" s="16" t="n">
        <v>3959</v>
      </c>
      <c r="F1811" s="12" t="n">
        <v>0</v>
      </c>
      <c r="G1811" s="12" t="str">
        <f aca="false">INDEX(Products!$C$2:$C$181,MATCH(C1811,Products!$A$2:$A$181,0))</f>
        <v>Home &amp; Kitchen</v>
      </c>
      <c r="H1811" s="16" t="n">
        <f aca="false">INDEX(Products!$E$2:$E$181,MATCH(C1811,Products!$A$2:$A$181,0))</f>
        <v>2236.08</v>
      </c>
      <c r="I1811" s="12" t="str">
        <f aca="false">INDEX(Orders!$G$2:$G$3525,MATCH(B1811,Orders!$A$2:$A$3525,0))</f>
        <v>Delivered</v>
      </c>
      <c r="J1811" s="16" t="n">
        <f aca="false">D1811*E1811*(1-F1811/100)</f>
        <v>3959</v>
      </c>
      <c r="K1811" s="16" t="n">
        <f aca="false">D1811*H1811</f>
        <v>2236.08</v>
      </c>
      <c r="L1811" s="16" t="n">
        <f aca="false">J1811-K1811</f>
        <v>1722.92</v>
      </c>
    </row>
    <row r="1812" customFormat="false" ht="15" hidden="false" customHeight="false" outlineLevel="0" collapsed="false">
      <c r="A1812" s="12" t="n">
        <v>1811</v>
      </c>
      <c r="B1812" s="12" t="n">
        <v>953</v>
      </c>
      <c r="C1812" s="12" t="n">
        <v>172</v>
      </c>
      <c r="D1812" s="12" t="n">
        <v>1</v>
      </c>
      <c r="E1812" s="16" t="n">
        <v>249</v>
      </c>
      <c r="F1812" s="12" t="n">
        <v>0</v>
      </c>
      <c r="G1812" s="12" t="str">
        <f aca="false">INDEX(Products!$C$2:$C$181,MATCH(C1812,Products!$A$2:$A$181,0))</f>
        <v>Books &amp; Stationery</v>
      </c>
      <c r="H1812" s="16" t="n">
        <f aca="false">INDEX(Products!$E$2:$E$181,MATCH(C1812,Products!$A$2:$A$181,0))</f>
        <v>158.56</v>
      </c>
      <c r="I1812" s="12" t="str">
        <f aca="false">INDEX(Orders!$G$2:$G$3525,MATCH(B1812,Orders!$A$2:$A$3525,0))</f>
        <v>Delivered</v>
      </c>
      <c r="J1812" s="16" t="n">
        <f aca="false">D1812*E1812*(1-F1812/100)</f>
        <v>249</v>
      </c>
      <c r="K1812" s="16" t="n">
        <f aca="false">D1812*H1812</f>
        <v>158.56</v>
      </c>
      <c r="L1812" s="16" t="n">
        <f aca="false">J1812-K1812</f>
        <v>90.44</v>
      </c>
    </row>
    <row r="1813" customFormat="false" ht="15" hidden="false" customHeight="false" outlineLevel="0" collapsed="false">
      <c r="A1813" s="12" t="n">
        <v>1812</v>
      </c>
      <c r="B1813" s="12" t="n">
        <v>953</v>
      </c>
      <c r="C1813" s="12" t="n">
        <v>155</v>
      </c>
      <c r="D1813" s="12" t="n">
        <v>1</v>
      </c>
      <c r="E1813" s="16" t="n">
        <v>749</v>
      </c>
      <c r="F1813" s="12" t="n">
        <v>5</v>
      </c>
      <c r="G1813" s="12" t="str">
        <f aca="false">INDEX(Products!$C$2:$C$181,MATCH(C1813,Products!$A$2:$A$181,0))</f>
        <v>Books &amp; Stationery</v>
      </c>
      <c r="H1813" s="16" t="n">
        <f aca="false">INDEX(Products!$E$2:$E$181,MATCH(C1813,Products!$A$2:$A$181,0))</f>
        <v>452.52</v>
      </c>
      <c r="I1813" s="12" t="str">
        <f aca="false">INDEX(Orders!$G$2:$G$3525,MATCH(B1813,Orders!$A$2:$A$3525,0))</f>
        <v>Delivered</v>
      </c>
      <c r="J1813" s="16" t="n">
        <f aca="false">D1813*E1813*(1-F1813/100)</f>
        <v>711.55</v>
      </c>
      <c r="K1813" s="16" t="n">
        <f aca="false">D1813*H1813</f>
        <v>452.52</v>
      </c>
      <c r="L1813" s="16" t="n">
        <f aca="false">J1813-K1813</f>
        <v>259.03</v>
      </c>
    </row>
    <row r="1814" customFormat="false" ht="15" hidden="false" customHeight="false" outlineLevel="0" collapsed="false">
      <c r="A1814" s="12" t="n">
        <v>1813</v>
      </c>
      <c r="B1814" s="12" t="n">
        <v>953</v>
      </c>
      <c r="C1814" s="12" t="n">
        <v>30</v>
      </c>
      <c r="D1814" s="12" t="n">
        <v>1</v>
      </c>
      <c r="E1814" s="16" t="n">
        <v>1049</v>
      </c>
      <c r="F1814" s="12" t="n">
        <v>0</v>
      </c>
      <c r="G1814" s="12" t="str">
        <f aca="false">INDEX(Products!$C$2:$C$181,MATCH(C1814,Products!$A$2:$A$181,0))</f>
        <v>Electronics</v>
      </c>
      <c r="H1814" s="16" t="n">
        <f aca="false">INDEX(Products!$E$2:$E$181,MATCH(C1814,Products!$A$2:$A$181,0))</f>
        <v>645.2</v>
      </c>
      <c r="I1814" s="12" t="str">
        <f aca="false">INDEX(Orders!$G$2:$G$3525,MATCH(B1814,Orders!$A$2:$A$3525,0))</f>
        <v>Delivered</v>
      </c>
      <c r="J1814" s="16" t="n">
        <f aca="false">D1814*E1814*(1-F1814/100)</f>
        <v>1049</v>
      </c>
      <c r="K1814" s="16" t="n">
        <f aca="false">D1814*H1814</f>
        <v>645.2</v>
      </c>
      <c r="L1814" s="16" t="n">
        <f aca="false">J1814-K1814</f>
        <v>403.8</v>
      </c>
    </row>
    <row r="1815" customFormat="false" ht="15" hidden="false" customHeight="false" outlineLevel="0" collapsed="false">
      <c r="A1815" s="12" t="n">
        <v>1814</v>
      </c>
      <c r="B1815" s="12" t="n">
        <v>954</v>
      </c>
      <c r="C1815" s="12" t="n">
        <v>27</v>
      </c>
      <c r="D1815" s="12" t="n">
        <v>1</v>
      </c>
      <c r="E1815" s="16" t="n">
        <v>5699</v>
      </c>
      <c r="F1815" s="12" t="n">
        <v>0</v>
      </c>
      <c r="G1815" s="12" t="str">
        <f aca="false">INDEX(Products!$C$2:$C$181,MATCH(C1815,Products!$A$2:$A$181,0))</f>
        <v>Electronics</v>
      </c>
      <c r="H1815" s="16" t="n">
        <f aca="false">INDEX(Products!$E$2:$E$181,MATCH(C1815,Products!$A$2:$A$181,0))</f>
        <v>4154.37</v>
      </c>
      <c r="I1815" s="12" t="str">
        <f aca="false">INDEX(Orders!$G$2:$G$3525,MATCH(B1815,Orders!$A$2:$A$3525,0))</f>
        <v>Delivered</v>
      </c>
      <c r="J1815" s="16" t="n">
        <f aca="false">D1815*E1815*(1-F1815/100)</f>
        <v>5699</v>
      </c>
      <c r="K1815" s="16" t="n">
        <f aca="false">D1815*H1815</f>
        <v>4154.37</v>
      </c>
      <c r="L1815" s="16" t="n">
        <f aca="false">J1815-K1815</f>
        <v>1544.63</v>
      </c>
    </row>
    <row r="1816" customFormat="false" ht="15" hidden="false" customHeight="false" outlineLevel="0" collapsed="false">
      <c r="A1816" s="12" t="n">
        <v>1815</v>
      </c>
      <c r="B1816" s="12" t="n">
        <v>954</v>
      </c>
      <c r="C1816" s="12" t="n">
        <v>43</v>
      </c>
      <c r="D1816" s="12" t="n">
        <v>1</v>
      </c>
      <c r="E1816" s="16" t="n">
        <v>1839</v>
      </c>
      <c r="F1816" s="12" t="n">
        <v>0</v>
      </c>
      <c r="G1816" s="12" t="str">
        <f aca="false">INDEX(Products!$C$2:$C$181,MATCH(C1816,Products!$A$2:$A$181,0))</f>
        <v>Home &amp; Kitchen</v>
      </c>
      <c r="H1816" s="16" t="n">
        <f aca="false">INDEX(Products!$E$2:$E$181,MATCH(C1816,Products!$A$2:$A$181,0))</f>
        <v>1131.05</v>
      </c>
      <c r="I1816" s="12" t="str">
        <f aca="false">INDEX(Orders!$G$2:$G$3525,MATCH(B1816,Orders!$A$2:$A$3525,0))</f>
        <v>Delivered</v>
      </c>
      <c r="J1816" s="16" t="n">
        <f aca="false">D1816*E1816*(1-F1816/100)</f>
        <v>1839</v>
      </c>
      <c r="K1816" s="16" t="n">
        <f aca="false">D1816*H1816</f>
        <v>1131.05</v>
      </c>
      <c r="L1816" s="16" t="n">
        <f aca="false">J1816-K1816</f>
        <v>707.95</v>
      </c>
    </row>
    <row r="1817" customFormat="false" ht="15" hidden="false" customHeight="false" outlineLevel="0" collapsed="false">
      <c r="A1817" s="12" t="n">
        <v>1816</v>
      </c>
      <c r="B1817" s="12" t="n">
        <v>955</v>
      </c>
      <c r="C1817" s="12" t="n">
        <v>53</v>
      </c>
      <c r="D1817" s="12" t="n">
        <v>1</v>
      </c>
      <c r="E1817" s="16" t="n">
        <v>4579</v>
      </c>
      <c r="F1817" s="12" t="n">
        <v>0</v>
      </c>
      <c r="G1817" s="12" t="str">
        <f aca="false">INDEX(Products!$C$2:$C$181,MATCH(C1817,Products!$A$2:$A$181,0))</f>
        <v>Home &amp; Kitchen</v>
      </c>
      <c r="H1817" s="16" t="n">
        <f aca="false">INDEX(Products!$E$2:$E$181,MATCH(C1817,Products!$A$2:$A$181,0))</f>
        <v>2746.75</v>
      </c>
      <c r="I1817" s="12" t="str">
        <f aca="false">INDEX(Orders!$G$2:$G$3525,MATCH(B1817,Orders!$A$2:$A$3525,0))</f>
        <v>Delivered</v>
      </c>
      <c r="J1817" s="16" t="n">
        <f aca="false">D1817*E1817*(1-F1817/100)</f>
        <v>4579</v>
      </c>
      <c r="K1817" s="16" t="n">
        <f aca="false">D1817*H1817</f>
        <v>2746.75</v>
      </c>
      <c r="L1817" s="16" t="n">
        <f aca="false">J1817-K1817</f>
        <v>1832.25</v>
      </c>
    </row>
    <row r="1818" customFormat="false" ht="15" hidden="false" customHeight="false" outlineLevel="0" collapsed="false">
      <c r="A1818" s="12" t="n">
        <v>1817</v>
      </c>
      <c r="B1818" s="12" t="n">
        <v>955</v>
      </c>
      <c r="C1818" s="12" t="n">
        <v>1</v>
      </c>
      <c r="D1818" s="12" t="n">
        <v>1</v>
      </c>
      <c r="E1818" s="16" t="n">
        <v>2759</v>
      </c>
      <c r="F1818" s="12" t="n">
        <v>0</v>
      </c>
      <c r="G1818" s="12" t="str">
        <f aca="false">INDEX(Products!$C$2:$C$181,MATCH(C1818,Products!$A$2:$A$181,0))</f>
        <v>Electronics</v>
      </c>
      <c r="H1818" s="16" t="n">
        <f aca="false">INDEX(Products!$E$2:$E$181,MATCH(C1818,Products!$A$2:$A$181,0))</f>
        <v>2042.05</v>
      </c>
      <c r="I1818" s="12" t="str">
        <f aca="false">INDEX(Orders!$G$2:$G$3525,MATCH(B1818,Orders!$A$2:$A$3525,0))</f>
        <v>Delivered</v>
      </c>
      <c r="J1818" s="16" t="n">
        <f aca="false">D1818*E1818*(1-F1818/100)</f>
        <v>2759</v>
      </c>
      <c r="K1818" s="16" t="n">
        <f aca="false">D1818*H1818</f>
        <v>2042.05</v>
      </c>
      <c r="L1818" s="16" t="n">
        <f aca="false">J1818-K1818</f>
        <v>716.95</v>
      </c>
    </row>
    <row r="1819" customFormat="false" ht="15" hidden="false" customHeight="false" outlineLevel="0" collapsed="false">
      <c r="A1819" s="12" t="n">
        <v>1818</v>
      </c>
      <c r="B1819" s="12" t="n">
        <v>956</v>
      </c>
      <c r="C1819" s="12" t="n">
        <v>18</v>
      </c>
      <c r="D1819" s="12" t="n">
        <v>1</v>
      </c>
      <c r="E1819" s="16" t="n">
        <v>5829</v>
      </c>
      <c r="F1819" s="12" t="n">
        <v>0</v>
      </c>
      <c r="G1819" s="12" t="str">
        <f aca="false">INDEX(Products!$C$2:$C$181,MATCH(C1819,Products!$A$2:$A$181,0))</f>
        <v>Electronics</v>
      </c>
      <c r="H1819" s="16" t="n">
        <f aca="false">INDEX(Products!$E$2:$E$181,MATCH(C1819,Products!$A$2:$A$181,0))</f>
        <v>4148.38</v>
      </c>
      <c r="I1819" s="12" t="str">
        <f aca="false">INDEX(Orders!$G$2:$G$3525,MATCH(B1819,Orders!$A$2:$A$3525,0))</f>
        <v>Delivered</v>
      </c>
      <c r="J1819" s="16" t="n">
        <f aca="false">D1819*E1819*(1-F1819/100)</f>
        <v>5829</v>
      </c>
      <c r="K1819" s="16" t="n">
        <f aca="false">D1819*H1819</f>
        <v>4148.38</v>
      </c>
      <c r="L1819" s="16" t="n">
        <f aca="false">J1819-K1819</f>
        <v>1680.62</v>
      </c>
    </row>
    <row r="1820" customFormat="false" ht="15" hidden="false" customHeight="false" outlineLevel="0" collapsed="false">
      <c r="A1820" s="12" t="n">
        <v>1819</v>
      </c>
      <c r="B1820" s="12" t="n">
        <v>957</v>
      </c>
      <c r="C1820" s="12" t="n">
        <v>65</v>
      </c>
      <c r="D1820" s="12" t="n">
        <v>1</v>
      </c>
      <c r="E1820" s="16" t="n">
        <v>329</v>
      </c>
      <c r="F1820" s="12" t="n">
        <v>0</v>
      </c>
      <c r="G1820" s="12" t="str">
        <f aca="false">INDEX(Products!$C$2:$C$181,MATCH(C1820,Products!$A$2:$A$181,0))</f>
        <v>Fashion</v>
      </c>
      <c r="H1820" s="16" t="n">
        <f aca="false">INDEX(Products!$E$2:$E$181,MATCH(C1820,Products!$A$2:$A$181,0))</f>
        <v>214.56</v>
      </c>
      <c r="I1820" s="12" t="str">
        <f aca="false">INDEX(Orders!$G$2:$G$3525,MATCH(B1820,Orders!$A$2:$A$3525,0))</f>
        <v>Delivered</v>
      </c>
      <c r="J1820" s="16" t="n">
        <f aca="false">D1820*E1820*(1-F1820/100)</f>
        <v>329</v>
      </c>
      <c r="K1820" s="16" t="n">
        <f aca="false">D1820*H1820</f>
        <v>214.56</v>
      </c>
      <c r="L1820" s="16" t="n">
        <f aca="false">J1820-K1820</f>
        <v>114.44</v>
      </c>
    </row>
    <row r="1821" customFormat="false" ht="15" hidden="false" customHeight="false" outlineLevel="0" collapsed="false">
      <c r="A1821" s="12" t="n">
        <v>1820</v>
      </c>
      <c r="B1821" s="12" t="n">
        <v>958</v>
      </c>
      <c r="C1821" s="12" t="n">
        <v>36</v>
      </c>
      <c r="D1821" s="12" t="n">
        <v>2</v>
      </c>
      <c r="E1821" s="16" t="n">
        <v>3959</v>
      </c>
      <c r="F1821" s="12" t="n">
        <v>0</v>
      </c>
      <c r="G1821" s="12" t="str">
        <f aca="false">INDEX(Products!$C$2:$C$181,MATCH(C1821,Products!$A$2:$A$181,0))</f>
        <v>Home &amp; Kitchen</v>
      </c>
      <c r="H1821" s="16" t="n">
        <f aca="false">INDEX(Products!$E$2:$E$181,MATCH(C1821,Products!$A$2:$A$181,0))</f>
        <v>2334.79</v>
      </c>
      <c r="I1821" s="12" t="str">
        <f aca="false">INDEX(Orders!$G$2:$G$3525,MATCH(B1821,Orders!$A$2:$A$3525,0))</f>
        <v>Delivered</v>
      </c>
      <c r="J1821" s="16" t="n">
        <f aca="false">D1821*E1821*(1-F1821/100)</f>
        <v>7918</v>
      </c>
      <c r="K1821" s="16" t="n">
        <f aca="false">D1821*H1821</f>
        <v>4669.58</v>
      </c>
      <c r="L1821" s="16" t="n">
        <f aca="false">J1821-K1821</f>
        <v>3248.42</v>
      </c>
    </row>
    <row r="1822" customFormat="false" ht="15" hidden="false" customHeight="false" outlineLevel="0" collapsed="false">
      <c r="A1822" s="12" t="n">
        <v>1821</v>
      </c>
      <c r="B1822" s="12" t="n">
        <v>958</v>
      </c>
      <c r="C1822" s="12" t="n">
        <v>55</v>
      </c>
      <c r="D1822" s="12" t="n">
        <v>3</v>
      </c>
      <c r="E1822" s="16" t="n">
        <v>1459</v>
      </c>
      <c r="F1822" s="12" t="n">
        <v>0</v>
      </c>
      <c r="G1822" s="12" t="str">
        <f aca="false">INDEX(Products!$C$2:$C$181,MATCH(C1822,Products!$A$2:$A$181,0))</f>
        <v>Home &amp; Kitchen</v>
      </c>
      <c r="H1822" s="16" t="n">
        <f aca="false">INDEX(Products!$E$2:$E$181,MATCH(C1822,Products!$A$2:$A$181,0))</f>
        <v>824.91</v>
      </c>
      <c r="I1822" s="12" t="str">
        <f aca="false">INDEX(Orders!$G$2:$G$3525,MATCH(B1822,Orders!$A$2:$A$3525,0))</f>
        <v>Delivered</v>
      </c>
      <c r="J1822" s="16" t="n">
        <f aca="false">D1822*E1822*(1-F1822/100)</f>
        <v>4377</v>
      </c>
      <c r="K1822" s="16" t="n">
        <f aca="false">D1822*H1822</f>
        <v>2474.73</v>
      </c>
      <c r="L1822" s="16" t="n">
        <f aca="false">J1822-K1822</f>
        <v>1902.27</v>
      </c>
    </row>
    <row r="1823" customFormat="false" ht="15" hidden="false" customHeight="false" outlineLevel="0" collapsed="false">
      <c r="A1823" s="12" t="n">
        <v>1822</v>
      </c>
      <c r="B1823" s="12" t="n">
        <v>959</v>
      </c>
      <c r="C1823" s="12" t="n">
        <v>109</v>
      </c>
      <c r="D1823" s="12" t="n">
        <v>3</v>
      </c>
      <c r="E1823" s="16" t="n">
        <v>699</v>
      </c>
      <c r="F1823" s="12" t="n">
        <v>0</v>
      </c>
      <c r="G1823" s="12" t="str">
        <f aca="false">INDEX(Products!$C$2:$C$181,MATCH(C1823,Products!$A$2:$A$181,0))</f>
        <v>Beauty</v>
      </c>
      <c r="H1823" s="16" t="n">
        <f aca="false">INDEX(Products!$E$2:$E$181,MATCH(C1823,Products!$A$2:$A$181,0))</f>
        <v>488.81</v>
      </c>
      <c r="I1823" s="12" t="str">
        <f aca="false">INDEX(Orders!$G$2:$G$3525,MATCH(B1823,Orders!$A$2:$A$3525,0))</f>
        <v>Delivered</v>
      </c>
      <c r="J1823" s="16" t="n">
        <f aca="false">D1823*E1823*(1-F1823/100)</f>
        <v>2097</v>
      </c>
      <c r="K1823" s="16" t="n">
        <f aca="false">D1823*H1823</f>
        <v>1466.43</v>
      </c>
      <c r="L1823" s="16" t="n">
        <f aca="false">J1823-K1823</f>
        <v>630.57</v>
      </c>
    </row>
    <row r="1824" customFormat="false" ht="15" hidden="false" customHeight="false" outlineLevel="0" collapsed="false">
      <c r="A1824" s="12" t="n">
        <v>1823</v>
      </c>
      <c r="B1824" s="12" t="n">
        <v>959</v>
      </c>
      <c r="C1824" s="12" t="n">
        <v>11</v>
      </c>
      <c r="D1824" s="12" t="n">
        <v>1</v>
      </c>
      <c r="E1824" s="16" t="n">
        <v>3989</v>
      </c>
      <c r="F1824" s="12" t="n">
        <v>0</v>
      </c>
      <c r="G1824" s="12" t="str">
        <f aca="false">INDEX(Products!$C$2:$C$181,MATCH(C1824,Products!$A$2:$A$181,0))</f>
        <v>Electronics</v>
      </c>
      <c r="H1824" s="16" t="n">
        <f aca="false">INDEX(Products!$E$2:$E$181,MATCH(C1824,Products!$A$2:$A$181,0))</f>
        <v>2305.24</v>
      </c>
      <c r="I1824" s="12" t="str">
        <f aca="false">INDEX(Orders!$G$2:$G$3525,MATCH(B1824,Orders!$A$2:$A$3525,0))</f>
        <v>Delivered</v>
      </c>
      <c r="J1824" s="16" t="n">
        <f aca="false">D1824*E1824*(1-F1824/100)</f>
        <v>3989</v>
      </c>
      <c r="K1824" s="16" t="n">
        <f aca="false">D1824*H1824</f>
        <v>2305.24</v>
      </c>
      <c r="L1824" s="16" t="n">
        <f aca="false">J1824-K1824</f>
        <v>1683.76</v>
      </c>
    </row>
    <row r="1825" customFormat="false" ht="15" hidden="false" customHeight="false" outlineLevel="0" collapsed="false">
      <c r="A1825" s="12" t="n">
        <v>1824</v>
      </c>
      <c r="B1825" s="12" t="n">
        <v>960</v>
      </c>
      <c r="C1825" s="12" t="n">
        <v>87</v>
      </c>
      <c r="D1825" s="12" t="n">
        <v>1</v>
      </c>
      <c r="E1825" s="16" t="n">
        <v>1689</v>
      </c>
      <c r="F1825" s="12" t="n">
        <v>0</v>
      </c>
      <c r="G1825" s="12" t="str">
        <f aca="false">INDEX(Products!$C$2:$C$181,MATCH(C1825,Products!$A$2:$A$181,0))</f>
        <v>Fashion</v>
      </c>
      <c r="H1825" s="16" t="n">
        <f aca="false">INDEX(Products!$E$2:$E$181,MATCH(C1825,Products!$A$2:$A$181,0))</f>
        <v>1005.46</v>
      </c>
      <c r="I1825" s="12" t="str">
        <f aca="false">INDEX(Orders!$G$2:$G$3525,MATCH(B1825,Orders!$A$2:$A$3525,0))</f>
        <v>Delivered</v>
      </c>
      <c r="J1825" s="16" t="n">
        <f aca="false">D1825*E1825*(1-F1825/100)</f>
        <v>1689</v>
      </c>
      <c r="K1825" s="16" t="n">
        <f aca="false">D1825*H1825</f>
        <v>1005.46</v>
      </c>
      <c r="L1825" s="16" t="n">
        <f aca="false">J1825-K1825</f>
        <v>683.54</v>
      </c>
    </row>
    <row r="1826" customFormat="false" ht="15" hidden="false" customHeight="false" outlineLevel="0" collapsed="false">
      <c r="A1826" s="12" t="n">
        <v>1825</v>
      </c>
      <c r="B1826" s="12" t="n">
        <v>960</v>
      </c>
      <c r="C1826" s="12" t="n">
        <v>76</v>
      </c>
      <c r="D1826" s="12" t="n">
        <v>1</v>
      </c>
      <c r="E1826" s="16" t="n">
        <v>2759</v>
      </c>
      <c r="F1826" s="12" t="n">
        <v>20</v>
      </c>
      <c r="G1826" s="12" t="str">
        <f aca="false">INDEX(Products!$C$2:$C$181,MATCH(C1826,Products!$A$2:$A$181,0))</f>
        <v>Fashion</v>
      </c>
      <c r="H1826" s="16" t="n">
        <f aca="false">INDEX(Products!$E$2:$E$181,MATCH(C1826,Products!$A$2:$A$181,0))</f>
        <v>1649.64</v>
      </c>
      <c r="I1826" s="12" t="str">
        <f aca="false">INDEX(Orders!$G$2:$G$3525,MATCH(B1826,Orders!$A$2:$A$3525,0))</f>
        <v>Delivered</v>
      </c>
      <c r="J1826" s="16" t="n">
        <f aca="false">D1826*E1826*(1-F1826/100)</f>
        <v>2207.2</v>
      </c>
      <c r="K1826" s="16" t="n">
        <f aca="false">D1826*H1826</f>
        <v>1649.64</v>
      </c>
      <c r="L1826" s="16" t="n">
        <f aca="false">J1826-K1826</f>
        <v>557.56</v>
      </c>
    </row>
    <row r="1827" customFormat="false" ht="15" hidden="false" customHeight="false" outlineLevel="0" collapsed="false">
      <c r="A1827" s="12" t="n">
        <v>1826</v>
      </c>
      <c r="B1827" s="12" t="n">
        <v>960</v>
      </c>
      <c r="C1827" s="12" t="n">
        <v>101</v>
      </c>
      <c r="D1827" s="12" t="n">
        <v>1</v>
      </c>
      <c r="E1827" s="16" t="n">
        <v>1219</v>
      </c>
      <c r="F1827" s="12" t="n">
        <v>0</v>
      </c>
      <c r="G1827" s="12" t="str">
        <f aca="false">INDEX(Products!$C$2:$C$181,MATCH(C1827,Products!$A$2:$A$181,0))</f>
        <v>Beauty</v>
      </c>
      <c r="H1827" s="16" t="n">
        <f aca="false">INDEX(Products!$E$2:$E$181,MATCH(C1827,Products!$A$2:$A$181,0))</f>
        <v>690.96</v>
      </c>
      <c r="I1827" s="12" t="str">
        <f aca="false">INDEX(Orders!$G$2:$G$3525,MATCH(B1827,Orders!$A$2:$A$3525,0))</f>
        <v>Delivered</v>
      </c>
      <c r="J1827" s="16" t="n">
        <f aca="false">D1827*E1827*(1-F1827/100)</f>
        <v>1219</v>
      </c>
      <c r="K1827" s="16" t="n">
        <f aca="false">D1827*H1827</f>
        <v>690.96</v>
      </c>
      <c r="L1827" s="16" t="n">
        <f aca="false">J1827-K1827</f>
        <v>528.04</v>
      </c>
    </row>
    <row r="1828" customFormat="false" ht="15" hidden="false" customHeight="false" outlineLevel="0" collapsed="false">
      <c r="A1828" s="12" t="n">
        <v>1827</v>
      </c>
      <c r="B1828" s="12" t="n">
        <v>961</v>
      </c>
      <c r="C1828" s="12" t="n">
        <v>43</v>
      </c>
      <c r="D1828" s="12" t="n">
        <v>1</v>
      </c>
      <c r="E1828" s="16" t="n">
        <v>1839</v>
      </c>
      <c r="F1828" s="12" t="n">
        <v>0</v>
      </c>
      <c r="G1828" s="12" t="str">
        <f aca="false">INDEX(Products!$C$2:$C$181,MATCH(C1828,Products!$A$2:$A$181,0))</f>
        <v>Home &amp; Kitchen</v>
      </c>
      <c r="H1828" s="16" t="n">
        <f aca="false">INDEX(Products!$E$2:$E$181,MATCH(C1828,Products!$A$2:$A$181,0))</f>
        <v>1131.05</v>
      </c>
      <c r="I1828" s="12" t="str">
        <f aca="false">INDEX(Orders!$G$2:$G$3525,MATCH(B1828,Orders!$A$2:$A$3525,0))</f>
        <v>Delivered</v>
      </c>
      <c r="J1828" s="16" t="n">
        <f aca="false">D1828*E1828*(1-F1828/100)</f>
        <v>1839</v>
      </c>
      <c r="K1828" s="16" t="n">
        <f aca="false">D1828*H1828</f>
        <v>1131.05</v>
      </c>
      <c r="L1828" s="16" t="n">
        <f aca="false">J1828-K1828</f>
        <v>707.95</v>
      </c>
    </row>
    <row r="1829" customFormat="false" ht="15" hidden="false" customHeight="false" outlineLevel="0" collapsed="false">
      <c r="A1829" s="12" t="n">
        <v>1828</v>
      </c>
      <c r="B1829" s="12" t="n">
        <v>962</v>
      </c>
      <c r="C1829" s="12" t="n">
        <v>131</v>
      </c>
      <c r="D1829" s="12" t="n">
        <v>2</v>
      </c>
      <c r="E1829" s="16" t="n">
        <v>2569</v>
      </c>
      <c r="F1829" s="12" t="n">
        <v>0</v>
      </c>
      <c r="G1829" s="12" t="str">
        <f aca="false">INDEX(Products!$C$2:$C$181,MATCH(C1829,Products!$A$2:$A$181,0))</f>
        <v>Sports &amp; Fitness</v>
      </c>
      <c r="H1829" s="16" t="n">
        <f aca="false">INDEX(Products!$E$2:$E$181,MATCH(C1829,Products!$A$2:$A$181,0))</f>
        <v>1921.64</v>
      </c>
      <c r="I1829" s="12" t="str">
        <f aca="false">INDEX(Orders!$G$2:$G$3525,MATCH(B1829,Orders!$A$2:$A$3525,0))</f>
        <v>Returned</v>
      </c>
      <c r="J1829" s="16" t="n">
        <f aca="false">D1829*E1829*(1-F1829/100)</f>
        <v>5138</v>
      </c>
      <c r="K1829" s="16" t="n">
        <f aca="false">D1829*H1829</f>
        <v>3843.28</v>
      </c>
      <c r="L1829" s="16" t="n">
        <f aca="false">J1829-K1829</f>
        <v>1294.72</v>
      </c>
    </row>
    <row r="1830" customFormat="false" ht="15" hidden="false" customHeight="false" outlineLevel="0" collapsed="false">
      <c r="A1830" s="12" t="n">
        <v>1829</v>
      </c>
      <c r="B1830" s="12" t="n">
        <v>962</v>
      </c>
      <c r="C1830" s="12" t="n">
        <v>99</v>
      </c>
      <c r="D1830" s="12" t="n">
        <v>1</v>
      </c>
      <c r="E1830" s="16" t="n">
        <v>1359</v>
      </c>
      <c r="F1830" s="12" t="n">
        <v>0</v>
      </c>
      <c r="G1830" s="12" t="str">
        <f aca="false">INDEX(Products!$C$2:$C$181,MATCH(C1830,Products!$A$2:$A$181,0))</f>
        <v>Beauty</v>
      </c>
      <c r="H1830" s="16" t="n">
        <f aca="false">INDEX(Products!$E$2:$E$181,MATCH(C1830,Products!$A$2:$A$181,0))</f>
        <v>991.28</v>
      </c>
      <c r="I1830" s="12" t="str">
        <f aca="false">INDEX(Orders!$G$2:$G$3525,MATCH(B1830,Orders!$A$2:$A$3525,0))</f>
        <v>Returned</v>
      </c>
      <c r="J1830" s="16" t="n">
        <f aca="false">D1830*E1830*(1-F1830/100)</f>
        <v>1359</v>
      </c>
      <c r="K1830" s="16" t="n">
        <f aca="false">D1830*H1830</f>
        <v>991.28</v>
      </c>
      <c r="L1830" s="16" t="n">
        <f aca="false">J1830-K1830</f>
        <v>367.72</v>
      </c>
    </row>
    <row r="1831" customFormat="false" ht="15" hidden="false" customHeight="false" outlineLevel="0" collapsed="false">
      <c r="A1831" s="12" t="n">
        <v>1830</v>
      </c>
      <c r="B1831" s="12" t="n">
        <v>963</v>
      </c>
      <c r="C1831" s="12" t="n">
        <v>150</v>
      </c>
      <c r="D1831" s="12" t="n">
        <v>1</v>
      </c>
      <c r="E1831" s="16" t="n">
        <v>2599</v>
      </c>
      <c r="F1831" s="12" t="n">
        <v>0</v>
      </c>
      <c r="G1831" s="12" t="str">
        <f aca="false">INDEX(Products!$C$2:$C$181,MATCH(C1831,Products!$A$2:$A$181,0))</f>
        <v>Sports &amp; Fitness</v>
      </c>
      <c r="H1831" s="16" t="n">
        <f aca="false">INDEX(Products!$E$2:$E$181,MATCH(C1831,Products!$A$2:$A$181,0))</f>
        <v>1473.81</v>
      </c>
      <c r="I1831" s="12" t="str">
        <f aca="false">INDEX(Orders!$G$2:$G$3525,MATCH(B1831,Orders!$A$2:$A$3525,0))</f>
        <v>Delivered</v>
      </c>
      <c r="J1831" s="16" t="n">
        <f aca="false">D1831*E1831*(1-F1831/100)</f>
        <v>2599</v>
      </c>
      <c r="K1831" s="16" t="n">
        <f aca="false">D1831*H1831</f>
        <v>1473.81</v>
      </c>
      <c r="L1831" s="16" t="n">
        <f aca="false">J1831-K1831</f>
        <v>1125.19</v>
      </c>
    </row>
    <row r="1832" customFormat="false" ht="15" hidden="false" customHeight="false" outlineLevel="0" collapsed="false">
      <c r="A1832" s="12" t="n">
        <v>1831</v>
      </c>
      <c r="B1832" s="12" t="n">
        <v>964</v>
      </c>
      <c r="C1832" s="12" t="n">
        <v>125</v>
      </c>
      <c r="D1832" s="12" t="n">
        <v>1</v>
      </c>
      <c r="E1832" s="16" t="n">
        <v>3869</v>
      </c>
      <c r="F1832" s="12" t="n">
        <v>10</v>
      </c>
      <c r="G1832" s="12" t="str">
        <f aca="false">INDEX(Products!$C$2:$C$181,MATCH(C1832,Products!$A$2:$A$181,0))</f>
        <v>Sports &amp; Fitness</v>
      </c>
      <c r="H1832" s="16" t="n">
        <f aca="false">INDEX(Products!$E$2:$E$181,MATCH(C1832,Products!$A$2:$A$181,0))</f>
        <v>2788.01</v>
      </c>
      <c r="I1832" s="12" t="str">
        <f aca="false">INDEX(Orders!$G$2:$G$3525,MATCH(B1832,Orders!$A$2:$A$3525,0))</f>
        <v>Delivered</v>
      </c>
      <c r="J1832" s="16" t="n">
        <f aca="false">D1832*E1832*(1-F1832/100)</f>
        <v>3482.1</v>
      </c>
      <c r="K1832" s="16" t="n">
        <f aca="false">D1832*H1832</f>
        <v>2788.01</v>
      </c>
      <c r="L1832" s="16" t="n">
        <f aca="false">J1832-K1832</f>
        <v>694.09</v>
      </c>
    </row>
    <row r="1833" customFormat="false" ht="15" hidden="false" customHeight="false" outlineLevel="0" collapsed="false">
      <c r="A1833" s="12" t="n">
        <v>1832</v>
      </c>
      <c r="B1833" s="12" t="n">
        <v>964</v>
      </c>
      <c r="C1833" s="12" t="n">
        <v>23</v>
      </c>
      <c r="D1833" s="12" t="n">
        <v>2</v>
      </c>
      <c r="E1833" s="16" t="n">
        <v>2159</v>
      </c>
      <c r="F1833" s="12" t="n">
        <v>10</v>
      </c>
      <c r="G1833" s="12" t="str">
        <f aca="false">INDEX(Products!$C$2:$C$181,MATCH(C1833,Products!$A$2:$A$181,0))</f>
        <v>Electronics</v>
      </c>
      <c r="H1833" s="16" t="n">
        <f aca="false">INDEX(Products!$E$2:$E$181,MATCH(C1833,Products!$A$2:$A$181,0))</f>
        <v>1473.53</v>
      </c>
      <c r="I1833" s="12" t="str">
        <f aca="false">INDEX(Orders!$G$2:$G$3525,MATCH(B1833,Orders!$A$2:$A$3525,0))</f>
        <v>Delivered</v>
      </c>
      <c r="J1833" s="16" t="n">
        <f aca="false">D1833*E1833*(1-F1833/100)</f>
        <v>3886.2</v>
      </c>
      <c r="K1833" s="16" t="n">
        <f aca="false">D1833*H1833</f>
        <v>2947.06</v>
      </c>
      <c r="L1833" s="16" t="n">
        <f aca="false">J1833-K1833</f>
        <v>939.14</v>
      </c>
    </row>
    <row r="1834" customFormat="false" ht="15" hidden="false" customHeight="false" outlineLevel="0" collapsed="false">
      <c r="A1834" s="12" t="n">
        <v>1833</v>
      </c>
      <c r="B1834" s="12" t="n">
        <v>965</v>
      </c>
      <c r="C1834" s="12" t="n">
        <v>140</v>
      </c>
      <c r="D1834" s="12" t="n">
        <v>1</v>
      </c>
      <c r="E1834" s="16" t="n">
        <v>2889</v>
      </c>
      <c r="F1834" s="12" t="n">
        <v>15</v>
      </c>
      <c r="G1834" s="12" t="str">
        <f aca="false">INDEX(Products!$C$2:$C$181,MATCH(C1834,Products!$A$2:$A$181,0))</f>
        <v>Sports &amp; Fitness</v>
      </c>
      <c r="H1834" s="16" t="n">
        <f aca="false">INDEX(Products!$E$2:$E$181,MATCH(C1834,Products!$A$2:$A$181,0))</f>
        <v>2048.76</v>
      </c>
      <c r="I1834" s="12" t="str">
        <f aca="false">INDEX(Orders!$G$2:$G$3525,MATCH(B1834,Orders!$A$2:$A$3525,0))</f>
        <v>Delivered</v>
      </c>
      <c r="J1834" s="16" t="n">
        <f aca="false">D1834*E1834*(1-F1834/100)</f>
        <v>2455.65</v>
      </c>
      <c r="K1834" s="16" t="n">
        <f aca="false">D1834*H1834</f>
        <v>2048.76</v>
      </c>
      <c r="L1834" s="16" t="n">
        <f aca="false">J1834-K1834</f>
        <v>406.89</v>
      </c>
    </row>
    <row r="1835" customFormat="false" ht="15" hidden="false" customHeight="false" outlineLevel="0" collapsed="false">
      <c r="A1835" s="12" t="n">
        <v>1834</v>
      </c>
      <c r="B1835" s="12" t="n">
        <v>966</v>
      </c>
      <c r="C1835" s="12" t="n">
        <v>111</v>
      </c>
      <c r="D1835" s="12" t="n">
        <v>1</v>
      </c>
      <c r="E1835" s="16" t="n">
        <v>1249</v>
      </c>
      <c r="F1835" s="12" t="n">
        <v>0</v>
      </c>
      <c r="G1835" s="12" t="str">
        <f aca="false">INDEX(Products!$C$2:$C$181,MATCH(C1835,Products!$A$2:$A$181,0))</f>
        <v>Beauty</v>
      </c>
      <c r="H1835" s="16" t="n">
        <f aca="false">INDEX(Products!$E$2:$E$181,MATCH(C1835,Products!$A$2:$A$181,0))</f>
        <v>828.91</v>
      </c>
      <c r="I1835" s="12" t="str">
        <f aca="false">INDEX(Orders!$G$2:$G$3525,MATCH(B1835,Orders!$A$2:$A$3525,0))</f>
        <v>Delivered</v>
      </c>
      <c r="J1835" s="16" t="n">
        <f aca="false">D1835*E1835*(1-F1835/100)</f>
        <v>1249</v>
      </c>
      <c r="K1835" s="16" t="n">
        <f aca="false">D1835*H1835</f>
        <v>828.91</v>
      </c>
      <c r="L1835" s="16" t="n">
        <f aca="false">J1835-K1835</f>
        <v>420.09</v>
      </c>
    </row>
    <row r="1836" customFormat="false" ht="15" hidden="false" customHeight="false" outlineLevel="0" collapsed="false">
      <c r="A1836" s="12" t="n">
        <v>1835</v>
      </c>
      <c r="B1836" s="12" t="n">
        <v>967</v>
      </c>
      <c r="C1836" s="12" t="n">
        <v>121</v>
      </c>
      <c r="D1836" s="12" t="n">
        <v>2</v>
      </c>
      <c r="E1836" s="16" t="n">
        <v>3789</v>
      </c>
      <c r="F1836" s="12" t="n">
        <v>10</v>
      </c>
      <c r="G1836" s="12" t="str">
        <f aca="false">INDEX(Products!$C$2:$C$181,MATCH(C1836,Products!$A$2:$A$181,0))</f>
        <v>Sports &amp; Fitness</v>
      </c>
      <c r="H1836" s="16" t="n">
        <f aca="false">INDEX(Products!$E$2:$E$181,MATCH(C1836,Products!$A$2:$A$181,0))</f>
        <v>2806.84</v>
      </c>
      <c r="I1836" s="12" t="str">
        <f aca="false">INDEX(Orders!$G$2:$G$3525,MATCH(B1836,Orders!$A$2:$A$3525,0))</f>
        <v>Cancelled</v>
      </c>
      <c r="J1836" s="16" t="n">
        <f aca="false">D1836*E1836*(1-F1836/100)</f>
        <v>6820.2</v>
      </c>
      <c r="K1836" s="16" t="n">
        <f aca="false">D1836*H1836</f>
        <v>5613.68</v>
      </c>
      <c r="L1836" s="16" t="n">
        <f aca="false">J1836-K1836</f>
        <v>1206.52</v>
      </c>
    </row>
    <row r="1837" customFormat="false" ht="15" hidden="false" customHeight="false" outlineLevel="0" collapsed="false">
      <c r="A1837" s="12" t="n">
        <v>1836</v>
      </c>
      <c r="B1837" s="12" t="n">
        <v>967</v>
      </c>
      <c r="C1837" s="12" t="n">
        <v>41</v>
      </c>
      <c r="D1837" s="12" t="n">
        <v>2</v>
      </c>
      <c r="E1837" s="16" t="n">
        <v>4379</v>
      </c>
      <c r="F1837" s="12" t="n">
        <v>0</v>
      </c>
      <c r="G1837" s="12" t="str">
        <f aca="false">INDEX(Products!$C$2:$C$181,MATCH(C1837,Products!$A$2:$A$181,0))</f>
        <v>Home &amp; Kitchen</v>
      </c>
      <c r="H1837" s="16" t="n">
        <f aca="false">INDEX(Products!$E$2:$E$181,MATCH(C1837,Products!$A$2:$A$181,0))</f>
        <v>2954.33</v>
      </c>
      <c r="I1837" s="12" t="str">
        <f aca="false">INDEX(Orders!$G$2:$G$3525,MATCH(B1837,Orders!$A$2:$A$3525,0))</f>
        <v>Cancelled</v>
      </c>
      <c r="J1837" s="16" t="n">
        <f aca="false">D1837*E1837*(1-F1837/100)</f>
        <v>8758</v>
      </c>
      <c r="K1837" s="16" t="n">
        <f aca="false">D1837*H1837</f>
        <v>5908.66</v>
      </c>
      <c r="L1837" s="16" t="n">
        <f aca="false">J1837-K1837</f>
        <v>2849.34</v>
      </c>
    </row>
    <row r="1838" customFormat="false" ht="15" hidden="false" customHeight="false" outlineLevel="0" collapsed="false">
      <c r="A1838" s="12" t="n">
        <v>1837</v>
      </c>
      <c r="B1838" s="12" t="n">
        <v>967</v>
      </c>
      <c r="C1838" s="12" t="n">
        <v>14</v>
      </c>
      <c r="D1838" s="12" t="n">
        <v>1</v>
      </c>
      <c r="E1838" s="16" t="n">
        <v>1849</v>
      </c>
      <c r="F1838" s="12" t="n">
        <v>0</v>
      </c>
      <c r="G1838" s="12" t="str">
        <f aca="false">INDEX(Products!$C$2:$C$181,MATCH(C1838,Products!$A$2:$A$181,0))</f>
        <v>Electronics</v>
      </c>
      <c r="H1838" s="16" t="n">
        <f aca="false">INDEX(Products!$E$2:$E$181,MATCH(C1838,Products!$A$2:$A$181,0))</f>
        <v>1207.11</v>
      </c>
      <c r="I1838" s="12" t="str">
        <f aca="false">INDEX(Orders!$G$2:$G$3525,MATCH(B1838,Orders!$A$2:$A$3525,0))</f>
        <v>Cancelled</v>
      </c>
      <c r="J1838" s="16" t="n">
        <f aca="false">D1838*E1838*(1-F1838/100)</f>
        <v>1849</v>
      </c>
      <c r="K1838" s="16" t="n">
        <f aca="false">D1838*H1838</f>
        <v>1207.11</v>
      </c>
      <c r="L1838" s="16" t="n">
        <f aca="false">J1838-K1838</f>
        <v>641.89</v>
      </c>
    </row>
    <row r="1839" customFormat="false" ht="15" hidden="false" customHeight="false" outlineLevel="0" collapsed="false">
      <c r="A1839" s="12" t="n">
        <v>1838</v>
      </c>
      <c r="B1839" s="12" t="n">
        <v>968</v>
      </c>
      <c r="C1839" s="12" t="n">
        <v>167</v>
      </c>
      <c r="D1839" s="12" t="n">
        <v>1</v>
      </c>
      <c r="E1839" s="16" t="n">
        <v>119</v>
      </c>
      <c r="F1839" s="12" t="n">
        <v>5</v>
      </c>
      <c r="G1839" s="12" t="str">
        <f aca="false">INDEX(Products!$C$2:$C$181,MATCH(C1839,Products!$A$2:$A$181,0))</f>
        <v>Books &amp; Stationery</v>
      </c>
      <c r="H1839" s="16" t="n">
        <f aca="false">INDEX(Products!$E$2:$E$181,MATCH(C1839,Products!$A$2:$A$181,0))</f>
        <v>68.21</v>
      </c>
      <c r="I1839" s="12" t="str">
        <f aca="false">INDEX(Orders!$G$2:$G$3525,MATCH(B1839,Orders!$A$2:$A$3525,0))</f>
        <v>Returned</v>
      </c>
      <c r="J1839" s="16" t="n">
        <f aca="false">D1839*E1839*(1-F1839/100)</f>
        <v>113.05</v>
      </c>
      <c r="K1839" s="16" t="n">
        <f aca="false">D1839*H1839</f>
        <v>68.21</v>
      </c>
      <c r="L1839" s="16" t="n">
        <f aca="false">J1839-K1839</f>
        <v>44.84</v>
      </c>
    </row>
    <row r="1840" customFormat="false" ht="15" hidden="false" customHeight="false" outlineLevel="0" collapsed="false">
      <c r="A1840" s="12" t="n">
        <v>1839</v>
      </c>
      <c r="B1840" s="12" t="n">
        <v>968</v>
      </c>
      <c r="C1840" s="12" t="n">
        <v>67</v>
      </c>
      <c r="D1840" s="12" t="n">
        <v>3</v>
      </c>
      <c r="E1840" s="16" t="n">
        <v>629</v>
      </c>
      <c r="F1840" s="12" t="n">
        <v>5</v>
      </c>
      <c r="G1840" s="12" t="str">
        <f aca="false">INDEX(Products!$C$2:$C$181,MATCH(C1840,Products!$A$2:$A$181,0))</f>
        <v>Fashion</v>
      </c>
      <c r="H1840" s="16" t="n">
        <f aca="false">INDEX(Products!$E$2:$E$181,MATCH(C1840,Products!$A$2:$A$181,0))</f>
        <v>388.42</v>
      </c>
      <c r="I1840" s="12" t="str">
        <f aca="false">INDEX(Orders!$G$2:$G$3525,MATCH(B1840,Orders!$A$2:$A$3525,0))</f>
        <v>Returned</v>
      </c>
      <c r="J1840" s="16" t="n">
        <f aca="false">D1840*E1840*(1-F1840/100)</f>
        <v>1792.65</v>
      </c>
      <c r="K1840" s="16" t="n">
        <f aca="false">D1840*H1840</f>
        <v>1165.26</v>
      </c>
      <c r="L1840" s="16" t="n">
        <f aca="false">J1840-K1840</f>
        <v>627.39</v>
      </c>
    </row>
    <row r="1841" customFormat="false" ht="15" hidden="false" customHeight="false" outlineLevel="0" collapsed="false">
      <c r="A1841" s="12" t="n">
        <v>1840</v>
      </c>
      <c r="B1841" s="12" t="n">
        <v>969</v>
      </c>
      <c r="C1841" s="12" t="n">
        <v>145</v>
      </c>
      <c r="D1841" s="12" t="n">
        <v>1</v>
      </c>
      <c r="E1841" s="16" t="n">
        <v>1329</v>
      </c>
      <c r="F1841" s="12" t="n">
        <v>5</v>
      </c>
      <c r="G1841" s="12" t="str">
        <f aca="false">INDEX(Products!$C$2:$C$181,MATCH(C1841,Products!$A$2:$A$181,0))</f>
        <v>Sports &amp; Fitness</v>
      </c>
      <c r="H1841" s="16" t="n">
        <f aca="false">INDEX(Products!$E$2:$E$181,MATCH(C1841,Products!$A$2:$A$181,0))</f>
        <v>887.99</v>
      </c>
      <c r="I1841" s="12" t="str">
        <f aca="false">INDEX(Orders!$G$2:$G$3525,MATCH(B1841,Orders!$A$2:$A$3525,0))</f>
        <v>Delivered</v>
      </c>
      <c r="J1841" s="16" t="n">
        <f aca="false">D1841*E1841*(1-F1841/100)</f>
        <v>1262.55</v>
      </c>
      <c r="K1841" s="16" t="n">
        <f aca="false">D1841*H1841</f>
        <v>887.99</v>
      </c>
      <c r="L1841" s="16" t="n">
        <f aca="false">J1841-K1841</f>
        <v>374.56</v>
      </c>
    </row>
    <row r="1842" customFormat="false" ht="15" hidden="false" customHeight="false" outlineLevel="0" collapsed="false">
      <c r="A1842" s="12" t="n">
        <v>1841</v>
      </c>
      <c r="B1842" s="12" t="n">
        <v>970</v>
      </c>
      <c r="C1842" s="12" t="n">
        <v>175</v>
      </c>
      <c r="D1842" s="12" t="n">
        <v>1</v>
      </c>
      <c r="E1842" s="16" t="n">
        <v>409</v>
      </c>
      <c r="F1842" s="12" t="n">
        <v>0</v>
      </c>
      <c r="G1842" s="12" t="str">
        <f aca="false">INDEX(Products!$C$2:$C$181,MATCH(C1842,Products!$A$2:$A$181,0))</f>
        <v>Books &amp; Stationery</v>
      </c>
      <c r="H1842" s="16" t="n">
        <f aca="false">INDEX(Products!$E$2:$E$181,MATCH(C1842,Products!$A$2:$A$181,0))</f>
        <v>276.15</v>
      </c>
      <c r="I1842" s="12" t="str">
        <f aca="false">INDEX(Orders!$G$2:$G$3525,MATCH(B1842,Orders!$A$2:$A$3525,0))</f>
        <v>Delivered</v>
      </c>
      <c r="J1842" s="16" t="n">
        <f aca="false">D1842*E1842*(1-F1842/100)</f>
        <v>409</v>
      </c>
      <c r="K1842" s="16" t="n">
        <f aca="false">D1842*H1842</f>
        <v>276.15</v>
      </c>
      <c r="L1842" s="16" t="n">
        <f aca="false">J1842-K1842</f>
        <v>132.85</v>
      </c>
    </row>
    <row r="1843" customFormat="false" ht="15" hidden="false" customHeight="false" outlineLevel="0" collapsed="false">
      <c r="A1843" s="12" t="n">
        <v>1842</v>
      </c>
      <c r="B1843" s="12" t="n">
        <v>971</v>
      </c>
      <c r="C1843" s="12" t="n">
        <v>126</v>
      </c>
      <c r="D1843" s="12" t="n">
        <v>3</v>
      </c>
      <c r="E1843" s="16" t="n">
        <v>1359</v>
      </c>
      <c r="F1843" s="12" t="n">
        <v>10</v>
      </c>
      <c r="G1843" s="12" t="str">
        <f aca="false">INDEX(Products!$C$2:$C$181,MATCH(C1843,Products!$A$2:$A$181,0))</f>
        <v>Sports &amp; Fitness</v>
      </c>
      <c r="H1843" s="16" t="n">
        <f aca="false">INDEX(Products!$E$2:$E$181,MATCH(C1843,Products!$A$2:$A$181,0))</f>
        <v>852.12</v>
      </c>
      <c r="I1843" s="12" t="str">
        <f aca="false">INDEX(Orders!$G$2:$G$3525,MATCH(B1843,Orders!$A$2:$A$3525,0))</f>
        <v>Cancelled</v>
      </c>
      <c r="J1843" s="16" t="n">
        <f aca="false">D1843*E1843*(1-F1843/100)</f>
        <v>3669.3</v>
      </c>
      <c r="K1843" s="16" t="n">
        <f aca="false">D1843*H1843</f>
        <v>2556.36</v>
      </c>
      <c r="L1843" s="16" t="n">
        <f aca="false">J1843-K1843</f>
        <v>1112.94</v>
      </c>
    </row>
    <row r="1844" customFormat="false" ht="15" hidden="false" customHeight="false" outlineLevel="0" collapsed="false">
      <c r="A1844" s="12" t="n">
        <v>1843</v>
      </c>
      <c r="B1844" s="12" t="n">
        <v>971</v>
      </c>
      <c r="C1844" s="12" t="n">
        <v>127</v>
      </c>
      <c r="D1844" s="12" t="n">
        <v>1</v>
      </c>
      <c r="E1844" s="16" t="n">
        <v>3449</v>
      </c>
      <c r="F1844" s="12" t="n">
        <v>20</v>
      </c>
      <c r="G1844" s="12" t="str">
        <f aca="false">INDEX(Products!$C$2:$C$181,MATCH(C1844,Products!$A$2:$A$181,0))</f>
        <v>Sports &amp; Fitness</v>
      </c>
      <c r="H1844" s="16" t="n">
        <f aca="false">INDEX(Products!$E$2:$E$181,MATCH(C1844,Products!$A$2:$A$181,0))</f>
        <v>2115.56</v>
      </c>
      <c r="I1844" s="12" t="str">
        <f aca="false">INDEX(Orders!$G$2:$G$3525,MATCH(B1844,Orders!$A$2:$A$3525,0))</f>
        <v>Cancelled</v>
      </c>
      <c r="J1844" s="16" t="n">
        <f aca="false">D1844*E1844*(1-F1844/100)</f>
        <v>2759.2</v>
      </c>
      <c r="K1844" s="16" t="n">
        <f aca="false">D1844*H1844</f>
        <v>2115.56</v>
      </c>
      <c r="L1844" s="16" t="n">
        <f aca="false">J1844-K1844</f>
        <v>643.64</v>
      </c>
    </row>
    <row r="1845" customFormat="false" ht="15" hidden="false" customHeight="false" outlineLevel="0" collapsed="false">
      <c r="A1845" s="12" t="n">
        <v>1844</v>
      </c>
      <c r="B1845" s="12" t="n">
        <v>972</v>
      </c>
      <c r="C1845" s="12" t="n">
        <v>94</v>
      </c>
      <c r="D1845" s="12" t="n">
        <v>1</v>
      </c>
      <c r="E1845" s="16" t="n">
        <v>1509</v>
      </c>
      <c r="F1845" s="12" t="n">
        <v>0</v>
      </c>
      <c r="G1845" s="12" t="str">
        <f aca="false">INDEX(Products!$C$2:$C$181,MATCH(C1845,Products!$A$2:$A$181,0))</f>
        <v>Beauty</v>
      </c>
      <c r="H1845" s="16" t="n">
        <f aca="false">INDEX(Products!$E$2:$E$181,MATCH(C1845,Products!$A$2:$A$181,0))</f>
        <v>997.51</v>
      </c>
      <c r="I1845" s="12" t="str">
        <f aca="false">INDEX(Orders!$G$2:$G$3525,MATCH(B1845,Orders!$A$2:$A$3525,0))</f>
        <v>Cancelled</v>
      </c>
      <c r="J1845" s="16" t="n">
        <f aca="false">D1845*E1845*(1-F1845/100)</f>
        <v>1509</v>
      </c>
      <c r="K1845" s="16" t="n">
        <f aca="false">D1845*H1845</f>
        <v>997.51</v>
      </c>
      <c r="L1845" s="16" t="n">
        <f aca="false">J1845-K1845</f>
        <v>511.49</v>
      </c>
    </row>
    <row r="1846" customFormat="false" ht="15" hidden="false" customHeight="false" outlineLevel="0" collapsed="false">
      <c r="A1846" s="12" t="n">
        <v>1845</v>
      </c>
      <c r="B1846" s="12" t="n">
        <v>972</v>
      </c>
      <c r="C1846" s="12" t="n">
        <v>32</v>
      </c>
      <c r="D1846" s="12" t="n">
        <v>1</v>
      </c>
      <c r="E1846" s="16" t="n">
        <v>4219</v>
      </c>
      <c r="F1846" s="12" t="n">
        <v>5</v>
      </c>
      <c r="G1846" s="12" t="str">
        <f aca="false">INDEX(Products!$C$2:$C$181,MATCH(C1846,Products!$A$2:$A$181,0))</f>
        <v>Home &amp; Kitchen</v>
      </c>
      <c r="H1846" s="16" t="n">
        <f aca="false">INDEX(Products!$E$2:$E$181,MATCH(C1846,Products!$A$2:$A$181,0))</f>
        <v>2621.48</v>
      </c>
      <c r="I1846" s="12" t="str">
        <f aca="false">INDEX(Orders!$G$2:$G$3525,MATCH(B1846,Orders!$A$2:$A$3525,0))</f>
        <v>Cancelled</v>
      </c>
      <c r="J1846" s="16" t="n">
        <f aca="false">D1846*E1846*(1-F1846/100)</f>
        <v>4008.05</v>
      </c>
      <c r="K1846" s="16" t="n">
        <f aca="false">D1846*H1846</f>
        <v>2621.48</v>
      </c>
      <c r="L1846" s="16" t="n">
        <f aca="false">J1846-K1846</f>
        <v>1386.57</v>
      </c>
    </row>
    <row r="1847" customFormat="false" ht="15" hidden="false" customHeight="false" outlineLevel="0" collapsed="false">
      <c r="A1847" s="12" t="n">
        <v>1846</v>
      </c>
      <c r="B1847" s="12" t="n">
        <v>973</v>
      </c>
      <c r="C1847" s="12" t="n">
        <v>20</v>
      </c>
      <c r="D1847" s="12" t="n">
        <v>2</v>
      </c>
      <c r="E1847" s="16" t="n">
        <v>4369</v>
      </c>
      <c r="F1847" s="12" t="n">
        <v>0</v>
      </c>
      <c r="G1847" s="12" t="str">
        <f aca="false">INDEX(Products!$C$2:$C$181,MATCH(C1847,Products!$A$2:$A$181,0))</f>
        <v>Electronics</v>
      </c>
      <c r="H1847" s="16" t="n">
        <f aca="false">INDEX(Products!$E$2:$E$181,MATCH(C1847,Products!$A$2:$A$181,0))</f>
        <v>2787.56</v>
      </c>
      <c r="I1847" s="12" t="str">
        <f aca="false">INDEX(Orders!$G$2:$G$3525,MATCH(B1847,Orders!$A$2:$A$3525,0))</f>
        <v>Delivered</v>
      </c>
      <c r="J1847" s="16" t="n">
        <f aca="false">D1847*E1847*(1-F1847/100)</f>
        <v>8738</v>
      </c>
      <c r="K1847" s="16" t="n">
        <f aca="false">D1847*H1847</f>
        <v>5575.12</v>
      </c>
      <c r="L1847" s="16" t="n">
        <f aca="false">J1847-K1847</f>
        <v>3162.88</v>
      </c>
    </row>
    <row r="1848" customFormat="false" ht="15" hidden="false" customHeight="false" outlineLevel="0" collapsed="false">
      <c r="A1848" s="12" t="n">
        <v>1847</v>
      </c>
      <c r="B1848" s="12" t="n">
        <v>973</v>
      </c>
      <c r="C1848" s="12" t="n">
        <v>159</v>
      </c>
      <c r="D1848" s="12" t="n">
        <v>2</v>
      </c>
      <c r="E1848" s="16" t="n">
        <v>439</v>
      </c>
      <c r="F1848" s="12" t="n">
        <v>5</v>
      </c>
      <c r="G1848" s="12" t="str">
        <f aca="false">INDEX(Products!$C$2:$C$181,MATCH(C1848,Products!$A$2:$A$181,0))</f>
        <v>Books &amp; Stationery</v>
      </c>
      <c r="H1848" s="16" t="n">
        <f aca="false">INDEX(Products!$E$2:$E$181,MATCH(C1848,Products!$A$2:$A$181,0))</f>
        <v>256.67</v>
      </c>
      <c r="I1848" s="12" t="str">
        <f aca="false">INDEX(Orders!$G$2:$G$3525,MATCH(B1848,Orders!$A$2:$A$3525,0))</f>
        <v>Delivered</v>
      </c>
      <c r="J1848" s="16" t="n">
        <f aca="false">D1848*E1848*(1-F1848/100)</f>
        <v>834.1</v>
      </c>
      <c r="K1848" s="16" t="n">
        <f aca="false">D1848*H1848</f>
        <v>513.34</v>
      </c>
      <c r="L1848" s="16" t="n">
        <f aca="false">J1848-K1848</f>
        <v>320.76</v>
      </c>
    </row>
    <row r="1849" customFormat="false" ht="15" hidden="false" customHeight="false" outlineLevel="0" collapsed="false">
      <c r="A1849" s="12" t="n">
        <v>1848</v>
      </c>
      <c r="B1849" s="12" t="n">
        <v>973</v>
      </c>
      <c r="C1849" s="12" t="n">
        <v>169</v>
      </c>
      <c r="D1849" s="12" t="n">
        <v>1</v>
      </c>
      <c r="E1849" s="16" t="n">
        <v>789</v>
      </c>
      <c r="F1849" s="12" t="n">
        <v>0</v>
      </c>
      <c r="G1849" s="12" t="str">
        <f aca="false">INDEX(Products!$C$2:$C$181,MATCH(C1849,Products!$A$2:$A$181,0))</f>
        <v>Books &amp; Stationery</v>
      </c>
      <c r="H1849" s="16" t="n">
        <f aca="false">INDEX(Products!$E$2:$E$181,MATCH(C1849,Products!$A$2:$A$181,0))</f>
        <v>544.99</v>
      </c>
      <c r="I1849" s="12" t="str">
        <f aca="false">INDEX(Orders!$G$2:$G$3525,MATCH(B1849,Orders!$A$2:$A$3525,0))</f>
        <v>Delivered</v>
      </c>
      <c r="J1849" s="16" t="n">
        <f aca="false">D1849*E1849*(1-F1849/100)</f>
        <v>789</v>
      </c>
      <c r="K1849" s="16" t="n">
        <f aca="false">D1849*H1849</f>
        <v>544.99</v>
      </c>
      <c r="L1849" s="16" t="n">
        <f aca="false">J1849-K1849</f>
        <v>244.01</v>
      </c>
    </row>
    <row r="1850" customFormat="false" ht="15" hidden="false" customHeight="false" outlineLevel="0" collapsed="false">
      <c r="A1850" s="12" t="n">
        <v>1849</v>
      </c>
      <c r="B1850" s="12" t="n">
        <v>973</v>
      </c>
      <c r="C1850" s="12" t="n">
        <v>167</v>
      </c>
      <c r="D1850" s="12" t="n">
        <v>1</v>
      </c>
      <c r="E1850" s="16" t="n">
        <v>119</v>
      </c>
      <c r="F1850" s="12" t="n">
        <v>0</v>
      </c>
      <c r="G1850" s="12" t="str">
        <f aca="false">INDEX(Products!$C$2:$C$181,MATCH(C1850,Products!$A$2:$A$181,0))</f>
        <v>Books &amp; Stationery</v>
      </c>
      <c r="H1850" s="16" t="n">
        <f aca="false">INDEX(Products!$E$2:$E$181,MATCH(C1850,Products!$A$2:$A$181,0))</f>
        <v>68.21</v>
      </c>
      <c r="I1850" s="12" t="str">
        <f aca="false">INDEX(Orders!$G$2:$G$3525,MATCH(B1850,Orders!$A$2:$A$3525,0))</f>
        <v>Delivered</v>
      </c>
      <c r="J1850" s="16" t="n">
        <f aca="false">D1850*E1850*(1-F1850/100)</f>
        <v>119</v>
      </c>
      <c r="K1850" s="16" t="n">
        <f aca="false">D1850*H1850</f>
        <v>68.21</v>
      </c>
      <c r="L1850" s="16" t="n">
        <f aca="false">J1850-K1850</f>
        <v>50.79</v>
      </c>
    </row>
    <row r="1851" customFormat="false" ht="15" hidden="false" customHeight="false" outlineLevel="0" collapsed="false">
      <c r="A1851" s="12" t="n">
        <v>1850</v>
      </c>
      <c r="B1851" s="12" t="n">
        <v>974</v>
      </c>
      <c r="C1851" s="12" t="n">
        <v>73</v>
      </c>
      <c r="D1851" s="12" t="n">
        <v>1</v>
      </c>
      <c r="E1851" s="16" t="n">
        <v>1079</v>
      </c>
      <c r="F1851" s="12" t="n">
        <v>0</v>
      </c>
      <c r="G1851" s="12" t="str">
        <f aca="false">INDEX(Products!$C$2:$C$181,MATCH(C1851,Products!$A$2:$A$181,0))</f>
        <v>Fashion</v>
      </c>
      <c r="H1851" s="16" t="n">
        <f aca="false">INDEX(Products!$E$2:$E$181,MATCH(C1851,Products!$A$2:$A$181,0))</f>
        <v>601.41</v>
      </c>
      <c r="I1851" s="12" t="str">
        <f aca="false">INDEX(Orders!$G$2:$G$3525,MATCH(B1851,Orders!$A$2:$A$3525,0))</f>
        <v>Delivered</v>
      </c>
      <c r="J1851" s="16" t="n">
        <f aca="false">D1851*E1851*(1-F1851/100)</f>
        <v>1079</v>
      </c>
      <c r="K1851" s="16" t="n">
        <f aca="false">D1851*H1851</f>
        <v>601.41</v>
      </c>
      <c r="L1851" s="16" t="n">
        <f aca="false">J1851-K1851</f>
        <v>477.59</v>
      </c>
    </row>
    <row r="1852" customFormat="false" ht="15" hidden="false" customHeight="false" outlineLevel="0" collapsed="false">
      <c r="A1852" s="12" t="n">
        <v>1851</v>
      </c>
      <c r="B1852" s="12" t="n">
        <v>975</v>
      </c>
      <c r="C1852" s="12" t="n">
        <v>18</v>
      </c>
      <c r="D1852" s="12" t="n">
        <v>1</v>
      </c>
      <c r="E1852" s="16" t="n">
        <v>5829</v>
      </c>
      <c r="F1852" s="12" t="n">
        <v>0</v>
      </c>
      <c r="G1852" s="12" t="str">
        <f aca="false">INDEX(Products!$C$2:$C$181,MATCH(C1852,Products!$A$2:$A$181,0))</f>
        <v>Electronics</v>
      </c>
      <c r="H1852" s="16" t="n">
        <f aca="false">INDEX(Products!$E$2:$E$181,MATCH(C1852,Products!$A$2:$A$181,0))</f>
        <v>4148.38</v>
      </c>
      <c r="I1852" s="12" t="str">
        <f aca="false">INDEX(Orders!$G$2:$G$3525,MATCH(B1852,Orders!$A$2:$A$3525,0))</f>
        <v>Delivered</v>
      </c>
      <c r="J1852" s="16" t="n">
        <f aca="false">D1852*E1852*(1-F1852/100)</f>
        <v>5829</v>
      </c>
      <c r="K1852" s="16" t="n">
        <f aca="false">D1852*H1852</f>
        <v>4148.38</v>
      </c>
      <c r="L1852" s="16" t="n">
        <f aca="false">J1852-K1852</f>
        <v>1680.62</v>
      </c>
    </row>
    <row r="1853" customFormat="false" ht="15" hidden="false" customHeight="false" outlineLevel="0" collapsed="false">
      <c r="A1853" s="12" t="n">
        <v>1852</v>
      </c>
      <c r="B1853" s="12" t="n">
        <v>975</v>
      </c>
      <c r="C1853" s="12" t="n">
        <v>61</v>
      </c>
      <c r="D1853" s="12" t="n">
        <v>2</v>
      </c>
      <c r="E1853" s="16" t="n">
        <v>2489</v>
      </c>
      <c r="F1853" s="12" t="n">
        <v>0</v>
      </c>
      <c r="G1853" s="12" t="str">
        <f aca="false">INDEX(Products!$C$2:$C$181,MATCH(C1853,Products!$A$2:$A$181,0))</f>
        <v>Fashion</v>
      </c>
      <c r="H1853" s="16" t="n">
        <f aca="false">INDEX(Products!$E$2:$E$181,MATCH(C1853,Products!$A$2:$A$181,0))</f>
        <v>1815.02</v>
      </c>
      <c r="I1853" s="12" t="str">
        <f aca="false">INDEX(Orders!$G$2:$G$3525,MATCH(B1853,Orders!$A$2:$A$3525,0))</f>
        <v>Delivered</v>
      </c>
      <c r="J1853" s="16" t="n">
        <f aca="false">D1853*E1853*(1-F1853/100)</f>
        <v>4978</v>
      </c>
      <c r="K1853" s="16" t="n">
        <f aca="false">D1853*H1853</f>
        <v>3630.04</v>
      </c>
      <c r="L1853" s="16" t="n">
        <f aca="false">J1853-K1853</f>
        <v>1347.96</v>
      </c>
    </row>
    <row r="1854" customFormat="false" ht="15" hidden="false" customHeight="false" outlineLevel="0" collapsed="false">
      <c r="A1854" s="12" t="n">
        <v>1853</v>
      </c>
      <c r="B1854" s="12" t="n">
        <v>976</v>
      </c>
      <c r="C1854" s="12" t="n">
        <v>78</v>
      </c>
      <c r="D1854" s="12" t="n">
        <v>1</v>
      </c>
      <c r="E1854" s="16" t="n">
        <v>2969</v>
      </c>
      <c r="F1854" s="12" t="n">
        <v>0</v>
      </c>
      <c r="G1854" s="12" t="str">
        <f aca="false">INDEX(Products!$C$2:$C$181,MATCH(C1854,Products!$A$2:$A$181,0))</f>
        <v>Fashion</v>
      </c>
      <c r="H1854" s="16" t="n">
        <f aca="false">INDEX(Products!$E$2:$E$181,MATCH(C1854,Products!$A$2:$A$181,0))</f>
        <v>1776.68</v>
      </c>
      <c r="I1854" s="12" t="str">
        <f aca="false">INDEX(Orders!$G$2:$G$3525,MATCH(B1854,Orders!$A$2:$A$3525,0))</f>
        <v>Delivered</v>
      </c>
      <c r="J1854" s="16" t="n">
        <f aca="false">D1854*E1854*(1-F1854/100)</f>
        <v>2969</v>
      </c>
      <c r="K1854" s="16" t="n">
        <f aca="false">D1854*H1854</f>
        <v>1776.68</v>
      </c>
      <c r="L1854" s="16" t="n">
        <f aca="false">J1854-K1854</f>
        <v>1192.32</v>
      </c>
    </row>
    <row r="1855" customFormat="false" ht="15" hidden="false" customHeight="false" outlineLevel="0" collapsed="false">
      <c r="A1855" s="12" t="n">
        <v>1854</v>
      </c>
      <c r="B1855" s="12" t="n">
        <v>977</v>
      </c>
      <c r="C1855" s="12" t="n">
        <v>71</v>
      </c>
      <c r="D1855" s="12" t="n">
        <v>1</v>
      </c>
      <c r="E1855" s="16" t="n">
        <v>2909</v>
      </c>
      <c r="F1855" s="12" t="n">
        <v>5</v>
      </c>
      <c r="G1855" s="12" t="str">
        <f aca="false">INDEX(Products!$C$2:$C$181,MATCH(C1855,Products!$A$2:$A$181,0))</f>
        <v>Fashion</v>
      </c>
      <c r="H1855" s="16" t="n">
        <f aca="false">INDEX(Products!$E$2:$E$181,MATCH(C1855,Products!$A$2:$A$181,0))</f>
        <v>1746.44</v>
      </c>
      <c r="I1855" s="12" t="str">
        <f aca="false">INDEX(Orders!$G$2:$G$3525,MATCH(B1855,Orders!$A$2:$A$3525,0))</f>
        <v>Delivered</v>
      </c>
      <c r="J1855" s="16" t="n">
        <f aca="false">D1855*E1855*(1-F1855/100)</f>
        <v>2763.55</v>
      </c>
      <c r="K1855" s="16" t="n">
        <f aca="false">D1855*H1855</f>
        <v>1746.44</v>
      </c>
      <c r="L1855" s="16" t="n">
        <f aca="false">J1855-K1855</f>
        <v>1017.11</v>
      </c>
    </row>
    <row r="1856" customFormat="false" ht="15" hidden="false" customHeight="false" outlineLevel="0" collapsed="false">
      <c r="A1856" s="12" t="n">
        <v>1855</v>
      </c>
      <c r="B1856" s="12" t="n">
        <v>977</v>
      </c>
      <c r="C1856" s="12" t="n">
        <v>97</v>
      </c>
      <c r="D1856" s="12" t="n">
        <v>1</v>
      </c>
      <c r="E1856" s="16" t="n">
        <v>1649</v>
      </c>
      <c r="F1856" s="12" t="n">
        <v>0</v>
      </c>
      <c r="G1856" s="12" t="str">
        <f aca="false">INDEX(Products!$C$2:$C$181,MATCH(C1856,Products!$A$2:$A$181,0))</f>
        <v>Beauty</v>
      </c>
      <c r="H1856" s="16" t="n">
        <f aca="false">INDEX(Products!$E$2:$E$181,MATCH(C1856,Products!$A$2:$A$181,0))</f>
        <v>1115.75</v>
      </c>
      <c r="I1856" s="12" t="str">
        <f aca="false">INDEX(Orders!$G$2:$G$3525,MATCH(B1856,Orders!$A$2:$A$3525,0))</f>
        <v>Delivered</v>
      </c>
      <c r="J1856" s="16" t="n">
        <f aca="false">D1856*E1856*(1-F1856/100)</f>
        <v>1649</v>
      </c>
      <c r="K1856" s="16" t="n">
        <f aca="false">D1856*H1856</f>
        <v>1115.75</v>
      </c>
      <c r="L1856" s="16" t="n">
        <f aca="false">J1856-K1856</f>
        <v>533.25</v>
      </c>
    </row>
    <row r="1857" customFormat="false" ht="15" hidden="false" customHeight="false" outlineLevel="0" collapsed="false">
      <c r="A1857" s="12" t="n">
        <v>1856</v>
      </c>
      <c r="B1857" s="12" t="n">
        <v>978</v>
      </c>
      <c r="C1857" s="12" t="n">
        <v>158</v>
      </c>
      <c r="D1857" s="12" t="n">
        <v>1</v>
      </c>
      <c r="E1857" s="16" t="n">
        <v>779</v>
      </c>
      <c r="F1857" s="12" t="n">
        <v>10</v>
      </c>
      <c r="G1857" s="12" t="str">
        <f aca="false">INDEX(Products!$C$2:$C$181,MATCH(C1857,Products!$A$2:$A$181,0))</f>
        <v>Books &amp; Stationery</v>
      </c>
      <c r="H1857" s="16" t="n">
        <f aca="false">INDEX(Products!$E$2:$E$181,MATCH(C1857,Products!$A$2:$A$181,0))</f>
        <v>536.88</v>
      </c>
      <c r="I1857" s="12" t="str">
        <f aca="false">INDEX(Orders!$G$2:$G$3525,MATCH(B1857,Orders!$A$2:$A$3525,0))</f>
        <v>Delivered</v>
      </c>
      <c r="J1857" s="16" t="n">
        <f aca="false">D1857*E1857*(1-F1857/100)</f>
        <v>701.1</v>
      </c>
      <c r="K1857" s="16" t="n">
        <f aca="false">D1857*H1857</f>
        <v>536.88</v>
      </c>
      <c r="L1857" s="16" t="n">
        <f aca="false">J1857-K1857</f>
        <v>164.22</v>
      </c>
    </row>
    <row r="1858" customFormat="false" ht="15" hidden="false" customHeight="false" outlineLevel="0" collapsed="false">
      <c r="A1858" s="12" t="n">
        <v>1857</v>
      </c>
      <c r="B1858" s="12" t="n">
        <v>979</v>
      </c>
      <c r="C1858" s="12" t="n">
        <v>39</v>
      </c>
      <c r="D1858" s="12" t="n">
        <v>1</v>
      </c>
      <c r="E1858" s="16" t="n">
        <v>3959</v>
      </c>
      <c r="F1858" s="12" t="n">
        <v>0</v>
      </c>
      <c r="G1858" s="12" t="str">
        <f aca="false">INDEX(Products!$C$2:$C$181,MATCH(C1858,Products!$A$2:$A$181,0))</f>
        <v>Home &amp; Kitchen</v>
      </c>
      <c r="H1858" s="16" t="n">
        <f aca="false">INDEX(Products!$E$2:$E$181,MATCH(C1858,Products!$A$2:$A$181,0))</f>
        <v>2236.08</v>
      </c>
      <c r="I1858" s="12" t="str">
        <f aca="false">INDEX(Orders!$G$2:$G$3525,MATCH(B1858,Orders!$A$2:$A$3525,0))</f>
        <v>Delivered</v>
      </c>
      <c r="J1858" s="16" t="n">
        <f aca="false">D1858*E1858*(1-F1858/100)</f>
        <v>3959</v>
      </c>
      <c r="K1858" s="16" t="n">
        <f aca="false">D1858*H1858</f>
        <v>2236.08</v>
      </c>
      <c r="L1858" s="16" t="n">
        <f aca="false">J1858-K1858</f>
        <v>1722.92</v>
      </c>
    </row>
    <row r="1859" customFormat="false" ht="15" hidden="false" customHeight="false" outlineLevel="0" collapsed="false">
      <c r="A1859" s="12" t="n">
        <v>1858</v>
      </c>
      <c r="B1859" s="12" t="n">
        <v>979</v>
      </c>
      <c r="C1859" s="12" t="n">
        <v>147</v>
      </c>
      <c r="D1859" s="12" t="n">
        <v>2</v>
      </c>
      <c r="E1859" s="16" t="n">
        <v>3339</v>
      </c>
      <c r="F1859" s="12" t="n">
        <v>15</v>
      </c>
      <c r="G1859" s="12" t="str">
        <f aca="false">INDEX(Products!$C$2:$C$181,MATCH(C1859,Products!$A$2:$A$181,0))</f>
        <v>Sports &amp; Fitness</v>
      </c>
      <c r="H1859" s="16" t="n">
        <f aca="false">INDEX(Products!$E$2:$E$181,MATCH(C1859,Products!$A$2:$A$181,0))</f>
        <v>2076.99</v>
      </c>
      <c r="I1859" s="12" t="str">
        <f aca="false">INDEX(Orders!$G$2:$G$3525,MATCH(B1859,Orders!$A$2:$A$3525,0))</f>
        <v>Delivered</v>
      </c>
      <c r="J1859" s="16" t="n">
        <f aca="false">D1859*E1859*(1-F1859/100)</f>
        <v>5676.3</v>
      </c>
      <c r="K1859" s="16" t="n">
        <f aca="false">D1859*H1859</f>
        <v>4153.98</v>
      </c>
      <c r="L1859" s="16" t="n">
        <f aca="false">J1859-K1859</f>
        <v>1522.32</v>
      </c>
    </row>
    <row r="1860" customFormat="false" ht="15" hidden="false" customHeight="false" outlineLevel="0" collapsed="false">
      <c r="A1860" s="12" t="n">
        <v>1859</v>
      </c>
      <c r="B1860" s="12" t="n">
        <v>980</v>
      </c>
      <c r="C1860" s="12" t="n">
        <v>20</v>
      </c>
      <c r="D1860" s="12" t="n">
        <v>1</v>
      </c>
      <c r="E1860" s="16" t="n">
        <v>4369</v>
      </c>
      <c r="F1860" s="12" t="n">
        <v>20</v>
      </c>
      <c r="G1860" s="12" t="str">
        <f aca="false">INDEX(Products!$C$2:$C$181,MATCH(C1860,Products!$A$2:$A$181,0))</f>
        <v>Electronics</v>
      </c>
      <c r="H1860" s="16" t="n">
        <f aca="false">INDEX(Products!$E$2:$E$181,MATCH(C1860,Products!$A$2:$A$181,0))</f>
        <v>2787.56</v>
      </c>
      <c r="I1860" s="12" t="str">
        <f aca="false">INDEX(Orders!$G$2:$G$3525,MATCH(B1860,Orders!$A$2:$A$3525,0))</f>
        <v>Delivered</v>
      </c>
      <c r="J1860" s="16" t="n">
        <f aca="false">D1860*E1860*(1-F1860/100)</f>
        <v>3495.2</v>
      </c>
      <c r="K1860" s="16" t="n">
        <f aca="false">D1860*H1860</f>
        <v>2787.56</v>
      </c>
      <c r="L1860" s="16" t="n">
        <f aca="false">J1860-K1860</f>
        <v>707.64</v>
      </c>
    </row>
    <row r="1861" customFormat="false" ht="15" hidden="false" customHeight="false" outlineLevel="0" collapsed="false">
      <c r="A1861" s="12" t="n">
        <v>1860</v>
      </c>
      <c r="B1861" s="12" t="n">
        <v>980</v>
      </c>
      <c r="C1861" s="12" t="n">
        <v>24</v>
      </c>
      <c r="D1861" s="12" t="n">
        <v>1</v>
      </c>
      <c r="E1861" s="16" t="n">
        <v>2429</v>
      </c>
      <c r="F1861" s="12" t="n">
        <v>0</v>
      </c>
      <c r="G1861" s="12" t="str">
        <f aca="false">INDEX(Products!$C$2:$C$181,MATCH(C1861,Products!$A$2:$A$181,0))</f>
        <v>Electronics</v>
      </c>
      <c r="H1861" s="16" t="n">
        <f aca="false">INDEX(Products!$E$2:$E$181,MATCH(C1861,Products!$A$2:$A$181,0))</f>
        <v>1588.6</v>
      </c>
      <c r="I1861" s="12" t="str">
        <f aca="false">INDEX(Orders!$G$2:$G$3525,MATCH(B1861,Orders!$A$2:$A$3525,0))</f>
        <v>Delivered</v>
      </c>
      <c r="J1861" s="16" t="n">
        <f aca="false">D1861*E1861*(1-F1861/100)</f>
        <v>2429</v>
      </c>
      <c r="K1861" s="16" t="n">
        <f aca="false">D1861*H1861</f>
        <v>1588.6</v>
      </c>
      <c r="L1861" s="16" t="n">
        <f aca="false">J1861-K1861</f>
        <v>840.4</v>
      </c>
    </row>
    <row r="1862" customFormat="false" ht="15" hidden="false" customHeight="false" outlineLevel="0" collapsed="false">
      <c r="A1862" s="12" t="n">
        <v>1861</v>
      </c>
      <c r="B1862" s="12" t="n">
        <v>981</v>
      </c>
      <c r="C1862" s="12" t="n">
        <v>110</v>
      </c>
      <c r="D1862" s="12" t="n">
        <v>1</v>
      </c>
      <c r="E1862" s="16" t="n">
        <v>1229</v>
      </c>
      <c r="F1862" s="12" t="n">
        <v>15</v>
      </c>
      <c r="G1862" s="12" t="str">
        <f aca="false">INDEX(Products!$C$2:$C$181,MATCH(C1862,Products!$A$2:$A$181,0))</f>
        <v>Beauty</v>
      </c>
      <c r="H1862" s="16" t="n">
        <f aca="false">INDEX(Products!$E$2:$E$181,MATCH(C1862,Products!$A$2:$A$181,0))</f>
        <v>884.69</v>
      </c>
      <c r="I1862" s="12" t="str">
        <f aca="false">INDEX(Orders!$G$2:$G$3525,MATCH(B1862,Orders!$A$2:$A$3525,0))</f>
        <v>Delivered</v>
      </c>
      <c r="J1862" s="16" t="n">
        <f aca="false">D1862*E1862*(1-F1862/100)</f>
        <v>1044.65</v>
      </c>
      <c r="K1862" s="16" t="n">
        <f aca="false">D1862*H1862</f>
        <v>884.69</v>
      </c>
      <c r="L1862" s="16" t="n">
        <f aca="false">J1862-K1862</f>
        <v>159.96</v>
      </c>
    </row>
    <row r="1863" customFormat="false" ht="15" hidden="false" customHeight="false" outlineLevel="0" collapsed="false">
      <c r="A1863" s="12" t="n">
        <v>1862</v>
      </c>
      <c r="B1863" s="12" t="n">
        <v>981</v>
      </c>
      <c r="C1863" s="12" t="n">
        <v>32</v>
      </c>
      <c r="D1863" s="12" t="n">
        <v>2</v>
      </c>
      <c r="E1863" s="16" t="n">
        <v>4219</v>
      </c>
      <c r="F1863" s="12" t="n">
        <v>0</v>
      </c>
      <c r="G1863" s="12" t="str">
        <f aca="false">INDEX(Products!$C$2:$C$181,MATCH(C1863,Products!$A$2:$A$181,0))</f>
        <v>Home &amp; Kitchen</v>
      </c>
      <c r="H1863" s="16" t="n">
        <f aca="false">INDEX(Products!$E$2:$E$181,MATCH(C1863,Products!$A$2:$A$181,0))</f>
        <v>2621.48</v>
      </c>
      <c r="I1863" s="12" t="str">
        <f aca="false">INDEX(Orders!$G$2:$G$3525,MATCH(B1863,Orders!$A$2:$A$3525,0))</f>
        <v>Delivered</v>
      </c>
      <c r="J1863" s="16" t="n">
        <f aca="false">D1863*E1863*(1-F1863/100)</f>
        <v>8438</v>
      </c>
      <c r="K1863" s="16" t="n">
        <f aca="false">D1863*H1863</f>
        <v>5242.96</v>
      </c>
      <c r="L1863" s="16" t="n">
        <f aca="false">J1863-K1863</f>
        <v>3195.04</v>
      </c>
    </row>
    <row r="1864" customFormat="false" ht="15" hidden="false" customHeight="false" outlineLevel="0" collapsed="false">
      <c r="A1864" s="12" t="n">
        <v>1863</v>
      </c>
      <c r="B1864" s="12" t="n">
        <v>982</v>
      </c>
      <c r="C1864" s="12" t="n">
        <v>173</v>
      </c>
      <c r="D1864" s="12" t="n">
        <v>1</v>
      </c>
      <c r="E1864" s="16" t="n">
        <v>429</v>
      </c>
      <c r="F1864" s="12" t="n">
        <v>0</v>
      </c>
      <c r="G1864" s="12" t="str">
        <f aca="false">INDEX(Products!$C$2:$C$181,MATCH(C1864,Products!$A$2:$A$181,0))</f>
        <v>Books &amp; Stationery</v>
      </c>
      <c r="H1864" s="16" t="n">
        <f aca="false">INDEX(Products!$E$2:$E$181,MATCH(C1864,Products!$A$2:$A$181,0))</f>
        <v>288.79</v>
      </c>
      <c r="I1864" s="12" t="str">
        <f aca="false">INDEX(Orders!$G$2:$G$3525,MATCH(B1864,Orders!$A$2:$A$3525,0))</f>
        <v>Delivered</v>
      </c>
      <c r="J1864" s="16" t="n">
        <f aca="false">D1864*E1864*(1-F1864/100)</f>
        <v>429</v>
      </c>
      <c r="K1864" s="16" t="n">
        <f aca="false">D1864*H1864</f>
        <v>288.79</v>
      </c>
      <c r="L1864" s="16" t="n">
        <f aca="false">J1864-K1864</f>
        <v>140.21</v>
      </c>
    </row>
    <row r="1865" customFormat="false" ht="15" hidden="false" customHeight="false" outlineLevel="0" collapsed="false">
      <c r="A1865" s="12" t="n">
        <v>1864</v>
      </c>
      <c r="B1865" s="12" t="n">
        <v>982</v>
      </c>
      <c r="C1865" s="12" t="n">
        <v>111</v>
      </c>
      <c r="D1865" s="12" t="n">
        <v>1</v>
      </c>
      <c r="E1865" s="16" t="n">
        <v>1249</v>
      </c>
      <c r="F1865" s="12" t="n">
        <v>0</v>
      </c>
      <c r="G1865" s="12" t="str">
        <f aca="false">INDEX(Products!$C$2:$C$181,MATCH(C1865,Products!$A$2:$A$181,0))</f>
        <v>Beauty</v>
      </c>
      <c r="H1865" s="16" t="n">
        <f aca="false">INDEX(Products!$E$2:$E$181,MATCH(C1865,Products!$A$2:$A$181,0))</f>
        <v>828.91</v>
      </c>
      <c r="I1865" s="12" t="str">
        <f aca="false">INDEX(Orders!$G$2:$G$3525,MATCH(B1865,Orders!$A$2:$A$3525,0))</f>
        <v>Delivered</v>
      </c>
      <c r="J1865" s="16" t="n">
        <f aca="false">D1865*E1865*(1-F1865/100)</f>
        <v>1249</v>
      </c>
      <c r="K1865" s="16" t="n">
        <f aca="false">D1865*H1865</f>
        <v>828.91</v>
      </c>
      <c r="L1865" s="16" t="n">
        <f aca="false">J1865-K1865</f>
        <v>420.09</v>
      </c>
    </row>
    <row r="1866" customFormat="false" ht="15" hidden="false" customHeight="false" outlineLevel="0" collapsed="false">
      <c r="A1866" s="12" t="n">
        <v>1865</v>
      </c>
      <c r="B1866" s="12" t="n">
        <v>983</v>
      </c>
      <c r="C1866" s="12" t="n">
        <v>161</v>
      </c>
      <c r="D1866" s="12" t="n">
        <v>1</v>
      </c>
      <c r="E1866" s="16" t="n">
        <v>549</v>
      </c>
      <c r="F1866" s="12" t="n">
        <v>20</v>
      </c>
      <c r="G1866" s="12" t="str">
        <f aca="false">INDEX(Products!$C$2:$C$181,MATCH(C1866,Products!$A$2:$A$181,0))</f>
        <v>Books &amp; Stationery</v>
      </c>
      <c r="H1866" s="16" t="n">
        <f aca="false">INDEX(Products!$E$2:$E$181,MATCH(C1866,Products!$A$2:$A$181,0))</f>
        <v>380.41</v>
      </c>
      <c r="I1866" s="12" t="str">
        <f aca="false">INDEX(Orders!$G$2:$G$3525,MATCH(B1866,Orders!$A$2:$A$3525,0))</f>
        <v>Cancelled</v>
      </c>
      <c r="J1866" s="16" t="n">
        <f aca="false">D1866*E1866*(1-F1866/100)</f>
        <v>439.2</v>
      </c>
      <c r="K1866" s="16" t="n">
        <f aca="false">D1866*H1866</f>
        <v>380.41</v>
      </c>
      <c r="L1866" s="16" t="n">
        <f aca="false">J1866-K1866</f>
        <v>58.79</v>
      </c>
    </row>
    <row r="1867" customFormat="false" ht="15" hidden="false" customHeight="false" outlineLevel="0" collapsed="false">
      <c r="A1867" s="12" t="n">
        <v>1866</v>
      </c>
      <c r="B1867" s="12" t="n">
        <v>983</v>
      </c>
      <c r="C1867" s="12" t="n">
        <v>142</v>
      </c>
      <c r="D1867" s="12" t="n">
        <v>1</v>
      </c>
      <c r="E1867" s="16" t="n">
        <v>1669</v>
      </c>
      <c r="F1867" s="12" t="n">
        <v>10</v>
      </c>
      <c r="G1867" s="12" t="str">
        <f aca="false">INDEX(Products!$C$2:$C$181,MATCH(C1867,Products!$A$2:$A$181,0))</f>
        <v>Sports &amp; Fitness</v>
      </c>
      <c r="H1867" s="16" t="n">
        <f aca="false">INDEX(Products!$E$2:$E$181,MATCH(C1867,Products!$A$2:$A$181,0))</f>
        <v>949.32</v>
      </c>
      <c r="I1867" s="12" t="str">
        <f aca="false">INDEX(Orders!$G$2:$G$3525,MATCH(B1867,Orders!$A$2:$A$3525,0))</f>
        <v>Cancelled</v>
      </c>
      <c r="J1867" s="16" t="n">
        <f aca="false">D1867*E1867*(1-F1867/100)</f>
        <v>1502.1</v>
      </c>
      <c r="K1867" s="16" t="n">
        <f aca="false">D1867*H1867</f>
        <v>949.32</v>
      </c>
      <c r="L1867" s="16" t="n">
        <f aca="false">J1867-K1867</f>
        <v>552.78</v>
      </c>
    </row>
    <row r="1868" customFormat="false" ht="15" hidden="false" customHeight="false" outlineLevel="0" collapsed="false">
      <c r="A1868" s="12" t="n">
        <v>1867</v>
      </c>
      <c r="B1868" s="12" t="n">
        <v>983</v>
      </c>
      <c r="C1868" s="12" t="n">
        <v>150</v>
      </c>
      <c r="D1868" s="12" t="n">
        <v>2</v>
      </c>
      <c r="E1868" s="16" t="n">
        <v>2599</v>
      </c>
      <c r="F1868" s="12" t="n">
        <v>0</v>
      </c>
      <c r="G1868" s="12" t="str">
        <f aca="false">INDEX(Products!$C$2:$C$181,MATCH(C1868,Products!$A$2:$A$181,0))</f>
        <v>Sports &amp; Fitness</v>
      </c>
      <c r="H1868" s="16" t="n">
        <f aca="false">INDEX(Products!$E$2:$E$181,MATCH(C1868,Products!$A$2:$A$181,0))</f>
        <v>1473.81</v>
      </c>
      <c r="I1868" s="12" t="str">
        <f aca="false">INDEX(Orders!$G$2:$G$3525,MATCH(B1868,Orders!$A$2:$A$3525,0))</f>
        <v>Cancelled</v>
      </c>
      <c r="J1868" s="16" t="n">
        <f aca="false">D1868*E1868*(1-F1868/100)</f>
        <v>5198</v>
      </c>
      <c r="K1868" s="16" t="n">
        <f aca="false">D1868*H1868</f>
        <v>2947.62</v>
      </c>
      <c r="L1868" s="16" t="n">
        <f aca="false">J1868-K1868</f>
        <v>2250.38</v>
      </c>
    </row>
    <row r="1869" customFormat="false" ht="15" hidden="false" customHeight="false" outlineLevel="0" collapsed="false">
      <c r="A1869" s="12" t="n">
        <v>1868</v>
      </c>
      <c r="B1869" s="12" t="n">
        <v>984</v>
      </c>
      <c r="C1869" s="12" t="n">
        <v>26</v>
      </c>
      <c r="D1869" s="12" t="n">
        <v>2</v>
      </c>
      <c r="E1869" s="16" t="n">
        <v>5849</v>
      </c>
      <c r="F1869" s="12" t="n">
        <v>5</v>
      </c>
      <c r="G1869" s="12" t="str">
        <f aca="false">INDEX(Products!$C$2:$C$181,MATCH(C1869,Products!$A$2:$A$181,0))</f>
        <v>Electronics</v>
      </c>
      <c r="H1869" s="16" t="n">
        <f aca="false">INDEX(Products!$E$2:$E$181,MATCH(C1869,Products!$A$2:$A$181,0))</f>
        <v>4123.7</v>
      </c>
      <c r="I1869" s="12" t="str">
        <f aca="false">INDEX(Orders!$G$2:$G$3525,MATCH(B1869,Orders!$A$2:$A$3525,0))</f>
        <v>Cancelled</v>
      </c>
      <c r="J1869" s="16" t="n">
        <f aca="false">D1869*E1869*(1-F1869/100)</f>
        <v>11113.1</v>
      </c>
      <c r="K1869" s="16" t="n">
        <f aca="false">D1869*H1869</f>
        <v>8247.4</v>
      </c>
      <c r="L1869" s="16" t="n">
        <f aca="false">J1869-K1869</f>
        <v>2865.7</v>
      </c>
    </row>
    <row r="1870" customFormat="false" ht="15" hidden="false" customHeight="false" outlineLevel="0" collapsed="false">
      <c r="A1870" s="12" t="n">
        <v>1869</v>
      </c>
      <c r="B1870" s="12" t="n">
        <v>984</v>
      </c>
      <c r="C1870" s="12" t="n">
        <v>110</v>
      </c>
      <c r="D1870" s="12" t="n">
        <v>2</v>
      </c>
      <c r="E1870" s="16" t="n">
        <v>1229</v>
      </c>
      <c r="F1870" s="12" t="n">
        <v>0</v>
      </c>
      <c r="G1870" s="12" t="str">
        <f aca="false">INDEX(Products!$C$2:$C$181,MATCH(C1870,Products!$A$2:$A$181,0))</f>
        <v>Beauty</v>
      </c>
      <c r="H1870" s="16" t="n">
        <f aca="false">INDEX(Products!$E$2:$E$181,MATCH(C1870,Products!$A$2:$A$181,0))</f>
        <v>884.69</v>
      </c>
      <c r="I1870" s="12" t="str">
        <f aca="false">INDEX(Orders!$G$2:$G$3525,MATCH(B1870,Orders!$A$2:$A$3525,0))</f>
        <v>Cancelled</v>
      </c>
      <c r="J1870" s="16" t="n">
        <f aca="false">D1870*E1870*(1-F1870/100)</f>
        <v>2458</v>
      </c>
      <c r="K1870" s="16" t="n">
        <f aca="false">D1870*H1870</f>
        <v>1769.38</v>
      </c>
      <c r="L1870" s="16" t="n">
        <f aca="false">J1870-K1870</f>
        <v>688.62</v>
      </c>
    </row>
    <row r="1871" customFormat="false" ht="15" hidden="false" customHeight="false" outlineLevel="0" collapsed="false">
      <c r="A1871" s="12" t="n">
        <v>1870</v>
      </c>
      <c r="B1871" s="12" t="n">
        <v>985</v>
      </c>
      <c r="C1871" s="12" t="n">
        <v>45</v>
      </c>
      <c r="D1871" s="12" t="n">
        <v>1</v>
      </c>
      <c r="E1871" s="16" t="n">
        <v>4489</v>
      </c>
      <c r="F1871" s="12" t="n">
        <v>0</v>
      </c>
      <c r="G1871" s="12" t="str">
        <f aca="false">INDEX(Products!$C$2:$C$181,MATCH(C1871,Products!$A$2:$A$181,0))</f>
        <v>Home &amp; Kitchen</v>
      </c>
      <c r="H1871" s="16" t="n">
        <f aca="false">INDEX(Products!$E$2:$E$181,MATCH(C1871,Products!$A$2:$A$181,0))</f>
        <v>2892.9</v>
      </c>
      <c r="I1871" s="12" t="str">
        <f aca="false">INDEX(Orders!$G$2:$G$3525,MATCH(B1871,Orders!$A$2:$A$3525,0))</f>
        <v>Cancelled</v>
      </c>
      <c r="J1871" s="16" t="n">
        <f aca="false">D1871*E1871*(1-F1871/100)</f>
        <v>4489</v>
      </c>
      <c r="K1871" s="16" t="n">
        <f aca="false">D1871*H1871</f>
        <v>2892.9</v>
      </c>
      <c r="L1871" s="16" t="n">
        <f aca="false">J1871-K1871</f>
        <v>1596.1</v>
      </c>
    </row>
    <row r="1872" customFormat="false" ht="15" hidden="false" customHeight="false" outlineLevel="0" collapsed="false">
      <c r="A1872" s="12" t="n">
        <v>1871</v>
      </c>
      <c r="B1872" s="12" t="n">
        <v>985</v>
      </c>
      <c r="C1872" s="12" t="n">
        <v>120</v>
      </c>
      <c r="D1872" s="12" t="n">
        <v>3</v>
      </c>
      <c r="E1872" s="16" t="n">
        <v>1229</v>
      </c>
      <c r="F1872" s="12" t="n">
        <v>0</v>
      </c>
      <c r="G1872" s="12" t="str">
        <f aca="false">INDEX(Products!$C$2:$C$181,MATCH(C1872,Products!$A$2:$A$181,0))</f>
        <v>Beauty</v>
      </c>
      <c r="H1872" s="16" t="n">
        <f aca="false">INDEX(Products!$E$2:$E$181,MATCH(C1872,Products!$A$2:$A$181,0))</f>
        <v>719.48</v>
      </c>
      <c r="I1872" s="12" t="str">
        <f aca="false">INDEX(Orders!$G$2:$G$3525,MATCH(B1872,Orders!$A$2:$A$3525,0))</f>
        <v>Cancelled</v>
      </c>
      <c r="J1872" s="16" t="n">
        <f aca="false">D1872*E1872*(1-F1872/100)</f>
        <v>3687</v>
      </c>
      <c r="K1872" s="16" t="n">
        <f aca="false">D1872*H1872</f>
        <v>2158.44</v>
      </c>
      <c r="L1872" s="16" t="n">
        <f aca="false">J1872-K1872</f>
        <v>1528.56</v>
      </c>
    </row>
    <row r="1873" customFormat="false" ht="15" hidden="false" customHeight="false" outlineLevel="0" collapsed="false">
      <c r="A1873" s="12" t="n">
        <v>1872</v>
      </c>
      <c r="B1873" s="12" t="n">
        <v>986</v>
      </c>
      <c r="C1873" s="12" t="n">
        <v>32</v>
      </c>
      <c r="D1873" s="12" t="n">
        <v>1</v>
      </c>
      <c r="E1873" s="16" t="n">
        <v>4219</v>
      </c>
      <c r="F1873" s="12" t="n">
        <v>15</v>
      </c>
      <c r="G1873" s="12" t="str">
        <f aca="false">INDEX(Products!$C$2:$C$181,MATCH(C1873,Products!$A$2:$A$181,0))</f>
        <v>Home &amp; Kitchen</v>
      </c>
      <c r="H1873" s="16" t="n">
        <f aca="false">INDEX(Products!$E$2:$E$181,MATCH(C1873,Products!$A$2:$A$181,0))</f>
        <v>2621.48</v>
      </c>
      <c r="I1873" s="12" t="str">
        <f aca="false">INDEX(Orders!$G$2:$G$3525,MATCH(B1873,Orders!$A$2:$A$3525,0))</f>
        <v>Cancelled</v>
      </c>
      <c r="J1873" s="16" t="n">
        <f aca="false">D1873*E1873*(1-F1873/100)</f>
        <v>3586.15</v>
      </c>
      <c r="K1873" s="16" t="n">
        <f aca="false">D1873*H1873</f>
        <v>2621.48</v>
      </c>
      <c r="L1873" s="16" t="n">
        <f aca="false">J1873-K1873</f>
        <v>964.67</v>
      </c>
    </row>
    <row r="1874" customFormat="false" ht="15" hidden="false" customHeight="false" outlineLevel="0" collapsed="false">
      <c r="A1874" s="12" t="n">
        <v>1873</v>
      </c>
      <c r="B1874" s="12" t="n">
        <v>986</v>
      </c>
      <c r="C1874" s="12" t="n">
        <v>73</v>
      </c>
      <c r="D1874" s="12" t="n">
        <v>1</v>
      </c>
      <c r="E1874" s="16" t="n">
        <v>1079</v>
      </c>
      <c r="F1874" s="12" t="n">
        <v>0</v>
      </c>
      <c r="G1874" s="12" t="str">
        <f aca="false">INDEX(Products!$C$2:$C$181,MATCH(C1874,Products!$A$2:$A$181,0))</f>
        <v>Fashion</v>
      </c>
      <c r="H1874" s="16" t="n">
        <f aca="false">INDEX(Products!$E$2:$E$181,MATCH(C1874,Products!$A$2:$A$181,0))</f>
        <v>601.41</v>
      </c>
      <c r="I1874" s="12" t="str">
        <f aca="false">INDEX(Orders!$G$2:$G$3525,MATCH(B1874,Orders!$A$2:$A$3525,0))</f>
        <v>Cancelled</v>
      </c>
      <c r="J1874" s="16" t="n">
        <f aca="false">D1874*E1874*(1-F1874/100)</f>
        <v>1079</v>
      </c>
      <c r="K1874" s="16" t="n">
        <f aca="false">D1874*H1874</f>
        <v>601.41</v>
      </c>
      <c r="L1874" s="16" t="n">
        <f aca="false">J1874-K1874</f>
        <v>477.59</v>
      </c>
    </row>
    <row r="1875" customFormat="false" ht="15" hidden="false" customHeight="false" outlineLevel="0" collapsed="false">
      <c r="A1875" s="12" t="n">
        <v>1874</v>
      </c>
      <c r="B1875" s="12" t="n">
        <v>987</v>
      </c>
      <c r="C1875" s="12" t="n">
        <v>76</v>
      </c>
      <c r="D1875" s="12" t="n">
        <v>1</v>
      </c>
      <c r="E1875" s="16" t="n">
        <v>2759</v>
      </c>
      <c r="F1875" s="12" t="n">
        <v>0</v>
      </c>
      <c r="G1875" s="12" t="str">
        <f aca="false">INDEX(Products!$C$2:$C$181,MATCH(C1875,Products!$A$2:$A$181,0))</f>
        <v>Fashion</v>
      </c>
      <c r="H1875" s="16" t="n">
        <f aca="false">INDEX(Products!$E$2:$E$181,MATCH(C1875,Products!$A$2:$A$181,0))</f>
        <v>1649.64</v>
      </c>
      <c r="I1875" s="12" t="str">
        <f aca="false">INDEX(Orders!$G$2:$G$3525,MATCH(B1875,Orders!$A$2:$A$3525,0))</f>
        <v>Delivered</v>
      </c>
      <c r="J1875" s="16" t="n">
        <f aca="false">D1875*E1875*(1-F1875/100)</f>
        <v>2759</v>
      </c>
      <c r="K1875" s="16" t="n">
        <f aca="false">D1875*H1875</f>
        <v>1649.64</v>
      </c>
      <c r="L1875" s="16" t="n">
        <f aca="false">J1875-K1875</f>
        <v>1109.36</v>
      </c>
    </row>
    <row r="1876" customFormat="false" ht="15" hidden="false" customHeight="false" outlineLevel="0" collapsed="false">
      <c r="A1876" s="12" t="n">
        <v>1875</v>
      </c>
      <c r="B1876" s="12" t="n">
        <v>987</v>
      </c>
      <c r="C1876" s="12" t="n">
        <v>80</v>
      </c>
      <c r="D1876" s="12" t="n">
        <v>1</v>
      </c>
      <c r="E1876" s="16" t="n">
        <v>949</v>
      </c>
      <c r="F1876" s="12" t="n">
        <v>0</v>
      </c>
      <c r="G1876" s="12" t="str">
        <f aca="false">INDEX(Products!$C$2:$C$181,MATCH(C1876,Products!$A$2:$A$181,0))</f>
        <v>Fashion</v>
      </c>
      <c r="H1876" s="16" t="n">
        <f aca="false">INDEX(Products!$E$2:$E$181,MATCH(C1876,Products!$A$2:$A$181,0))</f>
        <v>660.17</v>
      </c>
      <c r="I1876" s="12" t="str">
        <f aca="false">INDEX(Orders!$G$2:$G$3525,MATCH(B1876,Orders!$A$2:$A$3525,0))</f>
        <v>Delivered</v>
      </c>
      <c r="J1876" s="16" t="n">
        <f aca="false">D1876*E1876*(1-F1876/100)</f>
        <v>949</v>
      </c>
      <c r="K1876" s="16" t="n">
        <f aca="false">D1876*H1876</f>
        <v>660.17</v>
      </c>
      <c r="L1876" s="16" t="n">
        <f aca="false">J1876-K1876</f>
        <v>288.83</v>
      </c>
    </row>
    <row r="1877" customFormat="false" ht="15" hidden="false" customHeight="false" outlineLevel="0" collapsed="false">
      <c r="A1877" s="12" t="n">
        <v>1876</v>
      </c>
      <c r="B1877" s="12" t="n">
        <v>987</v>
      </c>
      <c r="C1877" s="12" t="n">
        <v>30</v>
      </c>
      <c r="D1877" s="12" t="n">
        <v>1</v>
      </c>
      <c r="E1877" s="16" t="n">
        <v>1049</v>
      </c>
      <c r="F1877" s="12" t="n">
        <v>0</v>
      </c>
      <c r="G1877" s="12" t="str">
        <f aca="false">INDEX(Products!$C$2:$C$181,MATCH(C1877,Products!$A$2:$A$181,0))</f>
        <v>Electronics</v>
      </c>
      <c r="H1877" s="16" t="n">
        <f aca="false">INDEX(Products!$E$2:$E$181,MATCH(C1877,Products!$A$2:$A$181,0))</f>
        <v>645.2</v>
      </c>
      <c r="I1877" s="12" t="str">
        <f aca="false">INDEX(Orders!$G$2:$G$3525,MATCH(B1877,Orders!$A$2:$A$3525,0))</f>
        <v>Delivered</v>
      </c>
      <c r="J1877" s="16" t="n">
        <f aca="false">D1877*E1877*(1-F1877/100)</f>
        <v>1049</v>
      </c>
      <c r="K1877" s="16" t="n">
        <f aca="false">D1877*H1877</f>
        <v>645.2</v>
      </c>
      <c r="L1877" s="16" t="n">
        <f aca="false">J1877-K1877</f>
        <v>403.8</v>
      </c>
    </row>
    <row r="1878" customFormat="false" ht="15" hidden="false" customHeight="false" outlineLevel="0" collapsed="false">
      <c r="A1878" s="12" t="n">
        <v>1877</v>
      </c>
      <c r="B1878" s="12" t="n">
        <v>988</v>
      </c>
      <c r="C1878" s="12" t="n">
        <v>121</v>
      </c>
      <c r="D1878" s="12" t="n">
        <v>1</v>
      </c>
      <c r="E1878" s="16" t="n">
        <v>3789</v>
      </c>
      <c r="F1878" s="12" t="n">
        <v>0</v>
      </c>
      <c r="G1878" s="12" t="str">
        <f aca="false">INDEX(Products!$C$2:$C$181,MATCH(C1878,Products!$A$2:$A$181,0))</f>
        <v>Sports &amp; Fitness</v>
      </c>
      <c r="H1878" s="16" t="n">
        <f aca="false">INDEX(Products!$E$2:$E$181,MATCH(C1878,Products!$A$2:$A$181,0))</f>
        <v>2806.84</v>
      </c>
      <c r="I1878" s="12" t="str">
        <f aca="false">INDEX(Orders!$G$2:$G$3525,MATCH(B1878,Orders!$A$2:$A$3525,0))</f>
        <v>Delivered</v>
      </c>
      <c r="J1878" s="16" t="n">
        <f aca="false">D1878*E1878*(1-F1878/100)</f>
        <v>3789</v>
      </c>
      <c r="K1878" s="16" t="n">
        <f aca="false">D1878*H1878</f>
        <v>2806.84</v>
      </c>
      <c r="L1878" s="16" t="n">
        <f aca="false">J1878-K1878</f>
        <v>982.16</v>
      </c>
    </row>
    <row r="1879" customFormat="false" ht="15" hidden="false" customHeight="false" outlineLevel="0" collapsed="false">
      <c r="A1879" s="12" t="n">
        <v>1878</v>
      </c>
      <c r="B1879" s="12" t="n">
        <v>989</v>
      </c>
      <c r="C1879" s="12" t="n">
        <v>66</v>
      </c>
      <c r="D1879" s="12" t="n">
        <v>1</v>
      </c>
      <c r="E1879" s="16" t="n">
        <v>1439</v>
      </c>
      <c r="F1879" s="12" t="n">
        <v>15</v>
      </c>
      <c r="G1879" s="12" t="str">
        <f aca="false">INDEX(Products!$C$2:$C$181,MATCH(C1879,Products!$A$2:$A$181,0))</f>
        <v>Fashion</v>
      </c>
      <c r="H1879" s="16" t="n">
        <f aca="false">INDEX(Products!$E$2:$E$181,MATCH(C1879,Products!$A$2:$A$181,0))</f>
        <v>855.37</v>
      </c>
      <c r="I1879" s="12" t="str">
        <f aca="false">INDEX(Orders!$G$2:$G$3525,MATCH(B1879,Orders!$A$2:$A$3525,0))</f>
        <v>Delivered</v>
      </c>
      <c r="J1879" s="16" t="n">
        <f aca="false">D1879*E1879*(1-F1879/100)</f>
        <v>1223.15</v>
      </c>
      <c r="K1879" s="16" t="n">
        <f aca="false">D1879*H1879</f>
        <v>855.37</v>
      </c>
      <c r="L1879" s="16" t="n">
        <f aca="false">J1879-K1879</f>
        <v>367.78</v>
      </c>
    </row>
    <row r="1880" customFormat="false" ht="15" hidden="false" customHeight="false" outlineLevel="0" collapsed="false">
      <c r="A1880" s="12" t="n">
        <v>1879</v>
      </c>
      <c r="B1880" s="12" t="n">
        <v>989</v>
      </c>
      <c r="C1880" s="12" t="n">
        <v>123</v>
      </c>
      <c r="D1880" s="12" t="n">
        <v>1</v>
      </c>
      <c r="E1880" s="16" t="n">
        <v>319</v>
      </c>
      <c r="F1880" s="12" t="n">
        <v>15</v>
      </c>
      <c r="G1880" s="12" t="str">
        <f aca="false">INDEX(Products!$C$2:$C$181,MATCH(C1880,Products!$A$2:$A$181,0))</f>
        <v>Sports &amp; Fitness</v>
      </c>
      <c r="H1880" s="16" t="n">
        <f aca="false">INDEX(Products!$E$2:$E$181,MATCH(C1880,Products!$A$2:$A$181,0))</f>
        <v>234.68</v>
      </c>
      <c r="I1880" s="12" t="str">
        <f aca="false">INDEX(Orders!$G$2:$G$3525,MATCH(B1880,Orders!$A$2:$A$3525,0))</f>
        <v>Delivered</v>
      </c>
      <c r="J1880" s="16" t="n">
        <f aca="false">D1880*E1880*(1-F1880/100)</f>
        <v>271.15</v>
      </c>
      <c r="K1880" s="16" t="n">
        <f aca="false">D1880*H1880</f>
        <v>234.68</v>
      </c>
      <c r="L1880" s="16" t="n">
        <f aca="false">J1880-K1880</f>
        <v>36.47</v>
      </c>
    </row>
    <row r="1881" customFormat="false" ht="15" hidden="false" customHeight="false" outlineLevel="0" collapsed="false">
      <c r="A1881" s="12" t="n">
        <v>1880</v>
      </c>
      <c r="B1881" s="12" t="n">
        <v>990</v>
      </c>
      <c r="C1881" s="12" t="n">
        <v>49</v>
      </c>
      <c r="D1881" s="12" t="n">
        <v>1</v>
      </c>
      <c r="E1881" s="16" t="n">
        <v>2809</v>
      </c>
      <c r="F1881" s="12" t="n">
        <v>0</v>
      </c>
      <c r="G1881" s="12" t="str">
        <f aca="false">INDEX(Products!$C$2:$C$181,MATCH(C1881,Products!$A$2:$A$181,0))</f>
        <v>Home &amp; Kitchen</v>
      </c>
      <c r="H1881" s="16" t="n">
        <f aca="false">INDEX(Products!$E$2:$E$181,MATCH(C1881,Products!$A$2:$A$181,0))</f>
        <v>1785.14</v>
      </c>
      <c r="I1881" s="12" t="str">
        <f aca="false">INDEX(Orders!$G$2:$G$3525,MATCH(B1881,Orders!$A$2:$A$3525,0))</f>
        <v>Delivered</v>
      </c>
      <c r="J1881" s="16" t="n">
        <f aca="false">D1881*E1881*(1-F1881/100)</f>
        <v>2809</v>
      </c>
      <c r="K1881" s="16" t="n">
        <f aca="false">D1881*H1881</f>
        <v>1785.14</v>
      </c>
      <c r="L1881" s="16" t="n">
        <f aca="false">J1881-K1881</f>
        <v>1023.86</v>
      </c>
    </row>
    <row r="1882" customFormat="false" ht="15" hidden="false" customHeight="false" outlineLevel="0" collapsed="false">
      <c r="A1882" s="12" t="n">
        <v>1881</v>
      </c>
      <c r="B1882" s="12" t="n">
        <v>991</v>
      </c>
      <c r="C1882" s="12" t="n">
        <v>175</v>
      </c>
      <c r="D1882" s="12" t="n">
        <v>1</v>
      </c>
      <c r="E1882" s="16" t="n">
        <v>409</v>
      </c>
      <c r="F1882" s="12" t="n">
        <v>0</v>
      </c>
      <c r="G1882" s="12" t="str">
        <f aca="false">INDEX(Products!$C$2:$C$181,MATCH(C1882,Products!$A$2:$A$181,0))</f>
        <v>Books &amp; Stationery</v>
      </c>
      <c r="H1882" s="16" t="n">
        <f aca="false">INDEX(Products!$E$2:$E$181,MATCH(C1882,Products!$A$2:$A$181,0))</f>
        <v>276.15</v>
      </c>
      <c r="I1882" s="12" t="str">
        <f aca="false">INDEX(Orders!$G$2:$G$3525,MATCH(B1882,Orders!$A$2:$A$3525,0))</f>
        <v>Cancelled</v>
      </c>
      <c r="J1882" s="16" t="n">
        <f aca="false">D1882*E1882*(1-F1882/100)</f>
        <v>409</v>
      </c>
      <c r="K1882" s="16" t="n">
        <f aca="false">D1882*H1882</f>
        <v>276.15</v>
      </c>
      <c r="L1882" s="16" t="n">
        <f aca="false">J1882-K1882</f>
        <v>132.85</v>
      </c>
    </row>
    <row r="1883" customFormat="false" ht="15" hidden="false" customHeight="false" outlineLevel="0" collapsed="false">
      <c r="A1883" s="12" t="n">
        <v>1882</v>
      </c>
      <c r="B1883" s="12" t="n">
        <v>991</v>
      </c>
      <c r="C1883" s="12" t="n">
        <v>146</v>
      </c>
      <c r="D1883" s="12" t="n">
        <v>1</v>
      </c>
      <c r="E1883" s="16" t="n">
        <v>369</v>
      </c>
      <c r="F1883" s="12" t="n">
        <v>0</v>
      </c>
      <c r="G1883" s="12" t="str">
        <f aca="false">INDEX(Products!$C$2:$C$181,MATCH(C1883,Products!$A$2:$A$181,0))</f>
        <v>Sports &amp; Fitness</v>
      </c>
      <c r="H1883" s="16" t="n">
        <f aca="false">INDEX(Products!$E$2:$E$181,MATCH(C1883,Products!$A$2:$A$181,0))</f>
        <v>205.71</v>
      </c>
      <c r="I1883" s="12" t="str">
        <f aca="false">INDEX(Orders!$G$2:$G$3525,MATCH(B1883,Orders!$A$2:$A$3525,0))</f>
        <v>Cancelled</v>
      </c>
      <c r="J1883" s="16" t="n">
        <f aca="false">D1883*E1883*(1-F1883/100)</f>
        <v>369</v>
      </c>
      <c r="K1883" s="16" t="n">
        <f aca="false">D1883*H1883</f>
        <v>205.71</v>
      </c>
      <c r="L1883" s="16" t="n">
        <f aca="false">J1883-K1883</f>
        <v>163.29</v>
      </c>
    </row>
    <row r="1884" customFormat="false" ht="15" hidden="false" customHeight="false" outlineLevel="0" collapsed="false">
      <c r="A1884" s="12" t="n">
        <v>1883</v>
      </c>
      <c r="B1884" s="12" t="n">
        <v>991</v>
      </c>
      <c r="C1884" s="12" t="n">
        <v>94</v>
      </c>
      <c r="D1884" s="12" t="n">
        <v>1</v>
      </c>
      <c r="E1884" s="16" t="n">
        <v>1509</v>
      </c>
      <c r="F1884" s="12" t="n">
        <v>5</v>
      </c>
      <c r="G1884" s="12" t="str">
        <f aca="false">INDEX(Products!$C$2:$C$181,MATCH(C1884,Products!$A$2:$A$181,0))</f>
        <v>Beauty</v>
      </c>
      <c r="H1884" s="16" t="n">
        <f aca="false">INDEX(Products!$E$2:$E$181,MATCH(C1884,Products!$A$2:$A$181,0))</f>
        <v>997.51</v>
      </c>
      <c r="I1884" s="12" t="str">
        <f aca="false">INDEX(Orders!$G$2:$G$3525,MATCH(B1884,Orders!$A$2:$A$3525,0))</f>
        <v>Cancelled</v>
      </c>
      <c r="J1884" s="16" t="n">
        <f aca="false">D1884*E1884*(1-F1884/100)</f>
        <v>1433.55</v>
      </c>
      <c r="K1884" s="16" t="n">
        <f aca="false">D1884*H1884</f>
        <v>997.51</v>
      </c>
      <c r="L1884" s="16" t="n">
        <f aca="false">J1884-K1884</f>
        <v>436.04</v>
      </c>
    </row>
    <row r="1885" customFormat="false" ht="15" hidden="false" customHeight="false" outlineLevel="0" collapsed="false">
      <c r="A1885" s="12" t="n">
        <v>1884</v>
      </c>
      <c r="B1885" s="12" t="n">
        <v>992</v>
      </c>
      <c r="C1885" s="12" t="n">
        <v>36</v>
      </c>
      <c r="D1885" s="12" t="n">
        <v>1</v>
      </c>
      <c r="E1885" s="16" t="n">
        <v>3959</v>
      </c>
      <c r="F1885" s="12" t="n">
        <v>0</v>
      </c>
      <c r="G1885" s="12" t="str">
        <f aca="false">INDEX(Products!$C$2:$C$181,MATCH(C1885,Products!$A$2:$A$181,0))</f>
        <v>Home &amp; Kitchen</v>
      </c>
      <c r="H1885" s="16" t="n">
        <f aca="false">INDEX(Products!$E$2:$E$181,MATCH(C1885,Products!$A$2:$A$181,0))</f>
        <v>2334.79</v>
      </c>
      <c r="I1885" s="12" t="str">
        <f aca="false">INDEX(Orders!$G$2:$G$3525,MATCH(B1885,Orders!$A$2:$A$3525,0))</f>
        <v>Delivered</v>
      </c>
      <c r="J1885" s="16" t="n">
        <f aca="false">D1885*E1885*(1-F1885/100)</f>
        <v>3959</v>
      </c>
      <c r="K1885" s="16" t="n">
        <f aca="false">D1885*H1885</f>
        <v>2334.79</v>
      </c>
      <c r="L1885" s="16" t="n">
        <f aca="false">J1885-K1885</f>
        <v>1624.21</v>
      </c>
    </row>
    <row r="1886" customFormat="false" ht="15" hidden="false" customHeight="false" outlineLevel="0" collapsed="false">
      <c r="A1886" s="12" t="n">
        <v>1885</v>
      </c>
      <c r="B1886" s="12" t="n">
        <v>993</v>
      </c>
      <c r="C1886" s="12" t="n">
        <v>116</v>
      </c>
      <c r="D1886" s="12" t="n">
        <v>2</v>
      </c>
      <c r="E1886" s="16" t="n">
        <v>1469</v>
      </c>
      <c r="F1886" s="12" t="n">
        <v>0</v>
      </c>
      <c r="G1886" s="12" t="str">
        <f aca="false">INDEX(Products!$C$2:$C$181,MATCH(C1886,Products!$A$2:$A$181,0))</f>
        <v>Beauty</v>
      </c>
      <c r="H1886" s="16" t="n">
        <f aca="false">INDEX(Products!$E$2:$E$181,MATCH(C1886,Products!$A$2:$A$181,0))</f>
        <v>955.62</v>
      </c>
      <c r="I1886" s="12" t="str">
        <f aca="false">INDEX(Orders!$G$2:$G$3525,MATCH(B1886,Orders!$A$2:$A$3525,0))</f>
        <v>Cancelled</v>
      </c>
      <c r="J1886" s="16" t="n">
        <f aca="false">D1886*E1886*(1-F1886/100)</f>
        <v>2938</v>
      </c>
      <c r="K1886" s="16" t="n">
        <f aca="false">D1886*H1886</f>
        <v>1911.24</v>
      </c>
      <c r="L1886" s="16" t="n">
        <f aca="false">J1886-K1886</f>
        <v>1026.76</v>
      </c>
    </row>
    <row r="1887" customFormat="false" ht="15" hidden="false" customHeight="false" outlineLevel="0" collapsed="false">
      <c r="A1887" s="12" t="n">
        <v>1886</v>
      </c>
      <c r="B1887" s="12" t="n">
        <v>994</v>
      </c>
      <c r="C1887" s="12" t="n">
        <v>116</v>
      </c>
      <c r="D1887" s="12" t="n">
        <v>1</v>
      </c>
      <c r="E1887" s="16" t="n">
        <v>1469</v>
      </c>
      <c r="F1887" s="12" t="n">
        <v>0</v>
      </c>
      <c r="G1887" s="12" t="str">
        <f aca="false">INDEX(Products!$C$2:$C$181,MATCH(C1887,Products!$A$2:$A$181,0))</f>
        <v>Beauty</v>
      </c>
      <c r="H1887" s="16" t="n">
        <f aca="false">INDEX(Products!$E$2:$E$181,MATCH(C1887,Products!$A$2:$A$181,0))</f>
        <v>955.62</v>
      </c>
      <c r="I1887" s="12" t="str">
        <f aca="false">INDEX(Orders!$G$2:$G$3525,MATCH(B1887,Orders!$A$2:$A$3525,0))</f>
        <v>Cancelled</v>
      </c>
      <c r="J1887" s="16" t="n">
        <f aca="false">D1887*E1887*(1-F1887/100)</f>
        <v>1469</v>
      </c>
      <c r="K1887" s="16" t="n">
        <f aca="false">D1887*H1887</f>
        <v>955.62</v>
      </c>
      <c r="L1887" s="16" t="n">
        <f aca="false">J1887-K1887</f>
        <v>513.38</v>
      </c>
    </row>
    <row r="1888" customFormat="false" ht="15" hidden="false" customHeight="false" outlineLevel="0" collapsed="false">
      <c r="A1888" s="12" t="n">
        <v>1887</v>
      </c>
      <c r="B1888" s="12" t="n">
        <v>994</v>
      </c>
      <c r="C1888" s="12" t="n">
        <v>122</v>
      </c>
      <c r="D1888" s="12" t="n">
        <v>1</v>
      </c>
      <c r="E1888" s="16" t="n">
        <v>3689</v>
      </c>
      <c r="F1888" s="12" t="n">
        <v>0</v>
      </c>
      <c r="G1888" s="12" t="str">
        <f aca="false">INDEX(Products!$C$2:$C$181,MATCH(C1888,Products!$A$2:$A$181,0))</f>
        <v>Sports &amp; Fitness</v>
      </c>
      <c r="H1888" s="16" t="n">
        <f aca="false">INDEX(Products!$E$2:$E$181,MATCH(C1888,Products!$A$2:$A$181,0))</f>
        <v>2302.05</v>
      </c>
      <c r="I1888" s="12" t="str">
        <f aca="false">INDEX(Orders!$G$2:$G$3525,MATCH(B1888,Orders!$A$2:$A$3525,0))</f>
        <v>Cancelled</v>
      </c>
      <c r="J1888" s="16" t="n">
        <f aca="false">D1888*E1888*(1-F1888/100)</f>
        <v>3689</v>
      </c>
      <c r="K1888" s="16" t="n">
        <f aca="false">D1888*H1888</f>
        <v>2302.05</v>
      </c>
      <c r="L1888" s="16" t="n">
        <f aca="false">J1888-K1888</f>
        <v>1386.95</v>
      </c>
    </row>
    <row r="1889" customFormat="false" ht="15" hidden="false" customHeight="false" outlineLevel="0" collapsed="false">
      <c r="A1889" s="12" t="n">
        <v>1888</v>
      </c>
      <c r="B1889" s="12" t="n">
        <v>995</v>
      </c>
      <c r="C1889" s="12" t="n">
        <v>52</v>
      </c>
      <c r="D1889" s="12" t="n">
        <v>1</v>
      </c>
      <c r="E1889" s="16" t="n">
        <v>1859</v>
      </c>
      <c r="F1889" s="12" t="n">
        <v>20</v>
      </c>
      <c r="G1889" s="12" t="str">
        <f aca="false">INDEX(Products!$C$2:$C$181,MATCH(C1889,Products!$A$2:$A$181,0))</f>
        <v>Home &amp; Kitchen</v>
      </c>
      <c r="H1889" s="16" t="n">
        <f aca="false">INDEX(Products!$E$2:$E$181,MATCH(C1889,Products!$A$2:$A$181,0))</f>
        <v>1211.54</v>
      </c>
      <c r="I1889" s="12" t="str">
        <f aca="false">INDEX(Orders!$G$2:$G$3525,MATCH(B1889,Orders!$A$2:$A$3525,0))</f>
        <v>Delivered</v>
      </c>
      <c r="J1889" s="16" t="n">
        <f aca="false">D1889*E1889*(1-F1889/100)</f>
        <v>1487.2</v>
      </c>
      <c r="K1889" s="16" t="n">
        <f aca="false">D1889*H1889</f>
        <v>1211.54</v>
      </c>
      <c r="L1889" s="16" t="n">
        <f aca="false">J1889-K1889</f>
        <v>275.66</v>
      </c>
    </row>
    <row r="1890" customFormat="false" ht="15" hidden="false" customHeight="false" outlineLevel="0" collapsed="false">
      <c r="A1890" s="12" t="n">
        <v>1889</v>
      </c>
      <c r="B1890" s="12" t="n">
        <v>995</v>
      </c>
      <c r="C1890" s="12" t="n">
        <v>175</v>
      </c>
      <c r="D1890" s="12" t="n">
        <v>1</v>
      </c>
      <c r="E1890" s="16" t="n">
        <v>409</v>
      </c>
      <c r="F1890" s="12" t="n">
        <v>15</v>
      </c>
      <c r="G1890" s="12" t="str">
        <f aca="false">INDEX(Products!$C$2:$C$181,MATCH(C1890,Products!$A$2:$A$181,0))</f>
        <v>Books &amp; Stationery</v>
      </c>
      <c r="H1890" s="16" t="n">
        <f aca="false">INDEX(Products!$E$2:$E$181,MATCH(C1890,Products!$A$2:$A$181,0))</f>
        <v>276.15</v>
      </c>
      <c r="I1890" s="12" t="str">
        <f aca="false">INDEX(Orders!$G$2:$G$3525,MATCH(B1890,Orders!$A$2:$A$3525,0))</f>
        <v>Delivered</v>
      </c>
      <c r="J1890" s="16" t="n">
        <f aca="false">D1890*E1890*(1-F1890/100)</f>
        <v>347.65</v>
      </c>
      <c r="K1890" s="16" t="n">
        <f aca="false">D1890*H1890</f>
        <v>276.15</v>
      </c>
      <c r="L1890" s="16" t="n">
        <f aca="false">J1890-K1890</f>
        <v>71.5</v>
      </c>
    </row>
    <row r="1891" customFormat="false" ht="15" hidden="false" customHeight="false" outlineLevel="0" collapsed="false">
      <c r="A1891" s="12" t="n">
        <v>1890</v>
      </c>
      <c r="B1891" s="12" t="n">
        <v>995</v>
      </c>
      <c r="C1891" s="12" t="n">
        <v>12</v>
      </c>
      <c r="D1891" s="12" t="n">
        <v>1</v>
      </c>
      <c r="E1891" s="16" t="n">
        <v>2329</v>
      </c>
      <c r="F1891" s="12" t="n">
        <v>20</v>
      </c>
      <c r="G1891" s="12" t="str">
        <f aca="false">INDEX(Products!$C$2:$C$181,MATCH(C1891,Products!$A$2:$A$181,0))</f>
        <v>Electronics</v>
      </c>
      <c r="H1891" s="16" t="n">
        <f aca="false">INDEX(Products!$E$2:$E$181,MATCH(C1891,Products!$A$2:$A$181,0))</f>
        <v>1451.6</v>
      </c>
      <c r="I1891" s="12" t="str">
        <f aca="false">INDEX(Orders!$G$2:$G$3525,MATCH(B1891,Orders!$A$2:$A$3525,0))</f>
        <v>Delivered</v>
      </c>
      <c r="J1891" s="16" t="n">
        <f aca="false">D1891*E1891*(1-F1891/100)</f>
        <v>1863.2</v>
      </c>
      <c r="K1891" s="16" t="n">
        <f aca="false">D1891*H1891</f>
        <v>1451.6</v>
      </c>
      <c r="L1891" s="16" t="n">
        <f aca="false">J1891-K1891</f>
        <v>411.6</v>
      </c>
    </row>
    <row r="1892" customFormat="false" ht="15" hidden="false" customHeight="false" outlineLevel="0" collapsed="false">
      <c r="A1892" s="12" t="n">
        <v>1891</v>
      </c>
      <c r="B1892" s="12" t="n">
        <v>996</v>
      </c>
      <c r="C1892" s="12" t="n">
        <v>175</v>
      </c>
      <c r="D1892" s="12" t="n">
        <v>2</v>
      </c>
      <c r="E1892" s="16" t="n">
        <v>409</v>
      </c>
      <c r="F1892" s="12" t="n">
        <v>10</v>
      </c>
      <c r="G1892" s="12" t="str">
        <f aca="false">INDEX(Products!$C$2:$C$181,MATCH(C1892,Products!$A$2:$A$181,0))</f>
        <v>Books &amp; Stationery</v>
      </c>
      <c r="H1892" s="16" t="n">
        <f aca="false">INDEX(Products!$E$2:$E$181,MATCH(C1892,Products!$A$2:$A$181,0))</f>
        <v>276.15</v>
      </c>
      <c r="I1892" s="12" t="str">
        <f aca="false">INDEX(Orders!$G$2:$G$3525,MATCH(B1892,Orders!$A$2:$A$3525,0))</f>
        <v>Cancelled</v>
      </c>
      <c r="J1892" s="16" t="n">
        <f aca="false">D1892*E1892*(1-F1892/100)</f>
        <v>736.2</v>
      </c>
      <c r="K1892" s="16" t="n">
        <f aca="false">D1892*H1892</f>
        <v>552.3</v>
      </c>
      <c r="L1892" s="16" t="n">
        <f aca="false">J1892-K1892</f>
        <v>183.9</v>
      </c>
    </row>
    <row r="1893" customFormat="false" ht="15" hidden="false" customHeight="false" outlineLevel="0" collapsed="false">
      <c r="A1893" s="12" t="n">
        <v>1892</v>
      </c>
      <c r="B1893" s="12" t="n">
        <v>997</v>
      </c>
      <c r="C1893" s="12" t="n">
        <v>50</v>
      </c>
      <c r="D1893" s="12" t="n">
        <v>1</v>
      </c>
      <c r="E1893" s="16" t="n">
        <v>529</v>
      </c>
      <c r="F1893" s="12" t="n">
        <v>0</v>
      </c>
      <c r="G1893" s="12" t="str">
        <f aca="false">INDEX(Products!$C$2:$C$181,MATCH(C1893,Products!$A$2:$A$181,0))</f>
        <v>Home &amp; Kitchen</v>
      </c>
      <c r="H1893" s="16" t="n">
        <f aca="false">INDEX(Products!$E$2:$E$181,MATCH(C1893,Products!$A$2:$A$181,0))</f>
        <v>302.36</v>
      </c>
      <c r="I1893" s="12" t="str">
        <f aca="false">INDEX(Orders!$G$2:$G$3525,MATCH(B1893,Orders!$A$2:$A$3525,0))</f>
        <v>Returned</v>
      </c>
      <c r="J1893" s="16" t="n">
        <f aca="false">D1893*E1893*(1-F1893/100)</f>
        <v>529</v>
      </c>
      <c r="K1893" s="16" t="n">
        <f aca="false">D1893*H1893</f>
        <v>302.36</v>
      </c>
      <c r="L1893" s="16" t="n">
        <f aca="false">J1893-K1893</f>
        <v>226.64</v>
      </c>
    </row>
    <row r="1894" customFormat="false" ht="15" hidden="false" customHeight="false" outlineLevel="0" collapsed="false">
      <c r="A1894" s="12" t="n">
        <v>1893</v>
      </c>
      <c r="B1894" s="12" t="n">
        <v>998</v>
      </c>
      <c r="C1894" s="12" t="n">
        <v>71</v>
      </c>
      <c r="D1894" s="12" t="n">
        <v>1</v>
      </c>
      <c r="E1894" s="16" t="n">
        <v>2909</v>
      </c>
      <c r="F1894" s="12" t="n">
        <v>0</v>
      </c>
      <c r="G1894" s="12" t="str">
        <f aca="false">INDEX(Products!$C$2:$C$181,MATCH(C1894,Products!$A$2:$A$181,0))</f>
        <v>Fashion</v>
      </c>
      <c r="H1894" s="16" t="n">
        <f aca="false">INDEX(Products!$E$2:$E$181,MATCH(C1894,Products!$A$2:$A$181,0))</f>
        <v>1746.44</v>
      </c>
      <c r="I1894" s="12" t="str">
        <f aca="false">INDEX(Orders!$G$2:$G$3525,MATCH(B1894,Orders!$A$2:$A$3525,0))</f>
        <v>Delivered</v>
      </c>
      <c r="J1894" s="16" t="n">
        <f aca="false">D1894*E1894*(1-F1894/100)</f>
        <v>2909</v>
      </c>
      <c r="K1894" s="16" t="n">
        <f aca="false">D1894*H1894</f>
        <v>1746.44</v>
      </c>
      <c r="L1894" s="16" t="n">
        <f aca="false">J1894-K1894</f>
        <v>1162.56</v>
      </c>
    </row>
    <row r="1895" customFormat="false" ht="15" hidden="false" customHeight="false" outlineLevel="0" collapsed="false">
      <c r="A1895" s="12" t="n">
        <v>1894</v>
      </c>
      <c r="B1895" s="12" t="n">
        <v>998</v>
      </c>
      <c r="C1895" s="12" t="n">
        <v>152</v>
      </c>
      <c r="D1895" s="12" t="n">
        <v>1</v>
      </c>
      <c r="E1895" s="16" t="n">
        <v>539</v>
      </c>
      <c r="F1895" s="12" t="n">
        <v>0</v>
      </c>
      <c r="G1895" s="12" t="str">
        <f aca="false">INDEX(Products!$C$2:$C$181,MATCH(C1895,Products!$A$2:$A$181,0))</f>
        <v>Books &amp; Stationery</v>
      </c>
      <c r="H1895" s="16" t="n">
        <f aca="false">INDEX(Products!$E$2:$E$181,MATCH(C1895,Products!$A$2:$A$181,0))</f>
        <v>365.16</v>
      </c>
      <c r="I1895" s="12" t="str">
        <f aca="false">INDEX(Orders!$G$2:$G$3525,MATCH(B1895,Orders!$A$2:$A$3525,0))</f>
        <v>Delivered</v>
      </c>
      <c r="J1895" s="16" t="n">
        <f aca="false">D1895*E1895*(1-F1895/100)</f>
        <v>539</v>
      </c>
      <c r="K1895" s="16" t="n">
        <f aca="false">D1895*H1895</f>
        <v>365.16</v>
      </c>
      <c r="L1895" s="16" t="n">
        <f aca="false">J1895-K1895</f>
        <v>173.84</v>
      </c>
    </row>
    <row r="1896" customFormat="false" ht="15" hidden="false" customHeight="false" outlineLevel="0" collapsed="false">
      <c r="A1896" s="12" t="n">
        <v>1895</v>
      </c>
      <c r="B1896" s="12" t="n">
        <v>998</v>
      </c>
      <c r="C1896" s="12" t="n">
        <v>167</v>
      </c>
      <c r="D1896" s="12" t="n">
        <v>1</v>
      </c>
      <c r="E1896" s="16" t="n">
        <v>119</v>
      </c>
      <c r="F1896" s="12" t="n">
        <v>0</v>
      </c>
      <c r="G1896" s="12" t="str">
        <f aca="false">INDEX(Products!$C$2:$C$181,MATCH(C1896,Products!$A$2:$A$181,0))</f>
        <v>Books &amp; Stationery</v>
      </c>
      <c r="H1896" s="16" t="n">
        <f aca="false">INDEX(Products!$E$2:$E$181,MATCH(C1896,Products!$A$2:$A$181,0))</f>
        <v>68.21</v>
      </c>
      <c r="I1896" s="12" t="str">
        <f aca="false">INDEX(Orders!$G$2:$G$3525,MATCH(B1896,Orders!$A$2:$A$3525,0))</f>
        <v>Delivered</v>
      </c>
      <c r="J1896" s="16" t="n">
        <f aca="false">D1896*E1896*(1-F1896/100)</f>
        <v>119</v>
      </c>
      <c r="K1896" s="16" t="n">
        <f aca="false">D1896*H1896</f>
        <v>68.21</v>
      </c>
      <c r="L1896" s="16" t="n">
        <f aca="false">J1896-K1896</f>
        <v>50.79</v>
      </c>
    </row>
    <row r="1897" customFormat="false" ht="15" hidden="false" customHeight="false" outlineLevel="0" collapsed="false">
      <c r="A1897" s="12" t="n">
        <v>1896</v>
      </c>
      <c r="B1897" s="12" t="n">
        <v>998</v>
      </c>
      <c r="C1897" s="12" t="n">
        <v>51</v>
      </c>
      <c r="D1897" s="12" t="n">
        <v>1</v>
      </c>
      <c r="E1897" s="16" t="n">
        <v>549</v>
      </c>
      <c r="F1897" s="12" t="n">
        <v>0</v>
      </c>
      <c r="G1897" s="12" t="str">
        <f aca="false">INDEX(Products!$C$2:$C$181,MATCH(C1897,Products!$A$2:$A$181,0))</f>
        <v>Home &amp; Kitchen</v>
      </c>
      <c r="H1897" s="16" t="n">
        <f aca="false">INDEX(Products!$E$2:$E$181,MATCH(C1897,Products!$A$2:$A$181,0))</f>
        <v>371.83</v>
      </c>
      <c r="I1897" s="12" t="str">
        <f aca="false">INDEX(Orders!$G$2:$G$3525,MATCH(B1897,Orders!$A$2:$A$3525,0))</f>
        <v>Delivered</v>
      </c>
      <c r="J1897" s="16" t="n">
        <f aca="false">D1897*E1897*(1-F1897/100)</f>
        <v>549</v>
      </c>
      <c r="K1897" s="16" t="n">
        <f aca="false">D1897*H1897</f>
        <v>371.83</v>
      </c>
      <c r="L1897" s="16" t="n">
        <f aca="false">J1897-K1897</f>
        <v>177.17</v>
      </c>
    </row>
    <row r="1898" customFormat="false" ht="15" hidden="false" customHeight="false" outlineLevel="0" collapsed="false">
      <c r="A1898" s="12" t="n">
        <v>1897</v>
      </c>
      <c r="B1898" s="12" t="n">
        <v>999</v>
      </c>
      <c r="C1898" s="12" t="n">
        <v>177</v>
      </c>
      <c r="D1898" s="12" t="n">
        <v>1</v>
      </c>
      <c r="E1898" s="16" t="n">
        <v>639</v>
      </c>
      <c r="F1898" s="12" t="n">
        <v>0</v>
      </c>
      <c r="G1898" s="12" t="str">
        <f aca="false">INDEX(Products!$C$2:$C$181,MATCH(C1898,Products!$A$2:$A$181,0))</f>
        <v>Books &amp; Stationery</v>
      </c>
      <c r="H1898" s="16" t="n">
        <f aca="false">INDEX(Products!$E$2:$E$181,MATCH(C1898,Products!$A$2:$A$181,0))</f>
        <v>372.27</v>
      </c>
      <c r="I1898" s="12" t="str">
        <f aca="false">INDEX(Orders!$G$2:$G$3525,MATCH(B1898,Orders!$A$2:$A$3525,0))</f>
        <v>Delivered</v>
      </c>
      <c r="J1898" s="16" t="n">
        <f aca="false">D1898*E1898*(1-F1898/100)</f>
        <v>639</v>
      </c>
      <c r="K1898" s="16" t="n">
        <f aca="false">D1898*H1898</f>
        <v>372.27</v>
      </c>
      <c r="L1898" s="16" t="n">
        <f aca="false">J1898-K1898</f>
        <v>266.73</v>
      </c>
    </row>
    <row r="1899" customFormat="false" ht="15" hidden="false" customHeight="false" outlineLevel="0" collapsed="false">
      <c r="A1899" s="12" t="n">
        <v>1898</v>
      </c>
      <c r="B1899" s="12" t="n">
        <v>999</v>
      </c>
      <c r="C1899" s="12" t="n">
        <v>107</v>
      </c>
      <c r="D1899" s="12" t="n">
        <v>1</v>
      </c>
      <c r="E1899" s="16" t="n">
        <v>1239</v>
      </c>
      <c r="F1899" s="12" t="n">
        <v>10</v>
      </c>
      <c r="G1899" s="12" t="str">
        <f aca="false">INDEX(Products!$C$2:$C$181,MATCH(C1899,Products!$A$2:$A$181,0))</f>
        <v>Beauty</v>
      </c>
      <c r="H1899" s="16" t="n">
        <f aca="false">INDEX(Products!$E$2:$E$181,MATCH(C1899,Products!$A$2:$A$181,0))</f>
        <v>737.02</v>
      </c>
      <c r="I1899" s="12" t="str">
        <f aca="false">INDEX(Orders!$G$2:$G$3525,MATCH(B1899,Orders!$A$2:$A$3525,0))</f>
        <v>Delivered</v>
      </c>
      <c r="J1899" s="16" t="n">
        <f aca="false">D1899*E1899*(1-F1899/100)</f>
        <v>1115.1</v>
      </c>
      <c r="K1899" s="16" t="n">
        <f aca="false">D1899*H1899</f>
        <v>737.02</v>
      </c>
      <c r="L1899" s="16" t="n">
        <f aca="false">J1899-K1899</f>
        <v>378.08</v>
      </c>
    </row>
    <row r="1900" customFormat="false" ht="15" hidden="false" customHeight="false" outlineLevel="0" collapsed="false">
      <c r="A1900" s="12" t="n">
        <v>1899</v>
      </c>
      <c r="B1900" s="12" t="n">
        <v>1000</v>
      </c>
      <c r="C1900" s="12" t="n">
        <v>107</v>
      </c>
      <c r="D1900" s="12" t="n">
        <v>1</v>
      </c>
      <c r="E1900" s="16" t="n">
        <v>1239</v>
      </c>
      <c r="F1900" s="12" t="n">
        <v>0</v>
      </c>
      <c r="G1900" s="12" t="str">
        <f aca="false">INDEX(Products!$C$2:$C$181,MATCH(C1900,Products!$A$2:$A$181,0))</f>
        <v>Beauty</v>
      </c>
      <c r="H1900" s="16" t="n">
        <f aca="false">INDEX(Products!$E$2:$E$181,MATCH(C1900,Products!$A$2:$A$181,0))</f>
        <v>737.02</v>
      </c>
      <c r="I1900" s="12" t="str">
        <f aca="false">INDEX(Orders!$G$2:$G$3525,MATCH(B1900,Orders!$A$2:$A$3525,0))</f>
        <v>Delivered</v>
      </c>
      <c r="J1900" s="16" t="n">
        <f aca="false">D1900*E1900*(1-F1900/100)</f>
        <v>1239</v>
      </c>
      <c r="K1900" s="16" t="n">
        <f aca="false">D1900*H1900</f>
        <v>737.02</v>
      </c>
      <c r="L1900" s="16" t="n">
        <f aca="false">J1900-K1900</f>
        <v>501.98</v>
      </c>
    </row>
    <row r="1901" customFormat="false" ht="15" hidden="false" customHeight="false" outlineLevel="0" collapsed="false">
      <c r="A1901" s="12" t="n">
        <v>1900</v>
      </c>
      <c r="B1901" s="12" t="n">
        <v>1000</v>
      </c>
      <c r="C1901" s="12" t="n">
        <v>163</v>
      </c>
      <c r="D1901" s="12" t="n">
        <v>1</v>
      </c>
      <c r="E1901" s="16" t="n">
        <v>869</v>
      </c>
      <c r="F1901" s="12" t="n">
        <v>5</v>
      </c>
      <c r="G1901" s="12" t="str">
        <f aca="false">INDEX(Products!$C$2:$C$181,MATCH(C1901,Products!$A$2:$A$181,0))</f>
        <v>Books &amp; Stationery</v>
      </c>
      <c r="H1901" s="16" t="n">
        <f aca="false">INDEX(Products!$E$2:$E$181,MATCH(C1901,Products!$A$2:$A$181,0))</f>
        <v>606.2</v>
      </c>
      <c r="I1901" s="12" t="str">
        <f aca="false">INDEX(Orders!$G$2:$G$3525,MATCH(B1901,Orders!$A$2:$A$3525,0))</f>
        <v>Delivered</v>
      </c>
      <c r="J1901" s="16" t="n">
        <f aca="false">D1901*E1901*(1-F1901/100)</f>
        <v>825.55</v>
      </c>
      <c r="K1901" s="16" t="n">
        <f aca="false">D1901*H1901</f>
        <v>606.2</v>
      </c>
      <c r="L1901" s="16" t="n">
        <f aca="false">J1901-K1901</f>
        <v>219.35</v>
      </c>
    </row>
    <row r="1902" customFormat="false" ht="15" hidden="false" customHeight="false" outlineLevel="0" collapsed="false">
      <c r="A1902" s="12" t="n">
        <v>1901</v>
      </c>
      <c r="B1902" s="12" t="n">
        <v>1000</v>
      </c>
      <c r="C1902" s="12" t="n">
        <v>115</v>
      </c>
      <c r="D1902" s="12" t="n">
        <v>1</v>
      </c>
      <c r="E1902" s="16" t="n">
        <v>1629</v>
      </c>
      <c r="F1902" s="12" t="n">
        <v>0</v>
      </c>
      <c r="G1902" s="12" t="str">
        <f aca="false">INDEX(Products!$C$2:$C$181,MATCH(C1902,Products!$A$2:$A$181,0))</f>
        <v>Beauty</v>
      </c>
      <c r="H1902" s="16" t="n">
        <f aca="false">INDEX(Products!$E$2:$E$181,MATCH(C1902,Products!$A$2:$A$181,0))</f>
        <v>1101.57</v>
      </c>
      <c r="I1902" s="12" t="str">
        <f aca="false">INDEX(Orders!$G$2:$G$3525,MATCH(B1902,Orders!$A$2:$A$3525,0))</f>
        <v>Delivered</v>
      </c>
      <c r="J1902" s="16" t="n">
        <f aca="false">D1902*E1902*(1-F1902/100)</f>
        <v>1629</v>
      </c>
      <c r="K1902" s="16" t="n">
        <f aca="false">D1902*H1902</f>
        <v>1101.57</v>
      </c>
      <c r="L1902" s="16" t="n">
        <f aca="false">J1902-K1902</f>
        <v>527.43</v>
      </c>
    </row>
    <row r="1903" customFormat="false" ht="15" hidden="false" customHeight="false" outlineLevel="0" collapsed="false">
      <c r="A1903" s="12" t="n">
        <v>1902</v>
      </c>
      <c r="B1903" s="12" t="n">
        <v>1000</v>
      </c>
      <c r="C1903" s="12" t="n">
        <v>149</v>
      </c>
      <c r="D1903" s="12" t="n">
        <v>1</v>
      </c>
      <c r="E1903" s="16" t="n">
        <v>3149</v>
      </c>
      <c r="F1903" s="12" t="n">
        <v>0</v>
      </c>
      <c r="G1903" s="12" t="str">
        <f aca="false">INDEX(Products!$C$2:$C$181,MATCH(C1903,Products!$A$2:$A$181,0))</f>
        <v>Sports &amp; Fitness</v>
      </c>
      <c r="H1903" s="16" t="n">
        <f aca="false">INDEX(Products!$E$2:$E$181,MATCH(C1903,Products!$A$2:$A$181,0))</f>
        <v>1867.87</v>
      </c>
      <c r="I1903" s="12" t="str">
        <f aca="false">INDEX(Orders!$G$2:$G$3525,MATCH(B1903,Orders!$A$2:$A$3525,0))</f>
        <v>Delivered</v>
      </c>
      <c r="J1903" s="16" t="n">
        <f aca="false">D1903*E1903*(1-F1903/100)</f>
        <v>3149</v>
      </c>
      <c r="K1903" s="16" t="n">
        <f aca="false">D1903*H1903</f>
        <v>1867.87</v>
      </c>
      <c r="L1903" s="16" t="n">
        <f aca="false">J1903-K1903</f>
        <v>1281.13</v>
      </c>
    </row>
    <row r="1904" customFormat="false" ht="15" hidden="false" customHeight="false" outlineLevel="0" collapsed="false">
      <c r="A1904" s="12" t="n">
        <v>1903</v>
      </c>
      <c r="B1904" s="12" t="n">
        <v>1001</v>
      </c>
      <c r="C1904" s="12" t="n">
        <v>107</v>
      </c>
      <c r="D1904" s="12" t="n">
        <v>1</v>
      </c>
      <c r="E1904" s="16" t="n">
        <v>1239</v>
      </c>
      <c r="F1904" s="12" t="n">
        <v>0</v>
      </c>
      <c r="G1904" s="12" t="str">
        <f aca="false">INDEX(Products!$C$2:$C$181,MATCH(C1904,Products!$A$2:$A$181,0))</f>
        <v>Beauty</v>
      </c>
      <c r="H1904" s="16" t="n">
        <f aca="false">INDEX(Products!$E$2:$E$181,MATCH(C1904,Products!$A$2:$A$181,0))</f>
        <v>737.02</v>
      </c>
      <c r="I1904" s="12" t="str">
        <f aca="false">INDEX(Orders!$G$2:$G$3525,MATCH(B1904,Orders!$A$2:$A$3525,0))</f>
        <v>Delivered</v>
      </c>
      <c r="J1904" s="16" t="n">
        <f aca="false">D1904*E1904*(1-F1904/100)</f>
        <v>1239</v>
      </c>
      <c r="K1904" s="16" t="n">
        <f aca="false">D1904*H1904</f>
        <v>737.02</v>
      </c>
      <c r="L1904" s="16" t="n">
        <f aca="false">J1904-K1904</f>
        <v>501.98</v>
      </c>
    </row>
    <row r="1905" customFormat="false" ht="15" hidden="false" customHeight="false" outlineLevel="0" collapsed="false">
      <c r="A1905" s="12" t="n">
        <v>1904</v>
      </c>
      <c r="B1905" s="12" t="n">
        <v>1001</v>
      </c>
      <c r="C1905" s="12" t="n">
        <v>55</v>
      </c>
      <c r="D1905" s="12" t="n">
        <v>1</v>
      </c>
      <c r="E1905" s="16" t="n">
        <v>1459</v>
      </c>
      <c r="F1905" s="12" t="n">
        <v>5</v>
      </c>
      <c r="G1905" s="12" t="str">
        <f aca="false">INDEX(Products!$C$2:$C$181,MATCH(C1905,Products!$A$2:$A$181,0))</f>
        <v>Home &amp; Kitchen</v>
      </c>
      <c r="H1905" s="16" t="n">
        <f aca="false">INDEX(Products!$E$2:$E$181,MATCH(C1905,Products!$A$2:$A$181,0))</f>
        <v>824.91</v>
      </c>
      <c r="I1905" s="12" t="str">
        <f aca="false">INDEX(Orders!$G$2:$G$3525,MATCH(B1905,Orders!$A$2:$A$3525,0))</f>
        <v>Delivered</v>
      </c>
      <c r="J1905" s="16" t="n">
        <f aca="false">D1905*E1905*(1-F1905/100)</f>
        <v>1386.05</v>
      </c>
      <c r="K1905" s="16" t="n">
        <f aca="false">D1905*H1905</f>
        <v>824.91</v>
      </c>
      <c r="L1905" s="16" t="n">
        <f aca="false">J1905-K1905</f>
        <v>561.14</v>
      </c>
    </row>
    <row r="1906" customFormat="false" ht="15" hidden="false" customHeight="false" outlineLevel="0" collapsed="false">
      <c r="A1906" s="12" t="n">
        <v>1905</v>
      </c>
      <c r="B1906" s="12" t="n">
        <v>1002</v>
      </c>
      <c r="C1906" s="12" t="n">
        <v>5</v>
      </c>
      <c r="D1906" s="12" t="n">
        <v>1</v>
      </c>
      <c r="E1906" s="16" t="n">
        <v>3939</v>
      </c>
      <c r="F1906" s="12" t="n">
        <v>0</v>
      </c>
      <c r="G1906" s="12" t="str">
        <f aca="false">INDEX(Products!$C$2:$C$181,MATCH(C1906,Products!$A$2:$A$181,0))</f>
        <v>Electronics</v>
      </c>
      <c r="H1906" s="16" t="n">
        <f aca="false">INDEX(Products!$E$2:$E$181,MATCH(C1906,Products!$A$2:$A$181,0))</f>
        <v>2724.27</v>
      </c>
      <c r="I1906" s="12" t="str">
        <f aca="false">INDEX(Orders!$G$2:$G$3525,MATCH(B1906,Orders!$A$2:$A$3525,0))</f>
        <v>Delivered</v>
      </c>
      <c r="J1906" s="16" t="n">
        <f aca="false">D1906*E1906*(1-F1906/100)</f>
        <v>3939</v>
      </c>
      <c r="K1906" s="16" t="n">
        <f aca="false">D1906*H1906</f>
        <v>2724.27</v>
      </c>
      <c r="L1906" s="16" t="n">
        <f aca="false">J1906-K1906</f>
        <v>1214.73</v>
      </c>
    </row>
    <row r="1907" customFormat="false" ht="15" hidden="false" customHeight="false" outlineLevel="0" collapsed="false">
      <c r="A1907" s="12" t="n">
        <v>1906</v>
      </c>
      <c r="B1907" s="12" t="n">
        <v>1003</v>
      </c>
      <c r="C1907" s="12" t="n">
        <v>170</v>
      </c>
      <c r="D1907" s="12" t="n">
        <v>1</v>
      </c>
      <c r="E1907" s="16" t="n">
        <v>489</v>
      </c>
      <c r="F1907" s="12" t="n">
        <v>0</v>
      </c>
      <c r="G1907" s="12" t="str">
        <f aca="false">INDEX(Products!$C$2:$C$181,MATCH(C1907,Products!$A$2:$A$181,0))</f>
        <v>Books &amp; Stationery</v>
      </c>
      <c r="H1907" s="16" t="n">
        <f aca="false">INDEX(Products!$E$2:$E$181,MATCH(C1907,Products!$A$2:$A$181,0))</f>
        <v>278.52</v>
      </c>
      <c r="I1907" s="12" t="str">
        <f aca="false">INDEX(Orders!$G$2:$G$3525,MATCH(B1907,Orders!$A$2:$A$3525,0))</f>
        <v>Returned</v>
      </c>
      <c r="J1907" s="16" t="n">
        <f aca="false">D1907*E1907*(1-F1907/100)</f>
        <v>489</v>
      </c>
      <c r="K1907" s="16" t="n">
        <f aca="false">D1907*H1907</f>
        <v>278.52</v>
      </c>
      <c r="L1907" s="16" t="n">
        <f aca="false">J1907-K1907</f>
        <v>210.48</v>
      </c>
    </row>
    <row r="1908" customFormat="false" ht="15" hidden="false" customHeight="false" outlineLevel="0" collapsed="false">
      <c r="A1908" s="12" t="n">
        <v>1907</v>
      </c>
      <c r="B1908" s="12" t="n">
        <v>1003</v>
      </c>
      <c r="C1908" s="12" t="n">
        <v>169</v>
      </c>
      <c r="D1908" s="12" t="n">
        <v>1</v>
      </c>
      <c r="E1908" s="16" t="n">
        <v>789</v>
      </c>
      <c r="F1908" s="12" t="n">
        <v>5</v>
      </c>
      <c r="G1908" s="12" t="str">
        <f aca="false">INDEX(Products!$C$2:$C$181,MATCH(C1908,Products!$A$2:$A$181,0))</f>
        <v>Books &amp; Stationery</v>
      </c>
      <c r="H1908" s="16" t="n">
        <f aca="false">INDEX(Products!$E$2:$E$181,MATCH(C1908,Products!$A$2:$A$181,0))</f>
        <v>544.99</v>
      </c>
      <c r="I1908" s="12" t="str">
        <f aca="false">INDEX(Orders!$G$2:$G$3525,MATCH(B1908,Orders!$A$2:$A$3525,0))</f>
        <v>Returned</v>
      </c>
      <c r="J1908" s="16" t="n">
        <f aca="false">D1908*E1908*(1-F1908/100)</f>
        <v>749.55</v>
      </c>
      <c r="K1908" s="16" t="n">
        <f aca="false">D1908*H1908</f>
        <v>544.99</v>
      </c>
      <c r="L1908" s="16" t="n">
        <f aca="false">J1908-K1908</f>
        <v>204.56</v>
      </c>
    </row>
    <row r="1909" customFormat="false" ht="15" hidden="false" customHeight="false" outlineLevel="0" collapsed="false">
      <c r="A1909" s="12" t="n">
        <v>1908</v>
      </c>
      <c r="B1909" s="12" t="n">
        <v>1003</v>
      </c>
      <c r="C1909" s="12" t="n">
        <v>148</v>
      </c>
      <c r="D1909" s="12" t="n">
        <v>3</v>
      </c>
      <c r="E1909" s="16" t="n">
        <v>739</v>
      </c>
      <c r="F1909" s="12" t="n">
        <v>0</v>
      </c>
      <c r="G1909" s="12" t="str">
        <f aca="false">INDEX(Products!$C$2:$C$181,MATCH(C1909,Products!$A$2:$A$181,0))</f>
        <v>Sports &amp; Fitness</v>
      </c>
      <c r="H1909" s="16" t="n">
        <f aca="false">INDEX(Products!$E$2:$E$181,MATCH(C1909,Products!$A$2:$A$181,0))</f>
        <v>483.64</v>
      </c>
      <c r="I1909" s="12" t="str">
        <f aca="false">INDEX(Orders!$G$2:$G$3525,MATCH(B1909,Orders!$A$2:$A$3525,0))</f>
        <v>Returned</v>
      </c>
      <c r="J1909" s="16" t="n">
        <f aca="false">D1909*E1909*(1-F1909/100)</f>
        <v>2217</v>
      </c>
      <c r="K1909" s="16" t="n">
        <f aca="false">D1909*H1909</f>
        <v>1450.92</v>
      </c>
      <c r="L1909" s="16" t="n">
        <f aca="false">J1909-K1909</f>
        <v>766.08</v>
      </c>
    </row>
    <row r="1910" customFormat="false" ht="15" hidden="false" customHeight="false" outlineLevel="0" collapsed="false">
      <c r="A1910" s="12" t="n">
        <v>1909</v>
      </c>
      <c r="B1910" s="12" t="n">
        <v>1004</v>
      </c>
      <c r="C1910" s="12" t="n">
        <v>54</v>
      </c>
      <c r="D1910" s="12" t="n">
        <v>1</v>
      </c>
      <c r="E1910" s="16" t="n">
        <v>2299</v>
      </c>
      <c r="F1910" s="12" t="n">
        <v>0</v>
      </c>
      <c r="G1910" s="12" t="str">
        <f aca="false">INDEX(Products!$C$2:$C$181,MATCH(C1910,Products!$A$2:$A$181,0))</f>
        <v>Home &amp; Kitchen</v>
      </c>
      <c r="H1910" s="16" t="n">
        <f aca="false">INDEX(Products!$E$2:$E$181,MATCH(C1910,Products!$A$2:$A$181,0))</f>
        <v>1611.85</v>
      </c>
      <c r="I1910" s="12" t="str">
        <f aca="false">INDEX(Orders!$G$2:$G$3525,MATCH(B1910,Orders!$A$2:$A$3525,0))</f>
        <v>Delivered</v>
      </c>
      <c r="J1910" s="16" t="n">
        <f aca="false">D1910*E1910*(1-F1910/100)</f>
        <v>2299</v>
      </c>
      <c r="K1910" s="16" t="n">
        <f aca="false">D1910*H1910</f>
        <v>1611.85</v>
      </c>
      <c r="L1910" s="16" t="n">
        <f aca="false">J1910-K1910</f>
        <v>687.15</v>
      </c>
    </row>
    <row r="1911" customFormat="false" ht="15" hidden="false" customHeight="false" outlineLevel="0" collapsed="false">
      <c r="A1911" s="12" t="n">
        <v>1910</v>
      </c>
      <c r="B1911" s="12" t="n">
        <v>1004</v>
      </c>
      <c r="C1911" s="12" t="n">
        <v>27</v>
      </c>
      <c r="D1911" s="12" t="n">
        <v>3</v>
      </c>
      <c r="E1911" s="16" t="n">
        <v>5699</v>
      </c>
      <c r="F1911" s="12" t="n">
        <v>20</v>
      </c>
      <c r="G1911" s="12" t="str">
        <f aca="false">INDEX(Products!$C$2:$C$181,MATCH(C1911,Products!$A$2:$A$181,0))</f>
        <v>Electronics</v>
      </c>
      <c r="H1911" s="16" t="n">
        <f aca="false">INDEX(Products!$E$2:$E$181,MATCH(C1911,Products!$A$2:$A$181,0))</f>
        <v>4154.37</v>
      </c>
      <c r="I1911" s="12" t="str">
        <f aca="false">INDEX(Orders!$G$2:$G$3525,MATCH(B1911,Orders!$A$2:$A$3525,0))</f>
        <v>Delivered</v>
      </c>
      <c r="J1911" s="16" t="n">
        <f aca="false">D1911*E1911*(1-F1911/100)</f>
        <v>13677.6</v>
      </c>
      <c r="K1911" s="16" t="n">
        <f aca="false">D1911*H1911</f>
        <v>12463.11</v>
      </c>
      <c r="L1911" s="16" t="n">
        <f aca="false">J1911-K1911</f>
        <v>1214.49</v>
      </c>
    </row>
    <row r="1912" customFormat="false" ht="15" hidden="false" customHeight="false" outlineLevel="0" collapsed="false">
      <c r="A1912" s="12" t="n">
        <v>1911</v>
      </c>
      <c r="B1912" s="12" t="n">
        <v>1005</v>
      </c>
      <c r="C1912" s="12" t="n">
        <v>180</v>
      </c>
      <c r="D1912" s="12" t="n">
        <v>1</v>
      </c>
      <c r="E1912" s="16" t="n">
        <v>859</v>
      </c>
      <c r="F1912" s="12" t="n">
        <v>0</v>
      </c>
      <c r="G1912" s="12" t="str">
        <f aca="false">INDEX(Products!$C$2:$C$181,MATCH(C1912,Products!$A$2:$A$181,0))</f>
        <v>Books &amp; Stationery</v>
      </c>
      <c r="H1912" s="16" t="n">
        <f aca="false">INDEX(Products!$E$2:$E$181,MATCH(C1912,Products!$A$2:$A$181,0))</f>
        <v>571.32</v>
      </c>
      <c r="I1912" s="12" t="str">
        <f aca="false">INDEX(Orders!$G$2:$G$3525,MATCH(B1912,Orders!$A$2:$A$3525,0))</f>
        <v>Delivered</v>
      </c>
      <c r="J1912" s="16" t="n">
        <f aca="false">D1912*E1912*(1-F1912/100)</f>
        <v>859</v>
      </c>
      <c r="K1912" s="16" t="n">
        <f aca="false">D1912*H1912</f>
        <v>571.32</v>
      </c>
      <c r="L1912" s="16" t="n">
        <f aca="false">J1912-K1912</f>
        <v>287.68</v>
      </c>
    </row>
    <row r="1913" customFormat="false" ht="15" hidden="false" customHeight="false" outlineLevel="0" collapsed="false">
      <c r="A1913" s="12" t="n">
        <v>1912</v>
      </c>
      <c r="B1913" s="12" t="n">
        <v>1005</v>
      </c>
      <c r="C1913" s="12" t="n">
        <v>162</v>
      </c>
      <c r="D1913" s="12" t="n">
        <v>1</v>
      </c>
      <c r="E1913" s="16" t="n">
        <v>639</v>
      </c>
      <c r="F1913" s="12" t="n">
        <v>20</v>
      </c>
      <c r="G1913" s="12" t="str">
        <f aca="false">INDEX(Products!$C$2:$C$181,MATCH(C1913,Products!$A$2:$A$181,0))</f>
        <v>Books &amp; Stationery</v>
      </c>
      <c r="H1913" s="16" t="n">
        <f aca="false">INDEX(Products!$E$2:$E$181,MATCH(C1913,Products!$A$2:$A$181,0))</f>
        <v>387.23</v>
      </c>
      <c r="I1913" s="12" t="str">
        <f aca="false">INDEX(Orders!$G$2:$G$3525,MATCH(B1913,Orders!$A$2:$A$3525,0))</f>
        <v>Delivered</v>
      </c>
      <c r="J1913" s="16" t="n">
        <f aca="false">D1913*E1913*(1-F1913/100)</f>
        <v>511.2</v>
      </c>
      <c r="K1913" s="16" t="n">
        <f aca="false">D1913*H1913</f>
        <v>387.23</v>
      </c>
      <c r="L1913" s="16" t="n">
        <f aca="false">J1913-K1913</f>
        <v>123.97</v>
      </c>
    </row>
    <row r="1914" customFormat="false" ht="15" hidden="false" customHeight="false" outlineLevel="0" collapsed="false">
      <c r="A1914" s="12" t="n">
        <v>1913</v>
      </c>
      <c r="B1914" s="12" t="n">
        <v>1005</v>
      </c>
      <c r="C1914" s="12" t="n">
        <v>3</v>
      </c>
      <c r="D1914" s="12" t="n">
        <v>1</v>
      </c>
      <c r="E1914" s="16" t="n">
        <v>1619</v>
      </c>
      <c r="F1914" s="12" t="n">
        <v>0</v>
      </c>
      <c r="G1914" s="12" t="str">
        <f aca="false">INDEX(Products!$C$2:$C$181,MATCH(C1914,Products!$A$2:$A$181,0))</f>
        <v>Electronics</v>
      </c>
      <c r="H1914" s="16" t="n">
        <f aca="false">INDEX(Products!$E$2:$E$181,MATCH(C1914,Products!$A$2:$A$181,0))</f>
        <v>940.96</v>
      </c>
      <c r="I1914" s="12" t="str">
        <f aca="false">INDEX(Orders!$G$2:$G$3525,MATCH(B1914,Orders!$A$2:$A$3525,0))</f>
        <v>Delivered</v>
      </c>
      <c r="J1914" s="16" t="n">
        <f aca="false">D1914*E1914*(1-F1914/100)</f>
        <v>1619</v>
      </c>
      <c r="K1914" s="16" t="n">
        <f aca="false">D1914*H1914</f>
        <v>940.96</v>
      </c>
      <c r="L1914" s="16" t="n">
        <f aca="false">J1914-K1914</f>
        <v>678.04</v>
      </c>
    </row>
    <row r="1915" customFormat="false" ht="15" hidden="false" customHeight="false" outlineLevel="0" collapsed="false">
      <c r="A1915" s="12" t="n">
        <v>1914</v>
      </c>
      <c r="B1915" s="12" t="n">
        <v>1005</v>
      </c>
      <c r="C1915" s="12" t="n">
        <v>150</v>
      </c>
      <c r="D1915" s="12" t="n">
        <v>3</v>
      </c>
      <c r="E1915" s="16" t="n">
        <v>2599</v>
      </c>
      <c r="F1915" s="12" t="n">
        <v>0</v>
      </c>
      <c r="G1915" s="12" t="str">
        <f aca="false">INDEX(Products!$C$2:$C$181,MATCH(C1915,Products!$A$2:$A$181,0))</f>
        <v>Sports &amp; Fitness</v>
      </c>
      <c r="H1915" s="16" t="n">
        <f aca="false">INDEX(Products!$E$2:$E$181,MATCH(C1915,Products!$A$2:$A$181,0))</f>
        <v>1473.81</v>
      </c>
      <c r="I1915" s="12" t="str">
        <f aca="false">INDEX(Orders!$G$2:$G$3525,MATCH(B1915,Orders!$A$2:$A$3525,0))</f>
        <v>Delivered</v>
      </c>
      <c r="J1915" s="16" t="n">
        <f aca="false">D1915*E1915*(1-F1915/100)</f>
        <v>7797</v>
      </c>
      <c r="K1915" s="16" t="n">
        <f aca="false">D1915*H1915</f>
        <v>4421.43</v>
      </c>
      <c r="L1915" s="16" t="n">
        <f aca="false">J1915-K1915</f>
        <v>3375.57</v>
      </c>
    </row>
    <row r="1916" customFormat="false" ht="15" hidden="false" customHeight="false" outlineLevel="0" collapsed="false">
      <c r="A1916" s="12" t="n">
        <v>1915</v>
      </c>
      <c r="B1916" s="12" t="n">
        <v>1006</v>
      </c>
      <c r="C1916" s="12" t="n">
        <v>143</v>
      </c>
      <c r="D1916" s="12" t="n">
        <v>1</v>
      </c>
      <c r="E1916" s="16" t="n">
        <v>2429</v>
      </c>
      <c r="F1916" s="12" t="n">
        <v>0</v>
      </c>
      <c r="G1916" s="12" t="str">
        <f aca="false">INDEX(Products!$C$2:$C$181,MATCH(C1916,Products!$A$2:$A$181,0))</f>
        <v>Sports &amp; Fitness</v>
      </c>
      <c r="H1916" s="16" t="n">
        <f aca="false">INDEX(Products!$E$2:$E$181,MATCH(C1916,Products!$A$2:$A$181,0))</f>
        <v>1353.41</v>
      </c>
      <c r="I1916" s="12" t="str">
        <f aca="false">INDEX(Orders!$G$2:$G$3525,MATCH(B1916,Orders!$A$2:$A$3525,0))</f>
        <v>Delivered</v>
      </c>
      <c r="J1916" s="16" t="n">
        <f aca="false">D1916*E1916*(1-F1916/100)</f>
        <v>2429</v>
      </c>
      <c r="K1916" s="16" t="n">
        <f aca="false">D1916*H1916</f>
        <v>1353.41</v>
      </c>
      <c r="L1916" s="16" t="n">
        <f aca="false">J1916-K1916</f>
        <v>1075.59</v>
      </c>
    </row>
    <row r="1917" customFormat="false" ht="15" hidden="false" customHeight="false" outlineLevel="0" collapsed="false">
      <c r="A1917" s="12" t="n">
        <v>1916</v>
      </c>
      <c r="B1917" s="12" t="n">
        <v>1007</v>
      </c>
      <c r="C1917" s="12" t="n">
        <v>116</v>
      </c>
      <c r="D1917" s="12" t="n">
        <v>2</v>
      </c>
      <c r="E1917" s="16" t="n">
        <v>1469</v>
      </c>
      <c r="F1917" s="12" t="n">
        <v>5</v>
      </c>
      <c r="G1917" s="12" t="str">
        <f aca="false">INDEX(Products!$C$2:$C$181,MATCH(C1917,Products!$A$2:$A$181,0))</f>
        <v>Beauty</v>
      </c>
      <c r="H1917" s="16" t="n">
        <f aca="false">INDEX(Products!$E$2:$E$181,MATCH(C1917,Products!$A$2:$A$181,0))</f>
        <v>955.62</v>
      </c>
      <c r="I1917" s="12" t="str">
        <f aca="false">INDEX(Orders!$G$2:$G$3525,MATCH(B1917,Orders!$A$2:$A$3525,0))</f>
        <v>Returned</v>
      </c>
      <c r="J1917" s="16" t="n">
        <f aca="false">D1917*E1917*(1-F1917/100)</f>
        <v>2791.1</v>
      </c>
      <c r="K1917" s="16" t="n">
        <f aca="false">D1917*H1917</f>
        <v>1911.24</v>
      </c>
      <c r="L1917" s="16" t="n">
        <f aca="false">J1917-K1917</f>
        <v>879.86</v>
      </c>
    </row>
    <row r="1918" customFormat="false" ht="15" hidden="false" customHeight="false" outlineLevel="0" collapsed="false">
      <c r="A1918" s="12" t="n">
        <v>1917</v>
      </c>
      <c r="B1918" s="12" t="n">
        <v>1008</v>
      </c>
      <c r="C1918" s="12" t="n">
        <v>151</v>
      </c>
      <c r="D1918" s="12" t="n">
        <v>1</v>
      </c>
      <c r="E1918" s="16" t="n">
        <v>149</v>
      </c>
      <c r="F1918" s="12" t="n">
        <v>5</v>
      </c>
      <c r="G1918" s="12" t="str">
        <f aca="false">INDEX(Products!$C$2:$C$181,MATCH(C1918,Products!$A$2:$A$181,0))</f>
        <v>Books &amp; Stationery</v>
      </c>
      <c r="H1918" s="16" t="n">
        <f aca="false">INDEX(Products!$E$2:$E$181,MATCH(C1918,Products!$A$2:$A$181,0))</f>
        <v>97.78</v>
      </c>
      <c r="I1918" s="12" t="str">
        <f aca="false">INDEX(Orders!$G$2:$G$3525,MATCH(B1918,Orders!$A$2:$A$3525,0))</f>
        <v>Delivered</v>
      </c>
      <c r="J1918" s="16" t="n">
        <f aca="false">D1918*E1918*(1-F1918/100)</f>
        <v>141.55</v>
      </c>
      <c r="K1918" s="16" t="n">
        <f aca="false">D1918*H1918</f>
        <v>97.78</v>
      </c>
      <c r="L1918" s="16" t="n">
        <f aca="false">J1918-K1918</f>
        <v>43.77</v>
      </c>
    </row>
    <row r="1919" customFormat="false" ht="15" hidden="false" customHeight="false" outlineLevel="0" collapsed="false">
      <c r="A1919" s="12" t="n">
        <v>1918</v>
      </c>
      <c r="B1919" s="12" t="n">
        <v>1009</v>
      </c>
      <c r="C1919" s="12" t="n">
        <v>143</v>
      </c>
      <c r="D1919" s="12" t="n">
        <v>1</v>
      </c>
      <c r="E1919" s="16" t="n">
        <v>2429</v>
      </c>
      <c r="F1919" s="12" t="n">
        <v>20</v>
      </c>
      <c r="G1919" s="12" t="str">
        <f aca="false">INDEX(Products!$C$2:$C$181,MATCH(C1919,Products!$A$2:$A$181,0))</f>
        <v>Sports &amp; Fitness</v>
      </c>
      <c r="H1919" s="16" t="n">
        <f aca="false">INDEX(Products!$E$2:$E$181,MATCH(C1919,Products!$A$2:$A$181,0))</f>
        <v>1353.41</v>
      </c>
      <c r="I1919" s="12" t="str">
        <f aca="false">INDEX(Orders!$G$2:$G$3525,MATCH(B1919,Orders!$A$2:$A$3525,0))</f>
        <v>Delivered</v>
      </c>
      <c r="J1919" s="16" t="n">
        <f aca="false">D1919*E1919*(1-F1919/100)</f>
        <v>1943.2</v>
      </c>
      <c r="K1919" s="16" t="n">
        <f aca="false">D1919*H1919</f>
        <v>1353.41</v>
      </c>
      <c r="L1919" s="16" t="n">
        <f aca="false">J1919-K1919</f>
        <v>589.79</v>
      </c>
    </row>
    <row r="1920" customFormat="false" ht="15" hidden="false" customHeight="false" outlineLevel="0" collapsed="false">
      <c r="A1920" s="12" t="n">
        <v>1919</v>
      </c>
      <c r="B1920" s="12" t="n">
        <v>1009</v>
      </c>
      <c r="C1920" s="12" t="n">
        <v>169</v>
      </c>
      <c r="D1920" s="12" t="n">
        <v>1</v>
      </c>
      <c r="E1920" s="16" t="n">
        <v>789</v>
      </c>
      <c r="F1920" s="12" t="n">
        <v>0</v>
      </c>
      <c r="G1920" s="12" t="str">
        <f aca="false">INDEX(Products!$C$2:$C$181,MATCH(C1920,Products!$A$2:$A$181,0))</f>
        <v>Books &amp; Stationery</v>
      </c>
      <c r="H1920" s="16" t="n">
        <f aca="false">INDEX(Products!$E$2:$E$181,MATCH(C1920,Products!$A$2:$A$181,0))</f>
        <v>544.99</v>
      </c>
      <c r="I1920" s="12" t="str">
        <f aca="false">INDEX(Orders!$G$2:$G$3525,MATCH(B1920,Orders!$A$2:$A$3525,0))</f>
        <v>Delivered</v>
      </c>
      <c r="J1920" s="16" t="n">
        <f aca="false">D1920*E1920*(1-F1920/100)</f>
        <v>789</v>
      </c>
      <c r="K1920" s="16" t="n">
        <f aca="false">D1920*H1920</f>
        <v>544.99</v>
      </c>
      <c r="L1920" s="16" t="n">
        <f aca="false">J1920-K1920</f>
        <v>244.01</v>
      </c>
    </row>
    <row r="1921" customFormat="false" ht="15" hidden="false" customHeight="false" outlineLevel="0" collapsed="false">
      <c r="A1921" s="12" t="n">
        <v>1920</v>
      </c>
      <c r="B1921" s="12" t="n">
        <v>1009</v>
      </c>
      <c r="C1921" s="12" t="n">
        <v>156</v>
      </c>
      <c r="D1921" s="12" t="n">
        <v>1</v>
      </c>
      <c r="E1921" s="16" t="n">
        <v>459</v>
      </c>
      <c r="F1921" s="12" t="n">
        <v>0</v>
      </c>
      <c r="G1921" s="12" t="str">
        <f aca="false">INDEX(Products!$C$2:$C$181,MATCH(C1921,Products!$A$2:$A$181,0))</f>
        <v>Books &amp; Stationery</v>
      </c>
      <c r="H1921" s="16" t="n">
        <f aca="false">INDEX(Products!$E$2:$E$181,MATCH(C1921,Products!$A$2:$A$181,0))</f>
        <v>259.65</v>
      </c>
      <c r="I1921" s="12" t="str">
        <f aca="false">INDEX(Orders!$G$2:$G$3525,MATCH(B1921,Orders!$A$2:$A$3525,0))</f>
        <v>Delivered</v>
      </c>
      <c r="J1921" s="16" t="n">
        <f aca="false">D1921*E1921*(1-F1921/100)</f>
        <v>459</v>
      </c>
      <c r="K1921" s="16" t="n">
        <f aca="false">D1921*H1921</f>
        <v>259.65</v>
      </c>
      <c r="L1921" s="16" t="n">
        <f aca="false">J1921-K1921</f>
        <v>199.35</v>
      </c>
    </row>
    <row r="1922" customFormat="false" ht="15" hidden="false" customHeight="false" outlineLevel="0" collapsed="false">
      <c r="A1922" s="12" t="n">
        <v>1921</v>
      </c>
      <c r="B1922" s="12" t="n">
        <v>1010</v>
      </c>
      <c r="C1922" s="12" t="n">
        <v>6</v>
      </c>
      <c r="D1922" s="12" t="n">
        <v>1</v>
      </c>
      <c r="E1922" s="16" t="n">
        <v>919</v>
      </c>
      <c r="F1922" s="12" t="n">
        <v>0</v>
      </c>
      <c r="G1922" s="12" t="str">
        <f aca="false">INDEX(Products!$C$2:$C$181,MATCH(C1922,Products!$A$2:$A$181,0))</f>
        <v>Electronics</v>
      </c>
      <c r="H1922" s="16" t="n">
        <f aca="false">INDEX(Products!$E$2:$E$181,MATCH(C1922,Products!$A$2:$A$181,0))</f>
        <v>683.72</v>
      </c>
      <c r="I1922" s="12" t="str">
        <f aca="false">INDEX(Orders!$G$2:$G$3525,MATCH(B1922,Orders!$A$2:$A$3525,0))</f>
        <v>Returned</v>
      </c>
      <c r="J1922" s="16" t="n">
        <f aca="false">D1922*E1922*(1-F1922/100)</f>
        <v>919</v>
      </c>
      <c r="K1922" s="16" t="n">
        <f aca="false">D1922*H1922</f>
        <v>683.72</v>
      </c>
      <c r="L1922" s="16" t="n">
        <f aca="false">J1922-K1922</f>
        <v>235.28</v>
      </c>
    </row>
    <row r="1923" customFormat="false" ht="15" hidden="false" customHeight="false" outlineLevel="0" collapsed="false">
      <c r="A1923" s="12" t="n">
        <v>1922</v>
      </c>
      <c r="B1923" s="12" t="n">
        <v>1010</v>
      </c>
      <c r="C1923" s="12" t="n">
        <v>139</v>
      </c>
      <c r="D1923" s="12" t="n">
        <v>1</v>
      </c>
      <c r="E1923" s="16" t="n">
        <v>3249</v>
      </c>
      <c r="F1923" s="12" t="n">
        <v>0</v>
      </c>
      <c r="G1923" s="12" t="str">
        <f aca="false">INDEX(Products!$C$2:$C$181,MATCH(C1923,Products!$A$2:$A$181,0))</f>
        <v>Sports &amp; Fitness</v>
      </c>
      <c r="H1923" s="16" t="n">
        <f aca="false">INDEX(Products!$E$2:$E$181,MATCH(C1923,Products!$A$2:$A$181,0))</f>
        <v>2209.3</v>
      </c>
      <c r="I1923" s="12" t="str">
        <f aca="false">INDEX(Orders!$G$2:$G$3525,MATCH(B1923,Orders!$A$2:$A$3525,0))</f>
        <v>Returned</v>
      </c>
      <c r="J1923" s="16" t="n">
        <f aca="false">D1923*E1923*(1-F1923/100)</f>
        <v>3249</v>
      </c>
      <c r="K1923" s="16" t="n">
        <f aca="false">D1923*H1923</f>
        <v>2209.3</v>
      </c>
      <c r="L1923" s="16" t="n">
        <f aca="false">J1923-K1923</f>
        <v>1039.7</v>
      </c>
    </row>
    <row r="1924" customFormat="false" ht="15" hidden="false" customHeight="false" outlineLevel="0" collapsed="false">
      <c r="A1924" s="12" t="n">
        <v>1923</v>
      </c>
      <c r="B1924" s="12" t="n">
        <v>1010</v>
      </c>
      <c r="C1924" s="12" t="n">
        <v>33</v>
      </c>
      <c r="D1924" s="12" t="n">
        <v>3</v>
      </c>
      <c r="E1924" s="16" t="n">
        <v>1699</v>
      </c>
      <c r="F1924" s="12" t="n">
        <v>0</v>
      </c>
      <c r="G1924" s="12" t="str">
        <f aca="false">INDEX(Products!$C$2:$C$181,MATCH(C1924,Products!$A$2:$A$181,0))</f>
        <v>Home &amp; Kitchen</v>
      </c>
      <c r="H1924" s="16" t="n">
        <f aca="false">INDEX(Products!$E$2:$E$181,MATCH(C1924,Products!$A$2:$A$181,0))</f>
        <v>1118.86</v>
      </c>
      <c r="I1924" s="12" t="str">
        <f aca="false">INDEX(Orders!$G$2:$G$3525,MATCH(B1924,Orders!$A$2:$A$3525,0))</f>
        <v>Returned</v>
      </c>
      <c r="J1924" s="16" t="n">
        <f aca="false">D1924*E1924*(1-F1924/100)</f>
        <v>5097</v>
      </c>
      <c r="K1924" s="16" t="n">
        <f aca="false">D1924*H1924</f>
        <v>3356.58</v>
      </c>
      <c r="L1924" s="16" t="n">
        <f aca="false">J1924-K1924</f>
        <v>1740.42</v>
      </c>
    </row>
    <row r="1925" customFormat="false" ht="15" hidden="false" customHeight="false" outlineLevel="0" collapsed="false">
      <c r="A1925" s="12" t="n">
        <v>1924</v>
      </c>
      <c r="B1925" s="12" t="n">
        <v>1010</v>
      </c>
      <c r="C1925" s="12" t="n">
        <v>106</v>
      </c>
      <c r="D1925" s="12" t="n">
        <v>1</v>
      </c>
      <c r="E1925" s="16" t="n">
        <v>1069</v>
      </c>
      <c r="F1925" s="12" t="n">
        <v>0</v>
      </c>
      <c r="G1925" s="12" t="str">
        <f aca="false">INDEX(Products!$C$2:$C$181,MATCH(C1925,Products!$A$2:$A$181,0))</f>
        <v>Beauty</v>
      </c>
      <c r="H1925" s="16" t="n">
        <f aca="false">INDEX(Products!$E$2:$E$181,MATCH(C1925,Products!$A$2:$A$181,0))</f>
        <v>735.88</v>
      </c>
      <c r="I1925" s="12" t="str">
        <f aca="false">INDEX(Orders!$G$2:$G$3525,MATCH(B1925,Orders!$A$2:$A$3525,0))</f>
        <v>Returned</v>
      </c>
      <c r="J1925" s="16" t="n">
        <f aca="false">D1925*E1925*(1-F1925/100)</f>
        <v>1069</v>
      </c>
      <c r="K1925" s="16" t="n">
        <f aca="false">D1925*H1925</f>
        <v>735.88</v>
      </c>
      <c r="L1925" s="16" t="n">
        <f aca="false">J1925-K1925</f>
        <v>333.12</v>
      </c>
    </row>
    <row r="1926" customFormat="false" ht="15" hidden="false" customHeight="false" outlineLevel="0" collapsed="false">
      <c r="A1926" s="12" t="n">
        <v>1925</v>
      </c>
      <c r="B1926" s="12" t="n">
        <v>1011</v>
      </c>
      <c r="C1926" s="12" t="n">
        <v>173</v>
      </c>
      <c r="D1926" s="12" t="n">
        <v>1</v>
      </c>
      <c r="E1926" s="16" t="n">
        <v>429</v>
      </c>
      <c r="F1926" s="12" t="n">
        <v>0</v>
      </c>
      <c r="G1926" s="12" t="str">
        <f aca="false">INDEX(Products!$C$2:$C$181,MATCH(C1926,Products!$A$2:$A$181,0))</f>
        <v>Books &amp; Stationery</v>
      </c>
      <c r="H1926" s="16" t="n">
        <f aca="false">INDEX(Products!$E$2:$E$181,MATCH(C1926,Products!$A$2:$A$181,0))</f>
        <v>288.79</v>
      </c>
      <c r="I1926" s="12" t="str">
        <f aca="false">INDEX(Orders!$G$2:$G$3525,MATCH(B1926,Orders!$A$2:$A$3525,0))</f>
        <v>Delivered</v>
      </c>
      <c r="J1926" s="16" t="n">
        <f aca="false">D1926*E1926*(1-F1926/100)</f>
        <v>429</v>
      </c>
      <c r="K1926" s="16" t="n">
        <f aca="false">D1926*H1926</f>
        <v>288.79</v>
      </c>
      <c r="L1926" s="16" t="n">
        <f aca="false">J1926-K1926</f>
        <v>140.21</v>
      </c>
    </row>
    <row r="1927" customFormat="false" ht="15" hidden="false" customHeight="false" outlineLevel="0" collapsed="false">
      <c r="A1927" s="12" t="n">
        <v>1926</v>
      </c>
      <c r="B1927" s="12" t="n">
        <v>1011</v>
      </c>
      <c r="C1927" s="12" t="n">
        <v>36</v>
      </c>
      <c r="D1927" s="12" t="n">
        <v>1</v>
      </c>
      <c r="E1927" s="16" t="n">
        <v>3959</v>
      </c>
      <c r="F1927" s="12" t="n">
        <v>10</v>
      </c>
      <c r="G1927" s="12" t="str">
        <f aca="false">INDEX(Products!$C$2:$C$181,MATCH(C1927,Products!$A$2:$A$181,0))</f>
        <v>Home &amp; Kitchen</v>
      </c>
      <c r="H1927" s="16" t="n">
        <f aca="false">INDEX(Products!$E$2:$E$181,MATCH(C1927,Products!$A$2:$A$181,0))</f>
        <v>2334.79</v>
      </c>
      <c r="I1927" s="12" t="str">
        <f aca="false">INDEX(Orders!$G$2:$G$3525,MATCH(B1927,Orders!$A$2:$A$3525,0))</f>
        <v>Delivered</v>
      </c>
      <c r="J1927" s="16" t="n">
        <f aca="false">D1927*E1927*(1-F1927/100)</f>
        <v>3563.1</v>
      </c>
      <c r="K1927" s="16" t="n">
        <f aca="false">D1927*H1927</f>
        <v>2334.79</v>
      </c>
      <c r="L1927" s="16" t="n">
        <f aca="false">J1927-K1927</f>
        <v>1228.31</v>
      </c>
    </row>
    <row r="1928" customFormat="false" ht="15" hidden="false" customHeight="false" outlineLevel="0" collapsed="false">
      <c r="A1928" s="12" t="n">
        <v>1927</v>
      </c>
      <c r="B1928" s="12" t="n">
        <v>1011</v>
      </c>
      <c r="C1928" s="12" t="n">
        <v>62</v>
      </c>
      <c r="D1928" s="12" t="n">
        <v>1</v>
      </c>
      <c r="E1928" s="16" t="n">
        <v>1169</v>
      </c>
      <c r="F1928" s="12" t="n">
        <v>0</v>
      </c>
      <c r="G1928" s="12" t="str">
        <f aca="false">INDEX(Products!$C$2:$C$181,MATCH(C1928,Products!$A$2:$A$181,0))</f>
        <v>Fashion</v>
      </c>
      <c r="H1928" s="16" t="n">
        <f aca="false">INDEX(Products!$E$2:$E$181,MATCH(C1928,Products!$A$2:$A$181,0))</f>
        <v>668.68</v>
      </c>
      <c r="I1928" s="12" t="str">
        <f aca="false">INDEX(Orders!$G$2:$G$3525,MATCH(B1928,Orders!$A$2:$A$3525,0))</f>
        <v>Delivered</v>
      </c>
      <c r="J1928" s="16" t="n">
        <f aca="false">D1928*E1928*(1-F1928/100)</f>
        <v>1169</v>
      </c>
      <c r="K1928" s="16" t="n">
        <f aca="false">D1928*H1928</f>
        <v>668.68</v>
      </c>
      <c r="L1928" s="16" t="n">
        <f aca="false">J1928-K1928</f>
        <v>500.32</v>
      </c>
    </row>
    <row r="1929" customFormat="false" ht="15" hidden="false" customHeight="false" outlineLevel="0" collapsed="false">
      <c r="A1929" s="12" t="n">
        <v>1928</v>
      </c>
      <c r="B1929" s="12" t="n">
        <v>1012</v>
      </c>
      <c r="C1929" s="12" t="n">
        <v>131</v>
      </c>
      <c r="D1929" s="12" t="n">
        <v>1</v>
      </c>
      <c r="E1929" s="16" t="n">
        <v>2569</v>
      </c>
      <c r="F1929" s="12" t="n">
        <v>5</v>
      </c>
      <c r="G1929" s="12" t="str">
        <f aca="false">INDEX(Products!$C$2:$C$181,MATCH(C1929,Products!$A$2:$A$181,0))</f>
        <v>Sports &amp; Fitness</v>
      </c>
      <c r="H1929" s="16" t="n">
        <f aca="false">INDEX(Products!$E$2:$E$181,MATCH(C1929,Products!$A$2:$A$181,0))</f>
        <v>1921.64</v>
      </c>
      <c r="I1929" s="12" t="str">
        <f aca="false">INDEX(Orders!$G$2:$G$3525,MATCH(B1929,Orders!$A$2:$A$3525,0))</f>
        <v>Returned</v>
      </c>
      <c r="J1929" s="16" t="n">
        <f aca="false">D1929*E1929*(1-F1929/100)</f>
        <v>2440.55</v>
      </c>
      <c r="K1929" s="16" t="n">
        <f aca="false">D1929*H1929</f>
        <v>1921.64</v>
      </c>
      <c r="L1929" s="16" t="n">
        <f aca="false">J1929-K1929</f>
        <v>518.91</v>
      </c>
    </row>
    <row r="1930" customFormat="false" ht="15" hidden="false" customHeight="false" outlineLevel="0" collapsed="false">
      <c r="A1930" s="12" t="n">
        <v>1929</v>
      </c>
      <c r="B1930" s="12" t="n">
        <v>1013</v>
      </c>
      <c r="C1930" s="12" t="n">
        <v>34</v>
      </c>
      <c r="D1930" s="12" t="n">
        <v>1</v>
      </c>
      <c r="E1930" s="16" t="n">
        <v>1059</v>
      </c>
      <c r="F1930" s="12" t="n">
        <v>0</v>
      </c>
      <c r="G1930" s="12" t="str">
        <f aca="false">INDEX(Products!$C$2:$C$181,MATCH(C1930,Products!$A$2:$A$181,0))</f>
        <v>Home &amp; Kitchen</v>
      </c>
      <c r="H1930" s="16" t="n">
        <f aca="false">INDEX(Products!$E$2:$E$181,MATCH(C1930,Products!$A$2:$A$181,0))</f>
        <v>752.36</v>
      </c>
      <c r="I1930" s="12" t="str">
        <f aca="false">INDEX(Orders!$G$2:$G$3525,MATCH(B1930,Orders!$A$2:$A$3525,0))</f>
        <v>Returned</v>
      </c>
      <c r="J1930" s="16" t="n">
        <f aca="false">D1930*E1930*(1-F1930/100)</f>
        <v>1059</v>
      </c>
      <c r="K1930" s="16" t="n">
        <f aca="false">D1930*H1930</f>
        <v>752.36</v>
      </c>
      <c r="L1930" s="16" t="n">
        <f aca="false">J1930-K1930</f>
        <v>306.64</v>
      </c>
    </row>
    <row r="1931" customFormat="false" ht="15" hidden="false" customHeight="false" outlineLevel="0" collapsed="false">
      <c r="A1931" s="12" t="n">
        <v>1930</v>
      </c>
      <c r="B1931" s="12" t="n">
        <v>1013</v>
      </c>
      <c r="C1931" s="12" t="n">
        <v>171</v>
      </c>
      <c r="D1931" s="12" t="n">
        <v>1</v>
      </c>
      <c r="E1931" s="16" t="n">
        <v>499</v>
      </c>
      <c r="F1931" s="12" t="n">
        <v>0</v>
      </c>
      <c r="G1931" s="12" t="str">
        <f aca="false">INDEX(Products!$C$2:$C$181,MATCH(C1931,Products!$A$2:$A$181,0))</f>
        <v>Books &amp; Stationery</v>
      </c>
      <c r="H1931" s="16" t="n">
        <f aca="false">INDEX(Products!$E$2:$E$181,MATCH(C1931,Products!$A$2:$A$181,0))</f>
        <v>321.7</v>
      </c>
      <c r="I1931" s="12" t="str">
        <f aca="false">INDEX(Orders!$G$2:$G$3525,MATCH(B1931,Orders!$A$2:$A$3525,0))</f>
        <v>Returned</v>
      </c>
      <c r="J1931" s="16" t="n">
        <f aca="false">D1931*E1931*(1-F1931/100)</f>
        <v>499</v>
      </c>
      <c r="K1931" s="16" t="n">
        <f aca="false">D1931*H1931</f>
        <v>321.7</v>
      </c>
      <c r="L1931" s="16" t="n">
        <f aca="false">J1931-K1931</f>
        <v>177.3</v>
      </c>
    </row>
    <row r="1932" customFormat="false" ht="15" hidden="false" customHeight="false" outlineLevel="0" collapsed="false">
      <c r="A1932" s="12" t="n">
        <v>1931</v>
      </c>
      <c r="B1932" s="12" t="n">
        <v>1013</v>
      </c>
      <c r="C1932" s="12" t="n">
        <v>1</v>
      </c>
      <c r="D1932" s="12" t="n">
        <v>1</v>
      </c>
      <c r="E1932" s="16" t="n">
        <v>2759</v>
      </c>
      <c r="F1932" s="12" t="n">
        <v>20</v>
      </c>
      <c r="G1932" s="12" t="str">
        <f aca="false">INDEX(Products!$C$2:$C$181,MATCH(C1932,Products!$A$2:$A$181,0))</f>
        <v>Electronics</v>
      </c>
      <c r="H1932" s="16" t="n">
        <f aca="false">INDEX(Products!$E$2:$E$181,MATCH(C1932,Products!$A$2:$A$181,0))</f>
        <v>2042.05</v>
      </c>
      <c r="I1932" s="12" t="str">
        <f aca="false">INDEX(Orders!$G$2:$G$3525,MATCH(B1932,Orders!$A$2:$A$3525,0))</f>
        <v>Returned</v>
      </c>
      <c r="J1932" s="16" t="n">
        <f aca="false">D1932*E1932*(1-F1932/100)</f>
        <v>2207.2</v>
      </c>
      <c r="K1932" s="16" t="n">
        <f aca="false">D1932*H1932</f>
        <v>2042.05</v>
      </c>
      <c r="L1932" s="16" t="n">
        <f aca="false">J1932-K1932</f>
        <v>165.15</v>
      </c>
    </row>
    <row r="1933" customFormat="false" ht="15" hidden="false" customHeight="false" outlineLevel="0" collapsed="false">
      <c r="A1933" s="12" t="n">
        <v>1932</v>
      </c>
      <c r="B1933" s="12" t="n">
        <v>1014</v>
      </c>
      <c r="C1933" s="12" t="n">
        <v>39</v>
      </c>
      <c r="D1933" s="12" t="n">
        <v>1</v>
      </c>
      <c r="E1933" s="16" t="n">
        <v>3959</v>
      </c>
      <c r="F1933" s="12" t="n">
        <v>5</v>
      </c>
      <c r="G1933" s="12" t="str">
        <f aca="false">INDEX(Products!$C$2:$C$181,MATCH(C1933,Products!$A$2:$A$181,0))</f>
        <v>Home &amp; Kitchen</v>
      </c>
      <c r="H1933" s="16" t="n">
        <f aca="false">INDEX(Products!$E$2:$E$181,MATCH(C1933,Products!$A$2:$A$181,0))</f>
        <v>2236.08</v>
      </c>
      <c r="I1933" s="12" t="str">
        <f aca="false">INDEX(Orders!$G$2:$G$3525,MATCH(B1933,Orders!$A$2:$A$3525,0))</f>
        <v>Returned</v>
      </c>
      <c r="J1933" s="16" t="n">
        <f aca="false">D1933*E1933*(1-F1933/100)</f>
        <v>3761.05</v>
      </c>
      <c r="K1933" s="16" t="n">
        <f aca="false">D1933*H1933</f>
        <v>2236.08</v>
      </c>
      <c r="L1933" s="16" t="n">
        <f aca="false">J1933-K1933</f>
        <v>1524.97</v>
      </c>
    </row>
    <row r="1934" customFormat="false" ht="15" hidden="false" customHeight="false" outlineLevel="0" collapsed="false">
      <c r="A1934" s="12" t="n">
        <v>1933</v>
      </c>
      <c r="B1934" s="12" t="n">
        <v>1014</v>
      </c>
      <c r="C1934" s="12" t="n">
        <v>3</v>
      </c>
      <c r="D1934" s="12" t="n">
        <v>1</v>
      </c>
      <c r="E1934" s="16" t="n">
        <v>1619</v>
      </c>
      <c r="F1934" s="12" t="n">
        <v>5</v>
      </c>
      <c r="G1934" s="12" t="str">
        <f aca="false">INDEX(Products!$C$2:$C$181,MATCH(C1934,Products!$A$2:$A$181,0))</f>
        <v>Electronics</v>
      </c>
      <c r="H1934" s="16" t="n">
        <f aca="false">INDEX(Products!$E$2:$E$181,MATCH(C1934,Products!$A$2:$A$181,0))</f>
        <v>940.96</v>
      </c>
      <c r="I1934" s="12" t="str">
        <f aca="false">INDEX(Orders!$G$2:$G$3525,MATCH(B1934,Orders!$A$2:$A$3525,0))</f>
        <v>Returned</v>
      </c>
      <c r="J1934" s="16" t="n">
        <f aca="false">D1934*E1934*(1-F1934/100)</f>
        <v>1538.05</v>
      </c>
      <c r="K1934" s="16" t="n">
        <f aca="false">D1934*H1934</f>
        <v>940.96</v>
      </c>
      <c r="L1934" s="16" t="n">
        <f aca="false">J1934-K1934</f>
        <v>597.09</v>
      </c>
    </row>
    <row r="1935" customFormat="false" ht="15" hidden="false" customHeight="false" outlineLevel="0" collapsed="false">
      <c r="A1935" s="12" t="n">
        <v>1934</v>
      </c>
      <c r="B1935" s="12" t="n">
        <v>1015</v>
      </c>
      <c r="C1935" s="12" t="n">
        <v>33</v>
      </c>
      <c r="D1935" s="12" t="n">
        <v>1</v>
      </c>
      <c r="E1935" s="16" t="n">
        <v>1699</v>
      </c>
      <c r="F1935" s="12" t="n">
        <v>5</v>
      </c>
      <c r="G1935" s="12" t="str">
        <f aca="false">INDEX(Products!$C$2:$C$181,MATCH(C1935,Products!$A$2:$A$181,0))</f>
        <v>Home &amp; Kitchen</v>
      </c>
      <c r="H1935" s="16" t="n">
        <f aca="false">INDEX(Products!$E$2:$E$181,MATCH(C1935,Products!$A$2:$A$181,0))</f>
        <v>1118.86</v>
      </c>
      <c r="I1935" s="12" t="str">
        <f aca="false">INDEX(Orders!$G$2:$G$3525,MATCH(B1935,Orders!$A$2:$A$3525,0))</f>
        <v>Cancelled</v>
      </c>
      <c r="J1935" s="16" t="n">
        <f aca="false">D1935*E1935*(1-F1935/100)</f>
        <v>1614.05</v>
      </c>
      <c r="K1935" s="16" t="n">
        <f aca="false">D1935*H1935</f>
        <v>1118.86</v>
      </c>
      <c r="L1935" s="16" t="n">
        <f aca="false">J1935-K1935</f>
        <v>495.19</v>
      </c>
    </row>
    <row r="1936" customFormat="false" ht="15" hidden="false" customHeight="false" outlineLevel="0" collapsed="false">
      <c r="A1936" s="12" t="n">
        <v>1935</v>
      </c>
      <c r="B1936" s="12" t="n">
        <v>1015</v>
      </c>
      <c r="C1936" s="12" t="n">
        <v>70</v>
      </c>
      <c r="D1936" s="12" t="n">
        <v>1</v>
      </c>
      <c r="E1936" s="16" t="n">
        <v>1289</v>
      </c>
      <c r="F1936" s="12" t="n">
        <v>10</v>
      </c>
      <c r="G1936" s="12" t="str">
        <f aca="false">INDEX(Products!$C$2:$C$181,MATCH(C1936,Products!$A$2:$A$181,0))</f>
        <v>Fashion</v>
      </c>
      <c r="H1936" s="16" t="n">
        <f aca="false">INDEX(Products!$E$2:$E$181,MATCH(C1936,Products!$A$2:$A$181,0))</f>
        <v>959.48</v>
      </c>
      <c r="I1936" s="12" t="str">
        <f aca="false">INDEX(Orders!$G$2:$G$3525,MATCH(B1936,Orders!$A$2:$A$3525,0))</f>
        <v>Cancelled</v>
      </c>
      <c r="J1936" s="16" t="n">
        <f aca="false">D1936*E1936*(1-F1936/100)</f>
        <v>1160.1</v>
      </c>
      <c r="K1936" s="16" t="n">
        <f aca="false">D1936*H1936</f>
        <v>959.48</v>
      </c>
      <c r="L1936" s="16" t="n">
        <f aca="false">J1936-K1936</f>
        <v>200.62</v>
      </c>
    </row>
    <row r="1937" customFormat="false" ht="15" hidden="false" customHeight="false" outlineLevel="0" collapsed="false">
      <c r="A1937" s="12" t="n">
        <v>1936</v>
      </c>
      <c r="B1937" s="12" t="n">
        <v>1016</v>
      </c>
      <c r="C1937" s="12" t="n">
        <v>28</v>
      </c>
      <c r="D1937" s="12" t="n">
        <v>1</v>
      </c>
      <c r="E1937" s="16" t="n">
        <v>3919</v>
      </c>
      <c r="F1937" s="12" t="n">
        <v>5</v>
      </c>
      <c r="G1937" s="12" t="str">
        <f aca="false">INDEX(Products!$C$2:$C$181,MATCH(C1937,Products!$A$2:$A$181,0))</f>
        <v>Electronics</v>
      </c>
      <c r="H1937" s="16" t="n">
        <f aca="false">INDEX(Products!$E$2:$E$181,MATCH(C1937,Products!$A$2:$A$181,0))</f>
        <v>2878.02</v>
      </c>
      <c r="I1937" s="12" t="str">
        <f aca="false">INDEX(Orders!$G$2:$G$3525,MATCH(B1937,Orders!$A$2:$A$3525,0))</f>
        <v>Delivered</v>
      </c>
      <c r="J1937" s="16" t="n">
        <f aca="false">D1937*E1937*(1-F1937/100)</f>
        <v>3723.05</v>
      </c>
      <c r="K1937" s="16" t="n">
        <f aca="false">D1937*H1937</f>
        <v>2878.02</v>
      </c>
      <c r="L1937" s="16" t="n">
        <f aca="false">J1937-K1937</f>
        <v>845.03</v>
      </c>
    </row>
    <row r="1938" customFormat="false" ht="15" hidden="false" customHeight="false" outlineLevel="0" collapsed="false">
      <c r="A1938" s="12" t="n">
        <v>1937</v>
      </c>
      <c r="B1938" s="12" t="n">
        <v>1017</v>
      </c>
      <c r="C1938" s="12" t="n">
        <v>8</v>
      </c>
      <c r="D1938" s="12" t="n">
        <v>1</v>
      </c>
      <c r="E1938" s="16" t="n">
        <v>1759</v>
      </c>
      <c r="F1938" s="12" t="n">
        <v>0</v>
      </c>
      <c r="G1938" s="12" t="str">
        <f aca="false">INDEX(Products!$C$2:$C$181,MATCH(C1938,Products!$A$2:$A$181,0))</f>
        <v>Electronics</v>
      </c>
      <c r="H1938" s="16" t="n">
        <f aca="false">INDEX(Products!$E$2:$E$181,MATCH(C1938,Products!$A$2:$A$181,0))</f>
        <v>1031.97</v>
      </c>
      <c r="I1938" s="12" t="str">
        <f aca="false">INDEX(Orders!$G$2:$G$3525,MATCH(B1938,Orders!$A$2:$A$3525,0))</f>
        <v>Delivered</v>
      </c>
      <c r="J1938" s="16" t="n">
        <f aca="false">D1938*E1938*(1-F1938/100)</f>
        <v>1759</v>
      </c>
      <c r="K1938" s="16" t="n">
        <f aca="false">D1938*H1938</f>
        <v>1031.97</v>
      </c>
      <c r="L1938" s="16" t="n">
        <f aca="false">J1938-K1938</f>
        <v>727.03</v>
      </c>
    </row>
    <row r="1939" customFormat="false" ht="15" hidden="false" customHeight="false" outlineLevel="0" collapsed="false">
      <c r="A1939" s="12" t="n">
        <v>1938</v>
      </c>
      <c r="B1939" s="12" t="n">
        <v>1017</v>
      </c>
      <c r="C1939" s="12" t="n">
        <v>54</v>
      </c>
      <c r="D1939" s="12" t="n">
        <v>1</v>
      </c>
      <c r="E1939" s="16" t="n">
        <v>2299</v>
      </c>
      <c r="F1939" s="12" t="n">
        <v>20</v>
      </c>
      <c r="G1939" s="12" t="str">
        <f aca="false">INDEX(Products!$C$2:$C$181,MATCH(C1939,Products!$A$2:$A$181,0))</f>
        <v>Home &amp; Kitchen</v>
      </c>
      <c r="H1939" s="16" t="n">
        <f aca="false">INDEX(Products!$E$2:$E$181,MATCH(C1939,Products!$A$2:$A$181,0))</f>
        <v>1611.85</v>
      </c>
      <c r="I1939" s="12" t="str">
        <f aca="false">INDEX(Orders!$G$2:$G$3525,MATCH(B1939,Orders!$A$2:$A$3525,0))</f>
        <v>Delivered</v>
      </c>
      <c r="J1939" s="16" t="n">
        <f aca="false">D1939*E1939*(1-F1939/100)</f>
        <v>1839.2</v>
      </c>
      <c r="K1939" s="16" t="n">
        <f aca="false">D1939*H1939</f>
        <v>1611.85</v>
      </c>
      <c r="L1939" s="16" t="n">
        <f aca="false">J1939-K1939</f>
        <v>227.35</v>
      </c>
    </row>
    <row r="1940" customFormat="false" ht="15" hidden="false" customHeight="false" outlineLevel="0" collapsed="false">
      <c r="A1940" s="12" t="n">
        <v>1939</v>
      </c>
      <c r="B1940" s="12" t="n">
        <v>1018</v>
      </c>
      <c r="C1940" s="12" t="n">
        <v>90</v>
      </c>
      <c r="D1940" s="12" t="n">
        <v>1</v>
      </c>
      <c r="E1940" s="16" t="n">
        <v>2839</v>
      </c>
      <c r="F1940" s="12" t="n">
        <v>10</v>
      </c>
      <c r="G1940" s="12" t="str">
        <f aca="false">INDEX(Products!$C$2:$C$181,MATCH(C1940,Products!$A$2:$A$181,0))</f>
        <v>Fashion</v>
      </c>
      <c r="H1940" s="16" t="n">
        <f aca="false">INDEX(Products!$E$2:$E$181,MATCH(C1940,Products!$A$2:$A$181,0))</f>
        <v>1639.53</v>
      </c>
      <c r="I1940" s="12" t="str">
        <f aca="false">INDEX(Orders!$G$2:$G$3525,MATCH(B1940,Orders!$A$2:$A$3525,0))</f>
        <v>Delivered</v>
      </c>
      <c r="J1940" s="16" t="n">
        <f aca="false">D1940*E1940*(1-F1940/100)</f>
        <v>2555.1</v>
      </c>
      <c r="K1940" s="16" t="n">
        <f aca="false">D1940*H1940</f>
        <v>1639.53</v>
      </c>
      <c r="L1940" s="16" t="n">
        <f aca="false">J1940-K1940</f>
        <v>915.57</v>
      </c>
    </row>
    <row r="1941" customFormat="false" ht="15" hidden="false" customHeight="false" outlineLevel="0" collapsed="false">
      <c r="A1941" s="12" t="n">
        <v>1940</v>
      </c>
      <c r="B1941" s="12" t="n">
        <v>1019</v>
      </c>
      <c r="C1941" s="12" t="n">
        <v>35</v>
      </c>
      <c r="D1941" s="12" t="n">
        <v>1</v>
      </c>
      <c r="E1941" s="16" t="n">
        <v>749</v>
      </c>
      <c r="F1941" s="12" t="n">
        <v>0</v>
      </c>
      <c r="G1941" s="12" t="str">
        <f aca="false">INDEX(Products!$C$2:$C$181,MATCH(C1941,Products!$A$2:$A$181,0))</f>
        <v>Home &amp; Kitchen</v>
      </c>
      <c r="H1941" s="16" t="n">
        <f aca="false">INDEX(Products!$E$2:$E$181,MATCH(C1941,Products!$A$2:$A$181,0))</f>
        <v>559.79</v>
      </c>
      <c r="I1941" s="12" t="str">
        <f aca="false">INDEX(Orders!$G$2:$G$3525,MATCH(B1941,Orders!$A$2:$A$3525,0))</f>
        <v>Delivered</v>
      </c>
      <c r="J1941" s="16" t="n">
        <f aca="false">D1941*E1941*(1-F1941/100)</f>
        <v>749</v>
      </c>
      <c r="K1941" s="16" t="n">
        <f aca="false">D1941*H1941</f>
        <v>559.79</v>
      </c>
      <c r="L1941" s="16" t="n">
        <f aca="false">J1941-K1941</f>
        <v>189.21</v>
      </c>
    </row>
    <row r="1942" customFormat="false" ht="15" hidden="false" customHeight="false" outlineLevel="0" collapsed="false">
      <c r="A1942" s="12" t="n">
        <v>1941</v>
      </c>
      <c r="B1942" s="12" t="n">
        <v>1019</v>
      </c>
      <c r="C1942" s="12" t="n">
        <v>101</v>
      </c>
      <c r="D1942" s="12" t="n">
        <v>1</v>
      </c>
      <c r="E1942" s="16" t="n">
        <v>1219</v>
      </c>
      <c r="F1942" s="12" t="n">
        <v>15</v>
      </c>
      <c r="G1942" s="12" t="str">
        <f aca="false">INDEX(Products!$C$2:$C$181,MATCH(C1942,Products!$A$2:$A$181,0))</f>
        <v>Beauty</v>
      </c>
      <c r="H1942" s="16" t="n">
        <f aca="false">INDEX(Products!$E$2:$E$181,MATCH(C1942,Products!$A$2:$A$181,0))</f>
        <v>690.96</v>
      </c>
      <c r="I1942" s="12" t="str">
        <f aca="false">INDEX(Orders!$G$2:$G$3525,MATCH(B1942,Orders!$A$2:$A$3525,0))</f>
        <v>Delivered</v>
      </c>
      <c r="J1942" s="16" t="n">
        <f aca="false">D1942*E1942*(1-F1942/100)</f>
        <v>1036.15</v>
      </c>
      <c r="K1942" s="16" t="n">
        <f aca="false">D1942*H1942</f>
        <v>690.96</v>
      </c>
      <c r="L1942" s="16" t="n">
        <f aca="false">J1942-K1942</f>
        <v>345.19</v>
      </c>
    </row>
    <row r="1943" customFormat="false" ht="15" hidden="false" customHeight="false" outlineLevel="0" collapsed="false">
      <c r="A1943" s="12" t="n">
        <v>1942</v>
      </c>
      <c r="B1943" s="12" t="n">
        <v>1020</v>
      </c>
      <c r="C1943" s="12" t="n">
        <v>4</v>
      </c>
      <c r="D1943" s="12" t="n">
        <v>1</v>
      </c>
      <c r="E1943" s="16" t="n">
        <v>1109</v>
      </c>
      <c r="F1943" s="12" t="n">
        <v>0</v>
      </c>
      <c r="G1943" s="12" t="str">
        <f aca="false">INDEX(Products!$C$2:$C$181,MATCH(C1943,Products!$A$2:$A$181,0))</f>
        <v>Electronics</v>
      </c>
      <c r="H1943" s="16" t="n">
        <f aca="false">INDEX(Products!$E$2:$E$181,MATCH(C1943,Products!$A$2:$A$181,0))</f>
        <v>802.07</v>
      </c>
      <c r="I1943" s="12" t="str">
        <f aca="false">INDEX(Orders!$G$2:$G$3525,MATCH(B1943,Orders!$A$2:$A$3525,0))</f>
        <v>Delivered</v>
      </c>
      <c r="J1943" s="16" t="n">
        <f aca="false">D1943*E1943*(1-F1943/100)</f>
        <v>1109</v>
      </c>
      <c r="K1943" s="16" t="n">
        <f aca="false">D1943*H1943</f>
        <v>802.07</v>
      </c>
      <c r="L1943" s="16" t="n">
        <f aca="false">J1943-K1943</f>
        <v>306.93</v>
      </c>
    </row>
    <row r="1944" customFormat="false" ht="15" hidden="false" customHeight="false" outlineLevel="0" collapsed="false">
      <c r="A1944" s="12" t="n">
        <v>1943</v>
      </c>
      <c r="B1944" s="12" t="n">
        <v>1021</v>
      </c>
      <c r="C1944" s="12" t="n">
        <v>177</v>
      </c>
      <c r="D1944" s="12" t="n">
        <v>1</v>
      </c>
      <c r="E1944" s="16" t="n">
        <v>639</v>
      </c>
      <c r="F1944" s="12" t="n">
        <v>10</v>
      </c>
      <c r="G1944" s="12" t="str">
        <f aca="false">INDEX(Products!$C$2:$C$181,MATCH(C1944,Products!$A$2:$A$181,0))</f>
        <v>Books &amp; Stationery</v>
      </c>
      <c r="H1944" s="16" t="n">
        <f aca="false">INDEX(Products!$E$2:$E$181,MATCH(C1944,Products!$A$2:$A$181,0))</f>
        <v>372.27</v>
      </c>
      <c r="I1944" s="12" t="str">
        <f aca="false">INDEX(Orders!$G$2:$G$3525,MATCH(B1944,Orders!$A$2:$A$3525,0))</f>
        <v>Delivered</v>
      </c>
      <c r="J1944" s="16" t="n">
        <f aca="false">D1944*E1944*(1-F1944/100)</f>
        <v>575.1</v>
      </c>
      <c r="K1944" s="16" t="n">
        <f aca="false">D1944*H1944</f>
        <v>372.27</v>
      </c>
      <c r="L1944" s="16" t="n">
        <f aca="false">J1944-K1944</f>
        <v>202.83</v>
      </c>
    </row>
    <row r="1945" customFormat="false" ht="15" hidden="false" customHeight="false" outlineLevel="0" collapsed="false">
      <c r="A1945" s="12" t="n">
        <v>1944</v>
      </c>
      <c r="B1945" s="12" t="n">
        <v>1021</v>
      </c>
      <c r="C1945" s="12" t="n">
        <v>137</v>
      </c>
      <c r="D1945" s="12" t="n">
        <v>1</v>
      </c>
      <c r="E1945" s="16" t="n">
        <v>3509</v>
      </c>
      <c r="F1945" s="12" t="n">
        <v>10</v>
      </c>
      <c r="G1945" s="12" t="str">
        <f aca="false">INDEX(Products!$C$2:$C$181,MATCH(C1945,Products!$A$2:$A$181,0))</f>
        <v>Sports &amp; Fitness</v>
      </c>
      <c r="H1945" s="16" t="n">
        <f aca="false">INDEX(Products!$E$2:$E$181,MATCH(C1945,Products!$A$2:$A$181,0))</f>
        <v>2570.86</v>
      </c>
      <c r="I1945" s="12" t="str">
        <f aca="false">INDEX(Orders!$G$2:$G$3525,MATCH(B1945,Orders!$A$2:$A$3525,0))</f>
        <v>Delivered</v>
      </c>
      <c r="J1945" s="16" t="n">
        <f aca="false">D1945*E1945*(1-F1945/100)</f>
        <v>3158.1</v>
      </c>
      <c r="K1945" s="16" t="n">
        <f aca="false">D1945*H1945</f>
        <v>2570.86</v>
      </c>
      <c r="L1945" s="16" t="n">
        <f aca="false">J1945-K1945</f>
        <v>587.24</v>
      </c>
    </row>
    <row r="1946" customFormat="false" ht="15" hidden="false" customHeight="false" outlineLevel="0" collapsed="false">
      <c r="A1946" s="12" t="n">
        <v>1945</v>
      </c>
      <c r="B1946" s="12" t="n">
        <v>1022</v>
      </c>
      <c r="C1946" s="12" t="n">
        <v>115</v>
      </c>
      <c r="D1946" s="12" t="n">
        <v>1</v>
      </c>
      <c r="E1946" s="16" t="n">
        <v>1629</v>
      </c>
      <c r="F1946" s="12" t="n">
        <v>0</v>
      </c>
      <c r="G1946" s="12" t="str">
        <f aca="false">INDEX(Products!$C$2:$C$181,MATCH(C1946,Products!$A$2:$A$181,0))</f>
        <v>Beauty</v>
      </c>
      <c r="H1946" s="16" t="n">
        <f aca="false">INDEX(Products!$E$2:$E$181,MATCH(C1946,Products!$A$2:$A$181,0))</f>
        <v>1101.57</v>
      </c>
      <c r="I1946" s="12" t="str">
        <f aca="false">INDEX(Orders!$G$2:$G$3525,MATCH(B1946,Orders!$A$2:$A$3525,0))</f>
        <v>Delivered</v>
      </c>
      <c r="J1946" s="16" t="n">
        <f aca="false">D1946*E1946*(1-F1946/100)</f>
        <v>1629</v>
      </c>
      <c r="K1946" s="16" t="n">
        <f aca="false">D1946*H1946</f>
        <v>1101.57</v>
      </c>
      <c r="L1946" s="16" t="n">
        <f aca="false">J1946-K1946</f>
        <v>527.43</v>
      </c>
    </row>
    <row r="1947" customFormat="false" ht="15" hidden="false" customHeight="false" outlineLevel="0" collapsed="false">
      <c r="A1947" s="12" t="n">
        <v>1946</v>
      </c>
      <c r="B1947" s="12" t="n">
        <v>1022</v>
      </c>
      <c r="C1947" s="12" t="n">
        <v>53</v>
      </c>
      <c r="D1947" s="12" t="n">
        <v>1</v>
      </c>
      <c r="E1947" s="16" t="n">
        <v>4579</v>
      </c>
      <c r="F1947" s="12" t="n">
        <v>0</v>
      </c>
      <c r="G1947" s="12" t="str">
        <f aca="false">INDEX(Products!$C$2:$C$181,MATCH(C1947,Products!$A$2:$A$181,0))</f>
        <v>Home &amp; Kitchen</v>
      </c>
      <c r="H1947" s="16" t="n">
        <f aca="false">INDEX(Products!$E$2:$E$181,MATCH(C1947,Products!$A$2:$A$181,0))</f>
        <v>2746.75</v>
      </c>
      <c r="I1947" s="12" t="str">
        <f aca="false">INDEX(Orders!$G$2:$G$3525,MATCH(B1947,Orders!$A$2:$A$3525,0))</f>
        <v>Delivered</v>
      </c>
      <c r="J1947" s="16" t="n">
        <f aca="false">D1947*E1947*(1-F1947/100)</f>
        <v>4579</v>
      </c>
      <c r="K1947" s="16" t="n">
        <f aca="false">D1947*H1947</f>
        <v>2746.75</v>
      </c>
      <c r="L1947" s="16" t="n">
        <f aca="false">J1947-K1947</f>
        <v>1832.25</v>
      </c>
    </row>
    <row r="1948" customFormat="false" ht="15" hidden="false" customHeight="false" outlineLevel="0" collapsed="false">
      <c r="A1948" s="12" t="n">
        <v>1947</v>
      </c>
      <c r="B1948" s="12" t="n">
        <v>1023</v>
      </c>
      <c r="C1948" s="12" t="n">
        <v>167</v>
      </c>
      <c r="D1948" s="12" t="n">
        <v>2</v>
      </c>
      <c r="E1948" s="16" t="n">
        <v>119</v>
      </c>
      <c r="F1948" s="12" t="n">
        <v>10</v>
      </c>
      <c r="G1948" s="12" t="str">
        <f aca="false">INDEX(Products!$C$2:$C$181,MATCH(C1948,Products!$A$2:$A$181,0))</f>
        <v>Books &amp; Stationery</v>
      </c>
      <c r="H1948" s="16" t="n">
        <f aca="false">INDEX(Products!$E$2:$E$181,MATCH(C1948,Products!$A$2:$A$181,0))</f>
        <v>68.21</v>
      </c>
      <c r="I1948" s="12" t="str">
        <f aca="false">INDEX(Orders!$G$2:$G$3525,MATCH(B1948,Orders!$A$2:$A$3525,0))</f>
        <v>Delivered</v>
      </c>
      <c r="J1948" s="16" t="n">
        <f aca="false">D1948*E1948*(1-F1948/100)</f>
        <v>214.2</v>
      </c>
      <c r="K1948" s="16" t="n">
        <f aca="false">D1948*H1948</f>
        <v>136.42</v>
      </c>
      <c r="L1948" s="16" t="n">
        <f aca="false">J1948-K1948</f>
        <v>77.78</v>
      </c>
    </row>
    <row r="1949" customFormat="false" ht="15" hidden="false" customHeight="false" outlineLevel="0" collapsed="false">
      <c r="A1949" s="12" t="n">
        <v>1948</v>
      </c>
      <c r="B1949" s="12" t="n">
        <v>1023</v>
      </c>
      <c r="C1949" s="12" t="n">
        <v>45</v>
      </c>
      <c r="D1949" s="12" t="n">
        <v>1</v>
      </c>
      <c r="E1949" s="16" t="n">
        <v>4489</v>
      </c>
      <c r="F1949" s="12" t="n">
        <v>0</v>
      </c>
      <c r="G1949" s="12" t="str">
        <f aca="false">INDEX(Products!$C$2:$C$181,MATCH(C1949,Products!$A$2:$A$181,0))</f>
        <v>Home &amp; Kitchen</v>
      </c>
      <c r="H1949" s="16" t="n">
        <f aca="false">INDEX(Products!$E$2:$E$181,MATCH(C1949,Products!$A$2:$A$181,0))</f>
        <v>2892.9</v>
      </c>
      <c r="I1949" s="12" t="str">
        <f aca="false">INDEX(Orders!$G$2:$G$3525,MATCH(B1949,Orders!$A$2:$A$3525,0))</f>
        <v>Delivered</v>
      </c>
      <c r="J1949" s="16" t="n">
        <f aca="false">D1949*E1949*(1-F1949/100)</f>
        <v>4489</v>
      </c>
      <c r="K1949" s="16" t="n">
        <f aca="false">D1949*H1949</f>
        <v>2892.9</v>
      </c>
      <c r="L1949" s="16" t="n">
        <f aca="false">J1949-K1949</f>
        <v>1596.1</v>
      </c>
    </row>
    <row r="1950" customFormat="false" ht="15" hidden="false" customHeight="false" outlineLevel="0" collapsed="false">
      <c r="A1950" s="12" t="n">
        <v>1949</v>
      </c>
      <c r="B1950" s="12" t="n">
        <v>1024</v>
      </c>
      <c r="C1950" s="12" t="n">
        <v>14</v>
      </c>
      <c r="D1950" s="12" t="n">
        <v>1</v>
      </c>
      <c r="E1950" s="16" t="n">
        <v>1849</v>
      </c>
      <c r="F1950" s="12" t="n">
        <v>20</v>
      </c>
      <c r="G1950" s="12" t="str">
        <f aca="false">INDEX(Products!$C$2:$C$181,MATCH(C1950,Products!$A$2:$A$181,0))</f>
        <v>Electronics</v>
      </c>
      <c r="H1950" s="16" t="n">
        <f aca="false">INDEX(Products!$E$2:$E$181,MATCH(C1950,Products!$A$2:$A$181,0))</f>
        <v>1207.11</v>
      </c>
      <c r="I1950" s="12" t="str">
        <f aca="false">INDEX(Orders!$G$2:$G$3525,MATCH(B1950,Orders!$A$2:$A$3525,0))</f>
        <v>Delivered</v>
      </c>
      <c r="J1950" s="16" t="n">
        <f aca="false">D1950*E1950*(1-F1950/100)</f>
        <v>1479.2</v>
      </c>
      <c r="K1950" s="16" t="n">
        <f aca="false">D1950*H1950</f>
        <v>1207.11</v>
      </c>
      <c r="L1950" s="16" t="n">
        <f aca="false">J1950-K1950</f>
        <v>272.09</v>
      </c>
    </row>
    <row r="1951" customFormat="false" ht="15" hidden="false" customHeight="false" outlineLevel="0" collapsed="false">
      <c r="A1951" s="12" t="n">
        <v>1950</v>
      </c>
      <c r="B1951" s="12" t="n">
        <v>1024</v>
      </c>
      <c r="C1951" s="12" t="n">
        <v>82</v>
      </c>
      <c r="D1951" s="12" t="n">
        <v>1</v>
      </c>
      <c r="E1951" s="16" t="n">
        <v>2019</v>
      </c>
      <c r="F1951" s="12" t="n">
        <v>0</v>
      </c>
      <c r="G1951" s="12" t="str">
        <f aca="false">INDEX(Products!$C$2:$C$181,MATCH(C1951,Products!$A$2:$A$181,0))</f>
        <v>Fashion</v>
      </c>
      <c r="H1951" s="16" t="n">
        <f aca="false">INDEX(Products!$E$2:$E$181,MATCH(C1951,Products!$A$2:$A$181,0))</f>
        <v>1326.8</v>
      </c>
      <c r="I1951" s="12" t="str">
        <f aca="false">INDEX(Orders!$G$2:$G$3525,MATCH(B1951,Orders!$A$2:$A$3525,0))</f>
        <v>Delivered</v>
      </c>
      <c r="J1951" s="16" t="n">
        <f aca="false">D1951*E1951*(1-F1951/100)</f>
        <v>2019</v>
      </c>
      <c r="K1951" s="16" t="n">
        <f aca="false">D1951*H1951</f>
        <v>1326.8</v>
      </c>
      <c r="L1951" s="16" t="n">
        <f aca="false">J1951-K1951</f>
        <v>692.2</v>
      </c>
    </row>
    <row r="1952" customFormat="false" ht="15" hidden="false" customHeight="false" outlineLevel="0" collapsed="false">
      <c r="A1952" s="12" t="n">
        <v>1951</v>
      </c>
      <c r="B1952" s="12" t="n">
        <v>1024</v>
      </c>
      <c r="C1952" s="12" t="n">
        <v>11</v>
      </c>
      <c r="D1952" s="12" t="n">
        <v>1</v>
      </c>
      <c r="E1952" s="16" t="n">
        <v>3989</v>
      </c>
      <c r="F1952" s="12" t="n">
        <v>20</v>
      </c>
      <c r="G1952" s="12" t="str">
        <f aca="false">INDEX(Products!$C$2:$C$181,MATCH(C1952,Products!$A$2:$A$181,0))</f>
        <v>Electronics</v>
      </c>
      <c r="H1952" s="16" t="n">
        <f aca="false">INDEX(Products!$E$2:$E$181,MATCH(C1952,Products!$A$2:$A$181,0))</f>
        <v>2305.24</v>
      </c>
      <c r="I1952" s="12" t="str">
        <f aca="false">INDEX(Orders!$G$2:$G$3525,MATCH(B1952,Orders!$A$2:$A$3525,0))</f>
        <v>Delivered</v>
      </c>
      <c r="J1952" s="16" t="n">
        <f aca="false">D1952*E1952*(1-F1952/100)</f>
        <v>3191.2</v>
      </c>
      <c r="K1952" s="16" t="n">
        <f aca="false">D1952*H1952</f>
        <v>2305.24</v>
      </c>
      <c r="L1952" s="16" t="n">
        <f aca="false">J1952-K1952</f>
        <v>885.960000000001</v>
      </c>
    </row>
    <row r="1953" customFormat="false" ht="15" hidden="false" customHeight="false" outlineLevel="0" collapsed="false">
      <c r="A1953" s="12" t="n">
        <v>1952</v>
      </c>
      <c r="B1953" s="12" t="n">
        <v>1025</v>
      </c>
      <c r="C1953" s="12" t="n">
        <v>96</v>
      </c>
      <c r="D1953" s="12" t="n">
        <v>1</v>
      </c>
      <c r="E1953" s="16" t="n">
        <v>309</v>
      </c>
      <c r="F1953" s="12" t="n">
        <v>0</v>
      </c>
      <c r="G1953" s="12" t="str">
        <f aca="false">INDEX(Products!$C$2:$C$181,MATCH(C1953,Products!$A$2:$A$181,0))</f>
        <v>Beauty</v>
      </c>
      <c r="H1953" s="16" t="n">
        <f aca="false">INDEX(Products!$E$2:$E$181,MATCH(C1953,Products!$A$2:$A$181,0))</f>
        <v>225.4</v>
      </c>
      <c r="I1953" s="12" t="str">
        <f aca="false">INDEX(Orders!$G$2:$G$3525,MATCH(B1953,Orders!$A$2:$A$3525,0))</f>
        <v>Delivered</v>
      </c>
      <c r="J1953" s="16" t="n">
        <f aca="false">D1953*E1953*(1-F1953/100)</f>
        <v>309</v>
      </c>
      <c r="K1953" s="16" t="n">
        <f aca="false">D1953*H1953</f>
        <v>225.4</v>
      </c>
      <c r="L1953" s="16" t="n">
        <f aca="false">J1953-K1953</f>
        <v>83.6</v>
      </c>
    </row>
    <row r="1954" customFormat="false" ht="15" hidden="false" customHeight="false" outlineLevel="0" collapsed="false">
      <c r="A1954" s="12" t="n">
        <v>1953</v>
      </c>
      <c r="B1954" s="12" t="n">
        <v>1026</v>
      </c>
      <c r="C1954" s="12" t="n">
        <v>126</v>
      </c>
      <c r="D1954" s="12" t="n">
        <v>1</v>
      </c>
      <c r="E1954" s="16" t="n">
        <v>1359</v>
      </c>
      <c r="F1954" s="12" t="n">
        <v>0</v>
      </c>
      <c r="G1954" s="12" t="str">
        <f aca="false">INDEX(Products!$C$2:$C$181,MATCH(C1954,Products!$A$2:$A$181,0))</f>
        <v>Sports &amp; Fitness</v>
      </c>
      <c r="H1954" s="16" t="n">
        <f aca="false">INDEX(Products!$E$2:$E$181,MATCH(C1954,Products!$A$2:$A$181,0))</f>
        <v>852.12</v>
      </c>
      <c r="I1954" s="12" t="str">
        <f aca="false">INDEX(Orders!$G$2:$G$3525,MATCH(B1954,Orders!$A$2:$A$3525,0))</f>
        <v>Delivered</v>
      </c>
      <c r="J1954" s="16" t="n">
        <f aca="false">D1954*E1954*(1-F1954/100)</f>
        <v>1359</v>
      </c>
      <c r="K1954" s="16" t="n">
        <f aca="false">D1954*H1954</f>
        <v>852.12</v>
      </c>
      <c r="L1954" s="16" t="n">
        <f aca="false">J1954-K1954</f>
        <v>506.88</v>
      </c>
    </row>
    <row r="1955" customFormat="false" ht="15" hidden="false" customHeight="false" outlineLevel="0" collapsed="false">
      <c r="A1955" s="12" t="n">
        <v>1954</v>
      </c>
      <c r="B1955" s="12" t="n">
        <v>1027</v>
      </c>
      <c r="C1955" s="12" t="n">
        <v>91</v>
      </c>
      <c r="D1955" s="12" t="n">
        <v>1</v>
      </c>
      <c r="E1955" s="16" t="n">
        <v>719</v>
      </c>
      <c r="F1955" s="12" t="n">
        <v>0</v>
      </c>
      <c r="G1955" s="12" t="str">
        <f aca="false">INDEX(Products!$C$2:$C$181,MATCH(C1955,Products!$A$2:$A$181,0))</f>
        <v>Beauty</v>
      </c>
      <c r="H1955" s="16" t="n">
        <f aca="false">INDEX(Products!$E$2:$E$181,MATCH(C1955,Products!$A$2:$A$181,0))</f>
        <v>411.77</v>
      </c>
      <c r="I1955" s="12" t="str">
        <f aca="false">INDEX(Orders!$G$2:$G$3525,MATCH(B1955,Orders!$A$2:$A$3525,0))</f>
        <v>Delivered</v>
      </c>
      <c r="J1955" s="16" t="n">
        <f aca="false">D1955*E1955*(1-F1955/100)</f>
        <v>719</v>
      </c>
      <c r="K1955" s="16" t="n">
        <f aca="false">D1955*H1955</f>
        <v>411.77</v>
      </c>
      <c r="L1955" s="16" t="n">
        <f aca="false">J1955-K1955</f>
        <v>307.23</v>
      </c>
    </row>
    <row r="1956" customFormat="false" ht="15" hidden="false" customHeight="false" outlineLevel="0" collapsed="false">
      <c r="A1956" s="12" t="n">
        <v>1955</v>
      </c>
      <c r="B1956" s="12" t="n">
        <v>1027</v>
      </c>
      <c r="C1956" s="12" t="n">
        <v>173</v>
      </c>
      <c r="D1956" s="12" t="n">
        <v>1</v>
      </c>
      <c r="E1956" s="16" t="n">
        <v>429</v>
      </c>
      <c r="F1956" s="12" t="n">
        <v>5</v>
      </c>
      <c r="G1956" s="12" t="str">
        <f aca="false">INDEX(Products!$C$2:$C$181,MATCH(C1956,Products!$A$2:$A$181,0))</f>
        <v>Books &amp; Stationery</v>
      </c>
      <c r="H1956" s="16" t="n">
        <f aca="false">INDEX(Products!$E$2:$E$181,MATCH(C1956,Products!$A$2:$A$181,0))</f>
        <v>288.79</v>
      </c>
      <c r="I1956" s="12" t="str">
        <f aca="false">INDEX(Orders!$G$2:$G$3525,MATCH(B1956,Orders!$A$2:$A$3525,0))</f>
        <v>Delivered</v>
      </c>
      <c r="J1956" s="16" t="n">
        <f aca="false">D1956*E1956*(1-F1956/100)</f>
        <v>407.55</v>
      </c>
      <c r="K1956" s="16" t="n">
        <f aca="false">D1956*H1956</f>
        <v>288.79</v>
      </c>
      <c r="L1956" s="16" t="n">
        <f aca="false">J1956-K1956</f>
        <v>118.76</v>
      </c>
    </row>
    <row r="1957" customFormat="false" ht="15" hidden="false" customHeight="false" outlineLevel="0" collapsed="false">
      <c r="A1957" s="12" t="n">
        <v>1956</v>
      </c>
      <c r="B1957" s="12" t="n">
        <v>1027</v>
      </c>
      <c r="C1957" s="12" t="n">
        <v>41</v>
      </c>
      <c r="D1957" s="12" t="n">
        <v>3</v>
      </c>
      <c r="E1957" s="16" t="n">
        <v>4379</v>
      </c>
      <c r="F1957" s="12" t="n">
        <v>20</v>
      </c>
      <c r="G1957" s="12" t="str">
        <f aca="false">INDEX(Products!$C$2:$C$181,MATCH(C1957,Products!$A$2:$A$181,0))</f>
        <v>Home &amp; Kitchen</v>
      </c>
      <c r="H1957" s="16" t="n">
        <f aca="false">INDEX(Products!$E$2:$E$181,MATCH(C1957,Products!$A$2:$A$181,0))</f>
        <v>2954.33</v>
      </c>
      <c r="I1957" s="12" t="str">
        <f aca="false">INDEX(Orders!$G$2:$G$3525,MATCH(B1957,Orders!$A$2:$A$3525,0))</f>
        <v>Delivered</v>
      </c>
      <c r="J1957" s="16" t="n">
        <f aca="false">D1957*E1957*(1-F1957/100)</f>
        <v>10509.6</v>
      </c>
      <c r="K1957" s="16" t="n">
        <f aca="false">D1957*H1957</f>
        <v>8862.99</v>
      </c>
      <c r="L1957" s="16" t="n">
        <f aca="false">J1957-K1957</f>
        <v>1646.61</v>
      </c>
    </row>
    <row r="1958" customFormat="false" ht="15" hidden="false" customHeight="false" outlineLevel="0" collapsed="false">
      <c r="A1958" s="12" t="n">
        <v>1957</v>
      </c>
      <c r="B1958" s="12" t="n">
        <v>1027</v>
      </c>
      <c r="C1958" s="12" t="n">
        <v>119</v>
      </c>
      <c r="D1958" s="12" t="n">
        <v>1</v>
      </c>
      <c r="E1958" s="16" t="n">
        <v>619</v>
      </c>
      <c r="F1958" s="12" t="n">
        <v>10</v>
      </c>
      <c r="G1958" s="12" t="str">
        <f aca="false">INDEX(Products!$C$2:$C$181,MATCH(C1958,Products!$A$2:$A$181,0))</f>
        <v>Beauty</v>
      </c>
      <c r="H1958" s="16" t="n">
        <f aca="false">INDEX(Products!$E$2:$E$181,MATCH(C1958,Products!$A$2:$A$181,0))</f>
        <v>343.46</v>
      </c>
      <c r="I1958" s="12" t="str">
        <f aca="false">INDEX(Orders!$G$2:$G$3525,MATCH(B1958,Orders!$A$2:$A$3525,0))</f>
        <v>Delivered</v>
      </c>
      <c r="J1958" s="16" t="n">
        <f aca="false">D1958*E1958*(1-F1958/100)</f>
        <v>557.1</v>
      </c>
      <c r="K1958" s="16" t="n">
        <f aca="false">D1958*H1958</f>
        <v>343.46</v>
      </c>
      <c r="L1958" s="16" t="n">
        <f aca="false">J1958-K1958</f>
        <v>213.64</v>
      </c>
    </row>
    <row r="1959" customFormat="false" ht="15" hidden="false" customHeight="false" outlineLevel="0" collapsed="false">
      <c r="A1959" s="12" t="n">
        <v>1958</v>
      </c>
      <c r="B1959" s="12" t="n">
        <v>1028</v>
      </c>
      <c r="C1959" s="12" t="n">
        <v>11</v>
      </c>
      <c r="D1959" s="12" t="n">
        <v>1</v>
      </c>
      <c r="E1959" s="16" t="n">
        <v>3989</v>
      </c>
      <c r="F1959" s="12" t="n">
        <v>5</v>
      </c>
      <c r="G1959" s="12" t="str">
        <f aca="false">INDEX(Products!$C$2:$C$181,MATCH(C1959,Products!$A$2:$A$181,0))</f>
        <v>Electronics</v>
      </c>
      <c r="H1959" s="16" t="n">
        <f aca="false">INDEX(Products!$E$2:$E$181,MATCH(C1959,Products!$A$2:$A$181,0))</f>
        <v>2305.24</v>
      </c>
      <c r="I1959" s="12" t="str">
        <f aca="false">INDEX(Orders!$G$2:$G$3525,MATCH(B1959,Orders!$A$2:$A$3525,0))</f>
        <v>Delivered</v>
      </c>
      <c r="J1959" s="16" t="n">
        <f aca="false">D1959*E1959*(1-F1959/100)</f>
        <v>3789.55</v>
      </c>
      <c r="K1959" s="16" t="n">
        <f aca="false">D1959*H1959</f>
        <v>2305.24</v>
      </c>
      <c r="L1959" s="16" t="n">
        <f aca="false">J1959-K1959</f>
        <v>1484.31</v>
      </c>
    </row>
    <row r="1960" customFormat="false" ht="15" hidden="false" customHeight="false" outlineLevel="0" collapsed="false">
      <c r="A1960" s="12" t="n">
        <v>1959</v>
      </c>
      <c r="B1960" s="12" t="n">
        <v>1029</v>
      </c>
      <c r="C1960" s="12" t="n">
        <v>30</v>
      </c>
      <c r="D1960" s="12" t="n">
        <v>1</v>
      </c>
      <c r="E1960" s="16" t="n">
        <v>1049</v>
      </c>
      <c r="F1960" s="12" t="n">
        <v>0</v>
      </c>
      <c r="G1960" s="12" t="str">
        <f aca="false">INDEX(Products!$C$2:$C$181,MATCH(C1960,Products!$A$2:$A$181,0))</f>
        <v>Electronics</v>
      </c>
      <c r="H1960" s="16" t="n">
        <f aca="false">INDEX(Products!$E$2:$E$181,MATCH(C1960,Products!$A$2:$A$181,0))</f>
        <v>645.2</v>
      </c>
      <c r="I1960" s="12" t="str">
        <f aca="false">INDEX(Orders!$G$2:$G$3525,MATCH(B1960,Orders!$A$2:$A$3525,0))</f>
        <v>Delivered</v>
      </c>
      <c r="J1960" s="16" t="n">
        <f aca="false">D1960*E1960*(1-F1960/100)</f>
        <v>1049</v>
      </c>
      <c r="K1960" s="16" t="n">
        <f aca="false">D1960*H1960</f>
        <v>645.2</v>
      </c>
      <c r="L1960" s="16" t="n">
        <f aca="false">J1960-K1960</f>
        <v>403.8</v>
      </c>
    </row>
    <row r="1961" customFormat="false" ht="15" hidden="false" customHeight="false" outlineLevel="0" collapsed="false">
      <c r="A1961" s="12" t="n">
        <v>1960</v>
      </c>
      <c r="B1961" s="12" t="n">
        <v>1029</v>
      </c>
      <c r="C1961" s="12" t="n">
        <v>7</v>
      </c>
      <c r="D1961" s="12" t="n">
        <v>1</v>
      </c>
      <c r="E1961" s="16" t="n">
        <v>5139</v>
      </c>
      <c r="F1961" s="12" t="n">
        <v>5</v>
      </c>
      <c r="G1961" s="12" t="str">
        <f aca="false">INDEX(Products!$C$2:$C$181,MATCH(C1961,Products!$A$2:$A$181,0))</f>
        <v>Electronics</v>
      </c>
      <c r="H1961" s="16" t="n">
        <f aca="false">INDEX(Products!$E$2:$E$181,MATCH(C1961,Products!$A$2:$A$181,0))</f>
        <v>3044.69</v>
      </c>
      <c r="I1961" s="12" t="str">
        <f aca="false">INDEX(Orders!$G$2:$G$3525,MATCH(B1961,Orders!$A$2:$A$3525,0))</f>
        <v>Delivered</v>
      </c>
      <c r="J1961" s="16" t="n">
        <f aca="false">D1961*E1961*(1-F1961/100)</f>
        <v>4882.05</v>
      </c>
      <c r="K1961" s="16" t="n">
        <f aca="false">D1961*H1961</f>
        <v>3044.69</v>
      </c>
      <c r="L1961" s="16" t="n">
        <f aca="false">J1961-K1961</f>
        <v>1837.36</v>
      </c>
    </row>
    <row r="1962" customFormat="false" ht="15" hidden="false" customHeight="false" outlineLevel="0" collapsed="false">
      <c r="A1962" s="12" t="n">
        <v>1961</v>
      </c>
      <c r="B1962" s="12" t="n">
        <v>1030</v>
      </c>
      <c r="C1962" s="12" t="n">
        <v>178</v>
      </c>
      <c r="D1962" s="12" t="n">
        <v>1</v>
      </c>
      <c r="E1962" s="16" t="n">
        <v>169</v>
      </c>
      <c r="F1962" s="12" t="n">
        <v>0</v>
      </c>
      <c r="G1962" s="12" t="str">
        <f aca="false">INDEX(Products!$C$2:$C$181,MATCH(C1962,Products!$A$2:$A$181,0))</f>
        <v>Books &amp; Stationery</v>
      </c>
      <c r="H1962" s="16" t="n">
        <f aca="false">INDEX(Products!$E$2:$E$181,MATCH(C1962,Products!$A$2:$A$181,0))</f>
        <v>114.66</v>
      </c>
      <c r="I1962" s="12" t="str">
        <f aca="false">INDEX(Orders!$G$2:$G$3525,MATCH(B1962,Orders!$A$2:$A$3525,0))</f>
        <v>Delivered</v>
      </c>
      <c r="J1962" s="16" t="n">
        <f aca="false">D1962*E1962*(1-F1962/100)</f>
        <v>169</v>
      </c>
      <c r="K1962" s="16" t="n">
        <f aca="false">D1962*H1962</f>
        <v>114.66</v>
      </c>
      <c r="L1962" s="16" t="n">
        <f aca="false">J1962-K1962</f>
        <v>54.34</v>
      </c>
    </row>
    <row r="1963" customFormat="false" ht="15" hidden="false" customHeight="false" outlineLevel="0" collapsed="false">
      <c r="A1963" s="12" t="n">
        <v>1962</v>
      </c>
      <c r="B1963" s="12" t="n">
        <v>1030</v>
      </c>
      <c r="C1963" s="12" t="n">
        <v>139</v>
      </c>
      <c r="D1963" s="12" t="n">
        <v>2</v>
      </c>
      <c r="E1963" s="16" t="n">
        <v>3249</v>
      </c>
      <c r="F1963" s="12" t="n">
        <v>20</v>
      </c>
      <c r="G1963" s="12" t="str">
        <f aca="false">INDEX(Products!$C$2:$C$181,MATCH(C1963,Products!$A$2:$A$181,0))</f>
        <v>Sports &amp; Fitness</v>
      </c>
      <c r="H1963" s="16" t="n">
        <f aca="false">INDEX(Products!$E$2:$E$181,MATCH(C1963,Products!$A$2:$A$181,0))</f>
        <v>2209.3</v>
      </c>
      <c r="I1963" s="12" t="str">
        <f aca="false">INDEX(Orders!$G$2:$G$3525,MATCH(B1963,Orders!$A$2:$A$3525,0))</f>
        <v>Delivered</v>
      </c>
      <c r="J1963" s="16" t="n">
        <f aca="false">D1963*E1963*(1-F1963/100)</f>
        <v>5198.4</v>
      </c>
      <c r="K1963" s="16" t="n">
        <f aca="false">D1963*H1963</f>
        <v>4418.6</v>
      </c>
      <c r="L1963" s="16" t="n">
        <f aca="false">J1963-K1963</f>
        <v>779.8</v>
      </c>
    </row>
    <row r="1964" customFormat="false" ht="15" hidden="false" customHeight="false" outlineLevel="0" collapsed="false">
      <c r="A1964" s="12" t="n">
        <v>1963</v>
      </c>
      <c r="B1964" s="12" t="n">
        <v>1031</v>
      </c>
      <c r="C1964" s="12" t="n">
        <v>8</v>
      </c>
      <c r="D1964" s="12" t="n">
        <v>1</v>
      </c>
      <c r="E1964" s="16" t="n">
        <v>1759</v>
      </c>
      <c r="F1964" s="12" t="n">
        <v>0</v>
      </c>
      <c r="G1964" s="12" t="str">
        <f aca="false">INDEX(Products!$C$2:$C$181,MATCH(C1964,Products!$A$2:$A$181,0))</f>
        <v>Electronics</v>
      </c>
      <c r="H1964" s="16" t="n">
        <f aca="false">INDEX(Products!$E$2:$E$181,MATCH(C1964,Products!$A$2:$A$181,0))</f>
        <v>1031.97</v>
      </c>
      <c r="I1964" s="12" t="str">
        <f aca="false">INDEX(Orders!$G$2:$G$3525,MATCH(B1964,Orders!$A$2:$A$3525,0))</f>
        <v>Delivered</v>
      </c>
      <c r="J1964" s="16" t="n">
        <f aca="false">D1964*E1964*(1-F1964/100)</f>
        <v>1759</v>
      </c>
      <c r="K1964" s="16" t="n">
        <f aca="false">D1964*H1964</f>
        <v>1031.97</v>
      </c>
      <c r="L1964" s="16" t="n">
        <f aca="false">J1964-K1964</f>
        <v>727.03</v>
      </c>
    </row>
    <row r="1965" customFormat="false" ht="15" hidden="false" customHeight="false" outlineLevel="0" collapsed="false">
      <c r="A1965" s="12" t="n">
        <v>1964</v>
      </c>
      <c r="B1965" s="12" t="n">
        <v>1032</v>
      </c>
      <c r="C1965" s="12" t="n">
        <v>142</v>
      </c>
      <c r="D1965" s="12" t="n">
        <v>1</v>
      </c>
      <c r="E1965" s="16" t="n">
        <v>1669</v>
      </c>
      <c r="F1965" s="12" t="n">
        <v>0</v>
      </c>
      <c r="G1965" s="12" t="str">
        <f aca="false">INDEX(Products!$C$2:$C$181,MATCH(C1965,Products!$A$2:$A$181,0))</f>
        <v>Sports &amp; Fitness</v>
      </c>
      <c r="H1965" s="16" t="n">
        <f aca="false">INDEX(Products!$E$2:$E$181,MATCH(C1965,Products!$A$2:$A$181,0))</f>
        <v>949.32</v>
      </c>
      <c r="I1965" s="12" t="str">
        <f aca="false">INDEX(Orders!$G$2:$G$3525,MATCH(B1965,Orders!$A$2:$A$3525,0))</f>
        <v>Delivered</v>
      </c>
      <c r="J1965" s="16" t="n">
        <f aca="false">D1965*E1965*(1-F1965/100)</f>
        <v>1669</v>
      </c>
      <c r="K1965" s="16" t="n">
        <f aca="false">D1965*H1965</f>
        <v>949.32</v>
      </c>
      <c r="L1965" s="16" t="n">
        <f aca="false">J1965-K1965</f>
        <v>719.68</v>
      </c>
    </row>
    <row r="1966" customFormat="false" ht="15" hidden="false" customHeight="false" outlineLevel="0" collapsed="false">
      <c r="A1966" s="12" t="n">
        <v>1965</v>
      </c>
      <c r="B1966" s="12" t="n">
        <v>1033</v>
      </c>
      <c r="C1966" s="12" t="n">
        <v>163</v>
      </c>
      <c r="D1966" s="12" t="n">
        <v>3</v>
      </c>
      <c r="E1966" s="16" t="n">
        <v>869</v>
      </c>
      <c r="F1966" s="12" t="n">
        <v>0</v>
      </c>
      <c r="G1966" s="12" t="str">
        <f aca="false">INDEX(Products!$C$2:$C$181,MATCH(C1966,Products!$A$2:$A$181,0))</f>
        <v>Books &amp; Stationery</v>
      </c>
      <c r="H1966" s="16" t="n">
        <f aca="false">INDEX(Products!$E$2:$E$181,MATCH(C1966,Products!$A$2:$A$181,0))</f>
        <v>606.2</v>
      </c>
      <c r="I1966" s="12" t="str">
        <f aca="false">INDEX(Orders!$G$2:$G$3525,MATCH(B1966,Orders!$A$2:$A$3525,0))</f>
        <v>Delivered</v>
      </c>
      <c r="J1966" s="16" t="n">
        <f aca="false">D1966*E1966*(1-F1966/100)</f>
        <v>2607</v>
      </c>
      <c r="K1966" s="16" t="n">
        <f aca="false">D1966*H1966</f>
        <v>1818.6</v>
      </c>
      <c r="L1966" s="16" t="n">
        <f aca="false">J1966-K1966</f>
        <v>788.4</v>
      </c>
    </row>
    <row r="1967" customFormat="false" ht="15" hidden="false" customHeight="false" outlineLevel="0" collapsed="false">
      <c r="A1967" s="12" t="n">
        <v>1966</v>
      </c>
      <c r="B1967" s="12" t="n">
        <v>1034</v>
      </c>
      <c r="C1967" s="12" t="n">
        <v>146</v>
      </c>
      <c r="D1967" s="12" t="n">
        <v>2</v>
      </c>
      <c r="E1967" s="16" t="n">
        <v>369</v>
      </c>
      <c r="F1967" s="12" t="n">
        <v>0</v>
      </c>
      <c r="G1967" s="12" t="str">
        <f aca="false">INDEX(Products!$C$2:$C$181,MATCH(C1967,Products!$A$2:$A$181,0))</f>
        <v>Sports &amp; Fitness</v>
      </c>
      <c r="H1967" s="16" t="n">
        <f aca="false">INDEX(Products!$E$2:$E$181,MATCH(C1967,Products!$A$2:$A$181,0))</f>
        <v>205.71</v>
      </c>
      <c r="I1967" s="12" t="str">
        <f aca="false">INDEX(Orders!$G$2:$G$3525,MATCH(B1967,Orders!$A$2:$A$3525,0))</f>
        <v>Delivered</v>
      </c>
      <c r="J1967" s="16" t="n">
        <f aca="false">D1967*E1967*(1-F1967/100)</f>
        <v>738</v>
      </c>
      <c r="K1967" s="16" t="n">
        <f aca="false">D1967*H1967</f>
        <v>411.42</v>
      </c>
      <c r="L1967" s="16" t="n">
        <f aca="false">J1967-K1967</f>
        <v>326.58</v>
      </c>
    </row>
    <row r="1968" customFormat="false" ht="15" hidden="false" customHeight="false" outlineLevel="0" collapsed="false">
      <c r="A1968" s="12" t="n">
        <v>1967</v>
      </c>
      <c r="B1968" s="12" t="n">
        <v>1034</v>
      </c>
      <c r="C1968" s="12" t="n">
        <v>61</v>
      </c>
      <c r="D1968" s="12" t="n">
        <v>1</v>
      </c>
      <c r="E1968" s="16" t="n">
        <v>2489</v>
      </c>
      <c r="F1968" s="12" t="n">
        <v>5</v>
      </c>
      <c r="G1968" s="12" t="str">
        <f aca="false">INDEX(Products!$C$2:$C$181,MATCH(C1968,Products!$A$2:$A$181,0))</f>
        <v>Fashion</v>
      </c>
      <c r="H1968" s="16" t="n">
        <f aca="false">INDEX(Products!$E$2:$E$181,MATCH(C1968,Products!$A$2:$A$181,0))</f>
        <v>1815.02</v>
      </c>
      <c r="I1968" s="12" t="str">
        <f aca="false">INDEX(Orders!$G$2:$G$3525,MATCH(B1968,Orders!$A$2:$A$3525,0))</f>
        <v>Delivered</v>
      </c>
      <c r="J1968" s="16" t="n">
        <f aca="false">D1968*E1968*(1-F1968/100)</f>
        <v>2364.55</v>
      </c>
      <c r="K1968" s="16" t="n">
        <f aca="false">D1968*H1968</f>
        <v>1815.02</v>
      </c>
      <c r="L1968" s="16" t="n">
        <f aca="false">J1968-K1968</f>
        <v>549.53</v>
      </c>
    </row>
    <row r="1969" customFormat="false" ht="15" hidden="false" customHeight="false" outlineLevel="0" collapsed="false">
      <c r="A1969" s="12" t="n">
        <v>1968</v>
      </c>
      <c r="B1969" s="12" t="n">
        <v>1035</v>
      </c>
      <c r="C1969" s="12" t="n">
        <v>39</v>
      </c>
      <c r="D1969" s="12" t="n">
        <v>1</v>
      </c>
      <c r="E1969" s="16" t="n">
        <v>3959</v>
      </c>
      <c r="F1969" s="12" t="n">
        <v>20</v>
      </c>
      <c r="G1969" s="12" t="str">
        <f aca="false">INDEX(Products!$C$2:$C$181,MATCH(C1969,Products!$A$2:$A$181,0))</f>
        <v>Home &amp; Kitchen</v>
      </c>
      <c r="H1969" s="16" t="n">
        <f aca="false">INDEX(Products!$E$2:$E$181,MATCH(C1969,Products!$A$2:$A$181,0))</f>
        <v>2236.08</v>
      </c>
      <c r="I1969" s="12" t="str">
        <f aca="false">INDEX(Orders!$G$2:$G$3525,MATCH(B1969,Orders!$A$2:$A$3525,0))</f>
        <v>Delivered</v>
      </c>
      <c r="J1969" s="16" t="n">
        <f aca="false">D1969*E1969*(1-F1969/100)</f>
        <v>3167.2</v>
      </c>
      <c r="K1969" s="16" t="n">
        <f aca="false">D1969*H1969</f>
        <v>2236.08</v>
      </c>
      <c r="L1969" s="16" t="n">
        <f aca="false">J1969-K1969</f>
        <v>931.12</v>
      </c>
    </row>
    <row r="1970" customFormat="false" ht="15" hidden="false" customHeight="false" outlineLevel="0" collapsed="false">
      <c r="A1970" s="12" t="n">
        <v>1969</v>
      </c>
      <c r="B1970" s="12" t="n">
        <v>1035</v>
      </c>
      <c r="C1970" s="12" t="n">
        <v>30</v>
      </c>
      <c r="D1970" s="12" t="n">
        <v>1</v>
      </c>
      <c r="E1970" s="16" t="n">
        <v>1049</v>
      </c>
      <c r="F1970" s="12" t="n">
        <v>10</v>
      </c>
      <c r="G1970" s="12" t="str">
        <f aca="false">INDEX(Products!$C$2:$C$181,MATCH(C1970,Products!$A$2:$A$181,0))</f>
        <v>Electronics</v>
      </c>
      <c r="H1970" s="16" t="n">
        <f aca="false">INDEX(Products!$E$2:$E$181,MATCH(C1970,Products!$A$2:$A$181,0))</f>
        <v>645.2</v>
      </c>
      <c r="I1970" s="12" t="str">
        <f aca="false">INDEX(Orders!$G$2:$G$3525,MATCH(B1970,Orders!$A$2:$A$3525,0))</f>
        <v>Delivered</v>
      </c>
      <c r="J1970" s="16" t="n">
        <f aca="false">D1970*E1970*(1-F1970/100)</f>
        <v>944.1</v>
      </c>
      <c r="K1970" s="16" t="n">
        <f aca="false">D1970*H1970</f>
        <v>645.2</v>
      </c>
      <c r="L1970" s="16" t="n">
        <f aca="false">J1970-K1970</f>
        <v>298.9</v>
      </c>
    </row>
    <row r="1971" customFormat="false" ht="15" hidden="false" customHeight="false" outlineLevel="0" collapsed="false">
      <c r="A1971" s="12" t="n">
        <v>1970</v>
      </c>
      <c r="B1971" s="12" t="n">
        <v>1035</v>
      </c>
      <c r="C1971" s="12" t="n">
        <v>76</v>
      </c>
      <c r="D1971" s="12" t="n">
        <v>1</v>
      </c>
      <c r="E1971" s="16" t="n">
        <v>2759</v>
      </c>
      <c r="F1971" s="12" t="n">
        <v>5</v>
      </c>
      <c r="G1971" s="12" t="str">
        <f aca="false">INDEX(Products!$C$2:$C$181,MATCH(C1971,Products!$A$2:$A$181,0))</f>
        <v>Fashion</v>
      </c>
      <c r="H1971" s="16" t="n">
        <f aca="false">INDEX(Products!$E$2:$E$181,MATCH(C1971,Products!$A$2:$A$181,0))</f>
        <v>1649.64</v>
      </c>
      <c r="I1971" s="12" t="str">
        <f aca="false">INDEX(Orders!$G$2:$G$3525,MATCH(B1971,Orders!$A$2:$A$3525,0))</f>
        <v>Delivered</v>
      </c>
      <c r="J1971" s="16" t="n">
        <f aca="false">D1971*E1971*(1-F1971/100)</f>
        <v>2621.05</v>
      </c>
      <c r="K1971" s="16" t="n">
        <f aca="false">D1971*H1971</f>
        <v>1649.64</v>
      </c>
      <c r="L1971" s="16" t="n">
        <f aca="false">J1971-K1971</f>
        <v>971.41</v>
      </c>
    </row>
    <row r="1972" customFormat="false" ht="15" hidden="false" customHeight="false" outlineLevel="0" collapsed="false">
      <c r="A1972" s="12" t="n">
        <v>1971</v>
      </c>
      <c r="B1972" s="12" t="n">
        <v>1035</v>
      </c>
      <c r="C1972" s="12" t="n">
        <v>176</v>
      </c>
      <c r="D1972" s="12" t="n">
        <v>1</v>
      </c>
      <c r="E1972" s="16" t="n">
        <v>509</v>
      </c>
      <c r="F1972" s="12" t="n">
        <v>20</v>
      </c>
      <c r="G1972" s="12" t="str">
        <f aca="false">INDEX(Products!$C$2:$C$181,MATCH(C1972,Products!$A$2:$A$181,0))</f>
        <v>Books &amp; Stationery</v>
      </c>
      <c r="H1972" s="16" t="n">
        <f aca="false">INDEX(Products!$E$2:$E$181,MATCH(C1972,Products!$A$2:$A$181,0))</f>
        <v>367.14</v>
      </c>
      <c r="I1972" s="12" t="str">
        <f aca="false">INDEX(Orders!$G$2:$G$3525,MATCH(B1972,Orders!$A$2:$A$3525,0))</f>
        <v>Delivered</v>
      </c>
      <c r="J1972" s="16" t="n">
        <f aca="false">D1972*E1972*(1-F1972/100)</f>
        <v>407.2</v>
      </c>
      <c r="K1972" s="16" t="n">
        <f aca="false">D1972*H1972</f>
        <v>367.14</v>
      </c>
      <c r="L1972" s="16" t="n">
        <f aca="false">J1972-K1972</f>
        <v>40.0600000000001</v>
      </c>
    </row>
    <row r="1973" customFormat="false" ht="15" hidden="false" customHeight="false" outlineLevel="0" collapsed="false">
      <c r="A1973" s="12" t="n">
        <v>1972</v>
      </c>
      <c r="B1973" s="12" t="n">
        <v>1036</v>
      </c>
      <c r="C1973" s="12" t="n">
        <v>168</v>
      </c>
      <c r="D1973" s="12" t="n">
        <v>1</v>
      </c>
      <c r="E1973" s="16" t="n">
        <v>149</v>
      </c>
      <c r="F1973" s="12" t="n">
        <v>0</v>
      </c>
      <c r="G1973" s="12" t="str">
        <f aca="false">INDEX(Products!$C$2:$C$181,MATCH(C1973,Products!$A$2:$A$181,0))</f>
        <v>Books &amp; Stationery</v>
      </c>
      <c r="H1973" s="16" t="n">
        <f aca="false">INDEX(Products!$E$2:$E$181,MATCH(C1973,Products!$A$2:$A$181,0))</f>
        <v>83.16</v>
      </c>
      <c r="I1973" s="12" t="str">
        <f aca="false">INDEX(Orders!$G$2:$G$3525,MATCH(B1973,Orders!$A$2:$A$3525,0))</f>
        <v>Returned</v>
      </c>
      <c r="J1973" s="16" t="n">
        <f aca="false">D1973*E1973*(1-F1973/100)</f>
        <v>149</v>
      </c>
      <c r="K1973" s="16" t="n">
        <f aca="false">D1973*H1973</f>
        <v>83.16</v>
      </c>
      <c r="L1973" s="16" t="n">
        <f aca="false">J1973-K1973</f>
        <v>65.84</v>
      </c>
    </row>
    <row r="1974" customFormat="false" ht="15" hidden="false" customHeight="false" outlineLevel="0" collapsed="false">
      <c r="A1974" s="12" t="n">
        <v>1973</v>
      </c>
      <c r="B1974" s="12" t="n">
        <v>1036</v>
      </c>
      <c r="C1974" s="12" t="n">
        <v>73</v>
      </c>
      <c r="D1974" s="12" t="n">
        <v>1</v>
      </c>
      <c r="E1974" s="16" t="n">
        <v>1079</v>
      </c>
      <c r="F1974" s="12" t="n">
        <v>0</v>
      </c>
      <c r="G1974" s="12" t="str">
        <f aca="false">INDEX(Products!$C$2:$C$181,MATCH(C1974,Products!$A$2:$A$181,0))</f>
        <v>Fashion</v>
      </c>
      <c r="H1974" s="16" t="n">
        <f aca="false">INDEX(Products!$E$2:$E$181,MATCH(C1974,Products!$A$2:$A$181,0))</f>
        <v>601.41</v>
      </c>
      <c r="I1974" s="12" t="str">
        <f aca="false">INDEX(Orders!$G$2:$G$3525,MATCH(B1974,Orders!$A$2:$A$3525,0))</f>
        <v>Returned</v>
      </c>
      <c r="J1974" s="16" t="n">
        <f aca="false">D1974*E1974*(1-F1974/100)</f>
        <v>1079</v>
      </c>
      <c r="K1974" s="16" t="n">
        <f aca="false">D1974*H1974</f>
        <v>601.41</v>
      </c>
      <c r="L1974" s="16" t="n">
        <f aca="false">J1974-K1974</f>
        <v>477.59</v>
      </c>
    </row>
    <row r="1975" customFormat="false" ht="15" hidden="false" customHeight="false" outlineLevel="0" collapsed="false">
      <c r="A1975" s="12" t="n">
        <v>1974</v>
      </c>
      <c r="B1975" s="12" t="n">
        <v>1037</v>
      </c>
      <c r="C1975" s="12" t="n">
        <v>114</v>
      </c>
      <c r="D1975" s="12" t="n">
        <v>1</v>
      </c>
      <c r="E1975" s="16" t="n">
        <v>1769</v>
      </c>
      <c r="F1975" s="12" t="n">
        <v>0</v>
      </c>
      <c r="G1975" s="12" t="str">
        <f aca="false">INDEX(Products!$C$2:$C$181,MATCH(C1975,Products!$A$2:$A$181,0))</f>
        <v>Beauty</v>
      </c>
      <c r="H1975" s="16" t="n">
        <f aca="false">INDEX(Products!$E$2:$E$181,MATCH(C1975,Products!$A$2:$A$181,0))</f>
        <v>1112.03</v>
      </c>
      <c r="I1975" s="12" t="str">
        <f aca="false">INDEX(Orders!$G$2:$G$3525,MATCH(B1975,Orders!$A$2:$A$3525,0))</f>
        <v>Delivered</v>
      </c>
      <c r="J1975" s="16" t="n">
        <f aca="false">D1975*E1975*(1-F1975/100)</f>
        <v>1769</v>
      </c>
      <c r="K1975" s="16" t="n">
        <f aca="false">D1975*H1975</f>
        <v>1112.03</v>
      </c>
      <c r="L1975" s="16" t="n">
        <f aca="false">J1975-K1975</f>
        <v>656.97</v>
      </c>
    </row>
    <row r="1976" customFormat="false" ht="15" hidden="false" customHeight="false" outlineLevel="0" collapsed="false">
      <c r="A1976" s="12" t="n">
        <v>1975</v>
      </c>
      <c r="B1976" s="12" t="n">
        <v>1037</v>
      </c>
      <c r="C1976" s="12" t="n">
        <v>18</v>
      </c>
      <c r="D1976" s="12" t="n">
        <v>1</v>
      </c>
      <c r="E1976" s="16" t="n">
        <v>5829</v>
      </c>
      <c r="F1976" s="12" t="n">
        <v>5</v>
      </c>
      <c r="G1976" s="12" t="str">
        <f aca="false">INDEX(Products!$C$2:$C$181,MATCH(C1976,Products!$A$2:$A$181,0))</f>
        <v>Electronics</v>
      </c>
      <c r="H1976" s="16" t="n">
        <f aca="false">INDEX(Products!$E$2:$E$181,MATCH(C1976,Products!$A$2:$A$181,0))</f>
        <v>4148.38</v>
      </c>
      <c r="I1976" s="12" t="str">
        <f aca="false">INDEX(Orders!$G$2:$G$3525,MATCH(B1976,Orders!$A$2:$A$3525,0))</f>
        <v>Delivered</v>
      </c>
      <c r="J1976" s="16" t="n">
        <f aca="false">D1976*E1976*(1-F1976/100)</f>
        <v>5537.55</v>
      </c>
      <c r="K1976" s="16" t="n">
        <f aca="false">D1976*H1976</f>
        <v>4148.38</v>
      </c>
      <c r="L1976" s="16" t="n">
        <f aca="false">J1976-K1976</f>
        <v>1389.17</v>
      </c>
    </row>
    <row r="1977" customFormat="false" ht="15" hidden="false" customHeight="false" outlineLevel="0" collapsed="false">
      <c r="A1977" s="12" t="n">
        <v>1976</v>
      </c>
      <c r="B1977" s="12" t="n">
        <v>1038</v>
      </c>
      <c r="C1977" s="12" t="n">
        <v>37</v>
      </c>
      <c r="D1977" s="12" t="n">
        <v>3</v>
      </c>
      <c r="E1977" s="16" t="n">
        <v>439</v>
      </c>
      <c r="F1977" s="12" t="n">
        <v>0</v>
      </c>
      <c r="G1977" s="12" t="str">
        <f aca="false">INDEX(Products!$C$2:$C$181,MATCH(C1977,Products!$A$2:$A$181,0))</f>
        <v>Home &amp; Kitchen</v>
      </c>
      <c r="H1977" s="16" t="n">
        <f aca="false">INDEX(Products!$E$2:$E$181,MATCH(C1977,Products!$A$2:$A$181,0))</f>
        <v>313.05</v>
      </c>
      <c r="I1977" s="12" t="str">
        <f aca="false">INDEX(Orders!$G$2:$G$3525,MATCH(B1977,Orders!$A$2:$A$3525,0))</f>
        <v>Delivered</v>
      </c>
      <c r="J1977" s="16" t="n">
        <f aca="false">D1977*E1977*(1-F1977/100)</f>
        <v>1317</v>
      </c>
      <c r="K1977" s="16" t="n">
        <f aca="false">D1977*H1977</f>
        <v>939.15</v>
      </c>
      <c r="L1977" s="16" t="n">
        <f aca="false">J1977-K1977</f>
        <v>377.85</v>
      </c>
    </row>
    <row r="1978" customFormat="false" ht="15" hidden="false" customHeight="false" outlineLevel="0" collapsed="false">
      <c r="A1978" s="12" t="n">
        <v>1977</v>
      </c>
      <c r="B1978" s="12" t="n">
        <v>1038</v>
      </c>
      <c r="C1978" s="12" t="n">
        <v>128</v>
      </c>
      <c r="D1978" s="12" t="n">
        <v>1</v>
      </c>
      <c r="E1978" s="16" t="n">
        <v>899</v>
      </c>
      <c r="F1978" s="12" t="n">
        <v>0</v>
      </c>
      <c r="G1978" s="12" t="str">
        <f aca="false">INDEX(Products!$C$2:$C$181,MATCH(C1978,Products!$A$2:$A$181,0))</f>
        <v>Sports &amp; Fitness</v>
      </c>
      <c r="H1978" s="16" t="n">
        <f aca="false">INDEX(Products!$E$2:$E$181,MATCH(C1978,Products!$A$2:$A$181,0))</f>
        <v>594.56</v>
      </c>
      <c r="I1978" s="12" t="str">
        <f aca="false">INDEX(Orders!$G$2:$G$3525,MATCH(B1978,Orders!$A$2:$A$3525,0))</f>
        <v>Delivered</v>
      </c>
      <c r="J1978" s="16" t="n">
        <f aca="false">D1978*E1978*(1-F1978/100)</f>
        <v>899</v>
      </c>
      <c r="K1978" s="16" t="n">
        <f aca="false">D1978*H1978</f>
        <v>594.56</v>
      </c>
      <c r="L1978" s="16" t="n">
        <f aca="false">J1978-K1978</f>
        <v>304.44</v>
      </c>
    </row>
    <row r="1979" customFormat="false" ht="15" hidden="false" customHeight="false" outlineLevel="0" collapsed="false">
      <c r="A1979" s="12" t="n">
        <v>1978</v>
      </c>
      <c r="B1979" s="12" t="n">
        <v>1039</v>
      </c>
      <c r="C1979" s="12" t="n">
        <v>156</v>
      </c>
      <c r="D1979" s="12" t="n">
        <v>1</v>
      </c>
      <c r="E1979" s="16" t="n">
        <v>459</v>
      </c>
      <c r="F1979" s="12" t="n">
        <v>0</v>
      </c>
      <c r="G1979" s="12" t="str">
        <f aca="false">INDEX(Products!$C$2:$C$181,MATCH(C1979,Products!$A$2:$A$181,0))</f>
        <v>Books &amp; Stationery</v>
      </c>
      <c r="H1979" s="16" t="n">
        <f aca="false">INDEX(Products!$E$2:$E$181,MATCH(C1979,Products!$A$2:$A$181,0))</f>
        <v>259.65</v>
      </c>
      <c r="I1979" s="12" t="str">
        <f aca="false">INDEX(Orders!$G$2:$G$3525,MATCH(B1979,Orders!$A$2:$A$3525,0))</f>
        <v>Delivered</v>
      </c>
      <c r="J1979" s="16" t="n">
        <f aca="false">D1979*E1979*(1-F1979/100)</f>
        <v>459</v>
      </c>
      <c r="K1979" s="16" t="n">
        <f aca="false">D1979*H1979</f>
        <v>259.65</v>
      </c>
      <c r="L1979" s="16" t="n">
        <f aca="false">J1979-K1979</f>
        <v>199.35</v>
      </c>
    </row>
    <row r="1980" customFormat="false" ht="15" hidden="false" customHeight="false" outlineLevel="0" collapsed="false">
      <c r="A1980" s="12" t="n">
        <v>1979</v>
      </c>
      <c r="B1980" s="12" t="n">
        <v>1040</v>
      </c>
      <c r="C1980" s="12" t="n">
        <v>97</v>
      </c>
      <c r="D1980" s="12" t="n">
        <v>1</v>
      </c>
      <c r="E1980" s="16" t="n">
        <v>1649</v>
      </c>
      <c r="F1980" s="12" t="n">
        <v>0</v>
      </c>
      <c r="G1980" s="12" t="str">
        <f aca="false">INDEX(Products!$C$2:$C$181,MATCH(C1980,Products!$A$2:$A$181,0))</f>
        <v>Beauty</v>
      </c>
      <c r="H1980" s="16" t="n">
        <f aca="false">INDEX(Products!$E$2:$E$181,MATCH(C1980,Products!$A$2:$A$181,0))</f>
        <v>1115.75</v>
      </c>
      <c r="I1980" s="12" t="str">
        <f aca="false">INDEX(Orders!$G$2:$G$3525,MATCH(B1980,Orders!$A$2:$A$3525,0))</f>
        <v>Delivered</v>
      </c>
      <c r="J1980" s="16" t="n">
        <f aca="false">D1980*E1980*(1-F1980/100)</f>
        <v>1649</v>
      </c>
      <c r="K1980" s="16" t="n">
        <f aca="false">D1980*H1980</f>
        <v>1115.75</v>
      </c>
      <c r="L1980" s="16" t="n">
        <f aca="false">J1980-K1980</f>
        <v>533.25</v>
      </c>
    </row>
    <row r="1981" customFormat="false" ht="15" hidden="false" customHeight="false" outlineLevel="0" collapsed="false">
      <c r="A1981" s="12" t="n">
        <v>1980</v>
      </c>
      <c r="B1981" s="12" t="n">
        <v>1041</v>
      </c>
      <c r="C1981" s="12" t="n">
        <v>23</v>
      </c>
      <c r="D1981" s="12" t="n">
        <v>1</v>
      </c>
      <c r="E1981" s="16" t="n">
        <v>2159</v>
      </c>
      <c r="F1981" s="12" t="n">
        <v>15</v>
      </c>
      <c r="G1981" s="12" t="str">
        <f aca="false">INDEX(Products!$C$2:$C$181,MATCH(C1981,Products!$A$2:$A$181,0))</f>
        <v>Electronics</v>
      </c>
      <c r="H1981" s="16" t="n">
        <f aca="false">INDEX(Products!$E$2:$E$181,MATCH(C1981,Products!$A$2:$A$181,0))</f>
        <v>1473.53</v>
      </c>
      <c r="I1981" s="12" t="str">
        <f aca="false">INDEX(Orders!$G$2:$G$3525,MATCH(B1981,Orders!$A$2:$A$3525,0))</f>
        <v>Cancelled</v>
      </c>
      <c r="J1981" s="16" t="n">
        <f aca="false">D1981*E1981*(1-F1981/100)</f>
        <v>1835.15</v>
      </c>
      <c r="K1981" s="16" t="n">
        <f aca="false">D1981*H1981</f>
        <v>1473.53</v>
      </c>
      <c r="L1981" s="16" t="n">
        <f aca="false">J1981-K1981</f>
        <v>361.62</v>
      </c>
    </row>
    <row r="1982" customFormat="false" ht="15" hidden="false" customHeight="false" outlineLevel="0" collapsed="false">
      <c r="A1982" s="12" t="n">
        <v>1981</v>
      </c>
      <c r="B1982" s="12" t="n">
        <v>1042</v>
      </c>
      <c r="C1982" s="12" t="n">
        <v>114</v>
      </c>
      <c r="D1982" s="12" t="n">
        <v>1</v>
      </c>
      <c r="E1982" s="16" t="n">
        <v>1769</v>
      </c>
      <c r="F1982" s="12" t="n">
        <v>15</v>
      </c>
      <c r="G1982" s="12" t="str">
        <f aca="false">INDEX(Products!$C$2:$C$181,MATCH(C1982,Products!$A$2:$A$181,0))</f>
        <v>Beauty</v>
      </c>
      <c r="H1982" s="16" t="n">
        <f aca="false">INDEX(Products!$E$2:$E$181,MATCH(C1982,Products!$A$2:$A$181,0))</f>
        <v>1112.03</v>
      </c>
      <c r="I1982" s="12" t="str">
        <f aca="false">INDEX(Orders!$G$2:$G$3525,MATCH(B1982,Orders!$A$2:$A$3525,0))</f>
        <v>Delivered</v>
      </c>
      <c r="J1982" s="16" t="n">
        <f aca="false">D1982*E1982*(1-F1982/100)</f>
        <v>1503.65</v>
      </c>
      <c r="K1982" s="16" t="n">
        <f aca="false">D1982*H1982</f>
        <v>1112.03</v>
      </c>
      <c r="L1982" s="16" t="n">
        <f aca="false">J1982-K1982</f>
        <v>391.62</v>
      </c>
    </row>
    <row r="1983" customFormat="false" ht="15" hidden="false" customHeight="false" outlineLevel="0" collapsed="false">
      <c r="A1983" s="12" t="n">
        <v>1982</v>
      </c>
      <c r="B1983" s="12" t="n">
        <v>1042</v>
      </c>
      <c r="C1983" s="12" t="n">
        <v>138</v>
      </c>
      <c r="D1983" s="12" t="n">
        <v>1</v>
      </c>
      <c r="E1983" s="16" t="n">
        <v>2179</v>
      </c>
      <c r="F1983" s="12" t="n">
        <v>0</v>
      </c>
      <c r="G1983" s="12" t="str">
        <f aca="false">INDEX(Products!$C$2:$C$181,MATCH(C1983,Products!$A$2:$A$181,0))</f>
        <v>Sports &amp; Fitness</v>
      </c>
      <c r="H1983" s="16" t="n">
        <f aca="false">INDEX(Products!$E$2:$E$181,MATCH(C1983,Products!$A$2:$A$181,0))</f>
        <v>1417.01</v>
      </c>
      <c r="I1983" s="12" t="str">
        <f aca="false">INDEX(Orders!$G$2:$G$3525,MATCH(B1983,Orders!$A$2:$A$3525,0))</f>
        <v>Delivered</v>
      </c>
      <c r="J1983" s="16" t="n">
        <f aca="false">D1983*E1983*(1-F1983/100)</f>
        <v>2179</v>
      </c>
      <c r="K1983" s="16" t="n">
        <f aca="false">D1983*H1983</f>
        <v>1417.01</v>
      </c>
      <c r="L1983" s="16" t="n">
        <f aca="false">J1983-K1983</f>
        <v>761.99</v>
      </c>
    </row>
    <row r="1984" customFormat="false" ht="15" hidden="false" customHeight="false" outlineLevel="0" collapsed="false">
      <c r="A1984" s="12" t="n">
        <v>1983</v>
      </c>
      <c r="B1984" s="12" t="n">
        <v>1042</v>
      </c>
      <c r="C1984" s="12" t="n">
        <v>86</v>
      </c>
      <c r="D1984" s="12" t="n">
        <v>1</v>
      </c>
      <c r="E1984" s="16" t="n">
        <v>2139</v>
      </c>
      <c r="F1984" s="12" t="n">
        <v>5</v>
      </c>
      <c r="G1984" s="12" t="str">
        <f aca="false">INDEX(Products!$C$2:$C$181,MATCH(C1984,Products!$A$2:$A$181,0))</f>
        <v>Fashion</v>
      </c>
      <c r="H1984" s="16" t="n">
        <f aca="false">INDEX(Products!$E$2:$E$181,MATCH(C1984,Products!$A$2:$A$181,0))</f>
        <v>1183.55</v>
      </c>
      <c r="I1984" s="12" t="str">
        <f aca="false">INDEX(Orders!$G$2:$G$3525,MATCH(B1984,Orders!$A$2:$A$3525,0))</f>
        <v>Delivered</v>
      </c>
      <c r="J1984" s="16" t="n">
        <f aca="false">D1984*E1984*(1-F1984/100)</f>
        <v>2032.05</v>
      </c>
      <c r="K1984" s="16" t="n">
        <f aca="false">D1984*H1984</f>
        <v>1183.55</v>
      </c>
      <c r="L1984" s="16" t="n">
        <f aca="false">J1984-K1984</f>
        <v>848.5</v>
      </c>
    </row>
    <row r="1985" customFormat="false" ht="15" hidden="false" customHeight="false" outlineLevel="0" collapsed="false">
      <c r="A1985" s="12" t="n">
        <v>1984</v>
      </c>
      <c r="B1985" s="12" t="n">
        <v>1043</v>
      </c>
      <c r="C1985" s="12" t="n">
        <v>56</v>
      </c>
      <c r="D1985" s="12" t="n">
        <v>1</v>
      </c>
      <c r="E1985" s="16" t="n">
        <v>1739</v>
      </c>
      <c r="F1985" s="12" t="n">
        <v>0</v>
      </c>
      <c r="G1985" s="12" t="str">
        <f aca="false">INDEX(Products!$C$2:$C$181,MATCH(C1985,Products!$A$2:$A$181,0))</f>
        <v>Home &amp; Kitchen</v>
      </c>
      <c r="H1985" s="16" t="n">
        <f aca="false">INDEX(Products!$E$2:$E$181,MATCH(C1985,Products!$A$2:$A$181,0))</f>
        <v>1012.52</v>
      </c>
      <c r="I1985" s="12" t="str">
        <f aca="false">INDEX(Orders!$G$2:$G$3525,MATCH(B1985,Orders!$A$2:$A$3525,0))</f>
        <v>Returned</v>
      </c>
      <c r="J1985" s="16" t="n">
        <f aca="false">D1985*E1985*(1-F1985/100)</f>
        <v>1739</v>
      </c>
      <c r="K1985" s="16" t="n">
        <f aca="false">D1985*H1985</f>
        <v>1012.52</v>
      </c>
      <c r="L1985" s="16" t="n">
        <f aca="false">J1985-K1985</f>
        <v>726.48</v>
      </c>
    </row>
    <row r="1986" customFormat="false" ht="15" hidden="false" customHeight="false" outlineLevel="0" collapsed="false">
      <c r="A1986" s="12" t="n">
        <v>1985</v>
      </c>
      <c r="B1986" s="12" t="n">
        <v>1043</v>
      </c>
      <c r="C1986" s="12" t="n">
        <v>122</v>
      </c>
      <c r="D1986" s="12" t="n">
        <v>1</v>
      </c>
      <c r="E1986" s="16" t="n">
        <v>3689</v>
      </c>
      <c r="F1986" s="12" t="n">
        <v>0</v>
      </c>
      <c r="G1986" s="12" t="str">
        <f aca="false">INDEX(Products!$C$2:$C$181,MATCH(C1986,Products!$A$2:$A$181,0))</f>
        <v>Sports &amp; Fitness</v>
      </c>
      <c r="H1986" s="16" t="n">
        <f aca="false">INDEX(Products!$E$2:$E$181,MATCH(C1986,Products!$A$2:$A$181,0))</f>
        <v>2302.05</v>
      </c>
      <c r="I1986" s="12" t="str">
        <f aca="false">INDEX(Orders!$G$2:$G$3525,MATCH(B1986,Orders!$A$2:$A$3525,0))</f>
        <v>Returned</v>
      </c>
      <c r="J1986" s="16" t="n">
        <f aca="false">D1986*E1986*(1-F1986/100)</f>
        <v>3689</v>
      </c>
      <c r="K1986" s="16" t="n">
        <f aca="false">D1986*H1986</f>
        <v>2302.05</v>
      </c>
      <c r="L1986" s="16" t="n">
        <f aca="false">J1986-K1986</f>
        <v>1386.95</v>
      </c>
    </row>
    <row r="1987" customFormat="false" ht="15" hidden="false" customHeight="false" outlineLevel="0" collapsed="false">
      <c r="A1987" s="12" t="n">
        <v>1986</v>
      </c>
      <c r="B1987" s="12" t="n">
        <v>1044</v>
      </c>
      <c r="C1987" s="12" t="n">
        <v>122</v>
      </c>
      <c r="D1987" s="12" t="n">
        <v>1</v>
      </c>
      <c r="E1987" s="16" t="n">
        <v>3689</v>
      </c>
      <c r="F1987" s="12" t="n">
        <v>0</v>
      </c>
      <c r="G1987" s="12" t="str">
        <f aca="false">INDEX(Products!$C$2:$C$181,MATCH(C1987,Products!$A$2:$A$181,0))</f>
        <v>Sports &amp; Fitness</v>
      </c>
      <c r="H1987" s="16" t="n">
        <f aca="false">INDEX(Products!$E$2:$E$181,MATCH(C1987,Products!$A$2:$A$181,0))</f>
        <v>2302.05</v>
      </c>
      <c r="I1987" s="12" t="str">
        <f aca="false">INDEX(Orders!$G$2:$G$3525,MATCH(B1987,Orders!$A$2:$A$3525,0))</f>
        <v>Cancelled</v>
      </c>
      <c r="J1987" s="16" t="n">
        <f aca="false">D1987*E1987*(1-F1987/100)</f>
        <v>3689</v>
      </c>
      <c r="K1987" s="16" t="n">
        <f aca="false">D1987*H1987</f>
        <v>2302.05</v>
      </c>
      <c r="L1987" s="16" t="n">
        <f aca="false">J1987-K1987</f>
        <v>1386.95</v>
      </c>
    </row>
    <row r="1988" customFormat="false" ht="15" hidden="false" customHeight="false" outlineLevel="0" collapsed="false">
      <c r="A1988" s="12" t="n">
        <v>1987</v>
      </c>
      <c r="B1988" s="12" t="n">
        <v>1044</v>
      </c>
      <c r="C1988" s="12" t="n">
        <v>137</v>
      </c>
      <c r="D1988" s="12" t="n">
        <v>1</v>
      </c>
      <c r="E1988" s="16" t="n">
        <v>3509</v>
      </c>
      <c r="F1988" s="12" t="n">
        <v>0</v>
      </c>
      <c r="G1988" s="12" t="str">
        <f aca="false">INDEX(Products!$C$2:$C$181,MATCH(C1988,Products!$A$2:$A$181,0))</f>
        <v>Sports &amp; Fitness</v>
      </c>
      <c r="H1988" s="16" t="n">
        <f aca="false">INDEX(Products!$E$2:$E$181,MATCH(C1988,Products!$A$2:$A$181,0))</f>
        <v>2570.86</v>
      </c>
      <c r="I1988" s="12" t="str">
        <f aca="false">INDEX(Orders!$G$2:$G$3525,MATCH(B1988,Orders!$A$2:$A$3525,0))</f>
        <v>Cancelled</v>
      </c>
      <c r="J1988" s="16" t="n">
        <f aca="false">D1988*E1988*(1-F1988/100)</f>
        <v>3509</v>
      </c>
      <c r="K1988" s="16" t="n">
        <f aca="false">D1988*H1988</f>
        <v>2570.86</v>
      </c>
      <c r="L1988" s="16" t="n">
        <f aca="false">J1988-K1988</f>
        <v>938.14</v>
      </c>
    </row>
    <row r="1989" customFormat="false" ht="15" hidden="false" customHeight="false" outlineLevel="0" collapsed="false">
      <c r="A1989" s="12" t="n">
        <v>1988</v>
      </c>
      <c r="B1989" s="12" t="n">
        <v>1045</v>
      </c>
      <c r="C1989" s="12" t="n">
        <v>51</v>
      </c>
      <c r="D1989" s="12" t="n">
        <v>1</v>
      </c>
      <c r="E1989" s="16" t="n">
        <v>549</v>
      </c>
      <c r="F1989" s="12" t="n">
        <v>0</v>
      </c>
      <c r="G1989" s="12" t="str">
        <f aca="false">INDEX(Products!$C$2:$C$181,MATCH(C1989,Products!$A$2:$A$181,0))</f>
        <v>Home &amp; Kitchen</v>
      </c>
      <c r="H1989" s="16" t="n">
        <f aca="false">INDEX(Products!$E$2:$E$181,MATCH(C1989,Products!$A$2:$A$181,0))</f>
        <v>371.83</v>
      </c>
      <c r="I1989" s="12" t="str">
        <f aca="false">INDEX(Orders!$G$2:$G$3525,MATCH(B1989,Orders!$A$2:$A$3525,0))</f>
        <v>Delivered</v>
      </c>
      <c r="J1989" s="16" t="n">
        <f aca="false">D1989*E1989*(1-F1989/100)</f>
        <v>549</v>
      </c>
      <c r="K1989" s="16" t="n">
        <f aca="false">D1989*H1989</f>
        <v>371.83</v>
      </c>
      <c r="L1989" s="16" t="n">
        <f aca="false">J1989-K1989</f>
        <v>177.17</v>
      </c>
    </row>
    <row r="1990" customFormat="false" ht="15" hidden="false" customHeight="false" outlineLevel="0" collapsed="false">
      <c r="A1990" s="12" t="n">
        <v>1989</v>
      </c>
      <c r="B1990" s="12" t="n">
        <v>1046</v>
      </c>
      <c r="C1990" s="12" t="n">
        <v>94</v>
      </c>
      <c r="D1990" s="12" t="n">
        <v>1</v>
      </c>
      <c r="E1990" s="16" t="n">
        <v>1509</v>
      </c>
      <c r="F1990" s="12" t="n">
        <v>0</v>
      </c>
      <c r="G1990" s="12" t="str">
        <f aca="false">INDEX(Products!$C$2:$C$181,MATCH(C1990,Products!$A$2:$A$181,0))</f>
        <v>Beauty</v>
      </c>
      <c r="H1990" s="16" t="n">
        <f aca="false">INDEX(Products!$E$2:$E$181,MATCH(C1990,Products!$A$2:$A$181,0))</f>
        <v>997.51</v>
      </c>
      <c r="I1990" s="12" t="str">
        <f aca="false">INDEX(Orders!$G$2:$G$3525,MATCH(B1990,Orders!$A$2:$A$3525,0))</f>
        <v>Returned</v>
      </c>
      <c r="J1990" s="16" t="n">
        <f aca="false">D1990*E1990*(1-F1990/100)</f>
        <v>1509</v>
      </c>
      <c r="K1990" s="16" t="n">
        <f aca="false">D1990*H1990</f>
        <v>997.51</v>
      </c>
      <c r="L1990" s="16" t="n">
        <f aca="false">J1990-K1990</f>
        <v>511.49</v>
      </c>
    </row>
    <row r="1991" customFormat="false" ht="15" hidden="false" customHeight="false" outlineLevel="0" collapsed="false">
      <c r="A1991" s="12" t="n">
        <v>1990</v>
      </c>
      <c r="B1991" s="12" t="n">
        <v>1046</v>
      </c>
      <c r="C1991" s="12" t="n">
        <v>146</v>
      </c>
      <c r="D1991" s="12" t="n">
        <v>1</v>
      </c>
      <c r="E1991" s="16" t="n">
        <v>369</v>
      </c>
      <c r="F1991" s="12" t="n">
        <v>0</v>
      </c>
      <c r="G1991" s="12" t="str">
        <f aca="false">INDEX(Products!$C$2:$C$181,MATCH(C1991,Products!$A$2:$A$181,0))</f>
        <v>Sports &amp; Fitness</v>
      </c>
      <c r="H1991" s="16" t="n">
        <f aca="false">INDEX(Products!$E$2:$E$181,MATCH(C1991,Products!$A$2:$A$181,0))</f>
        <v>205.71</v>
      </c>
      <c r="I1991" s="12" t="str">
        <f aca="false">INDEX(Orders!$G$2:$G$3525,MATCH(B1991,Orders!$A$2:$A$3525,0))</f>
        <v>Returned</v>
      </c>
      <c r="J1991" s="16" t="n">
        <f aca="false">D1991*E1991*(1-F1991/100)</f>
        <v>369</v>
      </c>
      <c r="K1991" s="16" t="n">
        <f aca="false">D1991*H1991</f>
        <v>205.71</v>
      </c>
      <c r="L1991" s="16" t="n">
        <f aca="false">J1991-K1991</f>
        <v>163.29</v>
      </c>
    </row>
    <row r="1992" customFormat="false" ht="15" hidden="false" customHeight="false" outlineLevel="0" collapsed="false">
      <c r="A1992" s="12" t="n">
        <v>1991</v>
      </c>
      <c r="B1992" s="12" t="n">
        <v>1046</v>
      </c>
      <c r="C1992" s="12" t="n">
        <v>29</v>
      </c>
      <c r="D1992" s="12" t="n">
        <v>1</v>
      </c>
      <c r="E1992" s="16" t="n">
        <v>1269</v>
      </c>
      <c r="F1992" s="12" t="n">
        <v>0</v>
      </c>
      <c r="G1992" s="12" t="str">
        <f aca="false">INDEX(Products!$C$2:$C$181,MATCH(C1992,Products!$A$2:$A$181,0))</f>
        <v>Electronics</v>
      </c>
      <c r="H1992" s="16" t="n">
        <f aca="false">INDEX(Products!$E$2:$E$181,MATCH(C1992,Products!$A$2:$A$181,0))</f>
        <v>747.69</v>
      </c>
      <c r="I1992" s="12" t="str">
        <f aca="false">INDEX(Orders!$G$2:$G$3525,MATCH(B1992,Orders!$A$2:$A$3525,0))</f>
        <v>Returned</v>
      </c>
      <c r="J1992" s="16" t="n">
        <f aca="false">D1992*E1992*(1-F1992/100)</f>
        <v>1269</v>
      </c>
      <c r="K1992" s="16" t="n">
        <f aca="false">D1992*H1992</f>
        <v>747.69</v>
      </c>
      <c r="L1992" s="16" t="n">
        <f aca="false">J1992-K1992</f>
        <v>521.31</v>
      </c>
    </row>
    <row r="1993" customFormat="false" ht="15" hidden="false" customHeight="false" outlineLevel="0" collapsed="false">
      <c r="A1993" s="12" t="n">
        <v>1992</v>
      </c>
      <c r="B1993" s="12" t="n">
        <v>1047</v>
      </c>
      <c r="C1993" s="12" t="n">
        <v>140</v>
      </c>
      <c r="D1993" s="12" t="n">
        <v>1</v>
      </c>
      <c r="E1993" s="16" t="n">
        <v>2889</v>
      </c>
      <c r="F1993" s="12" t="n">
        <v>0</v>
      </c>
      <c r="G1993" s="12" t="str">
        <f aca="false">INDEX(Products!$C$2:$C$181,MATCH(C1993,Products!$A$2:$A$181,0))</f>
        <v>Sports &amp; Fitness</v>
      </c>
      <c r="H1993" s="16" t="n">
        <f aca="false">INDEX(Products!$E$2:$E$181,MATCH(C1993,Products!$A$2:$A$181,0))</f>
        <v>2048.76</v>
      </c>
      <c r="I1993" s="12" t="str">
        <f aca="false">INDEX(Orders!$G$2:$G$3525,MATCH(B1993,Orders!$A$2:$A$3525,0))</f>
        <v>Delivered</v>
      </c>
      <c r="J1993" s="16" t="n">
        <f aca="false">D1993*E1993*(1-F1993/100)</f>
        <v>2889</v>
      </c>
      <c r="K1993" s="16" t="n">
        <f aca="false">D1993*H1993</f>
        <v>2048.76</v>
      </c>
      <c r="L1993" s="16" t="n">
        <f aca="false">J1993-K1993</f>
        <v>840.24</v>
      </c>
    </row>
    <row r="1994" customFormat="false" ht="15" hidden="false" customHeight="false" outlineLevel="0" collapsed="false">
      <c r="A1994" s="12" t="n">
        <v>1993</v>
      </c>
      <c r="B1994" s="12" t="n">
        <v>1047</v>
      </c>
      <c r="C1994" s="12" t="n">
        <v>148</v>
      </c>
      <c r="D1994" s="12" t="n">
        <v>1</v>
      </c>
      <c r="E1994" s="16" t="n">
        <v>739</v>
      </c>
      <c r="F1994" s="12" t="n">
        <v>5</v>
      </c>
      <c r="G1994" s="12" t="str">
        <f aca="false">INDEX(Products!$C$2:$C$181,MATCH(C1994,Products!$A$2:$A$181,0))</f>
        <v>Sports &amp; Fitness</v>
      </c>
      <c r="H1994" s="16" t="n">
        <f aca="false">INDEX(Products!$E$2:$E$181,MATCH(C1994,Products!$A$2:$A$181,0))</f>
        <v>483.64</v>
      </c>
      <c r="I1994" s="12" t="str">
        <f aca="false">INDEX(Orders!$G$2:$G$3525,MATCH(B1994,Orders!$A$2:$A$3525,0))</f>
        <v>Delivered</v>
      </c>
      <c r="J1994" s="16" t="n">
        <f aca="false">D1994*E1994*(1-F1994/100)</f>
        <v>702.05</v>
      </c>
      <c r="K1994" s="16" t="n">
        <f aca="false">D1994*H1994</f>
        <v>483.64</v>
      </c>
      <c r="L1994" s="16" t="n">
        <f aca="false">J1994-K1994</f>
        <v>218.41</v>
      </c>
    </row>
    <row r="1995" customFormat="false" ht="15" hidden="false" customHeight="false" outlineLevel="0" collapsed="false">
      <c r="A1995" s="12" t="n">
        <v>1994</v>
      </c>
      <c r="B1995" s="12" t="n">
        <v>1048</v>
      </c>
      <c r="C1995" s="12" t="n">
        <v>166</v>
      </c>
      <c r="D1995" s="12" t="n">
        <v>1</v>
      </c>
      <c r="E1995" s="16" t="n">
        <v>389</v>
      </c>
      <c r="F1995" s="12" t="n">
        <v>0</v>
      </c>
      <c r="G1995" s="12" t="str">
        <f aca="false">INDEX(Products!$C$2:$C$181,MATCH(C1995,Products!$A$2:$A$181,0))</f>
        <v>Books &amp; Stationery</v>
      </c>
      <c r="H1995" s="16" t="n">
        <f aca="false">INDEX(Products!$E$2:$E$181,MATCH(C1995,Products!$A$2:$A$181,0))</f>
        <v>272.91</v>
      </c>
      <c r="I1995" s="12" t="str">
        <f aca="false">INDEX(Orders!$G$2:$G$3525,MATCH(B1995,Orders!$A$2:$A$3525,0))</f>
        <v>Delivered</v>
      </c>
      <c r="J1995" s="16" t="n">
        <f aca="false">D1995*E1995*(1-F1995/100)</f>
        <v>389</v>
      </c>
      <c r="K1995" s="16" t="n">
        <f aca="false">D1995*H1995</f>
        <v>272.91</v>
      </c>
      <c r="L1995" s="16" t="n">
        <f aca="false">J1995-K1995</f>
        <v>116.09</v>
      </c>
    </row>
    <row r="1996" customFormat="false" ht="15" hidden="false" customHeight="false" outlineLevel="0" collapsed="false">
      <c r="A1996" s="12" t="n">
        <v>1995</v>
      </c>
      <c r="B1996" s="12" t="n">
        <v>1049</v>
      </c>
      <c r="C1996" s="12" t="n">
        <v>53</v>
      </c>
      <c r="D1996" s="12" t="n">
        <v>1</v>
      </c>
      <c r="E1996" s="16" t="n">
        <v>4579</v>
      </c>
      <c r="F1996" s="12" t="n">
        <v>5</v>
      </c>
      <c r="G1996" s="12" t="str">
        <f aca="false">INDEX(Products!$C$2:$C$181,MATCH(C1996,Products!$A$2:$A$181,0))</f>
        <v>Home &amp; Kitchen</v>
      </c>
      <c r="H1996" s="16" t="n">
        <f aca="false">INDEX(Products!$E$2:$E$181,MATCH(C1996,Products!$A$2:$A$181,0))</f>
        <v>2746.75</v>
      </c>
      <c r="I1996" s="12" t="str">
        <f aca="false">INDEX(Orders!$G$2:$G$3525,MATCH(B1996,Orders!$A$2:$A$3525,0))</f>
        <v>Delivered</v>
      </c>
      <c r="J1996" s="16" t="n">
        <f aca="false">D1996*E1996*(1-F1996/100)</f>
        <v>4350.05</v>
      </c>
      <c r="K1996" s="16" t="n">
        <f aca="false">D1996*H1996</f>
        <v>2746.75</v>
      </c>
      <c r="L1996" s="16" t="n">
        <f aca="false">J1996-K1996</f>
        <v>1603.3</v>
      </c>
    </row>
    <row r="1997" customFormat="false" ht="15" hidden="false" customHeight="false" outlineLevel="0" collapsed="false">
      <c r="A1997" s="12" t="n">
        <v>1996</v>
      </c>
      <c r="B1997" s="12" t="n">
        <v>1049</v>
      </c>
      <c r="C1997" s="12" t="n">
        <v>35</v>
      </c>
      <c r="D1997" s="12" t="n">
        <v>1</v>
      </c>
      <c r="E1997" s="16" t="n">
        <v>749</v>
      </c>
      <c r="F1997" s="12" t="n">
        <v>5</v>
      </c>
      <c r="G1997" s="12" t="str">
        <f aca="false">INDEX(Products!$C$2:$C$181,MATCH(C1997,Products!$A$2:$A$181,0))</f>
        <v>Home &amp; Kitchen</v>
      </c>
      <c r="H1997" s="16" t="n">
        <f aca="false">INDEX(Products!$E$2:$E$181,MATCH(C1997,Products!$A$2:$A$181,0))</f>
        <v>559.79</v>
      </c>
      <c r="I1997" s="12" t="str">
        <f aca="false">INDEX(Orders!$G$2:$G$3525,MATCH(B1997,Orders!$A$2:$A$3525,0))</f>
        <v>Delivered</v>
      </c>
      <c r="J1997" s="16" t="n">
        <f aca="false">D1997*E1997*(1-F1997/100)</f>
        <v>711.55</v>
      </c>
      <c r="K1997" s="16" t="n">
        <f aca="false">D1997*H1997</f>
        <v>559.79</v>
      </c>
      <c r="L1997" s="16" t="n">
        <f aca="false">J1997-K1997</f>
        <v>151.76</v>
      </c>
    </row>
    <row r="1998" customFormat="false" ht="15" hidden="false" customHeight="false" outlineLevel="0" collapsed="false">
      <c r="A1998" s="12" t="n">
        <v>1997</v>
      </c>
      <c r="B1998" s="12" t="n">
        <v>1050</v>
      </c>
      <c r="C1998" s="12" t="n">
        <v>102</v>
      </c>
      <c r="D1998" s="12" t="n">
        <v>1</v>
      </c>
      <c r="E1998" s="16" t="n">
        <v>429</v>
      </c>
      <c r="F1998" s="12" t="n">
        <v>0</v>
      </c>
      <c r="G1998" s="12" t="str">
        <f aca="false">INDEX(Products!$C$2:$C$181,MATCH(C1998,Products!$A$2:$A$181,0))</f>
        <v>Beauty</v>
      </c>
      <c r="H1998" s="16" t="n">
        <f aca="false">INDEX(Products!$E$2:$E$181,MATCH(C1998,Products!$A$2:$A$181,0))</f>
        <v>313.05</v>
      </c>
      <c r="I1998" s="12" t="str">
        <f aca="false">INDEX(Orders!$G$2:$G$3525,MATCH(B1998,Orders!$A$2:$A$3525,0))</f>
        <v>Delivered</v>
      </c>
      <c r="J1998" s="16" t="n">
        <f aca="false">D1998*E1998*(1-F1998/100)</f>
        <v>429</v>
      </c>
      <c r="K1998" s="16" t="n">
        <f aca="false">D1998*H1998</f>
        <v>313.05</v>
      </c>
      <c r="L1998" s="16" t="n">
        <f aca="false">J1998-K1998</f>
        <v>115.95</v>
      </c>
    </row>
    <row r="1999" customFormat="false" ht="15" hidden="false" customHeight="false" outlineLevel="0" collapsed="false">
      <c r="A1999" s="12" t="n">
        <v>1998</v>
      </c>
      <c r="B1999" s="12" t="n">
        <v>1051</v>
      </c>
      <c r="C1999" s="12" t="n">
        <v>103</v>
      </c>
      <c r="D1999" s="12" t="n">
        <v>1</v>
      </c>
      <c r="E1999" s="16" t="n">
        <v>1159</v>
      </c>
      <c r="F1999" s="12" t="n">
        <v>0</v>
      </c>
      <c r="G1999" s="12" t="str">
        <f aca="false">INDEX(Products!$C$2:$C$181,MATCH(C1999,Products!$A$2:$A$181,0))</f>
        <v>Beauty</v>
      </c>
      <c r="H1999" s="16" t="n">
        <f aca="false">INDEX(Products!$E$2:$E$181,MATCH(C1999,Products!$A$2:$A$181,0))</f>
        <v>639.58</v>
      </c>
      <c r="I1999" s="12" t="str">
        <f aca="false">INDEX(Orders!$G$2:$G$3525,MATCH(B1999,Orders!$A$2:$A$3525,0))</f>
        <v>Delivered</v>
      </c>
      <c r="J1999" s="16" t="n">
        <f aca="false">D1999*E1999*(1-F1999/100)</f>
        <v>1159</v>
      </c>
      <c r="K1999" s="16" t="n">
        <f aca="false">D1999*H1999</f>
        <v>639.58</v>
      </c>
      <c r="L1999" s="16" t="n">
        <f aca="false">J1999-K1999</f>
        <v>519.42</v>
      </c>
    </row>
    <row r="2000" customFormat="false" ht="15" hidden="false" customHeight="false" outlineLevel="0" collapsed="false">
      <c r="A2000" s="12" t="n">
        <v>1999</v>
      </c>
      <c r="B2000" s="12" t="n">
        <v>1051</v>
      </c>
      <c r="C2000" s="12" t="n">
        <v>66</v>
      </c>
      <c r="D2000" s="12" t="n">
        <v>1</v>
      </c>
      <c r="E2000" s="16" t="n">
        <v>1439</v>
      </c>
      <c r="F2000" s="12" t="n">
        <v>20</v>
      </c>
      <c r="G2000" s="12" t="str">
        <f aca="false">INDEX(Products!$C$2:$C$181,MATCH(C2000,Products!$A$2:$A$181,0))</f>
        <v>Fashion</v>
      </c>
      <c r="H2000" s="16" t="n">
        <f aca="false">INDEX(Products!$E$2:$E$181,MATCH(C2000,Products!$A$2:$A$181,0))</f>
        <v>855.37</v>
      </c>
      <c r="I2000" s="12" t="str">
        <f aca="false">INDEX(Orders!$G$2:$G$3525,MATCH(B2000,Orders!$A$2:$A$3525,0))</f>
        <v>Delivered</v>
      </c>
      <c r="J2000" s="16" t="n">
        <f aca="false">D2000*E2000*(1-F2000/100)</f>
        <v>1151.2</v>
      </c>
      <c r="K2000" s="16" t="n">
        <f aca="false">D2000*H2000</f>
        <v>855.37</v>
      </c>
      <c r="L2000" s="16" t="n">
        <f aca="false">J2000-K2000</f>
        <v>295.83</v>
      </c>
    </row>
    <row r="2001" customFormat="false" ht="15" hidden="false" customHeight="false" outlineLevel="0" collapsed="false">
      <c r="A2001" s="12" t="n">
        <v>2000</v>
      </c>
      <c r="B2001" s="12" t="n">
        <v>1051</v>
      </c>
      <c r="C2001" s="12" t="n">
        <v>173</v>
      </c>
      <c r="D2001" s="12" t="n">
        <v>1</v>
      </c>
      <c r="E2001" s="16" t="n">
        <v>429</v>
      </c>
      <c r="F2001" s="12" t="n">
        <v>0</v>
      </c>
      <c r="G2001" s="12" t="str">
        <f aca="false">INDEX(Products!$C$2:$C$181,MATCH(C2001,Products!$A$2:$A$181,0))</f>
        <v>Books &amp; Stationery</v>
      </c>
      <c r="H2001" s="16" t="n">
        <f aca="false">INDEX(Products!$E$2:$E$181,MATCH(C2001,Products!$A$2:$A$181,0))</f>
        <v>288.79</v>
      </c>
      <c r="I2001" s="12" t="str">
        <f aca="false">INDEX(Orders!$G$2:$G$3525,MATCH(B2001,Orders!$A$2:$A$3525,0))</f>
        <v>Delivered</v>
      </c>
      <c r="J2001" s="16" t="n">
        <f aca="false">D2001*E2001*(1-F2001/100)</f>
        <v>429</v>
      </c>
      <c r="K2001" s="16" t="n">
        <f aca="false">D2001*H2001</f>
        <v>288.79</v>
      </c>
      <c r="L2001" s="16" t="n">
        <f aca="false">J2001-K2001</f>
        <v>140.21</v>
      </c>
    </row>
    <row r="2002" customFormat="false" ht="15" hidden="false" customHeight="false" outlineLevel="0" collapsed="false">
      <c r="A2002" s="12" t="n">
        <v>2001</v>
      </c>
      <c r="B2002" s="12" t="n">
        <v>1052</v>
      </c>
      <c r="C2002" s="12" t="n">
        <v>20</v>
      </c>
      <c r="D2002" s="12" t="n">
        <v>1</v>
      </c>
      <c r="E2002" s="16" t="n">
        <v>4369</v>
      </c>
      <c r="F2002" s="12" t="n">
        <v>0</v>
      </c>
      <c r="G2002" s="12" t="str">
        <f aca="false">INDEX(Products!$C$2:$C$181,MATCH(C2002,Products!$A$2:$A$181,0))</f>
        <v>Electronics</v>
      </c>
      <c r="H2002" s="16" t="n">
        <f aca="false">INDEX(Products!$E$2:$E$181,MATCH(C2002,Products!$A$2:$A$181,0))</f>
        <v>2787.56</v>
      </c>
      <c r="I2002" s="12" t="str">
        <f aca="false">INDEX(Orders!$G$2:$G$3525,MATCH(B2002,Orders!$A$2:$A$3525,0))</f>
        <v>Delivered</v>
      </c>
      <c r="J2002" s="16" t="n">
        <f aca="false">D2002*E2002*(1-F2002/100)</f>
        <v>4369</v>
      </c>
      <c r="K2002" s="16" t="n">
        <f aca="false">D2002*H2002</f>
        <v>2787.56</v>
      </c>
      <c r="L2002" s="16" t="n">
        <f aca="false">J2002-K2002</f>
        <v>1581.44</v>
      </c>
    </row>
    <row r="2003" customFormat="false" ht="15" hidden="false" customHeight="false" outlineLevel="0" collapsed="false">
      <c r="A2003" s="12" t="n">
        <v>2002</v>
      </c>
      <c r="B2003" s="12" t="n">
        <v>1052</v>
      </c>
      <c r="C2003" s="12" t="n">
        <v>124</v>
      </c>
      <c r="D2003" s="12" t="n">
        <v>1</v>
      </c>
      <c r="E2003" s="16" t="n">
        <v>1869</v>
      </c>
      <c r="F2003" s="12" t="n">
        <v>0</v>
      </c>
      <c r="G2003" s="12" t="str">
        <f aca="false">INDEX(Products!$C$2:$C$181,MATCH(C2003,Products!$A$2:$A$181,0))</f>
        <v>Sports &amp; Fitness</v>
      </c>
      <c r="H2003" s="16" t="n">
        <f aca="false">INDEX(Products!$E$2:$E$181,MATCH(C2003,Products!$A$2:$A$181,0))</f>
        <v>1389.29</v>
      </c>
      <c r="I2003" s="12" t="str">
        <f aca="false">INDEX(Orders!$G$2:$G$3525,MATCH(B2003,Orders!$A$2:$A$3525,0))</f>
        <v>Delivered</v>
      </c>
      <c r="J2003" s="16" t="n">
        <f aca="false">D2003*E2003*(1-F2003/100)</f>
        <v>1869</v>
      </c>
      <c r="K2003" s="16" t="n">
        <f aca="false">D2003*H2003</f>
        <v>1389.29</v>
      </c>
      <c r="L2003" s="16" t="n">
        <f aca="false">J2003-K2003</f>
        <v>479.71</v>
      </c>
    </row>
    <row r="2004" customFormat="false" ht="15" hidden="false" customHeight="false" outlineLevel="0" collapsed="false">
      <c r="A2004" s="12" t="n">
        <v>2003</v>
      </c>
      <c r="B2004" s="12" t="n">
        <v>1052</v>
      </c>
      <c r="C2004" s="12" t="n">
        <v>58</v>
      </c>
      <c r="D2004" s="12" t="n">
        <v>3</v>
      </c>
      <c r="E2004" s="16" t="n">
        <v>3319</v>
      </c>
      <c r="F2004" s="12" t="n">
        <v>0</v>
      </c>
      <c r="G2004" s="12" t="str">
        <f aca="false">INDEX(Products!$C$2:$C$181,MATCH(C2004,Products!$A$2:$A$181,0))</f>
        <v>Home &amp; Kitchen</v>
      </c>
      <c r="H2004" s="16" t="n">
        <f aca="false">INDEX(Products!$E$2:$E$181,MATCH(C2004,Products!$A$2:$A$181,0))</f>
        <v>2403.93</v>
      </c>
      <c r="I2004" s="12" t="str">
        <f aca="false">INDEX(Orders!$G$2:$G$3525,MATCH(B2004,Orders!$A$2:$A$3525,0))</f>
        <v>Delivered</v>
      </c>
      <c r="J2004" s="16" t="n">
        <f aca="false">D2004*E2004*(1-F2004/100)</f>
        <v>9957</v>
      </c>
      <c r="K2004" s="16" t="n">
        <f aca="false">D2004*H2004</f>
        <v>7211.79</v>
      </c>
      <c r="L2004" s="16" t="n">
        <f aca="false">J2004-K2004</f>
        <v>2745.21</v>
      </c>
    </row>
    <row r="2005" customFormat="false" ht="15" hidden="false" customHeight="false" outlineLevel="0" collapsed="false">
      <c r="A2005" s="12" t="n">
        <v>2004</v>
      </c>
      <c r="B2005" s="12" t="n">
        <v>1053</v>
      </c>
      <c r="C2005" s="12" t="n">
        <v>171</v>
      </c>
      <c r="D2005" s="12" t="n">
        <v>1</v>
      </c>
      <c r="E2005" s="16" t="n">
        <v>499</v>
      </c>
      <c r="F2005" s="12" t="n">
        <v>0</v>
      </c>
      <c r="G2005" s="12" t="str">
        <f aca="false">INDEX(Products!$C$2:$C$181,MATCH(C2005,Products!$A$2:$A$181,0))</f>
        <v>Books &amp; Stationery</v>
      </c>
      <c r="H2005" s="16" t="n">
        <f aca="false">INDEX(Products!$E$2:$E$181,MATCH(C2005,Products!$A$2:$A$181,0))</f>
        <v>321.7</v>
      </c>
      <c r="I2005" s="12" t="str">
        <f aca="false">INDEX(Orders!$G$2:$G$3525,MATCH(B2005,Orders!$A$2:$A$3525,0))</f>
        <v>Delivered</v>
      </c>
      <c r="J2005" s="16" t="n">
        <f aca="false">D2005*E2005*(1-F2005/100)</f>
        <v>499</v>
      </c>
      <c r="K2005" s="16" t="n">
        <f aca="false">D2005*H2005</f>
        <v>321.7</v>
      </c>
      <c r="L2005" s="16" t="n">
        <f aca="false">J2005-K2005</f>
        <v>177.3</v>
      </c>
    </row>
    <row r="2006" customFormat="false" ht="15" hidden="false" customHeight="false" outlineLevel="0" collapsed="false">
      <c r="A2006" s="12" t="n">
        <v>2005</v>
      </c>
      <c r="B2006" s="12" t="n">
        <v>1054</v>
      </c>
      <c r="C2006" s="12" t="n">
        <v>67</v>
      </c>
      <c r="D2006" s="12" t="n">
        <v>1</v>
      </c>
      <c r="E2006" s="16" t="n">
        <v>629</v>
      </c>
      <c r="F2006" s="12" t="n">
        <v>0</v>
      </c>
      <c r="G2006" s="12" t="str">
        <f aca="false">INDEX(Products!$C$2:$C$181,MATCH(C2006,Products!$A$2:$A$181,0))</f>
        <v>Fashion</v>
      </c>
      <c r="H2006" s="16" t="n">
        <f aca="false">INDEX(Products!$E$2:$E$181,MATCH(C2006,Products!$A$2:$A$181,0))</f>
        <v>388.42</v>
      </c>
      <c r="I2006" s="12" t="str">
        <f aca="false">INDEX(Orders!$G$2:$G$3525,MATCH(B2006,Orders!$A$2:$A$3525,0))</f>
        <v>Delivered</v>
      </c>
      <c r="J2006" s="16" t="n">
        <f aca="false">D2006*E2006*(1-F2006/100)</f>
        <v>629</v>
      </c>
      <c r="K2006" s="16" t="n">
        <f aca="false">D2006*H2006</f>
        <v>388.42</v>
      </c>
      <c r="L2006" s="16" t="n">
        <f aca="false">J2006-K2006</f>
        <v>240.58</v>
      </c>
    </row>
    <row r="2007" customFormat="false" ht="15" hidden="false" customHeight="false" outlineLevel="0" collapsed="false">
      <c r="A2007" s="12" t="n">
        <v>2006</v>
      </c>
      <c r="B2007" s="12" t="n">
        <v>1055</v>
      </c>
      <c r="C2007" s="12" t="n">
        <v>7</v>
      </c>
      <c r="D2007" s="12" t="n">
        <v>1</v>
      </c>
      <c r="E2007" s="16" t="n">
        <v>5139</v>
      </c>
      <c r="F2007" s="12" t="n">
        <v>0</v>
      </c>
      <c r="G2007" s="12" t="str">
        <f aca="false">INDEX(Products!$C$2:$C$181,MATCH(C2007,Products!$A$2:$A$181,0))</f>
        <v>Electronics</v>
      </c>
      <c r="H2007" s="16" t="n">
        <f aca="false">INDEX(Products!$E$2:$E$181,MATCH(C2007,Products!$A$2:$A$181,0))</f>
        <v>3044.69</v>
      </c>
      <c r="I2007" s="12" t="str">
        <f aca="false">INDEX(Orders!$G$2:$G$3525,MATCH(B2007,Orders!$A$2:$A$3525,0))</f>
        <v>Delivered</v>
      </c>
      <c r="J2007" s="16" t="n">
        <f aca="false">D2007*E2007*(1-F2007/100)</f>
        <v>5139</v>
      </c>
      <c r="K2007" s="16" t="n">
        <f aca="false">D2007*H2007</f>
        <v>3044.69</v>
      </c>
      <c r="L2007" s="16" t="n">
        <f aca="false">J2007-K2007</f>
        <v>2094.31</v>
      </c>
    </row>
    <row r="2008" customFormat="false" ht="15" hidden="false" customHeight="false" outlineLevel="0" collapsed="false">
      <c r="A2008" s="12" t="n">
        <v>2007</v>
      </c>
      <c r="B2008" s="12" t="n">
        <v>1055</v>
      </c>
      <c r="C2008" s="12" t="n">
        <v>91</v>
      </c>
      <c r="D2008" s="12" t="n">
        <v>1</v>
      </c>
      <c r="E2008" s="16" t="n">
        <v>719</v>
      </c>
      <c r="F2008" s="12" t="n">
        <v>5</v>
      </c>
      <c r="G2008" s="12" t="str">
        <f aca="false">INDEX(Products!$C$2:$C$181,MATCH(C2008,Products!$A$2:$A$181,0))</f>
        <v>Beauty</v>
      </c>
      <c r="H2008" s="16" t="n">
        <f aca="false">INDEX(Products!$E$2:$E$181,MATCH(C2008,Products!$A$2:$A$181,0))</f>
        <v>411.77</v>
      </c>
      <c r="I2008" s="12" t="str">
        <f aca="false">INDEX(Orders!$G$2:$G$3525,MATCH(B2008,Orders!$A$2:$A$3525,0))</f>
        <v>Delivered</v>
      </c>
      <c r="J2008" s="16" t="n">
        <f aca="false">D2008*E2008*(1-F2008/100)</f>
        <v>683.05</v>
      </c>
      <c r="K2008" s="16" t="n">
        <f aca="false">D2008*H2008</f>
        <v>411.77</v>
      </c>
      <c r="L2008" s="16" t="n">
        <f aca="false">J2008-K2008</f>
        <v>271.28</v>
      </c>
    </row>
    <row r="2009" customFormat="false" ht="15" hidden="false" customHeight="false" outlineLevel="0" collapsed="false">
      <c r="A2009" s="12" t="n">
        <v>2008</v>
      </c>
      <c r="B2009" s="12" t="n">
        <v>1056</v>
      </c>
      <c r="C2009" s="12" t="n">
        <v>35</v>
      </c>
      <c r="D2009" s="12" t="n">
        <v>1</v>
      </c>
      <c r="E2009" s="16" t="n">
        <v>749</v>
      </c>
      <c r="F2009" s="12" t="n">
        <v>0</v>
      </c>
      <c r="G2009" s="12" t="str">
        <f aca="false">INDEX(Products!$C$2:$C$181,MATCH(C2009,Products!$A$2:$A$181,0))</f>
        <v>Home &amp; Kitchen</v>
      </c>
      <c r="H2009" s="16" t="n">
        <f aca="false">INDEX(Products!$E$2:$E$181,MATCH(C2009,Products!$A$2:$A$181,0))</f>
        <v>559.79</v>
      </c>
      <c r="I2009" s="12" t="str">
        <f aca="false">INDEX(Orders!$G$2:$G$3525,MATCH(B2009,Orders!$A$2:$A$3525,0))</f>
        <v>Cancelled</v>
      </c>
      <c r="J2009" s="16" t="n">
        <f aca="false">D2009*E2009*(1-F2009/100)</f>
        <v>749</v>
      </c>
      <c r="K2009" s="16" t="n">
        <f aca="false">D2009*H2009</f>
        <v>559.79</v>
      </c>
      <c r="L2009" s="16" t="n">
        <f aca="false">J2009-K2009</f>
        <v>189.21</v>
      </c>
    </row>
    <row r="2010" customFormat="false" ht="15" hidden="false" customHeight="false" outlineLevel="0" collapsed="false">
      <c r="A2010" s="12" t="n">
        <v>2009</v>
      </c>
      <c r="B2010" s="12" t="n">
        <v>1057</v>
      </c>
      <c r="C2010" s="12" t="n">
        <v>128</v>
      </c>
      <c r="D2010" s="12" t="n">
        <v>1</v>
      </c>
      <c r="E2010" s="16" t="n">
        <v>899</v>
      </c>
      <c r="F2010" s="12" t="n">
        <v>15</v>
      </c>
      <c r="G2010" s="12" t="str">
        <f aca="false">INDEX(Products!$C$2:$C$181,MATCH(C2010,Products!$A$2:$A$181,0))</f>
        <v>Sports &amp; Fitness</v>
      </c>
      <c r="H2010" s="16" t="n">
        <f aca="false">INDEX(Products!$E$2:$E$181,MATCH(C2010,Products!$A$2:$A$181,0))</f>
        <v>594.56</v>
      </c>
      <c r="I2010" s="12" t="str">
        <f aca="false">INDEX(Orders!$G$2:$G$3525,MATCH(B2010,Orders!$A$2:$A$3525,0))</f>
        <v>Delivered</v>
      </c>
      <c r="J2010" s="16" t="n">
        <f aca="false">D2010*E2010*(1-F2010/100)</f>
        <v>764.15</v>
      </c>
      <c r="K2010" s="16" t="n">
        <f aca="false">D2010*H2010</f>
        <v>594.56</v>
      </c>
      <c r="L2010" s="16" t="n">
        <f aca="false">J2010-K2010</f>
        <v>169.59</v>
      </c>
    </row>
    <row r="2011" customFormat="false" ht="15" hidden="false" customHeight="false" outlineLevel="0" collapsed="false">
      <c r="A2011" s="12" t="n">
        <v>2010</v>
      </c>
      <c r="B2011" s="12" t="n">
        <v>1057</v>
      </c>
      <c r="C2011" s="12" t="n">
        <v>102</v>
      </c>
      <c r="D2011" s="12" t="n">
        <v>1</v>
      </c>
      <c r="E2011" s="16" t="n">
        <v>429</v>
      </c>
      <c r="F2011" s="12" t="n">
        <v>0</v>
      </c>
      <c r="G2011" s="12" t="str">
        <f aca="false">INDEX(Products!$C$2:$C$181,MATCH(C2011,Products!$A$2:$A$181,0))</f>
        <v>Beauty</v>
      </c>
      <c r="H2011" s="16" t="n">
        <f aca="false">INDEX(Products!$E$2:$E$181,MATCH(C2011,Products!$A$2:$A$181,0))</f>
        <v>313.05</v>
      </c>
      <c r="I2011" s="12" t="str">
        <f aca="false">INDEX(Orders!$G$2:$G$3525,MATCH(B2011,Orders!$A$2:$A$3525,0))</f>
        <v>Delivered</v>
      </c>
      <c r="J2011" s="16" t="n">
        <f aca="false">D2011*E2011*(1-F2011/100)</f>
        <v>429</v>
      </c>
      <c r="K2011" s="16" t="n">
        <f aca="false">D2011*H2011</f>
        <v>313.05</v>
      </c>
      <c r="L2011" s="16" t="n">
        <f aca="false">J2011-K2011</f>
        <v>115.95</v>
      </c>
    </row>
    <row r="2012" customFormat="false" ht="15" hidden="false" customHeight="false" outlineLevel="0" collapsed="false">
      <c r="A2012" s="12" t="n">
        <v>2011</v>
      </c>
      <c r="B2012" s="12" t="n">
        <v>1058</v>
      </c>
      <c r="C2012" s="12" t="n">
        <v>72</v>
      </c>
      <c r="D2012" s="12" t="n">
        <v>1</v>
      </c>
      <c r="E2012" s="16" t="n">
        <v>1649</v>
      </c>
      <c r="F2012" s="12" t="n">
        <v>20</v>
      </c>
      <c r="G2012" s="12" t="str">
        <f aca="false">INDEX(Products!$C$2:$C$181,MATCH(C2012,Products!$A$2:$A$181,0))</f>
        <v>Fashion</v>
      </c>
      <c r="H2012" s="16" t="n">
        <f aca="false">INDEX(Products!$E$2:$E$181,MATCH(C2012,Products!$A$2:$A$181,0))</f>
        <v>1006.18</v>
      </c>
      <c r="I2012" s="12" t="str">
        <f aca="false">INDEX(Orders!$G$2:$G$3525,MATCH(B2012,Orders!$A$2:$A$3525,0))</f>
        <v>Delivered</v>
      </c>
      <c r="J2012" s="16" t="n">
        <f aca="false">D2012*E2012*(1-F2012/100)</f>
        <v>1319.2</v>
      </c>
      <c r="K2012" s="16" t="n">
        <f aca="false">D2012*H2012</f>
        <v>1006.18</v>
      </c>
      <c r="L2012" s="16" t="n">
        <f aca="false">J2012-K2012</f>
        <v>313.02</v>
      </c>
    </row>
    <row r="2013" customFormat="false" ht="15" hidden="false" customHeight="false" outlineLevel="0" collapsed="false">
      <c r="A2013" s="12" t="n">
        <v>2012</v>
      </c>
      <c r="B2013" s="12" t="n">
        <v>1059</v>
      </c>
      <c r="C2013" s="12" t="n">
        <v>94</v>
      </c>
      <c r="D2013" s="12" t="n">
        <v>3</v>
      </c>
      <c r="E2013" s="16" t="n">
        <v>1509</v>
      </c>
      <c r="F2013" s="12" t="n">
        <v>0</v>
      </c>
      <c r="G2013" s="12" t="str">
        <f aca="false">INDEX(Products!$C$2:$C$181,MATCH(C2013,Products!$A$2:$A$181,0))</f>
        <v>Beauty</v>
      </c>
      <c r="H2013" s="16" t="n">
        <f aca="false">INDEX(Products!$E$2:$E$181,MATCH(C2013,Products!$A$2:$A$181,0))</f>
        <v>997.51</v>
      </c>
      <c r="I2013" s="12" t="str">
        <f aca="false">INDEX(Orders!$G$2:$G$3525,MATCH(B2013,Orders!$A$2:$A$3525,0))</f>
        <v>Cancelled</v>
      </c>
      <c r="J2013" s="16" t="n">
        <f aca="false">D2013*E2013*(1-F2013/100)</f>
        <v>4527</v>
      </c>
      <c r="K2013" s="16" t="n">
        <f aca="false">D2013*H2013</f>
        <v>2992.53</v>
      </c>
      <c r="L2013" s="16" t="n">
        <f aca="false">J2013-K2013</f>
        <v>1534.47</v>
      </c>
    </row>
    <row r="2014" customFormat="false" ht="15" hidden="false" customHeight="false" outlineLevel="0" collapsed="false">
      <c r="A2014" s="12" t="n">
        <v>2013</v>
      </c>
      <c r="B2014" s="12" t="n">
        <v>1059</v>
      </c>
      <c r="C2014" s="12" t="n">
        <v>85</v>
      </c>
      <c r="D2014" s="12" t="n">
        <v>1</v>
      </c>
      <c r="E2014" s="16" t="n">
        <v>419</v>
      </c>
      <c r="F2014" s="12" t="n">
        <v>0</v>
      </c>
      <c r="G2014" s="12" t="str">
        <f aca="false">INDEX(Products!$C$2:$C$181,MATCH(C2014,Products!$A$2:$A$181,0))</f>
        <v>Fashion</v>
      </c>
      <c r="H2014" s="16" t="n">
        <f aca="false">INDEX(Products!$E$2:$E$181,MATCH(C2014,Products!$A$2:$A$181,0))</f>
        <v>279.97</v>
      </c>
      <c r="I2014" s="12" t="str">
        <f aca="false">INDEX(Orders!$G$2:$G$3525,MATCH(B2014,Orders!$A$2:$A$3525,0))</f>
        <v>Cancelled</v>
      </c>
      <c r="J2014" s="16" t="n">
        <f aca="false">D2014*E2014*(1-F2014/100)</f>
        <v>419</v>
      </c>
      <c r="K2014" s="16" t="n">
        <f aca="false">D2014*H2014</f>
        <v>279.97</v>
      </c>
      <c r="L2014" s="16" t="n">
        <f aca="false">J2014-K2014</f>
        <v>139.03</v>
      </c>
    </row>
    <row r="2015" customFormat="false" ht="15" hidden="false" customHeight="false" outlineLevel="0" collapsed="false">
      <c r="A2015" s="12" t="n">
        <v>2014</v>
      </c>
      <c r="B2015" s="12" t="n">
        <v>1059</v>
      </c>
      <c r="C2015" s="12" t="n">
        <v>45</v>
      </c>
      <c r="D2015" s="12" t="n">
        <v>1</v>
      </c>
      <c r="E2015" s="16" t="n">
        <v>4489</v>
      </c>
      <c r="F2015" s="12" t="n">
        <v>20</v>
      </c>
      <c r="G2015" s="12" t="str">
        <f aca="false">INDEX(Products!$C$2:$C$181,MATCH(C2015,Products!$A$2:$A$181,0))</f>
        <v>Home &amp; Kitchen</v>
      </c>
      <c r="H2015" s="16" t="n">
        <f aca="false">INDEX(Products!$E$2:$E$181,MATCH(C2015,Products!$A$2:$A$181,0))</f>
        <v>2892.9</v>
      </c>
      <c r="I2015" s="12" t="str">
        <f aca="false">INDEX(Orders!$G$2:$G$3525,MATCH(B2015,Orders!$A$2:$A$3525,0))</f>
        <v>Cancelled</v>
      </c>
      <c r="J2015" s="16" t="n">
        <f aca="false">D2015*E2015*(1-F2015/100)</f>
        <v>3591.2</v>
      </c>
      <c r="K2015" s="16" t="n">
        <f aca="false">D2015*H2015</f>
        <v>2892.9</v>
      </c>
      <c r="L2015" s="16" t="n">
        <f aca="false">J2015-K2015</f>
        <v>698.3</v>
      </c>
    </row>
    <row r="2016" customFormat="false" ht="15" hidden="false" customHeight="false" outlineLevel="0" collapsed="false">
      <c r="A2016" s="12" t="n">
        <v>2015</v>
      </c>
      <c r="B2016" s="12" t="n">
        <v>1059</v>
      </c>
      <c r="C2016" s="12" t="n">
        <v>40</v>
      </c>
      <c r="D2016" s="12" t="n">
        <v>1</v>
      </c>
      <c r="E2016" s="16" t="n">
        <v>2059</v>
      </c>
      <c r="F2016" s="12" t="n">
        <v>0</v>
      </c>
      <c r="G2016" s="12" t="str">
        <f aca="false">INDEX(Products!$C$2:$C$181,MATCH(C2016,Products!$A$2:$A$181,0))</f>
        <v>Home &amp; Kitchen</v>
      </c>
      <c r="H2016" s="16" t="n">
        <f aca="false">INDEX(Products!$E$2:$E$181,MATCH(C2016,Products!$A$2:$A$181,0))</f>
        <v>1180.16</v>
      </c>
      <c r="I2016" s="12" t="str">
        <f aca="false">INDEX(Orders!$G$2:$G$3525,MATCH(B2016,Orders!$A$2:$A$3525,0))</f>
        <v>Cancelled</v>
      </c>
      <c r="J2016" s="16" t="n">
        <f aca="false">D2016*E2016*(1-F2016/100)</f>
        <v>2059</v>
      </c>
      <c r="K2016" s="16" t="n">
        <f aca="false">D2016*H2016</f>
        <v>1180.16</v>
      </c>
      <c r="L2016" s="16" t="n">
        <f aca="false">J2016-K2016</f>
        <v>878.84</v>
      </c>
    </row>
    <row r="2017" customFormat="false" ht="15" hidden="false" customHeight="false" outlineLevel="0" collapsed="false">
      <c r="A2017" s="12" t="n">
        <v>2016</v>
      </c>
      <c r="B2017" s="12" t="n">
        <v>1060</v>
      </c>
      <c r="C2017" s="12" t="n">
        <v>151</v>
      </c>
      <c r="D2017" s="12" t="n">
        <v>1</v>
      </c>
      <c r="E2017" s="16" t="n">
        <v>149</v>
      </c>
      <c r="F2017" s="12" t="n">
        <v>15</v>
      </c>
      <c r="G2017" s="12" t="str">
        <f aca="false">INDEX(Products!$C$2:$C$181,MATCH(C2017,Products!$A$2:$A$181,0))</f>
        <v>Books &amp; Stationery</v>
      </c>
      <c r="H2017" s="16" t="n">
        <f aca="false">INDEX(Products!$E$2:$E$181,MATCH(C2017,Products!$A$2:$A$181,0))</f>
        <v>97.78</v>
      </c>
      <c r="I2017" s="12" t="str">
        <f aca="false">INDEX(Orders!$G$2:$G$3525,MATCH(B2017,Orders!$A$2:$A$3525,0))</f>
        <v>Delivered</v>
      </c>
      <c r="J2017" s="16" t="n">
        <f aca="false">D2017*E2017*(1-F2017/100)</f>
        <v>126.65</v>
      </c>
      <c r="K2017" s="16" t="n">
        <f aca="false">D2017*H2017</f>
        <v>97.78</v>
      </c>
      <c r="L2017" s="16" t="n">
        <f aca="false">J2017-K2017</f>
        <v>28.87</v>
      </c>
    </row>
    <row r="2018" customFormat="false" ht="15" hidden="false" customHeight="false" outlineLevel="0" collapsed="false">
      <c r="A2018" s="12" t="n">
        <v>2017</v>
      </c>
      <c r="B2018" s="12" t="n">
        <v>1061</v>
      </c>
      <c r="C2018" s="12" t="n">
        <v>152</v>
      </c>
      <c r="D2018" s="12" t="n">
        <v>1</v>
      </c>
      <c r="E2018" s="16" t="n">
        <v>539</v>
      </c>
      <c r="F2018" s="12" t="n">
        <v>5</v>
      </c>
      <c r="G2018" s="12" t="str">
        <f aca="false">INDEX(Products!$C$2:$C$181,MATCH(C2018,Products!$A$2:$A$181,0))</f>
        <v>Books &amp; Stationery</v>
      </c>
      <c r="H2018" s="16" t="n">
        <f aca="false">INDEX(Products!$E$2:$E$181,MATCH(C2018,Products!$A$2:$A$181,0))</f>
        <v>365.16</v>
      </c>
      <c r="I2018" s="12" t="str">
        <f aca="false">INDEX(Orders!$G$2:$G$3525,MATCH(B2018,Orders!$A$2:$A$3525,0))</f>
        <v>Delivered</v>
      </c>
      <c r="J2018" s="16" t="n">
        <f aca="false">D2018*E2018*(1-F2018/100)</f>
        <v>512.05</v>
      </c>
      <c r="K2018" s="16" t="n">
        <f aca="false">D2018*H2018</f>
        <v>365.16</v>
      </c>
      <c r="L2018" s="16" t="n">
        <f aca="false">J2018-K2018</f>
        <v>146.89</v>
      </c>
    </row>
    <row r="2019" customFormat="false" ht="15" hidden="false" customHeight="false" outlineLevel="0" collapsed="false">
      <c r="A2019" s="12" t="n">
        <v>2018</v>
      </c>
      <c r="B2019" s="12" t="n">
        <v>1061</v>
      </c>
      <c r="C2019" s="12" t="n">
        <v>174</v>
      </c>
      <c r="D2019" s="12" t="n">
        <v>1</v>
      </c>
      <c r="E2019" s="16" t="n">
        <v>619</v>
      </c>
      <c r="F2019" s="12" t="n">
        <v>0</v>
      </c>
      <c r="G2019" s="12" t="str">
        <f aca="false">INDEX(Products!$C$2:$C$181,MATCH(C2019,Products!$A$2:$A$181,0))</f>
        <v>Books &amp; Stationery</v>
      </c>
      <c r="H2019" s="16" t="n">
        <f aca="false">INDEX(Products!$E$2:$E$181,MATCH(C2019,Products!$A$2:$A$181,0))</f>
        <v>346.06</v>
      </c>
      <c r="I2019" s="12" t="str">
        <f aca="false">INDEX(Orders!$G$2:$G$3525,MATCH(B2019,Orders!$A$2:$A$3525,0))</f>
        <v>Delivered</v>
      </c>
      <c r="J2019" s="16" t="n">
        <f aca="false">D2019*E2019*(1-F2019/100)</f>
        <v>619</v>
      </c>
      <c r="K2019" s="16" t="n">
        <f aca="false">D2019*H2019</f>
        <v>346.06</v>
      </c>
      <c r="L2019" s="16" t="n">
        <f aca="false">J2019-K2019</f>
        <v>272.94</v>
      </c>
    </row>
    <row r="2020" customFormat="false" ht="15" hidden="false" customHeight="false" outlineLevel="0" collapsed="false">
      <c r="A2020" s="12" t="n">
        <v>2019</v>
      </c>
      <c r="B2020" s="12" t="n">
        <v>1061</v>
      </c>
      <c r="C2020" s="12" t="n">
        <v>81</v>
      </c>
      <c r="D2020" s="12" t="n">
        <v>3</v>
      </c>
      <c r="E2020" s="16" t="n">
        <v>1299</v>
      </c>
      <c r="F2020" s="12" t="n">
        <v>0</v>
      </c>
      <c r="G2020" s="12" t="str">
        <f aca="false">INDEX(Products!$C$2:$C$181,MATCH(C2020,Products!$A$2:$A$181,0))</f>
        <v>Fashion</v>
      </c>
      <c r="H2020" s="16" t="n">
        <f aca="false">INDEX(Products!$E$2:$E$181,MATCH(C2020,Products!$A$2:$A$181,0))</f>
        <v>878.72</v>
      </c>
      <c r="I2020" s="12" t="str">
        <f aca="false">INDEX(Orders!$G$2:$G$3525,MATCH(B2020,Orders!$A$2:$A$3525,0))</f>
        <v>Delivered</v>
      </c>
      <c r="J2020" s="16" t="n">
        <f aca="false">D2020*E2020*(1-F2020/100)</f>
        <v>3897</v>
      </c>
      <c r="K2020" s="16" t="n">
        <f aca="false">D2020*H2020</f>
        <v>2636.16</v>
      </c>
      <c r="L2020" s="16" t="n">
        <f aca="false">J2020-K2020</f>
        <v>1260.84</v>
      </c>
    </row>
    <row r="2021" customFormat="false" ht="15" hidden="false" customHeight="false" outlineLevel="0" collapsed="false">
      <c r="A2021" s="12" t="n">
        <v>2020</v>
      </c>
      <c r="B2021" s="12" t="n">
        <v>1062</v>
      </c>
      <c r="C2021" s="12" t="n">
        <v>136</v>
      </c>
      <c r="D2021" s="12" t="n">
        <v>1</v>
      </c>
      <c r="E2021" s="16" t="n">
        <v>3299</v>
      </c>
      <c r="F2021" s="12" t="n">
        <v>15</v>
      </c>
      <c r="G2021" s="12" t="str">
        <f aca="false">INDEX(Products!$C$2:$C$181,MATCH(C2021,Products!$A$2:$A$181,0))</f>
        <v>Sports &amp; Fitness</v>
      </c>
      <c r="H2021" s="16" t="n">
        <f aca="false">INDEX(Products!$E$2:$E$181,MATCH(C2021,Products!$A$2:$A$181,0))</f>
        <v>2348.96</v>
      </c>
      <c r="I2021" s="12" t="str">
        <f aca="false">INDEX(Orders!$G$2:$G$3525,MATCH(B2021,Orders!$A$2:$A$3525,0))</f>
        <v>Delivered</v>
      </c>
      <c r="J2021" s="16" t="n">
        <f aca="false">D2021*E2021*(1-F2021/100)</f>
        <v>2804.15</v>
      </c>
      <c r="K2021" s="16" t="n">
        <f aca="false">D2021*H2021</f>
        <v>2348.96</v>
      </c>
      <c r="L2021" s="16" t="n">
        <f aca="false">J2021-K2021</f>
        <v>455.19</v>
      </c>
    </row>
    <row r="2022" customFormat="false" ht="15" hidden="false" customHeight="false" outlineLevel="0" collapsed="false">
      <c r="A2022" s="12" t="n">
        <v>2021</v>
      </c>
      <c r="B2022" s="12" t="n">
        <v>1062</v>
      </c>
      <c r="C2022" s="12" t="n">
        <v>123</v>
      </c>
      <c r="D2022" s="12" t="n">
        <v>1</v>
      </c>
      <c r="E2022" s="16" t="n">
        <v>319</v>
      </c>
      <c r="F2022" s="12" t="n">
        <v>0</v>
      </c>
      <c r="G2022" s="12" t="str">
        <f aca="false">INDEX(Products!$C$2:$C$181,MATCH(C2022,Products!$A$2:$A$181,0))</f>
        <v>Sports &amp; Fitness</v>
      </c>
      <c r="H2022" s="16" t="n">
        <f aca="false">INDEX(Products!$E$2:$E$181,MATCH(C2022,Products!$A$2:$A$181,0))</f>
        <v>234.68</v>
      </c>
      <c r="I2022" s="12" t="str">
        <f aca="false">INDEX(Orders!$G$2:$G$3525,MATCH(B2022,Orders!$A$2:$A$3525,0))</f>
        <v>Delivered</v>
      </c>
      <c r="J2022" s="16" t="n">
        <f aca="false">D2022*E2022*(1-F2022/100)</f>
        <v>319</v>
      </c>
      <c r="K2022" s="16" t="n">
        <f aca="false">D2022*H2022</f>
        <v>234.68</v>
      </c>
      <c r="L2022" s="16" t="n">
        <f aca="false">J2022-K2022</f>
        <v>84.32</v>
      </c>
    </row>
    <row r="2023" customFormat="false" ht="15" hidden="false" customHeight="false" outlineLevel="0" collapsed="false">
      <c r="A2023" s="12" t="n">
        <v>2022</v>
      </c>
      <c r="B2023" s="12" t="n">
        <v>1063</v>
      </c>
      <c r="C2023" s="12" t="n">
        <v>9</v>
      </c>
      <c r="D2023" s="12" t="n">
        <v>1</v>
      </c>
      <c r="E2023" s="16" t="n">
        <v>2389</v>
      </c>
      <c r="F2023" s="12" t="n">
        <v>10</v>
      </c>
      <c r="G2023" s="12" t="str">
        <f aca="false">INDEX(Products!$C$2:$C$181,MATCH(C2023,Products!$A$2:$A$181,0))</f>
        <v>Electronics</v>
      </c>
      <c r="H2023" s="16" t="n">
        <f aca="false">INDEX(Products!$E$2:$E$181,MATCH(C2023,Products!$A$2:$A$181,0))</f>
        <v>1564.68</v>
      </c>
      <c r="I2023" s="12" t="str">
        <f aca="false">INDEX(Orders!$G$2:$G$3525,MATCH(B2023,Orders!$A$2:$A$3525,0))</f>
        <v>Delivered</v>
      </c>
      <c r="J2023" s="16" t="n">
        <f aca="false">D2023*E2023*(1-F2023/100)</f>
        <v>2150.1</v>
      </c>
      <c r="K2023" s="16" t="n">
        <f aca="false">D2023*H2023</f>
        <v>1564.68</v>
      </c>
      <c r="L2023" s="16" t="n">
        <f aca="false">J2023-K2023</f>
        <v>585.42</v>
      </c>
    </row>
    <row r="2024" customFormat="false" ht="15" hidden="false" customHeight="false" outlineLevel="0" collapsed="false">
      <c r="A2024" s="12" t="n">
        <v>2023</v>
      </c>
      <c r="B2024" s="12" t="n">
        <v>1063</v>
      </c>
      <c r="C2024" s="12" t="n">
        <v>129</v>
      </c>
      <c r="D2024" s="12" t="n">
        <v>1</v>
      </c>
      <c r="E2024" s="16" t="n">
        <v>3769</v>
      </c>
      <c r="F2024" s="12" t="n">
        <v>0</v>
      </c>
      <c r="G2024" s="12" t="str">
        <f aca="false">INDEX(Products!$C$2:$C$181,MATCH(C2024,Products!$A$2:$A$181,0))</f>
        <v>Sports &amp; Fitness</v>
      </c>
      <c r="H2024" s="16" t="n">
        <f aca="false">INDEX(Products!$E$2:$E$181,MATCH(C2024,Products!$A$2:$A$181,0))</f>
        <v>2597.62</v>
      </c>
      <c r="I2024" s="12" t="str">
        <f aca="false">INDEX(Orders!$G$2:$G$3525,MATCH(B2024,Orders!$A$2:$A$3525,0))</f>
        <v>Delivered</v>
      </c>
      <c r="J2024" s="16" t="n">
        <f aca="false">D2024*E2024*(1-F2024/100)</f>
        <v>3769</v>
      </c>
      <c r="K2024" s="16" t="n">
        <f aca="false">D2024*H2024</f>
        <v>2597.62</v>
      </c>
      <c r="L2024" s="16" t="n">
        <f aca="false">J2024-K2024</f>
        <v>1171.38</v>
      </c>
    </row>
    <row r="2025" customFormat="false" ht="15" hidden="false" customHeight="false" outlineLevel="0" collapsed="false">
      <c r="A2025" s="12" t="n">
        <v>2024</v>
      </c>
      <c r="B2025" s="12" t="n">
        <v>1064</v>
      </c>
      <c r="C2025" s="12" t="n">
        <v>164</v>
      </c>
      <c r="D2025" s="12" t="n">
        <v>1</v>
      </c>
      <c r="E2025" s="16" t="n">
        <v>549</v>
      </c>
      <c r="F2025" s="12" t="n">
        <v>0</v>
      </c>
      <c r="G2025" s="12" t="str">
        <f aca="false">INDEX(Products!$C$2:$C$181,MATCH(C2025,Products!$A$2:$A$181,0))</f>
        <v>Books &amp; Stationery</v>
      </c>
      <c r="H2025" s="16" t="n">
        <f aca="false">INDEX(Products!$E$2:$E$181,MATCH(C2025,Products!$A$2:$A$181,0))</f>
        <v>369.12</v>
      </c>
      <c r="I2025" s="12" t="str">
        <f aca="false">INDEX(Orders!$G$2:$G$3525,MATCH(B2025,Orders!$A$2:$A$3525,0))</f>
        <v>Delivered</v>
      </c>
      <c r="J2025" s="16" t="n">
        <f aca="false">D2025*E2025*(1-F2025/100)</f>
        <v>549</v>
      </c>
      <c r="K2025" s="16" t="n">
        <f aca="false">D2025*H2025</f>
        <v>369.12</v>
      </c>
      <c r="L2025" s="16" t="n">
        <f aca="false">J2025-K2025</f>
        <v>179.88</v>
      </c>
    </row>
    <row r="2026" customFormat="false" ht="15" hidden="false" customHeight="false" outlineLevel="0" collapsed="false">
      <c r="A2026" s="12" t="n">
        <v>2025</v>
      </c>
      <c r="B2026" s="12" t="n">
        <v>1065</v>
      </c>
      <c r="C2026" s="12" t="n">
        <v>25</v>
      </c>
      <c r="D2026" s="12" t="n">
        <v>1</v>
      </c>
      <c r="E2026" s="16" t="n">
        <v>3649</v>
      </c>
      <c r="F2026" s="12" t="n">
        <v>0</v>
      </c>
      <c r="G2026" s="12" t="str">
        <f aca="false">INDEX(Products!$C$2:$C$181,MATCH(C2026,Products!$A$2:$A$181,0))</f>
        <v>Electronics</v>
      </c>
      <c r="H2026" s="16" t="n">
        <f aca="false">INDEX(Products!$E$2:$E$181,MATCH(C2026,Products!$A$2:$A$181,0))</f>
        <v>2141.86</v>
      </c>
      <c r="I2026" s="12" t="str">
        <f aca="false">INDEX(Orders!$G$2:$G$3525,MATCH(B2026,Orders!$A$2:$A$3525,0))</f>
        <v>Delivered</v>
      </c>
      <c r="J2026" s="16" t="n">
        <f aca="false">D2026*E2026*(1-F2026/100)</f>
        <v>3649</v>
      </c>
      <c r="K2026" s="16" t="n">
        <f aca="false">D2026*H2026</f>
        <v>2141.86</v>
      </c>
      <c r="L2026" s="16" t="n">
        <f aca="false">J2026-K2026</f>
        <v>1507.14</v>
      </c>
    </row>
    <row r="2027" customFormat="false" ht="15" hidden="false" customHeight="false" outlineLevel="0" collapsed="false">
      <c r="A2027" s="12" t="n">
        <v>2026</v>
      </c>
      <c r="B2027" s="12" t="n">
        <v>1065</v>
      </c>
      <c r="C2027" s="12" t="n">
        <v>132</v>
      </c>
      <c r="D2027" s="12" t="n">
        <v>1</v>
      </c>
      <c r="E2027" s="16" t="n">
        <v>789</v>
      </c>
      <c r="F2027" s="12" t="n">
        <v>10</v>
      </c>
      <c r="G2027" s="12" t="str">
        <f aca="false">INDEX(Products!$C$2:$C$181,MATCH(C2027,Products!$A$2:$A$181,0))</f>
        <v>Sports &amp; Fitness</v>
      </c>
      <c r="H2027" s="16" t="n">
        <f aca="false">INDEX(Products!$E$2:$E$181,MATCH(C2027,Products!$A$2:$A$181,0))</f>
        <v>515.74</v>
      </c>
      <c r="I2027" s="12" t="str">
        <f aca="false">INDEX(Orders!$G$2:$G$3525,MATCH(B2027,Orders!$A$2:$A$3525,0))</f>
        <v>Delivered</v>
      </c>
      <c r="J2027" s="16" t="n">
        <f aca="false">D2027*E2027*(1-F2027/100)</f>
        <v>710.1</v>
      </c>
      <c r="K2027" s="16" t="n">
        <f aca="false">D2027*H2027</f>
        <v>515.74</v>
      </c>
      <c r="L2027" s="16" t="n">
        <f aca="false">J2027-K2027</f>
        <v>194.36</v>
      </c>
    </row>
    <row r="2028" customFormat="false" ht="15" hidden="false" customHeight="false" outlineLevel="0" collapsed="false">
      <c r="A2028" s="12" t="n">
        <v>2027</v>
      </c>
      <c r="B2028" s="12" t="n">
        <v>1065</v>
      </c>
      <c r="C2028" s="12" t="n">
        <v>127</v>
      </c>
      <c r="D2028" s="12" t="n">
        <v>1</v>
      </c>
      <c r="E2028" s="16" t="n">
        <v>3449</v>
      </c>
      <c r="F2028" s="12" t="n">
        <v>0</v>
      </c>
      <c r="G2028" s="12" t="str">
        <f aca="false">INDEX(Products!$C$2:$C$181,MATCH(C2028,Products!$A$2:$A$181,0))</f>
        <v>Sports &amp; Fitness</v>
      </c>
      <c r="H2028" s="16" t="n">
        <f aca="false">INDEX(Products!$E$2:$E$181,MATCH(C2028,Products!$A$2:$A$181,0))</f>
        <v>2115.56</v>
      </c>
      <c r="I2028" s="12" t="str">
        <f aca="false">INDEX(Orders!$G$2:$G$3525,MATCH(B2028,Orders!$A$2:$A$3525,0))</f>
        <v>Delivered</v>
      </c>
      <c r="J2028" s="16" t="n">
        <f aca="false">D2028*E2028*(1-F2028/100)</f>
        <v>3449</v>
      </c>
      <c r="K2028" s="16" t="n">
        <f aca="false">D2028*H2028</f>
        <v>2115.56</v>
      </c>
      <c r="L2028" s="16" t="n">
        <f aca="false">J2028-K2028</f>
        <v>1333.44</v>
      </c>
    </row>
    <row r="2029" customFormat="false" ht="15" hidden="false" customHeight="false" outlineLevel="0" collapsed="false">
      <c r="A2029" s="12" t="n">
        <v>2028</v>
      </c>
      <c r="B2029" s="12" t="n">
        <v>1066</v>
      </c>
      <c r="C2029" s="12" t="n">
        <v>106</v>
      </c>
      <c r="D2029" s="12" t="n">
        <v>1</v>
      </c>
      <c r="E2029" s="16" t="n">
        <v>1069</v>
      </c>
      <c r="F2029" s="12" t="n">
        <v>0</v>
      </c>
      <c r="G2029" s="12" t="str">
        <f aca="false">INDEX(Products!$C$2:$C$181,MATCH(C2029,Products!$A$2:$A$181,0))</f>
        <v>Beauty</v>
      </c>
      <c r="H2029" s="16" t="n">
        <f aca="false">INDEX(Products!$E$2:$E$181,MATCH(C2029,Products!$A$2:$A$181,0))</f>
        <v>735.88</v>
      </c>
      <c r="I2029" s="12" t="str">
        <f aca="false">INDEX(Orders!$G$2:$G$3525,MATCH(B2029,Orders!$A$2:$A$3525,0))</f>
        <v>Cancelled</v>
      </c>
      <c r="J2029" s="16" t="n">
        <f aca="false">D2029*E2029*(1-F2029/100)</f>
        <v>1069</v>
      </c>
      <c r="K2029" s="16" t="n">
        <f aca="false">D2029*H2029</f>
        <v>735.88</v>
      </c>
      <c r="L2029" s="16" t="n">
        <f aca="false">J2029-K2029</f>
        <v>333.12</v>
      </c>
    </row>
    <row r="2030" customFormat="false" ht="15" hidden="false" customHeight="false" outlineLevel="0" collapsed="false">
      <c r="A2030" s="12" t="n">
        <v>2029</v>
      </c>
      <c r="B2030" s="12" t="n">
        <v>1066</v>
      </c>
      <c r="C2030" s="12" t="n">
        <v>6</v>
      </c>
      <c r="D2030" s="12" t="n">
        <v>2</v>
      </c>
      <c r="E2030" s="16" t="n">
        <v>919</v>
      </c>
      <c r="F2030" s="12" t="n">
        <v>10</v>
      </c>
      <c r="G2030" s="12" t="str">
        <f aca="false">INDEX(Products!$C$2:$C$181,MATCH(C2030,Products!$A$2:$A$181,0))</f>
        <v>Electronics</v>
      </c>
      <c r="H2030" s="16" t="n">
        <f aca="false">INDEX(Products!$E$2:$E$181,MATCH(C2030,Products!$A$2:$A$181,0))</f>
        <v>683.72</v>
      </c>
      <c r="I2030" s="12" t="str">
        <f aca="false">INDEX(Orders!$G$2:$G$3525,MATCH(B2030,Orders!$A$2:$A$3525,0))</f>
        <v>Cancelled</v>
      </c>
      <c r="J2030" s="16" t="n">
        <f aca="false">D2030*E2030*(1-F2030/100)</f>
        <v>1654.2</v>
      </c>
      <c r="K2030" s="16" t="n">
        <f aca="false">D2030*H2030</f>
        <v>1367.44</v>
      </c>
      <c r="L2030" s="16" t="n">
        <f aca="false">J2030-K2030</f>
        <v>286.76</v>
      </c>
    </row>
    <row r="2031" customFormat="false" ht="15" hidden="false" customHeight="false" outlineLevel="0" collapsed="false">
      <c r="A2031" s="12" t="n">
        <v>2030</v>
      </c>
      <c r="B2031" s="12" t="n">
        <v>1067</v>
      </c>
      <c r="C2031" s="12" t="n">
        <v>135</v>
      </c>
      <c r="D2031" s="12" t="n">
        <v>1</v>
      </c>
      <c r="E2031" s="16" t="n">
        <v>1609</v>
      </c>
      <c r="F2031" s="12" t="n">
        <v>0</v>
      </c>
      <c r="G2031" s="12" t="str">
        <f aca="false">INDEX(Products!$C$2:$C$181,MATCH(C2031,Products!$A$2:$A$181,0))</f>
        <v>Sports &amp; Fitness</v>
      </c>
      <c r="H2031" s="16" t="n">
        <f aca="false">INDEX(Products!$E$2:$E$181,MATCH(C2031,Products!$A$2:$A$181,0))</f>
        <v>979.43</v>
      </c>
      <c r="I2031" s="12" t="str">
        <f aca="false">INDEX(Orders!$G$2:$G$3525,MATCH(B2031,Orders!$A$2:$A$3525,0))</f>
        <v>Delivered</v>
      </c>
      <c r="J2031" s="16" t="n">
        <f aca="false">D2031*E2031*(1-F2031/100)</f>
        <v>1609</v>
      </c>
      <c r="K2031" s="16" t="n">
        <f aca="false">D2031*H2031</f>
        <v>979.43</v>
      </c>
      <c r="L2031" s="16" t="n">
        <f aca="false">J2031-K2031</f>
        <v>629.57</v>
      </c>
    </row>
    <row r="2032" customFormat="false" ht="15" hidden="false" customHeight="false" outlineLevel="0" collapsed="false">
      <c r="A2032" s="12" t="n">
        <v>2031</v>
      </c>
      <c r="B2032" s="12" t="n">
        <v>1068</v>
      </c>
      <c r="C2032" s="12" t="n">
        <v>17</v>
      </c>
      <c r="D2032" s="12" t="n">
        <v>1</v>
      </c>
      <c r="E2032" s="16" t="n">
        <v>1149</v>
      </c>
      <c r="F2032" s="12" t="n">
        <v>0</v>
      </c>
      <c r="G2032" s="12" t="str">
        <f aca="false">INDEX(Products!$C$2:$C$181,MATCH(C2032,Products!$A$2:$A$181,0))</f>
        <v>Electronics</v>
      </c>
      <c r="H2032" s="16" t="n">
        <f aca="false">INDEX(Products!$E$2:$E$181,MATCH(C2032,Products!$A$2:$A$181,0))</f>
        <v>850</v>
      </c>
      <c r="I2032" s="12" t="str">
        <f aca="false">INDEX(Orders!$G$2:$G$3525,MATCH(B2032,Orders!$A$2:$A$3525,0))</f>
        <v>Delivered</v>
      </c>
      <c r="J2032" s="16" t="n">
        <f aca="false">D2032*E2032*(1-F2032/100)</f>
        <v>1149</v>
      </c>
      <c r="K2032" s="16" t="n">
        <f aca="false">D2032*H2032</f>
        <v>850</v>
      </c>
      <c r="L2032" s="16" t="n">
        <f aca="false">J2032-K2032</f>
        <v>299</v>
      </c>
    </row>
    <row r="2033" customFormat="false" ht="15" hidden="false" customHeight="false" outlineLevel="0" collapsed="false">
      <c r="A2033" s="12" t="n">
        <v>2032</v>
      </c>
      <c r="B2033" s="12" t="n">
        <v>1069</v>
      </c>
      <c r="C2033" s="12" t="n">
        <v>3</v>
      </c>
      <c r="D2033" s="12" t="n">
        <v>1</v>
      </c>
      <c r="E2033" s="16" t="n">
        <v>1619</v>
      </c>
      <c r="F2033" s="12" t="n">
        <v>5</v>
      </c>
      <c r="G2033" s="12" t="str">
        <f aca="false">INDEX(Products!$C$2:$C$181,MATCH(C2033,Products!$A$2:$A$181,0))</f>
        <v>Electronics</v>
      </c>
      <c r="H2033" s="16" t="n">
        <f aca="false">INDEX(Products!$E$2:$E$181,MATCH(C2033,Products!$A$2:$A$181,0))</f>
        <v>940.96</v>
      </c>
      <c r="I2033" s="12" t="str">
        <f aca="false">INDEX(Orders!$G$2:$G$3525,MATCH(B2033,Orders!$A$2:$A$3525,0))</f>
        <v>Delivered</v>
      </c>
      <c r="J2033" s="16" t="n">
        <f aca="false">D2033*E2033*(1-F2033/100)</f>
        <v>1538.05</v>
      </c>
      <c r="K2033" s="16" t="n">
        <f aca="false">D2033*H2033</f>
        <v>940.96</v>
      </c>
      <c r="L2033" s="16" t="n">
        <f aca="false">J2033-K2033</f>
        <v>597.09</v>
      </c>
    </row>
    <row r="2034" customFormat="false" ht="15" hidden="false" customHeight="false" outlineLevel="0" collapsed="false">
      <c r="A2034" s="12" t="n">
        <v>2033</v>
      </c>
      <c r="B2034" s="12" t="n">
        <v>1070</v>
      </c>
      <c r="C2034" s="12" t="n">
        <v>59</v>
      </c>
      <c r="D2034" s="12" t="n">
        <v>1</v>
      </c>
      <c r="E2034" s="16" t="n">
        <v>4109</v>
      </c>
      <c r="F2034" s="12" t="n">
        <v>0</v>
      </c>
      <c r="G2034" s="12" t="str">
        <f aca="false">INDEX(Products!$C$2:$C$181,MATCH(C2034,Products!$A$2:$A$181,0))</f>
        <v>Home &amp; Kitchen</v>
      </c>
      <c r="H2034" s="16" t="n">
        <f aca="false">INDEX(Products!$E$2:$E$181,MATCH(C2034,Products!$A$2:$A$181,0))</f>
        <v>2413.27</v>
      </c>
      <c r="I2034" s="12" t="str">
        <f aca="false">INDEX(Orders!$G$2:$G$3525,MATCH(B2034,Orders!$A$2:$A$3525,0))</f>
        <v>Delivered</v>
      </c>
      <c r="J2034" s="16" t="n">
        <f aca="false">D2034*E2034*(1-F2034/100)</f>
        <v>4109</v>
      </c>
      <c r="K2034" s="16" t="n">
        <f aca="false">D2034*H2034</f>
        <v>2413.27</v>
      </c>
      <c r="L2034" s="16" t="n">
        <f aca="false">J2034-K2034</f>
        <v>1695.73</v>
      </c>
    </row>
    <row r="2035" customFormat="false" ht="15" hidden="false" customHeight="false" outlineLevel="0" collapsed="false">
      <c r="A2035" s="12" t="n">
        <v>2034</v>
      </c>
      <c r="B2035" s="12" t="n">
        <v>1070</v>
      </c>
      <c r="C2035" s="12" t="n">
        <v>114</v>
      </c>
      <c r="D2035" s="12" t="n">
        <v>1</v>
      </c>
      <c r="E2035" s="16" t="n">
        <v>1769</v>
      </c>
      <c r="F2035" s="12" t="n">
        <v>0</v>
      </c>
      <c r="G2035" s="12" t="str">
        <f aca="false">INDEX(Products!$C$2:$C$181,MATCH(C2035,Products!$A$2:$A$181,0))</f>
        <v>Beauty</v>
      </c>
      <c r="H2035" s="16" t="n">
        <f aca="false">INDEX(Products!$E$2:$E$181,MATCH(C2035,Products!$A$2:$A$181,0))</f>
        <v>1112.03</v>
      </c>
      <c r="I2035" s="12" t="str">
        <f aca="false">INDEX(Orders!$G$2:$G$3525,MATCH(B2035,Orders!$A$2:$A$3525,0))</f>
        <v>Delivered</v>
      </c>
      <c r="J2035" s="16" t="n">
        <f aca="false">D2035*E2035*(1-F2035/100)</f>
        <v>1769</v>
      </c>
      <c r="K2035" s="16" t="n">
        <f aca="false">D2035*H2035</f>
        <v>1112.03</v>
      </c>
      <c r="L2035" s="16" t="n">
        <f aca="false">J2035-K2035</f>
        <v>656.97</v>
      </c>
    </row>
    <row r="2036" customFormat="false" ht="15" hidden="false" customHeight="false" outlineLevel="0" collapsed="false">
      <c r="A2036" s="12" t="n">
        <v>2035</v>
      </c>
      <c r="B2036" s="12" t="n">
        <v>1070</v>
      </c>
      <c r="C2036" s="12" t="n">
        <v>121</v>
      </c>
      <c r="D2036" s="12" t="n">
        <v>1</v>
      </c>
      <c r="E2036" s="16" t="n">
        <v>3789</v>
      </c>
      <c r="F2036" s="12" t="n">
        <v>5</v>
      </c>
      <c r="G2036" s="12" t="str">
        <f aca="false">INDEX(Products!$C$2:$C$181,MATCH(C2036,Products!$A$2:$A$181,0))</f>
        <v>Sports &amp; Fitness</v>
      </c>
      <c r="H2036" s="16" t="n">
        <f aca="false">INDEX(Products!$E$2:$E$181,MATCH(C2036,Products!$A$2:$A$181,0))</f>
        <v>2806.84</v>
      </c>
      <c r="I2036" s="12" t="str">
        <f aca="false">INDEX(Orders!$G$2:$G$3525,MATCH(B2036,Orders!$A$2:$A$3525,0))</f>
        <v>Delivered</v>
      </c>
      <c r="J2036" s="16" t="n">
        <f aca="false">D2036*E2036*(1-F2036/100)</f>
        <v>3599.55</v>
      </c>
      <c r="K2036" s="16" t="n">
        <f aca="false">D2036*H2036</f>
        <v>2806.84</v>
      </c>
      <c r="L2036" s="16" t="n">
        <f aca="false">J2036-K2036</f>
        <v>792.71</v>
      </c>
    </row>
    <row r="2037" customFormat="false" ht="15" hidden="false" customHeight="false" outlineLevel="0" collapsed="false">
      <c r="A2037" s="12" t="n">
        <v>2036</v>
      </c>
      <c r="B2037" s="12" t="n">
        <v>1071</v>
      </c>
      <c r="C2037" s="12" t="n">
        <v>158</v>
      </c>
      <c r="D2037" s="12" t="n">
        <v>1</v>
      </c>
      <c r="E2037" s="16" t="n">
        <v>779</v>
      </c>
      <c r="F2037" s="12" t="n">
        <v>5</v>
      </c>
      <c r="G2037" s="12" t="str">
        <f aca="false">INDEX(Products!$C$2:$C$181,MATCH(C2037,Products!$A$2:$A$181,0))</f>
        <v>Books &amp; Stationery</v>
      </c>
      <c r="H2037" s="16" t="n">
        <f aca="false">INDEX(Products!$E$2:$E$181,MATCH(C2037,Products!$A$2:$A$181,0))</f>
        <v>536.88</v>
      </c>
      <c r="I2037" s="12" t="str">
        <f aca="false">INDEX(Orders!$G$2:$G$3525,MATCH(B2037,Orders!$A$2:$A$3525,0))</f>
        <v>Delivered</v>
      </c>
      <c r="J2037" s="16" t="n">
        <f aca="false">D2037*E2037*(1-F2037/100)</f>
        <v>740.05</v>
      </c>
      <c r="K2037" s="16" t="n">
        <f aca="false">D2037*H2037</f>
        <v>536.88</v>
      </c>
      <c r="L2037" s="16" t="n">
        <f aca="false">J2037-K2037</f>
        <v>203.17</v>
      </c>
    </row>
    <row r="2038" customFormat="false" ht="15" hidden="false" customHeight="false" outlineLevel="0" collapsed="false">
      <c r="A2038" s="12" t="n">
        <v>2037</v>
      </c>
      <c r="B2038" s="12" t="n">
        <v>1072</v>
      </c>
      <c r="C2038" s="12" t="n">
        <v>4</v>
      </c>
      <c r="D2038" s="12" t="n">
        <v>1</v>
      </c>
      <c r="E2038" s="16" t="n">
        <v>1109</v>
      </c>
      <c r="F2038" s="12" t="n">
        <v>0</v>
      </c>
      <c r="G2038" s="12" t="str">
        <f aca="false">INDEX(Products!$C$2:$C$181,MATCH(C2038,Products!$A$2:$A$181,0))</f>
        <v>Electronics</v>
      </c>
      <c r="H2038" s="16" t="n">
        <f aca="false">INDEX(Products!$E$2:$E$181,MATCH(C2038,Products!$A$2:$A$181,0))</f>
        <v>802.07</v>
      </c>
      <c r="I2038" s="12" t="str">
        <f aca="false">INDEX(Orders!$G$2:$G$3525,MATCH(B2038,Orders!$A$2:$A$3525,0))</f>
        <v>Delivered</v>
      </c>
      <c r="J2038" s="16" t="n">
        <f aca="false">D2038*E2038*(1-F2038/100)</f>
        <v>1109</v>
      </c>
      <c r="K2038" s="16" t="n">
        <f aca="false">D2038*H2038</f>
        <v>802.07</v>
      </c>
      <c r="L2038" s="16" t="n">
        <f aca="false">J2038-K2038</f>
        <v>306.93</v>
      </c>
    </row>
    <row r="2039" customFormat="false" ht="15" hidden="false" customHeight="false" outlineLevel="0" collapsed="false">
      <c r="A2039" s="12" t="n">
        <v>2038</v>
      </c>
      <c r="B2039" s="12" t="n">
        <v>1072</v>
      </c>
      <c r="C2039" s="12" t="n">
        <v>138</v>
      </c>
      <c r="D2039" s="12" t="n">
        <v>1</v>
      </c>
      <c r="E2039" s="16" t="n">
        <v>2179</v>
      </c>
      <c r="F2039" s="12" t="n">
        <v>0</v>
      </c>
      <c r="G2039" s="12" t="str">
        <f aca="false">INDEX(Products!$C$2:$C$181,MATCH(C2039,Products!$A$2:$A$181,0))</f>
        <v>Sports &amp; Fitness</v>
      </c>
      <c r="H2039" s="16" t="n">
        <f aca="false">INDEX(Products!$E$2:$E$181,MATCH(C2039,Products!$A$2:$A$181,0))</f>
        <v>1417.01</v>
      </c>
      <c r="I2039" s="12" t="str">
        <f aca="false">INDEX(Orders!$G$2:$G$3525,MATCH(B2039,Orders!$A$2:$A$3525,0))</f>
        <v>Delivered</v>
      </c>
      <c r="J2039" s="16" t="n">
        <f aca="false">D2039*E2039*(1-F2039/100)</f>
        <v>2179</v>
      </c>
      <c r="K2039" s="16" t="n">
        <f aca="false">D2039*H2039</f>
        <v>1417.01</v>
      </c>
      <c r="L2039" s="16" t="n">
        <f aca="false">J2039-K2039</f>
        <v>761.99</v>
      </c>
    </row>
    <row r="2040" customFormat="false" ht="15" hidden="false" customHeight="false" outlineLevel="0" collapsed="false">
      <c r="A2040" s="12" t="n">
        <v>2039</v>
      </c>
      <c r="B2040" s="12" t="n">
        <v>1072</v>
      </c>
      <c r="C2040" s="12" t="n">
        <v>1</v>
      </c>
      <c r="D2040" s="12" t="n">
        <v>1</v>
      </c>
      <c r="E2040" s="16" t="n">
        <v>2759</v>
      </c>
      <c r="F2040" s="12" t="n">
        <v>0</v>
      </c>
      <c r="G2040" s="12" t="str">
        <f aca="false">INDEX(Products!$C$2:$C$181,MATCH(C2040,Products!$A$2:$A$181,0))</f>
        <v>Electronics</v>
      </c>
      <c r="H2040" s="16" t="n">
        <f aca="false">INDEX(Products!$E$2:$E$181,MATCH(C2040,Products!$A$2:$A$181,0))</f>
        <v>2042.05</v>
      </c>
      <c r="I2040" s="12" t="str">
        <f aca="false">INDEX(Orders!$G$2:$G$3525,MATCH(B2040,Orders!$A$2:$A$3525,0))</f>
        <v>Delivered</v>
      </c>
      <c r="J2040" s="16" t="n">
        <f aca="false">D2040*E2040*(1-F2040/100)</f>
        <v>2759</v>
      </c>
      <c r="K2040" s="16" t="n">
        <f aca="false">D2040*H2040</f>
        <v>2042.05</v>
      </c>
      <c r="L2040" s="16" t="n">
        <f aca="false">J2040-K2040</f>
        <v>716.95</v>
      </c>
    </row>
    <row r="2041" customFormat="false" ht="15" hidden="false" customHeight="false" outlineLevel="0" collapsed="false">
      <c r="A2041" s="12" t="n">
        <v>2040</v>
      </c>
      <c r="B2041" s="12" t="n">
        <v>1072</v>
      </c>
      <c r="C2041" s="12" t="n">
        <v>173</v>
      </c>
      <c r="D2041" s="12" t="n">
        <v>3</v>
      </c>
      <c r="E2041" s="16" t="n">
        <v>429</v>
      </c>
      <c r="F2041" s="12" t="n">
        <v>0</v>
      </c>
      <c r="G2041" s="12" t="str">
        <f aca="false">INDEX(Products!$C$2:$C$181,MATCH(C2041,Products!$A$2:$A$181,0))</f>
        <v>Books &amp; Stationery</v>
      </c>
      <c r="H2041" s="16" t="n">
        <f aca="false">INDEX(Products!$E$2:$E$181,MATCH(C2041,Products!$A$2:$A$181,0))</f>
        <v>288.79</v>
      </c>
      <c r="I2041" s="12" t="str">
        <f aca="false">INDEX(Orders!$G$2:$G$3525,MATCH(B2041,Orders!$A$2:$A$3525,0))</f>
        <v>Delivered</v>
      </c>
      <c r="J2041" s="16" t="n">
        <f aca="false">D2041*E2041*(1-F2041/100)</f>
        <v>1287</v>
      </c>
      <c r="K2041" s="16" t="n">
        <f aca="false">D2041*H2041</f>
        <v>866.37</v>
      </c>
      <c r="L2041" s="16" t="n">
        <f aca="false">J2041-K2041</f>
        <v>420.63</v>
      </c>
    </row>
    <row r="2042" customFormat="false" ht="15" hidden="false" customHeight="false" outlineLevel="0" collapsed="false">
      <c r="A2042" s="12" t="n">
        <v>2041</v>
      </c>
      <c r="B2042" s="12" t="n">
        <v>1073</v>
      </c>
      <c r="C2042" s="12" t="n">
        <v>126</v>
      </c>
      <c r="D2042" s="12" t="n">
        <v>2</v>
      </c>
      <c r="E2042" s="16" t="n">
        <v>1359</v>
      </c>
      <c r="F2042" s="12" t="n">
        <v>0</v>
      </c>
      <c r="G2042" s="12" t="str">
        <f aca="false">INDEX(Products!$C$2:$C$181,MATCH(C2042,Products!$A$2:$A$181,0))</f>
        <v>Sports &amp; Fitness</v>
      </c>
      <c r="H2042" s="16" t="n">
        <f aca="false">INDEX(Products!$E$2:$E$181,MATCH(C2042,Products!$A$2:$A$181,0))</f>
        <v>852.12</v>
      </c>
      <c r="I2042" s="12" t="str">
        <f aca="false">INDEX(Orders!$G$2:$G$3525,MATCH(B2042,Orders!$A$2:$A$3525,0))</f>
        <v>Delivered</v>
      </c>
      <c r="J2042" s="16" t="n">
        <f aca="false">D2042*E2042*(1-F2042/100)</f>
        <v>2718</v>
      </c>
      <c r="K2042" s="16" t="n">
        <f aca="false">D2042*H2042</f>
        <v>1704.24</v>
      </c>
      <c r="L2042" s="16" t="n">
        <f aca="false">J2042-K2042</f>
        <v>1013.76</v>
      </c>
    </row>
    <row r="2043" customFormat="false" ht="15" hidden="false" customHeight="false" outlineLevel="0" collapsed="false">
      <c r="A2043" s="12" t="n">
        <v>2042</v>
      </c>
      <c r="B2043" s="12" t="n">
        <v>1073</v>
      </c>
      <c r="C2043" s="12" t="n">
        <v>46</v>
      </c>
      <c r="D2043" s="12" t="n">
        <v>1</v>
      </c>
      <c r="E2043" s="16" t="n">
        <v>959</v>
      </c>
      <c r="F2043" s="12" t="n">
        <v>0</v>
      </c>
      <c r="G2043" s="12" t="str">
        <f aca="false">INDEX(Products!$C$2:$C$181,MATCH(C2043,Products!$A$2:$A$181,0))</f>
        <v>Home &amp; Kitchen</v>
      </c>
      <c r="H2043" s="16" t="n">
        <f aca="false">INDEX(Products!$E$2:$E$181,MATCH(C2043,Products!$A$2:$A$181,0))</f>
        <v>664.25</v>
      </c>
      <c r="I2043" s="12" t="str">
        <f aca="false">INDEX(Orders!$G$2:$G$3525,MATCH(B2043,Orders!$A$2:$A$3525,0))</f>
        <v>Delivered</v>
      </c>
      <c r="J2043" s="16" t="n">
        <f aca="false">D2043*E2043*(1-F2043/100)</f>
        <v>959</v>
      </c>
      <c r="K2043" s="16" t="n">
        <f aca="false">D2043*H2043</f>
        <v>664.25</v>
      </c>
      <c r="L2043" s="16" t="n">
        <f aca="false">J2043-K2043</f>
        <v>294.75</v>
      </c>
    </row>
    <row r="2044" customFormat="false" ht="15" hidden="false" customHeight="false" outlineLevel="0" collapsed="false">
      <c r="A2044" s="12" t="n">
        <v>2043</v>
      </c>
      <c r="B2044" s="12" t="n">
        <v>1074</v>
      </c>
      <c r="C2044" s="12" t="n">
        <v>115</v>
      </c>
      <c r="D2044" s="12" t="n">
        <v>1</v>
      </c>
      <c r="E2044" s="16" t="n">
        <v>1629</v>
      </c>
      <c r="F2044" s="12" t="n">
        <v>10</v>
      </c>
      <c r="G2044" s="12" t="str">
        <f aca="false">INDEX(Products!$C$2:$C$181,MATCH(C2044,Products!$A$2:$A$181,0))</f>
        <v>Beauty</v>
      </c>
      <c r="H2044" s="16" t="n">
        <f aca="false">INDEX(Products!$E$2:$E$181,MATCH(C2044,Products!$A$2:$A$181,0))</f>
        <v>1101.57</v>
      </c>
      <c r="I2044" s="12" t="str">
        <f aca="false">INDEX(Orders!$G$2:$G$3525,MATCH(B2044,Orders!$A$2:$A$3525,0))</f>
        <v>Delivered</v>
      </c>
      <c r="J2044" s="16" t="n">
        <f aca="false">D2044*E2044*(1-F2044/100)</f>
        <v>1466.1</v>
      </c>
      <c r="K2044" s="16" t="n">
        <f aca="false">D2044*H2044</f>
        <v>1101.57</v>
      </c>
      <c r="L2044" s="16" t="n">
        <f aca="false">J2044-K2044</f>
        <v>364.53</v>
      </c>
    </row>
    <row r="2045" customFormat="false" ht="15" hidden="false" customHeight="false" outlineLevel="0" collapsed="false">
      <c r="A2045" s="12" t="n">
        <v>2044</v>
      </c>
      <c r="B2045" s="12" t="n">
        <v>1074</v>
      </c>
      <c r="C2045" s="12" t="n">
        <v>173</v>
      </c>
      <c r="D2045" s="12" t="n">
        <v>1</v>
      </c>
      <c r="E2045" s="16" t="n">
        <v>429</v>
      </c>
      <c r="F2045" s="12" t="n">
        <v>0</v>
      </c>
      <c r="G2045" s="12" t="str">
        <f aca="false">INDEX(Products!$C$2:$C$181,MATCH(C2045,Products!$A$2:$A$181,0))</f>
        <v>Books &amp; Stationery</v>
      </c>
      <c r="H2045" s="16" t="n">
        <f aca="false">INDEX(Products!$E$2:$E$181,MATCH(C2045,Products!$A$2:$A$181,0))</f>
        <v>288.79</v>
      </c>
      <c r="I2045" s="12" t="str">
        <f aca="false">INDEX(Orders!$G$2:$G$3525,MATCH(B2045,Orders!$A$2:$A$3525,0))</f>
        <v>Delivered</v>
      </c>
      <c r="J2045" s="16" t="n">
        <f aca="false">D2045*E2045*(1-F2045/100)</f>
        <v>429</v>
      </c>
      <c r="K2045" s="16" t="n">
        <f aca="false">D2045*H2045</f>
        <v>288.79</v>
      </c>
      <c r="L2045" s="16" t="n">
        <f aca="false">J2045-K2045</f>
        <v>140.21</v>
      </c>
    </row>
    <row r="2046" customFormat="false" ht="15" hidden="false" customHeight="false" outlineLevel="0" collapsed="false">
      <c r="A2046" s="12" t="n">
        <v>2045</v>
      </c>
      <c r="B2046" s="12" t="n">
        <v>1074</v>
      </c>
      <c r="C2046" s="12" t="n">
        <v>41</v>
      </c>
      <c r="D2046" s="12" t="n">
        <v>1</v>
      </c>
      <c r="E2046" s="16" t="n">
        <v>4379</v>
      </c>
      <c r="F2046" s="12" t="n">
        <v>0</v>
      </c>
      <c r="G2046" s="12" t="str">
        <f aca="false">INDEX(Products!$C$2:$C$181,MATCH(C2046,Products!$A$2:$A$181,0))</f>
        <v>Home &amp; Kitchen</v>
      </c>
      <c r="H2046" s="16" t="n">
        <f aca="false">INDEX(Products!$E$2:$E$181,MATCH(C2046,Products!$A$2:$A$181,0))</f>
        <v>2954.33</v>
      </c>
      <c r="I2046" s="12" t="str">
        <f aca="false">INDEX(Orders!$G$2:$G$3525,MATCH(B2046,Orders!$A$2:$A$3525,0))</f>
        <v>Delivered</v>
      </c>
      <c r="J2046" s="16" t="n">
        <f aca="false">D2046*E2046*(1-F2046/100)</f>
        <v>4379</v>
      </c>
      <c r="K2046" s="16" t="n">
        <f aca="false">D2046*H2046</f>
        <v>2954.33</v>
      </c>
      <c r="L2046" s="16" t="n">
        <f aca="false">J2046-K2046</f>
        <v>1424.67</v>
      </c>
    </row>
    <row r="2047" customFormat="false" ht="15" hidden="false" customHeight="false" outlineLevel="0" collapsed="false">
      <c r="A2047" s="12" t="n">
        <v>2046</v>
      </c>
      <c r="B2047" s="12" t="n">
        <v>1074</v>
      </c>
      <c r="C2047" s="12" t="n">
        <v>56</v>
      </c>
      <c r="D2047" s="12" t="n">
        <v>1</v>
      </c>
      <c r="E2047" s="16" t="n">
        <v>1739</v>
      </c>
      <c r="F2047" s="12" t="n">
        <v>15</v>
      </c>
      <c r="G2047" s="12" t="str">
        <f aca="false">INDEX(Products!$C$2:$C$181,MATCH(C2047,Products!$A$2:$A$181,0))</f>
        <v>Home &amp; Kitchen</v>
      </c>
      <c r="H2047" s="16" t="n">
        <f aca="false">INDEX(Products!$E$2:$E$181,MATCH(C2047,Products!$A$2:$A$181,0))</f>
        <v>1012.52</v>
      </c>
      <c r="I2047" s="12" t="str">
        <f aca="false">INDEX(Orders!$G$2:$G$3525,MATCH(B2047,Orders!$A$2:$A$3525,0))</f>
        <v>Delivered</v>
      </c>
      <c r="J2047" s="16" t="n">
        <f aca="false">D2047*E2047*(1-F2047/100)</f>
        <v>1478.15</v>
      </c>
      <c r="K2047" s="16" t="n">
        <f aca="false">D2047*H2047</f>
        <v>1012.52</v>
      </c>
      <c r="L2047" s="16" t="n">
        <f aca="false">J2047-K2047</f>
        <v>465.63</v>
      </c>
    </row>
    <row r="2048" customFormat="false" ht="15" hidden="false" customHeight="false" outlineLevel="0" collapsed="false">
      <c r="A2048" s="12" t="n">
        <v>2047</v>
      </c>
      <c r="B2048" s="12" t="n">
        <v>1075</v>
      </c>
      <c r="C2048" s="12" t="n">
        <v>22</v>
      </c>
      <c r="D2048" s="12" t="n">
        <v>2</v>
      </c>
      <c r="E2048" s="16" t="n">
        <v>989</v>
      </c>
      <c r="F2048" s="12" t="n">
        <v>0</v>
      </c>
      <c r="G2048" s="12" t="str">
        <f aca="false">INDEX(Products!$C$2:$C$181,MATCH(C2048,Products!$A$2:$A$181,0))</f>
        <v>Electronics</v>
      </c>
      <c r="H2048" s="16" t="n">
        <f aca="false">INDEX(Products!$E$2:$E$181,MATCH(C2048,Products!$A$2:$A$181,0))</f>
        <v>723.81</v>
      </c>
      <c r="I2048" s="12" t="str">
        <f aca="false">INDEX(Orders!$G$2:$G$3525,MATCH(B2048,Orders!$A$2:$A$3525,0))</f>
        <v>Delivered</v>
      </c>
      <c r="J2048" s="16" t="n">
        <f aca="false">D2048*E2048*(1-F2048/100)</f>
        <v>1978</v>
      </c>
      <c r="K2048" s="16" t="n">
        <f aca="false">D2048*H2048</f>
        <v>1447.62</v>
      </c>
      <c r="L2048" s="16" t="n">
        <f aca="false">J2048-K2048</f>
        <v>530.38</v>
      </c>
    </row>
    <row r="2049" customFormat="false" ht="15" hidden="false" customHeight="false" outlineLevel="0" collapsed="false">
      <c r="A2049" s="12" t="n">
        <v>2048</v>
      </c>
      <c r="B2049" s="12" t="n">
        <v>1075</v>
      </c>
      <c r="C2049" s="12" t="n">
        <v>69</v>
      </c>
      <c r="D2049" s="12" t="n">
        <v>1</v>
      </c>
      <c r="E2049" s="16" t="n">
        <v>1709</v>
      </c>
      <c r="F2049" s="12" t="n">
        <v>0</v>
      </c>
      <c r="G2049" s="12" t="str">
        <f aca="false">INDEX(Products!$C$2:$C$181,MATCH(C2049,Products!$A$2:$A$181,0))</f>
        <v>Fashion</v>
      </c>
      <c r="H2049" s="16" t="n">
        <f aca="false">INDEX(Products!$E$2:$E$181,MATCH(C2049,Products!$A$2:$A$181,0))</f>
        <v>1180.24</v>
      </c>
      <c r="I2049" s="12" t="str">
        <f aca="false">INDEX(Orders!$G$2:$G$3525,MATCH(B2049,Orders!$A$2:$A$3525,0))</f>
        <v>Delivered</v>
      </c>
      <c r="J2049" s="16" t="n">
        <f aca="false">D2049*E2049*(1-F2049/100)</f>
        <v>1709</v>
      </c>
      <c r="K2049" s="16" t="n">
        <f aca="false">D2049*H2049</f>
        <v>1180.24</v>
      </c>
      <c r="L2049" s="16" t="n">
        <f aca="false">J2049-K2049</f>
        <v>528.76</v>
      </c>
    </row>
    <row r="2050" customFormat="false" ht="15" hidden="false" customHeight="false" outlineLevel="0" collapsed="false">
      <c r="A2050" s="12" t="n">
        <v>2049</v>
      </c>
      <c r="B2050" s="12" t="n">
        <v>1076</v>
      </c>
      <c r="C2050" s="12" t="n">
        <v>111</v>
      </c>
      <c r="D2050" s="12" t="n">
        <v>2</v>
      </c>
      <c r="E2050" s="16" t="n">
        <v>1249</v>
      </c>
      <c r="F2050" s="12" t="n">
        <v>5</v>
      </c>
      <c r="G2050" s="12" t="str">
        <f aca="false">INDEX(Products!$C$2:$C$181,MATCH(C2050,Products!$A$2:$A$181,0))</f>
        <v>Beauty</v>
      </c>
      <c r="H2050" s="16" t="n">
        <f aca="false">INDEX(Products!$E$2:$E$181,MATCH(C2050,Products!$A$2:$A$181,0))</f>
        <v>828.91</v>
      </c>
      <c r="I2050" s="12" t="str">
        <f aca="false">INDEX(Orders!$G$2:$G$3525,MATCH(B2050,Orders!$A$2:$A$3525,0))</f>
        <v>Delivered</v>
      </c>
      <c r="J2050" s="16" t="n">
        <f aca="false">D2050*E2050*(1-F2050/100)</f>
        <v>2373.1</v>
      </c>
      <c r="K2050" s="16" t="n">
        <f aca="false">D2050*H2050</f>
        <v>1657.82</v>
      </c>
      <c r="L2050" s="16" t="n">
        <f aca="false">J2050-K2050</f>
        <v>715.28</v>
      </c>
    </row>
    <row r="2051" customFormat="false" ht="15" hidden="false" customHeight="false" outlineLevel="0" collapsed="false">
      <c r="A2051" s="12" t="n">
        <v>2050</v>
      </c>
      <c r="B2051" s="12" t="n">
        <v>1076</v>
      </c>
      <c r="C2051" s="12" t="n">
        <v>41</v>
      </c>
      <c r="D2051" s="12" t="n">
        <v>1</v>
      </c>
      <c r="E2051" s="16" t="n">
        <v>4379</v>
      </c>
      <c r="F2051" s="12" t="n">
        <v>0</v>
      </c>
      <c r="G2051" s="12" t="str">
        <f aca="false">INDEX(Products!$C$2:$C$181,MATCH(C2051,Products!$A$2:$A$181,0))</f>
        <v>Home &amp; Kitchen</v>
      </c>
      <c r="H2051" s="16" t="n">
        <f aca="false">INDEX(Products!$E$2:$E$181,MATCH(C2051,Products!$A$2:$A$181,0))</f>
        <v>2954.33</v>
      </c>
      <c r="I2051" s="12" t="str">
        <f aca="false">INDEX(Orders!$G$2:$G$3525,MATCH(B2051,Orders!$A$2:$A$3525,0))</f>
        <v>Delivered</v>
      </c>
      <c r="J2051" s="16" t="n">
        <f aca="false">D2051*E2051*(1-F2051/100)</f>
        <v>4379</v>
      </c>
      <c r="K2051" s="16" t="n">
        <f aca="false">D2051*H2051</f>
        <v>2954.33</v>
      </c>
      <c r="L2051" s="16" t="n">
        <f aca="false">J2051-K2051</f>
        <v>1424.67</v>
      </c>
    </row>
    <row r="2052" customFormat="false" ht="15" hidden="false" customHeight="false" outlineLevel="0" collapsed="false">
      <c r="A2052" s="12" t="n">
        <v>2051</v>
      </c>
      <c r="B2052" s="12" t="n">
        <v>1076</v>
      </c>
      <c r="C2052" s="12" t="n">
        <v>52</v>
      </c>
      <c r="D2052" s="12" t="n">
        <v>1</v>
      </c>
      <c r="E2052" s="16" t="n">
        <v>1859</v>
      </c>
      <c r="F2052" s="12" t="n">
        <v>0</v>
      </c>
      <c r="G2052" s="12" t="str">
        <f aca="false">INDEX(Products!$C$2:$C$181,MATCH(C2052,Products!$A$2:$A$181,0))</f>
        <v>Home &amp; Kitchen</v>
      </c>
      <c r="H2052" s="16" t="n">
        <f aca="false">INDEX(Products!$E$2:$E$181,MATCH(C2052,Products!$A$2:$A$181,0))</f>
        <v>1211.54</v>
      </c>
      <c r="I2052" s="12" t="str">
        <f aca="false">INDEX(Orders!$G$2:$G$3525,MATCH(B2052,Orders!$A$2:$A$3525,0))</f>
        <v>Delivered</v>
      </c>
      <c r="J2052" s="16" t="n">
        <f aca="false">D2052*E2052*(1-F2052/100)</f>
        <v>1859</v>
      </c>
      <c r="K2052" s="16" t="n">
        <f aca="false">D2052*H2052</f>
        <v>1211.54</v>
      </c>
      <c r="L2052" s="16" t="n">
        <f aca="false">J2052-K2052</f>
        <v>647.46</v>
      </c>
    </row>
    <row r="2053" customFormat="false" ht="15" hidden="false" customHeight="false" outlineLevel="0" collapsed="false">
      <c r="A2053" s="12" t="n">
        <v>2052</v>
      </c>
      <c r="B2053" s="12" t="n">
        <v>1076</v>
      </c>
      <c r="C2053" s="12" t="n">
        <v>19</v>
      </c>
      <c r="D2053" s="12" t="n">
        <v>1</v>
      </c>
      <c r="E2053" s="16" t="n">
        <v>2389</v>
      </c>
      <c r="F2053" s="12" t="n">
        <v>0</v>
      </c>
      <c r="G2053" s="12" t="str">
        <f aca="false">INDEX(Products!$C$2:$C$181,MATCH(C2053,Products!$A$2:$A$181,0))</f>
        <v>Electronics</v>
      </c>
      <c r="H2053" s="16" t="n">
        <f aca="false">INDEX(Products!$E$2:$E$181,MATCH(C2053,Products!$A$2:$A$181,0))</f>
        <v>1360.62</v>
      </c>
      <c r="I2053" s="12" t="str">
        <f aca="false">INDEX(Orders!$G$2:$G$3525,MATCH(B2053,Orders!$A$2:$A$3525,0))</f>
        <v>Delivered</v>
      </c>
      <c r="J2053" s="16" t="n">
        <f aca="false">D2053*E2053*(1-F2053/100)</f>
        <v>2389</v>
      </c>
      <c r="K2053" s="16" t="n">
        <f aca="false">D2053*H2053</f>
        <v>1360.62</v>
      </c>
      <c r="L2053" s="16" t="n">
        <f aca="false">J2053-K2053</f>
        <v>1028.38</v>
      </c>
    </row>
    <row r="2054" customFormat="false" ht="15" hidden="false" customHeight="false" outlineLevel="0" collapsed="false">
      <c r="A2054" s="12" t="n">
        <v>2053</v>
      </c>
      <c r="B2054" s="12" t="n">
        <v>1077</v>
      </c>
      <c r="C2054" s="12" t="n">
        <v>53</v>
      </c>
      <c r="D2054" s="12" t="n">
        <v>1</v>
      </c>
      <c r="E2054" s="16" t="n">
        <v>4579</v>
      </c>
      <c r="F2054" s="12" t="n">
        <v>0</v>
      </c>
      <c r="G2054" s="12" t="str">
        <f aca="false">INDEX(Products!$C$2:$C$181,MATCH(C2054,Products!$A$2:$A$181,0))</f>
        <v>Home &amp; Kitchen</v>
      </c>
      <c r="H2054" s="16" t="n">
        <f aca="false">INDEX(Products!$E$2:$E$181,MATCH(C2054,Products!$A$2:$A$181,0))</f>
        <v>2746.75</v>
      </c>
      <c r="I2054" s="12" t="str">
        <f aca="false">INDEX(Orders!$G$2:$G$3525,MATCH(B2054,Orders!$A$2:$A$3525,0))</f>
        <v>Delivered</v>
      </c>
      <c r="J2054" s="16" t="n">
        <f aca="false">D2054*E2054*(1-F2054/100)</f>
        <v>4579</v>
      </c>
      <c r="K2054" s="16" t="n">
        <f aca="false">D2054*H2054</f>
        <v>2746.75</v>
      </c>
      <c r="L2054" s="16" t="n">
        <f aca="false">J2054-K2054</f>
        <v>1832.25</v>
      </c>
    </row>
    <row r="2055" customFormat="false" ht="15" hidden="false" customHeight="false" outlineLevel="0" collapsed="false">
      <c r="A2055" s="12" t="n">
        <v>2054</v>
      </c>
      <c r="B2055" s="12" t="n">
        <v>1077</v>
      </c>
      <c r="C2055" s="12" t="n">
        <v>172</v>
      </c>
      <c r="D2055" s="12" t="n">
        <v>1</v>
      </c>
      <c r="E2055" s="16" t="n">
        <v>249</v>
      </c>
      <c r="F2055" s="12" t="n">
        <v>0</v>
      </c>
      <c r="G2055" s="12" t="str">
        <f aca="false">INDEX(Products!$C$2:$C$181,MATCH(C2055,Products!$A$2:$A$181,0))</f>
        <v>Books &amp; Stationery</v>
      </c>
      <c r="H2055" s="16" t="n">
        <f aca="false">INDEX(Products!$E$2:$E$181,MATCH(C2055,Products!$A$2:$A$181,0))</f>
        <v>158.56</v>
      </c>
      <c r="I2055" s="12" t="str">
        <f aca="false">INDEX(Orders!$G$2:$G$3525,MATCH(B2055,Orders!$A$2:$A$3525,0))</f>
        <v>Delivered</v>
      </c>
      <c r="J2055" s="16" t="n">
        <f aca="false">D2055*E2055*(1-F2055/100)</f>
        <v>249</v>
      </c>
      <c r="K2055" s="16" t="n">
        <f aca="false">D2055*H2055</f>
        <v>158.56</v>
      </c>
      <c r="L2055" s="16" t="n">
        <f aca="false">J2055-K2055</f>
        <v>90.44</v>
      </c>
    </row>
    <row r="2056" customFormat="false" ht="15" hidden="false" customHeight="false" outlineLevel="0" collapsed="false">
      <c r="A2056" s="12" t="n">
        <v>2055</v>
      </c>
      <c r="B2056" s="12" t="n">
        <v>1078</v>
      </c>
      <c r="C2056" s="12" t="n">
        <v>153</v>
      </c>
      <c r="D2056" s="12" t="n">
        <v>1</v>
      </c>
      <c r="E2056" s="16" t="n">
        <v>689</v>
      </c>
      <c r="F2056" s="12" t="n">
        <v>0</v>
      </c>
      <c r="G2056" s="12" t="str">
        <f aca="false">INDEX(Products!$C$2:$C$181,MATCH(C2056,Products!$A$2:$A$181,0))</f>
        <v>Books &amp; Stationery</v>
      </c>
      <c r="H2056" s="16" t="n">
        <f aca="false">INDEX(Products!$E$2:$E$181,MATCH(C2056,Products!$A$2:$A$181,0))</f>
        <v>513.42</v>
      </c>
      <c r="I2056" s="12" t="str">
        <f aca="false">INDEX(Orders!$G$2:$G$3525,MATCH(B2056,Orders!$A$2:$A$3525,0))</f>
        <v>Cancelled</v>
      </c>
      <c r="J2056" s="16" t="n">
        <f aca="false">D2056*E2056*(1-F2056/100)</f>
        <v>689</v>
      </c>
      <c r="K2056" s="16" t="n">
        <f aca="false">D2056*H2056</f>
        <v>513.42</v>
      </c>
      <c r="L2056" s="16" t="n">
        <f aca="false">J2056-K2056</f>
        <v>175.58</v>
      </c>
    </row>
    <row r="2057" customFormat="false" ht="15" hidden="false" customHeight="false" outlineLevel="0" collapsed="false">
      <c r="A2057" s="12" t="n">
        <v>2056</v>
      </c>
      <c r="B2057" s="12" t="n">
        <v>1078</v>
      </c>
      <c r="C2057" s="12" t="n">
        <v>57</v>
      </c>
      <c r="D2057" s="12" t="n">
        <v>1</v>
      </c>
      <c r="E2057" s="16" t="n">
        <v>4689</v>
      </c>
      <c r="F2057" s="12" t="n">
        <v>10</v>
      </c>
      <c r="G2057" s="12" t="str">
        <f aca="false">INDEX(Products!$C$2:$C$181,MATCH(C2057,Products!$A$2:$A$181,0))</f>
        <v>Home &amp; Kitchen</v>
      </c>
      <c r="H2057" s="16" t="n">
        <f aca="false">INDEX(Products!$E$2:$E$181,MATCH(C2057,Products!$A$2:$A$181,0))</f>
        <v>3336.81</v>
      </c>
      <c r="I2057" s="12" t="str">
        <f aca="false">INDEX(Orders!$G$2:$G$3525,MATCH(B2057,Orders!$A$2:$A$3525,0))</f>
        <v>Cancelled</v>
      </c>
      <c r="J2057" s="16" t="n">
        <f aca="false">D2057*E2057*(1-F2057/100)</f>
        <v>4220.1</v>
      </c>
      <c r="K2057" s="16" t="n">
        <f aca="false">D2057*H2057</f>
        <v>3336.81</v>
      </c>
      <c r="L2057" s="16" t="n">
        <f aca="false">J2057-K2057</f>
        <v>883.29</v>
      </c>
    </row>
    <row r="2058" customFormat="false" ht="15" hidden="false" customHeight="false" outlineLevel="0" collapsed="false">
      <c r="A2058" s="12" t="n">
        <v>2057</v>
      </c>
      <c r="B2058" s="12" t="n">
        <v>1079</v>
      </c>
      <c r="C2058" s="12" t="n">
        <v>178</v>
      </c>
      <c r="D2058" s="12" t="n">
        <v>1</v>
      </c>
      <c r="E2058" s="16" t="n">
        <v>169</v>
      </c>
      <c r="F2058" s="12" t="n">
        <v>0</v>
      </c>
      <c r="G2058" s="12" t="str">
        <f aca="false">INDEX(Products!$C$2:$C$181,MATCH(C2058,Products!$A$2:$A$181,0))</f>
        <v>Books &amp; Stationery</v>
      </c>
      <c r="H2058" s="16" t="n">
        <f aca="false">INDEX(Products!$E$2:$E$181,MATCH(C2058,Products!$A$2:$A$181,0))</f>
        <v>114.66</v>
      </c>
      <c r="I2058" s="12" t="str">
        <f aca="false">INDEX(Orders!$G$2:$G$3525,MATCH(B2058,Orders!$A$2:$A$3525,0))</f>
        <v>Cancelled</v>
      </c>
      <c r="J2058" s="16" t="n">
        <f aca="false">D2058*E2058*(1-F2058/100)</f>
        <v>169</v>
      </c>
      <c r="K2058" s="16" t="n">
        <f aca="false">D2058*H2058</f>
        <v>114.66</v>
      </c>
      <c r="L2058" s="16" t="n">
        <f aca="false">J2058-K2058</f>
        <v>54.34</v>
      </c>
    </row>
    <row r="2059" customFormat="false" ht="15" hidden="false" customHeight="false" outlineLevel="0" collapsed="false">
      <c r="A2059" s="12" t="n">
        <v>2058</v>
      </c>
      <c r="B2059" s="12" t="n">
        <v>1079</v>
      </c>
      <c r="C2059" s="12" t="n">
        <v>80</v>
      </c>
      <c r="D2059" s="12" t="n">
        <v>1</v>
      </c>
      <c r="E2059" s="16" t="n">
        <v>949</v>
      </c>
      <c r="F2059" s="12" t="n">
        <v>0</v>
      </c>
      <c r="G2059" s="12" t="str">
        <f aca="false">INDEX(Products!$C$2:$C$181,MATCH(C2059,Products!$A$2:$A$181,0))</f>
        <v>Fashion</v>
      </c>
      <c r="H2059" s="16" t="n">
        <f aca="false">INDEX(Products!$E$2:$E$181,MATCH(C2059,Products!$A$2:$A$181,0))</f>
        <v>660.17</v>
      </c>
      <c r="I2059" s="12" t="str">
        <f aca="false">INDEX(Orders!$G$2:$G$3525,MATCH(B2059,Orders!$A$2:$A$3525,0))</f>
        <v>Cancelled</v>
      </c>
      <c r="J2059" s="16" t="n">
        <f aca="false">D2059*E2059*(1-F2059/100)</f>
        <v>949</v>
      </c>
      <c r="K2059" s="16" t="n">
        <f aca="false">D2059*H2059</f>
        <v>660.17</v>
      </c>
      <c r="L2059" s="16" t="n">
        <f aca="false">J2059-K2059</f>
        <v>288.83</v>
      </c>
    </row>
    <row r="2060" customFormat="false" ht="15" hidden="false" customHeight="false" outlineLevel="0" collapsed="false">
      <c r="A2060" s="12" t="n">
        <v>2059</v>
      </c>
      <c r="B2060" s="12" t="n">
        <v>1079</v>
      </c>
      <c r="C2060" s="12" t="n">
        <v>156</v>
      </c>
      <c r="D2060" s="12" t="n">
        <v>1</v>
      </c>
      <c r="E2060" s="16" t="n">
        <v>459</v>
      </c>
      <c r="F2060" s="12" t="n">
        <v>0</v>
      </c>
      <c r="G2060" s="12" t="str">
        <f aca="false">INDEX(Products!$C$2:$C$181,MATCH(C2060,Products!$A$2:$A$181,0))</f>
        <v>Books &amp; Stationery</v>
      </c>
      <c r="H2060" s="16" t="n">
        <f aca="false">INDEX(Products!$E$2:$E$181,MATCH(C2060,Products!$A$2:$A$181,0))</f>
        <v>259.65</v>
      </c>
      <c r="I2060" s="12" t="str">
        <f aca="false">INDEX(Orders!$G$2:$G$3525,MATCH(B2060,Orders!$A$2:$A$3525,0))</f>
        <v>Cancelled</v>
      </c>
      <c r="J2060" s="16" t="n">
        <f aca="false">D2060*E2060*(1-F2060/100)</f>
        <v>459</v>
      </c>
      <c r="K2060" s="16" t="n">
        <f aca="false">D2060*H2060</f>
        <v>259.65</v>
      </c>
      <c r="L2060" s="16" t="n">
        <f aca="false">J2060-K2060</f>
        <v>199.35</v>
      </c>
    </row>
    <row r="2061" customFormat="false" ht="15" hidden="false" customHeight="false" outlineLevel="0" collapsed="false">
      <c r="A2061" s="12" t="n">
        <v>2060</v>
      </c>
      <c r="B2061" s="12" t="n">
        <v>1079</v>
      </c>
      <c r="C2061" s="12" t="n">
        <v>70</v>
      </c>
      <c r="D2061" s="12" t="n">
        <v>1</v>
      </c>
      <c r="E2061" s="16" t="n">
        <v>1289</v>
      </c>
      <c r="F2061" s="12" t="n">
        <v>10</v>
      </c>
      <c r="G2061" s="12" t="str">
        <f aca="false">INDEX(Products!$C$2:$C$181,MATCH(C2061,Products!$A$2:$A$181,0))</f>
        <v>Fashion</v>
      </c>
      <c r="H2061" s="16" t="n">
        <f aca="false">INDEX(Products!$E$2:$E$181,MATCH(C2061,Products!$A$2:$A$181,0))</f>
        <v>959.48</v>
      </c>
      <c r="I2061" s="12" t="str">
        <f aca="false">INDEX(Orders!$G$2:$G$3525,MATCH(B2061,Orders!$A$2:$A$3525,0))</f>
        <v>Cancelled</v>
      </c>
      <c r="J2061" s="16" t="n">
        <f aca="false">D2061*E2061*(1-F2061/100)</f>
        <v>1160.1</v>
      </c>
      <c r="K2061" s="16" t="n">
        <f aca="false">D2061*H2061</f>
        <v>959.48</v>
      </c>
      <c r="L2061" s="16" t="n">
        <f aca="false">J2061-K2061</f>
        <v>200.62</v>
      </c>
    </row>
    <row r="2062" customFormat="false" ht="15" hidden="false" customHeight="false" outlineLevel="0" collapsed="false">
      <c r="A2062" s="12" t="n">
        <v>2061</v>
      </c>
      <c r="B2062" s="12" t="n">
        <v>1080</v>
      </c>
      <c r="C2062" s="12" t="n">
        <v>168</v>
      </c>
      <c r="D2062" s="12" t="n">
        <v>1</v>
      </c>
      <c r="E2062" s="16" t="n">
        <v>149</v>
      </c>
      <c r="F2062" s="12" t="n">
        <v>15</v>
      </c>
      <c r="G2062" s="12" t="str">
        <f aca="false">INDEX(Products!$C$2:$C$181,MATCH(C2062,Products!$A$2:$A$181,0))</f>
        <v>Books &amp; Stationery</v>
      </c>
      <c r="H2062" s="16" t="n">
        <f aca="false">INDEX(Products!$E$2:$E$181,MATCH(C2062,Products!$A$2:$A$181,0))</f>
        <v>83.16</v>
      </c>
      <c r="I2062" s="12" t="str">
        <f aca="false">INDEX(Orders!$G$2:$G$3525,MATCH(B2062,Orders!$A$2:$A$3525,0))</f>
        <v>Returned</v>
      </c>
      <c r="J2062" s="16" t="n">
        <f aca="false">D2062*E2062*(1-F2062/100)</f>
        <v>126.65</v>
      </c>
      <c r="K2062" s="16" t="n">
        <f aca="false">D2062*H2062</f>
        <v>83.16</v>
      </c>
      <c r="L2062" s="16" t="n">
        <f aca="false">J2062-K2062</f>
        <v>43.49</v>
      </c>
    </row>
    <row r="2063" customFormat="false" ht="15" hidden="false" customHeight="false" outlineLevel="0" collapsed="false">
      <c r="A2063" s="12" t="n">
        <v>2062</v>
      </c>
      <c r="B2063" s="12" t="n">
        <v>1081</v>
      </c>
      <c r="C2063" s="12" t="n">
        <v>1</v>
      </c>
      <c r="D2063" s="12" t="n">
        <v>1</v>
      </c>
      <c r="E2063" s="16" t="n">
        <v>2759</v>
      </c>
      <c r="F2063" s="12" t="n">
        <v>0</v>
      </c>
      <c r="G2063" s="12" t="str">
        <f aca="false">INDEX(Products!$C$2:$C$181,MATCH(C2063,Products!$A$2:$A$181,0))</f>
        <v>Electronics</v>
      </c>
      <c r="H2063" s="16" t="n">
        <f aca="false">INDEX(Products!$E$2:$E$181,MATCH(C2063,Products!$A$2:$A$181,0))</f>
        <v>2042.05</v>
      </c>
      <c r="I2063" s="12" t="str">
        <f aca="false">INDEX(Orders!$G$2:$G$3525,MATCH(B2063,Orders!$A$2:$A$3525,0))</f>
        <v>Delivered</v>
      </c>
      <c r="J2063" s="16" t="n">
        <f aca="false">D2063*E2063*(1-F2063/100)</f>
        <v>2759</v>
      </c>
      <c r="K2063" s="16" t="n">
        <f aca="false">D2063*H2063</f>
        <v>2042.05</v>
      </c>
      <c r="L2063" s="16" t="n">
        <f aca="false">J2063-K2063</f>
        <v>716.95</v>
      </c>
    </row>
    <row r="2064" customFormat="false" ht="15" hidden="false" customHeight="false" outlineLevel="0" collapsed="false">
      <c r="A2064" s="12" t="n">
        <v>2063</v>
      </c>
      <c r="B2064" s="12" t="n">
        <v>1082</v>
      </c>
      <c r="C2064" s="12" t="n">
        <v>127</v>
      </c>
      <c r="D2064" s="12" t="n">
        <v>1</v>
      </c>
      <c r="E2064" s="16" t="n">
        <v>3449</v>
      </c>
      <c r="F2064" s="12" t="n">
        <v>15</v>
      </c>
      <c r="G2064" s="12" t="str">
        <f aca="false">INDEX(Products!$C$2:$C$181,MATCH(C2064,Products!$A$2:$A$181,0))</f>
        <v>Sports &amp; Fitness</v>
      </c>
      <c r="H2064" s="16" t="n">
        <f aca="false">INDEX(Products!$E$2:$E$181,MATCH(C2064,Products!$A$2:$A$181,0))</f>
        <v>2115.56</v>
      </c>
      <c r="I2064" s="12" t="str">
        <f aca="false">INDEX(Orders!$G$2:$G$3525,MATCH(B2064,Orders!$A$2:$A$3525,0))</f>
        <v>Delivered</v>
      </c>
      <c r="J2064" s="16" t="n">
        <f aca="false">D2064*E2064*(1-F2064/100)</f>
        <v>2931.65</v>
      </c>
      <c r="K2064" s="16" t="n">
        <f aca="false">D2064*H2064</f>
        <v>2115.56</v>
      </c>
      <c r="L2064" s="16" t="n">
        <f aca="false">J2064-K2064</f>
        <v>816.09</v>
      </c>
    </row>
    <row r="2065" customFormat="false" ht="15" hidden="false" customHeight="false" outlineLevel="0" collapsed="false">
      <c r="A2065" s="12" t="n">
        <v>2064</v>
      </c>
      <c r="B2065" s="12" t="n">
        <v>1083</v>
      </c>
      <c r="C2065" s="12" t="n">
        <v>163</v>
      </c>
      <c r="D2065" s="12" t="n">
        <v>1</v>
      </c>
      <c r="E2065" s="16" t="n">
        <v>869</v>
      </c>
      <c r="F2065" s="12" t="n">
        <v>10</v>
      </c>
      <c r="G2065" s="12" t="str">
        <f aca="false">INDEX(Products!$C$2:$C$181,MATCH(C2065,Products!$A$2:$A$181,0))</f>
        <v>Books &amp; Stationery</v>
      </c>
      <c r="H2065" s="16" t="n">
        <f aca="false">INDEX(Products!$E$2:$E$181,MATCH(C2065,Products!$A$2:$A$181,0))</f>
        <v>606.2</v>
      </c>
      <c r="I2065" s="12" t="str">
        <f aca="false">INDEX(Orders!$G$2:$G$3525,MATCH(B2065,Orders!$A$2:$A$3525,0))</f>
        <v>Cancelled</v>
      </c>
      <c r="J2065" s="16" t="n">
        <f aca="false">D2065*E2065*(1-F2065/100)</f>
        <v>782.1</v>
      </c>
      <c r="K2065" s="16" t="n">
        <f aca="false">D2065*H2065</f>
        <v>606.2</v>
      </c>
      <c r="L2065" s="16" t="n">
        <f aca="false">J2065-K2065</f>
        <v>175.9</v>
      </c>
    </row>
    <row r="2066" customFormat="false" ht="15" hidden="false" customHeight="false" outlineLevel="0" collapsed="false">
      <c r="A2066" s="12" t="n">
        <v>2065</v>
      </c>
      <c r="B2066" s="12" t="n">
        <v>1083</v>
      </c>
      <c r="C2066" s="12" t="n">
        <v>147</v>
      </c>
      <c r="D2066" s="12" t="n">
        <v>1</v>
      </c>
      <c r="E2066" s="16" t="n">
        <v>3339</v>
      </c>
      <c r="F2066" s="12" t="n">
        <v>0</v>
      </c>
      <c r="G2066" s="12" t="str">
        <f aca="false">INDEX(Products!$C$2:$C$181,MATCH(C2066,Products!$A$2:$A$181,0))</f>
        <v>Sports &amp; Fitness</v>
      </c>
      <c r="H2066" s="16" t="n">
        <f aca="false">INDEX(Products!$E$2:$E$181,MATCH(C2066,Products!$A$2:$A$181,0))</f>
        <v>2076.99</v>
      </c>
      <c r="I2066" s="12" t="str">
        <f aca="false">INDEX(Orders!$G$2:$G$3525,MATCH(B2066,Orders!$A$2:$A$3525,0))</f>
        <v>Cancelled</v>
      </c>
      <c r="J2066" s="16" t="n">
        <f aca="false">D2066*E2066*(1-F2066/100)</f>
        <v>3339</v>
      </c>
      <c r="K2066" s="16" t="n">
        <f aca="false">D2066*H2066</f>
        <v>2076.99</v>
      </c>
      <c r="L2066" s="16" t="n">
        <f aca="false">J2066-K2066</f>
        <v>1262.01</v>
      </c>
    </row>
    <row r="2067" customFormat="false" ht="15" hidden="false" customHeight="false" outlineLevel="0" collapsed="false">
      <c r="A2067" s="12" t="n">
        <v>2066</v>
      </c>
      <c r="B2067" s="12" t="n">
        <v>1083</v>
      </c>
      <c r="C2067" s="12" t="n">
        <v>54</v>
      </c>
      <c r="D2067" s="12" t="n">
        <v>1</v>
      </c>
      <c r="E2067" s="16" t="n">
        <v>2299</v>
      </c>
      <c r="F2067" s="12" t="n">
        <v>0</v>
      </c>
      <c r="G2067" s="12" t="str">
        <f aca="false">INDEX(Products!$C$2:$C$181,MATCH(C2067,Products!$A$2:$A$181,0))</f>
        <v>Home &amp; Kitchen</v>
      </c>
      <c r="H2067" s="16" t="n">
        <f aca="false">INDEX(Products!$E$2:$E$181,MATCH(C2067,Products!$A$2:$A$181,0))</f>
        <v>1611.85</v>
      </c>
      <c r="I2067" s="12" t="str">
        <f aca="false">INDEX(Orders!$G$2:$G$3525,MATCH(B2067,Orders!$A$2:$A$3525,0))</f>
        <v>Cancelled</v>
      </c>
      <c r="J2067" s="16" t="n">
        <f aca="false">D2067*E2067*(1-F2067/100)</f>
        <v>2299</v>
      </c>
      <c r="K2067" s="16" t="n">
        <f aca="false">D2067*H2067</f>
        <v>1611.85</v>
      </c>
      <c r="L2067" s="16" t="n">
        <f aca="false">J2067-K2067</f>
        <v>687.15</v>
      </c>
    </row>
    <row r="2068" customFormat="false" ht="15" hidden="false" customHeight="false" outlineLevel="0" collapsed="false">
      <c r="A2068" s="12" t="n">
        <v>2067</v>
      </c>
      <c r="B2068" s="12" t="n">
        <v>1083</v>
      </c>
      <c r="C2068" s="12" t="n">
        <v>114</v>
      </c>
      <c r="D2068" s="12" t="n">
        <v>1</v>
      </c>
      <c r="E2068" s="16" t="n">
        <v>1769</v>
      </c>
      <c r="F2068" s="12" t="n">
        <v>0</v>
      </c>
      <c r="G2068" s="12" t="str">
        <f aca="false">INDEX(Products!$C$2:$C$181,MATCH(C2068,Products!$A$2:$A$181,0))</f>
        <v>Beauty</v>
      </c>
      <c r="H2068" s="16" t="n">
        <f aca="false">INDEX(Products!$E$2:$E$181,MATCH(C2068,Products!$A$2:$A$181,0))</f>
        <v>1112.03</v>
      </c>
      <c r="I2068" s="12" t="str">
        <f aca="false">INDEX(Orders!$G$2:$G$3525,MATCH(B2068,Orders!$A$2:$A$3525,0))</f>
        <v>Cancelled</v>
      </c>
      <c r="J2068" s="16" t="n">
        <f aca="false">D2068*E2068*(1-F2068/100)</f>
        <v>1769</v>
      </c>
      <c r="K2068" s="16" t="n">
        <f aca="false">D2068*H2068</f>
        <v>1112.03</v>
      </c>
      <c r="L2068" s="16" t="n">
        <f aca="false">J2068-K2068</f>
        <v>656.97</v>
      </c>
    </row>
    <row r="2069" customFormat="false" ht="15" hidden="false" customHeight="false" outlineLevel="0" collapsed="false">
      <c r="A2069" s="12" t="n">
        <v>2068</v>
      </c>
      <c r="B2069" s="12" t="n">
        <v>1084</v>
      </c>
      <c r="C2069" s="12" t="n">
        <v>11</v>
      </c>
      <c r="D2069" s="12" t="n">
        <v>1</v>
      </c>
      <c r="E2069" s="16" t="n">
        <v>3989</v>
      </c>
      <c r="F2069" s="12" t="n">
        <v>0</v>
      </c>
      <c r="G2069" s="12" t="str">
        <f aca="false">INDEX(Products!$C$2:$C$181,MATCH(C2069,Products!$A$2:$A$181,0))</f>
        <v>Electronics</v>
      </c>
      <c r="H2069" s="16" t="n">
        <f aca="false">INDEX(Products!$E$2:$E$181,MATCH(C2069,Products!$A$2:$A$181,0))</f>
        <v>2305.24</v>
      </c>
      <c r="I2069" s="12" t="str">
        <f aca="false">INDEX(Orders!$G$2:$G$3525,MATCH(B2069,Orders!$A$2:$A$3525,0))</f>
        <v>Delivered</v>
      </c>
      <c r="J2069" s="16" t="n">
        <f aca="false">D2069*E2069*(1-F2069/100)</f>
        <v>3989</v>
      </c>
      <c r="K2069" s="16" t="n">
        <f aca="false">D2069*H2069</f>
        <v>2305.24</v>
      </c>
      <c r="L2069" s="16" t="n">
        <f aca="false">J2069-K2069</f>
        <v>1683.76</v>
      </c>
    </row>
    <row r="2070" customFormat="false" ht="15" hidden="false" customHeight="false" outlineLevel="0" collapsed="false">
      <c r="A2070" s="12" t="n">
        <v>2069</v>
      </c>
      <c r="B2070" s="12" t="n">
        <v>1085</v>
      </c>
      <c r="C2070" s="12" t="n">
        <v>24</v>
      </c>
      <c r="D2070" s="12" t="n">
        <v>3</v>
      </c>
      <c r="E2070" s="16" t="n">
        <v>2429</v>
      </c>
      <c r="F2070" s="12" t="n">
        <v>0</v>
      </c>
      <c r="G2070" s="12" t="str">
        <f aca="false">INDEX(Products!$C$2:$C$181,MATCH(C2070,Products!$A$2:$A$181,0))</f>
        <v>Electronics</v>
      </c>
      <c r="H2070" s="16" t="n">
        <f aca="false">INDEX(Products!$E$2:$E$181,MATCH(C2070,Products!$A$2:$A$181,0))</f>
        <v>1588.6</v>
      </c>
      <c r="I2070" s="12" t="str">
        <f aca="false">INDEX(Orders!$G$2:$G$3525,MATCH(B2070,Orders!$A$2:$A$3525,0))</f>
        <v>Delivered</v>
      </c>
      <c r="J2070" s="16" t="n">
        <f aca="false">D2070*E2070*(1-F2070/100)</f>
        <v>7287</v>
      </c>
      <c r="K2070" s="16" t="n">
        <f aca="false">D2070*H2070</f>
        <v>4765.8</v>
      </c>
      <c r="L2070" s="16" t="n">
        <f aca="false">J2070-K2070</f>
        <v>2521.2</v>
      </c>
    </row>
    <row r="2071" customFormat="false" ht="15" hidden="false" customHeight="false" outlineLevel="0" collapsed="false">
      <c r="A2071" s="12" t="n">
        <v>2070</v>
      </c>
      <c r="B2071" s="12" t="n">
        <v>1085</v>
      </c>
      <c r="C2071" s="12" t="n">
        <v>113</v>
      </c>
      <c r="D2071" s="12" t="n">
        <v>1</v>
      </c>
      <c r="E2071" s="16" t="n">
        <v>599</v>
      </c>
      <c r="F2071" s="12" t="n">
        <v>10</v>
      </c>
      <c r="G2071" s="12" t="str">
        <f aca="false">INDEX(Products!$C$2:$C$181,MATCH(C2071,Products!$A$2:$A$181,0))</f>
        <v>Beauty</v>
      </c>
      <c r="H2071" s="16" t="n">
        <f aca="false">INDEX(Products!$E$2:$E$181,MATCH(C2071,Products!$A$2:$A$181,0))</f>
        <v>358.68</v>
      </c>
      <c r="I2071" s="12" t="str">
        <f aca="false">INDEX(Orders!$G$2:$G$3525,MATCH(B2071,Orders!$A$2:$A$3525,0))</f>
        <v>Delivered</v>
      </c>
      <c r="J2071" s="16" t="n">
        <f aca="false">D2071*E2071*(1-F2071/100)</f>
        <v>539.1</v>
      </c>
      <c r="K2071" s="16" t="n">
        <f aca="false">D2071*H2071</f>
        <v>358.68</v>
      </c>
      <c r="L2071" s="16" t="n">
        <f aca="false">J2071-K2071</f>
        <v>180.42</v>
      </c>
    </row>
    <row r="2072" customFormat="false" ht="15" hidden="false" customHeight="false" outlineLevel="0" collapsed="false">
      <c r="A2072" s="12" t="n">
        <v>2071</v>
      </c>
      <c r="B2072" s="12" t="n">
        <v>1086</v>
      </c>
      <c r="C2072" s="12" t="n">
        <v>170</v>
      </c>
      <c r="D2072" s="12" t="n">
        <v>1</v>
      </c>
      <c r="E2072" s="16" t="n">
        <v>489</v>
      </c>
      <c r="F2072" s="12" t="n">
        <v>0</v>
      </c>
      <c r="G2072" s="12" t="str">
        <f aca="false">INDEX(Products!$C$2:$C$181,MATCH(C2072,Products!$A$2:$A$181,0))</f>
        <v>Books &amp; Stationery</v>
      </c>
      <c r="H2072" s="16" t="n">
        <f aca="false">INDEX(Products!$E$2:$E$181,MATCH(C2072,Products!$A$2:$A$181,0))</f>
        <v>278.52</v>
      </c>
      <c r="I2072" s="12" t="str">
        <f aca="false">INDEX(Orders!$G$2:$G$3525,MATCH(B2072,Orders!$A$2:$A$3525,0))</f>
        <v>Delivered</v>
      </c>
      <c r="J2072" s="16" t="n">
        <f aca="false">D2072*E2072*(1-F2072/100)</f>
        <v>489</v>
      </c>
      <c r="K2072" s="16" t="n">
        <f aca="false">D2072*H2072</f>
        <v>278.52</v>
      </c>
      <c r="L2072" s="16" t="n">
        <f aca="false">J2072-K2072</f>
        <v>210.48</v>
      </c>
    </row>
    <row r="2073" customFormat="false" ht="15" hidden="false" customHeight="false" outlineLevel="0" collapsed="false">
      <c r="A2073" s="12" t="n">
        <v>2072</v>
      </c>
      <c r="B2073" s="12" t="n">
        <v>1086</v>
      </c>
      <c r="C2073" s="12" t="n">
        <v>119</v>
      </c>
      <c r="D2073" s="12" t="n">
        <v>1</v>
      </c>
      <c r="E2073" s="16" t="n">
        <v>619</v>
      </c>
      <c r="F2073" s="12" t="n">
        <v>5</v>
      </c>
      <c r="G2073" s="12" t="str">
        <f aca="false">INDEX(Products!$C$2:$C$181,MATCH(C2073,Products!$A$2:$A$181,0))</f>
        <v>Beauty</v>
      </c>
      <c r="H2073" s="16" t="n">
        <f aca="false">INDEX(Products!$E$2:$E$181,MATCH(C2073,Products!$A$2:$A$181,0))</f>
        <v>343.46</v>
      </c>
      <c r="I2073" s="12" t="str">
        <f aca="false">INDEX(Orders!$G$2:$G$3525,MATCH(B2073,Orders!$A$2:$A$3525,0))</f>
        <v>Delivered</v>
      </c>
      <c r="J2073" s="16" t="n">
        <f aca="false">D2073*E2073*(1-F2073/100)</f>
        <v>588.05</v>
      </c>
      <c r="K2073" s="16" t="n">
        <f aca="false">D2073*H2073</f>
        <v>343.46</v>
      </c>
      <c r="L2073" s="16" t="n">
        <f aca="false">J2073-K2073</f>
        <v>244.59</v>
      </c>
    </row>
    <row r="2074" customFormat="false" ht="15" hidden="false" customHeight="false" outlineLevel="0" collapsed="false">
      <c r="A2074" s="12" t="n">
        <v>2073</v>
      </c>
      <c r="B2074" s="12" t="n">
        <v>1086</v>
      </c>
      <c r="C2074" s="12" t="n">
        <v>24</v>
      </c>
      <c r="D2074" s="12" t="n">
        <v>1</v>
      </c>
      <c r="E2074" s="16" t="n">
        <v>2429</v>
      </c>
      <c r="F2074" s="12" t="n">
        <v>5</v>
      </c>
      <c r="G2074" s="12" t="str">
        <f aca="false">INDEX(Products!$C$2:$C$181,MATCH(C2074,Products!$A$2:$A$181,0))</f>
        <v>Electronics</v>
      </c>
      <c r="H2074" s="16" t="n">
        <f aca="false">INDEX(Products!$E$2:$E$181,MATCH(C2074,Products!$A$2:$A$181,0))</f>
        <v>1588.6</v>
      </c>
      <c r="I2074" s="12" t="str">
        <f aca="false">INDEX(Orders!$G$2:$G$3525,MATCH(B2074,Orders!$A$2:$A$3525,0))</f>
        <v>Delivered</v>
      </c>
      <c r="J2074" s="16" t="n">
        <f aca="false">D2074*E2074*(1-F2074/100)</f>
        <v>2307.55</v>
      </c>
      <c r="K2074" s="16" t="n">
        <f aca="false">D2074*H2074</f>
        <v>1588.6</v>
      </c>
      <c r="L2074" s="16" t="n">
        <f aca="false">J2074-K2074</f>
        <v>718.95</v>
      </c>
    </row>
    <row r="2075" customFormat="false" ht="15" hidden="false" customHeight="false" outlineLevel="0" collapsed="false">
      <c r="A2075" s="12" t="n">
        <v>2074</v>
      </c>
      <c r="B2075" s="12" t="n">
        <v>1087</v>
      </c>
      <c r="C2075" s="12" t="n">
        <v>19</v>
      </c>
      <c r="D2075" s="12" t="n">
        <v>1</v>
      </c>
      <c r="E2075" s="16" t="n">
        <v>2389</v>
      </c>
      <c r="F2075" s="12" t="n">
        <v>0</v>
      </c>
      <c r="G2075" s="12" t="str">
        <f aca="false">INDEX(Products!$C$2:$C$181,MATCH(C2075,Products!$A$2:$A$181,0))</f>
        <v>Electronics</v>
      </c>
      <c r="H2075" s="16" t="n">
        <f aca="false">INDEX(Products!$E$2:$E$181,MATCH(C2075,Products!$A$2:$A$181,0))</f>
        <v>1360.62</v>
      </c>
      <c r="I2075" s="12" t="str">
        <f aca="false">INDEX(Orders!$G$2:$G$3525,MATCH(B2075,Orders!$A$2:$A$3525,0))</f>
        <v>Delivered</v>
      </c>
      <c r="J2075" s="16" t="n">
        <f aca="false">D2075*E2075*(1-F2075/100)</f>
        <v>2389</v>
      </c>
      <c r="K2075" s="16" t="n">
        <f aca="false">D2075*H2075</f>
        <v>1360.62</v>
      </c>
      <c r="L2075" s="16" t="n">
        <f aca="false">J2075-K2075</f>
        <v>1028.38</v>
      </c>
    </row>
    <row r="2076" customFormat="false" ht="15" hidden="false" customHeight="false" outlineLevel="0" collapsed="false">
      <c r="A2076" s="12" t="n">
        <v>2075</v>
      </c>
      <c r="B2076" s="12" t="n">
        <v>1088</v>
      </c>
      <c r="C2076" s="12" t="n">
        <v>60</v>
      </c>
      <c r="D2076" s="12" t="n">
        <v>1</v>
      </c>
      <c r="E2076" s="16" t="n">
        <v>4519</v>
      </c>
      <c r="F2076" s="12" t="n">
        <v>10</v>
      </c>
      <c r="G2076" s="12" t="str">
        <f aca="false">INDEX(Products!$C$2:$C$181,MATCH(C2076,Products!$A$2:$A$181,0))</f>
        <v>Home &amp; Kitchen</v>
      </c>
      <c r="H2076" s="16" t="n">
        <f aca="false">INDEX(Products!$E$2:$E$181,MATCH(C2076,Products!$A$2:$A$181,0))</f>
        <v>2972.91</v>
      </c>
      <c r="I2076" s="12" t="str">
        <f aca="false">INDEX(Orders!$G$2:$G$3525,MATCH(B2076,Orders!$A$2:$A$3525,0))</f>
        <v>Cancelled</v>
      </c>
      <c r="J2076" s="16" t="n">
        <f aca="false">D2076*E2076*(1-F2076/100)</f>
        <v>4067.1</v>
      </c>
      <c r="K2076" s="16" t="n">
        <f aca="false">D2076*H2076</f>
        <v>2972.91</v>
      </c>
      <c r="L2076" s="16" t="n">
        <f aca="false">J2076-K2076</f>
        <v>1094.19</v>
      </c>
    </row>
    <row r="2077" customFormat="false" ht="15" hidden="false" customHeight="false" outlineLevel="0" collapsed="false">
      <c r="A2077" s="12" t="n">
        <v>2076</v>
      </c>
      <c r="B2077" s="12" t="n">
        <v>1088</v>
      </c>
      <c r="C2077" s="12" t="n">
        <v>170</v>
      </c>
      <c r="D2077" s="12" t="n">
        <v>1</v>
      </c>
      <c r="E2077" s="16" t="n">
        <v>489</v>
      </c>
      <c r="F2077" s="12" t="n">
        <v>0</v>
      </c>
      <c r="G2077" s="12" t="str">
        <f aca="false">INDEX(Products!$C$2:$C$181,MATCH(C2077,Products!$A$2:$A$181,0))</f>
        <v>Books &amp; Stationery</v>
      </c>
      <c r="H2077" s="16" t="n">
        <f aca="false">INDEX(Products!$E$2:$E$181,MATCH(C2077,Products!$A$2:$A$181,0))</f>
        <v>278.52</v>
      </c>
      <c r="I2077" s="12" t="str">
        <f aca="false">INDEX(Orders!$G$2:$G$3525,MATCH(B2077,Orders!$A$2:$A$3525,0))</f>
        <v>Cancelled</v>
      </c>
      <c r="J2077" s="16" t="n">
        <f aca="false">D2077*E2077*(1-F2077/100)</f>
        <v>489</v>
      </c>
      <c r="K2077" s="16" t="n">
        <f aca="false">D2077*H2077</f>
        <v>278.52</v>
      </c>
      <c r="L2077" s="16" t="n">
        <f aca="false">J2077-K2077</f>
        <v>210.48</v>
      </c>
    </row>
    <row r="2078" customFormat="false" ht="15" hidden="false" customHeight="false" outlineLevel="0" collapsed="false">
      <c r="A2078" s="12" t="n">
        <v>2077</v>
      </c>
      <c r="B2078" s="12" t="n">
        <v>1089</v>
      </c>
      <c r="C2078" s="12" t="n">
        <v>60</v>
      </c>
      <c r="D2078" s="12" t="n">
        <v>2</v>
      </c>
      <c r="E2078" s="16" t="n">
        <v>4519</v>
      </c>
      <c r="F2078" s="12" t="n">
        <v>0</v>
      </c>
      <c r="G2078" s="12" t="str">
        <f aca="false">INDEX(Products!$C$2:$C$181,MATCH(C2078,Products!$A$2:$A$181,0))</f>
        <v>Home &amp; Kitchen</v>
      </c>
      <c r="H2078" s="16" t="n">
        <f aca="false">INDEX(Products!$E$2:$E$181,MATCH(C2078,Products!$A$2:$A$181,0))</f>
        <v>2972.91</v>
      </c>
      <c r="I2078" s="12" t="str">
        <f aca="false">INDEX(Orders!$G$2:$G$3525,MATCH(B2078,Orders!$A$2:$A$3525,0))</f>
        <v>Delivered</v>
      </c>
      <c r="J2078" s="16" t="n">
        <f aca="false">D2078*E2078*(1-F2078/100)</f>
        <v>9038</v>
      </c>
      <c r="K2078" s="16" t="n">
        <f aca="false">D2078*H2078</f>
        <v>5945.82</v>
      </c>
      <c r="L2078" s="16" t="n">
        <f aca="false">J2078-K2078</f>
        <v>3092.18</v>
      </c>
    </row>
    <row r="2079" customFormat="false" ht="15" hidden="false" customHeight="false" outlineLevel="0" collapsed="false">
      <c r="A2079" s="12" t="n">
        <v>2078</v>
      </c>
      <c r="B2079" s="12" t="n">
        <v>1089</v>
      </c>
      <c r="C2079" s="12" t="n">
        <v>151</v>
      </c>
      <c r="D2079" s="12" t="n">
        <v>1</v>
      </c>
      <c r="E2079" s="16" t="n">
        <v>149</v>
      </c>
      <c r="F2079" s="12" t="n">
        <v>0</v>
      </c>
      <c r="G2079" s="12" t="str">
        <f aca="false">INDEX(Products!$C$2:$C$181,MATCH(C2079,Products!$A$2:$A$181,0))</f>
        <v>Books &amp; Stationery</v>
      </c>
      <c r="H2079" s="16" t="n">
        <f aca="false">INDEX(Products!$E$2:$E$181,MATCH(C2079,Products!$A$2:$A$181,0))</f>
        <v>97.78</v>
      </c>
      <c r="I2079" s="12" t="str">
        <f aca="false">INDEX(Orders!$G$2:$G$3525,MATCH(B2079,Orders!$A$2:$A$3525,0))</f>
        <v>Delivered</v>
      </c>
      <c r="J2079" s="16" t="n">
        <f aca="false">D2079*E2079*(1-F2079/100)</f>
        <v>149</v>
      </c>
      <c r="K2079" s="16" t="n">
        <f aca="false">D2079*H2079</f>
        <v>97.78</v>
      </c>
      <c r="L2079" s="16" t="n">
        <f aca="false">J2079-K2079</f>
        <v>51.22</v>
      </c>
    </row>
    <row r="2080" customFormat="false" ht="15" hidden="false" customHeight="false" outlineLevel="0" collapsed="false">
      <c r="A2080" s="12" t="n">
        <v>2079</v>
      </c>
      <c r="B2080" s="12" t="n">
        <v>1089</v>
      </c>
      <c r="C2080" s="12" t="n">
        <v>114</v>
      </c>
      <c r="D2080" s="12" t="n">
        <v>1</v>
      </c>
      <c r="E2080" s="16" t="n">
        <v>1769</v>
      </c>
      <c r="F2080" s="12" t="n">
        <v>15</v>
      </c>
      <c r="G2080" s="12" t="str">
        <f aca="false">INDEX(Products!$C$2:$C$181,MATCH(C2080,Products!$A$2:$A$181,0))</f>
        <v>Beauty</v>
      </c>
      <c r="H2080" s="16" t="n">
        <f aca="false">INDEX(Products!$E$2:$E$181,MATCH(C2080,Products!$A$2:$A$181,0))</f>
        <v>1112.03</v>
      </c>
      <c r="I2080" s="12" t="str">
        <f aca="false">INDEX(Orders!$G$2:$G$3525,MATCH(B2080,Orders!$A$2:$A$3525,0))</f>
        <v>Delivered</v>
      </c>
      <c r="J2080" s="16" t="n">
        <f aca="false">D2080*E2080*(1-F2080/100)</f>
        <v>1503.65</v>
      </c>
      <c r="K2080" s="16" t="n">
        <f aca="false">D2080*H2080</f>
        <v>1112.03</v>
      </c>
      <c r="L2080" s="16" t="n">
        <f aca="false">J2080-K2080</f>
        <v>391.62</v>
      </c>
    </row>
    <row r="2081" customFormat="false" ht="15" hidden="false" customHeight="false" outlineLevel="0" collapsed="false">
      <c r="A2081" s="12" t="n">
        <v>2080</v>
      </c>
      <c r="B2081" s="12" t="n">
        <v>1090</v>
      </c>
      <c r="C2081" s="12" t="n">
        <v>179</v>
      </c>
      <c r="D2081" s="12" t="n">
        <v>2</v>
      </c>
      <c r="E2081" s="16" t="n">
        <v>129</v>
      </c>
      <c r="F2081" s="12" t="n">
        <v>0</v>
      </c>
      <c r="G2081" s="12" t="str">
        <f aca="false">INDEX(Products!$C$2:$C$181,MATCH(C2081,Products!$A$2:$A$181,0))</f>
        <v>Books &amp; Stationery</v>
      </c>
      <c r="H2081" s="16" t="n">
        <f aca="false">INDEX(Products!$E$2:$E$181,MATCH(C2081,Products!$A$2:$A$181,0))</f>
        <v>86.06</v>
      </c>
      <c r="I2081" s="12" t="str">
        <f aca="false">INDEX(Orders!$G$2:$G$3525,MATCH(B2081,Orders!$A$2:$A$3525,0))</f>
        <v>Delivered</v>
      </c>
      <c r="J2081" s="16" t="n">
        <f aca="false">D2081*E2081*(1-F2081/100)</f>
        <v>258</v>
      </c>
      <c r="K2081" s="16" t="n">
        <f aca="false">D2081*H2081</f>
        <v>172.12</v>
      </c>
      <c r="L2081" s="16" t="n">
        <f aca="false">J2081-K2081</f>
        <v>85.88</v>
      </c>
    </row>
    <row r="2082" customFormat="false" ht="15" hidden="false" customHeight="false" outlineLevel="0" collapsed="false">
      <c r="A2082" s="12" t="n">
        <v>2081</v>
      </c>
      <c r="B2082" s="12" t="n">
        <v>1090</v>
      </c>
      <c r="C2082" s="12" t="n">
        <v>26</v>
      </c>
      <c r="D2082" s="12" t="n">
        <v>3</v>
      </c>
      <c r="E2082" s="16" t="n">
        <v>5849</v>
      </c>
      <c r="F2082" s="12" t="n">
        <v>15</v>
      </c>
      <c r="G2082" s="12" t="str">
        <f aca="false">INDEX(Products!$C$2:$C$181,MATCH(C2082,Products!$A$2:$A$181,0))</f>
        <v>Electronics</v>
      </c>
      <c r="H2082" s="16" t="n">
        <f aca="false">INDEX(Products!$E$2:$E$181,MATCH(C2082,Products!$A$2:$A$181,0))</f>
        <v>4123.7</v>
      </c>
      <c r="I2082" s="12" t="str">
        <f aca="false">INDEX(Orders!$G$2:$G$3525,MATCH(B2082,Orders!$A$2:$A$3525,0))</f>
        <v>Delivered</v>
      </c>
      <c r="J2082" s="16" t="n">
        <f aca="false">D2082*E2082*(1-F2082/100)</f>
        <v>14914.95</v>
      </c>
      <c r="K2082" s="16" t="n">
        <f aca="false">D2082*H2082</f>
        <v>12371.1</v>
      </c>
      <c r="L2082" s="16" t="n">
        <f aca="false">J2082-K2082</f>
        <v>2543.85</v>
      </c>
    </row>
    <row r="2083" customFormat="false" ht="15" hidden="false" customHeight="false" outlineLevel="0" collapsed="false">
      <c r="A2083" s="12" t="n">
        <v>2082</v>
      </c>
      <c r="B2083" s="12" t="n">
        <v>1091</v>
      </c>
      <c r="C2083" s="12" t="n">
        <v>42</v>
      </c>
      <c r="D2083" s="12" t="n">
        <v>1</v>
      </c>
      <c r="E2083" s="16" t="n">
        <v>1929</v>
      </c>
      <c r="F2083" s="12" t="n">
        <v>0</v>
      </c>
      <c r="G2083" s="12" t="str">
        <f aca="false">INDEX(Products!$C$2:$C$181,MATCH(C2083,Products!$A$2:$A$181,0))</f>
        <v>Home &amp; Kitchen</v>
      </c>
      <c r="H2083" s="16" t="n">
        <f aca="false">INDEX(Products!$E$2:$E$181,MATCH(C2083,Products!$A$2:$A$181,0))</f>
        <v>1085.47</v>
      </c>
      <c r="I2083" s="12" t="str">
        <f aca="false">INDEX(Orders!$G$2:$G$3525,MATCH(B2083,Orders!$A$2:$A$3525,0))</f>
        <v>Returned</v>
      </c>
      <c r="J2083" s="16" t="n">
        <f aca="false">D2083*E2083*(1-F2083/100)</f>
        <v>1929</v>
      </c>
      <c r="K2083" s="16" t="n">
        <f aca="false">D2083*H2083</f>
        <v>1085.47</v>
      </c>
      <c r="L2083" s="16" t="n">
        <f aca="false">J2083-K2083</f>
        <v>843.53</v>
      </c>
    </row>
    <row r="2084" customFormat="false" ht="15" hidden="false" customHeight="false" outlineLevel="0" collapsed="false">
      <c r="A2084" s="12" t="n">
        <v>2083</v>
      </c>
      <c r="B2084" s="12" t="n">
        <v>1092</v>
      </c>
      <c r="C2084" s="12" t="n">
        <v>119</v>
      </c>
      <c r="D2084" s="12" t="n">
        <v>1</v>
      </c>
      <c r="E2084" s="16" t="n">
        <v>619</v>
      </c>
      <c r="F2084" s="12" t="n">
        <v>5</v>
      </c>
      <c r="G2084" s="12" t="str">
        <f aca="false">INDEX(Products!$C$2:$C$181,MATCH(C2084,Products!$A$2:$A$181,0))</f>
        <v>Beauty</v>
      </c>
      <c r="H2084" s="16" t="n">
        <f aca="false">INDEX(Products!$E$2:$E$181,MATCH(C2084,Products!$A$2:$A$181,0))</f>
        <v>343.46</v>
      </c>
      <c r="I2084" s="12" t="str">
        <f aca="false">INDEX(Orders!$G$2:$G$3525,MATCH(B2084,Orders!$A$2:$A$3525,0))</f>
        <v>Delivered</v>
      </c>
      <c r="J2084" s="16" t="n">
        <f aca="false">D2084*E2084*(1-F2084/100)</f>
        <v>588.05</v>
      </c>
      <c r="K2084" s="16" t="n">
        <f aca="false">D2084*H2084</f>
        <v>343.46</v>
      </c>
      <c r="L2084" s="16" t="n">
        <f aca="false">J2084-K2084</f>
        <v>244.59</v>
      </c>
    </row>
    <row r="2085" customFormat="false" ht="15" hidden="false" customHeight="false" outlineLevel="0" collapsed="false">
      <c r="A2085" s="12" t="n">
        <v>2084</v>
      </c>
      <c r="B2085" s="12" t="n">
        <v>1092</v>
      </c>
      <c r="C2085" s="12" t="n">
        <v>66</v>
      </c>
      <c r="D2085" s="12" t="n">
        <v>1</v>
      </c>
      <c r="E2085" s="16" t="n">
        <v>1439</v>
      </c>
      <c r="F2085" s="12" t="n">
        <v>0</v>
      </c>
      <c r="G2085" s="12" t="str">
        <f aca="false">INDEX(Products!$C$2:$C$181,MATCH(C2085,Products!$A$2:$A$181,0))</f>
        <v>Fashion</v>
      </c>
      <c r="H2085" s="16" t="n">
        <f aca="false">INDEX(Products!$E$2:$E$181,MATCH(C2085,Products!$A$2:$A$181,0))</f>
        <v>855.37</v>
      </c>
      <c r="I2085" s="12" t="str">
        <f aca="false">INDEX(Orders!$G$2:$G$3525,MATCH(B2085,Orders!$A$2:$A$3525,0))</f>
        <v>Delivered</v>
      </c>
      <c r="J2085" s="16" t="n">
        <f aca="false">D2085*E2085*(1-F2085/100)</f>
        <v>1439</v>
      </c>
      <c r="K2085" s="16" t="n">
        <f aca="false">D2085*H2085</f>
        <v>855.37</v>
      </c>
      <c r="L2085" s="16" t="n">
        <f aca="false">J2085-K2085</f>
        <v>583.63</v>
      </c>
    </row>
    <row r="2086" customFormat="false" ht="15" hidden="false" customHeight="false" outlineLevel="0" collapsed="false">
      <c r="A2086" s="12" t="n">
        <v>2085</v>
      </c>
      <c r="B2086" s="12" t="n">
        <v>1092</v>
      </c>
      <c r="C2086" s="12" t="n">
        <v>174</v>
      </c>
      <c r="D2086" s="12" t="n">
        <v>1</v>
      </c>
      <c r="E2086" s="16" t="n">
        <v>619</v>
      </c>
      <c r="F2086" s="12" t="n">
        <v>0</v>
      </c>
      <c r="G2086" s="12" t="str">
        <f aca="false">INDEX(Products!$C$2:$C$181,MATCH(C2086,Products!$A$2:$A$181,0))</f>
        <v>Books &amp; Stationery</v>
      </c>
      <c r="H2086" s="16" t="n">
        <f aca="false">INDEX(Products!$E$2:$E$181,MATCH(C2086,Products!$A$2:$A$181,0))</f>
        <v>346.06</v>
      </c>
      <c r="I2086" s="12" t="str">
        <f aca="false">INDEX(Orders!$G$2:$G$3525,MATCH(B2086,Orders!$A$2:$A$3525,0))</f>
        <v>Delivered</v>
      </c>
      <c r="J2086" s="16" t="n">
        <f aca="false">D2086*E2086*(1-F2086/100)</f>
        <v>619</v>
      </c>
      <c r="K2086" s="16" t="n">
        <f aca="false">D2086*H2086</f>
        <v>346.06</v>
      </c>
      <c r="L2086" s="16" t="n">
        <f aca="false">J2086-K2086</f>
        <v>272.94</v>
      </c>
    </row>
    <row r="2087" customFormat="false" ht="15" hidden="false" customHeight="false" outlineLevel="0" collapsed="false">
      <c r="A2087" s="12" t="n">
        <v>2086</v>
      </c>
      <c r="B2087" s="12" t="n">
        <v>1093</v>
      </c>
      <c r="C2087" s="12" t="n">
        <v>16</v>
      </c>
      <c r="D2087" s="12" t="n">
        <v>1</v>
      </c>
      <c r="E2087" s="16" t="n">
        <v>3969</v>
      </c>
      <c r="F2087" s="12" t="n">
        <v>0</v>
      </c>
      <c r="G2087" s="12" t="str">
        <f aca="false">INDEX(Products!$C$2:$C$181,MATCH(C2087,Products!$A$2:$A$181,0))</f>
        <v>Electronics</v>
      </c>
      <c r="H2087" s="16" t="n">
        <f aca="false">INDEX(Products!$E$2:$E$181,MATCH(C2087,Products!$A$2:$A$181,0))</f>
        <v>2318.31</v>
      </c>
      <c r="I2087" s="12" t="str">
        <f aca="false">INDEX(Orders!$G$2:$G$3525,MATCH(B2087,Orders!$A$2:$A$3525,0))</f>
        <v>Delivered</v>
      </c>
      <c r="J2087" s="16" t="n">
        <f aca="false">D2087*E2087*(1-F2087/100)</f>
        <v>3969</v>
      </c>
      <c r="K2087" s="16" t="n">
        <f aca="false">D2087*H2087</f>
        <v>2318.31</v>
      </c>
      <c r="L2087" s="16" t="n">
        <f aca="false">J2087-K2087</f>
        <v>1650.69</v>
      </c>
    </row>
    <row r="2088" customFormat="false" ht="15" hidden="false" customHeight="false" outlineLevel="0" collapsed="false">
      <c r="A2088" s="12" t="n">
        <v>2087</v>
      </c>
      <c r="B2088" s="12" t="n">
        <v>1094</v>
      </c>
      <c r="C2088" s="12" t="n">
        <v>103</v>
      </c>
      <c r="D2088" s="12" t="n">
        <v>1</v>
      </c>
      <c r="E2088" s="16" t="n">
        <v>1159</v>
      </c>
      <c r="F2088" s="12" t="n">
        <v>0</v>
      </c>
      <c r="G2088" s="12" t="str">
        <f aca="false">INDEX(Products!$C$2:$C$181,MATCH(C2088,Products!$A$2:$A$181,0))</f>
        <v>Beauty</v>
      </c>
      <c r="H2088" s="16" t="n">
        <f aca="false">INDEX(Products!$E$2:$E$181,MATCH(C2088,Products!$A$2:$A$181,0))</f>
        <v>639.58</v>
      </c>
      <c r="I2088" s="12" t="str">
        <f aca="false">INDEX(Orders!$G$2:$G$3525,MATCH(B2088,Orders!$A$2:$A$3525,0))</f>
        <v>Delivered</v>
      </c>
      <c r="J2088" s="16" t="n">
        <f aca="false">D2088*E2088*(1-F2088/100)</f>
        <v>1159</v>
      </c>
      <c r="K2088" s="16" t="n">
        <f aca="false">D2088*H2088</f>
        <v>639.58</v>
      </c>
      <c r="L2088" s="16" t="n">
        <f aca="false">J2088-K2088</f>
        <v>519.42</v>
      </c>
    </row>
    <row r="2089" customFormat="false" ht="15" hidden="false" customHeight="false" outlineLevel="0" collapsed="false">
      <c r="A2089" s="12" t="n">
        <v>2088</v>
      </c>
      <c r="B2089" s="12" t="n">
        <v>1094</v>
      </c>
      <c r="C2089" s="12" t="n">
        <v>149</v>
      </c>
      <c r="D2089" s="12" t="n">
        <v>1</v>
      </c>
      <c r="E2089" s="16" t="n">
        <v>3149</v>
      </c>
      <c r="F2089" s="12" t="n">
        <v>20</v>
      </c>
      <c r="G2089" s="12" t="str">
        <f aca="false">INDEX(Products!$C$2:$C$181,MATCH(C2089,Products!$A$2:$A$181,0))</f>
        <v>Sports &amp; Fitness</v>
      </c>
      <c r="H2089" s="16" t="n">
        <f aca="false">INDEX(Products!$E$2:$E$181,MATCH(C2089,Products!$A$2:$A$181,0))</f>
        <v>1867.87</v>
      </c>
      <c r="I2089" s="12" t="str">
        <f aca="false">INDEX(Orders!$G$2:$G$3525,MATCH(B2089,Orders!$A$2:$A$3525,0))</f>
        <v>Delivered</v>
      </c>
      <c r="J2089" s="16" t="n">
        <f aca="false">D2089*E2089*(1-F2089/100)</f>
        <v>2519.2</v>
      </c>
      <c r="K2089" s="16" t="n">
        <f aca="false">D2089*H2089</f>
        <v>1867.87</v>
      </c>
      <c r="L2089" s="16" t="n">
        <f aca="false">J2089-K2089</f>
        <v>651.33</v>
      </c>
    </row>
    <row r="2090" customFormat="false" ht="15" hidden="false" customHeight="false" outlineLevel="0" collapsed="false">
      <c r="A2090" s="12" t="n">
        <v>2089</v>
      </c>
      <c r="B2090" s="12" t="n">
        <v>1095</v>
      </c>
      <c r="C2090" s="12" t="n">
        <v>128</v>
      </c>
      <c r="D2090" s="12" t="n">
        <v>1</v>
      </c>
      <c r="E2090" s="16" t="n">
        <v>899</v>
      </c>
      <c r="F2090" s="12" t="n">
        <v>0</v>
      </c>
      <c r="G2090" s="12" t="str">
        <f aca="false">INDEX(Products!$C$2:$C$181,MATCH(C2090,Products!$A$2:$A$181,0))</f>
        <v>Sports &amp; Fitness</v>
      </c>
      <c r="H2090" s="16" t="n">
        <f aca="false">INDEX(Products!$E$2:$E$181,MATCH(C2090,Products!$A$2:$A$181,0))</f>
        <v>594.56</v>
      </c>
      <c r="I2090" s="12" t="str">
        <f aca="false">INDEX(Orders!$G$2:$G$3525,MATCH(B2090,Orders!$A$2:$A$3525,0))</f>
        <v>Delivered</v>
      </c>
      <c r="J2090" s="16" t="n">
        <f aca="false">D2090*E2090*(1-F2090/100)</f>
        <v>899</v>
      </c>
      <c r="K2090" s="16" t="n">
        <f aca="false">D2090*H2090</f>
        <v>594.56</v>
      </c>
      <c r="L2090" s="16" t="n">
        <f aca="false">J2090-K2090</f>
        <v>304.44</v>
      </c>
    </row>
    <row r="2091" customFormat="false" ht="15" hidden="false" customHeight="false" outlineLevel="0" collapsed="false">
      <c r="A2091" s="12" t="n">
        <v>2090</v>
      </c>
      <c r="B2091" s="12" t="n">
        <v>1095</v>
      </c>
      <c r="C2091" s="12" t="n">
        <v>123</v>
      </c>
      <c r="D2091" s="12" t="n">
        <v>1</v>
      </c>
      <c r="E2091" s="16" t="n">
        <v>319</v>
      </c>
      <c r="F2091" s="12" t="n">
        <v>0</v>
      </c>
      <c r="G2091" s="12" t="str">
        <f aca="false">INDEX(Products!$C$2:$C$181,MATCH(C2091,Products!$A$2:$A$181,0))</f>
        <v>Sports &amp; Fitness</v>
      </c>
      <c r="H2091" s="16" t="n">
        <f aca="false">INDEX(Products!$E$2:$E$181,MATCH(C2091,Products!$A$2:$A$181,0))</f>
        <v>234.68</v>
      </c>
      <c r="I2091" s="12" t="str">
        <f aca="false">INDEX(Orders!$G$2:$G$3525,MATCH(B2091,Orders!$A$2:$A$3525,0))</f>
        <v>Delivered</v>
      </c>
      <c r="J2091" s="16" t="n">
        <f aca="false">D2091*E2091*(1-F2091/100)</f>
        <v>319</v>
      </c>
      <c r="K2091" s="16" t="n">
        <f aca="false">D2091*H2091</f>
        <v>234.68</v>
      </c>
      <c r="L2091" s="16" t="n">
        <f aca="false">J2091-K2091</f>
        <v>84.32</v>
      </c>
    </row>
    <row r="2092" customFormat="false" ht="15" hidden="false" customHeight="false" outlineLevel="0" collapsed="false">
      <c r="A2092" s="12" t="n">
        <v>2091</v>
      </c>
      <c r="B2092" s="12" t="n">
        <v>1095</v>
      </c>
      <c r="C2092" s="12" t="n">
        <v>42</v>
      </c>
      <c r="D2092" s="12" t="n">
        <v>1</v>
      </c>
      <c r="E2092" s="16" t="n">
        <v>1929</v>
      </c>
      <c r="F2092" s="12" t="n">
        <v>0</v>
      </c>
      <c r="G2092" s="12" t="str">
        <f aca="false">INDEX(Products!$C$2:$C$181,MATCH(C2092,Products!$A$2:$A$181,0))</f>
        <v>Home &amp; Kitchen</v>
      </c>
      <c r="H2092" s="16" t="n">
        <f aca="false">INDEX(Products!$E$2:$E$181,MATCH(C2092,Products!$A$2:$A$181,0))</f>
        <v>1085.47</v>
      </c>
      <c r="I2092" s="12" t="str">
        <f aca="false">INDEX(Orders!$G$2:$G$3525,MATCH(B2092,Orders!$A$2:$A$3525,0))</f>
        <v>Delivered</v>
      </c>
      <c r="J2092" s="16" t="n">
        <f aca="false">D2092*E2092*(1-F2092/100)</f>
        <v>1929</v>
      </c>
      <c r="K2092" s="16" t="n">
        <f aca="false">D2092*H2092</f>
        <v>1085.47</v>
      </c>
      <c r="L2092" s="16" t="n">
        <f aca="false">J2092-K2092</f>
        <v>843.53</v>
      </c>
    </row>
    <row r="2093" customFormat="false" ht="15" hidden="false" customHeight="false" outlineLevel="0" collapsed="false">
      <c r="A2093" s="12" t="n">
        <v>2092</v>
      </c>
      <c r="B2093" s="12" t="n">
        <v>1096</v>
      </c>
      <c r="C2093" s="12" t="n">
        <v>157</v>
      </c>
      <c r="D2093" s="12" t="n">
        <v>1</v>
      </c>
      <c r="E2093" s="16" t="n">
        <v>129</v>
      </c>
      <c r="F2093" s="12" t="n">
        <v>0</v>
      </c>
      <c r="G2093" s="12" t="str">
        <f aca="false">INDEX(Products!$C$2:$C$181,MATCH(C2093,Products!$A$2:$A$181,0))</f>
        <v>Books &amp; Stationery</v>
      </c>
      <c r="H2093" s="16" t="n">
        <f aca="false">INDEX(Products!$E$2:$E$181,MATCH(C2093,Products!$A$2:$A$181,0))</f>
        <v>95.79</v>
      </c>
      <c r="I2093" s="12" t="str">
        <f aca="false">INDEX(Orders!$G$2:$G$3525,MATCH(B2093,Orders!$A$2:$A$3525,0))</f>
        <v>Delivered</v>
      </c>
      <c r="J2093" s="16" t="n">
        <f aca="false">D2093*E2093*(1-F2093/100)</f>
        <v>129</v>
      </c>
      <c r="K2093" s="16" t="n">
        <f aca="false">D2093*H2093</f>
        <v>95.79</v>
      </c>
      <c r="L2093" s="16" t="n">
        <f aca="false">J2093-K2093</f>
        <v>33.21</v>
      </c>
    </row>
    <row r="2094" customFormat="false" ht="15" hidden="false" customHeight="false" outlineLevel="0" collapsed="false">
      <c r="A2094" s="12" t="n">
        <v>2093</v>
      </c>
      <c r="B2094" s="12" t="n">
        <v>1097</v>
      </c>
      <c r="C2094" s="12" t="n">
        <v>99</v>
      </c>
      <c r="D2094" s="12" t="n">
        <v>2</v>
      </c>
      <c r="E2094" s="16" t="n">
        <v>1359</v>
      </c>
      <c r="F2094" s="12" t="n">
        <v>0</v>
      </c>
      <c r="G2094" s="12" t="str">
        <f aca="false">INDEX(Products!$C$2:$C$181,MATCH(C2094,Products!$A$2:$A$181,0))</f>
        <v>Beauty</v>
      </c>
      <c r="H2094" s="16" t="n">
        <f aca="false">INDEX(Products!$E$2:$E$181,MATCH(C2094,Products!$A$2:$A$181,0))</f>
        <v>991.28</v>
      </c>
      <c r="I2094" s="12" t="str">
        <f aca="false">INDEX(Orders!$G$2:$G$3525,MATCH(B2094,Orders!$A$2:$A$3525,0))</f>
        <v>Delivered</v>
      </c>
      <c r="J2094" s="16" t="n">
        <f aca="false">D2094*E2094*(1-F2094/100)</f>
        <v>2718</v>
      </c>
      <c r="K2094" s="16" t="n">
        <f aca="false">D2094*H2094</f>
        <v>1982.56</v>
      </c>
      <c r="L2094" s="16" t="n">
        <f aca="false">J2094-K2094</f>
        <v>735.44</v>
      </c>
    </row>
    <row r="2095" customFormat="false" ht="15" hidden="false" customHeight="false" outlineLevel="0" collapsed="false">
      <c r="A2095" s="12" t="n">
        <v>2094</v>
      </c>
      <c r="B2095" s="12" t="n">
        <v>1098</v>
      </c>
      <c r="C2095" s="12" t="n">
        <v>158</v>
      </c>
      <c r="D2095" s="12" t="n">
        <v>1</v>
      </c>
      <c r="E2095" s="16" t="n">
        <v>779</v>
      </c>
      <c r="F2095" s="12" t="n">
        <v>5</v>
      </c>
      <c r="G2095" s="12" t="str">
        <f aca="false">INDEX(Products!$C$2:$C$181,MATCH(C2095,Products!$A$2:$A$181,0))</f>
        <v>Books &amp; Stationery</v>
      </c>
      <c r="H2095" s="16" t="n">
        <f aca="false">INDEX(Products!$E$2:$E$181,MATCH(C2095,Products!$A$2:$A$181,0))</f>
        <v>536.88</v>
      </c>
      <c r="I2095" s="12" t="str">
        <f aca="false">INDEX(Orders!$G$2:$G$3525,MATCH(B2095,Orders!$A$2:$A$3525,0))</f>
        <v>Returned</v>
      </c>
      <c r="J2095" s="16" t="n">
        <f aca="false">D2095*E2095*(1-F2095/100)</f>
        <v>740.05</v>
      </c>
      <c r="K2095" s="16" t="n">
        <f aca="false">D2095*H2095</f>
        <v>536.88</v>
      </c>
      <c r="L2095" s="16" t="n">
        <f aca="false">J2095-K2095</f>
        <v>203.17</v>
      </c>
    </row>
    <row r="2096" customFormat="false" ht="15" hidden="false" customHeight="false" outlineLevel="0" collapsed="false">
      <c r="A2096" s="12" t="n">
        <v>2095</v>
      </c>
      <c r="B2096" s="12" t="n">
        <v>1098</v>
      </c>
      <c r="C2096" s="12" t="n">
        <v>98</v>
      </c>
      <c r="D2096" s="12" t="n">
        <v>1</v>
      </c>
      <c r="E2096" s="16" t="n">
        <v>719</v>
      </c>
      <c r="F2096" s="12" t="n">
        <v>0</v>
      </c>
      <c r="G2096" s="12" t="str">
        <f aca="false">INDEX(Products!$C$2:$C$181,MATCH(C2096,Products!$A$2:$A$181,0))</f>
        <v>Beauty</v>
      </c>
      <c r="H2096" s="16" t="n">
        <f aca="false">INDEX(Products!$E$2:$E$181,MATCH(C2096,Products!$A$2:$A$181,0))</f>
        <v>445.67</v>
      </c>
      <c r="I2096" s="12" t="str">
        <f aca="false">INDEX(Orders!$G$2:$G$3525,MATCH(B2096,Orders!$A$2:$A$3525,0))</f>
        <v>Returned</v>
      </c>
      <c r="J2096" s="16" t="n">
        <f aca="false">D2096*E2096*(1-F2096/100)</f>
        <v>719</v>
      </c>
      <c r="K2096" s="16" t="n">
        <f aca="false">D2096*H2096</f>
        <v>445.67</v>
      </c>
      <c r="L2096" s="16" t="n">
        <f aca="false">J2096-K2096</f>
        <v>273.33</v>
      </c>
    </row>
    <row r="2097" customFormat="false" ht="15" hidden="false" customHeight="false" outlineLevel="0" collapsed="false">
      <c r="A2097" s="12" t="n">
        <v>2096</v>
      </c>
      <c r="B2097" s="12" t="n">
        <v>1098</v>
      </c>
      <c r="C2097" s="12" t="n">
        <v>89</v>
      </c>
      <c r="D2097" s="12" t="n">
        <v>1</v>
      </c>
      <c r="E2097" s="16" t="n">
        <v>2179</v>
      </c>
      <c r="F2097" s="12" t="n">
        <v>0</v>
      </c>
      <c r="G2097" s="12" t="str">
        <f aca="false">INDEX(Products!$C$2:$C$181,MATCH(C2097,Products!$A$2:$A$181,0))</f>
        <v>Fashion</v>
      </c>
      <c r="H2097" s="16" t="n">
        <f aca="false">INDEX(Products!$E$2:$E$181,MATCH(C2097,Products!$A$2:$A$181,0))</f>
        <v>1366.99</v>
      </c>
      <c r="I2097" s="12" t="str">
        <f aca="false">INDEX(Orders!$G$2:$G$3525,MATCH(B2097,Orders!$A$2:$A$3525,0))</f>
        <v>Returned</v>
      </c>
      <c r="J2097" s="16" t="n">
        <f aca="false">D2097*E2097*(1-F2097/100)</f>
        <v>2179</v>
      </c>
      <c r="K2097" s="16" t="n">
        <f aca="false">D2097*H2097</f>
        <v>1366.99</v>
      </c>
      <c r="L2097" s="16" t="n">
        <f aca="false">J2097-K2097</f>
        <v>812.01</v>
      </c>
    </row>
    <row r="2098" customFormat="false" ht="15" hidden="false" customHeight="false" outlineLevel="0" collapsed="false">
      <c r="A2098" s="12" t="n">
        <v>2097</v>
      </c>
      <c r="B2098" s="12" t="n">
        <v>1099</v>
      </c>
      <c r="C2098" s="12" t="n">
        <v>108</v>
      </c>
      <c r="D2098" s="12" t="n">
        <v>1</v>
      </c>
      <c r="E2098" s="16" t="n">
        <v>1339</v>
      </c>
      <c r="F2098" s="12" t="n">
        <v>20</v>
      </c>
      <c r="G2098" s="12" t="str">
        <f aca="false">INDEX(Products!$C$2:$C$181,MATCH(C2098,Products!$A$2:$A$181,0))</f>
        <v>Beauty</v>
      </c>
      <c r="H2098" s="16" t="n">
        <f aca="false">INDEX(Products!$E$2:$E$181,MATCH(C2098,Products!$A$2:$A$181,0))</f>
        <v>799.99</v>
      </c>
      <c r="I2098" s="12" t="str">
        <f aca="false">INDEX(Orders!$G$2:$G$3525,MATCH(B2098,Orders!$A$2:$A$3525,0))</f>
        <v>Delivered</v>
      </c>
      <c r="J2098" s="16" t="n">
        <f aca="false">D2098*E2098*(1-F2098/100)</f>
        <v>1071.2</v>
      </c>
      <c r="K2098" s="16" t="n">
        <f aca="false">D2098*H2098</f>
        <v>799.99</v>
      </c>
      <c r="L2098" s="16" t="n">
        <f aca="false">J2098-K2098</f>
        <v>271.21</v>
      </c>
    </row>
    <row r="2099" customFormat="false" ht="15" hidden="false" customHeight="false" outlineLevel="0" collapsed="false">
      <c r="A2099" s="12" t="n">
        <v>2098</v>
      </c>
      <c r="B2099" s="12" t="n">
        <v>1100</v>
      </c>
      <c r="C2099" s="12" t="n">
        <v>89</v>
      </c>
      <c r="D2099" s="12" t="n">
        <v>1</v>
      </c>
      <c r="E2099" s="16" t="n">
        <v>2179</v>
      </c>
      <c r="F2099" s="12" t="n">
        <v>0</v>
      </c>
      <c r="G2099" s="12" t="str">
        <f aca="false">INDEX(Products!$C$2:$C$181,MATCH(C2099,Products!$A$2:$A$181,0))</f>
        <v>Fashion</v>
      </c>
      <c r="H2099" s="16" t="n">
        <f aca="false">INDEX(Products!$E$2:$E$181,MATCH(C2099,Products!$A$2:$A$181,0))</f>
        <v>1366.99</v>
      </c>
      <c r="I2099" s="12" t="str">
        <f aca="false">INDEX(Orders!$G$2:$G$3525,MATCH(B2099,Orders!$A$2:$A$3525,0))</f>
        <v>Delivered</v>
      </c>
      <c r="J2099" s="16" t="n">
        <f aca="false">D2099*E2099*(1-F2099/100)</f>
        <v>2179</v>
      </c>
      <c r="K2099" s="16" t="n">
        <f aca="false">D2099*H2099</f>
        <v>1366.99</v>
      </c>
      <c r="L2099" s="16" t="n">
        <f aca="false">J2099-K2099</f>
        <v>812.01</v>
      </c>
    </row>
    <row r="2100" customFormat="false" ht="15" hidden="false" customHeight="false" outlineLevel="0" collapsed="false">
      <c r="A2100" s="12" t="n">
        <v>2099</v>
      </c>
      <c r="B2100" s="12" t="n">
        <v>1101</v>
      </c>
      <c r="C2100" s="12" t="n">
        <v>161</v>
      </c>
      <c r="D2100" s="12" t="n">
        <v>1</v>
      </c>
      <c r="E2100" s="16" t="n">
        <v>549</v>
      </c>
      <c r="F2100" s="12" t="n">
        <v>20</v>
      </c>
      <c r="G2100" s="12" t="str">
        <f aca="false">INDEX(Products!$C$2:$C$181,MATCH(C2100,Products!$A$2:$A$181,0))</f>
        <v>Books &amp; Stationery</v>
      </c>
      <c r="H2100" s="16" t="n">
        <f aca="false">INDEX(Products!$E$2:$E$181,MATCH(C2100,Products!$A$2:$A$181,0))</f>
        <v>380.41</v>
      </c>
      <c r="I2100" s="12" t="str">
        <f aca="false">INDEX(Orders!$G$2:$G$3525,MATCH(B2100,Orders!$A$2:$A$3525,0))</f>
        <v>Delivered</v>
      </c>
      <c r="J2100" s="16" t="n">
        <f aca="false">D2100*E2100*(1-F2100/100)</f>
        <v>439.2</v>
      </c>
      <c r="K2100" s="16" t="n">
        <f aca="false">D2100*H2100</f>
        <v>380.41</v>
      </c>
      <c r="L2100" s="16" t="n">
        <f aca="false">J2100-K2100</f>
        <v>58.79</v>
      </c>
    </row>
    <row r="2101" customFormat="false" ht="15" hidden="false" customHeight="false" outlineLevel="0" collapsed="false">
      <c r="A2101" s="12" t="n">
        <v>2100</v>
      </c>
      <c r="B2101" s="12" t="n">
        <v>1101</v>
      </c>
      <c r="C2101" s="12" t="n">
        <v>95</v>
      </c>
      <c r="D2101" s="12" t="n">
        <v>1</v>
      </c>
      <c r="E2101" s="16" t="n">
        <v>1029</v>
      </c>
      <c r="F2101" s="12" t="n">
        <v>0</v>
      </c>
      <c r="G2101" s="12" t="str">
        <f aca="false">INDEX(Products!$C$2:$C$181,MATCH(C2101,Products!$A$2:$A$181,0))</f>
        <v>Beauty</v>
      </c>
      <c r="H2101" s="16" t="n">
        <f aca="false">INDEX(Products!$E$2:$E$181,MATCH(C2101,Products!$A$2:$A$181,0))</f>
        <v>615.72</v>
      </c>
      <c r="I2101" s="12" t="str">
        <f aca="false">INDEX(Orders!$G$2:$G$3525,MATCH(B2101,Orders!$A$2:$A$3525,0))</f>
        <v>Delivered</v>
      </c>
      <c r="J2101" s="16" t="n">
        <f aca="false">D2101*E2101*(1-F2101/100)</f>
        <v>1029</v>
      </c>
      <c r="K2101" s="16" t="n">
        <f aca="false">D2101*H2101</f>
        <v>615.72</v>
      </c>
      <c r="L2101" s="16" t="n">
        <f aca="false">J2101-K2101</f>
        <v>413.28</v>
      </c>
    </row>
    <row r="2102" customFormat="false" ht="15" hidden="false" customHeight="false" outlineLevel="0" collapsed="false">
      <c r="A2102" s="12" t="n">
        <v>2101</v>
      </c>
      <c r="B2102" s="12" t="n">
        <v>1101</v>
      </c>
      <c r="C2102" s="12" t="n">
        <v>169</v>
      </c>
      <c r="D2102" s="12" t="n">
        <v>1</v>
      </c>
      <c r="E2102" s="16" t="n">
        <v>789</v>
      </c>
      <c r="F2102" s="12" t="n">
        <v>0</v>
      </c>
      <c r="G2102" s="12" t="str">
        <f aca="false">INDEX(Products!$C$2:$C$181,MATCH(C2102,Products!$A$2:$A$181,0))</f>
        <v>Books &amp; Stationery</v>
      </c>
      <c r="H2102" s="16" t="n">
        <f aca="false">INDEX(Products!$E$2:$E$181,MATCH(C2102,Products!$A$2:$A$181,0))</f>
        <v>544.99</v>
      </c>
      <c r="I2102" s="12" t="str">
        <f aca="false">INDEX(Orders!$G$2:$G$3525,MATCH(B2102,Orders!$A$2:$A$3525,0))</f>
        <v>Delivered</v>
      </c>
      <c r="J2102" s="16" t="n">
        <f aca="false">D2102*E2102*(1-F2102/100)</f>
        <v>789</v>
      </c>
      <c r="K2102" s="16" t="n">
        <f aca="false">D2102*H2102</f>
        <v>544.99</v>
      </c>
      <c r="L2102" s="16" t="n">
        <f aca="false">J2102-K2102</f>
        <v>244.01</v>
      </c>
    </row>
    <row r="2103" customFormat="false" ht="15" hidden="false" customHeight="false" outlineLevel="0" collapsed="false">
      <c r="A2103" s="12" t="n">
        <v>2102</v>
      </c>
      <c r="B2103" s="12" t="n">
        <v>1102</v>
      </c>
      <c r="C2103" s="12" t="n">
        <v>98</v>
      </c>
      <c r="D2103" s="12" t="n">
        <v>2</v>
      </c>
      <c r="E2103" s="16" t="n">
        <v>719</v>
      </c>
      <c r="F2103" s="12" t="n">
        <v>5</v>
      </c>
      <c r="G2103" s="12" t="str">
        <f aca="false">INDEX(Products!$C$2:$C$181,MATCH(C2103,Products!$A$2:$A$181,0))</f>
        <v>Beauty</v>
      </c>
      <c r="H2103" s="16" t="n">
        <f aca="false">INDEX(Products!$E$2:$E$181,MATCH(C2103,Products!$A$2:$A$181,0))</f>
        <v>445.67</v>
      </c>
      <c r="I2103" s="12" t="str">
        <f aca="false">INDEX(Orders!$G$2:$G$3525,MATCH(B2103,Orders!$A$2:$A$3525,0))</f>
        <v>Delivered</v>
      </c>
      <c r="J2103" s="16" t="n">
        <f aca="false">D2103*E2103*(1-F2103/100)</f>
        <v>1366.1</v>
      </c>
      <c r="K2103" s="16" t="n">
        <f aca="false">D2103*H2103</f>
        <v>891.34</v>
      </c>
      <c r="L2103" s="16" t="n">
        <f aca="false">J2103-K2103</f>
        <v>474.76</v>
      </c>
    </row>
    <row r="2104" customFormat="false" ht="15" hidden="false" customHeight="false" outlineLevel="0" collapsed="false">
      <c r="A2104" s="12" t="n">
        <v>2103</v>
      </c>
      <c r="B2104" s="12" t="n">
        <v>1102</v>
      </c>
      <c r="C2104" s="12" t="n">
        <v>167</v>
      </c>
      <c r="D2104" s="12" t="n">
        <v>2</v>
      </c>
      <c r="E2104" s="16" t="n">
        <v>119</v>
      </c>
      <c r="F2104" s="12" t="n">
        <v>0</v>
      </c>
      <c r="G2104" s="12" t="str">
        <f aca="false">INDEX(Products!$C$2:$C$181,MATCH(C2104,Products!$A$2:$A$181,0))</f>
        <v>Books &amp; Stationery</v>
      </c>
      <c r="H2104" s="16" t="n">
        <f aca="false">INDEX(Products!$E$2:$E$181,MATCH(C2104,Products!$A$2:$A$181,0))</f>
        <v>68.21</v>
      </c>
      <c r="I2104" s="12" t="str">
        <f aca="false">INDEX(Orders!$G$2:$G$3525,MATCH(B2104,Orders!$A$2:$A$3525,0))</f>
        <v>Delivered</v>
      </c>
      <c r="J2104" s="16" t="n">
        <f aca="false">D2104*E2104*(1-F2104/100)</f>
        <v>238</v>
      </c>
      <c r="K2104" s="16" t="n">
        <f aca="false">D2104*H2104</f>
        <v>136.42</v>
      </c>
      <c r="L2104" s="16" t="n">
        <f aca="false">J2104-K2104</f>
        <v>101.58</v>
      </c>
    </row>
    <row r="2105" customFormat="false" ht="15" hidden="false" customHeight="false" outlineLevel="0" collapsed="false">
      <c r="A2105" s="12" t="n">
        <v>2104</v>
      </c>
      <c r="B2105" s="12" t="n">
        <v>1103</v>
      </c>
      <c r="C2105" s="12" t="n">
        <v>75</v>
      </c>
      <c r="D2105" s="12" t="n">
        <v>1</v>
      </c>
      <c r="E2105" s="16" t="n">
        <v>449</v>
      </c>
      <c r="F2105" s="12" t="n">
        <v>0</v>
      </c>
      <c r="G2105" s="12" t="str">
        <f aca="false">INDEX(Products!$C$2:$C$181,MATCH(C2105,Products!$A$2:$A$181,0))</f>
        <v>Fashion</v>
      </c>
      <c r="H2105" s="16" t="n">
        <f aca="false">INDEX(Products!$E$2:$E$181,MATCH(C2105,Products!$A$2:$A$181,0))</f>
        <v>271.97</v>
      </c>
      <c r="I2105" s="12" t="str">
        <f aca="false">INDEX(Orders!$G$2:$G$3525,MATCH(B2105,Orders!$A$2:$A$3525,0))</f>
        <v>Returned</v>
      </c>
      <c r="J2105" s="16" t="n">
        <f aca="false">D2105*E2105*(1-F2105/100)</f>
        <v>449</v>
      </c>
      <c r="K2105" s="16" t="n">
        <f aca="false">D2105*H2105</f>
        <v>271.97</v>
      </c>
      <c r="L2105" s="16" t="n">
        <f aca="false">J2105-K2105</f>
        <v>177.03</v>
      </c>
    </row>
    <row r="2106" customFormat="false" ht="15" hidden="false" customHeight="false" outlineLevel="0" collapsed="false">
      <c r="A2106" s="12" t="n">
        <v>2105</v>
      </c>
      <c r="B2106" s="12" t="n">
        <v>1103</v>
      </c>
      <c r="C2106" s="12" t="n">
        <v>14</v>
      </c>
      <c r="D2106" s="12" t="n">
        <v>2</v>
      </c>
      <c r="E2106" s="16" t="n">
        <v>1849</v>
      </c>
      <c r="F2106" s="12" t="n">
        <v>5</v>
      </c>
      <c r="G2106" s="12" t="str">
        <f aca="false">INDEX(Products!$C$2:$C$181,MATCH(C2106,Products!$A$2:$A$181,0))</f>
        <v>Electronics</v>
      </c>
      <c r="H2106" s="16" t="n">
        <f aca="false">INDEX(Products!$E$2:$E$181,MATCH(C2106,Products!$A$2:$A$181,0))</f>
        <v>1207.11</v>
      </c>
      <c r="I2106" s="12" t="str">
        <f aca="false">INDEX(Orders!$G$2:$G$3525,MATCH(B2106,Orders!$A$2:$A$3525,0))</f>
        <v>Returned</v>
      </c>
      <c r="J2106" s="16" t="n">
        <f aca="false">D2106*E2106*(1-F2106/100)</f>
        <v>3513.1</v>
      </c>
      <c r="K2106" s="16" t="n">
        <f aca="false">D2106*H2106</f>
        <v>2414.22</v>
      </c>
      <c r="L2106" s="16" t="n">
        <f aca="false">J2106-K2106</f>
        <v>1098.88</v>
      </c>
    </row>
    <row r="2107" customFormat="false" ht="15" hidden="false" customHeight="false" outlineLevel="0" collapsed="false">
      <c r="A2107" s="12" t="n">
        <v>2106</v>
      </c>
      <c r="B2107" s="12" t="n">
        <v>1103</v>
      </c>
      <c r="C2107" s="12" t="n">
        <v>98</v>
      </c>
      <c r="D2107" s="12" t="n">
        <v>1</v>
      </c>
      <c r="E2107" s="16" t="n">
        <v>719</v>
      </c>
      <c r="F2107" s="12" t="n">
        <v>0</v>
      </c>
      <c r="G2107" s="12" t="str">
        <f aca="false">INDEX(Products!$C$2:$C$181,MATCH(C2107,Products!$A$2:$A$181,0))</f>
        <v>Beauty</v>
      </c>
      <c r="H2107" s="16" t="n">
        <f aca="false">INDEX(Products!$E$2:$E$181,MATCH(C2107,Products!$A$2:$A$181,0))</f>
        <v>445.67</v>
      </c>
      <c r="I2107" s="12" t="str">
        <f aca="false">INDEX(Orders!$G$2:$G$3525,MATCH(B2107,Orders!$A$2:$A$3525,0))</f>
        <v>Returned</v>
      </c>
      <c r="J2107" s="16" t="n">
        <f aca="false">D2107*E2107*(1-F2107/100)</f>
        <v>719</v>
      </c>
      <c r="K2107" s="16" t="n">
        <f aca="false">D2107*H2107</f>
        <v>445.67</v>
      </c>
      <c r="L2107" s="16" t="n">
        <f aca="false">J2107-K2107</f>
        <v>273.33</v>
      </c>
    </row>
    <row r="2108" customFormat="false" ht="15" hidden="false" customHeight="false" outlineLevel="0" collapsed="false">
      <c r="A2108" s="12" t="n">
        <v>2107</v>
      </c>
      <c r="B2108" s="12" t="n">
        <v>1104</v>
      </c>
      <c r="C2108" s="12" t="n">
        <v>109</v>
      </c>
      <c r="D2108" s="12" t="n">
        <v>2</v>
      </c>
      <c r="E2108" s="16" t="n">
        <v>699</v>
      </c>
      <c r="F2108" s="12" t="n">
        <v>5</v>
      </c>
      <c r="G2108" s="12" t="str">
        <f aca="false">INDEX(Products!$C$2:$C$181,MATCH(C2108,Products!$A$2:$A$181,0))</f>
        <v>Beauty</v>
      </c>
      <c r="H2108" s="16" t="n">
        <f aca="false">INDEX(Products!$E$2:$E$181,MATCH(C2108,Products!$A$2:$A$181,0))</f>
        <v>488.81</v>
      </c>
      <c r="I2108" s="12" t="str">
        <f aca="false">INDEX(Orders!$G$2:$G$3525,MATCH(B2108,Orders!$A$2:$A$3525,0))</f>
        <v>Delivered</v>
      </c>
      <c r="J2108" s="16" t="n">
        <f aca="false">D2108*E2108*(1-F2108/100)</f>
        <v>1328.1</v>
      </c>
      <c r="K2108" s="16" t="n">
        <f aca="false">D2108*H2108</f>
        <v>977.62</v>
      </c>
      <c r="L2108" s="16" t="n">
        <f aca="false">J2108-K2108</f>
        <v>350.48</v>
      </c>
    </row>
    <row r="2109" customFormat="false" ht="15" hidden="false" customHeight="false" outlineLevel="0" collapsed="false">
      <c r="A2109" s="12" t="n">
        <v>2108</v>
      </c>
      <c r="B2109" s="12" t="n">
        <v>1105</v>
      </c>
      <c r="C2109" s="12" t="n">
        <v>35</v>
      </c>
      <c r="D2109" s="12" t="n">
        <v>1</v>
      </c>
      <c r="E2109" s="16" t="n">
        <v>749</v>
      </c>
      <c r="F2109" s="12" t="n">
        <v>10</v>
      </c>
      <c r="G2109" s="12" t="str">
        <f aca="false">INDEX(Products!$C$2:$C$181,MATCH(C2109,Products!$A$2:$A$181,0))</f>
        <v>Home &amp; Kitchen</v>
      </c>
      <c r="H2109" s="16" t="n">
        <f aca="false">INDEX(Products!$E$2:$E$181,MATCH(C2109,Products!$A$2:$A$181,0))</f>
        <v>559.79</v>
      </c>
      <c r="I2109" s="12" t="str">
        <f aca="false">INDEX(Orders!$G$2:$G$3525,MATCH(B2109,Orders!$A$2:$A$3525,0))</f>
        <v>Delivered</v>
      </c>
      <c r="J2109" s="16" t="n">
        <f aca="false">D2109*E2109*(1-F2109/100)</f>
        <v>674.1</v>
      </c>
      <c r="K2109" s="16" t="n">
        <f aca="false">D2109*H2109</f>
        <v>559.79</v>
      </c>
      <c r="L2109" s="16" t="n">
        <f aca="false">J2109-K2109</f>
        <v>114.31</v>
      </c>
    </row>
    <row r="2110" customFormat="false" ht="15" hidden="false" customHeight="false" outlineLevel="0" collapsed="false">
      <c r="A2110" s="12" t="n">
        <v>2109</v>
      </c>
      <c r="B2110" s="12" t="n">
        <v>1105</v>
      </c>
      <c r="C2110" s="12" t="n">
        <v>96</v>
      </c>
      <c r="D2110" s="12" t="n">
        <v>2</v>
      </c>
      <c r="E2110" s="16" t="n">
        <v>309</v>
      </c>
      <c r="F2110" s="12" t="n">
        <v>0</v>
      </c>
      <c r="G2110" s="12" t="str">
        <f aca="false">INDEX(Products!$C$2:$C$181,MATCH(C2110,Products!$A$2:$A$181,0))</f>
        <v>Beauty</v>
      </c>
      <c r="H2110" s="16" t="n">
        <f aca="false">INDEX(Products!$E$2:$E$181,MATCH(C2110,Products!$A$2:$A$181,0))</f>
        <v>225.4</v>
      </c>
      <c r="I2110" s="12" t="str">
        <f aca="false">INDEX(Orders!$G$2:$G$3525,MATCH(B2110,Orders!$A$2:$A$3525,0))</f>
        <v>Delivered</v>
      </c>
      <c r="J2110" s="16" t="n">
        <f aca="false">D2110*E2110*(1-F2110/100)</f>
        <v>618</v>
      </c>
      <c r="K2110" s="16" t="n">
        <f aca="false">D2110*H2110</f>
        <v>450.8</v>
      </c>
      <c r="L2110" s="16" t="n">
        <f aca="false">J2110-K2110</f>
        <v>167.2</v>
      </c>
    </row>
    <row r="2111" customFormat="false" ht="15" hidden="false" customHeight="false" outlineLevel="0" collapsed="false">
      <c r="A2111" s="12" t="n">
        <v>2110</v>
      </c>
      <c r="B2111" s="12" t="n">
        <v>1106</v>
      </c>
      <c r="C2111" s="12" t="n">
        <v>52</v>
      </c>
      <c r="D2111" s="12" t="n">
        <v>1</v>
      </c>
      <c r="E2111" s="16" t="n">
        <v>1859</v>
      </c>
      <c r="F2111" s="12" t="n">
        <v>0</v>
      </c>
      <c r="G2111" s="12" t="str">
        <f aca="false">INDEX(Products!$C$2:$C$181,MATCH(C2111,Products!$A$2:$A$181,0))</f>
        <v>Home &amp; Kitchen</v>
      </c>
      <c r="H2111" s="16" t="n">
        <f aca="false">INDEX(Products!$E$2:$E$181,MATCH(C2111,Products!$A$2:$A$181,0))</f>
        <v>1211.54</v>
      </c>
      <c r="I2111" s="12" t="str">
        <f aca="false">INDEX(Orders!$G$2:$G$3525,MATCH(B2111,Orders!$A$2:$A$3525,0))</f>
        <v>Delivered</v>
      </c>
      <c r="J2111" s="16" t="n">
        <f aca="false">D2111*E2111*(1-F2111/100)</f>
        <v>1859</v>
      </c>
      <c r="K2111" s="16" t="n">
        <f aca="false">D2111*H2111</f>
        <v>1211.54</v>
      </c>
      <c r="L2111" s="16" t="n">
        <f aca="false">J2111-K2111</f>
        <v>647.46</v>
      </c>
    </row>
    <row r="2112" customFormat="false" ht="15" hidden="false" customHeight="false" outlineLevel="0" collapsed="false">
      <c r="A2112" s="12" t="n">
        <v>2111</v>
      </c>
      <c r="B2112" s="12" t="n">
        <v>1106</v>
      </c>
      <c r="C2112" s="12" t="n">
        <v>175</v>
      </c>
      <c r="D2112" s="12" t="n">
        <v>1</v>
      </c>
      <c r="E2112" s="16" t="n">
        <v>409</v>
      </c>
      <c r="F2112" s="12" t="n">
        <v>0</v>
      </c>
      <c r="G2112" s="12" t="str">
        <f aca="false">INDEX(Products!$C$2:$C$181,MATCH(C2112,Products!$A$2:$A$181,0))</f>
        <v>Books &amp; Stationery</v>
      </c>
      <c r="H2112" s="16" t="n">
        <f aca="false">INDEX(Products!$E$2:$E$181,MATCH(C2112,Products!$A$2:$A$181,0))</f>
        <v>276.15</v>
      </c>
      <c r="I2112" s="12" t="str">
        <f aca="false">INDEX(Orders!$G$2:$G$3525,MATCH(B2112,Orders!$A$2:$A$3525,0))</f>
        <v>Delivered</v>
      </c>
      <c r="J2112" s="16" t="n">
        <f aca="false">D2112*E2112*(1-F2112/100)</f>
        <v>409</v>
      </c>
      <c r="K2112" s="16" t="n">
        <f aca="false">D2112*H2112</f>
        <v>276.15</v>
      </c>
      <c r="L2112" s="16" t="n">
        <f aca="false">J2112-K2112</f>
        <v>132.85</v>
      </c>
    </row>
    <row r="2113" customFormat="false" ht="15" hidden="false" customHeight="false" outlineLevel="0" collapsed="false">
      <c r="A2113" s="12" t="n">
        <v>2112</v>
      </c>
      <c r="B2113" s="12" t="n">
        <v>1106</v>
      </c>
      <c r="C2113" s="12" t="n">
        <v>109</v>
      </c>
      <c r="D2113" s="12" t="n">
        <v>1</v>
      </c>
      <c r="E2113" s="16" t="n">
        <v>699</v>
      </c>
      <c r="F2113" s="12" t="n">
        <v>0</v>
      </c>
      <c r="G2113" s="12" t="str">
        <f aca="false">INDEX(Products!$C$2:$C$181,MATCH(C2113,Products!$A$2:$A$181,0))</f>
        <v>Beauty</v>
      </c>
      <c r="H2113" s="16" t="n">
        <f aca="false">INDEX(Products!$E$2:$E$181,MATCH(C2113,Products!$A$2:$A$181,0))</f>
        <v>488.81</v>
      </c>
      <c r="I2113" s="12" t="str">
        <f aca="false">INDEX(Orders!$G$2:$G$3525,MATCH(B2113,Orders!$A$2:$A$3525,0))</f>
        <v>Delivered</v>
      </c>
      <c r="J2113" s="16" t="n">
        <f aca="false">D2113*E2113*(1-F2113/100)</f>
        <v>699</v>
      </c>
      <c r="K2113" s="16" t="n">
        <f aca="false">D2113*H2113</f>
        <v>488.81</v>
      </c>
      <c r="L2113" s="16" t="n">
        <f aca="false">J2113-K2113</f>
        <v>210.19</v>
      </c>
    </row>
    <row r="2114" customFormat="false" ht="15" hidden="false" customHeight="false" outlineLevel="0" collapsed="false">
      <c r="A2114" s="12" t="n">
        <v>2113</v>
      </c>
      <c r="B2114" s="12" t="n">
        <v>1107</v>
      </c>
      <c r="C2114" s="12" t="n">
        <v>130</v>
      </c>
      <c r="D2114" s="12" t="n">
        <v>1</v>
      </c>
      <c r="E2114" s="16" t="n">
        <v>2399</v>
      </c>
      <c r="F2114" s="12" t="n">
        <v>0</v>
      </c>
      <c r="G2114" s="12" t="str">
        <f aca="false">INDEX(Products!$C$2:$C$181,MATCH(C2114,Products!$A$2:$A$181,0))</f>
        <v>Sports &amp; Fitness</v>
      </c>
      <c r="H2114" s="16" t="n">
        <f aca="false">INDEX(Products!$E$2:$E$181,MATCH(C2114,Products!$A$2:$A$181,0))</f>
        <v>1366.08</v>
      </c>
      <c r="I2114" s="12" t="str">
        <f aca="false">INDEX(Orders!$G$2:$G$3525,MATCH(B2114,Orders!$A$2:$A$3525,0))</f>
        <v>Delivered</v>
      </c>
      <c r="J2114" s="16" t="n">
        <f aca="false">D2114*E2114*(1-F2114/100)</f>
        <v>2399</v>
      </c>
      <c r="K2114" s="16" t="n">
        <f aca="false">D2114*H2114</f>
        <v>1366.08</v>
      </c>
      <c r="L2114" s="16" t="n">
        <f aca="false">J2114-K2114</f>
        <v>1032.92</v>
      </c>
    </row>
    <row r="2115" customFormat="false" ht="15" hidden="false" customHeight="false" outlineLevel="0" collapsed="false">
      <c r="A2115" s="12" t="n">
        <v>2114</v>
      </c>
      <c r="B2115" s="12" t="n">
        <v>1108</v>
      </c>
      <c r="C2115" s="12" t="n">
        <v>143</v>
      </c>
      <c r="D2115" s="12" t="n">
        <v>1</v>
      </c>
      <c r="E2115" s="16" t="n">
        <v>2429</v>
      </c>
      <c r="F2115" s="12" t="n">
        <v>0</v>
      </c>
      <c r="G2115" s="12" t="str">
        <f aca="false">INDEX(Products!$C$2:$C$181,MATCH(C2115,Products!$A$2:$A$181,0))</f>
        <v>Sports &amp; Fitness</v>
      </c>
      <c r="H2115" s="16" t="n">
        <f aca="false">INDEX(Products!$E$2:$E$181,MATCH(C2115,Products!$A$2:$A$181,0))</f>
        <v>1353.41</v>
      </c>
      <c r="I2115" s="12" t="str">
        <f aca="false">INDEX(Orders!$G$2:$G$3525,MATCH(B2115,Orders!$A$2:$A$3525,0))</f>
        <v>Delivered</v>
      </c>
      <c r="J2115" s="16" t="n">
        <f aca="false">D2115*E2115*(1-F2115/100)</f>
        <v>2429</v>
      </c>
      <c r="K2115" s="16" t="n">
        <f aca="false">D2115*H2115</f>
        <v>1353.41</v>
      </c>
      <c r="L2115" s="16" t="n">
        <f aca="false">J2115-K2115</f>
        <v>1075.59</v>
      </c>
    </row>
    <row r="2116" customFormat="false" ht="15" hidden="false" customHeight="false" outlineLevel="0" collapsed="false">
      <c r="A2116" s="12" t="n">
        <v>2115</v>
      </c>
      <c r="B2116" s="12" t="n">
        <v>1108</v>
      </c>
      <c r="C2116" s="12" t="n">
        <v>179</v>
      </c>
      <c r="D2116" s="12" t="n">
        <v>2</v>
      </c>
      <c r="E2116" s="16" t="n">
        <v>129</v>
      </c>
      <c r="F2116" s="12" t="n">
        <v>0</v>
      </c>
      <c r="G2116" s="12" t="str">
        <f aca="false">INDEX(Products!$C$2:$C$181,MATCH(C2116,Products!$A$2:$A$181,0))</f>
        <v>Books &amp; Stationery</v>
      </c>
      <c r="H2116" s="16" t="n">
        <f aca="false">INDEX(Products!$E$2:$E$181,MATCH(C2116,Products!$A$2:$A$181,0))</f>
        <v>86.06</v>
      </c>
      <c r="I2116" s="12" t="str">
        <f aca="false">INDEX(Orders!$G$2:$G$3525,MATCH(B2116,Orders!$A$2:$A$3525,0))</f>
        <v>Delivered</v>
      </c>
      <c r="J2116" s="16" t="n">
        <f aca="false">D2116*E2116*(1-F2116/100)</f>
        <v>258</v>
      </c>
      <c r="K2116" s="16" t="n">
        <f aca="false">D2116*H2116</f>
        <v>172.12</v>
      </c>
      <c r="L2116" s="16" t="n">
        <f aca="false">J2116-K2116</f>
        <v>85.88</v>
      </c>
    </row>
    <row r="2117" customFormat="false" ht="15" hidden="false" customHeight="false" outlineLevel="0" collapsed="false">
      <c r="A2117" s="12" t="n">
        <v>2116</v>
      </c>
      <c r="B2117" s="12" t="n">
        <v>1109</v>
      </c>
      <c r="C2117" s="12" t="n">
        <v>164</v>
      </c>
      <c r="D2117" s="12" t="n">
        <v>1</v>
      </c>
      <c r="E2117" s="16" t="n">
        <v>549</v>
      </c>
      <c r="F2117" s="12" t="n">
        <v>5</v>
      </c>
      <c r="G2117" s="12" t="str">
        <f aca="false">INDEX(Products!$C$2:$C$181,MATCH(C2117,Products!$A$2:$A$181,0))</f>
        <v>Books &amp; Stationery</v>
      </c>
      <c r="H2117" s="16" t="n">
        <f aca="false">INDEX(Products!$E$2:$E$181,MATCH(C2117,Products!$A$2:$A$181,0))</f>
        <v>369.12</v>
      </c>
      <c r="I2117" s="12" t="str">
        <f aca="false">INDEX(Orders!$G$2:$G$3525,MATCH(B2117,Orders!$A$2:$A$3525,0))</f>
        <v>Returned</v>
      </c>
      <c r="J2117" s="16" t="n">
        <f aca="false">D2117*E2117*(1-F2117/100)</f>
        <v>521.55</v>
      </c>
      <c r="K2117" s="16" t="n">
        <f aca="false">D2117*H2117</f>
        <v>369.12</v>
      </c>
      <c r="L2117" s="16" t="n">
        <f aca="false">J2117-K2117</f>
        <v>152.43</v>
      </c>
    </row>
    <row r="2118" customFormat="false" ht="15" hidden="false" customHeight="false" outlineLevel="0" collapsed="false">
      <c r="A2118" s="12" t="n">
        <v>2117</v>
      </c>
      <c r="B2118" s="12" t="n">
        <v>1109</v>
      </c>
      <c r="C2118" s="12" t="n">
        <v>174</v>
      </c>
      <c r="D2118" s="12" t="n">
        <v>1</v>
      </c>
      <c r="E2118" s="16" t="n">
        <v>619</v>
      </c>
      <c r="F2118" s="12" t="n">
        <v>5</v>
      </c>
      <c r="G2118" s="12" t="str">
        <f aca="false">INDEX(Products!$C$2:$C$181,MATCH(C2118,Products!$A$2:$A$181,0))</f>
        <v>Books &amp; Stationery</v>
      </c>
      <c r="H2118" s="16" t="n">
        <f aca="false">INDEX(Products!$E$2:$E$181,MATCH(C2118,Products!$A$2:$A$181,0))</f>
        <v>346.06</v>
      </c>
      <c r="I2118" s="12" t="str">
        <f aca="false">INDEX(Orders!$G$2:$G$3525,MATCH(B2118,Orders!$A$2:$A$3525,0))</f>
        <v>Returned</v>
      </c>
      <c r="J2118" s="16" t="n">
        <f aca="false">D2118*E2118*(1-F2118/100)</f>
        <v>588.05</v>
      </c>
      <c r="K2118" s="16" t="n">
        <f aca="false">D2118*H2118</f>
        <v>346.06</v>
      </c>
      <c r="L2118" s="16" t="n">
        <f aca="false">J2118-K2118</f>
        <v>241.99</v>
      </c>
    </row>
    <row r="2119" customFormat="false" ht="15" hidden="false" customHeight="false" outlineLevel="0" collapsed="false">
      <c r="A2119" s="12" t="n">
        <v>2118</v>
      </c>
      <c r="B2119" s="12" t="n">
        <v>1109</v>
      </c>
      <c r="C2119" s="12" t="n">
        <v>30</v>
      </c>
      <c r="D2119" s="12" t="n">
        <v>1</v>
      </c>
      <c r="E2119" s="16" t="n">
        <v>1049</v>
      </c>
      <c r="F2119" s="12" t="n">
        <v>0</v>
      </c>
      <c r="G2119" s="12" t="str">
        <f aca="false">INDEX(Products!$C$2:$C$181,MATCH(C2119,Products!$A$2:$A$181,0))</f>
        <v>Electronics</v>
      </c>
      <c r="H2119" s="16" t="n">
        <f aca="false">INDEX(Products!$E$2:$E$181,MATCH(C2119,Products!$A$2:$A$181,0))</f>
        <v>645.2</v>
      </c>
      <c r="I2119" s="12" t="str">
        <f aca="false">INDEX(Orders!$G$2:$G$3525,MATCH(B2119,Orders!$A$2:$A$3525,0))</f>
        <v>Returned</v>
      </c>
      <c r="J2119" s="16" t="n">
        <f aca="false">D2119*E2119*(1-F2119/100)</f>
        <v>1049</v>
      </c>
      <c r="K2119" s="16" t="n">
        <f aca="false">D2119*H2119</f>
        <v>645.2</v>
      </c>
      <c r="L2119" s="16" t="n">
        <f aca="false">J2119-K2119</f>
        <v>403.8</v>
      </c>
    </row>
    <row r="2120" customFormat="false" ht="15" hidden="false" customHeight="false" outlineLevel="0" collapsed="false">
      <c r="A2120" s="12" t="n">
        <v>2119</v>
      </c>
      <c r="B2120" s="12" t="n">
        <v>1110</v>
      </c>
      <c r="C2120" s="12" t="n">
        <v>157</v>
      </c>
      <c r="D2120" s="12" t="n">
        <v>1</v>
      </c>
      <c r="E2120" s="16" t="n">
        <v>129</v>
      </c>
      <c r="F2120" s="12" t="n">
        <v>10</v>
      </c>
      <c r="G2120" s="12" t="str">
        <f aca="false">INDEX(Products!$C$2:$C$181,MATCH(C2120,Products!$A$2:$A$181,0))</f>
        <v>Books &amp; Stationery</v>
      </c>
      <c r="H2120" s="16" t="n">
        <f aca="false">INDEX(Products!$E$2:$E$181,MATCH(C2120,Products!$A$2:$A$181,0))</f>
        <v>95.79</v>
      </c>
      <c r="I2120" s="12" t="str">
        <f aca="false">INDEX(Orders!$G$2:$G$3525,MATCH(B2120,Orders!$A$2:$A$3525,0))</f>
        <v>Delivered</v>
      </c>
      <c r="J2120" s="16" t="n">
        <f aca="false">D2120*E2120*(1-F2120/100)</f>
        <v>116.1</v>
      </c>
      <c r="K2120" s="16" t="n">
        <f aca="false">D2120*H2120</f>
        <v>95.79</v>
      </c>
      <c r="L2120" s="16" t="n">
        <f aca="false">J2120-K2120</f>
        <v>20.31</v>
      </c>
    </row>
    <row r="2121" customFormat="false" ht="15" hidden="false" customHeight="false" outlineLevel="0" collapsed="false">
      <c r="A2121" s="12" t="n">
        <v>2120</v>
      </c>
      <c r="B2121" s="12" t="n">
        <v>1110</v>
      </c>
      <c r="C2121" s="12" t="n">
        <v>39</v>
      </c>
      <c r="D2121" s="12" t="n">
        <v>2</v>
      </c>
      <c r="E2121" s="16" t="n">
        <v>3959</v>
      </c>
      <c r="F2121" s="12" t="n">
        <v>15</v>
      </c>
      <c r="G2121" s="12" t="str">
        <f aca="false">INDEX(Products!$C$2:$C$181,MATCH(C2121,Products!$A$2:$A$181,0))</f>
        <v>Home &amp; Kitchen</v>
      </c>
      <c r="H2121" s="16" t="n">
        <f aca="false">INDEX(Products!$E$2:$E$181,MATCH(C2121,Products!$A$2:$A$181,0))</f>
        <v>2236.08</v>
      </c>
      <c r="I2121" s="12" t="str">
        <f aca="false">INDEX(Orders!$G$2:$G$3525,MATCH(B2121,Orders!$A$2:$A$3525,0))</f>
        <v>Delivered</v>
      </c>
      <c r="J2121" s="16" t="n">
        <f aca="false">D2121*E2121*(1-F2121/100)</f>
        <v>6730.3</v>
      </c>
      <c r="K2121" s="16" t="n">
        <f aca="false">D2121*H2121</f>
        <v>4472.16</v>
      </c>
      <c r="L2121" s="16" t="n">
        <f aca="false">J2121-K2121</f>
        <v>2258.14</v>
      </c>
    </row>
    <row r="2122" customFormat="false" ht="15" hidden="false" customHeight="false" outlineLevel="0" collapsed="false">
      <c r="A2122" s="12" t="n">
        <v>2121</v>
      </c>
      <c r="B2122" s="12" t="n">
        <v>1110</v>
      </c>
      <c r="C2122" s="12" t="n">
        <v>43</v>
      </c>
      <c r="D2122" s="12" t="n">
        <v>1</v>
      </c>
      <c r="E2122" s="16" t="n">
        <v>1839</v>
      </c>
      <c r="F2122" s="12" t="n">
        <v>0</v>
      </c>
      <c r="G2122" s="12" t="str">
        <f aca="false">INDEX(Products!$C$2:$C$181,MATCH(C2122,Products!$A$2:$A$181,0))</f>
        <v>Home &amp; Kitchen</v>
      </c>
      <c r="H2122" s="16" t="n">
        <f aca="false">INDEX(Products!$E$2:$E$181,MATCH(C2122,Products!$A$2:$A$181,0))</f>
        <v>1131.05</v>
      </c>
      <c r="I2122" s="12" t="str">
        <f aca="false">INDEX(Orders!$G$2:$G$3525,MATCH(B2122,Orders!$A$2:$A$3525,0))</f>
        <v>Delivered</v>
      </c>
      <c r="J2122" s="16" t="n">
        <f aca="false">D2122*E2122*(1-F2122/100)</f>
        <v>1839</v>
      </c>
      <c r="K2122" s="16" t="n">
        <f aca="false">D2122*H2122</f>
        <v>1131.05</v>
      </c>
      <c r="L2122" s="16" t="n">
        <f aca="false">J2122-K2122</f>
        <v>707.95</v>
      </c>
    </row>
    <row r="2123" customFormat="false" ht="15" hidden="false" customHeight="false" outlineLevel="0" collapsed="false">
      <c r="A2123" s="12" t="n">
        <v>2122</v>
      </c>
      <c r="B2123" s="12" t="n">
        <v>1111</v>
      </c>
      <c r="C2123" s="12" t="n">
        <v>122</v>
      </c>
      <c r="D2123" s="12" t="n">
        <v>1</v>
      </c>
      <c r="E2123" s="16" t="n">
        <v>3689</v>
      </c>
      <c r="F2123" s="12" t="n">
        <v>0</v>
      </c>
      <c r="G2123" s="12" t="str">
        <f aca="false">INDEX(Products!$C$2:$C$181,MATCH(C2123,Products!$A$2:$A$181,0))</f>
        <v>Sports &amp; Fitness</v>
      </c>
      <c r="H2123" s="16" t="n">
        <f aca="false">INDEX(Products!$E$2:$E$181,MATCH(C2123,Products!$A$2:$A$181,0))</f>
        <v>2302.05</v>
      </c>
      <c r="I2123" s="12" t="str">
        <f aca="false">INDEX(Orders!$G$2:$G$3525,MATCH(B2123,Orders!$A$2:$A$3525,0))</f>
        <v>Returned</v>
      </c>
      <c r="J2123" s="16" t="n">
        <f aca="false">D2123*E2123*(1-F2123/100)</f>
        <v>3689</v>
      </c>
      <c r="K2123" s="16" t="n">
        <f aca="false">D2123*H2123</f>
        <v>2302.05</v>
      </c>
      <c r="L2123" s="16" t="n">
        <f aca="false">J2123-K2123</f>
        <v>1386.95</v>
      </c>
    </row>
    <row r="2124" customFormat="false" ht="15" hidden="false" customHeight="false" outlineLevel="0" collapsed="false">
      <c r="A2124" s="12" t="n">
        <v>2123</v>
      </c>
      <c r="B2124" s="12" t="n">
        <v>1111</v>
      </c>
      <c r="C2124" s="12" t="n">
        <v>172</v>
      </c>
      <c r="D2124" s="12" t="n">
        <v>1</v>
      </c>
      <c r="E2124" s="16" t="n">
        <v>249</v>
      </c>
      <c r="F2124" s="12" t="n">
        <v>0</v>
      </c>
      <c r="G2124" s="12" t="str">
        <f aca="false">INDEX(Products!$C$2:$C$181,MATCH(C2124,Products!$A$2:$A$181,0))</f>
        <v>Books &amp; Stationery</v>
      </c>
      <c r="H2124" s="16" t="n">
        <f aca="false">INDEX(Products!$E$2:$E$181,MATCH(C2124,Products!$A$2:$A$181,0))</f>
        <v>158.56</v>
      </c>
      <c r="I2124" s="12" t="str">
        <f aca="false">INDEX(Orders!$G$2:$G$3525,MATCH(B2124,Orders!$A$2:$A$3525,0))</f>
        <v>Returned</v>
      </c>
      <c r="J2124" s="16" t="n">
        <f aca="false">D2124*E2124*(1-F2124/100)</f>
        <v>249</v>
      </c>
      <c r="K2124" s="16" t="n">
        <f aca="false">D2124*H2124</f>
        <v>158.56</v>
      </c>
      <c r="L2124" s="16" t="n">
        <f aca="false">J2124-K2124</f>
        <v>90.44</v>
      </c>
    </row>
    <row r="2125" customFormat="false" ht="15" hidden="false" customHeight="false" outlineLevel="0" collapsed="false">
      <c r="A2125" s="12" t="n">
        <v>2124</v>
      </c>
      <c r="B2125" s="12" t="n">
        <v>1112</v>
      </c>
      <c r="C2125" s="12" t="n">
        <v>11</v>
      </c>
      <c r="D2125" s="12" t="n">
        <v>1</v>
      </c>
      <c r="E2125" s="16" t="n">
        <v>3989</v>
      </c>
      <c r="F2125" s="12" t="n">
        <v>0</v>
      </c>
      <c r="G2125" s="12" t="str">
        <f aca="false">INDEX(Products!$C$2:$C$181,MATCH(C2125,Products!$A$2:$A$181,0))</f>
        <v>Electronics</v>
      </c>
      <c r="H2125" s="16" t="n">
        <f aca="false">INDEX(Products!$E$2:$E$181,MATCH(C2125,Products!$A$2:$A$181,0))</f>
        <v>2305.24</v>
      </c>
      <c r="I2125" s="12" t="str">
        <f aca="false">INDEX(Orders!$G$2:$G$3525,MATCH(B2125,Orders!$A$2:$A$3525,0))</f>
        <v>Delivered</v>
      </c>
      <c r="J2125" s="16" t="n">
        <f aca="false">D2125*E2125*(1-F2125/100)</f>
        <v>3989</v>
      </c>
      <c r="K2125" s="16" t="n">
        <f aca="false">D2125*H2125</f>
        <v>2305.24</v>
      </c>
      <c r="L2125" s="16" t="n">
        <f aca="false">J2125-K2125</f>
        <v>1683.76</v>
      </c>
    </row>
    <row r="2126" customFormat="false" ht="15" hidden="false" customHeight="false" outlineLevel="0" collapsed="false">
      <c r="A2126" s="12" t="n">
        <v>2125</v>
      </c>
      <c r="B2126" s="12" t="n">
        <v>1112</v>
      </c>
      <c r="C2126" s="12" t="n">
        <v>5</v>
      </c>
      <c r="D2126" s="12" t="n">
        <v>1</v>
      </c>
      <c r="E2126" s="16" t="n">
        <v>3939</v>
      </c>
      <c r="F2126" s="12" t="n">
        <v>0</v>
      </c>
      <c r="G2126" s="12" t="str">
        <f aca="false">INDEX(Products!$C$2:$C$181,MATCH(C2126,Products!$A$2:$A$181,0))</f>
        <v>Electronics</v>
      </c>
      <c r="H2126" s="16" t="n">
        <f aca="false">INDEX(Products!$E$2:$E$181,MATCH(C2126,Products!$A$2:$A$181,0))</f>
        <v>2724.27</v>
      </c>
      <c r="I2126" s="12" t="str">
        <f aca="false">INDEX(Orders!$G$2:$G$3525,MATCH(B2126,Orders!$A$2:$A$3525,0))</f>
        <v>Delivered</v>
      </c>
      <c r="J2126" s="16" t="n">
        <f aca="false">D2126*E2126*(1-F2126/100)</f>
        <v>3939</v>
      </c>
      <c r="K2126" s="16" t="n">
        <f aca="false">D2126*H2126</f>
        <v>2724.27</v>
      </c>
      <c r="L2126" s="16" t="n">
        <f aca="false">J2126-K2126</f>
        <v>1214.73</v>
      </c>
    </row>
    <row r="2127" customFormat="false" ht="15" hidden="false" customHeight="false" outlineLevel="0" collapsed="false">
      <c r="A2127" s="12" t="n">
        <v>2126</v>
      </c>
      <c r="B2127" s="12" t="n">
        <v>1112</v>
      </c>
      <c r="C2127" s="12" t="n">
        <v>49</v>
      </c>
      <c r="D2127" s="12" t="n">
        <v>1</v>
      </c>
      <c r="E2127" s="16" t="n">
        <v>2809</v>
      </c>
      <c r="F2127" s="12" t="n">
        <v>0</v>
      </c>
      <c r="G2127" s="12" t="str">
        <f aca="false">INDEX(Products!$C$2:$C$181,MATCH(C2127,Products!$A$2:$A$181,0))</f>
        <v>Home &amp; Kitchen</v>
      </c>
      <c r="H2127" s="16" t="n">
        <f aca="false">INDEX(Products!$E$2:$E$181,MATCH(C2127,Products!$A$2:$A$181,0))</f>
        <v>1785.14</v>
      </c>
      <c r="I2127" s="12" t="str">
        <f aca="false">INDEX(Orders!$G$2:$G$3525,MATCH(B2127,Orders!$A$2:$A$3525,0))</f>
        <v>Delivered</v>
      </c>
      <c r="J2127" s="16" t="n">
        <f aca="false">D2127*E2127*(1-F2127/100)</f>
        <v>2809</v>
      </c>
      <c r="K2127" s="16" t="n">
        <f aca="false">D2127*H2127</f>
        <v>1785.14</v>
      </c>
      <c r="L2127" s="16" t="n">
        <f aca="false">J2127-K2127</f>
        <v>1023.86</v>
      </c>
    </row>
    <row r="2128" customFormat="false" ht="15" hidden="false" customHeight="false" outlineLevel="0" collapsed="false">
      <c r="A2128" s="12" t="n">
        <v>2127</v>
      </c>
      <c r="B2128" s="12" t="n">
        <v>1112</v>
      </c>
      <c r="C2128" s="12" t="n">
        <v>121</v>
      </c>
      <c r="D2128" s="12" t="n">
        <v>1</v>
      </c>
      <c r="E2128" s="16" t="n">
        <v>3789</v>
      </c>
      <c r="F2128" s="12" t="n">
        <v>0</v>
      </c>
      <c r="G2128" s="12" t="str">
        <f aca="false">INDEX(Products!$C$2:$C$181,MATCH(C2128,Products!$A$2:$A$181,0))</f>
        <v>Sports &amp; Fitness</v>
      </c>
      <c r="H2128" s="16" t="n">
        <f aca="false">INDEX(Products!$E$2:$E$181,MATCH(C2128,Products!$A$2:$A$181,0))</f>
        <v>2806.84</v>
      </c>
      <c r="I2128" s="12" t="str">
        <f aca="false">INDEX(Orders!$G$2:$G$3525,MATCH(B2128,Orders!$A$2:$A$3525,0))</f>
        <v>Delivered</v>
      </c>
      <c r="J2128" s="16" t="n">
        <f aca="false">D2128*E2128*(1-F2128/100)</f>
        <v>3789</v>
      </c>
      <c r="K2128" s="16" t="n">
        <f aca="false">D2128*H2128</f>
        <v>2806.84</v>
      </c>
      <c r="L2128" s="16" t="n">
        <f aca="false">J2128-K2128</f>
        <v>982.16</v>
      </c>
    </row>
    <row r="2129" customFormat="false" ht="15" hidden="false" customHeight="false" outlineLevel="0" collapsed="false">
      <c r="A2129" s="12" t="n">
        <v>2128</v>
      </c>
      <c r="B2129" s="12" t="n">
        <v>1113</v>
      </c>
      <c r="C2129" s="12" t="n">
        <v>5</v>
      </c>
      <c r="D2129" s="12" t="n">
        <v>1</v>
      </c>
      <c r="E2129" s="16" t="n">
        <v>3939</v>
      </c>
      <c r="F2129" s="12" t="n">
        <v>5</v>
      </c>
      <c r="G2129" s="12" t="str">
        <f aca="false">INDEX(Products!$C$2:$C$181,MATCH(C2129,Products!$A$2:$A$181,0))</f>
        <v>Electronics</v>
      </c>
      <c r="H2129" s="16" t="n">
        <f aca="false">INDEX(Products!$E$2:$E$181,MATCH(C2129,Products!$A$2:$A$181,0))</f>
        <v>2724.27</v>
      </c>
      <c r="I2129" s="12" t="str">
        <f aca="false">INDEX(Orders!$G$2:$G$3525,MATCH(B2129,Orders!$A$2:$A$3525,0))</f>
        <v>Returned</v>
      </c>
      <c r="J2129" s="16" t="n">
        <f aca="false">D2129*E2129*(1-F2129/100)</f>
        <v>3742.05</v>
      </c>
      <c r="K2129" s="16" t="n">
        <f aca="false">D2129*H2129</f>
        <v>2724.27</v>
      </c>
      <c r="L2129" s="16" t="n">
        <f aca="false">J2129-K2129</f>
        <v>1017.78</v>
      </c>
    </row>
    <row r="2130" customFormat="false" ht="15" hidden="false" customHeight="false" outlineLevel="0" collapsed="false">
      <c r="A2130" s="12" t="n">
        <v>2129</v>
      </c>
      <c r="B2130" s="12" t="n">
        <v>1113</v>
      </c>
      <c r="C2130" s="12" t="n">
        <v>78</v>
      </c>
      <c r="D2130" s="12" t="n">
        <v>1</v>
      </c>
      <c r="E2130" s="16" t="n">
        <v>2969</v>
      </c>
      <c r="F2130" s="12" t="n">
        <v>0</v>
      </c>
      <c r="G2130" s="12" t="str">
        <f aca="false">INDEX(Products!$C$2:$C$181,MATCH(C2130,Products!$A$2:$A$181,0))</f>
        <v>Fashion</v>
      </c>
      <c r="H2130" s="16" t="n">
        <f aca="false">INDEX(Products!$E$2:$E$181,MATCH(C2130,Products!$A$2:$A$181,0))</f>
        <v>1776.68</v>
      </c>
      <c r="I2130" s="12" t="str">
        <f aca="false">INDEX(Orders!$G$2:$G$3525,MATCH(B2130,Orders!$A$2:$A$3525,0))</f>
        <v>Returned</v>
      </c>
      <c r="J2130" s="16" t="n">
        <f aca="false">D2130*E2130*(1-F2130/100)</f>
        <v>2969</v>
      </c>
      <c r="K2130" s="16" t="n">
        <f aca="false">D2130*H2130</f>
        <v>1776.68</v>
      </c>
      <c r="L2130" s="16" t="n">
        <f aca="false">J2130-K2130</f>
        <v>1192.32</v>
      </c>
    </row>
    <row r="2131" customFormat="false" ht="15" hidden="false" customHeight="false" outlineLevel="0" collapsed="false">
      <c r="A2131" s="12" t="n">
        <v>2130</v>
      </c>
      <c r="B2131" s="12" t="n">
        <v>1113</v>
      </c>
      <c r="C2131" s="12" t="n">
        <v>154</v>
      </c>
      <c r="D2131" s="12" t="n">
        <v>1</v>
      </c>
      <c r="E2131" s="16" t="n">
        <v>519</v>
      </c>
      <c r="F2131" s="12" t="n">
        <v>0</v>
      </c>
      <c r="G2131" s="12" t="str">
        <f aca="false">INDEX(Products!$C$2:$C$181,MATCH(C2131,Products!$A$2:$A$181,0))</f>
        <v>Books &amp; Stationery</v>
      </c>
      <c r="H2131" s="16" t="n">
        <f aca="false">INDEX(Products!$E$2:$E$181,MATCH(C2131,Products!$A$2:$A$181,0))</f>
        <v>318.97</v>
      </c>
      <c r="I2131" s="12" t="str">
        <f aca="false">INDEX(Orders!$G$2:$G$3525,MATCH(B2131,Orders!$A$2:$A$3525,0))</f>
        <v>Returned</v>
      </c>
      <c r="J2131" s="16" t="n">
        <f aca="false">D2131*E2131*(1-F2131/100)</f>
        <v>519</v>
      </c>
      <c r="K2131" s="16" t="n">
        <f aca="false">D2131*H2131</f>
        <v>318.97</v>
      </c>
      <c r="L2131" s="16" t="n">
        <f aca="false">J2131-K2131</f>
        <v>200.03</v>
      </c>
    </row>
    <row r="2132" customFormat="false" ht="15" hidden="false" customHeight="false" outlineLevel="0" collapsed="false">
      <c r="A2132" s="12" t="n">
        <v>2131</v>
      </c>
      <c r="B2132" s="12" t="n">
        <v>1114</v>
      </c>
      <c r="C2132" s="12" t="n">
        <v>100</v>
      </c>
      <c r="D2132" s="12" t="n">
        <v>1</v>
      </c>
      <c r="E2132" s="16" t="n">
        <v>1619</v>
      </c>
      <c r="F2132" s="12" t="n">
        <v>0</v>
      </c>
      <c r="G2132" s="12" t="str">
        <f aca="false">INDEX(Products!$C$2:$C$181,MATCH(C2132,Products!$A$2:$A$181,0))</f>
        <v>Beauty</v>
      </c>
      <c r="H2132" s="16" t="n">
        <f aca="false">INDEX(Products!$E$2:$E$181,MATCH(C2132,Products!$A$2:$A$181,0))</f>
        <v>1142.97</v>
      </c>
      <c r="I2132" s="12" t="str">
        <f aca="false">INDEX(Orders!$G$2:$G$3525,MATCH(B2132,Orders!$A$2:$A$3525,0))</f>
        <v>Returned</v>
      </c>
      <c r="J2132" s="16" t="n">
        <f aca="false">D2132*E2132*(1-F2132/100)</f>
        <v>1619</v>
      </c>
      <c r="K2132" s="16" t="n">
        <f aca="false">D2132*H2132</f>
        <v>1142.97</v>
      </c>
      <c r="L2132" s="16" t="n">
        <f aca="false">J2132-K2132</f>
        <v>476.03</v>
      </c>
    </row>
    <row r="2133" customFormat="false" ht="15" hidden="false" customHeight="false" outlineLevel="0" collapsed="false">
      <c r="A2133" s="12" t="n">
        <v>2132</v>
      </c>
      <c r="B2133" s="12" t="n">
        <v>1115</v>
      </c>
      <c r="C2133" s="12" t="n">
        <v>94</v>
      </c>
      <c r="D2133" s="12" t="n">
        <v>1</v>
      </c>
      <c r="E2133" s="16" t="n">
        <v>1509</v>
      </c>
      <c r="F2133" s="12" t="n">
        <v>0</v>
      </c>
      <c r="G2133" s="12" t="str">
        <f aca="false">INDEX(Products!$C$2:$C$181,MATCH(C2133,Products!$A$2:$A$181,0))</f>
        <v>Beauty</v>
      </c>
      <c r="H2133" s="16" t="n">
        <f aca="false">INDEX(Products!$E$2:$E$181,MATCH(C2133,Products!$A$2:$A$181,0))</f>
        <v>997.51</v>
      </c>
      <c r="I2133" s="12" t="str">
        <f aca="false">INDEX(Orders!$G$2:$G$3525,MATCH(B2133,Orders!$A$2:$A$3525,0))</f>
        <v>Delivered</v>
      </c>
      <c r="J2133" s="16" t="n">
        <f aca="false">D2133*E2133*(1-F2133/100)</f>
        <v>1509</v>
      </c>
      <c r="K2133" s="16" t="n">
        <f aca="false">D2133*H2133</f>
        <v>997.51</v>
      </c>
      <c r="L2133" s="16" t="n">
        <f aca="false">J2133-K2133</f>
        <v>511.49</v>
      </c>
    </row>
    <row r="2134" customFormat="false" ht="15" hidden="false" customHeight="false" outlineLevel="0" collapsed="false">
      <c r="A2134" s="12" t="n">
        <v>2133</v>
      </c>
      <c r="B2134" s="12" t="n">
        <v>1116</v>
      </c>
      <c r="C2134" s="12" t="n">
        <v>105</v>
      </c>
      <c r="D2134" s="12" t="n">
        <v>1</v>
      </c>
      <c r="E2134" s="16" t="n">
        <v>169</v>
      </c>
      <c r="F2134" s="12" t="n">
        <v>0</v>
      </c>
      <c r="G2134" s="12" t="str">
        <f aca="false">INDEX(Products!$C$2:$C$181,MATCH(C2134,Products!$A$2:$A$181,0))</f>
        <v>Beauty</v>
      </c>
      <c r="H2134" s="16" t="n">
        <f aca="false">INDEX(Products!$E$2:$E$181,MATCH(C2134,Products!$A$2:$A$181,0))</f>
        <v>98.39</v>
      </c>
      <c r="I2134" s="12" t="str">
        <f aca="false">INDEX(Orders!$G$2:$G$3525,MATCH(B2134,Orders!$A$2:$A$3525,0))</f>
        <v>Returned</v>
      </c>
      <c r="J2134" s="16" t="n">
        <f aca="false">D2134*E2134*(1-F2134/100)</f>
        <v>169</v>
      </c>
      <c r="K2134" s="16" t="n">
        <f aca="false">D2134*H2134</f>
        <v>98.39</v>
      </c>
      <c r="L2134" s="16" t="n">
        <f aca="false">J2134-K2134</f>
        <v>70.61</v>
      </c>
    </row>
    <row r="2135" customFormat="false" ht="15" hidden="false" customHeight="false" outlineLevel="0" collapsed="false">
      <c r="A2135" s="12" t="n">
        <v>2134</v>
      </c>
      <c r="B2135" s="12" t="n">
        <v>1117</v>
      </c>
      <c r="C2135" s="12" t="n">
        <v>89</v>
      </c>
      <c r="D2135" s="12" t="n">
        <v>1</v>
      </c>
      <c r="E2135" s="16" t="n">
        <v>2179</v>
      </c>
      <c r="F2135" s="12" t="n">
        <v>0</v>
      </c>
      <c r="G2135" s="12" t="str">
        <f aca="false">INDEX(Products!$C$2:$C$181,MATCH(C2135,Products!$A$2:$A$181,0))</f>
        <v>Fashion</v>
      </c>
      <c r="H2135" s="16" t="n">
        <f aca="false">INDEX(Products!$E$2:$E$181,MATCH(C2135,Products!$A$2:$A$181,0))</f>
        <v>1366.99</v>
      </c>
      <c r="I2135" s="12" t="str">
        <f aca="false">INDEX(Orders!$G$2:$G$3525,MATCH(B2135,Orders!$A$2:$A$3525,0))</f>
        <v>Delivered</v>
      </c>
      <c r="J2135" s="16" t="n">
        <f aca="false">D2135*E2135*(1-F2135/100)</f>
        <v>2179</v>
      </c>
      <c r="K2135" s="16" t="n">
        <f aca="false">D2135*H2135</f>
        <v>1366.99</v>
      </c>
      <c r="L2135" s="16" t="n">
        <f aca="false">J2135-K2135</f>
        <v>812.01</v>
      </c>
    </row>
    <row r="2136" customFormat="false" ht="15" hidden="false" customHeight="false" outlineLevel="0" collapsed="false">
      <c r="A2136" s="12" t="n">
        <v>2135</v>
      </c>
      <c r="B2136" s="12" t="n">
        <v>1117</v>
      </c>
      <c r="C2136" s="12" t="n">
        <v>131</v>
      </c>
      <c r="D2136" s="12" t="n">
        <v>1</v>
      </c>
      <c r="E2136" s="16" t="n">
        <v>2569</v>
      </c>
      <c r="F2136" s="12" t="n">
        <v>5</v>
      </c>
      <c r="G2136" s="12" t="str">
        <f aca="false">INDEX(Products!$C$2:$C$181,MATCH(C2136,Products!$A$2:$A$181,0))</f>
        <v>Sports &amp; Fitness</v>
      </c>
      <c r="H2136" s="16" t="n">
        <f aca="false">INDEX(Products!$E$2:$E$181,MATCH(C2136,Products!$A$2:$A$181,0))</f>
        <v>1921.64</v>
      </c>
      <c r="I2136" s="12" t="str">
        <f aca="false">INDEX(Orders!$G$2:$G$3525,MATCH(B2136,Orders!$A$2:$A$3525,0))</f>
        <v>Delivered</v>
      </c>
      <c r="J2136" s="16" t="n">
        <f aca="false">D2136*E2136*(1-F2136/100)</f>
        <v>2440.55</v>
      </c>
      <c r="K2136" s="16" t="n">
        <f aca="false">D2136*H2136</f>
        <v>1921.64</v>
      </c>
      <c r="L2136" s="16" t="n">
        <f aca="false">J2136-K2136</f>
        <v>518.91</v>
      </c>
    </row>
    <row r="2137" customFormat="false" ht="15" hidden="false" customHeight="false" outlineLevel="0" collapsed="false">
      <c r="A2137" s="12" t="n">
        <v>2136</v>
      </c>
      <c r="B2137" s="12" t="n">
        <v>1117</v>
      </c>
      <c r="C2137" s="12" t="n">
        <v>34</v>
      </c>
      <c r="D2137" s="12" t="n">
        <v>2</v>
      </c>
      <c r="E2137" s="16" t="n">
        <v>1059</v>
      </c>
      <c r="F2137" s="12" t="n">
        <v>0</v>
      </c>
      <c r="G2137" s="12" t="str">
        <f aca="false">INDEX(Products!$C$2:$C$181,MATCH(C2137,Products!$A$2:$A$181,0))</f>
        <v>Home &amp; Kitchen</v>
      </c>
      <c r="H2137" s="16" t="n">
        <f aca="false">INDEX(Products!$E$2:$E$181,MATCH(C2137,Products!$A$2:$A$181,0))</f>
        <v>752.36</v>
      </c>
      <c r="I2137" s="12" t="str">
        <f aca="false">INDEX(Orders!$G$2:$G$3525,MATCH(B2137,Orders!$A$2:$A$3525,0))</f>
        <v>Delivered</v>
      </c>
      <c r="J2137" s="16" t="n">
        <f aca="false">D2137*E2137*(1-F2137/100)</f>
        <v>2118</v>
      </c>
      <c r="K2137" s="16" t="n">
        <f aca="false">D2137*H2137</f>
        <v>1504.72</v>
      </c>
      <c r="L2137" s="16" t="n">
        <f aca="false">J2137-K2137</f>
        <v>613.28</v>
      </c>
    </row>
    <row r="2138" customFormat="false" ht="15" hidden="false" customHeight="false" outlineLevel="0" collapsed="false">
      <c r="A2138" s="12" t="n">
        <v>2137</v>
      </c>
      <c r="B2138" s="12" t="n">
        <v>1117</v>
      </c>
      <c r="C2138" s="12" t="n">
        <v>31</v>
      </c>
      <c r="D2138" s="12" t="n">
        <v>3</v>
      </c>
      <c r="E2138" s="16" t="n">
        <v>2199</v>
      </c>
      <c r="F2138" s="12" t="n">
        <v>0</v>
      </c>
      <c r="G2138" s="12" t="str">
        <f aca="false">INDEX(Products!$C$2:$C$181,MATCH(C2138,Products!$A$2:$A$181,0))</f>
        <v>Home &amp; Kitchen</v>
      </c>
      <c r="H2138" s="16" t="n">
        <f aca="false">INDEX(Products!$E$2:$E$181,MATCH(C2138,Products!$A$2:$A$181,0))</f>
        <v>1328.79</v>
      </c>
      <c r="I2138" s="12" t="str">
        <f aca="false">INDEX(Orders!$G$2:$G$3525,MATCH(B2138,Orders!$A$2:$A$3525,0))</f>
        <v>Delivered</v>
      </c>
      <c r="J2138" s="16" t="n">
        <f aca="false">D2138*E2138*(1-F2138/100)</f>
        <v>6597</v>
      </c>
      <c r="K2138" s="16" t="n">
        <f aca="false">D2138*H2138</f>
        <v>3986.37</v>
      </c>
      <c r="L2138" s="16" t="n">
        <f aca="false">J2138-K2138</f>
        <v>2610.63</v>
      </c>
    </row>
    <row r="2139" customFormat="false" ht="15" hidden="false" customHeight="false" outlineLevel="0" collapsed="false">
      <c r="A2139" s="12" t="n">
        <v>2138</v>
      </c>
      <c r="B2139" s="12" t="n">
        <v>1118</v>
      </c>
      <c r="C2139" s="12" t="n">
        <v>174</v>
      </c>
      <c r="D2139" s="12" t="n">
        <v>1</v>
      </c>
      <c r="E2139" s="16" t="n">
        <v>619</v>
      </c>
      <c r="F2139" s="12" t="n">
        <v>0</v>
      </c>
      <c r="G2139" s="12" t="str">
        <f aca="false">INDEX(Products!$C$2:$C$181,MATCH(C2139,Products!$A$2:$A$181,0))</f>
        <v>Books &amp; Stationery</v>
      </c>
      <c r="H2139" s="16" t="n">
        <f aca="false">INDEX(Products!$E$2:$E$181,MATCH(C2139,Products!$A$2:$A$181,0))</f>
        <v>346.06</v>
      </c>
      <c r="I2139" s="12" t="str">
        <f aca="false">INDEX(Orders!$G$2:$G$3525,MATCH(B2139,Orders!$A$2:$A$3525,0))</f>
        <v>Returned</v>
      </c>
      <c r="J2139" s="16" t="n">
        <f aca="false">D2139*E2139*(1-F2139/100)</f>
        <v>619</v>
      </c>
      <c r="K2139" s="16" t="n">
        <f aca="false">D2139*H2139</f>
        <v>346.06</v>
      </c>
      <c r="L2139" s="16" t="n">
        <f aca="false">J2139-K2139</f>
        <v>272.94</v>
      </c>
    </row>
    <row r="2140" customFormat="false" ht="15" hidden="false" customHeight="false" outlineLevel="0" collapsed="false">
      <c r="A2140" s="12" t="n">
        <v>2139</v>
      </c>
      <c r="B2140" s="12" t="n">
        <v>1118</v>
      </c>
      <c r="C2140" s="12" t="n">
        <v>118</v>
      </c>
      <c r="D2140" s="12" t="n">
        <v>1</v>
      </c>
      <c r="E2140" s="16" t="n">
        <v>479</v>
      </c>
      <c r="F2140" s="12" t="n">
        <v>5</v>
      </c>
      <c r="G2140" s="12" t="str">
        <f aca="false">INDEX(Products!$C$2:$C$181,MATCH(C2140,Products!$A$2:$A$181,0))</f>
        <v>Beauty</v>
      </c>
      <c r="H2140" s="16" t="n">
        <f aca="false">INDEX(Products!$E$2:$E$181,MATCH(C2140,Products!$A$2:$A$181,0))</f>
        <v>332.66</v>
      </c>
      <c r="I2140" s="12" t="str">
        <f aca="false">INDEX(Orders!$G$2:$G$3525,MATCH(B2140,Orders!$A$2:$A$3525,0))</f>
        <v>Returned</v>
      </c>
      <c r="J2140" s="16" t="n">
        <f aca="false">D2140*E2140*(1-F2140/100)</f>
        <v>455.05</v>
      </c>
      <c r="K2140" s="16" t="n">
        <f aca="false">D2140*H2140</f>
        <v>332.66</v>
      </c>
      <c r="L2140" s="16" t="n">
        <f aca="false">J2140-K2140</f>
        <v>122.39</v>
      </c>
    </row>
    <row r="2141" customFormat="false" ht="15" hidden="false" customHeight="false" outlineLevel="0" collapsed="false">
      <c r="A2141" s="12" t="n">
        <v>2140</v>
      </c>
      <c r="B2141" s="12" t="n">
        <v>1119</v>
      </c>
      <c r="C2141" s="12" t="n">
        <v>166</v>
      </c>
      <c r="D2141" s="12" t="n">
        <v>2</v>
      </c>
      <c r="E2141" s="16" t="n">
        <v>389</v>
      </c>
      <c r="F2141" s="12" t="n">
        <v>0</v>
      </c>
      <c r="G2141" s="12" t="str">
        <f aca="false">INDEX(Products!$C$2:$C$181,MATCH(C2141,Products!$A$2:$A$181,0))</f>
        <v>Books &amp; Stationery</v>
      </c>
      <c r="H2141" s="16" t="n">
        <f aca="false">INDEX(Products!$E$2:$E$181,MATCH(C2141,Products!$A$2:$A$181,0))</f>
        <v>272.91</v>
      </c>
      <c r="I2141" s="12" t="str">
        <f aca="false">INDEX(Orders!$G$2:$G$3525,MATCH(B2141,Orders!$A$2:$A$3525,0))</f>
        <v>Returned</v>
      </c>
      <c r="J2141" s="16" t="n">
        <f aca="false">D2141*E2141*(1-F2141/100)</f>
        <v>778</v>
      </c>
      <c r="K2141" s="16" t="n">
        <f aca="false">D2141*H2141</f>
        <v>545.82</v>
      </c>
      <c r="L2141" s="16" t="n">
        <f aca="false">J2141-K2141</f>
        <v>232.18</v>
      </c>
    </row>
    <row r="2142" customFormat="false" ht="15" hidden="false" customHeight="false" outlineLevel="0" collapsed="false">
      <c r="A2142" s="12" t="n">
        <v>2141</v>
      </c>
      <c r="B2142" s="12" t="n">
        <v>1119</v>
      </c>
      <c r="C2142" s="12" t="n">
        <v>153</v>
      </c>
      <c r="D2142" s="12" t="n">
        <v>1</v>
      </c>
      <c r="E2142" s="16" t="n">
        <v>689</v>
      </c>
      <c r="F2142" s="12" t="n">
        <v>0</v>
      </c>
      <c r="G2142" s="12" t="str">
        <f aca="false">INDEX(Products!$C$2:$C$181,MATCH(C2142,Products!$A$2:$A$181,0))</f>
        <v>Books &amp; Stationery</v>
      </c>
      <c r="H2142" s="16" t="n">
        <f aca="false">INDEX(Products!$E$2:$E$181,MATCH(C2142,Products!$A$2:$A$181,0))</f>
        <v>513.42</v>
      </c>
      <c r="I2142" s="12" t="str">
        <f aca="false">INDEX(Orders!$G$2:$G$3525,MATCH(B2142,Orders!$A$2:$A$3525,0))</f>
        <v>Returned</v>
      </c>
      <c r="J2142" s="16" t="n">
        <f aca="false">D2142*E2142*(1-F2142/100)</f>
        <v>689</v>
      </c>
      <c r="K2142" s="16" t="n">
        <f aca="false">D2142*H2142</f>
        <v>513.42</v>
      </c>
      <c r="L2142" s="16" t="n">
        <f aca="false">J2142-K2142</f>
        <v>175.58</v>
      </c>
    </row>
    <row r="2143" customFormat="false" ht="15" hidden="false" customHeight="false" outlineLevel="0" collapsed="false">
      <c r="A2143" s="12" t="n">
        <v>2142</v>
      </c>
      <c r="B2143" s="12" t="n">
        <v>1119</v>
      </c>
      <c r="C2143" s="12" t="n">
        <v>128</v>
      </c>
      <c r="D2143" s="12" t="n">
        <v>1</v>
      </c>
      <c r="E2143" s="16" t="n">
        <v>899</v>
      </c>
      <c r="F2143" s="12" t="n">
        <v>10</v>
      </c>
      <c r="G2143" s="12" t="str">
        <f aca="false">INDEX(Products!$C$2:$C$181,MATCH(C2143,Products!$A$2:$A$181,0))</f>
        <v>Sports &amp; Fitness</v>
      </c>
      <c r="H2143" s="16" t="n">
        <f aca="false">INDEX(Products!$E$2:$E$181,MATCH(C2143,Products!$A$2:$A$181,0))</f>
        <v>594.56</v>
      </c>
      <c r="I2143" s="12" t="str">
        <f aca="false">INDEX(Orders!$G$2:$G$3525,MATCH(B2143,Orders!$A$2:$A$3525,0))</f>
        <v>Returned</v>
      </c>
      <c r="J2143" s="16" t="n">
        <f aca="false">D2143*E2143*(1-F2143/100)</f>
        <v>809.1</v>
      </c>
      <c r="K2143" s="16" t="n">
        <f aca="false">D2143*H2143</f>
        <v>594.56</v>
      </c>
      <c r="L2143" s="16" t="n">
        <f aca="false">J2143-K2143</f>
        <v>214.54</v>
      </c>
    </row>
    <row r="2144" customFormat="false" ht="15" hidden="false" customHeight="false" outlineLevel="0" collapsed="false">
      <c r="A2144" s="12" t="n">
        <v>2143</v>
      </c>
      <c r="B2144" s="12" t="n">
        <v>1120</v>
      </c>
      <c r="C2144" s="12" t="n">
        <v>43</v>
      </c>
      <c r="D2144" s="12" t="n">
        <v>1</v>
      </c>
      <c r="E2144" s="16" t="n">
        <v>1839</v>
      </c>
      <c r="F2144" s="12" t="n">
        <v>0</v>
      </c>
      <c r="G2144" s="12" t="str">
        <f aca="false">INDEX(Products!$C$2:$C$181,MATCH(C2144,Products!$A$2:$A$181,0))</f>
        <v>Home &amp; Kitchen</v>
      </c>
      <c r="H2144" s="16" t="n">
        <f aca="false">INDEX(Products!$E$2:$E$181,MATCH(C2144,Products!$A$2:$A$181,0))</f>
        <v>1131.05</v>
      </c>
      <c r="I2144" s="12" t="str">
        <f aca="false">INDEX(Orders!$G$2:$G$3525,MATCH(B2144,Orders!$A$2:$A$3525,0))</f>
        <v>Delivered</v>
      </c>
      <c r="J2144" s="16" t="n">
        <f aca="false">D2144*E2144*(1-F2144/100)</f>
        <v>1839</v>
      </c>
      <c r="K2144" s="16" t="n">
        <f aca="false">D2144*H2144</f>
        <v>1131.05</v>
      </c>
      <c r="L2144" s="16" t="n">
        <f aca="false">J2144-K2144</f>
        <v>707.95</v>
      </c>
    </row>
    <row r="2145" customFormat="false" ht="15" hidden="false" customHeight="false" outlineLevel="0" collapsed="false">
      <c r="A2145" s="12" t="n">
        <v>2144</v>
      </c>
      <c r="B2145" s="12" t="n">
        <v>1121</v>
      </c>
      <c r="C2145" s="12" t="n">
        <v>160</v>
      </c>
      <c r="D2145" s="12" t="n">
        <v>1</v>
      </c>
      <c r="E2145" s="16" t="n">
        <v>229</v>
      </c>
      <c r="F2145" s="12" t="n">
        <v>0</v>
      </c>
      <c r="G2145" s="12" t="str">
        <f aca="false">INDEX(Products!$C$2:$C$181,MATCH(C2145,Products!$A$2:$A$181,0))</f>
        <v>Books &amp; Stationery</v>
      </c>
      <c r="H2145" s="16" t="n">
        <f aca="false">INDEX(Products!$E$2:$E$181,MATCH(C2145,Products!$A$2:$A$181,0))</f>
        <v>137.41</v>
      </c>
      <c r="I2145" s="12" t="str">
        <f aca="false">INDEX(Orders!$G$2:$G$3525,MATCH(B2145,Orders!$A$2:$A$3525,0))</f>
        <v>Delivered</v>
      </c>
      <c r="J2145" s="16" t="n">
        <f aca="false">D2145*E2145*(1-F2145/100)</f>
        <v>229</v>
      </c>
      <c r="K2145" s="16" t="n">
        <f aca="false">D2145*H2145</f>
        <v>137.41</v>
      </c>
      <c r="L2145" s="16" t="n">
        <f aca="false">J2145-K2145</f>
        <v>91.59</v>
      </c>
    </row>
    <row r="2146" customFormat="false" ht="15" hidden="false" customHeight="false" outlineLevel="0" collapsed="false">
      <c r="A2146" s="12" t="n">
        <v>2145</v>
      </c>
      <c r="B2146" s="12" t="n">
        <v>1122</v>
      </c>
      <c r="C2146" s="12" t="n">
        <v>94</v>
      </c>
      <c r="D2146" s="12" t="n">
        <v>2</v>
      </c>
      <c r="E2146" s="16" t="n">
        <v>1509</v>
      </c>
      <c r="F2146" s="12" t="n">
        <v>0</v>
      </c>
      <c r="G2146" s="12" t="str">
        <f aca="false">INDEX(Products!$C$2:$C$181,MATCH(C2146,Products!$A$2:$A$181,0))</f>
        <v>Beauty</v>
      </c>
      <c r="H2146" s="16" t="n">
        <f aca="false">INDEX(Products!$E$2:$E$181,MATCH(C2146,Products!$A$2:$A$181,0))</f>
        <v>997.51</v>
      </c>
      <c r="I2146" s="12" t="str">
        <f aca="false">INDEX(Orders!$G$2:$G$3525,MATCH(B2146,Orders!$A$2:$A$3525,0))</f>
        <v>Delivered</v>
      </c>
      <c r="J2146" s="16" t="n">
        <f aca="false">D2146*E2146*(1-F2146/100)</f>
        <v>3018</v>
      </c>
      <c r="K2146" s="16" t="n">
        <f aca="false">D2146*H2146</f>
        <v>1995.02</v>
      </c>
      <c r="L2146" s="16" t="n">
        <f aca="false">J2146-K2146</f>
        <v>1022.98</v>
      </c>
    </row>
    <row r="2147" customFormat="false" ht="15" hidden="false" customHeight="false" outlineLevel="0" collapsed="false">
      <c r="A2147" s="12" t="n">
        <v>2146</v>
      </c>
      <c r="B2147" s="12" t="n">
        <v>1122</v>
      </c>
      <c r="C2147" s="12" t="n">
        <v>100</v>
      </c>
      <c r="D2147" s="12" t="n">
        <v>1</v>
      </c>
      <c r="E2147" s="16" t="n">
        <v>1619</v>
      </c>
      <c r="F2147" s="12" t="n">
        <v>0</v>
      </c>
      <c r="G2147" s="12" t="str">
        <f aca="false">INDEX(Products!$C$2:$C$181,MATCH(C2147,Products!$A$2:$A$181,0))</f>
        <v>Beauty</v>
      </c>
      <c r="H2147" s="16" t="n">
        <f aca="false">INDEX(Products!$E$2:$E$181,MATCH(C2147,Products!$A$2:$A$181,0))</f>
        <v>1142.97</v>
      </c>
      <c r="I2147" s="12" t="str">
        <f aca="false">INDEX(Orders!$G$2:$G$3525,MATCH(B2147,Orders!$A$2:$A$3525,0))</f>
        <v>Delivered</v>
      </c>
      <c r="J2147" s="16" t="n">
        <f aca="false">D2147*E2147*(1-F2147/100)</f>
        <v>1619</v>
      </c>
      <c r="K2147" s="16" t="n">
        <f aca="false">D2147*H2147</f>
        <v>1142.97</v>
      </c>
      <c r="L2147" s="16" t="n">
        <f aca="false">J2147-K2147</f>
        <v>476.03</v>
      </c>
    </row>
    <row r="2148" customFormat="false" ht="15" hidden="false" customHeight="false" outlineLevel="0" collapsed="false">
      <c r="A2148" s="12" t="n">
        <v>2147</v>
      </c>
      <c r="B2148" s="12" t="n">
        <v>1122</v>
      </c>
      <c r="C2148" s="12" t="n">
        <v>54</v>
      </c>
      <c r="D2148" s="12" t="n">
        <v>1</v>
      </c>
      <c r="E2148" s="16" t="n">
        <v>2299</v>
      </c>
      <c r="F2148" s="12" t="n">
        <v>0</v>
      </c>
      <c r="G2148" s="12" t="str">
        <f aca="false">INDEX(Products!$C$2:$C$181,MATCH(C2148,Products!$A$2:$A$181,0))</f>
        <v>Home &amp; Kitchen</v>
      </c>
      <c r="H2148" s="16" t="n">
        <f aca="false">INDEX(Products!$E$2:$E$181,MATCH(C2148,Products!$A$2:$A$181,0))</f>
        <v>1611.85</v>
      </c>
      <c r="I2148" s="12" t="str">
        <f aca="false">INDEX(Orders!$G$2:$G$3525,MATCH(B2148,Orders!$A$2:$A$3525,0))</f>
        <v>Delivered</v>
      </c>
      <c r="J2148" s="16" t="n">
        <f aca="false">D2148*E2148*(1-F2148/100)</f>
        <v>2299</v>
      </c>
      <c r="K2148" s="16" t="n">
        <f aca="false">D2148*H2148</f>
        <v>1611.85</v>
      </c>
      <c r="L2148" s="16" t="n">
        <f aca="false">J2148-K2148</f>
        <v>687.15</v>
      </c>
    </row>
    <row r="2149" customFormat="false" ht="15" hidden="false" customHeight="false" outlineLevel="0" collapsed="false">
      <c r="A2149" s="12" t="n">
        <v>2148</v>
      </c>
      <c r="B2149" s="12" t="n">
        <v>1123</v>
      </c>
      <c r="C2149" s="12" t="n">
        <v>6</v>
      </c>
      <c r="D2149" s="12" t="n">
        <v>1</v>
      </c>
      <c r="E2149" s="16" t="n">
        <v>919</v>
      </c>
      <c r="F2149" s="12" t="n">
        <v>10</v>
      </c>
      <c r="G2149" s="12" t="str">
        <f aca="false">INDEX(Products!$C$2:$C$181,MATCH(C2149,Products!$A$2:$A$181,0))</f>
        <v>Electronics</v>
      </c>
      <c r="H2149" s="16" t="n">
        <f aca="false">INDEX(Products!$E$2:$E$181,MATCH(C2149,Products!$A$2:$A$181,0))</f>
        <v>683.72</v>
      </c>
      <c r="I2149" s="12" t="str">
        <f aca="false">INDEX(Orders!$G$2:$G$3525,MATCH(B2149,Orders!$A$2:$A$3525,0))</f>
        <v>Returned</v>
      </c>
      <c r="J2149" s="16" t="n">
        <f aca="false">D2149*E2149*(1-F2149/100)</f>
        <v>827.1</v>
      </c>
      <c r="K2149" s="16" t="n">
        <f aca="false">D2149*H2149</f>
        <v>683.72</v>
      </c>
      <c r="L2149" s="16" t="n">
        <f aca="false">J2149-K2149</f>
        <v>143.38</v>
      </c>
    </row>
    <row r="2150" customFormat="false" ht="15" hidden="false" customHeight="false" outlineLevel="0" collapsed="false">
      <c r="A2150" s="12" t="n">
        <v>2149</v>
      </c>
      <c r="B2150" s="12" t="n">
        <v>1124</v>
      </c>
      <c r="C2150" s="12" t="n">
        <v>136</v>
      </c>
      <c r="D2150" s="12" t="n">
        <v>1</v>
      </c>
      <c r="E2150" s="16" t="n">
        <v>3299</v>
      </c>
      <c r="F2150" s="12" t="n">
        <v>0</v>
      </c>
      <c r="G2150" s="12" t="str">
        <f aca="false">INDEX(Products!$C$2:$C$181,MATCH(C2150,Products!$A$2:$A$181,0))</f>
        <v>Sports &amp; Fitness</v>
      </c>
      <c r="H2150" s="16" t="n">
        <f aca="false">INDEX(Products!$E$2:$E$181,MATCH(C2150,Products!$A$2:$A$181,0))</f>
        <v>2348.96</v>
      </c>
      <c r="I2150" s="12" t="str">
        <f aca="false">INDEX(Orders!$G$2:$G$3525,MATCH(B2150,Orders!$A$2:$A$3525,0))</f>
        <v>Delivered</v>
      </c>
      <c r="J2150" s="16" t="n">
        <f aca="false">D2150*E2150*(1-F2150/100)</f>
        <v>3299</v>
      </c>
      <c r="K2150" s="16" t="n">
        <f aca="false">D2150*H2150</f>
        <v>2348.96</v>
      </c>
      <c r="L2150" s="16" t="n">
        <f aca="false">J2150-K2150</f>
        <v>950.04</v>
      </c>
    </row>
    <row r="2151" customFormat="false" ht="15" hidden="false" customHeight="false" outlineLevel="0" collapsed="false">
      <c r="A2151" s="12" t="n">
        <v>2150</v>
      </c>
      <c r="B2151" s="12" t="n">
        <v>1124</v>
      </c>
      <c r="C2151" s="12" t="n">
        <v>102</v>
      </c>
      <c r="D2151" s="12" t="n">
        <v>1</v>
      </c>
      <c r="E2151" s="16" t="n">
        <v>429</v>
      </c>
      <c r="F2151" s="12" t="n">
        <v>20</v>
      </c>
      <c r="G2151" s="12" t="str">
        <f aca="false">INDEX(Products!$C$2:$C$181,MATCH(C2151,Products!$A$2:$A$181,0))</f>
        <v>Beauty</v>
      </c>
      <c r="H2151" s="16" t="n">
        <f aca="false">INDEX(Products!$E$2:$E$181,MATCH(C2151,Products!$A$2:$A$181,0))</f>
        <v>313.05</v>
      </c>
      <c r="I2151" s="12" t="str">
        <f aca="false">INDEX(Orders!$G$2:$G$3525,MATCH(B2151,Orders!$A$2:$A$3525,0))</f>
        <v>Delivered</v>
      </c>
      <c r="J2151" s="16" t="n">
        <f aca="false">D2151*E2151*(1-F2151/100)</f>
        <v>343.2</v>
      </c>
      <c r="K2151" s="16" t="n">
        <f aca="false">D2151*H2151</f>
        <v>313.05</v>
      </c>
      <c r="L2151" s="16" t="n">
        <f aca="false">J2151-K2151</f>
        <v>30.15</v>
      </c>
    </row>
    <row r="2152" customFormat="false" ht="15" hidden="false" customHeight="false" outlineLevel="0" collapsed="false">
      <c r="A2152" s="12" t="n">
        <v>2151</v>
      </c>
      <c r="B2152" s="12" t="n">
        <v>1125</v>
      </c>
      <c r="C2152" s="12" t="n">
        <v>92</v>
      </c>
      <c r="D2152" s="12" t="n">
        <v>1</v>
      </c>
      <c r="E2152" s="16" t="n">
        <v>1689</v>
      </c>
      <c r="F2152" s="12" t="n">
        <v>0</v>
      </c>
      <c r="G2152" s="12" t="str">
        <f aca="false">INDEX(Products!$C$2:$C$181,MATCH(C2152,Products!$A$2:$A$181,0))</f>
        <v>Beauty</v>
      </c>
      <c r="H2152" s="16" t="n">
        <f aca="false">INDEX(Products!$E$2:$E$181,MATCH(C2152,Products!$A$2:$A$181,0))</f>
        <v>1225.32</v>
      </c>
      <c r="I2152" s="12" t="str">
        <f aca="false">INDEX(Orders!$G$2:$G$3525,MATCH(B2152,Orders!$A$2:$A$3525,0))</f>
        <v>Cancelled</v>
      </c>
      <c r="J2152" s="16" t="n">
        <f aca="false">D2152*E2152*(1-F2152/100)</f>
        <v>1689</v>
      </c>
      <c r="K2152" s="16" t="n">
        <f aca="false">D2152*H2152</f>
        <v>1225.32</v>
      </c>
      <c r="L2152" s="16" t="n">
        <f aca="false">J2152-K2152</f>
        <v>463.68</v>
      </c>
    </row>
    <row r="2153" customFormat="false" ht="15" hidden="false" customHeight="false" outlineLevel="0" collapsed="false">
      <c r="A2153" s="12" t="n">
        <v>2152</v>
      </c>
      <c r="B2153" s="12" t="n">
        <v>1126</v>
      </c>
      <c r="C2153" s="12" t="n">
        <v>171</v>
      </c>
      <c r="D2153" s="12" t="n">
        <v>1</v>
      </c>
      <c r="E2153" s="16" t="n">
        <v>499</v>
      </c>
      <c r="F2153" s="12" t="n">
        <v>0</v>
      </c>
      <c r="G2153" s="12" t="str">
        <f aca="false">INDEX(Products!$C$2:$C$181,MATCH(C2153,Products!$A$2:$A$181,0))</f>
        <v>Books &amp; Stationery</v>
      </c>
      <c r="H2153" s="16" t="n">
        <f aca="false">INDEX(Products!$E$2:$E$181,MATCH(C2153,Products!$A$2:$A$181,0))</f>
        <v>321.7</v>
      </c>
      <c r="I2153" s="12" t="str">
        <f aca="false">INDEX(Orders!$G$2:$G$3525,MATCH(B2153,Orders!$A$2:$A$3525,0))</f>
        <v>Delivered</v>
      </c>
      <c r="J2153" s="16" t="n">
        <f aca="false">D2153*E2153*(1-F2153/100)</f>
        <v>499</v>
      </c>
      <c r="K2153" s="16" t="n">
        <f aca="false">D2153*H2153</f>
        <v>321.7</v>
      </c>
      <c r="L2153" s="16" t="n">
        <f aca="false">J2153-K2153</f>
        <v>177.3</v>
      </c>
    </row>
    <row r="2154" customFormat="false" ht="15" hidden="false" customHeight="false" outlineLevel="0" collapsed="false">
      <c r="A2154" s="12" t="n">
        <v>2153</v>
      </c>
      <c r="B2154" s="12" t="n">
        <v>1126</v>
      </c>
      <c r="C2154" s="12" t="n">
        <v>12</v>
      </c>
      <c r="D2154" s="12" t="n">
        <v>1</v>
      </c>
      <c r="E2154" s="16" t="n">
        <v>2329</v>
      </c>
      <c r="F2154" s="12" t="n">
        <v>0</v>
      </c>
      <c r="G2154" s="12" t="str">
        <f aca="false">INDEX(Products!$C$2:$C$181,MATCH(C2154,Products!$A$2:$A$181,0))</f>
        <v>Electronics</v>
      </c>
      <c r="H2154" s="16" t="n">
        <f aca="false">INDEX(Products!$E$2:$E$181,MATCH(C2154,Products!$A$2:$A$181,0))</f>
        <v>1451.6</v>
      </c>
      <c r="I2154" s="12" t="str">
        <f aca="false">INDEX(Orders!$G$2:$G$3525,MATCH(B2154,Orders!$A$2:$A$3525,0))</f>
        <v>Delivered</v>
      </c>
      <c r="J2154" s="16" t="n">
        <f aca="false">D2154*E2154*(1-F2154/100)</f>
        <v>2329</v>
      </c>
      <c r="K2154" s="16" t="n">
        <f aca="false">D2154*H2154</f>
        <v>1451.6</v>
      </c>
      <c r="L2154" s="16" t="n">
        <f aca="false">J2154-K2154</f>
        <v>877.4</v>
      </c>
    </row>
    <row r="2155" customFormat="false" ht="15" hidden="false" customHeight="false" outlineLevel="0" collapsed="false">
      <c r="A2155" s="12" t="n">
        <v>2154</v>
      </c>
      <c r="B2155" s="12" t="n">
        <v>1126</v>
      </c>
      <c r="C2155" s="12" t="n">
        <v>59</v>
      </c>
      <c r="D2155" s="12" t="n">
        <v>1</v>
      </c>
      <c r="E2155" s="16" t="n">
        <v>4109</v>
      </c>
      <c r="F2155" s="12" t="n">
        <v>5</v>
      </c>
      <c r="G2155" s="12" t="str">
        <f aca="false">INDEX(Products!$C$2:$C$181,MATCH(C2155,Products!$A$2:$A$181,0))</f>
        <v>Home &amp; Kitchen</v>
      </c>
      <c r="H2155" s="16" t="n">
        <f aca="false">INDEX(Products!$E$2:$E$181,MATCH(C2155,Products!$A$2:$A$181,0))</f>
        <v>2413.27</v>
      </c>
      <c r="I2155" s="12" t="str">
        <f aca="false">INDEX(Orders!$G$2:$G$3525,MATCH(B2155,Orders!$A$2:$A$3525,0))</f>
        <v>Delivered</v>
      </c>
      <c r="J2155" s="16" t="n">
        <f aca="false">D2155*E2155*(1-F2155/100)</f>
        <v>3903.55</v>
      </c>
      <c r="K2155" s="16" t="n">
        <f aca="false">D2155*H2155</f>
        <v>2413.27</v>
      </c>
      <c r="L2155" s="16" t="n">
        <f aca="false">J2155-K2155</f>
        <v>1490.28</v>
      </c>
    </row>
    <row r="2156" customFormat="false" ht="15" hidden="false" customHeight="false" outlineLevel="0" collapsed="false">
      <c r="A2156" s="12" t="n">
        <v>2155</v>
      </c>
      <c r="B2156" s="12" t="n">
        <v>1127</v>
      </c>
      <c r="C2156" s="12" t="n">
        <v>155</v>
      </c>
      <c r="D2156" s="12" t="n">
        <v>1</v>
      </c>
      <c r="E2156" s="16" t="n">
        <v>749</v>
      </c>
      <c r="F2156" s="12" t="n">
        <v>0</v>
      </c>
      <c r="G2156" s="12" t="str">
        <f aca="false">INDEX(Products!$C$2:$C$181,MATCH(C2156,Products!$A$2:$A$181,0))</f>
        <v>Books &amp; Stationery</v>
      </c>
      <c r="H2156" s="16" t="n">
        <f aca="false">INDEX(Products!$E$2:$E$181,MATCH(C2156,Products!$A$2:$A$181,0))</f>
        <v>452.52</v>
      </c>
      <c r="I2156" s="12" t="str">
        <f aca="false">INDEX(Orders!$G$2:$G$3525,MATCH(B2156,Orders!$A$2:$A$3525,0))</f>
        <v>Delivered</v>
      </c>
      <c r="J2156" s="16" t="n">
        <f aca="false">D2156*E2156*(1-F2156/100)</f>
        <v>749</v>
      </c>
      <c r="K2156" s="16" t="n">
        <f aca="false">D2156*H2156</f>
        <v>452.52</v>
      </c>
      <c r="L2156" s="16" t="n">
        <f aca="false">J2156-K2156</f>
        <v>296.48</v>
      </c>
    </row>
    <row r="2157" customFormat="false" ht="15" hidden="false" customHeight="false" outlineLevel="0" collapsed="false">
      <c r="A2157" s="12" t="n">
        <v>2156</v>
      </c>
      <c r="B2157" s="12" t="n">
        <v>1127</v>
      </c>
      <c r="C2157" s="12" t="n">
        <v>17</v>
      </c>
      <c r="D2157" s="12" t="n">
        <v>1</v>
      </c>
      <c r="E2157" s="16" t="n">
        <v>1149</v>
      </c>
      <c r="F2157" s="12" t="n">
        <v>0</v>
      </c>
      <c r="G2157" s="12" t="str">
        <f aca="false">INDEX(Products!$C$2:$C$181,MATCH(C2157,Products!$A$2:$A$181,0))</f>
        <v>Electronics</v>
      </c>
      <c r="H2157" s="16" t="n">
        <f aca="false">INDEX(Products!$E$2:$E$181,MATCH(C2157,Products!$A$2:$A$181,0))</f>
        <v>850</v>
      </c>
      <c r="I2157" s="12" t="str">
        <f aca="false">INDEX(Orders!$G$2:$G$3525,MATCH(B2157,Orders!$A$2:$A$3525,0))</f>
        <v>Delivered</v>
      </c>
      <c r="J2157" s="16" t="n">
        <f aca="false">D2157*E2157*(1-F2157/100)</f>
        <v>1149</v>
      </c>
      <c r="K2157" s="16" t="n">
        <f aca="false">D2157*H2157</f>
        <v>850</v>
      </c>
      <c r="L2157" s="16" t="n">
        <f aca="false">J2157-K2157</f>
        <v>299</v>
      </c>
    </row>
    <row r="2158" customFormat="false" ht="15" hidden="false" customHeight="false" outlineLevel="0" collapsed="false">
      <c r="A2158" s="12" t="n">
        <v>2157</v>
      </c>
      <c r="B2158" s="12" t="n">
        <v>1128</v>
      </c>
      <c r="C2158" s="12" t="n">
        <v>48</v>
      </c>
      <c r="D2158" s="12" t="n">
        <v>1</v>
      </c>
      <c r="E2158" s="16" t="n">
        <v>3959</v>
      </c>
      <c r="F2158" s="12" t="n">
        <v>0</v>
      </c>
      <c r="G2158" s="12" t="str">
        <f aca="false">INDEX(Products!$C$2:$C$181,MATCH(C2158,Products!$A$2:$A$181,0))</f>
        <v>Home &amp; Kitchen</v>
      </c>
      <c r="H2158" s="16" t="n">
        <f aca="false">INDEX(Products!$E$2:$E$181,MATCH(C2158,Products!$A$2:$A$181,0))</f>
        <v>2568.44</v>
      </c>
      <c r="I2158" s="12" t="str">
        <f aca="false">INDEX(Orders!$G$2:$G$3525,MATCH(B2158,Orders!$A$2:$A$3525,0))</f>
        <v>Cancelled</v>
      </c>
      <c r="J2158" s="16" t="n">
        <f aca="false">D2158*E2158*(1-F2158/100)</f>
        <v>3959</v>
      </c>
      <c r="K2158" s="16" t="n">
        <f aca="false">D2158*H2158</f>
        <v>2568.44</v>
      </c>
      <c r="L2158" s="16" t="n">
        <f aca="false">J2158-K2158</f>
        <v>1390.56</v>
      </c>
    </row>
    <row r="2159" customFormat="false" ht="15" hidden="false" customHeight="false" outlineLevel="0" collapsed="false">
      <c r="A2159" s="12" t="n">
        <v>2158</v>
      </c>
      <c r="B2159" s="12" t="n">
        <v>1128</v>
      </c>
      <c r="C2159" s="12" t="n">
        <v>134</v>
      </c>
      <c r="D2159" s="12" t="n">
        <v>1</v>
      </c>
      <c r="E2159" s="16" t="n">
        <v>2869</v>
      </c>
      <c r="F2159" s="12" t="n">
        <v>0</v>
      </c>
      <c r="G2159" s="12" t="str">
        <f aca="false">INDEX(Products!$C$2:$C$181,MATCH(C2159,Products!$A$2:$A$181,0))</f>
        <v>Sports &amp; Fitness</v>
      </c>
      <c r="H2159" s="16" t="n">
        <f aca="false">INDEX(Products!$E$2:$E$181,MATCH(C2159,Products!$A$2:$A$181,0))</f>
        <v>1981.04</v>
      </c>
      <c r="I2159" s="12" t="str">
        <f aca="false">INDEX(Orders!$G$2:$G$3525,MATCH(B2159,Orders!$A$2:$A$3525,0))</f>
        <v>Cancelled</v>
      </c>
      <c r="J2159" s="16" t="n">
        <f aca="false">D2159*E2159*(1-F2159/100)</f>
        <v>2869</v>
      </c>
      <c r="K2159" s="16" t="n">
        <f aca="false">D2159*H2159</f>
        <v>1981.04</v>
      </c>
      <c r="L2159" s="16" t="n">
        <f aca="false">J2159-K2159</f>
        <v>887.96</v>
      </c>
    </row>
    <row r="2160" customFormat="false" ht="15" hidden="false" customHeight="false" outlineLevel="0" collapsed="false">
      <c r="A2160" s="12" t="n">
        <v>2159</v>
      </c>
      <c r="B2160" s="12" t="n">
        <v>1129</v>
      </c>
      <c r="C2160" s="12" t="n">
        <v>105</v>
      </c>
      <c r="D2160" s="12" t="n">
        <v>1</v>
      </c>
      <c r="E2160" s="16" t="n">
        <v>169</v>
      </c>
      <c r="F2160" s="12" t="n">
        <v>0</v>
      </c>
      <c r="G2160" s="12" t="str">
        <f aca="false">INDEX(Products!$C$2:$C$181,MATCH(C2160,Products!$A$2:$A$181,0))</f>
        <v>Beauty</v>
      </c>
      <c r="H2160" s="16" t="n">
        <f aca="false">INDEX(Products!$E$2:$E$181,MATCH(C2160,Products!$A$2:$A$181,0))</f>
        <v>98.39</v>
      </c>
      <c r="I2160" s="12" t="str">
        <f aca="false">INDEX(Orders!$G$2:$G$3525,MATCH(B2160,Orders!$A$2:$A$3525,0))</f>
        <v>Delivered</v>
      </c>
      <c r="J2160" s="16" t="n">
        <f aca="false">D2160*E2160*(1-F2160/100)</f>
        <v>169</v>
      </c>
      <c r="K2160" s="16" t="n">
        <f aca="false">D2160*H2160</f>
        <v>98.39</v>
      </c>
      <c r="L2160" s="16" t="n">
        <f aca="false">J2160-K2160</f>
        <v>70.61</v>
      </c>
    </row>
    <row r="2161" customFormat="false" ht="15" hidden="false" customHeight="false" outlineLevel="0" collapsed="false">
      <c r="A2161" s="12" t="n">
        <v>2160</v>
      </c>
      <c r="B2161" s="12" t="n">
        <v>1130</v>
      </c>
      <c r="C2161" s="12" t="n">
        <v>121</v>
      </c>
      <c r="D2161" s="12" t="n">
        <v>1</v>
      </c>
      <c r="E2161" s="16" t="n">
        <v>3789</v>
      </c>
      <c r="F2161" s="12" t="n">
        <v>0</v>
      </c>
      <c r="G2161" s="12" t="str">
        <f aca="false">INDEX(Products!$C$2:$C$181,MATCH(C2161,Products!$A$2:$A$181,0))</f>
        <v>Sports &amp; Fitness</v>
      </c>
      <c r="H2161" s="16" t="n">
        <f aca="false">INDEX(Products!$E$2:$E$181,MATCH(C2161,Products!$A$2:$A$181,0))</f>
        <v>2806.84</v>
      </c>
      <c r="I2161" s="12" t="str">
        <f aca="false">INDEX(Orders!$G$2:$G$3525,MATCH(B2161,Orders!$A$2:$A$3525,0))</f>
        <v>Delivered</v>
      </c>
      <c r="J2161" s="16" t="n">
        <f aca="false">D2161*E2161*(1-F2161/100)</f>
        <v>3789</v>
      </c>
      <c r="K2161" s="16" t="n">
        <f aca="false">D2161*H2161</f>
        <v>2806.84</v>
      </c>
      <c r="L2161" s="16" t="n">
        <f aca="false">J2161-K2161</f>
        <v>982.16</v>
      </c>
    </row>
    <row r="2162" customFormat="false" ht="15" hidden="false" customHeight="false" outlineLevel="0" collapsed="false">
      <c r="A2162" s="12" t="n">
        <v>2161</v>
      </c>
      <c r="B2162" s="12" t="n">
        <v>1130</v>
      </c>
      <c r="C2162" s="12" t="n">
        <v>89</v>
      </c>
      <c r="D2162" s="12" t="n">
        <v>1</v>
      </c>
      <c r="E2162" s="16" t="n">
        <v>2179</v>
      </c>
      <c r="F2162" s="12" t="n">
        <v>0</v>
      </c>
      <c r="G2162" s="12" t="str">
        <f aca="false">INDEX(Products!$C$2:$C$181,MATCH(C2162,Products!$A$2:$A$181,0))</f>
        <v>Fashion</v>
      </c>
      <c r="H2162" s="16" t="n">
        <f aca="false">INDEX(Products!$E$2:$E$181,MATCH(C2162,Products!$A$2:$A$181,0))</f>
        <v>1366.99</v>
      </c>
      <c r="I2162" s="12" t="str">
        <f aca="false">INDEX(Orders!$G$2:$G$3525,MATCH(B2162,Orders!$A$2:$A$3525,0))</f>
        <v>Delivered</v>
      </c>
      <c r="J2162" s="16" t="n">
        <f aca="false">D2162*E2162*(1-F2162/100)</f>
        <v>2179</v>
      </c>
      <c r="K2162" s="16" t="n">
        <f aca="false">D2162*H2162</f>
        <v>1366.99</v>
      </c>
      <c r="L2162" s="16" t="n">
        <f aca="false">J2162-K2162</f>
        <v>812.01</v>
      </c>
    </row>
    <row r="2163" customFormat="false" ht="15" hidden="false" customHeight="false" outlineLevel="0" collapsed="false">
      <c r="A2163" s="12" t="n">
        <v>2162</v>
      </c>
      <c r="B2163" s="12" t="n">
        <v>1130</v>
      </c>
      <c r="C2163" s="12" t="n">
        <v>147</v>
      </c>
      <c r="D2163" s="12" t="n">
        <v>1</v>
      </c>
      <c r="E2163" s="16" t="n">
        <v>3339</v>
      </c>
      <c r="F2163" s="12" t="n">
        <v>5</v>
      </c>
      <c r="G2163" s="12" t="str">
        <f aca="false">INDEX(Products!$C$2:$C$181,MATCH(C2163,Products!$A$2:$A$181,0))</f>
        <v>Sports &amp; Fitness</v>
      </c>
      <c r="H2163" s="16" t="n">
        <f aca="false">INDEX(Products!$E$2:$E$181,MATCH(C2163,Products!$A$2:$A$181,0))</f>
        <v>2076.99</v>
      </c>
      <c r="I2163" s="12" t="str">
        <f aca="false">INDEX(Orders!$G$2:$G$3525,MATCH(B2163,Orders!$A$2:$A$3525,0))</f>
        <v>Delivered</v>
      </c>
      <c r="J2163" s="16" t="n">
        <f aca="false">D2163*E2163*(1-F2163/100)</f>
        <v>3172.05</v>
      </c>
      <c r="K2163" s="16" t="n">
        <f aca="false">D2163*H2163</f>
        <v>2076.99</v>
      </c>
      <c r="L2163" s="16" t="n">
        <f aca="false">J2163-K2163</f>
        <v>1095.06</v>
      </c>
    </row>
    <row r="2164" customFormat="false" ht="15" hidden="false" customHeight="false" outlineLevel="0" collapsed="false">
      <c r="A2164" s="12" t="n">
        <v>2163</v>
      </c>
      <c r="B2164" s="12" t="n">
        <v>1130</v>
      </c>
      <c r="C2164" s="12" t="n">
        <v>66</v>
      </c>
      <c r="D2164" s="12" t="n">
        <v>1</v>
      </c>
      <c r="E2164" s="16" t="n">
        <v>1439</v>
      </c>
      <c r="F2164" s="12" t="n">
        <v>0</v>
      </c>
      <c r="G2164" s="12" t="str">
        <f aca="false">INDEX(Products!$C$2:$C$181,MATCH(C2164,Products!$A$2:$A$181,0))</f>
        <v>Fashion</v>
      </c>
      <c r="H2164" s="16" t="n">
        <f aca="false">INDEX(Products!$E$2:$E$181,MATCH(C2164,Products!$A$2:$A$181,0))</f>
        <v>855.37</v>
      </c>
      <c r="I2164" s="12" t="str">
        <f aca="false">INDEX(Orders!$G$2:$G$3525,MATCH(B2164,Orders!$A$2:$A$3525,0))</f>
        <v>Delivered</v>
      </c>
      <c r="J2164" s="16" t="n">
        <f aca="false">D2164*E2164*(1-F2164/100)</f>
        <v>1439</v>
      </c>
      <c r="K2164" s="16" t="n">
        <f aca="false">D2164*H2164</f>
        <v>855.37</v>
      </c>
      <c r="L2164" s="16" t="n">
        <f aca="false">J2164-K2164</f>
        <v>583.63</v>
      </c>
    </row>
    <row r="2165" customFormat="false" ht="15" hidden="false" customHeight="false" outlineLevel="0" collapsed="false">
      <c r="A2165" s="12" t="n">
        <v>2164</v>
      </c>
      <c r="B2165" s="12" t="n">
        <v>1131</v>
      </c>
      <c r="C2165" s="12" t="n">
        <v>109</v>
      </c>
      <c r="D2165" s="12" t="n">
        <v>1</v>
      </c>
      <c r="E2165" s="16" t="n">
        <v>699</v>
      </c>
      <c r="F2165" s="12" t="n">
        <v>10</v>
      </c>
      <c r="G2165" s="12" t="str">
        <f aca="false">INDEX(Products!$C$2:$C$181,MATCH(C2165,Products!$A$2:$A$181,0))</f>
        <v>Beauty</v>
      </c>
      <c r="H2165" s="16" t="n">
        <f aca="false">INDEX(Products!$E$2:$E$181,MATCH(C2165,Products!$A$2:$A$181,0))</f>
        <v>488.81</v>
      </c>
      <c r="I2165" s="12" t="str">
        <f aca="false">INDEX(Orders!$G$2:$G$3525,MATCH(B2165,Orders!$A$2:$A$3525,0))</f>
        <v>Delivered</v>
      </c>
      <c r="J2165" s="16" t="n">
        <f aca="false">D2165*E2165*(1-F2165/100)</f>
        <v>629.1</v>
      </c>
      <c r="K2165" s="16" t="n">
        <f aca="false">D2165*H2165</f>
        <v>488.81</v>
      </c>
      <c r="L2165" s="16" t="n">
        <f aca="false">J2165-K2165</f>
        <v>140.29</v>
      </c>
    </row>
    <row r="2166" customFormat="false" ht="15" hidden="false" customHeight="false" outlineLevel="0" collapsed="false">
      <c r="A2166" s="12" t="n">
        <v>2165</v>
      </c>
      <c r="B2166" s="12" t="n">
        <v>1132</v>
      </c>
      <c r="C2166" s="12" t="n">
        <v>96</v>
      </c>
      <c r="D2166" s="12" t="n">
        <v>1</v>
      </c>
      <c r="E2166" s="16" t="n">
        <v>309</v>
      </c>
      <c r="F2166" s="12" t="n">
        <v>5</v>
      </c>
      <c r="G2166" s="12" t="str">
        <f aca="false">INDEX(Products!$C$2:$C$181,MATCH(C2166,Products!$A$2:$A$181,0))</f>
        <v>Beauty</v>
      </c>
      <c r="H2166" s="16" t="n">
        <f aca="false">INDEX(Products!$E$2:$E$181,MATCH(C2166,Products!$A$2:$A$181,0))</f>
        <v>225.4</v>
      </c>
      <c r="I2166" s="12" t="str">
        <f aca="false">INDEX(Orders!$G$2:$G$3525,MATCH(B2166,Orders!$A$2:$A$3525,0))</f>
        <v>Cancelled</v>
      </c>
      <c r="J2166" s="16" t="n">
        <f aca="false">D2166*E2166*(1-F2166/100)</f>
        <v>293.55</v>
      </c>
      <c r="K2166" s="16" t="n">
        <f aca="false">D2166*H2166</f>
        <v>225.4</v>
      </c>
      <c r="L2166" s="16" t="n">
        <f aca="false">J2166-K2166</f>
        <v>68.15</v>
      </c>
    </row>
    <row r="2167" customFormat="false" ht="15" hidden="false" customHeight="false" outlineLevel="0" collapsed="false">
      <c r="A2167" s="12" t="n">
        <v>2166</v>
      </c>
      <c r="B2167" s="12" t="n">
        <v>1132</v>
      </c>
      <c r="C2167" s="12" t="n">
        <v>73</v>
      </c>
      <c r="D2167" s="12" t="n">
        <v>3</v>
      </c>
      <c r="E2167" s="16" t="n">
        <v>1079</v>
      </c>
      <c r="F2167" s="12" t="n">
        <v>5</v>
      </c>
      <c r="G2167" s="12" t="str">
        <f aca="false">INDEX(Products!$C$2:$C$181,MATCH(C2167,Products!$A$2:$A$181,0))</f>
        <v>Fashion</v>
      </c>
      <c r="H2167" s="16" t="n">
        <f aca="false">INDEX(Products!$E$2:$E$181,MATCH(C2167,Products!$A$2:$A$181,0))</f>
        <v>601.41</v>
      </c>
      <c r="I2167" s="12" t="str">
        <f aca="false">INDEX(Orders!$G$2:$G$3525,MATCH(B2167,Orders!$A$2:$A$3525,0))</f>
        <v>Cancelled</v>
      </c>
      <c r="J2167" s="16" t="n">
        <f aca="false">D2167*E2167*(1-F2167/100)</f>
        <v>3075.15</v>
      </c>
      <c r="K2167" s="16" t="n">
        <f aca="false">D2167*H2167</f>
        <v>1804.23</v>
      </c>
      <c r="L2167" s="16" t="n">
        <f aca="false">J2167-K2167</f>
        <v>1270.92</v>
      </c>
    </row>
    <row r="2168" customFormat="false" ht="15" hidden="false" customHeight="false" outlineLevel="0" collapsed="false">
      <c r="A2168" s="12" t="n">
        <v>2167</v>
      </c>
      <c r="B2168" s="12" t="n">
        <v>1133</v>
      </c>
      <c r="C2168" s="12" t="n">
        <v>97</v>
      </c>
      <c r="D2168" s="12" t="n">
        <v>2</v>
      </c>
      <c r="E2168" s="16" t="n">
        <v>1649</v>
      </c>
      <c r="F2168" s="12" t="n">
        <v>0</v>
      </c>
      <c r="G2168" s="12" t="str">
        <f aca="false">INDEX(Products!$C$2:$C$181,MATCH(C2168,Products!$A$2:$A$181,0))</f>
        <v>Beauty</v>
      </c>
      <c r="H2168" s="16" t="n">
        <f aca="false">INDEX(Products!$E$2:$E$181,MATCH(C2168,Products!$A$2:$A$181,0))</f>
        <v>1115.75</v>
      </c>
      <c r="I2168" s="12" t="str">
        <f aca="false">INDEX(Orders!$G$2:$G$3525,MATCH(B2168,Orders!$A$2:$A$3525,0))</f>
        <v>Delivered</v>
      </c>
      <c r="J2168" s="16" t="n">
        <f aca="false">D2168*E2168*(1-F2168/100)</f>
        <v>3298</v>
      </c>
      <c r="K2168" s="16" t="n">
        <f aca="false">D2168*H2168</f>
        <v>2231.5</v>
      </c>
      <c r="L2168" s="16" t="n">
        <f aca="false">J2168-K2168</f>
        <v>1066.5</v>
      </c>
    </row>
    <row r="2169" customFormat="false" ht="15" hidden="false" customHeight="false" outlineLevel="0" collapsed="false">
      <c r="A2169" s="12" t="n">
        <v>2168</v>
      </c>
      <c r="B2169" s="12" t="n">
        <v>1134</v>
      </c>
      <c r="C2169" s="12" t="n">
        <v>70</v>
      </c>
      <c r="D2169" s="12" t="n">
        <v>1</v>
      </c>
      <c r="E2169" s="16" t="n">
        <v>1289</v>
      </c>
      <c r="F2169" s="12" t="n">
        <v>0</v>
      </c>
      <c r="G2169" s="12" t="str">
        <f aca="false">INDEX(Products!$C$2:$C$181,MATCH(C2169,Products!$A$2:$A$181,0))</f>
        <v>Fashion</v>
      </c>
      <c r="H2169" s="16" t="n">
        <f aca="false">INDEX(Products!$E$2:$E$181,MATCH(C2169,Products!$A$2:$A$181,0))</f>
        <v>959.48</v>
      </c>
      <c r="I2169" s="12" t="str">
        <f aca="false">INDEX(Orders!$G$2:$G$3525,MATCH(B2169,Orders!$A$2:$A$3525,0))</f>
        <v>Delivered</v>
      </c>
      <c r="J2169" s="16" t="n">
        <f aca="false">D2169*E2169*(1-F2169/100)</f>
        <v>1289</v>
      </c>
      <c r="K2169" s="16" t="n">
        <f aca="false">D2169*H2169</f>
        <v>959.48</v>
      </c>
      <c r="L2169" s="16" t="n">
        <f aca="false">J2169-K2169</f>
        <v>329.52</v>
      </c>
    </row>
    <row r="2170" customFormat="false" ht="15" hidden="false" customHeight="false" outlineLevel="0" collapsed="false">
      <c r="A2170" s="12" t="n">
        <v>2169</v>
      </c>
      <c r="B2170" s="12" t="n">
        <v>1134</v>
      </c>
      <c r="C2170" s="12" t="n">
        <v>129</v>
      </c>
      <c r="D2170" s="12" t="n">
        <v>1</v>
      </c>
      <c r="E2170" s="16" t="n">
        <v>3769</v>
      </c>
      <c r="F2170" s="12" t="n">
        <v>10</v>
      </c>
      <c r="G2170" s="12" t="str">
        <f aca="false">INDEX(Products!$C$2:$C$181,MATCH(C2170,Products!$A$2:$A$181,0))</f>
        <v>Sports &amp; Fitness</v>
      </c>
      <c r="H2170" s="16" t="n">
        <f aca="false">INDEX(Products!$E$2:$E$181,MATCH(C2170,Products!$A$2:$A$181,0))</f>
        <v>2597.62</v>
      </c>
      <c r="I2170" s="12" t="str">
        <f aca="false">INDEX(Orders!$G$2:$G$3525,MATCH(B2170,Orders!$A$2:$A$3525,0))</f>
        <v>Delivered</v>
      </c>
      <c r="J2170" s="16" t="n">
        <f aca="false">D2170*E2170*(1-F2170/100)</f>
        <v>3392.1</v>
      </c>
      <c r="K2170" s="16" t="n">
        <f aca="false">D2170*H2170</f>
        <v>2597.62</v>
      </c>
      <c r="L2170" s="16" t="n">
        <f aca="false">J2170-K2170</f>
        <v>794.48</v>
      </c>
    </row>
    <row r="2171" customFormat="false" ht="15" hidden="false" customHeight="false" outlineLevel="0" collapsed="false">
      <c r="A2171" s="12" t="n">
        <v>2170</v>
      </c>
      <c r="B2171" s="12" t="n">
        <v>1135</v>
      </c>
      <c r="C2171" s="12" t="n">
        <v>130</v>
      </c>
      <c r="D2171" s="12" t="n">
        <v>1</v>
      </c>
      <c r="E2171" s="16" t="n">
        <v>2399</v>
      </c>
      <c r="F2171" s="12" t="n">
        <v>0</v>
      </c>
      <c r="G2171" s="12" t="str">
        <f aca="false">INDEX(Products!$C$2:$C$181,MATCH(C2171,Products!$A$2:$A$181,0))</f>
        <v>Sports &amp; Fitness</v>
      </c>
      <c r="H2171" s="16" t="n">
        <f aca="false">INDEX(Products!$E$2:$E$181,MATCH(C2171,Products!$A$2:$A$181,0))</f>
        <v>1366.08</v>
      </c>
      <c r="I2171" s="12" t="str">
        <f aca="false">INDEX(Orders!$G$2:$G$3525,MATCH(B2171,Orders!$A$2:$A$3525,0))</f>
        <v>Cancelled</v>
      </c>
      <c r="J2171" s="16" t="n">
        <f aca="false">D2171*E2171*(1-F2171/100)</f>
        <v>2399</v>
      </c>
      <c r="K2171" s="16" t="n">
        <f aca="false">D2171*H2171</f>
        <v>1366.08</v>
      </c>
      <c r="L2171" s="16" t="n">
        <f aca="false">J2171-K2171</f>
        <v>1032.92</v>
      </c>
    </row>
    <row r="2172" customFormat="false" ht="15" hidden="false" customHeight="false" outlineLevel="0" collapsed="false">
      <c r="A2172" s="12" t="n">
        <v>2171</v>
      </c>
      <c r="B2172" s="12" t="n">
        <v>1136</v>
      </c>
      <c r="C2172" s="12" t="n">
        <v>106</v>
      </c>
      <c r="D2172" s="12" t="n">
        <v>1</v>
      </c>
      <c r="E2172" s="16" t="n">
        <v>1069</v>
      </c>
      <c r="F2172" s="12" t="n">
        <v>0</v>
      </c>
      <c r="G2172" s="12" t="str">
        <f aca="false">INDEX(Products!$C$2:$C$181,MATCH(C2172,Products!$A$2:$A$181,0))</f>
        <v>Beauty</v>
      </c>
      <c r="H2172" s="16" t="n">
        <f aca="false">INDEX(Products!$E$2:$E$181,MATCH(C2172,Products!$A$2:$A$181,0))</f>
        <v>735.88</v>
      </c>
      <c r="I2172" s="12" t="str">
        <f aca="false">INDEX(Orders!$G$2:$G$3525,MATCH(B2172,Orders!$A$2:$A$3525,0))</f>
        <v>Returned</v>
      </c>
      <c r="J2172" s="16" t="n">
        <f aca="false">D2172*E2172*(1-F2172/100)</f>
        <v>1069</v>
      </c>
      <c r="K2172" s="16" t="n">
        <f aca="false">D2172*H2172</f>
        <v>735.88</v>
      </c>
      <c r="L2172" s="16" t="n">
        <f aca="false">J2172-K2172</f>
        <v>333.12</v>
      </c>
    </row>
    <row r="2173" customFormat="false" ht="15" hidden="false" customHeight="false" outlineLevel="0" collapsed="false">
      <c r="A2173" s="12" t="n">
        <v>2172</v>
      </c>
      <c r="B2173" s="12" t="n">
        <v>1136</v>
      </c>
      <c r="C2173" s="12" t="n">
        <v>48</v>
      </c>
      <c r="D2173" s="12" t="n">
        <v>1</v>
      </c>
      <c r="E2173" s="16" t="n">
        <v>3959</v>
      </c>
      <c r="F2173" s="12" t="n">
        <v>0</v>
      </c>
      <c r="G2173" s="12" t="str">
        <f aca="false">INDEX(Products!$C$2:$C$181,MATCH(C2173,Products!$A$2:$A$181,0))</f>
        <v>Home &amp; Kitchen</v>
      </c>
      <c r="H2173" s="16" t="n">
        <f aca="false">INDEX(Products!$E$2:$E$181,MATCH(C2173,Products!$A$2:$A$181,0))</f>
        <v>2568.44</v>
      </c>
      <c r="I2173" s="12" t="str">
        <f aca="false">INDEX(Orders!$G$2:$G$3525,MATCH(B2173,Orders!$A$2:$A$3525,0))</f>
        <v>Returned</v>
      </c>
      <c r="J2173" s="16" t="n">
        <f aca="false">D2173*E2173*(1-F2173/100)</f>
        <v>3959</v>
      </c>
      <c r="K2173" s="16" t="n">
        <f aca="false">D2173*H2173</f>
        <v>2568.44</v>
      </c>
      <c r="L2173" s="16" t="n">
        <f aca="false">J2173-K2173</f>
        <v>1390.56</v>
      </c>
    </row>
    <row r="2174" customFormat="false" ht="15" hidden="false" customHeight="false" outlineLevel="0" collapsed="false">
      <c r="A2174" s="12" t="n">
        <v>2173</v>
      </c>
      <c r="B2174" s="12" t="n">
        <v>1136</v>
      </c>
      <c r="C2174" s="12" t="n">
        <v>25</v>
      </c>
      <c r="D2174" s="12" t="n">
        <v>1</v>
      </c>
      <c r="E2174" s="16" t="n">
        <v>3649</v>
      </c>
      <c r="F2174" s="12" t="n">
        <v>0</v>
      </c>
      <c r="G2174" s="12" t="str">
        <f aca="false">INDEX(Products!$C$2:$C$181,MATCH(C2174,Products!$A$2:$A$181,0))</f>
        <v>Electronics</v>
      </c>
      <c r="H2174" s="16" t="n">
        <f aca="false">INDEX(Products!$E$2:$E$181,MATCH(C2174,Products!$A$2:$A$181,0))</f>
        <v>2141.86</v>
      </c>
      <c r="I2174" s="12" t="str">
        <f aca="false">INDEX(Orders!$G$2:$G$3525,MATCH(B2174,Orders!$A$2:$A$3525,0))</f>
        <v>Returned</v>
      </c>
      <c r="J2174" s="16" t="n">
        <f aca="false">D2174*E2174*(1-F2174/100)</f>
        <v>3649</v>
      </c>
      <c r="K2174" s="16" t="n">
        <f aca="false">D2174*H2174</f>
        <v>2141.86</v>
      </c>
      <c r="L2174" s="16" t="n">
        <f aca="false">J2174-K2174</f>
        <v>1507.14</v>
      </c>
    </row>
    <row r="2175" customFormat="false" ht="15" hidden="false" customHeight="false" outlineLevel="0" collapsed="false">
      <c r="A2175" s="12" t="n">
        <v>2174</v>
      </c>
      <c r="B2175" s="12" t="n">
        <v>1137</v>
      </c>
      <c r="C2175" s="12" t="n">
        <v>3</v>
      </c>
      <c r="D2175" s="12" t="n">
        <v>1</v>
      </c>
      <c r="E2175" s="16" t="n">
        <v>1619</v>
      </c>
      <c r="F2175" s="12" t="n">
        <v>0</v>
      </c>
      <c r="G2175" s="12" t="str">
        <f aca="false">INDEX(Products!$C$2:$C$181,MATCH(C2175,Products!$A$2:$A$181,0))</f>
        <v>Electronics</v>
      </c>
      <c r="H2175" s="16" t="n">
        <f aca="false">INDEX(Products!$E$2:$E$181,MATCH(C2175,Products!$A$2:$A$181,0))</f>
        <v>940.96</v>
      </c>
      <c r="I2175" s="12" t="str">
        <f aca="false">INDEX(Orders!$G$2:$G$3525,MATCH(B2175,Orders!$A$2:$A$3525,0))</f>
        <v>Delivered</v>
      </c>
      <c r="J2175" s="16" t="n">
        <f aca="false">D2175*E2175*(1-F2175/100)</f>
        <v>1619</v>
      </c>
      <c r="K2175" s="16" t="n">
        <f aca="false">D2175*H2175</f>
        <v>940.96</v>
      </c>
      <c r="L2175" s="16" t="n">
        <f aca="false">J2175-K2175</f>
        <v>678.04</v>
      </c>
    </row>
    <row r="2176" customFormat="false" ht="15" hidden="false" customHeight="false" outlineLevel="0" collapsed="false">
      <c r="A2176" s="12" t="n">
        <v>2175</v>
      </c>
      <c r="B2176" s="12" t="n">
        <v>1137</v>
      </c>
      <c r="C2176" s="12" t="n">
        <v>50</v>
      </c>
      <c r="D2176" s="12" t="n">
        <v>1</v>
      </c>
      <c r="E2176" s="16" t="n">
        <v>529</v>
      </c>
      <c r="F2176" s="12" t="n">
        <v>0</v>
      </c>
      <c r="G2176" s="12" t="str">
        <f aca="false">INDEX(Products!$C$2:$C$181,MATCH(C2176,Products!$A$2:$A$181,0))</f>
        <v>Home &amp; Kitchen</v>
      </c>
      <c r="H2176" s="16" t="n">
        <f aca="false">INDEX(Products!$E$2:$E$181,MATCH(C2176,Products!$A$2:$A$181,0))</f>
        <v>302.36</v>
      </c>
      <c r="I2176" s="12" t="str">
        <f aca="false">INDEX(Orders!$G$2:$G$3525,MATCH(B2176,Orders!$A$2:$A$3525,0))</f>
        <v>Delivered</v>
      </c>
      <c r="J2176" s="16" t="n">
        <f aca="false">D2176*E2176*(1-F2176/100)</f>
        <v>529</v>
      </c>
      <c r="K2176" s="16" t="n">
        <f aca="false">D2176*H2176</f>
        <v>302.36</v>
      </c>
      <c r="L2176" s="16" t="n">
        <f aca="false">J2176-K2176</f>
        <v>226.64</v>
      </c>
    </row>
    <row r="2177" customFormat="false" ht="15" hidden="false" customHeight="false" outlineLevel="0" collapsed="false">
      <c r="A2177" s="12" t="n">
        <v>2176</v>
      </c>
      <c r="B2177" s="12" t="n">
        <v>1138</v>
      </c>
      <c r="C2177" s="12" t="n">
        <v>165</v>
      </c>
      <c r="D2177" s="12" t="n">
        <v>1</v>
      </c>
      <c r="E2177" s="16" t="n">
        <v>449</v>
      </c>
      <c r="F2177" s="12" t="n">
        <v>5</v>
      </c>
      <c r="G2177" s="12" t="str">
        <f aca="false">INDEX(Products!$C$2:$C$181,MATCH(C2177,Products!$A$2:$A$181,0))</f>
        <v>Books &amp; Stationery</v>
      </c>
      <c r="H2177" s="16" t="n">
        <f aca="false">INDEX(Products!$E$2:$E$181,MATCH(C2177,Products!$A$2:$A$181,0))</f>
        <v>269.2</v>
      </c>
      <c r="I2177" s="12" t="str">
        <f aca="false">INDEX(Orders!$G$2:$G$3525,MATCH(B2177,Orders!$A$2:$A$3525,0))</f>
        <v>Cancelled</v>
      </c>
      <c r="J2177" s="16" t="n">
        <f aca="false">D2177*E2177*(1-F2177/100)</f>
        <v>426.55</v>
      </c>
      <c r="K2177" s="16" t="n">
        <f aca="false">D2177*H2177</f>
        <v>269.2</v>
      </c>
      <c r="L2177" s="16" t="n">
        <f aca="false">J2177-K2177</f>
        <v>157.35</v>
      </c>
    </row>
    <row r="2178" customFormat="false" ht="15" hidden="false" customHeight="false" outlineLevel="0" collapsed="false">
      <c r="A2178" s="12" t="n">
        <v>2177</v>
      </c>
      <c r="B2178" s="12" t="n">
        <v>1139</v>
      </c>
      <c r="C2178" s="12" t="n">
        <v>134</v>
      </c>
      <c r="D2178" s="12" t="n">
        <v>1</v>
      </c>
      <c r="E2178" s="16" t="n">
        <v>2869</v>
      </c>
      <c r="F2178" s="12" t="n">
        <v>0</v>
      </c>
      <c r="G2178" s="12" t="str">
        <f aca="false">INDEX(Products!$C$2:$C$181,MATCH(C2178,Products!$A$2:$A$181,0))</f>
        <v>Sports &amp; Fitness</v>
      </c>
      <c r="H2178" s="16" t="n">
        <f aca="false">INDEX(Products!$E$2:$E$181,MATCH(C2178,Products!$A$2:$A$181,0))</f>
        <v>1981.04</v>
      </c>
      <c r="I2178" s="12" t="str">
        <f aca="false">INDEX(Orders!$G$2:$G$3525,MATCH(B2178,Orders!$A$2:$A$3525,0))</f>
        <v>Cancelled</v>
      </c>
      <c r="J2178" s="16" t="n">
        <f aca="false">D2178*E2178*(1-F2178/100)</f>
        <v>2869</v>
      </c>
      <c r="K2178" s="16" t="n">
        <f aca="false">D2178*H2178</f>
        <v>1981.04</v>
      </c>
      <c r="L2178" s="16" t="n">
        <f aca="false">J2178-K2178</f>
        <v>887.96</v>
      </c>
    </row>
    <row r="2179" customFormat="false" ht="15" hidden="false" customHeight="false" outlineLevel="0" collapsed="false">
      <c r="A2179" s="12" t="n">
        <v>2178</v>
      </c>
      <c r="B2179" s="12" t="n">
        <v>1140</v>
      </c>
      <c r="C2179" s="12" t="n">
        <v>168</v>
      </c>
      <c r="D2179" s="12" t="n">
        <v>1</v>
      </c>
      <c r="E2179" s="16" t="n">
        <v>149</v>
      </c>
      <c r="F2179" s="12" t="n">
        <v>0</v>
      </c>
      <c r="G2179" s="12" t="str">
        <f aca="false">INDEX(Products!$C$2:$C$181,MATCH(C2179,Products!$A$2:$A$181,0))</f>
        <v>Books &amp; Stationery</v>
      </c>
      <c r="H2179" s="16" t="n">
        <f aca="false">INDEX(Products!$E$2:$E$181,MATCH(C2179,Products!$A$2:$A$181,0))</f>
        <v>83.16</v>
      </c>
      <c r="I2179" s="12" t="str">
        <f aca="false">INDEX(Orders!$G$2:$G$3525,MATCH(B2179,Orders!$A$2:$A$3525,0))</f>
        <v>Returned</v>
      </c>
      <c r="J2179" s="16" t="n">
        <f aca="false">D2179*E2179*(1-F2179/100)</f>
        <v>149</v>
      </c>
      <c r="K2179" s="16" t="n">
        <f aca="false">D2179*H2179</f>
        <v>83.16</v>
      </c>
      <c r="L2179" s="16" t="n">
        <f aca="false">J2179-K2179</f>
        <v>65.84</v>
      </c>
    </row>
    <row r="2180" customFormat="false" ht="15" hidden="false" customHeight="false" outlineLevel="0" collapsed="false">
      <c r="A2180" s="12" t="n">
        <v>2179</v>
      </c>
      <c r="B2180" s="12" t="n">
        <v>1141</v>
      </c>
      <c r="C2180" s="12" t="n">
        <v>167</v>
      </c>
      <c r="D2180" s="12" t="n">
        <v>1</v>
      </c>
      <c r="E2180" s="16" t="n">
        <v>119</v>
      </c>
      <c r="F2180" s="12" t="n">
        <v>5</v>
      </c>
      <c r="G2180" s="12" t="str">
        <f aca="false">INDEX(Products!$C$2:$C$181,MATCH(C2180,Products!$A$2:$A$181,0))</f>
        <v>Books &amp; Stationery</v>
      </c>
      <c r="H2180" s="16" t="n">
        <f aca="false">INDEX(Products!$E$2:$E$181,MATCH(C2180,Products!$A$2:$A$181,0))</f>
        <v>68.21</v>
      </c>
      <c r="I2180" s="12" t="str">
        <f aca="false">INDEX(Orders!$G$2:$G$3525,MATCH(B2180,Orders!$A$2:$A$3525,0))</f>
        <v>Delivered</v>
      </c>
      <c r="J2180" s="16" t="n">
        <f aca="false">D2180*E2180*(1-F2180/100)</f>
        <v>113.05</v>
      </c>
      <c r="K2180" s="16" t="n">
        <f aca="false">D2180*H2180</f>
        <v>68.21</v>
      </c>
      <c r="L2180" s="16" t="n">
        <f aca="false">J2180-K2180</f>
        <v>44.84</v>
      </c>
    </row>
    <row r="2181" customFormat="false" ht="15" hidden="false" customHeight="false" outlineLevel="0" collapsed="false">
      <c r="A2181" s="12" t="n">
        <v>2180</v>
      </c>
      <c r="B2181" s="12" t="n">
        <v>1141</v>
      </c>
      <c r="C2181" s="12" t="n">
        <v>66</v>
      </c>
      <c r="D2181" s="12" t="n">
        <v>1</v>
      </c>
      <c r="E2181" s="16" t="n">
        <v>1439</v>
      </c>
      <c r="F2181" s="12" t="n">
        <v>0</v>
      </c>
      <c r="G2181" s="12" t="str">
        <f aca="false">INDEX(Products!$C$2:$C$181,MATCH(C2181,Products!$A$2:$A$181,0))</f>
        <v>Fashion</v>
      </c>
      <c r="H2181" s="16" t="n">
        <f aca="false">INDEX(Products!$E$2:$E$181,MATCH(C2181,Products!$A$2:$A$181,0))</f>
        <v>855.37</v>
      </c>
      <c r="I2181" s="12" t="str">
        <f aca="false">INDEX(Orders!$G$2:$G$3525,MATCH(B2181,Orders!$A$2:$A$3525,0))</f>
        <v>Delivered</v>
      </c>
      <c r="J2181" s="16" t="n">
        <f aca="false">D2181*E2181*(1-F2181/100)</f>
        <v>1439</v>
      </c>
      <c r="K2181" s="16" t="n">
        <f aca="false">D2181*H2181</f>
        <v>855.37</v>
      </c>
      <c r="L2181" s="16" t="n">
        <f aca="false">J2181-K2181</f>
        <v>583.63</v>
      </c>
    </row>
    <row r="2182" customFormat="false" ht="15" hidden="false" customHeight="false" outlineLevel="0" collapsed="false">
      <c r="A2182" s="12" t="n">
        <v>2181</v>
      </c>
      <c r="B2182" s="12" t="n">
        <v>1141</v>
      </c>
      <c r="C2182" s="12" t="n">
        <v>150</v>
      </c>
      <c r="D2182" s="12" t="n">
        <v>1</v>
      </c>
      <c r="E2182" s="16" t="n">
        <v>2599</v>
      </c>
      <c r="F2182" s="12" t="n">
        <v>5</v>
      </c>
      <c r="G2182" s="12" t="str">
        <f aca="false">INDEX(Products!$C$2:$C$181,MATCH(C2182,Products!$A$2:$A$181,0))</f>
        <v>Sports &amp; Fitness</v>
      </c>
      <c r="H2182" s="16" t="n">
        <f aca="false">INDEX(Products!$E$2:$E$181,MATCH(C2182,Products!$A$2:$A$181,0))</f>
        <v>1473.81</v>
      </c>
      <c r="I2182" s="12" t="str">
        <f aca="false">INDEX(Orders!$G$2:$G$3525,MATCH(B2182,Orders!$A$2:$A$3525,0))</f>
        <v>Delivered</v>
      </c>
      <c r="J2182" s="16" t="n">
        <f aca="false">D2182*E2182*(1-F2182/100)</f>
        <v>2469.05</v>
      </c>
      <c r="K2182" s="16" t="n">
        <f aca="false">D2182*H2182</f>
        <v>1473.81</v>
      </c>
      <c r="L2182" s="16" t="n">
        <f aca="false">J2182-K2182</f>
        <v>995.24</v>
      </c>
    </row>
    <row r="2183" customFormat="false" ht="15" hidden="false" customHeight="false" outlineLevel="0" collapsed="false">
      <c r="A2183" s="12" t="n">
        <v>2182</v>
      </c>
      <c r="B2183" s="12" t="n">
        <v>1141</v>
      </c>
      <c r="C2183" s="12" t="n">
        <v>128</v>
      </c>
      <c r="D2183" s="12" t="n">
        <v>1</v>
      </c>
      <c r="E2183" s="16" t="n">
        <v>899</v>
      </c>
      <c r="F2183" s="12" t="n">
        <v>0</v>
      </c>
      <c r="G2183" s="12" t="str">
        <f aca="false">INDEX(Products!$C$2:$C$181,MATCH(C2183,Products!$A$2:$A$181,0))</f>
        <v>Sports &amp; Fitness</v>
      </c>
      <c r="H2183" s="16" t="n">
        <f aca="false">INDEX(Products!$E$2:$E$181,MATCH(C2183,Products!$A$2:$A$181,0))</f>
        <v>594.56</v>
      </c>
      <c r="I2183" s="12" t="str">
        <f aca="false">INDEX(Orders!$G$2:$G$3525,MATCH(B2183,Orders!$A$2:$A$3525,0))</f>
        <v>Delivered</v>
      </c>
      <c r="J2183" s="16" t="n">
        <f aca="false">D2183*E2183*(1-F2183/100)</f>
        <v>899</v>
      </c>
      <c r="K2183" s="16" t="n">
        <f aca="false">D2183*H2183</f>
        <v>594.56</v>
      </c>
      <c r="L2183" s="16" t="n">
        <f aca="false">J2183-K2183</f>
        <v>304.44</v>
      </c>
    </row>
    <row r="2184" customFormat="false" ht="15" hidden="false" customHeight="false" outlineLevel="0" collapsed="false">
      <c r="A2184" s="12" t="n">
        <v>2183</v>
      </c>
      <c r="B2184" s="12" t="n">
        <v>1142</v>
      </c>
      <c r="C2184" s="12" t="n">
        <v>114</v>
      </c>
      <c r="D2184" s="12" t="n">
        <v>2</v>
      </c>
      <c r="E2184" s="16" t="n">
        <v>1769</v>
      </c>
      <c r="F2184" s="12" t="n">
        <v>15</v>
      </c>
      <c r="G2184" s="12" t="str">
        <f aca="false">INDEX(Products!$C$2:$C$181,MATCH(C2184,Products!$A$2:$A$181,0))</f>
        <v>Beauty</v>
      </c>
      <c r="H2184" s="16" t="n">
        <f aca="false">INDEX(Products!$E$2:$E$181,MATCH(C2184,Products!$A$2:$A$181,0))</f>
        <v>1112.03</v>
      </c>
      <c r="I2184" s="12" t="str">
        <f aca="false">INDEX(Orders!$G$2:$G$3525,MATCH(B2184,Orders!$A$2:$A$3525,0))</f>
        <v>Delivered</v>
      </c>
      <c r="J2184" s="16" t="n">
        <f aca="false">D2184*E2184*(1-F2184/100)</f>
        <v>3007.3</v>
      </c>
      <c r="K2184" s="16" t="n">
        <f aca="false">D2184*H2184</f>
        <v>2224.06</v>
      </c>
      <c r="L2184" s="16" t="n">
        <f aca="false">J2184-K2184</f>
        <v>783.24</v>
      </c>
    </row>
    <row r="2185" customFormat="false" ht="15" hidden="false" customHeight="false" outlineLevel="0" collapsed="false">
      <c r="A2185" s="12" t="n">
        <v>2184</v>
      </c>
      <c r="B2185" s="12" t="n">
        <v>1142</v>
      </c>
      <c r="C2185" s="12" t="n">
        <v>159</v>
      </c>
      <c r="D2185" s="12" t="n">
        <v>1</v>
      </c>
      <c r="E2185" s="16" t="n">
        <v>439</v>
      </c>
      <c r="F2185" s="12" t="n">
        <v>10</v>
      </c>
      <c r="G2185" s="12" t="str">
        <f aca="false">INDEX(Products!$C$2:$C$181,MATCH(C2185,Products!$A$2:$A$181,0))</f>
        <v>Books &amp; Stationery</v>
      </c>
      <c r="H2185" s="16" t="n">
        <f aca="false">INDEX(Products!$E$2:$E$181,MATCH(C2185,Products!$A$2:$A$181,0))</f>
        <v>256.67</v>
      </c>
      <c r="I2185" s="12" t="str">
        <f aca="false">INDEX(Orders!$G$2:$G$3525,MATCH(B2185,Orders!$A$2:$A$3525,0))</f>
        <v>Delivered</v>
      </c>
      <c r="J2185" s="16" t="n">
        <f aca="false">D2185*E2185*(1-F2185/100)</f>
        <v>395.1</v>
      </c>
      <c r="K2185" s="16" t="n">
        <f aca="false">D2185*H2185</f>
        <v>256.67</v>
      </c>
      <c r="L2185" s="16" t="n">
        <f aca="false">J2185-K2185</f>
        <v>138.43</v>
      </c>
    </row>
    <row r="2186" customFormat="false" ht="15" hidden="false" customHeight="false" outlineLevel="0" collapsed="false">
      <c r="A2186" s="12" t="n">
        <v>2185</v>
      </c>
      <c r="B2186" s="12" t="n">
        <v>1142</v>
      </c>
      <c r="C2186" s="12" t="n">
        <v>147</v>
      </c>
      <c r="D2186" s="12" t="n">
        <v>1</v>
      </c>
      <c r="E2186" s="16" t="n">
        <v>3339</v>
      </c>
      <c r="F2186" s="12" t="n">
        <v>0</v>
      </c>
      <c r="G2186" s="12" t="str">
        <f aca="false">INDEX(Products!$C$2:$C$181,MATCH(C2186,Products!$A$2:$A$181,0))</f>
        <v>Sports &amp; Fitness</v>
      </c>
      <c r="H2186" s="16" t="n">
        <f aca="false">INDEX(Products!$E$2:$E$181,MATCH(C2186,Products!$A$2:$A$181,0))</f>
        <v>2076.99</v>
      </c>
      <c r="I2186" s="12" t="str">
        <f aca="false">INDEX(Orders!$G$2:$G$3525,MATCH(B2186,Orders!$A$2:$A$3525,0))</f>
        <v>Delivered</v>
      </c>
      <c r="J2186" s="16" t="n">
        <f aca="false">D2186*E2186*(1-F2186/100)</f>
        <v>3339</v>
      </c>
      <c r="K2186" s="16" t="n">
        <f aca="false">D2186*H2186</f>
        <v>2076.99</v>
      </c>
      <c r="L2186" s="16" t="n">
        <f aca="false">J2186-K2186</f>
        <v>1262.01</v>
      </c>
    </row>
    <row r="2187" customFormat="false" ht="15" hidden="false" customHeight="false" outlineLevel="0" collapsed="false">
      <c r="A2187" s="12" t="n">
        <v>2186</v>
      </c>
      <c r="B2187" s="12" t="n">
        <v>1143</v>
      </c>
      <c r="C2187" s="12" t="n">
        <v>53</v>
      </c>
      <c r="D2187" s="12" t="n">
        <v>1</v>
      </c>
      <c r="E2187" s="16" t="n">
        <v>4579</v>
      </c>
      <c r="F2187" s="12" t="n">
        <v>10</v>
      </c>
      <c r="G2187" s="12" t="str">
        <f aca="false">INDEX(Products!$C$2:$C$181,MATCH(C2187,Products!$A$2:$A$181,0))</f>
        <v>Home &amp; Kitchen</v>
      </c>
      <c r="H2187" s="16" t="n">
        <f aca="false">INDEX(Products!$E$2:$E$181,MATCH(C2187,Products!$A$2:$A$181,0))</f>
        <v>2746.75</v>
      </c>
      <c r="I2187" s="12" t="str">
        <f aca="false">INDEX(Orders!$G$2:$G$3525,MATCH(B2187,Orders!$A$2:$A$3525,0))</f>
        <v>Delivered</v>
      </c>
      <c r="J2187" s="16" t="n">
        <f aca="false">D2187*E2187*(1-F2187/100)</f>
        <v>4121.1</v>
      </c>
      <c r="K2187" s="16" t="n">
        <f aca="false">D2187*H2187</f>
        <v>2746.75</v>
      </c>
      <c r="L2187" s="16" t="n">
        <f aca="false">J2187-K2187</f>
        <v>1374.35</v>
      </c>
    </row>
    <row r="2188" customFormat="false" ht="15" hidden="false" customHeight="false" outlineLevel="0" collapsed="false">
      <c r="A2188" s="12" t="n">
        <v>2187</v>
      </c>
      <c r="B2188" s="12" t="n">
        <v>1143</v>
      </c>
      <c r="C2188" s="12" t="n">
        <v>115</v>
      </c>
      <c r="D2188" s="12" t="n">
        <v>2</v>
      </c>
      <c r="E2188" s="16" t="n">
        <v>1629</v>
      </c>
      <c r="F2188" s="12" t="n">
        <v>0</v>
      </c>
      <c r="G2188" s="12" t="str">
        <f aca="false">INDEX(Products!$C$2:$C$181,MATCH(C2188,Products!$A$2:$A$181,0))</f>
        <v>Beauty</v>
      </c>
      <c r="H2188" s="16" t="n">
        <f aca="false">INDEX(Products!$E$2:$E$181,MATCH(C2188,Products!$A$2:$A$181,0))</f>
        <v>1101.57</v>
      </c>
      <c r="I2188" s="12" t="str">
        <f aca="false">INDEX(Orders!$G$2:$G$3525,MATCH(B2188,Orders!$A$2:$A$3525,0))</f>
        <v>Delivered</v>
      </c>
      <c r="J2188" s="16" t="n">
        <f aca="false">D2188*E2188*(1-F2188/100)</f>
        <v>3258</v>
      </c>
      <c r="K2188" s="16" t="n">
        <f aca="false">D2188*H2188</f>
        <v>2203.14</v>
      </c>
      <c r="L2188" s="16" t="n">
        <f aca="false">J2188-K2188</f>
        <v>1054.86</v>
      </c>
    </row>
    <row r="2189" customFormat="false" ht="15" hidden="false" customHeight="false" outlineLevel="0" collapsed="false">
      <c r="A2189" s="12" t="n">
        <v>2188</v>
      </c>
      <c r="B2189" s="12" t="n">
        <v>1144</v>
      </c>
      <c r="C2189" s="12" t="n">
        <v>132</v>
      </c>
      <c r="D2189" s="12" t="n">
        <v>1</v>
      </c>
      <c r="E2189" s="16" t="n">
        <v>789</v>
      </c>
      <c r="F2189" s="12" t="n">
        <v>0</v>
      </c>
      <c r="G2189" s="12" t="str">
        <f aca="false">INDEX(Products!$C$2:$C$181,MATCH(C2189,Products!$A$2:$A$181,0))</f>
        <v>Sports &amp; Fitness</v>
      </c>
      <c r="H2189" s="16" t="n">
        <f aca="false">INDEX(Products!$E$2:$E$181,MATCH(C2189,Products!$A$2:$A$181,0))</f>
        <v>515.74</v>
      </c>
      <c r="I2189" s="12" t="str">
        <f aca="false">INDEX(Orders!$G$2:$G$3525,MATCH(B2189,Orders!$A$2:$A$3525,0))</f>
        <v>Delivered</v>
      </c>
      <c r="J2189" s="16" t="n">
        <f aca="false">D2189*E2189*(1-F2189/100)</f>
        <v>789</v>
      </c>
      <c r="K2189" s="16" t="n">
        <f aca="false">D2189*H2189</f>
        <v>515.74</v>
      </c>
      <c r="L2189" s="16" t="n">
        <f aca="false">J2189-K2189</f>
        <v>273.26</v>
      </c>
    </row>
    <row r="2190" customFormat="false" ht="15" hidden="false" customHeight="false" outlineLevel="0" collapsed="false">
      <c r="A2190" s="12" t="n">
        <v>2189</v>
      </c>
      <c r="B2190" s="12" t="n">
        <v>1145</v>
      </c>
      <c r="C2190" s="12" t="n">
        <v>31</v>
      </c>
      <c r="D2190" s="12" t="n">
        <v>1</v>
      </c>
      <c r="E2190" s="16" t="n">
        <v>2199</v>
      </c>
      <c r="F2190" s="12" t="n">
        <v>0</v>
      </c>
      <c r="G2190" s="12" t="str">
        <f aca="false">INDEX(Products!$C$2:$C$181,MATCH(C2190,Products!$A$2:$A$181,0))</f>
        <v>Home &amp; Kitchen</v>
      </c>
      <c r="H2190" s="16" t="n">
        <f aca="false">INDEX(Products!$E$2:$E$181,MATCH(C2190,Products!$A$2:$A$181,0))</f>
        <v>1328.79</v>
      </c>
      <c r="I2190" s="12" t="str">
        <f aca="false">INDEX(Orders!$G$2:$G$3525,MATCH(B2190,Orders!$A$2:$A$3525,0))</f>
        <v>Delivered</v>
      </c>
      <c r="J2190" s="16" t="n">
        <f aca="false">D2190*E2190*(1-F2190/100)</f>
        <v>2199</v>
      </c>
      <c r="K2190" s="16" t="n">
        <f aca="false">D2190*H2190</f>
        <v>1328.79</v>
      </c>
      <c r="L2190" s="16" t="n">
        <f aca="false">J2190-K2190</f>
        <v>870.21</v>
      </c>
    </row>
    <row r="2191" customFormat="false" ht="15" hidden="false" customHeight="false" outlineLevel="0" collapsed="false">
      <c r="A2191" s="12" t="n">
        <v>2190</v>
      </c>
      <c r="B2191" s="12" t="n">
        <v>1146</v>
      </c>
      <c r="C2191" s="12" t="n">
        <v>145</v>
      </c>
      <c r="D2191" s="12" t="n">
        <v>1</v>
      </c>
      <c r="E2191" s="16" t="n">
        <v>1329</v>
      </c>
      <c r="F2191" s="12" t="n">
        <v>0</v>
      </c>
      <c r="G2191" s="12" t="str">
        <f aca="false">INDEX(Products!$C$2:$C$181,MATCH(C2191,Products!$A$2:$A$181,0))</f>
        <v>Sports &amp; Fitness</v>
      </c>
      <c r="H2191" s="16" t="n">
        <f aca="false">INDEX(Products!$E$2:$E$181,MATCH(C2191,Products!$A$2:$A$181,0))</f>
        <v>887.99</v>
      </c>
      <c r="I2191" s="12" t="str">
        <f aca="false">INDEX(Orders!$G$2:$G$3525,MATCH(B2191,Orders!$A$2:$A$3525,0))</f>
        <v>Cancelled</v>
      </c>
      <c r="J2191" s="16" t="n">
        <f aca="false">D2191*E2191*(1-F2191/100)</f>
        <v>1329</v>
      </c>
      <c r="K2191" s="16" t="n">
        <f aca="false">D2191*H2191</f>
        <v>887.99</v>
      </c>
      <c r="L2191" s="16" t="n">
        <f aca="false">J2191-K2191</f>
        <v>441.01</v>
      </c>
    </row>
    <row r="2192" customFormat="false" ht="15" hidden="false" customHeight="false" outlineLevel="0" collapsed="false">
      <c r="A2192" s="12" t="n">
        <v>2191</v>
      </c>
      <c r="B2192" s="12" t="n">
        <v>1146</v>
      </c>
      <c r="C2192" s="12" t="n">
        <v>103</v>
      </c>
      <c r="D2192" s="12" t="n">
        <v>1</v>
      </c>
      <c r="E2192" s="16" t="n">
        <v>1159</v>
      </c>
      <c r="F2192" s="12" t="n">
        <v>0</v>
      </c>
      <c r="G2192" s="12" t="str">
        <f aca="false">INDEX(Products!$C$2:$C$181,MATCH(C2192,Products!$A$2:$A$181,0))</f>
        <v>Beauty</v>
      </c>
      <c r="H2192" s="16" t="n">
        <f aca="false">INDEX(Products!$E$2:$E$181,MATCH(C2192,Products!$A$2:$A$181,0))</f>
        <v>639.58</v>
      </c>
      <c r="I2192" s="12" t="str">
        <f aca="false">INDEX(Orders!$G$2:$G$3525,MATCH(B2192,Orders!$A$2:$A$3525,0))</f>
        <v>Cancelled</v>
      </c>
      <c r="J2192" s="16" t="n">
        <f aca="false">D2192*E2192*(1-F2192/100)</f>
        <v>1159</v>
      </c>
      <c r="K2192" s="16" t="n">
        <f aca="false">D2192*H2192</f>
        <v>639.58</v>
      </c>
      <c r="L2192" s="16" t="n">
        <f aca="false">J2192-K2192</f>
        <v>519.42</v>
      </c>
    </row>
    <row r="2193" customFormat="false" ht="15" hidden="false" customHeight="false" outlineLevel="0" collapsed="false">
      <c r="A2193" s="12" t="n">
        <v>2192</v>
      </c>
      <c r="B2193" s="12" t="n">
        <v>1147</v>
      </c>
      <c r="C2193" s="12" t="n">
        <v>29</v>
      </c>
      <c r="D2193" s="12" t="n">
        <v>1</v>
      </c>
      <c r="E2193" s="16" t="n">
        <v>1269</v>
      </c>
      <c r="F2193" s="12" t="n">
        <v>0</v>
      </c>
      <c r="G2193" s="12" t="str">
        <f aca="false">INDEX(Products!$C$2:$C$181,MATCH(C2193,Products!$A$2:$A$181,0))</f>
        <v>Electronics</v>
      </c>
      <c r="H2193" s="16" t="n">
        <f aca="false">INDEX(Products!$E$2:$E$181,MATCH(C2193,Products!$A$2:$A$181,0))</f>
        <v>747.69</v>
      </c>
      <c r="I2193" s="12" t="str">
        <f aca="false">INDEX(Orders!$G$2:$G$3525,MATCH(B2193,Orders!$A$2:$A$3525,0))</f>
        <v>Delivered</v>
      </c>
      <c r="J2193" s="16" t="n">
        <f aca="false">D2193*E2193*(1-F2193/100)</f>
        <v>1269</v>
      </c>
      <c r="K2193" s="16" t="n">
        <f aca="false">D2193*H2193</f>
        <v>747.69</v>
      </c>
      <c r="L2193" s="16" t="n">
        <f aca="false">J2193-K2193</f>
        <v>521.31</v>
      </c>
    </row>
    <row r="2194" customFormat="false" ht="15" hidden="false" customHeight="false" outlineLevel="0" collapsed="false">
      <c r="A2194" s="12" t="n">
        <v>2193</v>
      </c>
      <c r="B2194" s="12" t="n">
        <v>1148</v>
      </c>
      <c r="C2194" s="12" t="n">
        <v>129</v>
      </c>
      <c r="D2194" s="12" t="n">
        <v>1</v>
      </c>
      <c r="E2194" s="16" t="n">
        <v>3769</v>
      </c>
      <c r="F2194" s="12" t="n">
        <v>0</v>
      </c>
      <c r="G2194" s="12" t="str">
        <f aca="false">INDEX(Products!$C$2:$C$181,MATCH(C2194,Products!$A$2:$A$181,0))</f>
        <v>Sports &amp; Fitness</v>
      </c>
      <c r="H2194" s="16" t="n">
        <f aca="false">INDEX(Products!$E$2:$E$181,MATCH(C2194,Products!$A$2:$A$181,0))</f>
        <v>2597.62</v>
      </c>
      <c r="I2194" s="12" t="str">
        <f aca="false">INDEX(Orders!$G$2:$G$3525,MATCH(B2194,Orders!$A$2:$A$3525,0))</f>
        <v>Returned</v>
      </c>
      <c r="J2194" s="16" t="n">
        <f aca="false">D2194*E2194*(1-F2194/100)</f>
        <v>3769</v>
      </c>
      <c r="K2194" s="16" t="n">
        <f aca="false">D2194*H2194</f>
        <v>2597.62</v>
      </c>
      <c r="L2194" s="16" t="n">
        <f aca="false">J2194-K2194</f>
        <v>1171.38</v>
      </c>
    </row>
    <row r="2195" customFormat="false" ht="15" hidden="false" customHeight="false" outlineLevel="0" collapsed="false">
      <c r="A2195" s="12" t="n">
        <v>2194</v>
      </c>
      <c r="B2195" s="12" t="n">
        <v>1148</v>
      </c>
      <c r="C2195" s="12" t="n">
        <v>73</v>
      </c>
      <c r="D2195" s="12" t="n">
        <v>1</v>
      </c>
      <c r="E2195" s="16" t="n">
        <v>1079</v>
      </c>
      <c r="F2195" s="12" t="n">
        <v>10</v>
      </c>
      <c r="G2195" s="12" t="str">
        <f aca="false">INDEX(Products!$C$2:$C$181,MATCH(C2195,Products!$A$2:$A$181,0))</f>
        <v>Fashion</v>
      </c>
      <c r="H2195" s="16" t="n">
        <f aca="false">INDEX(Products!$E$2:$E$181,MATCH(C2195,Products!$A$2:$A$181,0))</f>
        <v>601.41</v>
      </c>
      <c r="I2195" s="12" t="str">
        <f aca="false">INDEX(Orders!$G$2:$G$3525,MATCH(B2195,Orders!$A$2:$A$3525,0))</f>
        <v>Returned</v>
      </c>
      <c r="J2195" s="16" t="n">
        <f aca="false">D2195*E2195*(1-F2195/100)</f>
        <v>971.1</v>
      </c>
      <c r="K2195" s="16" t="n">
        <f aca="false">D2195*H2195</f>
        <v>601.41</v>
      </c>
      <c r="L2195" s="16" t="n">
        <f aca="false">J2195-K2195</f>
        <v>369.69</v>
      </c>
    </row>
    <row r="2196" customFormat="false" ht="15" hidden="false" customHeight="false" outlineLevel="0" collapsed="false">
      <c r="A2196" s="12" t="n">
        <v>2195</v>
      </c>
      <c r="B2196" s="12" t="n">
        <v>1148</v>
      </c>
      <c r="C2196" s="12" t="n">
        <v>76</v>
      </c>
      <c r="D2196" s="12" t="n">
        <v>1</v>
      </c>
      <c r="E2196" s="16" t="n">
        <v>2759</v>
      </c>
      <c r="F2196" s="12" t="n">
        <v>0</v>
      </c>
      <c r="G2196" s="12" t="str">
        <f aca="false">INDEX(Products!$C$2:$C$181,MATCH(C2196,Products!$A$2:$A$181,0))</f>
        <v>Fashion</v>
      </c>
      <c r="H2196" s="16" t="n">
        <f aca="false">INDEX(Products!$E$2:$E$181,MATCH(C2196,Products!$A$2:$A$181,0))</f>
        <v>1649.64</v>
      </c>
      <c r="I2196" s="12" t="str">
        <f aca="false">INDEX(Orders!$G$2:$G$3525,MATCH(B2196,Orders!$A$2:$A$3525,0))</f>
        <v>Returned</v>
      </c>
      <c r="J2196" s="16" t="n">
        <f aca="false">D2196*E2196*(1-F2196/100)</f>
        <v>2759</v>
      </c>
      <c r="K2196" s="16" t="n">
        <f aca="false">D2196*H2196</f>
        <v>1649.64</v>
      </c>
      <c r="L2196" s="16" t="n">
        <f aca="false">J2196-K2196</f>
        <v>1109.36</v>
      </c>
    </row>
    <row r="2197" customFormat="false" ht="15" hidden="false" customHeight="false" outlineLevel="0" collapsed="false">
      <c r="A2197" s="12" t="n">
        <v>2196</v>
      </c>
      <c r="B2197" s="12" t="n">
        <v>1149</v>
      </c>
      <c r="C2197" s="12" t="n">
        <v>80</v>
      </c>
      <c r="D2197" s="12" t="n">
        <v>1</v>
      </c>
      <c r="E2197" s="16" t="n">
        <v>949</v>
      </c>
      <c r="F2197" s="12" t="n">
        <v>15</v>
      </c>
      <c r="G2197" s="12" t="str">
        <f aca="false">INDEX(Products!$C$2:$C$181,MATCH(C2197,Products!$A$2:$A$181,0))</f>
        <v>Fashion</v>
      </c>
      <c r="H2197" s="16" t="n">
        <f aca="false">INDEX(Products!$E$2:$E$181,MATCH(C2197,Products!$A$2:$A$181,0))</f>
        <v>660.17</v>
      </c>
      <c r="I2197" s="12" t="str">
        <f aca="false">INDEX(Orders!$G$2:$G$3525,MATCH(B2197,Orders!$A$2:$A$3525,0))</f>
        <v>Delivered</v>
      </c>
      <c r="J2197" s="16" t="n">
        <f aca="false">D2197*E2197*(1-F2197/100)</f>
        <v>806.65</v>
      </c>
      <c r="K2197" s="16" t="n">
        <f aca="false">D2197*H2197</f>
        <v>660.17</v>
      </c>
      <c r="L2197" s="16" t="n">
        <f aca="false">J2197-K2197</f>
        <v>146.48</v>
      </c>
    </row>
    <row r="2198" customFormat="false" ht="15" hidden="false" customHeight="false" outlineLevel="0" collapsed="false">
      <c r="A2198" s="12" t="n">
        <v>2197</v>
      </c>
      <c r="B2198" s="12" t="n">
        <v>1149</v>
      </c>
      <c r="C2198" s="12" t="n">
        <v>73</v>
      </c>
      <c r="D2198" s="12" t="n">
        <v>2</v>
      </c>
      <c r="E2198" s="16" t="n">
        <v>1079</v>
      </c>
      <c r="F2198" s="12" t="n">
        <v>0</v>
      </c>
      <c r="G2198" s="12" t="str">
        <f aca="false">INDEX(Products!$C$2:$C$181,MATCH(C2198,Products!$A$2:$A$181,0))</f>
        <v>Fashion</v>
      </c>
      <c r="H2198" s="16" t="n">
        <f aca="false">INDEX(Products!$E$2:$E$181,MATCH(C2198,Products!$A$2:$A$181,0))</f>
        <v>601.41</v>
      </c>
      <c r="I2198" s="12" t="str">
        <f aca="false">INDEX(Orders!$G$2:$G$3525,MATCH(B2198,Orders!$A$2:$A$3525,0))</f>
        <v>Delivered</v>
      </c>
      <c r="J2198" s="16" t="n">
        <f aca="false">D2198*E2198*(1-F2198/100)</f>
        <v>2158</v>
      </c>
      <c r="K2198" s="16" t="n">
        <f aca="false">D2198*H2198</f>
        <v>1202.82</v>
      </c>
      <c r="L2198" s="16" t="n">
        <f aca="false">J2198-K2198</f>
        <v>955.18</v>
      </c>
    </row>
    <row r="2199" customFormat="false" ht="15" hidden="false" customHeight="false" outlineLevel="0" collapsed="false">
      <c r="A2199" s="12" t="n">
        <v>2198</v>
      </c>
      <c r="B2199" s="12" t="n">
        <v>1149</v>
      </c>
      <c r="C2199" s="12" t="n">
        <v>177</v>
      </c>
      <c r="D2199" s="12" t="n">
        <v>1</v>
      </c>
      <c r="E2199" s="16" t="n">
        <v>639</v>
      </c>
      <c r="F2199" s="12" t="n">
        <v>15</v>
      </c>
      <c r="G2199" s="12" t="str">
        <f aca="false">INDEX(Products!$C$2:$C$181,MATCH(C2199,Products!$A$2:$A$181,0))</f>
        <v>Books &amp; Stationery</v>
      </c>
      <c r="H2199" s="16" t="n">
        <f aca="false">INDEX(Products!$E$2:$E$181,MATCH(C2199,Products!$A$2:$A$181,0))</f>
        <v>372.27</v>
      </c>
      <c r="I2199" s="12" t="str">
        <f aca="false">INDEX(Orders!$G$2:$G$3525,MATCH(B2199,Orders!$A$2:$A$3525,0))</f>
        <v>Delivered</v>
      </c>
      <c r="J2199" s="16" t="n">
        <f aca="false">D2199*E2199*(1-F2199/100)</f>
        <v>543.15</v>
      </c>
      <c r="K2199" s="16" t="n">
        <f aca="false">D2199*H2199</f>
        <v>372.27</v>
      </c>
      <c r="L2199" s="16" t="n">
        <f aca="false">J2199-K2199</f>
        <v>170.88</v>
      </c>
    </row>
    <row r="2200" customFormat="false" ht="15" hidden="false" customHeight="false" outlineLevel="0" collapsed="false">
      <c r="A2200" s="12" t="n">
        <v>2199</v>
      </c>
      <c r="B2200" s="12" t="n">
        <v>1149</v>
      </c>
      <c r="C2200" s="12" t="n">
        <v>118</v>
      </c>
      <c r="D2200" s="12" t="n">
        <v>1</v>
      </c>
      <c r="E2200" s="16" t="n">
        <v>479</v>
      </c>
      <c r="F2200" s="12" t="n">
        <v>0</v>
      </c>
      <c r="G2200" s="12" t="str">
        <f aca="false">INDEX(Products!$C$2:$C$181,MATCH(C2200,Products!$A$2:$A$181,0))</f>
        <v>Beauty</v>
      </c>
      <c r="H2200" s="16" t="n">
        <f aca="false">INDEX(Products!$E$2:$E$181,MATCH(C2200,Products!$A$2:$A$181,0))</f>
        <v>332.66</v>
      </c>
      <c r="I2200" s="12" t="str">
        <f aca="false">INDEX(Orders!$G$2:$G$3525,MATCH(B2200,Orders!$A$2:$A$3525,0))</f>
        <v>Delivered</v>
      </c>
      <c r="J2200" s="16" t="n">
        <f aca="false">D2200*E2200*(1-F2200/100)</f>
        <v>479</v>
      </c>
      <c r="K2200" s="16" t="n">
        <f aca="false">D2200*H2200</f>
        <v>332.66</v>
      </c>
      <c r="L2200" s="16" t="n">
        <f aca="false">J2200-K2200</f>
        <v>146.34</v>
      </c>
    </row>
    <row r="2201" customFormat="false" ht="15" hidden="false" customHeight="false" outlineLevel="0" collapsed="false">
      <c r="A2201" s="12" t="n">
        <v>2200</v>
      </c>
      <c r="B2201" s="12" t="n">
        <v>1150</v>
      </c>
      <c r="C2201" s="12" t="n">
        <v>70</v>
      </c>
      <c r="D2201" s="12" t="n">
        <v>1</v>
      </c>
      <c r="E2201" s="16" t="n">
        <v>1289</v>
      </c>
      <c r="F2201" s="12" t="n">
        <v>0</v>
      </c>
      <c r="G2201" s="12" t="str">
        <f aca="false">INDEX(Products!$C$2:$C$181,MATCH(C2201,Products!$A$2:$A$181,0))</f>
        <v>Fashion</v>
      </c>
      <c r="H2201" s="16" t="n">
        <f aca="false">INDEX(Products!$E$2:$E$181,MATCH(C2201,Products!$A$2:$A$181,0))</f>
        <v>959.48</v>
      </c>
      <c r="I2201" s="12" t="str">
        <f aca="false">INDEX(Orders!$G$2:$G$3525,MATCH(B2201,Orders!$A$2:$A$3525,0))</f>
        <v>Cancelled</v>
      </c>
      <c r="J2201" s="16" t="n">
        <f aca="false">D2201*E2201*(1-F2201/100)</f>
        <v>1289</v>
      </c>
      <c r="K2201" s="16" t="n">
        <f aca="false">D2201*H2201</f>
        <v>959.48</v>
      </c>
      <c r="L2201" s="16" t="n">
        <f aca="false">J2201-K2201</f>
        <v>329.52</v>
      </c>
    </row>
    <row r="2202" customFormat="false" ht="15" hidden="false" customHeight="false" outlineLevel="0" collapsed="false">
      <c r="A2202" s="12" t="n">
        <v>2201</v>
      </c>
      <c r="B2202" s="12" t="n">
        <v>1150</v>
      </c>
      <c r="C2202" s="12" t="n">
        <v>140</v>
      </c>
      <c r="D2202" s="12" t="n">
        <v>1</v>
      </c>
      <c r="E2202" s="16" t="n">
        <v>2889</v>
      </c>
      <c r="F2202" s="12" t="n">
        <v>0</v>
      </c>
      <c r="G2202" s="12" t="str">
        <f aca="false">INDEX(Products!$C$2:$C$181,MATCH(C2202,Products!$A$2:$A$181,0))</f>
        <v>Sports &amp; Fitness</v>
      </c>
      <c r="H2202" s="16" t="n">
        <f aca="false">INDEX(Products!$E$2:$E$181,MATCH(C2202,Products!$A$2:$A$181,0))</f>
        <v>2048.76</v>
      </c>
      <c r="I2202" s="12" t="str">
        <f aca="false">INDEX(Orders!$G$2:$G$3525,MATCH(B2202,Orders!$A$2:$A$3525,0))</f>
        <v>Cancelled</v>
      </c>
      <c r="J2202" s="16" t="n">
        <f aca="false">D2202*E2202*(1-F2202/100)</f>
        <v>2889</v>
      </c>
      <c r="K2202" s="16" t="n">
        <f aca="false">D2202*H2202</f>
        <v>2048.76</v>
      </c>
      <c r="L2202" s="16" t="n">
        <f aca="false">J2202-K2202</f>
        <v>840.24</v>
      </c>
    </row>
    <row r="2203" customFormat="false" ht="15" hidden="false" customHeight="false" outlineLevel="0" collapsed="false">
      <c r="A2203" s="12" t="n">
        <v>2202</v>
      </c>
      <c r="B2203" s="12" t="n">
        <v>1151</v>
      </c>
      <c r="C2203" s="12" t="n">
        <v>1</v>
      </c>
      <c r="D2203" s="12" t="n">
        <v>1</v>
      </c>
      <c r="E2203" s="16" t="n">
        <v>2759</v>
      </c>
      <c r="F2203" s="12" t="n">
        <v>0</v>
      </c>
      <c r="G2203" s="12" t="str">
        <f aca="false">INDEX(Products!$C$2:$C$181,MATCH(C2203,Products!$A$2:$A$181,0))</f>
        <v>Electronics</v>
      </c>
      <c r="H2203" s="16" t="n">
        <f aca="false">INDEX(Products!$E$2:$E$181,MATCH(C2203,Products!$A$2:$A$181,0))</f>
        <v>2042.05</v>
      </c>
      <c r="I2203" s="12" t="str">
        <f aca="false">INDEX(Orders!$G$2:$G$3525,MATCH(B2203,Orders!$A$2:$A$3525,0))</f>
        <v>Delivered</v>
      </c>
      <c r="J2203" s="16" t="n">
        <f aca="false">D2203*E2203*(1-F2203/100)</f>
        <v>2759</v>
      </c>
      <c r="K2203" s="16" t="n">
        <f aca="false">D2203*H2203</f>
        <v>2042.05</v>
      </c>
      <c r="L2203" s="16" t="n">
        <f aca="false">J2203-K2203</f>
        <v>716.95</v>
      </c>
    </row>
    <row r="2204" customFormat="false" ht="15" hidden="false" customHeight="false" outlineLevel="0" collapsed="false">
      <c r="A2204" s="12" t="n">
        <v>2203</v>
      </c>
      <c r="B2204" s="12" t="n">
        <v>1152</v>
      </c>
      <c r="C2204" s="12" t="n">
        <v>162</v>
      </c>
      <c r="D2204" s="12" t="n">
        <v>1</v>
      </c>
      <c r="E2204" s="16" t="n">
        <v>639</v>
      </c>
      <c r="F2204" s="12" t="n">
        <v>0</v>
      </c>
      <c r="G2204" s="12" t="str">
        <f aca="false">INDEX(Products!$C$2:$C$181,MATCH(C2204,Products!$A$2:$A$181,0))</f>
        <v>Books &amp; Stationery</v>
      </c>
      <c r="H2204" s="16" t="n">
        <f aca="false">INDEX(Products!$E$2:$E$181,MATCH(C2204,Products!$A$2:$A$181,0))</f>
        <v>387.23</v>
      </c>
      <c r="I2204" s="12" t="str">
        <f aca="false">INDEX(Orders!$G$2:$G$3525,MATCH(B2204,Orders!$A$2:$A$3525,0))</f>
        <v>Delivered</v>
      </c>
      <c r="J2204" s="16" t="n">
        <f aca="false">D2204*E2204*(1-F2204/100)</f>
        <v>639</v>
      </c>
      <c r="K2204" s="16" t="n">
        <f aca="false">D2204*H2204</f>
        <v>387.23</v>
      </c>
      <c r="L2204" s="16" t="n">
        <f aca="false">J2204-K2204</f>
        <v>251.77</v>
      </c>
    </row>
    <row r="2205" customFormat="false" ht="15" hidden="false" customHeight="false" outlineLevel="0" collapsed="false">
      <c r="A2205" s="12" t="n">
        <v>2204</v>
      </c>
      <c r="B2205" s="12" t="n">
        <v>1152</v>
      </c>
      <c r="C2205" s="12" t="n">
        <v>156</v>
      </c>
      <c r="D2205" s="12" t="n">
        <v>1</v>
      </c>
      <c r="E2205" s="16" t="n">
        <v>459</v>
      </c>
      <c r="F2205" s="12" t="n">
        <v>0</v>
      </c>
      <c r="G2205" s="12" t="str">
        <f aca="false">INDEX(Products!$C$2:$C$181,MATCH(C2205,Products!$A$2:$A$181,0))</f>
        <v>Books &amp; Stationery</v>
      </c>
      <c r="H2205" s="16" t="n">
        <f aca="false">INDEX(Products!$E$2:$E$181,MATCH(C2205,Products!$A$2:$A$181,0))</f>
        <v>259.65</v>
      </c>
      <c r="I2205" s="12" t="str">
        <f aca="false">INDEX(Orders!$G$2:$G$3525,MATCH(B2205,Orders!$A$2:$A$3525,0))</f>
        <v>Delivered</v>
      </c>
      <c r="J2205" s="16" t="n">
        <f aca="false">D2205*E2205*(1-F2205/100)</f>
        <v>459</v>
      </c>
      <c r="K2205" s="16" t="n">
        <f aca="false">D2205*H2205</f>
        <v>259.65</v>
      </c>
      <c r="L2205" s="16" t="n">
        <f aca="false">J2205-K2205</f>
        <v>199.35</v>
      </c>
    </row>
    <row r="2206" customFormat="false" ht="15" hidden="false" customHeight="false" outlineLevel="0" collapsed="false">
      <c r="A2206" s="12" t="n">
        <v>2205</v>
      </c>
      <c r="B2206" s="12" t="n">
        <v>1153</v>
      </c>
      <c r="C2206" s="12" t="n">
        <v>88</v>
      </c>
      <c r="D2206" s="12" t="n">
        <v>1</v>
      </c>
      <c r="E2206" s="16" t="n">
        <v>2049</v>
      </c>
      <c r="F2206" s="12" t="n">
        <v>0</v>
      </c>
      <c r="G2206" s="12" t="str">
        <f aca="false">INDEX(Products!$C$2:$C$181,MATCH(C2206,Products!$A$2:$A$181,0))</f>
        <v>Fashion</v>
      </c>
      <c r="H2206" s="16" t="n">
        <f aca="false">INDEX(Products!$E$2:$E$181,MATCH(C2206,Products!$A$2:$A$181,0))</f>
        <v>1198.41</v>
      </c>
      <c r="I2206" s="12" t="str">
        <f aca="false">INDEX(Orders!$G$2:$G$3525,MATCH(B2206,Orders!$A$2:$A$3525,0))</f>
        <v>Delivered</v>
      </c>
      <c r="J2206" s="16" t="n">
        <f aca="false">D2206*E2206*(1-F2206/100)</f>
        <v>2049</v>
      </c>
      <c r="K2206" s="16" t="n">
        <f aca="false">D2206*H2206</f>
        <v>1198.41</v>
      </c>
      <c r="L2206" s="16" t="n">
        <f aca="false">J2206-K2206</f>
        <v>850.59</v>
      </c>
    </row>
    <row r="2207" customFormat="false" ht="15" hidden="false" customHeight="false" outlineLevel="0" collapsed="false">
      <c r="A2207" s="12" t="n">
        <v>2206</v>
      </c>
      <c r="B2207" s="12" t="n">
        <v>1154</v>
      </c>
      <c r="C2207" s="12" t="n">
        <v>80</v>
      </c>
      <c r="D2207" s="12" t="n">
        <v>1</v>
      </c>
      <c r="E2207" s="16" t="n">
        <v>949</v>
      </c>
      <c r="F2207" s="12" t="n">
        <v>15</v>
      </c>
      <c r="G2207" s="12" t="str">
        <f aca="false">INDEX(Products!$C$2:$C$181,MATCH(C2207,Products!$A$2:$A$181,0))</f>
        <v>Fashion</v>
      </c>
      <c r="H2207" s="16" t="n">
        <f aca="false">INDEX(Products!$E$2:$E$181,MATCH(C2207,Products!$A$2:$A$181,0))</f>
        <v>660.17</v>
      </c>
      <c r="I2207" s="12" t="str">
        <f aca="false">INDEX(Orders!$G$2:$G$3525,MATCH(B2207,Orders!$A$2:$A$3525,0))</f>
        <v>Cancelled</v>
      </c>
      <c r="J2207" s="16" t="n">
        <f aca="false">D2207*E2207*(1-F2207/100)</f>
        <v>806.65</v>
      </c>
      <c r="K2207" s="16" t="n">
        <f aca="false">D2207*H2207</f>
        <v>660.17</v>
      </c>
      <c r="L2207" s="16" t="n">
        <f aca="false">J2207-K2207</f>
        <v>146.48</v>
      </c>
    </row>
    <row r="2208" customFormat="false" ht="15" hidden="false" customHeight="false" outlineLevel="0" collapsed="false">
      <c r="A2208" s="12" t="n">
        <v>2207</v>
      </c>
      <c r="B2208" s="12" t="n">
        <v>1155</v>
      </c>
      <c r="C2208" s="12" t="n">
        <v>156</v>
      </c>
      <c r="D2208" s="12" t="n">
        <v>1</v>
      </c>
      <c r="E2208" s="16" t="n">
        <v>459</v>
      </c>
      <c r="F2208" s="12" t="n">
        <v>0</v>
      </c>
      <c r="G2208" s="12" t="str">
        <f aca="false">INDEX(Products!$C$2:$C$181,MATCH(C2208,Products!$A$2:$A$181,0))</f>
        <v>Books &amp; Stationery</v>
      </c>
      <c r="H2208" s="16" t="n">
        <f aca="false">INDEX(Products!$E$2:$E$181,MATCH(C2208,Products!$A$2:$A$181,0))</f>
        <v>259.65</v>
      </c>
      <c r="I2208" s="12" t="str">
        <f aca="false">INDEX(Orders!$G$2:$G$3525,MATCH(B2208,Orders!$A$2:$A$3525,0))</f>
        <v>Delivered</v>
      </c>
      <c r="J2208" s="16" t="n">
        <f aca="false">D2208*E2208*(1-F2208/100)</f>
        <v>459</v>
      </c>
      <c r="K2208" s="16" t="n">
        <f aca="false">D2208*H2208</f>
        <v>259.65</v>
      </c>
      <c r="L2208" s="16" t="n">
        <f aca="false">J2208-K2208</f>
        <v>199.35</v>
      </c>
    </row>
    <row r="2209" customFormat="false" ht="15" hidden="false" customHeight="false" outlineLevel="0" collapsed="false">
      <c r="A2209" s="12" t="n">
        <v>2208</v>
      </c>
      <c r="B2209" s="12" t="n">
        <v>1155</v>
      </c>
      <c r="C2209" s="12" t="n">
        <v>113</v>
      </c>
      <c r="D2209" s="12" t="n">
        <v>1</v>
      </c>
      <c r="E2209" s="16" t="n">
        <v>599</v>
      </c>
      <c r="F2209" s="12" t="n">
        <v>0</v>
      </c>
      <c r="G2209" s="12" t="str">
        <f aca="false">INDEX(Products!$C$2:$C$181,MATCH(C2209,Products!$A$2:$A$181,0))</f>
        <v>Beauty</v>
      </c>
      <c r="H2209" s="16" t="n">
        <f aca="false">INDEX(Products!$E$2:$E$181,MATCH(C2209,Products!$A$2:$A$181,0))</f>
        <v>358.68</v>
      </c>
      <c r="I2209" s="12" t="str">
        <f aca="false">INDEX(Orders!$G$2:$G$3525,MATCH(B2209,Orders!$A$2:$A$3525,0))</f>
        <v>Delivered</v>
      </c>
      <c r="J2209" s="16" t="n">
        <f aca="false">D2209*E2209*(1-F2209/100)</f>
        <v>599</v>
      </c>
      <c r="K2209" s="16" t="n">
        <f aca="false">D2209*H2209</f>
        <v>358.68</v>
      </c>
      <c r="L2209" s="16" t="n">
        <f aca="false">J2209-K2209</f>
        <v>240.32</v>
      </c>
    </row>
    <row r="2210" customFormat="false" ht="15" hidden="false" customHeight="false" outlineLevel="0" collapsed="false">
      <c r="A2210" s="12" t="n">
        <v>2209</v>
      </c>
      <c r="B2210" s="12" t="n">
        <v>1156</v>
      </c>
      <c r="C2210" s="12" t="n">
        <v>12</v>
      </c>
      <c r="D2210" s="12" t="n">
        <v>1</v>
      </c>
      <c r="E2210" s="16" t="n">
        <v>2329</v>
      </c>
      <c r="F2210" s="12" t="n">
        <v>0</v>
      </c>
      <c r="G2210" s="12" t="str">
        <f aca="false">INDEX(Products!$C$2:$C$181,MATCH(C2210,Products!$A$2:$A$181,0))</f>
        <v>Electronics</v>
      </c>
      <c r="H2210" s="16" t="n">
        <f aca="false">INDEX(Products!$E$2:$E$181,MATCH(C2210,Products!$A$2:$A$181,0))</f>
        <v>1451.6</v>
      </c>
      <c r="I2210" s="12" t="str">
        <f aca="false">INDEX(Orders!$G$2:$G$3525,MATCH(B2210,Orders!$A$2:$A$3525,0))</f>
        <v>Delivered</v>
      </c>
      <c r="J2210" s="16" t="n">
        <f aca="false">D2210*E2210*(1-F2210/100)</f>
        <v>2329</v>
      </c>
      <c r="K2210" s="16" t="n">
        <f aca="false">D2210*H2210</f>
        <v>1451.6</v>
      </c>
      <c r="L2210" s="16" t="n">
        <f aca="false">J2210-K2210</f>
        <v>877.4</v>
      </c>
    </row>
    <row r="2211" customFormat="false" ht="15" hidden="false" customHeight="false" outlineLevel="0" collapsed="false">
      <c r="A2211" s="12" t="n">
        <v>2210</v>
      </c>
      <c r="B2211" s="12" t="n">
        <v>1157</v>
      </c>
      <c r="C2211" s="12" t="n">
        <v>20</v>
      </c>
      <c r="D2211" s="12" t="n">
        <v>1</v>
      </c>
      <c r="E2211" s="16" t="n">
        <v>4369</v>
      </c>
      <c r="F2211" s="12" t="n">
        <v>0</v>
      </c>
      <c r="G2211" s="12" t="str">
        <f aca="false">INDEX(Products!$C$2:$C$181,MATCH(C2211,Products!$A$2:$A$181,0))</f>
        <v>Electronics</v>
      </c>
      <c r="H2211" s="16" t="n">
        <f aca="false">INDEX(Products!$E$2:$E$181,MATCH(C2211,Products!$A$2:$A$181,0))</f>
        <v>2787.56</v>
      </c>
      <c r="I2211" s="12" t="str">
        <f aca="false">INDEX(Orders!$G$2:$G$3525,MATCH(B2211,Orders!$A$2:$A$3525,0))</f>
        <v>Delivered</v>
      </c>
      <c r="J2211" s="16" t="n">
        <f aca="false">D2211*E2211*(1-F2211/100)</f>
        <v>4369</v>
      </c>
      <c r="K2211" s="16" t="n">
        <f aca="false">D2211*H2211</f>
        <v>2787.56</v>
      </c>
      <c r="L2211" s="16" t="n">
        <f aca="false">J2211-K2211</f>
        <v>1581.44</v>
      </c>
    </row>
    <row r="2212" customFormat="false" ht="15" hidden="false" customHeight="false" outlineLevel="0" collapsed="false">
      <c r="A2212" s="12" t="n">
        <v>2211</v>
      </c>
      <c r="B2212" s="12" t="n">
        <v>1157</v>
      </c>
      <c r="C2212" s="12" t="n">
        <v>72</v>
      </c>
      <c r="D2212" s="12" t="n">
        <v>3</v>
      </c>
      <c r="E2212" s="16" t="n">
        <v>1649</v>
      </c>
      <c r="F2212" s="12" t="n">
        <v>5</v>
      </c>
      <c r="G2212" s="12" t="str">
        <f aca="false">INDEX(Products!$C$2:$C$181,MATCH(C2212,Products!$A$2:$A$181,0))</f>
        <v>Fashion</v>
      </c>
      <c r="H2212" s="16" t="n">
        <f aca="false">INDEX(Products!$E$2:$E$181,MATCH(C2212,Products!$A$2:$A$181,0))</f>
        <v>1006.18</v>
      </c>
      <c r="I2212" s="12" t="str">
        <f aca="false">INDEX(Orders!$G$2:$G$3525,MATCH(B2212,Orders!$A$2:$A$3525,0))</f>
        <v>Delivered</v>
      </c>
      <c r="J2212" s="16" t="n">
        <f aca="false">D2212*E2212*(1-F2212/100)</f>
        <v>4699.65</v>
      </c>
      <c r="K2212" s="16" t="n">
        <f aca="false">D2212*H2212</f>
        <v>3018.54</v>
      </c>
      <c r="L2212" s="16" t="n">
        <f aca="false">J2212-K2212</f>
        <v>1681.11</v>
      </c>
    </row>
    <row r="2213" customFormat="false" ht="15" hidden="false" customHeight="false" outlineLevel="0" collapsed="false">
      <c r="A2213" s="12" t="n">
        <v>2212</v>
      </c>
      <c r="B2213" s="12" t="n">
        <v>1157</v>
      </c>
      <c r="C2213" s="12" t="n">
        <v>43</v>
      </c>
      <c r="D2213" s="12" t="n">
        <v>1</v>
      </c>
      <c r="E2213" s="16" t="n">
        <v>1839</v>
      </c>
      <c r="F2213" s="12" t="n">
        <v>5</v>
      </c>
      <c r="G2213" s="12" t="str">
        <f aca="false">INDEX(Products!$C$2:$C$181,MATCH(C2213,Products!$A$2:$A$181,0))</f>
        <v>Home &amp; Kitchen</v>
      </c>
      <c r="H2213" s="16" t="n">
        <f aca="false">INDEX(Products!$E$2:$E$181,MATCH(C2213,Products!$A$2:$A$181,0))</f>
        <v>1131.05</v>
      </c>
      <c r="I2213" s="12" t="str">
        <f aca="false">INDEX(Orders!$G$2:$G$3525,MATCH(B2213,Orders!$A$2:$A$3525,0))</f>
        <v>Delivered</v>
      </c>
      <c r="J2213" s="16" t="n">
        <f aca="false">D2213*E2213*(1-F2213/100)</f>
        <v>1747.05</v>
      </c>
      <c r="K2213" s="16" t="n">
        <f aca="false">D2213*H2213</f>
        <v>1131.05</v>
      </c>
      <c r="L2213" s="16" t="n">
        <f aca="false">J2213-K2213</f>
        <v>616</v>
      </c>
    </row>
    <row r="2214" customFormat="false" ht="15" hidden="false" customHeight="false" outlineLevel="0" collapsed="false">
      <c r="A2214" s="12" t="n">
        <v>2213</v>
      </c>
      <c r="B2214" s="12" t="n">
        <v>1158</v>
      </c>
      <c r="C2214" s="12" t="n">
        <v>50</v>
      </c>
      <c r="D2214" s="12" t="n">
        <v>1</v>
      </c>
      <c r="E2214" s="16" t="n">
        <v>529</v>
      </c>
      <c r="F2214" s="12" t="n">
        <v>0</v>
      </c>
      <c r="G2214" s="12" t="str">
        <f aca="false">INDEX(Products!$C$2:$C$181,MATCH(C2214,Products!$A$2:$A$181,0))</f>
        <v>Home &amp; Kitchen</v>
      </c>
      <c r="H2214" s="16" t="n">
        <f aca="false">INDEX(Products!$E$2:$E$181,MATCH(C2214,Products!$A$2:$A$181,0))</f>
        <v>302.36</v>
      </c>
      <c r="I2214" s="12" t="str">
        <f aca="false">INDEX(Orders!$G$2:$G$3525,MATCH(B2214,Orders!$A$2:$A$3525,0))</f>
        <v>Returned</v>
      </c>
      <c r="J2214" s="16" t="n">
        <f aca="false">D2214*E2214*(1-F2214/100)</f>
        <v>529</v>
      </c>
      <c r="K2214" s="16" t="n">
        <f aca="false">D2214*H2214</f>
        <v>302.36</v>
      </c>
      <c r="L2214" s="16" t="n">
        <f aca="false">J2214-K2214</f>
        <v>226.64</v>
      </c>
    </row>
    <row r="2215" customFormat="false" ht="15" hidden="false" customHeight="false" outlineLevel="0" collapsed="false">
      <c r="A2215" s="12" t="n">
        <v>2214</v>
      </c>
      <c r="B2215" s="12" t="n">
        <v>1159</v>
      </c>
      <c r="C2215" s="12" t="n">
        <v>82</v>
      </c>
      <c r="D2215" s="12" t="n">
        <v>1</v>
      </c>
      <c r="E2215" s="16" t="n">
        <v>2019</v>
      </c>
      <c r="F2215" s="12" t="n">
        <v>5</v>
      </c>
      <c r="G2215" s="12" t="str">
        <f aca="false">INDEX(Products!$C$2:$C$181,MATCH(C2215,Products!$A$2:$A$181,0))</f>
        <v>Fashion</v>
      </c>
      <c r="H2215" s="16" t="n">
        <f aca="false">INDEX(Products!$E$2:$E$181,MATCH(C2215,Products!$A$2:$A$181,0))</f>
        <v>1326.8</v>
      </c>
      <c r="I2215" s="12" t="str">
        <f aca="false">INDEX(Orders!$G$2:$G$3525,MATCH(B2215,Orders!$A$2:$A$3525,0))</f>
        <v>Returned</v>
      </c>
      <c r="J2215" s="16" t="n">
        <f aca="false">D2215*E2215*(1-F2215/100)</f>
        <v>1918.05</v>
      </c>
      <c r="K2215" s="16" t="n">
        <f aca="false">D2215*H2215</f>
        <v>1326.8</v>
      </c>
      <c r="L2215" s="16" t="n">
        <f aca="false">J2215-K2215</f>
        <v>591.25</v>
      </c>
    </row>
    <row r="2216" customFormat="false" ht="15" hidden="false" customHeight="false" outlineLevel="0" collapsed="false">
      <c r="A2216" s="12" t="n">
        <v>2215</v>
      </c>
      <c r="B2216" s="12" t="n">
        <v>1159</v>
      </c>
      <c r="C2216" s="12" t="n">
        <v>61</v>
      </c>
      <c r="D2216" s="12" t="n">
        <v>3</v>
      </c>
      <c r="E2216" s="16" t="n">
        <v>2489</v>
      </c>
      <c r="F2216" s="12" t="n">
        <v>0</v>
      </c>
      <c r="G2216" s="12" t="str">
        <f aca="false">INDEX(Products!$C$2:$C$181,MATCH(C2216,Products!$A$2:$A$181,0))</f>
        <v>Fashion</v>
      </c>
      <c r="H2216" s="16" t="n">
        <f aca="false">INDEX(Products!$E$2:$E$181,MATCH(C2216,Products!$A$2:$A$181,0))</f>
        <v>1815.02</v>
      </c>
      <c r="I2216" s="12" t="str">
        <f aca="false">INDEX(Orders!$G$2:$G$3525,MATCH(B2216,Orders!$A$2:$A$3525,0))</f>
        <v>Returned</v>
      </c>
      <c r="J2216" s="16" t="n">
        <f aca="false">D2216*E2216*(1-F2216/100)</f>
        <v>7467</v>
      </c>
      <c r="K2216" s="16" t="n">
        <f aca="false">D2216*H2216</f>
        <v>5445.06</v>
      </c>
      <c r="L2216" s="16" t="n">
        <f aca="false">J2216-K2216</f>
        <v>2021.94</v>
      </c>
    </row>
    <row r="2217" customFormat="false" ht="15" hidden="false" customHeight="false" outlineLevel="0" collapsed="false">
      <c r="A2217" s="12" t="n">
        <v>2216</v>
      </c>
      <c r="B2217" s="12" t="n">
        <v>1159</v>
      </c>
      <c r="C2217" s="12" t="n">
        <v>58</v>
      </c>
      <c r="D2217" s="12" t="n">
        <v>1</v>
      </c>
      <c r="E2217" s="16" t="n">
        <v>3319</v>
      </c>
      <c r="F2217" s="12" t="n">
        <v>5</v>
      </c>
      <c r="G2217" s="12" t="str">
        <f aca="false">INDEX(Products!$C$2:$C$181,MATCH(C2217,Products!$A$2:$A$181,0))</f>
        <v>Home &amp; Kitchen</v>
      </c>
      <c r="H2217" s="16" t="n">
        <f aca="false">INDEX(Products!$E$2:$E$181,MATCH(C2217,Products!$A$2:$A$181,0))</f>
        <v>2403.93</v>
      </c>
      <c r="I2217" s="12" t="str">
        <f aca="false">INDEX(Orders!$G$2:$G$3525,MATCH(B2217,Orders!$A$2:$A$3525,0))</f>
        <v>Returned</v>
      </c>
      <c r="J2217" s="16" t="n">
        <f aca="false">D2217*E2217*(1-F2217/100)</f>
        <v>3153.05</v>
      </c>
      <c r="K2217" s="16" t="n">
        <f aca="false">D2217*H2217</f>
        <v>2403.93</v>
      </c>
      <c r="L2217" s="16" t="n">
        <f aca="false">J2217-K2217</f>
        <v>749.12</v>
      </c>
    </row>
    <row r="2218" customFormat="false" ht="15" hidden="false" customHeight="false" outlineLevel="0" collapsed="false">
      <c r="A2218" s="12" t="n">
        <v>2217</v>
      </c>
      <c r="B2218" s="12" t="n">
        <v>1160</v>
      </c>
      <c r="C2218" s="12" t="n">
        <v>104</v>
      </c>
      <c r="D2218" s="12" t="n">
        <v>1</v>
      </c>
      <c r="E2218" s="16" t="n">
        <v>329</v>
      </c>
      <c r="F2218" s="12" t="n">
        <v>20</v>
      </c>
      <c r="G2218" s="12" t="str">
        <f aca="false">INDEX(Products!$C$2:$C$181,MATCH(C2218,Products!$A$2:$A$181,0))</f>
        <v>Beauty</v>
      </c>
      <c r="H2218" s="16" t="n">
        <f aca="false">INDEX(Products!$E$2:$E$181,MATCH(C2218,Products!$A$2:$A$181,0))</f>
        <v>224.61</v>
      </c>
      <c r="I2218" s="12" t="str">
        <f aca="false">INDEX(Orders!$G$2:$G$3525,MATCH(B2218,Orders!$A$2:$A$3525,0))</f>
        <v>Returned</v>
      </c>
      <c r="J2218" s="16" t="n">
        <f aca="false">D2218*E2218*(1-F2218/100)</f>
        <v>263.2</v>
      </c>
      <c r="K2218" s="16" t="n">
        <f aca="false">D2218*H2218</f>
        <v>224.61</v>
      </c>
      <c r="L2218" s="16" t="n">
        <f aca="false">J2218-K2218</f>
        <v>38.59</v>
      </c>
    </row>
    <row r="2219" customFormat="false" ht="15" hidden="false" customHeight="false" outlineLevel="0" collapsed="false">
      <c r="A2219" s="12" t="n">
        <v>2218</v>
      </c>
      <c r="B2219" s="12" t="n">
        <v>1160</v>
      </c>
      <c r="C2219" s="12" t="n">
        <v>106</v>
      </c>
      <c r="D2219" s="12" t="n">
        <v>1</v>
      </c>
      <c r="E2219" s="16" t="n">
        <v>1069</v>
      </c>
      <c r="F2219" s="12" t="n">
        <v>0</v>
      </c>
      <c r="G2219" s="12" t="str">
        <f aca="false">INDEX(Products!$C$2:$C$181,MATCH(C2219,Products!$A$2:$A$181,0))</f>
        <v>Beauty</v>
      </c>
      <c r="H2219" s="16" t="n">
        <f aca="false">INDEX(Products!$E$2:$E$181,MATCH(C2219,Products!$A$2:$A$181,0))</f>
        <v>735.88</v>
      </c>
      <c r="I2219" s="12" t="str">
        <f aca="false">INDEX(Orders!$G$2:$G$3525,MATCH(B2219,Orders!$A$2:$A$3525,0))</f>
        <v>Returned</v>
      </c>
      <c r="J2219" s="16" t="n">
        <f aca="false">D2219*E2219*(1-F2219/100)</f>
        <v>1069</v>
      </c>
      <c r="K2219" s="16" t="n">
        <f aca="false">D2219*H2219</f>
        <v>735.88</v>
      </c>
      <c r="L2219" s="16" t="n">
        <f aca="false">J2219-K2219</f>
        <v>333.12</v>
      </c>
    </row>
    <row r="2220" customFormat="false" ht="15" hidden="false" customHeight="false" outlineLevel="0" collapsed="false">
      <c r="A2220" s="12" t="n">
        <v>2219</v>
      </c>
      <c r="B2220" s="12" t="n">
        <v>1160</v>
      </c>
      <c r="C2220" s="12" t="n">
        <v>25</v>
      </c>
      <c r="D2220" s="12" t="n">
        <v>1</v>
      </c>
      <c r="E2220" s="16" t="n">
        <v>3649</v>
      </c>
      <c r="F2220" s="12" t="n">
        <v>5</v>
      </c>
      <c r="G2220" s="12" t="str">
        <f aca="false">INDEX(Products!$C$2:$C$181,MATCH(C2220,Products!$A$2:$A$181,0))</f>
        <v>Electronics</v>
      </c>
      <c r="H2220" s="16" t="n">
        <f aca="false">INDEX(Products!$E$2:$E$181,MATCH(C2220,Products!$A$2:$A$181,0))</f>
        <v>2141.86</v>
      </c>
      <c r="I2220" s="12" t="str">
        <f aca="false">INDEX(Orders!$G$2:$G$3525,MATCH(B2220,Orders!$A$2:$A$3525,0))</f>
        <v>Returned</v>
      </c>
      <c r="J2220" s="16" t="n">
        <f aca="false">D2220*E2220*(1-F2220/100)</f>
        <v>3466.55</v>
      </c>
      <c r="K2220" s="16" t="n">
        <f aca="false">D2220*H2220</f>
        <v>2141.86</v>
      </c>
      <c r="L2220" s="16" t="n">
        <f aca="false">J2220-K2220</f>
        <v>1324.69</v>
      </c>
    </row>
    <row r="2221" customFormat="false" ht="15" hidden="false" customHeight="false" outlineLevel="0" collapsed="false">
      <c r="A2221" s="12" t="n">
        <v>2220</v>
      </c>
      <c r="B2221" s="12" t="n">
        <v>1161</v>
      </c>
      <c r="C2221" s="12" t="n">
        <v>128</v>
      </c>
      <c r="D2221" s="12" t="n">
        <v>1</v>
      </c>
      <c r="E2221" s="16" t="n">
        <v>899</v>
      </c>
      <c r="F2221" s="12" t="n">
        <v>10</v>
      </c>
      <c r="G2221" s="12" t="str">
        <f aca="false">INDEX(Products!$C$2:$C$181,MATCH(C2221,Products!$A$2:$A$181,0))</f>
        <v>Sports &amp; Fitness</v>
      </c>
      <c r="H2221" s="16" t="n">
        <f aca="false">INDEX(Products!$E$2:$E$181,MATCH(C2221,Products!$A$2:$A$181,0))</f>
        <v>594.56</v>
      </c>
      <c r="I2221" s="12" t="str">
        <f aca="false">INDEX(Orders!$G$2:$G$3525,MATCH(B2221,Orders!$A$2:$A$3525,0))</f>
        <v>Delivered</v>
      </c>
      <c r="J2221" s="16" t="n">
        <f aca="false">D2221*E2221*(1-F2221/100)</f>
        <v>809.1</v>
      </c>
      <c r="K2221" s="16" t="n">
        <f aca="false">D2221*H2221</f>
        <v>594.56</v>
      </c>
      <c r="L2221" s="16" t="n">
        <f aca="false">J2221-K2221</f>
        <v>214.54</v>
      </c>
    </row>
    <row r="2222" customFormat="false" ht="15" hidden="false" customHeight="false" outlineLevel="0" collapsed="false">
      <c r="A2222" s="12" t="n">
        <v>2221</v>
      </c>
      <c r="B2222" s="12" t="n">
        <v>1161</v>
      </c>
      <c r="C2222" s="12" t="n">
        <v>10</v>
      </c>
      <c r="D2222" s="12" t="n">
        <v>1</v>
      </c>
      <c r="E2222" s="16" t="n">
        <v>3059</v>
      </c>
      <c r="F2222" s="12" t="n">
        <v>5</v>
      </c>
      <c r="G2222" s="12" t="str">
        <f aca="false">INDEX(Products!$C$2:$C$181,MATCH(C2222,Products!$A$2:$A$181,0))</f>
        <v>Electronics</v>
      </c>
      <c r="H2222" s="16" t="n">
        <f aca="false">INDEX(Products!$E$2:$E$181,MATCH(C2222,Products!$A$2:$A$181,0))</f>
        <v>1860.62</v>
      </c>
      <c r="I2222" s="12" t="str">
        <f aca="false">INDEX(Orders!$G$2:$G$3525,MATCH(B2222,Orders!$A$2:$A$3525,0))</f>
        <v>Delivered</v>
      </c>
      <c r="J2222" s="16" t="n">
        <f aca="false">D2222*E2222*(1-F2222/100)</f>
        <v>2906.05</v>
      </c>
      <c r="K2222" s="16" t="n">
        <f aca="false">D2222*H2222</f>
        <v>1860.62</v>
      </c>
      <c r="L2222" s="16" t="n">
        <f aca="false">J2222-K2222</f>
        <v>1045.43</v>
      </c>
    </row>
    <row r="2223" customFormat="false" ht="15" hidden="false" customHeight="false" outlineLevel="0" collapsed="false">
      <c r="A2223" s="12" t="n">
        <v>2222</v>
      </c>
      <c r="B2223" s="12" t="n">
        <v>1162</v>
      </c>
      <c r="C2223" s="12" t="n">
        <v>156</v>
      </c>
      <c r="D2223" s="12" t="n">
        <v>1</v>
      </c>
      <c r="E2223" s="16" t="n">
        <v>459</v>
      </c>
      <c r="F2223" s="12" t="n">
        <v>0</v>
      </c>
      <c r="G2223" s="12" t="str">
        <f aca="false">INDEX(Products!$C$2:$C$181,MATCH(C2223,Products!$A$2:$A$181,0))</f>
        <v>Books &amp; Stationery</v>
      </c>
      <c r="H2223" s="16" t="n">
        <f aca="false">INDEX(Products!$E$2:$E$181,MATCH(C2223,Products!$A$2:$A$181,0))</f>
        <v>259.65</v>
      </c>
      <c r="I2223" s="12" t="str">
        <f aca="false">INDEX(Orders!$G$2:$G$3525,MATCH(B2223,Orders!$A$2:$A$3525,0))</f>
        <v>Delivered</v>
      </c>
      <c r="J2223" s="16" t="n">
        <f aca="false">D2223*E2223*(1-F2223/100)</f>
        <v>459</v>
      </c>
      <c r="K2223" s="16" t="n">
        <f aca="false">D2223*H2223</f>
        <v>259.65</v>
      </c>
      <c r="L2223" s="16" t="n">
        <f aca="false">J2223-K2223</f>
        <v>199.35</v>
      </c>
    </row>
    <row r="2224" customFormat="false" ht="15" hidden="false" customHeight="false" outlineLevel="0" collapsed="false">
      <c r="A2224" s="12" t="n">
        <v>2223</v>
      </c>
      <c r="B2224" s="12" t="n">
        <v>1163</v>
      </c>
      <c r="C2224" s="12" t="n">
        <v>14</v>
      </c>
      <c r="D2224" s="12" t="n">
        <v>1</v>
      </c>
      <c r="E2224" s="16" t="n">
        <v>1849</v>
      </c>
      <c r="F2224" s="12" t="n">
        <v>0</v>
      </c>
      <c r="G2224" s="12" t="str">
        <f aca="false">INDEX(Products!$C$2:$C$181,MATCH(C2224,Products!$A$2:$A$181,0))</f>
        <v>Electronics</v>
      </c>
      <c r="H2224" s="16" t="n">
        <f aca="false">INDEX(Products!$E$2:$E$181,MATCH(C2224,Products!$A$2:$A$181,0))</f>
        <v>1207.11</v>
      </c>
      <c r="I2224" s="12" t="str">
        <f aca="false">INDEX(Orders!$G$2:$G$3525,MATCH(B2224,Orders!$A$2:$A$3525,0))</f>
        <v>Delivered</v>
      </c>
      <c r="J2224" s="16" t="n">
        <f aca="false">D2224*E2224*(1-F2224/100)</f>
        <v>1849</v>
      </c>
      <c r="K2224" s="16" t="n">
        <f aca="false">D2224*H2224</f>
        <v>1207.11</v>
      </c>
      <c r="L2224" s="16" t="n">
        <f aca="false">J2224-K2224</f>
        <v>641.89</v>
      </c>
    </row>
    <row r="2225" customFormat="false" ht="15" hidden="false" customHeight="false" outlineLevel="0" collapsed="false">
      <c r="A2225" s="12" t="n">
        <v>2224</v>
      </c>
      <c r="B2225" s="12" t="n">
        <v>1163</v>
      </c>
      <c r="C2225" s="12" t="n">
        <v>63</v>
      </c>
      <c r="D2225" s="12" t="n">
        <v>1</v>
      </c>
      <c r="E2225" s="16" t="n">
        <v>929</v>
      </c>
      <c r="F2225" s="12" t="n">
        <v>0</v>
      </c>
      <c r="G2225" s="12" t="str">
        <f aca="false">INDEX(Products!$C$2:$C$181,MATCH(C2225,Products!$A$2:$A$181,0))</f>
        <v>Fashion</v>
      </c>
      <c r="H2225" s="16" t="n">
        <f aca="false">INDEX(Products!$E$2:$E$181,MATCH(C2225,Products!$A$2:$A$181,0))</f>
        <v>590.31</v>
      </c>
      <c r="I2225" s="12" t="str">
        <f aca="false">INDEX(Orders!$G$2:$G$3525,MATCH(B2225,Orders!$A$2:$A$3525,0))</f>
        <v>Delivered</v>
      </c>
      <c r="J2225" s="16" t="n">
        <f aca="false">D2225*E2225*(1-F2225/100)</f>
        <v>929</v>
      </c>
      <c r="K2225" s="16" t="n">
        <f aca="false">D2225*H2225</f>
        <v>590.31</v>
      </c>
      <c r="L2225" s="16" t="n">
        <f aca="false">J2225-K2225</f>
        <v>338.69</v>
      </c>
    </row>
    <row r="2226" customFormat="false" ht="15" hidden="false" customHeight="false" outlineLevel="0" collapsed="false">
      <c r="A2226" s="12" t="n">
        <v>2225</v>
      </c>
      <c r="B2226" s="12" t="n">
        <v>1164</v>
      </c>
      <c r="C2226" s="12" t="n">
        <v>56</v>
      </c>
      <c r="D2226" s="12" t="n">
        <v>1</v>
      </c>
      <c r="E2226" s="16" t="n">
        <v>1739</v>
      </c>
      <c r="F2226" s="12" t="n">
        <v>5</v>
      </c>
      <c r="G2226" s="12" t="str">
        <f aca="false">INDEX(Products!$C$2:$C$181,MATCH(C2226,Products!$A$2:$A$181,0))</f>
        <v>Home &amp; Kitchen</v>
      </c>
      <c r="H2226" s="16" t="n">
        <f aca="false">INDEX(Products!$E$2:$E$181,MATCH(C2226,Products!$A$2:$A$181,0))</f>
        <v>1012.52</v>
      </c>
      <c r="I2226" s="12" t="str">
        <f aca="false">INDEX(Orders!$G$2:$G$3525,MATCH(B2226,Orders!$A$2:$A$3525,0))</f>
        <v>Delivered</v>
      </c>
      <c r="J2226" s="16" t="n">
        <f aca="false">D2226*E2226*(1-F2226/100)</f>
        <v>1652.05</v>
      </c>
      <c r="K2226" s="16" t="n">
        <f aca="false">D2226*H2226</f>
        <v>1012.52</v>
      </c>
      <c r="L2226" s="16" t="n">
        <f aca="false">J2226-K2226</f>
        <v>639.53</v>
      </c>
    </row>
    <row r="2227" customFormat="false" ht="15" hidden="false" customHeight="false" outlineLevel="0" collapsed="false">
      <c r="A2227" s="12" t="n">
        <v>2226</v>
      </c>
      <c r="B2227" s="12" t="n">
        <v>1165</v>
      </c>
      <c r="C2227" s="12" t="n">
        <v>111</v>
      </c>
      <c r="D2227" s="12" t="n">
        <v>1</v>
      </c>
      <c r="E2227" s="16" t="n">
        <v>1249</v>
      </c>
      <c r="F2227" s="12" t="n">
        <v>5</v>
      </c>
      <c r="G2227" s="12" t="str">
        <f aca="false">INDEX(Products!$C$2:$C$181,MATCH(C2227,Products!$A$2:$A$181,0))</f>
        <v>Beauty</v>
      </c>
      <c r="H2227" s="16" t="n">
        <f aca="false">INDEX(Products!$E$2:$E$181,MATCH(C2227,Products!$A$2:$A$181,0))</f>
        <v>828.91</v>
      </c>
      <c r="I2227" s="12" t="str">
        <f aca="false">INDEX(Orders!$G$2:$G$3525,MATCH(B2227,Orders!$A$2:$A$3525,0))</f>
        <v>Delivered</v>
      </c>
      <c r="J2227" s="16" t="n">
        <f aca="false">D2227*E2227*(1-F2227/100)</f>
        <v>1186.55</v>
      </c>
      <c r="K2227" s="16" t="n">
        <f aca="false">D2227*H2227</f>
        <v>828.91</v>
      </c>
      <c r="L2227" s="16" t="n">
        <f aca="false">J2227-K2227</f>
        <v>357.64</v>
      </c>
    </row>
    <row r="2228" customFormat="false" ht="15" hidden="false" customHeight="false" outlineLevel="0" collapsed="false">
      <c r="A2228" s="12" t="n">
        <v>2227</v>
      </c>
      <c r="B2228" s="12" t="n">
        <v>1166</v>
      </c>
      <c r="C2228" s="12" t="n">
        <v>85</v>
      </c>
      <c r="D2228" s="12" t="n">
        <v>1</v>
      </c>
      <c r="E2228" s="16" t="n">
        <v>419</v>
      </c>
      <c r="F2228" s="12" t="n">
        <v>20</v>
      </c>
      <c r="G2228" s="12" t="str">
        <f aca="false">INDEX(Products!$C$2:$C$181,MATCH(C2228,Products!$A$2:$A$181,0))</f>
        <v>Fashion</v>
      </c>
      <c r="H2228" s="16" t="n">
        <f aca="false">INDEX(Products!$E$2:$E$181,MATCH(C2228,Products!$A$2:$A$181,0))</f>
        <v>279.97</v>
      </c>
      <c r="I2228" s="12" t="str">
        <f aca="false">INDEX(Orders!$G$2:$G$3525,MATCH(B2228,Orders!$A$2:$A$3525,0))</f>
        <v>Delivered</v>
      </c>
      <c r="J2228" s="16" t="n">
        <f aca="false">D2228*E2228*(1-F2228/100)</f>
        <v>335.2</v>
      </c>
      <c r="K2228" s="16" t="n">
        <f aca="false">D2228*H2228</f>
        <v>279.97</v>
      </c>
      <c r="L2228" s="16" t="n">
        <f aca="false">J2228-K2228</f>
        <v>55.23</v>
      </c>
    </row>
    <row r="2229" customFormat="false" ht="15" hidden="false" customHeight="false" outlineLevel="0" collapsed="false">
      <c r="A2229" s="12" t="n">
        <v>2228</v>
      </c>
      <c r="B2229" s="12" t="n">
        <v>1167</v>
      </c>
      <c r="C2229" s="12" t="n">
        <v>152</v>
      </c>
      <c r="D2229" s="12" t="n">
        <v>1</v>
      </c>
      <c r="E2229" s="16" t="n">
        <v>539</v>
      </c>
      <c r="F2229" s="12" t="n">
        <v>0</v>
      </c>
      <c r="G2229" s="12" t="str">
        <f aca="false">INDEX(Products!$C$2:$C$181,MATCH(C2229,Products!$A$2:$A$181,0))</f>
        <v>Books &amp; Stationery</v>
      </c>
      <c r="H2229" s="16" t="n">
        <f aca="false">INDEX(Products!$E$2:$E$181,MATCH(C2229,Products!$A$2:$A$181,0))</f>
        <v>365.16</v>
      </c>
      <c r="I2229" s="12" t="str">
        <f aca="false">INDEX(Orders!$G$2:$G$3525,MATCH(B2229,Orders!$A$2:$A$3525,0))</f>
        <v>Delivered</v>
      </c>
      <c r="J2229" s="16" t="n">
        <f aca="false">D2229*E2229*(1-F2229/100)</f>
        <v>539</v>
      </c>
      <c r="K2229" s="16" t="n">
        <f aca="false">D2229*H2229</f>
        <v>365.16</v>
      </c>
      <c r="L2229" s="16" t="n">
        <f aca="false">J2229-K2229</f>
        <v>173.84</v>
      </c>
    </row>
    <row r="2230" customFormat="false" ht="15" hidden="false" customHeight="false" outlineLevel="0" collapsed="false">
      <c r="A2230" s="12" t="n">
        <v>2229</v>
      </c>
      <c r="B2230" s="12" t="n">
        <v>1167</v>
      </c>
      <c r="C2230" s="12" t="n">
        <v>164</v>
      </c>
      <c r="D2230" s="12" t="n">
        <v>1</v>
      </c>
      <c r="E2230" s="16" t="n">
        <v>549</v>
      </c>
      <c r="F2230" s="12" t="n">
        <v>0</v>
      </c>
      <c r="G2230" s="12" t="str">
        <f aca="false">INDEX(Products!$C$2:$C$181,MATCH(C2230,Products!$A$2:$A$181,0))</f>
        <v>Books &amp; Stationery</v>
      </c>
      <c r="H2230" s="16" t="n">
        <f aca="false">INDEX(Products!$E$2:$E$181,MATCH(C2230,Products!$A$2:$A$181,0))</f>
        <v>369.12</v>
      </c>
      <c r="I2230" s="12" t="str">
        <f aca="false">INDEX(Orders!$G$2:$G$3525,MATCH(B2230,Orders!$A$2:$A$3525,0))</f>
        <v>Delivered</v>
      </c>
      <c r="J2230" s="16" t="n">
        <f aca="false">D2230*E2230*(1-F2230/100)</f>
        <v>549</v>
      </c>
      <c r="K2230" s="16" t="n">
        <f aca="false">D2230*H2230</f>
        <v>369.12</v>
      </c>
      <c r="L2230" s="16" t="n">
        <f aca="false">J2230-K2230</f>
        <v>179.88</v>
      </c>
    </row>
    <row r="2231" customFormat="false" ht="15" hidden="false" customHeight="false" outlineLevel="0" collapsed="false">
      <c r="A2231" s="12" t="n">
        <v>2230</v>
      </c>
      <c r="B2231" s="12" t="n">
        <v>1168</v>
      </c>
      <c r="C2231" s="12" t="n">
        <v>157</v>
      </c>
      <c r="D2231" s="12" t="n">
        <v>1</v>
      </c>
      <c r="E2231" s="16" t="n">
        <v>129</v>
      </c>
      <c r="F2231" s="12" t="n">
        <v>5</v>
      </c>
      <c r="G2231" s="12" t="str">
        <f aca="false">INDEX(Products!$C$2:$C$181,MATCH(C2231,Products!$A$2:$A$181,0))</f>
        <v>Books &amp; Stationery</v>
      </c>
      <c r="H2231" s="16" t="n">
        <f aca="false">INDEX(Products!$E$2:$E$181,MATCH(C2231,Products!$A$2:$A$181,0))</f>
        <v>95.79</v>
      </c>
      <c r="I2231" s="12" t="str">
        <f aca="false">INDEX(Orders!$G$2:$G$3525,MATCH(B2231,Orders!$A$2:$A$3525,0))</f>
        <v>Delivered</v>
      </c>
      <c r="J2231" s="16" t="n">
        <f aca="false">D2231*E2231*(1-F2231/100)</f>
        <v>122.55</v>
      </c>
      <c r="K2231" s="16" t="n">
        <f aca="false">D2231*H2231</f>
        <v>95.79</v>
      </c>
      <c r="L2231" s="16" t="n">
        <f aca="false">J2231-K2231</f>
        <v>26.76</v>
      </c>
    </row>
    <row r="2232" customFormat="false" ht="15" hidden="false" customHeight="false" outlineLevel="0" collapsed="false">
      <c r="A2232" s="12" t="n">
        <v>2231</v>
      </c>
      <c r="B2232" s="12" t="n">
        <v>1169</v>
      </c>
      <c r="C2232" s="12" t="n">
        <v>99</v>
      </c>
      <c r="D2232" s="12" t="n">
        <v>1</v>
      </c>
      <c r="E2232" s="16" t="n">
        <v>1359</v>
      </c>
      <c r="F2232" s="12" t="n">
        <v>0</v>
      </c>
      <c r="G2232" s="12" t="str">
        <f aca="false">INDEX(Products!$C$2:$C$181,MATCH(C2232,Products!$A$2:$A$181,0))</f>
        <v>Beauty</v>
      </c>
      <c r="H2232" s="16" t="n">
        <f aca="false">INDEX(Products!$E$2:$E$181,MATCH(C2232,Products!$A$2:$A$181,0))</f>
        <v>991.28</v>
      </c>
      <c r="I2232" s="12" t="str">
        <f aca="false">INDEX(Orders!$G$2:$G$3525,MATCH(B2232,Orders!$A$2:$A$3525,0))</f>
        <v>Delivered</v>
      </c>
      <c r="J2232" s="16" t="n">
        <f aca="false">D2232*E2232*(1-F2232/100)</f>
        <v>1359</v>
      </c>
      <c r="K2232" s="16" t="n">
        <f aca="false">D2232*H2232</f>
        <v>991.28</v>
      </c>
      <c r="L2232" s="16" t="n">
        <f aca="false">J2232-K2232</f>
        <v>367.72</v>
      </c>
    </row>
    <row r="2233" customFormat="false" ht="15" hidden="false" customHeight="false" outlineLevel="0" collapsed="false">
      <c r="A2233" s="12" t="n">
        <v>2232</v>
      </c>
      <c r="B2233" s="12" t="n">
        <v>1170</v>
      </c>
      <c r="C2233" s="12" t="n">
        <v>35</v>
      </c>
      <c r="D2233" s="12" t="n">
        <v>2</v>
      </c>
      <c r="E2233" s="16" t="n">
        <v>749</v>
      </c>
      <c r="F2233" s="12" t="n">
        <v>0</v>
      </c>
      <c r="G2233" s="12" t="str">
        <f aca="false">INDEX(Products!$C$2:$C$181,MATCH(C2233,Products!$A$2:$A$181,0))</f>
        <v>Home &amp; Kitchen</v>
      </c>
      <c r="H2233" s="16" t="n">
        <f aca="false">INDEX(Products!$E$2:$E$181,MATCH(C2233,Products!$A$2:$A$181,0))</f>
        <v>559.79</v>
      </c>
      <c r="I2233" s="12" t="str">
        <f aca="false">INDEX(Orders!$G$2:$G$3525,MATCH(B2233,Orders!$A$2:$A$3525,0))</f>
        <v>Delivered</v>
      </c>
      <c r="J2233" s="16" t="n">
        <f aca="false">D2233*E2233*(1-F2233/100)</f>
        <v>1498</v>
      </c>
      <c r="K2233" s="16" t="n">
        <f aca="false">D2233*H2233</f>
        <v>1119.58</v>
      </c>
      <c r="L2233" s="16" t="n">
        <f aca="false">J2233-K2233</f>
        <v>378.42</v>
      </c>
    </row>
    <row r="2234" customFormat="false" ht="15" hidden="false" customHeight="false" outlineLevel="0" collapsed="false">
      <c r="A2234" s="12" t="n">
        <v>2233</v>
      </c>
      <c r="B2234" s="12" t="n">
        <v>1171</v>
      </c>
      <c r="C2234" s="12" t="n">
        <v>23</v>
      </c>
      <c r="D2234" s="12" t="n">
        <v>1</v>
      </c>
      <c r="E2234" s="16" t="n">
        <v>2159</v>
      </c>
      <c r="F2234" s="12" t="n">
        <v>0</v>
      </c>
      <c r="G2234" s="12" t="str">
        <f aca="false">INDEX(Products!$C$2:$C$181,MATCH(C2234,Products!$A$2:$A$181,0))</f>
        <v>Electronics</v>
      </c>
      <c r="H2234" s="16" t="n">
        <f aca="false">INDEX(Products!$E$2:$E$181,MATCH(C2234,Products!$A$2:$A$181,0))</f>
        <v>1473.53</v>
      </c>
      <c r="I2234" s="12" t="str">
        <f aca="false">INDEX(Orders!$G$2:$G$3525,MATCH(B2234,Orders!$A$2:$A$3525,0))</f>
        <v>Returned</v>
      </c>
      <c r="J2234" s="16" t="n">
        <f aca="false">D2234*E2234*(1-F2234/100)</f>
        <v>2159</v>
      </c>
      <c r="K2234" s="16" t="n">
        <f aca="false">D2234*H2234</f>
        <v>1473.53</v>
      </c>
      <c r="L2234" s="16" t="n">
        <f aca="false">J2234-K2234</f>
        <v>685.47</v>
      </c>
    </row>
    <row r="2235" customFormat="false" ht="15" hidden="false" customHeight="false" outlineLevel="0" collapsed="false">
      <c r="A2235" s="12" t="n">
        <v>2234</v>
      </c>
      <c r="B2235" s="12" t="n">
        <v>1171</v>
      </c>
      <c r="C2235" s="12" t="n">
        <v>45</v>
      </c>
      <c r="D2235" s="12" t="n">
        <v>2</v>
      </c>
      <c r="E2235" s="16" t="n">
        <v>4489</v>
      </c>
      <c r="F2235" s="12" t="n">
        <v>10</v>
      </c>
      <c r="G2235" s="12" t="str">
        <f aca="false">INDEX(Products!$C$2:$C$181,MATCH(C2235,Products!$A$2:$A$181,0))</f>
        <v>Home &amp; Kitchen</v>
      </c>
      <c r="H2235" s="16" t="n">
        <f aca="false">INDEX(Products!$E$2:$E$181,MATCH(C2235,Products!$A$2:$A$181,0))</f>
        <v>2892.9</v>
      </c>
      <c r="I2235" s="12" t="str">
        <f aca="false">INDEX(Orders!$G$2:$G$3525,MATCH(B2235,Orders!$A$2:$A$3525,0))</f>
        <v>Returned</v>
      </c>
      <c r="J2235" s="16" t="n">
        <f aca="false">D2235*E2235*(1-F2235/100)</f>
        <v>8080.2</v>
      </c>
      <c r="K2235" s="16" t="n">
        <f aca="false">D2235*H2235</f>
        <v>5785.8</v>
      </c>
      <c r="L2235" s="16" t="n">
        <f aca="false">J2235-K2235</f>
        <v>2294.4</v>
      </c>
    </row>
    <row r="2236" customFormat="false" ht="15" hidden="false" customHeight="false" outlineLevel="0" collapsed="false">
      <c r="A2236" s="12" t="n">
        <v>2235</v>
      </c>
      <c r="B2236" s="12" t="n">
        <v>1171</v>
      </c>
      <c r="C2236" s="12" t="n">
        <v>151</v>
      </c>
      <c r="D2236" s="12" t="n">
        <v>1</v>
      </c>
      <c r="E2236" s="16" t="n">
        <v>149</v>
      </c>
      <c r="F2236" s="12" t="n">
        <v>5</v>
      </c>
      <c r="G2236" s="12" t="str">
        <f aca="false">INDEX(Products!$C$2:$C$181,MATCH(C2236,Products!$A$2:$A$181,0))</f>
        <v>Books &amp; Stationery</v>
      </c>
      <c r="H2236" s="16" t="n">
        <f aca="false">INDEX(Products!$E$2:$E$181,MATCH(C2236,Products!$A$2:$A$181,0))</f>
        <v>97.78</v>
      </c>
      <c r="I2236" s="12" t="str">
        <f aca="false">INDEX(Orders!$G$2:$G$3525,MATCH(B2236,Orders!$A$2:$A$3525,0))</f>
        <v>Returned</v>
      </c>
      <c r="J2236" s="16" t="n">
        <f aca="false">D2236*E2236*(1-F2236/100)</f>
        <v>141.55</v>
      </c>
      <c r="K2236" s="16" t="n">
        <f aca="false">D2236*H2236</f>
        <v>97.78</v>
      </c>
      <c r="L2236" s="16" t="n">
        <f aca="false">J2236-K2236</f>
        <v>43.77</v>
      </c>
    </row>
    <row r="2237" customFormat="false" ht="15" hidden="false" customHeight="false" outlineLevel="0" collapsed="false">
      <c r="A2237" s="12" t="n">
        <v>2236</v>
      </c>
      <c r="B2237" s="12" t="n">
        <v>1172</v>
      </c>
      <c r="C2237" s="12" t="n">
        <v>99</v>
      </c>
      <c r="D2237" s="12" t="n">
        <v>2</v>
      </c>
      <c r="E2237" s="16" t="n">
        <v>1359</v>
      </c>
      <c r="F2237" s="12" t="n">
        <v>0</v>
      </c>
      <c r="G2237" s="12" t="str">
        <f aca="false">INDEX(Products!$C$2:$C$181,MATCH(C2237,Products!$A$2:$A$181,0))</f>
        <v>Beauty</v>
      </c>
      <c r="H2237" s="16" t="n">
        <f aca="false">INDEX(Products!$E$2:$E$181,MATCH(C2237,Products!$A$2:$A$181,0))</f>
        <v>991.28</v>
      </c>
      <c r="I2237" s="12" t="str">
        <f aca="false">INDEX(Orders!$G$2:$G$3525,MATCH(B2237,Orders!$A$2:$A$3525,0))</f>
        <v>Delivered</v>
      </c>
      <c r="J2237" s="16" t="n">
        <f aca="false">D2237*E2237*(1-F2237/100)</f>
        <v>2718</v>
      </c>
      <c r="K2237" s="16" t="n">
        <f aca="false">D2237*H2237</f>
        <v>1982.56</v>
      </c>
      <c r="L2237" s="16" t="n">
        <f aca="false">J2237-K2237</f>
        <v>735.44</v>
      </c>
    </row>
    <row r="2238" customFormat="false" ht="15" hidden="false" customHeight="false" outlineLevel="0" collapsed="false">
      <c r="A2238" s="12" t="n">
        <v>2237</v>
      </c>
      <c r="B2238" s="12" t="n">
        <v>1173</v>
      </c>
      <c r="C2238" s="12" t="n">
        <v>159</v>
      </c>
      <c r="D2238" s="12" t="n">
        <v>1</v>
      </c>
      <c r="E2238" s="16" t="n">
        <v>439</v>
      </c>
      <c r="F2238" s="12" t="n">
        <v>0</v>
      </c>
      <c r="G2238" s="12" t="str">
        <f aca="false">INDEX(Products!$C$2:$C$181,MATCH(C2238,Products!$A$2:$A$181,0))</f>
        <v>Books &amp; Stationery</v>
      </c>
      <c r="H2238" s="16" t="n">
        <f aca="false">INDEX(Products!$E$2:$E$181,MATCH(C2238,Products!$A$2:$A$181,0))</f>
        <v>256.67</v>
      </c>
      <c r="I2238" s="12" t="str">
        <f aca="false">INDEX(Orders!$G$2:$G$3525,MATCH(B2238,Orders!$A$2:$A$3525,0))</f>
        <v>Delivered</v>
      </c>
      <c r="J2238" s="16" t="n">
        <f aca="false">D2238*E2238*(1-F2238/100)</f>
        <v>439</v>
      </c>
      <c r="K2238" s="16" t="n">
        <f aca="false">D2238*H2238</f>
        <v>256.67</v>
      </c>
      <c r="L2238" s="16" t="n">
        <f aca="false">J2238-K2238</f>
        <v>182.33</v>
      </c>
    </row>
    <row r="2239" customFormat="false" ht="15" hidden="false" customHeight="false" outlineLevel="0" collapsed="false">
      <c r="A2239" s="12" t="n">
        <v>2238</v>
      </c>
      <c r="B2239" s="12" t="n">
        <v>1173</v>
      </c>
      <c r="C2239" s="12" t="n">
        <v>57</v>
      </c>
      <c r="D2239" s="12" t="n">
        <v>1</v>
      </c>
      <c r="E2239" s="16" t="n">
        <v>4689</v>
      </c>
      <c r="F2239" s="12" t="n">
        <v>0</v>
      </c>
      <c r="G2239" s="12" t="str">
        <f aca="false">INDEX(Products!$C$2:$C$181,MATCH(C2239,Products!$A$2:$A$181,0))</f>
        <v>Home &amp; Kitchen</v>
      </c>
      <c r="H2239" s="16" t="n">
        <f aca="false">INDEX(Products!$E$2:$E$181,MATCH(C2239,Products!$A$2:$A$181,0))</f>
        <v>3336.81</v>
      </c>
      <c r="I2239" s="12" t="str">
        <f aca="false">INDEX(Orders!$G$2:$G$3525,MATCH(B2239,Orders!$A$2:$A$3525,0))</f>
        <v>Delivered</v>
      </c>
      <c r="J2239" s="16" t="n">
        <f aca="false">D2239*E2239*(1-F2239/100)</f>
        <v>4689</v>
      </c>
      <c r="K2239" s="16" t="n">
        <f aca="false">D2239*H2239</f>
        <v>3336.81</v>
      </c>
      <c r="L2239" s="16" t="n">
        <f aca="false">J2239-K2239</f>
        <v>1352.19</v>
      </c>
    </row>
    <row r="2240" customFormat="false" ht="15" hidden="false" customHeight="false" outlineLevel="0" collapsed="false">
      <c r="A2240" s="12" t="n">
        <v>2239</v>
      </c>
      <c r="B2240" s="12" t="n">
        <v>1173</v>
      </c>
      <c r="C2240" s="12" t="n">
        <v>132</v>
      </c>
      <c r="D2240" s="12" t="n">
        <v>2</v>
      </c>
      <c r="E2240" s="16" t="n">
        <v>789</v>
      </c>
      <c r="F2240" s="12" t="n">
        <v>15</v>
      </c>
      <c r="G2240" s="12" t="str">
        <f aca="false">INDEX(Products!$C$2:$C$181,MATCH(C2240,Products!$A$2:$A$181,0))</f>
        <v>Sports &amp; Fitness</v>
      </c>
      <c r="H2240" s="16" t="n">
        <f aca="false">INDEX(Products!$E$2:$E$181,MATCH(C2240,Products!$A$2:$A$181,0))</f>
        <v>515.74</v>
      </c>
      <c r="I2240" s="12" t="str">
        <f aca="false">INDEX(Orders!$G$2:$G$3525,MATCH(B2240,Orders!$A$2:$A$3525,0))</f>
        <v>Delivered</v>
      </c>
      <c r="J2240" s="16" t="n">
        <f aca="false">D2240*E2240*(1-F2240/100)</f>
        <v>1341.3</v>
      </c>
      <c r="K2240" s="16" t="n">
        <f aca="false">D2240*H2240</f>
        <v>1031.48</v>
      </c>
      <c r="L2240" s="16" t="n">
        <f aca="false">J2240-K2240</f>
        <v>309.82</v>
      </c>
    </row>
    <row r="2241" customFormat="false" ht="15" hidden="false" customHeight="false" outlineLevel="0" collapsed="false">
      <c r="A2241" s="12" t="n">
        <v>2240</v>
      </c>
      <c r="B2241" s="12" t="n">
        <v>1173</v>
      </c>
      <c r="C2241" s="12" t="n">
        <v>2</v>
      </c>
      <c r="D2241" s="12" t="n">
        <v>1</v>
      </c>
      <c r="E2241" s="16" t="n">
        <v>4619</v>
      </c>
      <c r="F2241" s="12" t="n">
        <v>0</v>
      </c>
      <c r="G2241" s="12" t="str">
        <f aca="false">INDEX(Products!$C$2:$C$181,MATCH(C2241,Products!$A$2:$A$181,0))</f>
        <v>Electronics</v>
      </c>
      <c r="H2241" s="16" t="n">
        <f aca="false">INDEX(Products!$E$2:$E$181,MATCH(C2241,Products!$A$2:$A$181,0))</f>
        <v>3093.49</v>
      </c>
      <c r="I2241" s="12" t="str">
        <f aca="false">INDEX(Orders!$G$2:$G$3525,MATCH(B2241,Orders!$A$2:$A$3525,0))</f>
        <v>Delivered</v>
      </c>
      <c r="J2241" s="16" t="n">
        <f aca="false">D2241*E2241*(1-F2241/100)</f>
        <v>4619</v>
      </c>
      <c r="K2241" s="16" t="n">
        <f aca="false">D2241*H2241</f>
        <v>3093.49</v>
      </c>
      <c r="L2241" s="16" t="n">
        <f aca="false">J2241-K2241</f>
        <v>1525.51</v>
      </c>
    </row>
    <row r="2242" customFormat="false" ht="15" hidden="false" customHeight="false" outlineLevel="0" collapsed="false">
      <c r="A2242" s="12" t="n">
        <v>2241</v>
      </c>
      <c r="B2242" s="12" t="n">
        <v>1174</v>
      </c>
      <c r="C2242" s="12" t="n">
        <v>115</v>
      </c>
      <c r="D2242" s="12" t="n">
        <v>1</v>
      </c>
      <c r="E2242" s="16" t="n">
        <v>1629</v>
      </c>
      <c r="F2242" s="12" t="n">
        <v>10</v>
      </c>
      <c r="G2242" s="12" t="str">
        <f aca="false">INDEX(Products!$C$2:$C$181,MATCH(C2242,Products!$A$2:$A$181,0))</f>
        <v>Beauty</v>
      </c>
      <c r="H2242" s="16" t="n">
        <f aca="false">INDEX(Products!$E$2:$E$181,MATCH(C2242,Products!$A$2:$A$181,0))</f>
        <v>1101.57</v>
      </c>
      <c r="I2242" s="12" t="str">
        <f aca="false">INDEX(Orders!$G$2:$G$3525,MATCH(B2242,Orders!$A$2:$A$3525,0))</f>
        <v>Delivered</v>
      </c>
      <c r="J2242" s="16" t="n">
        <f aca="false">D2242*E2242*(1-F2242/100)</f>
        <v>1466.1</v>
      </c>
      <c r="K2242" s="16" t="n">
        <f aca="false">D2242*H2242</f>
        <v>1101.57</v>
      </c>
      <c r="L2242" s="16" t="n">
        <f aca="false">J2242-K2242</f>
        <v>364.53</v>
      </c>
    </row>
    <row r="2243" customFormat="false" ht="15" hidden="false" customHeight="false" outlineLevel="0" collapsed="false">
      <c r="A2243" s="12" t="n">
        <v>2242</v>
      </c>
      <c r="B2243" s="12" t="n">
        <v>1175</v>
      </c>
      <c r="C2243" s="12" t="n">
        <v>158</v>
      </c>
      <c r="D2243" s="12" t="n">
        <v>1</v>
      </c>
      <c r="E2243" s="16" t="n">
        <v>779</v>
      </c>
      <c r="F2243" s="12" t="n">
        <v>0</v>
      </c>
      <c r="G2243" s="12" t="str">
        <f aca="false">INDEX(Products!$C$2:$C$181,MATCH(C2243,Products!$A$2:$A$181,0))</f>
        <v>Books &amp; Stationery</v>
      </c>
      <c r="H2243" s="16" t="n">
        <f aca="false">INDEX(Products!$E$2:$E$181,MATCH(C2243,Products!$A$2:$A$181,0))</f>
        <v>536.88</v>
      </c>
      <c r="I2243" s="12" t="str">
        <f aca="false">INDEX(Orders!$G$2:$G$3525,MATCH(B2243,Orders!$A$2:$A$3525,0))</f>
        <v>Cancelled</v>
      </c>
      <c r="J2243" s="16" t="n">
        <f aca="false">D2243*E2243*(1-F2243/100)</f>
        <v>779</v>
      </c>
      <c r="K2243" s="16" t="n">
        <f aca="false">D2243*H2243</f>
        <v>536.88</v>
      </c>
      <c r="L2243" s="16" t="n">
        <f aca="false">J2243-K2243</f>
        <v>242.12</v>
      </c>
    </row>
    <row r="2244" customFormat="false" ht="15" hidden="false" customHeight="false" outlineLevel="0" collapsed="false">
      <c r="A2244" s="12" t="n">
        <v>2243</v>
      </c>
      <c r="B2244" s="12" t="n">
        <v>1176</v>
      </c>
      <c r="C2244" s="12" t="n">
        <v>5</v>
      </c>
      <c r="D2244" s="12" t="n">
        <v>1</v>
      </c>
      <c r="E2244" s="16" t="n">
        <v>3939</v>
      </c>
      <c r="F2244" s="12" t="n">
        <v>0</v>
      </c>
      <c r="G2244" s="12" t="str">
        <f aca="false">INDEX(Products!$C$2:$C$181,MATCH(C2244,Products!$A$2:$A$181,0))</f>
        <v>Electronics</v>
      </c>
      <c r="H2244" s="16" t="n">
        <f aca="false">INDEX(Products!$E$2:$E$181,MATCH(C2244,Products!$A$2:$A$181,0))</f>
        <v>2724.27</v>
      </c>
      <c r="I2244" s="12" t="str">
        <f aca="false">INDEX(Orders!$G$2:$G$3525,MATCH(B2244,Orders!$A$2:$A$3525,0))</f>
        <v>Delivered</v>
      </c>
      <c r="J2244" s="16" t="n">
        <f aca="false">D2244*E2244*(1-F2244/100)</f>
        <v>3939</v>
      </c>
      <c r="K2244" s="16" t="n">
        <f aca="false">D2244*H2244</f>
        <v>2724.27</v>
      </c>
      <c r="L2244" s="16" t="n">
        <f aca="false">J2244-K2244</f>
        <v>1214.73</v>
      </c>
    </row>
    <row r="2245" customFormat="false" ht="15" hidden="false" customHeight="false" outlineLevel="0" collapsed="false">
      <c r="A2245" s="12" t="n">
        <v>2244</v>
      </c>
      <c r="B2245" s="12" t="n">
        <v>1176</v>
      </c>
      <c r="C2245" s="12" t="n">
        <v>13</v>
      </c>
      <c r="D2245" s="12" t="n">
        <v>1</v>
      </c>
      <c r="E2245" s="16" t="n">
        <v>3179</v>
      </c>
      <c r="F2245" s="12" t="n">
        <v>0</v>
      </c>
      <c r="G2245" s="12" t="str">
        <f aca="false">INDEX(Products!$C$2:$C$181,MATCH(C2245,Products!$A$2:$A$181,0))</f>
        <v>Electronics</v>
      </c>
      <c r="H2245" s="16" t="n">
        <f aca="false">INDEX(Products!$E$2:$E$181,MATCH(C2245,Products!$A$2:$A$181,0))</f>
        <v>2247.66</v>
      </c>
      <c r="I2245" s="12" t="str">
        <f aca="false">INDEX(Orders!$G$2:$G$3525,MATCH(B2245,Orders!$A$2:$A$3525,0))</f>
        <v>Delivered</v>
      </c>
      <c r="J2245" s="16" t="n">
        <f aca="false">D2245*E2245*(1-F2245/100)</f>
        <v>3179</v>
      </c>
      <c r="K2245" s="16" t="n">
        <f aca="false">D2245*H2245</f>
        <v>2247.66</v>
      </c>
      <c r="L2245" s="16" t="n">
        <f aca="false">J2245-K2245</f>
        <v>931.34</v>
      </c>
    </row>
    <row r="2246" customFormat="false" ht="15" hidden="false" customHeight="false" outlineLevel="0" collapsed="false">
      <c r="A2246" s="12" t="n">
        <v>2245</v>
      </c>
      <c r="B2246" s="12" t="n">
        <v>1176</v>
      </c>
      <c r="C2246" s="12" t="n">
        <v>22</v>
      </c>
      <c r="D2246" s="12" t="n">
        <v>1</v>
      </c>
      <c r="E2246" s="16" t="n">
        <v>989</v>
      </c>
      <c r="F2246" s="12" t="n">
        <v>0</v>
      </c>
      <c r="G2246" s="12" t="str">
        <f aca="false">INDEX(Products!$C$2:$C$181,MATCH(C2246,Products!$A$2:$A$181,0))</f>
        <v>Electronics</v>
      </c>
      <c r="H2246" s="16" t="n">
        <f aca="false">INDEX(Products!$E$2:$E$181,MATCH(C2246,Products!$A$2:$A$181,0))</f>
        <v>723.81</v>
      </c>
      <c r="I2246" s="12" t="str">
        <f aca="false">INDEX(Orders!$G$2:$G$3525,MATCH(B2246,Orders!$A$2:$A$3525,0))</f>
        <v>Delivered</v>
      </c>
      <c r="J2246" s="16" t="n">
        <f aca="false">D2246*E2246*(1-F2246/100)</f>
        <v>989</v>
      </c>
      <c r="K2246" s="16" t="n">
        <f aca="false">D2246*H2246</f>
        <v>723.81</v>
      </c>
      <c r="L2246" s="16" t="n">
        <f aca="false">J2246-K2246</f>
        <v>265.19</v>
      </c>
    </row>
    <row r="2247" customFormat="false" ht="15" hidden="false" customHeight="false" outlineLevel="0" collapsed="false">
      <c r="A2247" s="12" t="n">
        <v>2246</v>
      </c>
      <c r="B2247" s="12" t="n">
        <v>1177</v>
      </c>
      <c r="C2247" s="12" t="n">
        <v>79</v>
      </c>
      <c r="D2247" s="12" t="n">
        <v>1</v>
      </c>
      <c r="E2247" s="16" t="n">
        <v>2119</v>
      </c>
      <c r="F2247" s="12" t="n">
        <v>5</v>
      </c>
      <c r="G2247" s="12" t="str">
        <f aca="false">INDEX(Products!$C$2:$C$181,MATCH(C2247,Products!$A$2:$A$181,0))</f>
        <v>Fashion</v>
      </c>
      <c r="H2247" s="16" t="n">
        <f aca="false">INDEX(Products!$E$2:$E$181,MATCH(C2247,Products!$A$2:$A$181,0))</f>
        <v>1488.22</v>
      </c>
      <c r="I2247" s="12" t="str">
        <f aca="false">INDEX(Orders!$G$2:$G$3525,MATCH(B2247,Orders!$A$2:$A$3525,0))</f>
        <v>Delivered</v>
      </c>
      <c r="J2247" s="16" t="n">
        <f aca="false">D2247*E2247*(1-F2247/100)</f>
        <v>2013.05</v>
      </c>
      <c r="K2247" s="16" t="n">
        <f aca="false">D2247*H2247</f>
        <v>1488.22</v>
      </c>
      <c r="L2247" s="16" t="n">
        <f aca="false">J2247-K2247</f>
        <v>524.83</v>
      </c>
    </row>
    <row r="2248" customFormat="false" ht="15" hidden="false" customHeight="false" outlineLevel="0" collapsed="false">
      <c r="A2248" s="12" t="n">
        <v>2247</v>
      </c>
      <c r="B2248" s="12" t="n">
        <v>1177</v>
      </c>
      <c r="C2248" s="12" t="n">
        <v>146</v>
      </c>
      <c r="D2248" s="12" t="n">
        <v>1</v>
      </c>
      <c r="E2248" s="16" t="n">
        <v>369</v>
      </c>
      <c r="F2248" s="12" t="n">
        <v>0</v>
      </c>
      <c r="G2248" s="12" t="str">
        <f aca="false">INDEX(Products!$C$2:$C$181,MATCH(C2248,Products!$A$2:$A$181,0))</f>
        <v>Sports &amp; Fitness</v>
      </c>
      <c r="H2248" s="16" t="n">
        <f aca="false">INDEX(Products!$E$2:$E$181,MATCH(C2248,Products!$A$2:$A$181,0))</f>
        <v>205.71</v>
      </c>
      <c r="I2248" s="12" t="str">
        <f aca="false">INDEX(Orders!$G$2:$G$3525,MATCH(B2248,Orders!$A$2:$A$3525,0))</f>
        <v>Delivered</v>
      </c>
      <c r="J2248" s="16" t="n">
        <f aca="false">D2248*E2248*(1-F2248/100)</f>
        <v>369</v>
      </c>
      <c r="K2248" s="16" t="n">
        <f aca="false">D2248*H2248</f>
        <v>205.71</v>
      </c>
      <c r="L2248" s="16" t="n">
        <f aca="false">J2248-K2248</f>
        <v>163.29</v>
      </c>
    </row>
    <row r="2249" customFormat="false" ht="15" hidden="false" customHeight="false" outlineLevel="0" collapsed="false">
      <c r="A2249" s="12" t="n">
        <v>2248</v>
      </c>
      <c r="B2249" s="12" t="n">
        <v>1177</v>
      </c>
      <c r="C2249" s="12" t="n">
        <v>95</v>
      </c>
      <c r="D2249" s="12" t="n">
        <v>2</v>
      </c>
      <c r="E2249" s="16" t="n">
        <v>1029</v>
      </c>
      <c r="F2249" s="12" t="n">
        <v>20</v>
      </c>
      <c r="G2249" s="12" t="str">
        <f aca="false">INDEX(Products!$C$2:$C$181,MATCH(C2249,Products!$A$2:$A$181,0))</f>
        <v>Beauty</v>
      </c>
      <c r="H2249" s="16" t="n">
        <f aca="false">INDEX(Products!$E$2:$E$181,MATCH(C2249,Products!$A$2:$A$181,0))</f>
        <v>615.72</v>
      </c>
      <c r="I2249" s="12" t="str">
        <f aca="false">INDEX(Orders!$G$2:$G$3525,MATCH(B2249,Orders!$A$2:$A$3525,0))</f>
        <v>Delivered</v>
      </c>
      <c r="J2249" s="16" t="n">
        <f aca="false">D2249*E2249*(1-F2249/100)</f>
        <v>1646.4</v>
      </c>
      <c r="K2249" s="16" t="n">
        <f aca="false">D2249*H2249</f>
        <v>1231.44</v>
      </c>
      <c r="L2249" s="16" t="n">
        <f aca="false">J2249-K2249</f>
        <v>414.96</v>
      </c>
    </row>
    <row r="2250" customFormat="false" ht="15" hidden="false" customHeight="false" outlineLevel="0" collapsed="false">
      <c r="A2250" s="12" t="n">
        <v>2249</v>
      </c>
      <c r="B2250" s="12" t="n">
        <v>1178</v>
      </c>
      <c r="C2250" s="12" t="n">
        <v>124</v>
      </c>
      <c r="D2250" s="12" t="n">
        <v>2</v>
      </c>
      <c r="E2250" s="16" t="n">
        <v>1869</v>
      </c>
      <c r="F2250" s="12" t="n">
        <v>0</v>
      </c>
      <c r="G2250" s="12" t="str">
        <f aca="false">INDEX(Products!$C$2:$C$181,MATCH(C2250,Products!$A$2:$A$181,0))</f>
        <v>Sports &amp; Fitness</v>
      </c>
      <c r="H2250" s="16" t="n">
        <f aca="false">INDEX(Products!$E$2:$E$181,MATCH(C2250,Products!$A$2:$A$181,0))</f>
        <v>1389.29</v>
      </c>
      <c r="I2250" s="12" t="str">
        <f aca="false">INDEX(Orders!$G$2:$G$3525,MATCH(B2250,Orders!$A$2:$A$3525,0))</f>
        <v>Returned</v>
      </c>
      <c r="J2250" s="16" t="n">
        <f aca="false">D2250*E2250*(1-F2250/100)</f>
        <v>3738</v>
      </c>
      <c r="K2250" s="16" t="n">
        <f aca="false">D2250*H2250</f>
        <v>2778.58</v>
      </c>
      <c r="L2250" s="16" t="n">
        <f aca="false">J2250-K2250</f>
        <v>959.42</v>
      </c>
    </row>
    <row r="2251" customFormat="false" ht="15" hidden="false" customHeight="false" outlineLevel="0" collapsed="false">
      <c r="A2251" s="12" t="n">
        <v>2250</v>
      </c>
      <c r="B2251" s="12" t="n">
        <v>1179</v>
      </c>
      <c r="C2251" s="12" t="n">
        <v>169</v>
      </c>
      <c r="D2251" s="12" t="n">
        <v>3</v>
      </c>
      <c r="E2251" s="16" t="n">
        <v>789</v>
      </c>
      <c r="F2251" s="12" t="n">
        <v>0</v>
      </c>
      <c r="G2251" s="12" t="str">
        <f aca="false">INDEX(Products!$C$2:$C$181,MATCH(C2251,Products!$A$2:$A$181,0))</f>
        <v>Books &amp; Stationery</v>
      </c>
      <c r="H2251" s="16" t="n">
        <f aca="false">INDEX(Products!$E$2:$E$181,MATCH(C2251,Products!$A$2:$A$181,0))</f>
        <v>544.99</v>
      </c>
      <c r="I2251" s="12" t="str">
        <f aca="false">INDEX(Orders!$G$2:$G$3525,MATCH(B2251,Orders!$A$2:$A$3525,0))</f>
        <v>Delivered</v>
      </c>
      <c r="J2251" s="16" t="n">
        <f aca="false">D2251*E2251*(1-F2251/100)</f>
        <v>2367</v>
      </c>
      <c r="K2251" s="16" t="n">
        <f aca="false">D2251*H2251</f>
        <v>1634.97</v>
      </c>
      <c r="L2251" s="16" t="n">
        <f aca="false">J2251-K2251</f>
        <v>732.03</v>
      </c>
    </row>
    <row r="2252" customFormat="false" ht="15" hidden="false" customHeight="false" outlineLevel="0" collapsed="false">
      <c r="A2252" s="12" t="n">
        <v>2251</v>
      </c>
      <c r="B2252" s="12" t="n">
        <v>1180</v>
      </c>
      <c r="C2252" s="12" t="n">
        <v>98</v>
      </c>
      <c r="D2252" s="12" t="n">
        <v>1</v>
      </c>
      <c r="E2252" s="16" t="n">
        <v>719</v>
      </c>
      <c r="F2252" s="12" t="n">
        <v>0</v>
      </c>
      <c r="G2252" s="12" t="str">
        <f aca="false">INDEX(Products!$C$2:$C$181,MATCH(C2252,Products!$A$2:$A$181,0))</f>
        <v>Beauty</v>
      </c>
      <c r="H2252" s="16" t="n">
        <f aca="false">INDEX(Products!$E$2:$E$181,MATCH(C2252,Products!$A$2:$A$181,0))</f>
        <v>445.67</v>
      </c>
      <c r="I2252" s="12" t="str">
        <f aca="false">INDEX(Orders!$G$2:$G$3525,MATCH(B2252,Orders!$A$2:$A$3525,0))</f>
        <v>Delivered</v>
      </c>
      <c r="J2252" s="16" t="n">
        <f aca="false">D2252*E2252*(1-F2252/100)</f>
        <v>719</v>
      </c>
      <c r="K2252" s="16" t="n">
        <f aca="false">D2252*H2252</f>
        <v>445.67</v>
      </c>
      <c r="L2252" s="16" t="n">
        <f aca="false">J2252-K2252</f>
        <v>273.33</v>
      </c>
    </row>
    <row r="2253" customFormat="false" ht="15" hidden="false" customHeight="false" outlineLevel="0" collapsed="false">
      <c r="A2253" s="12" t="n">
        <v>2252</v>
      </c>
      <c r="B2253" s="12" t="n">
        <v>1180</v>
      </c>
      <c r="C2253" s="12" t="n">
        <v>31</v>
      </c>
      <c r="D2253" s="12" t="n">
        <v>1</v>
      </c>
      <c r="E2253" s="16" t="n">
        <v>2199</v>
      </c>
      <c r="F2253" s="12" t="n">
        <v>15</v>
      </c>
      <c r="G2253" s="12" t="str">
        <f aca="false">INDEX(Products!$C$2:$C$181,MATCH(C2253,Products!$A$2:$A$181,0))</f>
        <v>Home &amp; Kitchen</v>
      </c>
      <c r="H2253" s="16" t="n">
        <f aca="false">INDEX(Products!$E$2:$E$181,MATCH(C2253,Products!$A$2:$A$181,0))</f>
        <v>1328.79</v>
      </c>
      <c r="I2253" s="12" t="str">
        <f aca="false">INDEX(Orders!$G$2:$G$3525,MATCH(B2253,Orders!$A$2:$A$3525,0))</f>
        <v>Delivered</v>
      </c>
      <c r="J2253" s="16" t="n">
        <f aca="false">D2253*E2253*(1-F2253/100)</f>
        <v>1869.15</v>
      </c>
      <c r="K2253" s="16" t="n">
        <f aca="false">D2253*H2253</f>
        <v>1328.79</v>
      </c>
      <c r="L2253" s="16" t="n">
        <f aca="false">J2253-K2253</f>
        <v>540.36</v>
      </c>
    </row>
    <row r="2254" customFormat="false" ht="15" hidden="false" customHeight="false" outlineLevel="0" collapsed="false">
      <c r="A2254" s="12" t="n">
        <v>2253</v>
      </c>
      <c r="B2254" s="12" t="n">
        <v>1181</v>
      </c>
      <c r="C2254" s="12" t="n">
        <v>37</v>
      </c>
      <c r="D2254" s="12" t="n">
        <v>1</v>
      </c>
      <c r="E2254" s="16" t="n">
        <v>439</v>
      </c>
      <c r="F2254" s="12" t="n">
        <v>0</v>
      </c>
      <c r="G2254" s="12" t="str">
        <f aca="false">INDEX(Products!$C$2:$C$181,MATCH(C2254,Products!$A$2:$A$181,0))</f>
        <v>Home &amp; Kitchen</v>
      </c>
      <c r="H2254" s="16" t="n">
        <f aca="false">INDEX(Products!$E$2:$E$181,MATCH(C2254,Products!$A$2:$A$181,0))</f>
        <v>313.05</v>
      </c>
      <c r="I2254" s="12" t="str">
        <f aca="false">INDEX(Orders!$G$2:$G$3525,MATCH(B2254,Orders!$A$2:$A$3525,0))</f>
        <v>Cancelled</v>
      </c>
      <c r="J2254" s="16" t="n">
        <f aca="false">D2254*E2254*(1-F2254/100)</f>
        <v>439</v>
      </c>
      <c r="K2254" s="16" t="n">
        <f aca="false">D2254*H2254</f>
        <v>313.05</v>
      </c>
      <c r="L2254" s="16" t="n">
        <f aca="false">J2254-K2254</f>
        <v>125.95</v>
      </c>
    </row>
    <row r="2255" customFormat="false" ht="15" hidden="false" customHeight="false" outlineLevel="0" collapsed="false">
      <c r="A2255" s="12" t="n">
        <v>2254</v>
      </c>
      <c r="B2255" s="12" t="n">
        <v>1181</v>
      </c>
      <c r="C2255" s="12" t="n">
        <v>86</v>
      </c>
      <c r="D2255" s="12" t="n">
        <v>1</v>
      </c>
      <c r="E2255" s="16" t="n">
        <v>2139</v>
      </c>
      <c r="F2255" s="12" t="n">
        <v>0</v>
      </c>
      <c r="G2255" s="12" t="str">
        <f aca="false">INDEX(Products!$C$2:$C$181,MATCH(C2255,Products!$A$2:$A$181,0))</f>
        <v>Fashion</v>
      </c>
      <c r="H2255" s="16" t="n">
        <f aca="false">INDEX(Products!$E$2:$E$181,MATCH(C2255,Products!$A$2:$A$181,0))</f>
        <v>1183.55</v>
      </c>
      <c r="I2255" s="12" t="str">
        <f aca="false">INDEX(Orders!$G$2:$G$3525,MATCH(B2255,Orders!$A$2:$A$3525,0))</f>
        <v>Cancelled</v>
      </c>
      <c r="J2255" s="16" t="n">
        <f aca="false">D2255*E2255*(1-F2255/100)</f>
        <v>2139</v>
      </c>
      <c r="K2255" s="16" t="n">
        <f aca="false">D2255*H2255</f>
        <v>1183.55</v>
      </c>
      <c r="L2255" s="16" t="n">
        <f aca="false">J2255-K2255</f>
        <v>955.45</v>
      </c>
    </row>
    <row r="2256" customFormat="false" ht="15" hidden="false" customHeight="false" outlineLevel="0" collapsed="false">
      <c r="A2256" s="12" t="n">
        <v>2255</v>
      </c>
      <c r="B2256" s="12" t="n">
        <v>1182</v>
      </c>
      <c r="C2256" s="12" t="n">
        <v>102</v>
      </c>
      <c r="D2256" s="12" t="n">
        <v>1</v>
      </c>
      <c r="E2256" s="16" t="n">
        <v>429</v>
      </c>
      <c r="F2256" s="12" t="n">
        <v>0</v>
      </c>
      <c r="G2256" s="12" t="str">
        <f aca="false">INDEX(Products!$C$2:$C$181,MATCH(C2256,Products!$A$2:$A$181,0))</f>
        <v>Beauty</v>
      </c>
      <c r="H2256" s="16" t="n">
        <f aca="false">INDEX(Products!$E$2:$E$181,MATCH(C2256,Products!$A$2:$A$181,0))</f>
        <v>313.05</v>
      </c>
      <c r="I2256" s="12" t="str">
        <f aca="false">INDEX(Orders!$G$2:$G$3525,MATCH(B2256,Orders!$A$2:$A$3525,0))</f>
        <v>Cancelled</v>
      </c>
      <c r="J2256" s="16" t="n">
        <f aca="false">D2256*E2256*(1-F2256/100)</f>
        <v>429</v>
      </c>
      <c r="K2256" s="16" t="n">
        <f aca="false">D2256*H2256</f>
        <v>313.05</v>
      </c>
      <c r="L2256" s="16" t="n">
        <f aca="false">J2256-K2256</f>
        <v>115.95</v>
      </c>
    </row>
    <row r="2257" customFormat="false" ht="15" hidden="false" customHeight="false" outlineLevel="0" collapsed="false">
      <c r="A2257" s="12" t="n">
        <v>2256</v>
      </c>
      <c r="B2257" s="12" t="n">
        <v>1183</v>
      </c>
      <c r="C2257" s="12" t="n">
        <v>132</v>
      </c>
      <c r="D2257" s="12" t="n">
        <v>3</v>
      </c>
      <c r="E2257" s="16" t="n">
        <v>789</v>
      </c>
      <c r="F2257" s="12" t="n">
        <v>15</v>
      </c>
      <c r="G2257" s="12" t="str">
        <f aca="false">INDEX(Products!$C$2:$C$181,MATCH(C2257,Products!$A$2:$A$181,0))</f>
        <v>Sports &amp; Fitness</v>
      </c>
      <c r="H2257" s="16" t="n">
        <f aca="false">INDEX(Products!$E$2:$E$181,MATCH(C2257,Products!$A$2:$A$181,0))</f>
        <v>515.74</v>
      </c>
      <c r="I2257" s="12" t="str">
        <f aca="false">INDEX(Orders!$G$2:$G$3525,MATCH(B2257,Orders!$A$2:$A$3525,0))</f>
        <v>Returned</v>
      </c>
      <c r="J2257" s="16" t="n">
        <f aca="false">D2257*E2257*(1-F2257/100)</f>
        <v>2011.95</v>
      </c>
      <c r="K2257" s="16" t="n">
        <f aca="false">D2257*H2257</f>
        <v>1547.22</v>
      </c>
      <c r="L2257" s="16" t="n">
        <f aca="false">J2257-K2257</f>
        <v>464.73</v>
      </c>
    </row>
    <row r="2258" customFormat="false" ht="15" hidden="false" customHeight="false" outlineLevel="0" collapsed="false">
      <c r="A2258" s="12" t="n">
        <v>2257</v>
      </c>
      <c r="B2258" s="12" t="n">
        <v>1183</v>
      </c>
      <c r="C2258" s="12" t="n">
        <v>24</v>
      </c>
      <c r="D2258" s="12" t="n">
        <v>1</v>
      </c>
      <c r="E2258" s="16" t="n">
        <v>2429</v>
      </c>
      <c r="F2258" s="12" t="n">
        <v>5</v>
      </c>
      <c r="G2258" s="12" t="str">
        <f aca="false">INDEX(Products!$C$2:$C$181,MATCH(C2258,Products!$A$2:$A$181,0))</f>
        <v>Electronics</v>
      </c>
      <c r="H2258" s="16" t="n">
        <f aca="false">INDEX(Products!$E$2:$E$181,MATCH(C2258,Products!$A$2:$A$181,0))</f>
        <v>1588.6</v>
      </c>
      <c r="I2258" s="12" t="str">
        <f aca="false">INDEX(Orders!$G$2:$G$3525,MATCH(B2258,Orders!$A$2:$A$3525,0))</f>
        <v>Returned</v>
      </c>
      <c r="J2258" s="16" t="n">
        <f aca="false">D2258*E2258*(1-F2258/100)</f>
        <v>2307.55</v>
      </c>
      <c r="K2258" s="16" t="n">
        <f aca="false">D2258*H2258</f>
        <v>1588.6</v>
      </c>
      <c r="L2258" s="16" t="n">
        <f aca="false">J2258-K2258</f>
        <v>718.95</v>
      </c>
    </row>
    <row r="2259" customFormat="false" ht="15" hidden="false" customHeight="false" outlineLevel="0" collapsed="false">
      <c r="A2259" s="12" t="n">
        <v>2258</v>
      </c>
      <c r="B2259" s="12" t="n">
        <v>1183</v>
      </c>
      <c r="C2259" s="12" t="n">
        <v>65</v>
      </c>
      <c r="D2259" s="12" t="n">
        <v>1</v>
      </c>
      <c r="E2259" s="16" t="n">
        <v>329</v>
      </c>
      <c r="F2259" s="12" t="n">
        <v>5</v>
      </c>
      <c r="G2259" s="12" t="str">
        <f aca="false">INDEX(Products!$C$2:$C$181,MATCH(C2259,Products!$A$2:$A$181,0))</f>
        <v>Fashion</v>
      </c>
      <c r="H2259" s="16" t="n">
        <f aca="false">INDEX(Products!$E$2:$E$181,MATCH(C2259,Products!$A$2:$A$181,0))</f>
        <v>214.56</v>
      </c>
      <c r="I2259" s="12" t="str">
        <f aca="false">INDEX(Orders!$G$2:$G$3525,MATCH(B2259,Orders!$A$2:$A$3525,0))</f>
        <v>Returned</v>
      </c>
      <c r="J2259" s="16" t="n">
        <f aca="false">D2259*E2259*(1-F2259/100)</f>
        <v>312.55</v>
      </c>
      <c r="K2259" s="16" t="n">
        <f aca="false">D2259*H2259</f>
        <v>214.56</v>
      </c>
      <c r="L2259" s="16" t="n">
        <f aca="false">J2259-K2259</f>
        <v>97.99</v>
      </c>
    </row>
    <row r="2260" customFormat="false" ht="15" hidden="false" customHeight="false" outlineLevel="0" collapsed="false">
      <c r="A2260" s="12" t="n">
        <v>2259</v>
      </c>
      <c r="B2260" s="12" t="n">
        <v>1183</v>
      </c>
      <c r="C2260" s="12" t="n">
        <v>13</v>
      </c>
      <c r="D2260" s="12" t="n">
        <v>2</v>
      </c>
      <c r="E2260" s="16" t="n">
        <v>3179</v>
      </c>
      <c r="F2260" s="12" t="n">
        <v>0</v>
      </c>
      <c r="G2260" s="12" t="str">
        <f aca="false">INDEX(Products!$C$2:$C$181,MATCH(C2260,Products!$A$2:$A$181,0))</f>
        <v>Electronics</v>
      </c>
      <c r="H2260" s="16" t="n">
        <f aca="false">INDEX(Products!$E$2:$E$181,MATCH(C2260,Products!$A$2:$A$181,0))</f>
        <v>2247.66</v>
      </c>
      <c r="I2260" s="12" t="str">
        <f aca="false">INDEX(Orders!$G$2:$G$3525,MATCH(B2260,Orders!$A$2:$A$3525,0))</f>
        <v>Returned</v>
      </c>
      <c r="J2260" s="16" t="n">
        <f aca="false">D2260*E2260*(1-F2260/100)</f>
        <v>6358</v>
      </c>
      <c r="K2260" s="16" t="n">
        <f aca="false">D2260*H2260</f>
        <v>4495.32</v>
      </c>
      <c r="L2260" s="16" t="n">
        <f aca="false">J2260-K2260</f>
        <v>1862.68</v>
      </c>
    </row>
    <row r="2261" customFormat="false" ht="15" hidden="false" customHeight="false" outlineLevel="0" collapsed="false">
      <c r="A2261" s="12" t="n">
        <v>2260</v>
      </c>
      <c r="B2261" s="12" t="n">
        <v>1184</v>
      </c>
      <c r="C2261" s="12" t="n">
        <v>70</v>
      </c>
      <c r="D2261" s="12" t="n">
        <v>1</v>
      </c>
      <c r="E2261" s="16" t="n">
        <v>1289</v>
      </c>
      <c r="F2261" s="12" t="n">
        <v>0</v>
      </c>
      <c r="G2261" s="12" t="str">
        <f aca="false">INDEX(Products!$C$2:$C$181,MATCH(C2261,Products!$A$2:$A$181,0))</f>
        <v>Fashion</v>
      </c>
      <c r="H2261" s="16" t="n">
        <f aca="false">INDEX(Products!$E$2:$E$181,MATCH(C2261,Products!$A$2:$A$181,0))</f>
        <v>959.48</v>
      </c>
      <c r="I2261" s="12" t="str">
        <f aca="false">INDEX(Orders!$G$2:$G$3525,MATCH(B2261,Orders!$A$2:$A$3525,0))</f>
        <v>Delivered</v>
      </c>
      <c r="J2261" s="16" t="n">
        <f aca="false">D2261*E2261*(1-F2261/100)</f>
        <v>1289</v>
      </c>
      <c r="K2261" s="16" t="n">
        <f aca="false">D2261*H2261</f>
        <v>959.48</v>
      </c>
      <c r="L2261" s="16" t="n">
        <f aca="false">J2261-K2261</f>
        <v>329.52</v>
      </c>
    </row>
    <row r="2262" customFormat="false" ht="15" hidden="false" customHeight="false" outlineLevel="0" collapsed="false">
      <c r="A2262" s="12" t="n">
        <v>2261</v>
      </c>
      <c r="B2262" s="12" t="n">
        <v>1185</v>
      </c>
      <c r="C2262" s="12" t="n">
        <v>14</v>
      </c>
      <c r="D2262" s="12" t="n">
        <v>1</v>
      </c>
      <c r="E2262" s="16" t="n">
        <v>1849</v>
      </c>
      <c r="F2262" s="12" t="n">
        <v>0</v>
      </c>
      <c r="G2262" s="12" t="str">
        <f aca="false">INDEX(Products!$C$2:$C$181,MATCH(C2262,Products!$A$2:$A$181,0))</f>
        <v>Electronics</v>
      </c>
      <c r="H2262" s="16" t="n">
        <f aca="false">INDEX(Products!$E$2:$E$181,MATCH(C2262,Products!$A$2:$A$181,0))</f>
        <v>1207.11</v>
      </c>
      <c r="I2262" s="12" t="str">
        <f aca="false">INDEX(Orders!$G$2:$G$3525,MATCH(B2262,Orders!$A$2:$A$3525,0))</f>
        <v>Cancelled</v>
      </c>
      <c r="J2262" s="16" t="n">
        <f aca="false">D2262*E2262*(1-F2262/100)</f>
        <v>1849</v>
      </c>
      <c r="K2262" s="16" t="n">
        <f aca="false">D2262*H2262</f>
        <v>1207.11</v>
      </c>
      <c r="L2262" s="16" t="n">
        <f aca="false">J2262-K2262</f>
        <v>641.89</v>
      </c>
    </row>
    <row r="2263" customFormat="false" ht="15" hidden="false" customHeight="false" outlineLevel="0" collapsed="false">
      <c r="A2263" s="12" t="n">
        <v>2262</v>
      </c>
      <c r="B2263" s="12" t="n">
        <v>1185</v>
      </c>
      <c r="C2263" s="12" t="n">
        <v>107</v>
      </c>
      <c r="D2263" s="12" t="n">
        <v>1</v>
      </c>
      <c r="E2263" s="16" t="n">
        <v>1239</v>
      </c>
      <c r="F2263" s="12" t="n">
        <v>0</v>
      </c>
      <c r="G2263" s="12" t="str">
        <f aca="false">INDEX(Products!$C$2:$C$181,MATCH(C2263,Products!$A$2:$A$181,0))</f>
        <v>Beauty</v>
      </c>
      <c r="H2263" s="16" t="n">
        <f aca="false">INDEX(Products!$E$2:$E$181,MATCH(C2263,Products!$A$2:$A$181,0))</f>
        <v>737.02</v>
      </c>
      <c r="I2263" s="12" t="str">
        <f aca="false">INDEX(Orders!$G$2:$G$3525,MATCH(B2263,Orders!$A$2:$A$3525,0))</f>
        <v>Cancelled</v>
      </c>
      <c r="J2263" s="16" t="n">
        <f aca="false">D2263*E2263*(1-F2263/100)</f>
        <v>1239</v>
      </c>
      <c r="K2263" s="16" t="n">
        <f aca="false">D2263*H2263</f>
        <v>737.02</v>
      </c>
      <c r="L2263" s="16" t="n">
        <f aca="false">J2263-K2263</f>
        <v>501.98</v>
      </c>
    </row>
    <row r="2264" customFormat="false" ht="15" hidden="false" customHeight="false" outlineLevel="0" collapsed="false">
      <c r="A2264" s="12" t="n">
        <v>2263</v>
      </c>
      <c r="B2264" s="12" t="n">
        <v>1185</v>
      </c>
      <c r="C2264" s="12" t="n">
        <v>165</v>
      </c>
      <c r="D2264" s="12" t="n">
        <v>1</v>
      </c>
      <c r="E2264" s="16" t="n">
        <v>449</v>
      </c>
      <c r="F2264" s="12" t="n">
        <v>10</v>
      </c>
      <c r="G2264" s="12" t="str">
        <f aca="false">INDEX(Products!$C$2:$C$181,MATCH(C2264,Products!$A$2:$A$181,0))</f>
        <v>Books &amp; Stationery</v>
      </c>
      <c r="H2264" s="16" t="n">
        <f aca="false">INDEX(Products!$E$2:$E$181,MATCH(C2264,Products!$A$2:$A$181,0))</f>
        <v>269.2</v>
      </c>
      <c r="I2264" s="12" t="str">
        <f aca="false">INDEX(Orders!$G$2:$G$3525,MATCH(B2264,Orders!$A$2:$A$3525,0))</f>
        <v>Cancelled</v>
      </c>
      <c r="J2264" s="16" t="n">
        <f aca="false">D2264*E2264*(1-F2264/100)</f>
        <v>404.1</v>
      </c>
      <c r="K2264" s="16" t="n">
        <f aca="false">D2264*H2264</f>
        <v>269.2</v>
      </c>
      <c r="L2264" s="16" t="n">
        <f aca="false">J2264-K2264</f>
        <v>134.9</v>
      </c>
    </row>
    <row r="2265" customFormat="false" ht="15" hidden="false" customHeight="false" outlineLevel="0" collapsed="false">
      <c r="A2265" s="12" t="n">
        <v>2264</v>
      </c>
      <c r="B2265" s="12" t="n">
        <v>1186</v>
      </c>
      <c r="C2265" s="12" t="n">
        <v>66</v>
      </c>
      <c r="D2265" s="12" t="n">
        <v>1</v>
      </c>
      <c r="E2265" s="16" t="n">
        <v>1439</v>
      </c>
      <c r="F2265" s="12" t="n">
        <v>0</v>
      </c>
      <c r="G2265" s="12" t="str">
        <f aca="false">INDEX(Products!$C$2:$C$181,MATCH(C2265,Products!$A$2:$A$181,0))</f>
        <v>Fashion</v>
      </c>
      <c r="H2265" s="16" t="n">
        <f aca="false">INDEX(Products!$E$2:$E$181,MATCH(C2265,Products!$A$2:$A$181,0))</f>
        <v>855.37</v>
      </c>
      <c r="I2265" s="12" t="str">
        <f aca="false">INDEX(Orders!$G$2:$G$3525,MATCH(B2265,Orders!$A$2:$A$3525,0))</f>
        <v>Cancelled</v>
      </c>
      <c r="J2265" s="16" t="n">
        <f aca="false">D2265*E2265*(1-F2265/100)</f>
        <v>1439</v>
      </c>
      <c r="K2265" s="16" t="n">
        <f aca="false">D2265*H2265</f>
        <v>855.37</v>
      </c>
      <c r="L2265" s="16" t="n">
        <f aca="false">J2265-K2265</f>
        <v>583.63</v>
      </c>
    </row>
    <row r="2266" customFormat="false" ht="15" hidden="false" customHeight="false" outlineLevel="0" collapsed="false">
      <c r="A2266" s="12" t="n">
        <v>2265</v>
      </c>
      <c r="B2266" s="12" t="n">
        <v>1186</v>
      </c>
      <c r="C2266" s="12" t="n">
        <v>178</v>
      </c>
      <c r="D2266" s="12" t="n">
        <v>1</v>
      </c>
      <c r="E2266" s="16" t="n">
        <v>169</v>
      </c>
      <c r="F2266" s="12" t="n">
        <v>10</v>
      </c>
      <c r="G2266" s="12" t="str">
        <f aca="false">INDEX(Products!$C$2:$C$181,MATCH(C2266,Products!$A$2:$A$181,0))</f>
        <v>Books &amp; Stationery</v>
      </c>
      <c r="H2266" s="16" t="n">
        <f aca="false">INDEX(Products!$E$2:$E$181,MATCH(C2266,Products!$A$2:$A$181,0))</f>
        <v>114.66</v>
      </c>
      <c r="I2266" s="12" t="str">
        <f aca="false">INDEX(Orders!$G$2:$G$3525,MATCH(B2266,Orders!$A$2:$A$3525,0))</f>
        <v>Cancelled</v>
      </c>
      <c r="J2266" s="16" t="n">
        <f aca="false">D2266*E2266*(1-F2266/100)</f>
        <v>152.1</v>
      </c>
      <c r="K2266" s="16" t="n">
        <f aca="false">D2266*H2266</f>
        <v>114.66</v>
      </c>
      <c r="L2266" s="16" t="n">
        <f aca="false">J2266-K2266</f>
        <v>37.44</v>
      </c>
    </row>
    <row r="2267" customFormat="false" ht="15" hidden="false" customHeight="false" outlineLevel="0" collapsed="false">
      <c r="A2267" s="12" t="n">
        <v>2266</v>
      </c>
      <c r="B2267" s="12" t="n">
        <v>1186</v>
      </c>
      <c r="C2267" s="12" t="n">
        <v>2</v>
      </c>
      <c r="D2267" s="12" t="n">
        <v>1</v>
      </c>
      <c r="E2267" s="16" t="n">
        <v>4619</v>
      </c>
      <c r="F2267" s="12" t="n">
        <v>5</v>
      </c>
      <c r="G2267" s="12" t="str">
        <f aca="false">INDEX(Products!$C$2:$C$181,MATCH(C2267,Products!$A$2:$A$181,0))</f>
        <v>Electronics</v>
      </c>
      <c r="H2267" s="16" t="n">
        <f aca="false">INDEX(Products!$E$2:$E$181,MATCH(C2267,Products!$A$2:$A$181,0))</f>
        <v>3093.49</v>
      </c>
      <c r="I2267" s="12" t="str">
        <f aca="false">INDEX(Orders!$G$2:$G$3525,MATCH(B2267,Orders!$A$2:$A$3525,0))</f>
        <v>Cancelled</v>
      </c>
      <c r="J2267" s="16" t="n">
        <f aca="false">D2267*E2267*(1-F2267/100)</f>
        <v>4388.05</v>
      </c>
      <c r="K2267" s="16" t="n">
        <f aca="false">D2267*H2267</f>
        <v>3093.49</v>
      </c>
      <c r="L2267" s="16" t="n">
        <f aca="false">J2267-K2267</f>
        <v>1294.56</v>
      </c>
    </row>
    <row r="2268" customFormat="false" ht="15" hidden="false" customHeight="false" outlineLevel="0" collapsed="false">
      <c r="A2268" s="12" t="n">
        <v>2267</v>
      </c>
      <c r="B2268" s="12" t="n">
        <v>1186</v>
      </c>
      <c r="C2268" s="12" t="n">
        <v>151</v>
      </c>
      <c r="D2268" s="12" t="n">
        <v>1</v>
      </c>
      <c r="E2268" s="16" t="n">
        <v>149</v>
      </c>
      <c r="F2268" s="12" t="n">
        <v>0</v>
      </c>
      <c r="G2268" s="12" t="str">
        <f aca="false">INDEX(Products!$C$2:$C$181,MATCH(C2268,Products!$A$2:$A$181,0))</f>
        <v>Books &amp; Stationery</v>
      </c>
      <c r="H2268" s="16" t="n">
        <f aca="false">INDEX(Products!$E$2:$E$181,MATCH(C2268,Products!$A$2:$A$181,0))</f>
        <v>97.78</v>
      </c>
      <c r="I2268" s="12" t="str">
        <f aca="false">INDEX(Orders!$G$2:$G$3525,MATCH(B2268,Orders!$A$2:$A$3525,0))</f>
        <v>Cancelled</v>
      </c>
      <c r="J2268" s="16" t="n">
        <f aca="false">D2268*E2268*(1-F2268/100)</f>
        <v>149</v>
      </c>
      <c r="K2268" s="16" t="n">
        <f aca="false">D2268*H2268</f>
        <v>97.78</v>
      </c>
      <c r="L2268" s="16" t="n">
        <f aca="false">J2268-K2268</f>
        <v>51.22</v>
      </c>
    </row>
    <row r="2269" customFormat="false" ht="15" hidden="false" customHeight="false" outlineLevel="0" collapsed="false">
      <c r="A2269" s="12" t="n">
        <v>2268</v>
      </c>
      <c r="B2269" s="12" t="n">
        <v>1187</v>
      </c>
      <c r="C2269" s="12" t="n">
        <v>86</v>
      </c>
      <c r="D2269" s="12" t="n">
        <v>1</v>
      </c>
      <c r="E2269" s="16" t="n">
        <v>2139</v>
      </c>
      <c r="F2269" s="12" t="n">
        <v>0</v>
      </c>
      <c r="G2269" s="12" t="str">
        <f aca="false">INDEX(Products!$C$2:$C$181,MATCH(C2269,Products!$A$2:$A$181,0))</f>
        <v>Fashion</v>
      </c>
      <c r="H2269" s="16" t="n">
        <f aca="false">INDEX(Products!$E$2:$E$181,MATCH(C2269,Products!$A$2:$A$181,0))</f>
        <v>1183.55</v>
      </c>
      <c r="I2269" s="12" t="str">
        <f aca="false">INDEX(Orders!$G$2:$G$3525,MATCH(B2269,Orders!$A$2:$A$3525,0))</f>
        <v>Cancelled</v>
      </c>
      <c r="J2269" s="16" t="n">
        <f aca="false">D2269*E2269*(1-F2269/100)</f>
        <v>2139</v>
      </c>
      <c r="K2269" s="16" t="n">
        <f aca="false">D2269*H2269</f>
        <v>1183.55</v>
      </c>
      <c r="L2269" s="16" t="n">
        <f aca="false">J2269-K2269</f>
        <v>955.45</v>
      </c>
    </row>
    <row r="2270" customFormat="false" ht="15" hidden="false" customHeight="false" outlineLevel="0" collapsed="false">
      <c r="A2270" s="12" t="n">
        <v>2269</v>
      </c>
      <c r="B2270" s="12" t="n">
        <v>1187</v>
      </c>
      <c r="C2270" s="12" t="n">
        <v>164</v>
      </c>
      <c r="D2270" s="12" t="n">
        <v>1</v>
      </c>
      <c r="E2270" s="16" t="n">
        <v>549</v>
      </c>
      <c r="F2270" s="12" t="n">
        <v>5</v>
      </c>
      <c r="G2270" s="12" t="str">
        <f aca="false">INDEX(Products!$C$2:$C$181,MATCH(C2270,Products!$A$2:$A$181,0))</f>
        <v>Books &amp; Stationery</v>
      </c>
      <c r="H2270" s="16" t="n">
        <f aca="false">INDEX(Products!$E$2:$E$181,MATCH(C2270,Products!$A$2:$A$181,0))</f>
        <v>369.12</v>
      </c>
      <c r="I2270" s="12" t="str">
        <f aca="false">INDEX(Orders!$G$2:$G$3525,MATCH(B2270,Orders!$A$2:$A$3525,0))</f>
        <v>Cancelled</v>
      </c>
      <c r="J2270" s="16" t="n">
        <f aca="false">D2270*E2270*(1-F2270/100)</f>
        <v>521.55</v>
      </c>
      <c r="K2270" s="16" t="n">
        <f aca="false">D2270*H2270</f>
        <v>369.12</v>
      </c>
      <c r="L2270" s="16" t="n">
        <f aca="false">J2270-K2270</f>
        <v>152.43</v>
      </c>
    </row>
    <row r="2271" customFormat="false" ht="15" hidden="false" customHeight="false" outlineLevel="0" collapsed="false">
      <c r="A2271" s="12" t="n">
        <v>2270</v>
      </c>
      <c r="B2271" s="12" t="n">
        <v>1188</v>
      </c>
      <c r="C2271" s="12" t="n">
        <v>113</v>
      </c>
      <c r="D2271" s="12" t="n">
        <v>1</v>
      </c>
      <c r="E2271" s="16" t="n">
        <v>599</v>
      </c>
      <c r="F2271" s="12" t="n">
        <v>0</v>
      </c>
      <c r="G2271" s="12" t="str">
        <f aca="false">INDEX(Products!$C$2:$C$181,MATCH(C2271,Products!$A$2:$A$181,0))</f>
        <v>Beauty</v>
      </c>
      <c r="H2271" s="16" t="n">
        <f aca="false">INDEX(Products!$E$2:$E$181,MATCH(C2271,Products!$A$2:$A$181,0))</f>
        <v>358.68</v>
      </c>
      <c r="I2271" s="12" t="str">
        <f aca="false">INDEX(Orders!$G$2:$G$3525,MATCH(B2271,Orders!$A$2:$A$3525,0))</f>
        <v>Delivered</v>
      </c>
      <c r="J2271" s="16" t="n">
        <f aca="false">D2271*E2271*(1-F2271/100)</f>
        <v>599</v>
      </c>
      <c r="K2271" s="16" t="n">
        <f aca="false">D2271*H2271</f>
        <v>358.68</v>
      </c>
      <c r="L2271" s="16" t="n">
        <f aca="false">J2271-K2271</f>
        <v>240.32</v>
      </c>
    </row>
    <row r="2272" customFormat="false" ht="15" hidden="false" customHeight="false" outlineLevel="0" collapsed="false">
      <c r="A2272" s="12" t="n">
        <v>2271</v>
      </c>
      <c r="B2272" s="12" t="n">
        <v>1189</v>
      </c>
      <c r="C2272" s="12" t="n">
        <v>149</v>
      </c>
      <c r="D2272" s="12" t="n">
        <v>1</v>
      </c>
      <c r="E2272" s="16" t="n">
        <v>3149</v>
      </c>
      <c r="F2272" s="12" t="n">
        <v>0</v>
      </c>
      <c r="G2272" s="12" t="str">
        <f aca="false">INDEX(Products!$C$2:$C$181,MATCH(C2272,Products!$A$2:$A$181,0))</f>
        <v>Sports &amp; Fitness</v>
      </c>
      <c r="H2272" s="16" t="n">
        <f aca="false">INDEX(Products!$E$2:$E$181,MATCH(C2272,Products!$A$2:$A$181,0))</f>
        <v>1867.87</v>
      </c>
      <c r="I2272" s="12" t="str">
        <f aca="false">INDEX(Orders!$G$2:$G$3525,MATCH(B2272,Orders!$A$2:$A$3525,0))</f>
        <v>Delivered</v>
      </c>
      <c r="J2272" s="16" t="n">
        <f aca="false">D2272*E2272*(1-F2272/100)</f>
        <v>3149</v>
      </c>
      <c r="K2272" s="16" t="n">
        <f aca="false">D2272*H2272</f>
        <v>1867.87</v>
      </c>
      <c r="L2272" s="16" t="n">
        <f aca="false">J2272-K2272</f>
        <v>1281.13</v>
      </c>
    </row>
    <row r="2273" customFormat="false" ht="15" hidden="false" customHeight="false" outlineLevel="0" collapsed="false">
      <c r="A2273" s="12" t="n">
        <v>2272</v>
      </c>
      <c r="B2273" s="12" t="n">
        <v>1190</v>
      </c>
      <c r="C2273" s="12" t="n">
        <v>22</v>
      </c>
      <c r="D2273" s="12" t="n">
        <v>1</v>
      </c>
      <c r="E2273" s="16" t="n">
        <v>989</v>
      </c>
      <c r="F2273" s="12" t="n">
        <v>0</v>
      </c>
      <c r="G2273" s="12" t="str">
        <f aca="false">INDEX(Products!$C$2:$C$181,MATCH(C2273,Products!$A$2:$A$181,0))</f>
        <v>Electronics</v>
      </c>
      <c r="H2273" s="16" t="n">
        <f aca="false">INDEX(Products!$E$2:$E$181,MATCH(C2273,Products!$A$2:$A$181,0))</f>
        <v>723.81</v>
      </c>
      <c r="I2273" s="12" t="str">
        <f aca="false">INDEX(Orders!$G$2:$G$3525,MATCH(B2273,Orders!$A$2:$A$3525,0))</f>
        <v>Delivered</v>
      </c>
      <c r="J2273" s="16" t="n">
        <f aca="false">D2273*E2273*(1-F2273/100)</f>
        <v>989</v>
      </c>
      <c r="K2273" s="16" t="n">
        <f aca="false">D2273*H2273</f>
        <v>723.81</v>
      </c>
      <c r="L2273" s="16" t="n">
        <f aca="false">J2273-K2273</f>
        <v>265.19</v>
      </c>
    </row>
    <row r="2274" customFormat="false" ht="15" hidden="false" customHeight="false" outlineLevel="0" collapsed="false">
      <c r="A2274" s="12" t="n">
        <v>2273</v>
      </c>
      <c r="B2274" s="12" t="n">
        <v>1191</v>
      </c>
      <c r="C2274" s="12" t="n">
        <v>110</v>
      </c>
      <c r="D2274" s="12" t="n">
        <v>1</v>
      </c>
      <c r="E2274" s="16" t="n">
        <v>1229</v>
      </c>
      <c r="F2274" s="12" t="n">
        <v>0</v>
      </c>
      <c r="G2274" s="12" t="str">
        <f aca="false">INDEX(Products!$C$2:$C$181,MATCH(C2274,Products!$A$2:$A$181,0))</f>
        <v>Beauty</v>
      </c>
      <c r="H2274" s="16" t="n">
        <f aca="false">INDEX(Products!$E$2:$E$181,MATCH(C2274,Products!$A$2:$A$181,0))</f>
        <v>884.69</v>
      </c>
      <c r="I2274" s="12" t="str">
        <f aca="false">INDEX(Orders!$G$2:$G$3525,MATCH(B2274,Orders!$A$2:$A$3525,0))</f>
        <v>Returned</v>
      </c>
      <c r="J2274" s="16" t="n">
        <f aca="false">D2274*E2274*(1-F2274/100)</f>
        <v>1229</v>
      </c>
      <c r="K2274" s="16" t="n">
        <f aca="false">D2274*H2274</f>
        <v>884.69</v>
      </c>
      <c r="L2274" s="16" t="n">
        <f aca="false">J2274-K2274</f>
        <v>344.31</v>
      </c>
    </row>
    <row r="2275" customFormat="false" ht="15" hidden="false" customHeight="false" outlineLevel="0" collapsed="false">
      <c r="A2275" s="12" t="n">
        <v>2274</v>
      </c>
      <c r="B2275" s="12" t="n">
        <v>1191</v>
      </c>
      <c r="C2275" s="12" t="n">
        <v>78</v>
      </c>
      <c r="D2275" s="12" t="n">
        <v>2</v>
      </c>
      <c r="E2275" s="16" t="n">
        <v>2969</v>
      </c>
      <c r="F2275" s="12" t="n">
        <v>0</v>
      </c>
      <c r="G2275" s="12" t="str">
        <f aca="false">INDEX(Products!$C$2:$C$181,MATCH(C2275,Products!$A$2:$A$181,0))</f>
        <v>Fashion</v>
      </c>
      <c r="H2275" s="16" t="n">
        <f aca="false">INDEX(Products!$E$2:$E$181,MATCH(C2275,Products!$A$2:$A$181,0))</f>
        <v>1776.68</v>
      </c>
      <c r="I2275" s="12" t="str">
        <f aca="false">INDEX(Orders!$G$2:$G$3525,MATCH(B2275,Orders!$A$2:$A$3525,0))</f>
        <v>Returned</v>
      </c>
      <c r="J2275" s="16" t="n">
        <f aca="false">D2275*E2275*(1-F2275/100)</f>
        <v>5938</v>
      </c>
      <c r="K2275" s="16" t="n">
        <f aca="false">D2275*H2275</f>
        <v>3553.36</v>
      </c>
      <c r="L2275" s="16" t="n">
        <f aca="false">J2275-K2275</f>
        <v>2384.64</v>
      </c>
    </row>
    <row r="2276" customFormat="false" ht="15" hidden="false" customHeight="false" outlineLevel="0" collapsed="false">
      <c r="A2276" s="12" t="n">
        <v>2275</v>
      </c>
      <c r="B2276" s="12" t="n">
        <v>1191</v>
      </c>
      <c r="C2276" s="12" t="n">
        <v>16</v>
      </c>
      <c r="D2276" s="12" t="n">
        <v>2</v>
      </c>
      <c r="E2276" s="16" t="n">
        <v>3969</v>
      </c>
      <c r="F2276" s="12" t="n">
        <v>10</v>
      </c>
      <c r="G2276" s="12" t="str">
        <f aca="false">INDEX(Products!$C$2:$C$181,MATCH(C2276,Products!$A$2:$A$181,0))</f>
        <v>Electronics</v>
      </c>
      <c r="H2276" s="16" t="n">
        <f aca="false">INDEX(Products!$E$2:$E$181,MATCH(C2276,Products!$A$2:$A$181,0))</f>
        <v>2318.31</v>
      </c>
      <c r="I2276" s="12" t="str">
        <f aca="false">INDEX(Orders!$G$2:$G$3525,MATCH(B2276,Orders!$A$2:$A$3525,0))</f>
        <v>Returned</v>
      </c>
      <c r="J2276" s="16" t="n">
        <f aca="false">D2276*E2276*(1-F2276/100)</f>
        <v>7144.2</v>
      </c>
      <c r="K2276" s="16" t="n">
        <f aca="false">D2276*H2276</f>
        <v>4636.62</v>
      </c>
      <c r="L2276" s="16" t="n">
        <f aca="false">J2276-K2276</f>
        <v>2507.58</v>
      </c>
    </row>
    <row r="2277" customFormat="false" ht="15" hidden="false" customHeight="false" outlineLevel="0" collapsed="false">
      <c r="A2277" s="12" t="n">
        <v>2276</v>
      </c>
      <c r="B2277" s="12" t="n">
        <v>1192</v>
      </c>
      <c r="C2277" s="12" t="n">
        <v>86</v>
      </c>
      <c r="D2277" s="12" t="n">
        <v>1</v>
      </c>
      <c r="E2277" s="16" t="n">
        <v>2139</v>
      </c>
      <c r="F2277" s="12" t="n">
        <v>5</v>
      </c>
      <c r="G2277" s="12" t="str">
        <f aca="false">INDEX(Products!$C$2:$C$181,MATCH(C2277,Products!$A$2:$A$181,0))</f>
        <v>Fashion</v>
      </c>
      <c r="H2277" s="16" t="n">
        <f aca="false">INDEX(Products!$E$2:$E$181,MATCH(C2277,Products!$A$2:$A$181,0))</f>
        <v>1183.55</v>
      </c>
      <c r="I2277" s="12" t="str">
        <f aca="false">INDEX(Orders!$G$2:$G$3525,MATCH(B2277,Orders!$A$2:$A$3525,0))</f>
        <v>Returned</v>
      </c>
      <c r="J2277" s="16" t="n">
        <f aca="false">D2277*E2277*(1-F2277/100)</f>
        <v>2032.05</v>
      </c>
      <c r="K2277" s="16" t="n">
        <f aca="false">D2277*H2277</f>
        <v>1183.55</v>
      </c>
      <c r="L2277" s="16" t="n">
        <f aca="false">J2277-K2277</f>
        <v>848.5</v>
      </c>
    </row>
    <row r="2278" customFormat="false" ht="15" hidden="false" customHeight="false" outlineLevel="0" collapsed="false">
      <c r="A2278" s="12" t="n">
        <v>2277</v>
      </c>
      <c r="B2278" s="12" t="n">
        <v>1192</v>
      </c>
      <c r="C2278" s="12" t="n">
        <v>116</v>
      </c>
      <c r="D2278" s="12" t="n">
        <v>1</v>
      </c>
      <c r="E2278" s="16" t="n">
        <v>1469</v>
      </c>
      <c r="F2278" s="12" t="n">
        <v>5</v>
      </c>
      <c r="G2278" s="12" t="str">
        <f aca="false">INDEX(Products!$C$2:$C$181,MATCH(C2278,Products!$A$2:$A$181,0))</f>
        <v>Beauty</v>
      </c>
      <c r="H2278" s="16" t="n">
        <f aca="false">INDEX(Products!$E$2:$E$181,MATCH(C2278,Products!$A$2:$A$181,0))</f>
        <v>955.62</v>
      </c>
      <c r="I2278" s="12" t="str">
        <f aca="false">INDEX(Orders!$G$2:$G$3525,MATCH(B2278,Orders!$A$2:$A$3525,0))</f>
        <v>Returned</v>
      </c>
      <c r="J2278" s="16" t="n">
        <f aca="false">D2278*E2278*(1-F2278/100)</f>
        <v>1395.55</v>
      </c>
      <c r="K2278" s="16" t="n">
        <f aca="false">D2278*H2278</f>
        <v>955.62</v>
      </c>
      <c r="L2278" s="16" t="n">
        <f aca="false">J2278-K2278</f>
        <v>439.93</v>
      </c>
    </row>
    <row r="2279" customFormat="false" ht="15" hidden="false" customHeight="false" outlineLevel="0" collapsed="false">
      <c r="A2279" s="12" t="n">
        <v>2278</v>
      </c>
      <c r="B2279" s="12" t="n">
        <v>1192</v>
      </c>
      <c r="C2279" s="12" t="n">
        <v>4</v>
      </c>
      <c r="D2279" s="12" t="n">
        <v>3</v>
      </c>
      <c r="E2279" s="16" t="n">
        <v>1109</v>
      </c>
      <c r="F2279" s="12" t="n">
        <v>0</v>
      </c>
      <c r="G2279" s="12" t="str">
        <f aca="false">INDEX(Products!$C$2:$C$181,MATCH(C2279,Products!$A$2:$A$181,0))</f>
        <v>Electronics</v>
      </c>
      <c r="H2279" s="16" t="n">
        <f aca="false">INDEX(Products!$E$2:$E$181,MATCH(C2279,Products!$A$2:$A$181,0))</f>
        <v>802.07</v>
      </c>
      <c r="I2279" s="12" t="str">
        <f aca="false">INDEX(Orders!$G$2:$G$3525,MATCH(B2279,Orders!$A$2:$A$3525,0))</f>
        <v>Returned</v>
      </c>
      <c r="J2279" s="16" t="n">
        <f aca="false">D2279*E2279*(1-F2279/100)</f>
        <v>3327</v>
      </c>
      <c r="K2279" s="16" t="n">
        <f aca="false">D2279*H2279</f>
        <v>2406.21</v>
      </c>
      <c r="L2279" s="16" t="n">
        <f aca="false">J2279-K2279</f>
        <v>920.79</v>
      </c>
    </row>
    <row r="2280" customFormat="false" ht="15" hidden="false" customHeight="false" outlineLevel="0" collapsed="false">
      <c r="A2280" s="12" t="n">
        <v>2279</v>
      </c>
      <c r="B2280" s="12" t="n">
        <v>1192</v>
      </c>
      <c r="C2280" s="12" t="n">
        <v>98</v>
      </c>
      <c r="D2280" s="12" t="n">
        <v>1</v>
      </c>
      <c r="E2280" s="16" t="n">
        <v>719</v>
      </c>
      <c r="F2280" s="12" t="n">
        <v>10</v>
      </c>
      <c r="G2280" s="12" t="str">
        <f aca="false">INDEX(Products!$C$2:$C$181,MATCH(C2280,Products!$A$2:$A$181,0))</f>
        <v>Beauty</v>
      </c>
      <c r="H2280" s="16" t="n">
        <f aca="false">INDEX(Products!$E$2:$E$181,MATCH(C2280,Products!$A$2:$A$181,0))</f>
        <v>445.67</v>
      </c>
      <c r="I2280" s="12" t="str">
        <f aca="false">INDEX(Orders!$G$2:$G$3525,MATCH(B2280,Orders!$A$2:$A$3525,0))</f>
        <v>Returned</v>
      </c>
      <c r="J2280" s="16" t="n">
        <f aca="false">D2280*E2280*(1-F2280/100)</f>
        <v>647.1</v>
      </c>
      <c r="K2280" s="16" t="n">
        <f aca="false">D2280*H2280</f>
        <v>445.67</v>
      </c>
      <c r="L2280" s="16" t="n">
        <f aca="false">J2280-K2280</f>
        <v>201.43</v>
      </c>
    </row>
    <row r="2281" customFormat="false" ht="15" hidden="false" customHeight="false" outlineLevel="0" collapsed="false">
      <c r="A2281" s="12" t="n">
        <v>2280</v>
      </c>
      <c r="B2281" s="12" t="n">
        <v>1193</v>
      </c>
      <c r="C2281" s="12" t="n">
        <v>108</v>
      </c>
      <c r="D2281" s="12" t="n">
        <v>1</v>
      </c>
      <c r="E2281" s="16" t="n">
        <v>1339</v>
      </c>
      <c r="F2281" s="12" t="n">
        <v>0</v>
      </c>
      <c r="G2281" s="12" t="str">
        <f aca="false">INDEX(Products!$C$2:$C$181,MATCH(C2281,Products!$A$2:$A$181,0))</f>
        <v>Beauty</v>
      </c>
      <c r="H2281" s="16" t="n">
        <f aca="false">INDEX(Products!$E$2:$E$181,MATCH(C2281,Products!$A$2:$A$181,0))</f>
        <v>799.99</v>
      </c>
      <c r="I2281" s="12" t="str">
        <f aca="false">INDEX(Orders!$G$2:$G$3525,MATCH(B2281,Orders!$A$2:$A$3525,0))</f>
        <v>Returned</v>
      </c>
      <c r="J2281" s="16" t="n">
        <f aca="false">D2281*E2281*(1-F2281/100)</f>
        <v>1339</v>
      </c>
      <c r="K2281" s="16" t="n">
        <f aca="false">D2281*H2281</f>
        <v>799.99</v>
      </c>
      <c r="L2281" s="16" t="n">
        <f aca="false">J2281-K2281</f>
        <v>539.01</v>
      </c>
    </row>
    <row r="2282" customFormat="false" ht="15" hidden="false" customHeight="false" outlineLevel="0" collapsed="false">
      <c r="A2282" s="12" t="n">
        <v>2281</v>
      </c>
      <c r="B2282" s="12" t="n">
        <v>1193</v>
      </c>
      <c r="C2282" s="12" t="n">
        <v>160</v>
      </c>
      <c r="D2282" s="12" t="n">
        <v>1</v>
      </c>
      <c r="E2282" s="16" t="n">
        <v>229</v>
      </c>
      <c r="F2282" s="12" t="n">
        <v>15</v>
      </c>
      <c r="G2282" s="12" t="str">
        <f aca="false">INDEX(Products!$C$2:$C$181,MATCH(C2282,Products!$A$2:$A$181,0))</f>
        <v>Books &amp; Stationery</v>
      </c>
      <c r="H2282" s="16" t="n">
        <f aca="false">INDEX(Products!$E$2:$E$181,MATCH(C2282,Products!$A$2:$A$181,0))</f>
        <v>137.41</v>
      </c>
      <c r="I2282" s="12" t="str">
        <f aca="false">INDEX(Orders!$G$2:$G$3525,MATCH(B2282,Orders!$A$2:$A$3525,0))</f>
        <v>Returned</v>
      </c>
      <c r="J2282" s="16" t="n">
        <f aca="false">D2282*E2282*(1-F2282/100)</f>
        <v>194.65</v>
      </c>
      <c r="K2282" s="16" t="n">
        <f aca="false">D2282*H2282</f>
        <v>137.41</v>
      </c>
      <c r="L2282" s="16" t="n">
        <f aca="false">J2282-K2282</f>
        <v>57.24</v>
      </c>
    </row>
    <row r="2283" customFormat="false" ht="15" hidden="false" customHeight="false" outlineLevel="0" collapsed="false">
      <c r="A2283" s="12" t="n">
        <v>2282</v>
      </c>
      <c r="B2283" s="12" t="n">
        <v>1194</v>
      </c>
      <c r="C2283" s="12" t="n">
        <v>158</v>
      </c>
      <c r="D2283" s="12" t="n">
        <v>1</v>
      </c>
      <c r="E2283" s="16" t="n">
        <v>779</v>
      </c>
      <c r="F2283" s="12" t="n">
        <v>0</v>
      </c>
      <c r="G2283" s="12" t="str">
        <f aca="false">INDEX(Products!$C$2:$C$181,MATCH(C2283,Products!$A$2:$A$181,0))</f>
        <v>Books &amp; Stationery</v>
      </c>
      <c r="H2283" s="16" t="n">
        <f aca="false">INDEX(Products!$E$2:$E$181,MATCH(C2283,Products!$A$2:$A$181,0))</f>
        <v>536.88</v>
      </c>
      <c r="I2283" s="12" t="str">
        <f aca="false">INDEX(Orders!$G$2:$G$3525,MATCH(B2283,Orders!$A$2:$A$3525,0))</f>
        <v>Returned</v>
      </c>
      <c r="J2283" s="16" t="n">
        <f aca="false">D2283*E2283*(1-F2283/100)</f>
        <v>779</v>
      </c>
      <c r="K2283" s="16" t="n">
        <f aca="false">D2283*H2283</f>
        <v>536.88</v>
      </c>
      <c r="L2283" s="16" t="n">
        <f aca="false">J2283-K2283</f>
        <v>242.12</v>
      </c>
    </row>
    <row r="2284" customFormat="false" ht="15" hidden="false" customHeight="false" outlineLevel="0" collapsed="false">
      <c r="A2284" s="12" t="n">
        <v>2283</v>
      </c>
      <c r="B2284" s="12" t="n">
        <v>1195</v>
      </c>
      <c r="C2284" s="12" t="n">
        <v>132</v>
      </c>
      <c r="D2284" s="12" t="n">
        <v>1</v>
      </c>
      <c r="E2284" s="16" t="n">
        <v>789</v>
      </c>
      <c r="F2284" s="12" t="n">
        <v>5</v>
      </c>
      <c r="G2284" s="12" t="str">
        <f aca="false">INDEX(Products!$C$2:$C$181,MATCH(C2284,Products!$A$2:$A$181,0))</f>
        <v>Sports &amp; Fitness</v>
      </c>
      <c r="H2284" s="16" t="n">
        <f aca="false">INDEX(Products!$E$2:$E$181,MATCH(C2284,Products!$A$2:$A$181,0))</f>
        <v>515.74</v>
      </c>
      <c r="I2284" s="12" t="str">
        <f aca="false">INDEX(Orders!$G$2:$G$3525,MATCH(B2284,Orders!$A$2:$A$3525,0))</f>
        <v>Returned</v>
      </c>
      <c r="J2284" s="16" t="n">
        <f aca="false">D2284*E2284*(1-F2284/100)</f>
        <v>749.55</v>
      </c>
      <c r="K2284" s="16" t="n">
        <f aca="false">D2284*H2284</f>
        <v>515.74</v>
      </c>
      <c r="L2284" s="16" t="n">
        <f aca="false">J2284-K2284</f>
        <v>233.81</v>
      </c>
    </row>
    <row r="2285" customFormat="false" ht="15" hidden="false" customHeight="false" outlineLevel="0" collapsed="false">
      <c r="A2285" s="12" t="n">
        <v>2284</v>
      </c>
      <c r="B2285" s="12" t="n">
        <v>1196</v>
      </c>
      <c r="C2285" s="12" t="n">
        <v>87</v>
      </c>
      <c r="D2285" s="12" t="n">
        <v>1</v>
      </c>
      <c r="E2285" s="16" t="n">
        <v>1689</v>
      </c>
      <c r="F2285" s="12" t="n">
        <v>0</v>
      </c>
      <c r="G2285" s="12" t="str">
        <f aca="false">INDEX(Products!$C$2:$C$181,MATCH(C2285,Products!$A$2:$A$181,0))</f>
        <v>Fashion</v>
      </c>
      <c r="H2285" s="16" t="n">
        <f aca="false">INDEX(Products!$E$2:$E$181,MATCH(C2285,Products!$A$2:$A$181,0))</f>
        <v>1005.46</v>
      </c>
      <c r="I2285" s="12" t="str">
        <f aca="false">INDEX(Orders!$G$2:$G$3525,MATCH(B2285,Orders!$A$2:$A$3525,0))</f>
        <v>Delivered</v>
      </c>
      <c r="J2285" s="16" t="n">
        <f aca="false">D2285*E2285*(1-F2285/100)</f>
        <v>1689</v>
      </c>
      <c r="K2285" s="16" t="n">
        <f aca="false">D2285*H2285</f>
        <v>1005.46</v>
      </c>
      <c r="L2285" s="16" t="n">
        <f aca="false">J2285-K2285</f>
        <v>683.54</v>
      </c>
    </row>
    <row r="2286" customFormat="false" ht="15" hidden="false" customHeight="false" outlineLevel="0" collapsed="false">
      <c r="A2286" s="12" t="n">
        <v>2285</v>
      </c>
      <c r="B2286" s="12" t="n">
        <v>1196</v>
      </c>
      <c r="C2286" s="12" t="n">
        <v>56</v>
      </c>
      <c r="D2286" s="12" t="n">
        <v>1</v>
      </c>
      <c r="E2286" s="16" t="n">
        <v>1739</v>
      </c>
      <c r="F2286" s="12" t="n">
        <v>5</v>
      </c>
      <c r="G2286" s="12" t="str">
        <f aca="false">INDEX(Products!$C$2:$C$181,MATCH(C2286,Products!$A$2:$A$181,0))</f>
        <v>Home &amp; Kitchen</v>
      </c>
      <c r="H2286" s="16" t="n">
        <f aca="false">INDEX(Products!$E$2:$E$181,MATCH(C2286,Products!$A$2:$A$181,0))</f>
        <v>1012.52</v>
      </c>
      <c r="I2286" s="12" t="str">
        <f aca="false">INDEX(Orders!$G$2:$G$3525,MATCH(B2286,Orders!$A$2:$A$3525,0))</f>
        <v>Delivered</v>
      </c>
      <c r="J2286" s="16" t="n">
        <f aca="false">D2286*E2286*(1-F2286/100)</f>
        <v>1652.05</v>
      </c>
      <c r="K2286" s="16" t="n">
        <f aca="false">D2286*H2286</f>
        <v>1012.52</v>
      </c>
      <c r="L2286" s="16" t="n">
        <f aca="false">J2286-K2286</f>
        <v>639.53</v>
      </c>
    </row>
    <row r="2287" customFormat="false" ht="15" hidden="false" customHeight="false" outlineLevel="0" collapsed="false">
      <c r="A2287" s="12" t="n">
        <v>2286</v>
      </c>
      <c r="B2287" s="12" t="n">
        <v>1196</v>
      </c>
      <c r="C2287" s="12" t="n">
        <v>104</v>
      </c>
      <c r="D2287" s="12" t="n">
        <v>1</v>
      </c>
      <c r="E2287" s="16" t="n">
        <v>329</v>
      </c>
      <c r="F2287" s="12" t="n">
        <v>5</v>
      </c>
      <c r="G2287" s="12" t="str">
        <f aca="false">INDEX(Products!$C$2:$C$181,MATCH(C2287,Products!$A$2:$A$181,0))</f>
        <v>Beauty</v>
      </c>
      <c r="H2287" s="16" t="n">
        <f aca="false">INDEX(Products!$E$2:$E$181,MATCH(C2287,Products!$A$2:$A$181,0))</f>
        <v>224.61</v>
      </c>
      <c r="I2287" s="12" t="str">
        <f aca="false">INDEX(Orders!$G$2:$G$3525,MATCH(B2287,Orders!$A$2:$A$3525,0))</f>
        <v>Delivered</v>
      </c>
      <c r="J2287" s="16" t="n">
        <f aca="false">D2287*E2287*(1-F2287/100)</f>
        <v>312.55</v>
      </c>
      <c r="K2287" s="16" t="n">
        <f aca="false">D2287*H2287</f>
        <v>224.61</v>
      </c>
      <c r="L2287" s="16" t="n">
        <f aca="false">J2287-K2287</f>
        <v>87.94</v>
      </c>
    </row>
    <row r="2288" customFormat="false" ht="15" hidden="false" customHeight="false" outlineLevel="0" collapsed="false">
      <c r="A2288" s="12" t="n">
        <v>2287</v>
      </c>
      <c r="B2288" s="12" t="n">
        <v>1196</v>
      </c>
      <c r="C2288" s="12" t="n">
        <v>107</v>
      </c>
      <c r="D2288" s="12" t="n">
        <v>3</v>
      </c>
      <c r="E2288" s="16" t="n">
        <v>1239</v>
      </c>
      <c r="F2288" s="12" t="n">
        <v>0</v>
      </c>
      <c r="G2288" s="12" t="str">
        <f aca="false">INDEX(Products!$C$2:$C$181,MATCH(C2288,Products!$A$2:$A$181,0))</f>
        <v>Beauty</v>
      </c>
      <c r="H2288" s="16" t="n">
        <f aca="false">INDEX(Products!$E$2:$E$181,MATCH(C2288,Products!$A$2:$A$181,0))</f>
        <v>737.02</v>
      </c>
      <c r="I2288" s="12" t="str">
        <f aca="false">INDEX(Orders!$G$2:$G$3525,MATCH(B2288,Orders!$A$2:$A$3525,0))</f>
        <v>Delivered</v>
      </c>
      <c r="J2288" s="16" t="n">
        <f aca="false">D2288*E2288*(1-F2288/100)</f>
        <v>3717</v>
      </c>
      <c r="K2288" s="16" t="n">
        <f aca="false">D2288*H2288</f>
        <v>2211.06</v>
      </c>
      <c r="L2288" s="16" t="n">
        <f aca="false">J2288-K2288</f>
        <v>1505.94</v>
      </c>
    </row>
    <row r="2289" customFormat="false" ht="15" hidden="false" customHeight="false" outlineLevel="0" collapsed="false">
      <c r="A2289" s="12" t="n">
        <v>2288</v>
      </c>
      <c r="B2289" s="12" t="n">
        <v>1197</v>
      </c>
      <c r="C2289" s="12" t="n">
        <v>101</v>
      </c>
      <c r="D2289" s="12" t="n">
        <v>1</v>
      </c>
      <c r="E2289" s="16" t="n">
        <v>1219</v>
      </c>
      <c r="F2289" s="12" t="n">
        <v>0</v>
      </c>
      <c r="G2289" s="12" t="str">
        <f aca="false">INDEX(Products!$C$2:$C$181,MATCH(C2289,Products!$A$2:$A$181,0))</f>
        <v>Beauty</v>
      </c>
      <c r="H2289" s="16" t="n">
        <f aca="false">INDEX(Products!$E$2:$E$181,MATCH(C2289,Products!$A$2:$A$181,0))</f>
        <v>690.96</v>
      </c>
      <c r="I2289" s="12" t="str">
        <f aca="false">INDEX(Orders!$G$2:$G$3525,MATCH(B2289,Orders!$A$2:$A$3525,0))</f>
        <v>Delivered</v>
      </c>
      <c r="J2289" s="16" t="n">
        <f aca="false">D2289*E2289*(1-F2289/100)</f>
        <v>1219</v>
      </c>
      <c r="K2289" s="16" t="n">
        <f aca="false">D2289*H2289</f>
        <v>690.96</v>
      </c>
      <c r="L2289" s="16" t="n">
        <f aca="false">J2289-K2289</f>
        <v>528.04</v>
      </c>
    </row>
    <row r="2290" customFormat="false" ht="15" hidden="false" customHeight="false" outlineLevel="0" collapsed="false">
      <c r="A2290" s="12" t="n">
        <v>2289</v>
      </c>
      <c r="B2290" s="12" t="n">
        <v>1197</v>
      </c>
      <c r="C2290" s="12" t="n">
        <v>167</v>
      </c>
      <c r="D2290" s="12" t="n">
        <v>2</v>
      </c>
      <c r="E2290" s="16" t="n">
        <v>119</v>
      </c>
      <c r="F2290" s="12" t="n">
        <v>5</v>
      </c>
      <c r="G2290" s="12" t="str">
        <f aca="false">INDEX(Products!$C$2:$C$181,MATCH(C2290,Products!$A$2:$A$181,0))</f>
        <v>Books &amp; Stationery</v>
      </c>
      <c r="H2290" s="16" t="n">
        <f aca="false">INDEX(Products!$E$2:$E$181,MATCH(C2290,Products!$A$2:$A$181,0))</f>
        <v>68.21</v>
      </c>
      <c r="I2290" s="12" t="str">
        <f aca="false">INDEX(Orders!$G$2:$G$3525,MATCH(B2290,Orders!$A$2:$A$3525,0))</f>
        <v>Delivered</v>
      </c>
      <c r="J2290" s="16" t="n">
        <f aca="false">D2290*E2290*(1-F2290/100)</f>
        <v>226.1</v>
      </c>
      <c r="K2290" s="16" t="n">
        <f aca="false">D2290*H2290</f>
        <v>136.42</v>
      </c>
      <c r="L2290" s="16" t="n">
        <f aca="false">J2290-K2290</f>
        <v>89.68</v>
      </c>
    </row>
    <row r="2291" customFormat="false" ht="15" hidden="false" customHeight="false" outlineLevel="0" collapsed="false">
      <c r="A2291" s="12" t="n">
        <v>2290</v>
      </c>
      <c r="B2291" s="12" t="n">
        <v>1198</v>
      </c>
      <c r="C2291" s="12" t="n">
        <v>151</v>
      </c>
      <c r="D2291" s="12" t="n">
        <v>1</v>
      </c>
      <c r="E2291" s="16" t="n">
        <v>149</v>
      </c>
      <c r="F2291" s="12" t="n">
        <v>15</v>
      </c>
      <c r="G2291" s="12" t="str">
        <f aca="false">INDEX(Products!$C$2:$C$181,MATCH(C2291,Products!$A$2:$A$181,0))</f>
        <v>Books &amp; Stationery</v>
      </c>
      <c r="H2291" s="16" t="n">
        <f aca="false">INDEX(Products!$E$2:$E$181,MATCH(C2291,Products!$A$2:$A$181,0))</f>
        <v>97.78</v>
      </c>
      <c r="I2291" s="12" t="str">
        <f aca="false">INDEX(Orders!$G$2:$G$3525,MATCH(B2291,Orders!$A$2:$A$3525,0))</f>
        <v>Delivered</v>
      </c>
      <c r="J2291" s="16" t="n">
        <f aca="false">D2291*E2291*(1-F2291/100)</f>
        <v>126.65</v>
      </c>
      <c r="K2291" s="16" t="n">
        <f aca="false">D2291*H2291</f>
        <v>97.78</v>
      </c>
      <c r="L2291" s="16" t="n">
        <f aca="false">J2291-K2291</f>
        <v>28.87</v>
      </c>
    </row>
    <row r="2292" customFormat="false" ht="15" hidden="false" customHeight="false" outlineLevel="0" collapsed="false">
      <c r="A2292" s="12" t="n">
        <v>2291</v>
      </c>
      <c r="B2292" s="12" t="n">
        <v>1199</v>
      </c>
      <c r="C2292" s="12" t="n">
        <v>180</v>
      </c>
      <c r="D2292" s="12" t="n">
        <v>2</v>
      </c>
      <c r="E2292" s="16" t="n">
        <v>859</v>
      </c>
      <c r="F2292" s="12" t="n">
        <v>5</v>
      </c>
      <c r="G2292" s="12" t="str">
        <f aca="false">INDEX(Products!$C$2:$C$181,MATCH(C2292,Products!$A$2:$A$181,0))</f>
        <v>Books &amp; Stationery</v>
      </c>
      <c r="H2292" s="16" t="n">
        <f aca="false">INDEX(Products!$E$2:$E$181,MATCH(C2292,Products!$A$2:$A$181,0))</f>
        <v>571.32</v>
      </c>
      <c r="I2292" s="12" t="str">
        <f aca="false">INDEX(Orders!$G$2:$G$3525,MATCH(B2292,Orders!$A$2:$A$3525,0))</f>
        <v>Delivered</v>
      </c>
      <c r="J2292" s="16" t="n">
        <f aca="false">D2292*E2292*(1-F2292/100)</f>
        <v>1632.1</v>
      </c>
      <c r="K2292" s="16" t="n">
        <f aca="false">D2292*H2292</f>
        <v>1142.64</v>
      </c>
      <c r="L2292" s="16" t="n">
        <f aca="false">J2292-K2292</f>
        <v>489.46</v>
      </c>
    </row>
    <row r="2293" customFormat="false" ht="15" hidden="false" customHeight="false" outlineLevel="0" collapsed="false">
      <c r="A2293" s="12" t="n">
        <v>2292</v>
      </c>
      <c r="B2293" s="12" t="n">
        <v>1199</v>
      </c>
      <c r="C2293" s="12" t="n">
        <v>80</v>
      </c>
      <c r="D2293" s="12" t="n">
        <v>1</v>
      </c>
      <c r="E2293" s="16" t="n">
        <v>949</v>
      </c>
      <c r="F2293" s="12" t="n">
        <v>0</v>
      </c>
      <c r="G2293" s="12" t="str">
        <f aca="false">INDEX(Products!$C$2:$C$181,MATCH(C2293,Products!$A$2:$A$181,0))</f>
        <v>Fashion</v>
      </c>
      <c r="H2293" s="16" t="n">
        <f aca="false">INDEX(Products!$E$2:$E$181,MATCH(C2293,Products!$A$2:$A$181,0))</f>
        <v>660.17</v>
      </c>
      <c r="I2293" s="12" t="str">
        <f aca="false">INDEX(Orders!$G$2:$G$3525,MATCH(B2293,Orders!$A$2:$A$3525,0))</f>
        <v>Delivered</v>
      </c>
      <c r="J2293" s="16" t="n">
        <f aca="false">D2293*E2293*(1-F2293/100)</f>
        <v>949</v>
      </c>
      <c r="K2293" s="16" t="n">
        <f aca="false">D2293*H2293</f>
        <v>660.17</v>
      </c>
      <c r="L2293" s="16" t="n">
        <f aca="false">J2293-K2293</f>
        <v>288.83</v>
      </c>
    </row>
    <row r="2294" customFormat="false" ht="15" hidden="false" customHeight="false" outlineLevel="0" collapsed="false">
      <c r="A2294" s="12" t="n">
        <v>2293</v>
      </c>
      <c r="B2294" s="12" t="n">
        <v>1200</v>
      </c>
      <c r="C2294" s="12" t="n">
        <v>145</v>
      </c>
      <c r="D2294" s="12" t="n">
        <v>3</v>
      </c>
      <c r="E2294" s="16" t="n">
        <v>1329</v>
      </c>
      <c r="F2294" s="12" t="n">
        <v>0</v>
      </c>
      <c r="G2294" s="12" t="str">
        <f aca="false">INDEX(Products!$C$2:$C$181,MATCH(C2294,Products!$A$2:$A$181,0))</f>
        <v>Sports &amp; Fitness</v>
      </c>
      <c r="H2294" s="16" t="n">
        <f aca="false">INDEX(Products!$E$2:$E$181,MATCH(C2294,Products!$A$2:$A$181,0))</f>
        <v>887.99</v>
      </c>
      <c r="I2294" s="12" t="str">
        <f aca="false">INDEX(Orders!$G$2:$G$3525,MATCH(B2294,Orders!$A$2:$A$3525,0))</f>
        <v>Cancelled</v>
      </c>
      <c r="J2294" s="16" t="n">
        <f aca="false">D2294*E2294*(1-F2294/100)</f>
        <v>3987</v>
      </c>
      <c r="K2294" s="16" t="n">
        <f aca="false">D2294*H2294</f>
        <v>2663.97</v>
      </c>
      <c r="L2294" s="16" t="n">
        <f aca="false">J2294-K2294</f>
        <v>1323.03</v>
      </c>
    </row>
    <row r="2295" customFormat="false" ht="15" hidden="false" customHeight="false" outlineLevel="0" collapsed="false">
      <c r="A2295" s="12" t="n">
        <v>2294</v>
      </c>
      <c r="B2295" s="12" t="n">
        <v>1201</v>
      </c>
      <c r="C2295" s="12" t="n">
        <v>27</v>
      </c>
      <c r="D2295" s="12" t="n">
        <v>1</v>
      </c>
      <c r="E2295" s="16" t="n">
        <v>5699</v>
      </c>
      <c r="F2295" s="12" t="n">
        <v>5</v>
      </c>
      <c r="G2295" s="12" t="str">
        <f aca="false">INDEX(Products!$C$2:$C$181,MATCH(C2295,Products!$A$2:$A$181,0))</f>
        <v>Electronics</v>
      </c>
      <c r="H2295" s="16" t="n">
        <f aca="false">INDEX(Products!$E$2:$E$181,MATCH(C2295,Products!$A$2:$A$181,0))</f>
        <v>4154.37</v>
      </c>
      <c r="I2295" s="12" t="str">
        <f aca="false">INDEX(Orders!$G$2:$G$3525,MATCH(B2295,Orders!$A$2:$A$3525,0))</f>
        <v>Delivered</v>
      </c>
      <c r="J2295" s="16" t="n">
        <f aca="false">D2295*E2295*(1-F2295/100)</f>
        <v>5414.05</v>
      </c>
      <c r="K2295" s="16" t="n">
        <f aca="false">D2295*H2295</f>
        <v>4154.37</v>
      </c>
      <c r="L2295" s="16" t="n">
        <f aca="false">J2295-K2295</f>
        <v>1259.68</v>
      </c>
    </row>
    <row r="2296" customFormat="false" ht="15" hidden="false" customHeight="false" outlineLevel="0" collapsed="false">
      <c r="A2296" s="12" t="n">
        <v>2295</v>
      </c>
      <c r="B2296" s="12" t="n">
        <v>1202</v>
      </c>
      <c r="C2296" s="12" t="n">
        <v>23</v>
      </c>
      <c r="D2296" s="12" t="n">
        <v>1</v>
      </c>
      <c r="E2296" s="16" t="n">
        <v>2159</v>
      </c>
      <c r="F2296" s="12" t="n">
        <v>0</v>
      </c>
      <c r="G2296" s="12" t="str">
        <f aca="false">INDEX(Products!$C$2:$C$181,MATCH(C2296,Products!$A$2:$A$181,0))</f>
        <v>Electronics</v>
      </c>
      <c r="H2296" s="16" t="n">
        <f aca="false">INDEX(Products!$E$2:$E$181,MATCH(C2296,Products!$A$2:$A$181,0))</f>
        <v>1473.53</v>
      </c>
      <c r="I2296" s="12" t="str">
        <f aca="false">INDEX(Orders!$G$2:$G$3525,MATCH(B2296,Orders!$A$2:$A$3525,0))</f>
        <v>Cancelled</v>
      </c>
      <c r="J2296" s="16" t="n">
        <f aca="false">D2296*E2296*(1-F2296/100)</f>
        <v>2159</v>
      </c>
      <c r="K2296" s="16" t="n">
        <f aca="false">D2296*H2296</f>
        <v>1473.53</v>
      </c>
      <c r="L2296" s="16" t="n">
        <f aca="false">J2296-K2296</f>
        <v>685.47</v>
      </c>
    </row>
    <row r="2297" customFormat="false" ht="15" hidden="false" customHeight="false" outlineLevel="0" collapsed="false">
      <c r="A2297" s="12" t="n">
        <v>2296</v>
      </c>
      <c r="B2297" s="12" t="n">
        <v>1203</v>
      </c>
      <c r="C2297" s="12" t="n">
        <v>75</v>
      </c>
      <c r="D2297" s="12" t="n">
        <v>1</v>
      </c>
      <c r="E2297" s="16" t="n">
        <v>449</v>
      </c>
      <c r="F2297" s="12" t="n">
        <v>0</v>
      </c>
      <c r="G2297" s="12" t="str">
        <f aca="false">INDEX(Products!$C$2:$C$181,MATCH(C2297,Products!$A$2:$A$181,0))</f>
        <v>Fashion</v>
      </c>
      <c r="H2297" s="16" t="n">
        <f aca="false">INDEX(Products!$E$2:$E$181,MATCH(C2297,Products!$A$2:$A$181,0))</f>
        <v>271.97</v>
      </c>
      <c r="I2297" s="12" t="str">
        <f aca="false">INDEX(Orders!$G$2:$G$3525,MATCH(B2297,Orders!$A$2:$A$3525,0))</f>
        <v>Delivered</v>
      </c>
      <c r="J2297" s="16" t="n">
        <f aca="false">D2297*E2297*(1-F2297/100)</f>
        <v>449</v>
      </c>
      <c r="K2297" s="16" t="n">
        <f aca="false">D2297*H2297</f>
        <v>271.97</v>
      </c>
      <c r="L2297" s="16" t="n">
        <f aca="false">J2297-K2297</f>
        <v>177.03</v>
      </c>
    </row>
    <row r="2298" customFormat="false" ht="15" hidden="false" customHeight="false" outlineLevel="0" collapsed="false">
      <c r="A2298" s="12" t="n">
        <v>2297</v>
      </c>
      <c r="B2298" s="12" t="n">
        <v>1204</v>
      </c>
      <c r="C2298" s="12" t="n">
        <v>59</v>
      </c>
      <c r="D2298" s="12" t="n">
        <v>2</v>
      </c>
      <c r="E2298" s="16" t="n">
        <v>4109</v>
      </c>
      <c r="F2298" s="12" t="n">
        <v>0</v>
      </c>
      <c r="G2298" s="12" t="str">
        <f aca="false">INDEX(Products!$C$2:$C$181,MATCH(C2298,Products!$A$2:$A$181,0))</f>
        <v>Home &amp; Kitchen</v>
      </c>
      <c r="H2298" s="16" t="n">
        <f aca="false">INDEX(Products!$E$2:$E$181,MATCH(C2298,Products!$A$2:$A$181,0))</f>
        <v>2413.27</v>
      </c>
      <c r="I2298" s="12" t="str">
        <f aca="false">INDEX(Orders!$G$2:$G$3525,MATCH(B2298,Orders!$A$2:$A$3525,0))</f>
        <v>Delivered</v>
      </c>
      <c r="J2298" s="16" t="n">
        <f aca="false">D2298*E2298*(1-F2298/100)</f>
        <v>8218</v>
      </c>
      <c r="K2298" s="16" t="n">
        <f aca="false">D2298*H2298</f>
        <v>4826.54</v>
      </c>
      <c r="L2298" s="16" t="n">
        <f aca="false">J2298-K2298</f>
        <v>3391.46</v>
      </c>
    </row>
    <row r="2299" customFormat="false" ht="15" hidden="false" customHeight="false" outlineLevel="0" collapsed="false">
      <c r="A2299" s="12" t="n">
        <v>2298</v>
      </c>
      <c r="B2299" s="12" t="n">
        <v>1204</v>
      </c>
      <c r="C2299" s="12" t="n">
        <v>36</v>
      </c>
      <c r="D2299" s="12" t="n">
        <v>3</v>
      </c>
      <c r="E2299" s="16" t="n">
        <v>3959</v>
      </c>
      <c r="F2299" s="12" t="n">
        <v>0</v>
      </c>
      <c r="G2299" s="12" t="str">
        <f aca="false">INDEX(Products!$C$2:$C$181,MATCH(C2299,Products!$A$2:$A$181,0))</f>
        <v>Home &amp; Kitchen</v>
      </c>
      <c r="H2299" s="16" t="n">
        <f aca="false">INDEX(Products!$E$2:$E$181,MATCH(C2299,Products!$A$2:$A$181,0))</f>
        <v>2334.79</v>
      </c>
      <c r="I2299" s="12" t="str">
        <f aca="false">INDEX(Orders!$G$2:$G$3525,MATCH(B2299,Orders!$A$2:$A$3525,0))</f>
        <v>Delivered</v>
      </c>
      <c r="J2299" s="16" t="n">
        <f aca="false">D2299*E2299*(1-F2299/100)</f>
        <v>11877</v>
      </c>
      <c r="K2299" s="16" t="n">
        <f aca="false">D2299*H2299</f>
        <v>7004.37</v>
      </c>
      <c r="L2299" s="16" t="n">
        <f aca="false">J2299-K2299</f>
        <v>4872.63</v>
      </c>
    </row>
    <row r="2300" customFormat="false" ht="15" hidden="false" customHeight="false" outlineLevel="0" collapsed="false">
      <c r="A2300" s="12" t="n">
        <v>2299</v>
      </c>
      <c r="B2300" s="12" t="n">
        <v>1205</v>
      </c>
      <c r="C2300" s="12" t="n">
        <v>7</v>
      </c>
      <c r="D2300" s="12" t="n">
        <v>1</v>
      </c>
      <c r="E2300" s="16" t="n">
        <v>5139</v>
      </c>
      <c r="F2300" s="12" t="n">
        <v>0</v>
      </c>
      <c r="G2300" s="12" t="str">
        <f aca="false">INDEX(Products!$C$2:$C$181,MATCH(C2300,Products!$A$2:$A$181,0))</f>
        <v>Electronics</v>
      </c>
      <c r="H2300" s="16" t="n">
        <f aca="false">INDEX(Products!$E$2:$E$181,MATCH(C2300,Products!$A$2:$A$181,0))</f>
        <v>3044.69</v>
      </c>
      <c r="I2300" s="12" t="str">
        <f aca="false">INDEX(Orders!$G$2:$G$3525,MATCH(B2300,Orders!$A$2:$A$3525,0))</f>
        <v>Delivered</v>
      </c>
      <c r="J2300" s="16" t="n">
        <f aca="false">D2300*E2300*(1-F2300/100)</f>
        <v>5139</v>
      </c>
      <c r="K2300" s="16" t="n">
        <f aca="false">D2300*H2300</f>
        <v>3044.69</v>
      </c>
      <c r="L2300" s="16" t="n">
        <f aca="false">J2300-K2300</f>
        <v>2094.31</v>
      </c>
    </row>
    <row r="2301" customFormat="false" ht="15" hidden="false" customHeight="false" outlineLevel="0" collapsed="false">
      <c r="A2301" s="12" t="n">
        <v>2300</v>
      </c>
      <c r="B2301" s="12" t="n">
        <v>1206</v>
      </c>
      <c r="C2301" s="12" t="n">
        <v>21</v>
      </c>
      <c r="D2301" s="12" t="n">
        <v>1</v>
      </c>
      <c r="E2301" s="16" t="n">
        <v>1439</v>
      </c>
      <c r="F2301" s="12" t="n">
        <v>10</v>
      </c>
      <c r="G2301" s="12" t="str">
        <f aca="false">INDEX(Products!$C$2:$C$181,MATCH(C2301,Products!$A$2:$A$181,0))</f>
        <v>Electronics</v>
      </c>
      <c r="H2301" s="16" t="n">
        <f aca="false">INDEX(Products!$E$2:$E$181,MATCH(C2301,Products!$A$2:$A$181,0))</f>
        <v>933.96</v>
      </c>
      <c r="I2301" s="12" t="str">
        <f aca="false">INDEX(Orders!$G$2:$G$3525,MATCH(B2301,Orders!$A$2:$A$3525,0))</f>
        <v>Delivered</v>
      </c>
      <c r="J2301" s="16" t="n">
        <f aca="false">D2301*E2301*(1-F2301/100)</f>
        <v>1295.1</v>
      </c>
      <c r="K2301" s="16" t="n">
        <f aca="false">D2301*H2301</f>
        <v>933.96</v>
      </c>
      <c r="L2301" s="16" t="n">
        <f aca="false">J2301-K2301</f>
        <v>361.14</v>
      </c>
    </row>
    <row r="2302" customFormat="false" ht="15" hidden="false" customHeight="false" outlineLevel="0" collapsed="false">
      <c r="A2302" s="12" t="n">
        <v>2301</v>
      </c>
      <c r="B2302" s="12" t="n">
        <v>1206</v>
      </c>
      <c r="C2302" s="12" t="n">
        <v>165</v>
      </c>
      <c r="D2302" s="12" t="n">
        <v>1</v>
      </c>
      <c r="E2302" s="16" t="n">
        <v>449</v>
      </c>
      <c r="F2302" s="12" t="n">
        <v>0</v>
      </c>
      <c r="G2302" s="12" t="str">
        <f aca="false">INDEX(Products!$C$2:$C$181,MATCH(C2302,Products!$A$2:$A$181,0))</f>
        <v>Books &amp; Stationery</v>
      </c>
      <c r="H2302" s="16" t="n">
        <f aca="false">INDEX(Products!$E$2:$E$181,MATCH(C2302,Products!$A$2:$A$181,0))</f>
        <v>269.2</v>
      </c>
      <c r="I2302" s="12" t="str">
        <f aca="false">INDEX(Orders!$G$2:$G$3525,MATCH(B2302,Orders!$A$2:$A$3525,0))</f>
        <v>Delivered</v>
      </c>
      <c r="J2302" s="16" t="n">
        <f aca="false">D2302*E2302*(1-F2302/100)</f>
        <v>449</v>
      </c>
      <c r="K2302" s="16" t="n">
        <f aca="false">D2302*H2302</f>
        <v>269.2</v>
      </c>
      <c r="L2302" s="16" t="n">
        <f aca="false">J2302-K2302</f>
        <v>179.8</v>
      </c>
    </row>
    <row r="2303" customFormat="false" ht="15" hidden="false" customHeight="false" outlineLevel="0" collapsed="false">
      <c r="A2303" s="12" t="n">
        <v>2302</v>
      </c>
      <c r="B2303" s="12" t="n">
        <v>1207</v>
      </c>
      <c r="C2303" s="12" t="n">
        <v>71</v>
      </c>
      <c r="D2303" s="12" t="n">
        <v>1</v>
      </c>
      <c r="E2303" s="16" t="n">
        <v>2909</v>
      </c>
      <c r="F2303" s="12" t="n">
        <v>0</v>
      </c>
      <c r="G2303" s="12" t="str">
        <f aca="false">INDEX(Products!$C$2:$C$181,MATCH(C2303,Products!$A$2:$A$181,0))</f>
        <v>Fashion</v>
      </c>
      <c r="H2303" s="16" t="n">
        <f aca="false">INDEX(Products!$E$2:$E$181,MATCH(C2303,Products!$A$2:$A$181,0))</f>
        <v>1746.44</v>
      </c>
      <c r="I2303" s="12" t="str">
        <f aca="false">INDEX(Orders!$G$2:$G$3525,MATCH(B2303,Orders!$A$2:$A$3525,0))</f>
        <v>Delivered</v>
      </c>
      <c r="J2303" s="16" t="n">
        <f aca="false">D2303*E2303*(1-F2303/100)</f>
        <v>2909</v>
      </c>
      <c r="K2303" s="16" t="n">
        <f aca="false">D2303*H2303</f>
        <v>1746.44</v>
      </c>
      <c r="L2303" s="16" t="n">
        <f aca="false">J2303-K2303</f>
        <v>1162.56</v>
      </c>
    </row>
    <row r="2304" customFormat="false" ht="15" hidden="false" customHeight="false" outlineLevel="0" collapsed="false">
      <c r="A2304" s="12" t="n">
        <v>2303</v>
      </c>
      <c r="B2304" s="12" t="n">
        <v>1208</v>
      </c>
      <c r="C2304" s="12" t="n">
        <v>20</v>
      </c>
      <c r="D2304" s="12" t="n">
        <v>1</v>
      </c>
      <c r="E2304" s="16" t="n">
        <v>4369</v>
      </c>
      <c r="F2304" s="12" t="n">
        <v>0</v>
      </c>
      <c r="G2304" s="12" t="str">
        <f aca="false">INDEX(Products!$C$2:$C$181,MATCH(C2304,Products!$A$2:$A$181,0))</f>
        <v>Electronics</v>
      </c>
      <c r="H2304" s="16" t="n">
        <f aca="false">INDEX(Products!$E$2:$E$181,MATCH(C2304,Products!$A$2:$A$181,0))</f>
        <v>2787.56</v>
      </c>
      <c r="I2304" s="12" t="str">
        <f aca="false">INDEX(Orders!$G$2:$G$3525,MATCH(B2304,Orders!$A$2:$A$3525,0))</f>
        <v>Cancelled</v>
      </c>
      <c r="J2304" s="16" t="n">
        <f aca="false">D2304*E2304*(1-F2304/100)</f>
        <v>4369</v>
      </c>
      <c r="K2304" s="16" t="n">
        <f aca="false">D2304*H2304</f>
        <v>2787.56</v>
      </c>
      <c r="L2304" s="16" t="n">
        <f aca="false">J2304-K2304</f>
        <v>1581.44</v>
      </c>
    </row>
    <row r="2305" customFormat="false" ht="15" hidden="false" customHeight="false" outlineLevel="0" collapsed="false">
      <c r="A2305" s="12" t="n">
        <v>2304</v>
      </c>
      <c r="B2305" s="12" t="n">
        <v>1208</v>
      </c>
      <c r="C2305" s="12" t="n">
        <v>174</v>
      </c>
      <c r="D2305" s="12" t="n">
        <v>3</v>
      </c>
      <c r="E2305" s="16" t="n">
        <v>619</v>
      </c>
      <c r="F2305" s="12" t="n">
        <v>5</v>
      </c>
      <c r="G2305" s="12" t="str">
        <f aca="false">INDEX(Products!$C$2:$C$181,MATCH(C2305,Products!$A$2:$A$181,0))</f>
        <v>Books &amp; Stationery</v>
      </c>
      <c r="H2305" s="16" t="n">
        <f aca="false">INDEX(Products!$E$2:$E$181,MATCH(C2305,Products!$A$2:$A$181,0))</f>
        <v>346.06</v>
      </c>
      <c r="I2305" s="12" t="str">
        <f aca="false">INDEX(Orders!$G$2:$G$3525,MATCH(B2305,Orders!$A$2:$A$3525,0))</f>
        <v>Cancelled</v>
      </c>
      <c r="J2305" s="16" t="n">
        <f aca="false">D2305*E2305*(1-F2305/100)</f>
        <v>1764.15</v>
      </c>
      <c r="K2305" s="16" t="n">
        <f aca="false">D2305*H2305</f>
        <v>1038.18</v>
      </c>
      <c r="L2305" s="16" t="n">
        <f aca="false">J2305-K2305</f>
        <v>725.97</v>
      </c>
    </row>
    <row r="2306" customFormat="false" ht="15" hidden="false" customHeight="false" outlineLevel="0" collapsed="false">
      <c r="A2306" s="12" t="n">
        <v>2305</v>
      </c>
      <c r="B2306" s="12" t="n">
        <v>1208</v>
      </c>
      <c r="C2306" s="12" t="n">
        <v>180</v>
      </c>
      <c r="D2306" s="12" t="n">
        <v>1</v>
      </c>
      <c r="E2306" s="16" t="n">
        <v>859</v>
      </c>
      <c r="F2306" s="12" t="n">
        <v>15</v>
      </c>
      <c r="G2306" s="12" t="str">
        <f aca="false">INDEX(Products!$C$2:$C$181,MATCH(C2306,Products!$A$2:$A$181,0))</f>
        <v>Books &amp; Stationery</v>
      </c>
      <c r="H2306" s="16" t="n">
        <f aca="false">INDEX(Products!$E$2:$E$181,MATCH(C2306,Products!$A$2:$A$181,0))</f>
        <v>571.32</v>
      </c>
      <c r="I2306" s="12" t="str">
        <f aca="false">INDEX(Orders!$G$2:$G$3525,MATCH(B2306,Orders!$A$2:$A$3525,0))</f>
        <v>Cancelled</v>
      </c>
      <c r="J2306" s="16" t="n">
        <f aca="false">D2306*E2306*(1-F2306/100)</f>
        <v>730.15</v>
      </c>
      <c r="K2306" s="16" t="n">
        <f aca="false">D2306*H2306</f>
        <v>571.32</v>
      </c>
      <c r="L2306" s="16" t="n">
        <f aca="false">J2306-K2306</f>
        <v>158.83</v>
      </c>
    </row>
    <row r="2307" customFormat="false" ht="15" hidden="false" customHeight="false" outlineLevel="0" collapsed="false">
      <c r="A2307" s="12" t="n">
        <v>2306</v>
      </c>
      <c r="B2307" s="12" t="n">
        <v>1209</v>
      </c>
      <c r="C2307" s="12" t="n">
        <v>69</v>
      </c>
      <c r="D2307" s="12" t="n">
        <v>1</v>
      </c>
      <c r="E2307" s="16" t="n">
        <v>1709</v>
      </c>
      <c r="F2307" s="12" t="n">
        <v>0</v>
      </c>
      <c r="G2307" s="12" t="str">
        <f aca="false">INDEX(Products!$C$2:$C$181,MATCH(C2307,Products!$A$2:$A$181,0))</f>
        <v>Fashion</v>
      </c>
      <c r="H2307" s="16" t="n">
        <f aca="false">INDEX(Products!$E$2:$E$181,MATCH(C2307,Products!$A$2:$A$181,0))</f>
        <v>1180.24</v>
      </c>
      <c r="I2307" s="12" t="str">
        <f aca="false">INDEX(Orders!$G$2:$G$3525,MATCH(B2307,Orders!$A$2:$A$3525,0))</f>
        <v>Delivered</v>
      </c>
      <c r="J2307" s="16" t="n">
        <f aca="false">D2307*E2307*(1-F2307/100)</f>
        <v>1709</v>
      </c>
      <c r="K2307" s="16" t="n">
        <f aca="false">D2307*H2307</f>
        <v>1180.24</v>
      </c>
      <c r="L2307" s="16" t="n">
        <f aca="false">J2307-K2307</f>
        <v>528.76</v>
      </c>
    </row>
    <row r="2308" customFormat="false" ht="15" hidden="false" customHeight="false" outlineLevel="0" collapsed="false">
      <c r="A2308" s="12" t="n">
        <v>2307</v>
      </c>
      <c r="B2308" s="12" t="n">
        <v>1210</v>
      </c>
      <c r="C2308" s="12" t="n">
        <v>168</v>
      </c>
      <c r="D2308" s="12" t="n">
        <v>1</v>
      </c>
      <c r="E2308" s="16" t="n">
        <v>149</v>
      </c>
      <c r="F2308" s="12" t="n">
        <v>10</v>
      </c>
      <c r="G2308" s="12" t="str">
        <f aca="false">INDEX(Products!$C$2:$C$181,MATCH(C2308,Products!$A$2:$A$181,0))</f>
        <v>Books &amp; Stationery</v>
      </c>
      <c r="H2308" s="16" t="n">
        <f aca="false">INDEX(Products!$E$2:$E$181,MATCH(C2308,Products!$A$2:$A$181,0))</f>
        <v>83.16</v>
      </c>
      <c r="I2308" s="12" t="str">
        <f aca="false">INDEX(Orders!$G$2:$G$3525,MATCH(B2308,Orders!$A$2:$A$3525,0))</f>
        <v>Delivered</v>
      </c>
      <c r="J2308" s="16" t="n">
        <f aca="false">D2308*E2308*(1-F2308/100)</f>
        <v>134.1</v>
      </c>
      <c r="K2308" s="16" t="n">
        <f aca="false">D2308*H2308</f>
        <v>83.16</v>
      </c>
      <c r="L2308" s="16" t="n">
        <f aca="false">J2308-K2308</f>
        <v>50.94</v>
      </c>
    </row>
    <row r="2309" customFormat="false" ht="15" hidden="false" customHeight="false" outlineLevel="0" collapsed="false">
      <c r="A2309" s="12" t="n">
        <v>2308</v>
      </c>
      <c r="B2309" s="12" t="n">
        <v>1210</v>
      </c>
      <c r="C2309" s="12" t="n">
        <v>29</v>
      </c>
      <c r="D2309" s="12" t="n">
        <v>1</v>
      </c>
      <c r="E2309" s="16" t="n">
        <v>1269</v>
      </c>
      <c r="F2309" s="12" t="n">
        <v>0</v>
      </c>
      <c r="G2309" s="12" t="str">
        <f aca="false">INDEX(Products!$C$2:$C$181,MATCH(C2309,Products!$A$2:$A$181,0))</f>
        <v>Electronics</v>
      </c>
      <c r="H2309" s="16" t="n">
        <f aca="false">INDEX(Products!$E$2:$E$181,MATCH(C2309,Products!$A$2:$A$181,0))</f>
        <v>747.69</v>
      </c>
      <c r="I2309" s="12" t="str">
        <f aca="false">INDEX(Orders!$G$2:$G$3525,MATCH(B2309,Orders!$A$2:$A$3525,0))</f>
        <v>Delivered</v>
      </c>
      <c r="J2309" s="16" t="n">
        <f aca="false">D2309*E2309*(1-F2309/100)</f>
        <v>1269</v>
      </c>
      <c r="K2309" s="16" t="n">
        <f aca="false">D2309*H2309</f>
        <v>747.69</v>
      </c>
      <c r="L2309" s="16" t="n">
        <f aca="false">J2309-K2309</f>
        <v>521.31</v>
      </c>
    </row>
    <row r="2310" customFormat="false" ht="15" hidden="false" customHeight="false" outlineLevel="0" collapsed="false">
      <c r="A2310" s="12" t="n">
        <v>2309</v>
      </c>
      <c r="B2310" s="12" t="n">
        <v>1211</v>
      </c>
      <c r="C2310" s="12" t="n">
        <v>1</v>
      </c>
      <c r="D2310" s="12" t="n">
        <v>1</v>
      </c>
      <c r="E2310" s="16" t="n">
        <v>2759</v>
      </c>
      <c r="F2310" s="12" t="n">
        <v>0</v>
      </c>
      <c r="G2310" s="12" t="str">
        <f aca="false">INDEX(Products!$C$2:$C$181,MATCH(C2310,Products!$A$2:$A$181,0))</f>
        <v>Electronics</v>
      </c>
      <c r="H2310" s="16" t="n">
        <f aca="false">INDEX(Products!$E$2:$E$181,MATCH(C2310,Products!$A$2:$A$181,0))</f>
        <v>2042.05</v>
      </c>
      <c r="I2310" s="12" t="str">
        <f aca="false">INDEX(Orders!$G$2:$G$3525,MATCH(B2310,Orders!$A$2:$A$3525,0))</f>
        <v>Delivered</v>
      </c>
      <c r="J2310" s="16" t="n">
        <f aca="false">D2310*E2310*(1-F2310/100)</f>
        <v>2759</v>
      </c>
      <c r="K2310" s="16" t="n">
        <f aca="false">D2310*H2310</f>
        <v>2042.05</v>
      </c>
      <c r="L2310" s="16" t="n">
        <f aca="false">J2310-K2310</f>
        <v>716.95</v>
      </c>
    </row>
    <row r="2311" customFormat="false" ht="15" hidden="false" customHeight="false" outlineLevel="0" collapsed="false">
      <c r="A2311" s="12" t="n">
        <v>2310</v>
      </c>
      <c r="B2311" s="12" t="n">
        <v>1211</v>
      </c>
      <c r="C2311" s="12" t="n">
        <v>82</v>
      </c>
      <c r="D2311" s="12" t="n">
        <v>1</v>
      </c>
      <c r="E2311" s="16" t="n">
        <v>2019</v>
      </c>
      <c r="F2311" s="12" t="n">
        <v>10</v>
      </c>
      <c r="G2311" s="12" t="str">
        <f aca="false">INDEX(Products!$C$2:$C$181,MATCH(C2311,Products!$A$2:$A$181,0))</f>
        <v>Fashion</v>
      </c>
      <c r="H2311" s="16" t="n">
        <f aca="false">INDEX(Products!$E$2:$E$181,MATCH(C2311,Products!$A$2:$A$181,0))</f>
        <v>1326.8</v>
      </c>
      <c r="I2311" s="12" t="str">
        <f aca="false">INDEX(Orders!$G$2:$G$3525,MATCH(B2311,Orders!$A$2:$A$3525,0))</f>
        <v>Delivered</v>
      </c>
      <c r="J2311" s="16" t="n">
        <f aca="false">D2311*E2311*(1-F2311/100)</f>
        <v>1817.1</v>
      </c>
      <c r="K2311" s="16" t="n">
        <f aca="false">D2311*H2311</f>
        <v>1326.8</v>
      </c>
      <c r="L2311" s="16" t="n">
        <f aca="false">J2311-K2311</f>
        <v>490.3</v>
      </c>
    </row>
    <row r="2312" customFormat="false" ht="15" hidden="false" customHeight="false" outlineLevel="0" collapsed="false">
      <c r="A2312" s="12" t="n">
        <v>2311</v>
      </c>
      <c r="B2312" s="12" t="n">
        <v>1212</v>
      </c>
      <c r="C2312" s="12" t="n">
        <v>82</v>
      </c>
      <c r="D2312" s="12" t="n">
        <v>1</v>
      </c>
      <c r="E2312" s="16" t="n">
        <v>2019</v>
      </c>
      <c r="F2312" s="12" t="n">
        <v>0</v>
      </c>
      <c r="G2312" s="12" t="str">
        <f aca="false">INDEX(Products!$C$2:$C$181,MATCH(C2312,Products!$A$2:$A$181,0))</f>
        <v>Fashion</v>
      </c>
      <c r="H2312" s="16" t="n">
        <f aca="false">INDEX(Products!$E$2:$E$181,MATCH(C2312,Products!$A$2:$A$181,0))</f>
        <v>1326.8</v>
      </c>
      <c r="I2312" s="12" t="str">
        <f aca="false">INDEX(Orders!$G$2:$G$3525,MATCH(B2312,Orders!$A$2:$A$3525,0))</f>
        <v>Returned</v>
      </c>
      <c r="J2312" s="16" t="n">
        <f aca="false">D2312*E2312*(1-F2312/100)</f>
        <v>2019</v>
      </c>
      <c r="K2312" s="16" t="n">
        <f aca="false">D2312*H2312</f>
        <v>1326.8</v>
      </c>
      <c r="L2312" s="16" t="n">
        <f aca="false">J2312-K2312</f>
        <v>692.2</v>
      </c>
    </row>
    <row r="2313" customFormat="false" ht="15" hidden="false" customHeight="false" outlineLevel="0" collapsed="false">
      <c r="A2313" s="12" t="n">
        <v>2312</v>
      </c>
      <c r="B2313" s="12" t="n">
        <v>1212</v>
      </c>
      <c r="C2313" s="12" t="n">
        <v>8</v>
      </c>
      <c r="D2313" s="12" t="n">
        <v>1</v>
      </c>
      <c r="E2313" s="16" t="n">
        <v>1759</v>
      </c>
      <c r="F2313" s="12" t="n">
        <v>0</v>
      </c>
      <c r="G2313" s="12" t="str">
        <f aca="false">INDEX(Products!$C$2:$C$181,MATCH(C2313,Products!$A$2:$A$181,0))</f>
        <v>Electronics</v>
      </c>
      <c r="H2313" s="16" t="n">
        <f aca="false">INDEX(Products!$E$2:$E$181,MATCH(C2313,Products!$A$2:$A$181,0))</f>
        <v>1031.97</v>
      </c>
      <c r="I2313" s="12" t="str">
        <f aca="false">INDEX(Orders!$G$2:$G$3525,MATCH(B2313,Orders!$A$2:$A$3525,0))</f>
        <v>Returned</v>
      </c>
      <c r="J2313" s="16" t="n">
        <f aca="false">D2313*E2313*(1-F2313/100)</f>
        <v>1759</v>
      </c>
      <c r="K2313" s="16" t="n">
        <f aca="false">D2313*H2313</f>
        <v>1031.97</v>
      </c>
      <c r="L2313" s="16" t="n">
        <f aca="false">J2313-K2313</f>
        <v>727.03</v>
      </c>
    </row>
    <row r="2314" customFormat="false" ht="15" hidden="false" customHeight="false" outlineLevel="0" collapsed="false">
      <c r="A2314" s="12" t="n">
        <v>2313</v>
      </c>
      <c r="B2314" s="12" t="n">
        <v>1212</v>
      </c>
      <c r="C2314" s="12" t="n">
        <v>79</v>
      </c>
      <c r="D2314" s="12" t="n">
        <v>1</v>
      </c>
      <c r="E2314" s="16" t="n">
        <v>2119</v>
      </c>
      <c r="F2314" s="12" t="n">
        <v>20</v>
      </c>
      <c r="G2314" s="12" t="str">
        <f aca="false">INDEX(Products!$C$2:$C$181,MATCH(C2314,Products!$A$2:$A$181,0))</f>
        <v>Fashion</v>
      </c>
      <c r="H2314" s="16" t="n">
        <f aca="false">INDEX(Products!$E$2:$E$181,MATCH(C2314,Products!$A$2:$A$181,0))</f>
        <v>1488.22</v>
      </c>
      <c r="I2314" s="12" t="str">
        <f aca="false">INDEX(Orders!$G$2:$G$3525,MATCH(B2314,Orders!$A$2:$A$3525,0))</f>
        <v>Returned</v>
      </c>
      <c r="J2314" s="16" t="n">
        <f aca="false">D2314*E2314*(1-F2314/100)</f>
        <v>1695.2</v>
      </c>
      <c r="K2314" s="16" t="n">
        <f aca="false">D2314*H2314</f>
        <v>1488.22</v>
      </c>
      <c r="L2314" s="16" t="n">
        <f aca="false">J2314-K2314</f>
        <v>206.98</v>
      </c>
    </row>
    <row r="2315" customFormat="false" ht="15" hidden="false" customHeight="false" outlineLevel="0" collapsed="false">
      <c r="A2315" s="12" t="n">
        <v>2314</v>
      </c>
      <c r="B2315" s="12" t="n">
        <v>1213</v>
      </c>
      <c r="C2315" s="12" t="n">
        <v>54</v>
      </c>
      <c r="D2315" s="12" t="n">
        <v>1</v>
      </c>
      <c r="E2315" s="16" t="n">
        <v>2299</v>
      </c>
      <c r="F2315" s="12" t="n">
        <v>0</v>
      </c>
      <c r="G2315" s="12" t="str">
        <f aca="false">INDEX(Products!$C$2:$C$181,MATCH(C2315,Products!$A$2:$A$181,0))</f>
        <v>Home &amp; Kitchen</v>
      </c>
      <c r="H2315" s="16" t="n">
        <f aca="false">INDEX(Products!$E$2:$E$181,MATCH(C2315,Products!$A$2:$A$181,0))</f>
        <v>1611.85</v>
      </c>
      <c r="I2315" s="12" t="str">
        <f aca="false">INDEX(Orders!$G$2:$G$3525,MATCH(B2315,Orders!$A$2:$A$3525,0))</f>
        <v>Delivered</v>
      </c>
      <c r="J2315" s="16" t="n">
        <f aca="false">D2315*E2315*(1-F2315/100)</f>
        <v>2299</v>
      </c>
      <c r="K2315" s="16" t="n">
        <f aca="false">D2315*H2315</f>
        <v>1611.85</v>
      </c>
      <c r="L2315" s="16" t="n">
        <f aca="false">J2315-K2315</f>
        <v>687.15</v>
      </c>
    </row>
    <row r="2316" customFormat="false" ht="15" hidden="false" customHeight="false" outlineLevel="0" collapsed="false">
      <c r="A2316" s="12" t="n">
        <v>2315</v>
      </c>
      <c r="B2316" s="12" t="n">
        <v>1214</v>
      </c>
      <c r="C2316" s="12" t="n">
        <v>66</v>
      </c>
      <c r="D2316" s="12" t="n">
        <v>2</v>
      </c>
      <c r="E2316" s="16" t="n">
        <v>1439</v>
      </c>
      <c r="F2316" s="12" t="n">
        <v>5</v>
      </c>
      <c r="G2316" s="12" t="str">
        <f aca="false">INDEX(Products!$C$2:$C$181,MATCH(C2316,Products!$A$2:$A$181,0))</f>
        <v>Fashion</v>
      </c>
      <c r="H2316" s="16" t="n">
        <f aca="false">INDEX(Products!$E$2:$E$181,MATCH(C2316,Products!$A$2:$A$181,0))</f>
        <v>855.37</v>
      </c>
      <c r="I2316" s="12" t="str">
        <f aca="false">INDEX(Orders!$G$2:$G$3525,MATCH(B2316,Orders!$A$2:$A$3525,0))</f>
        <v>Returned</v>
      </c>
      <c r="J2316" s="16" t="n">
        <f aca="false">D2316*E2316*(1-F2316/100)</f>
        <v>2734.1</v>
      </c>
      <c r="K2316" s="16" t="n">
        <f aca="false">D2316*H2316</f>
        <v>1710.74</v>
      </c>
      <c r="L2316" s="16" t="n">
        <f aca="false">J2316-K2316</f>
        <v>1023.36</v>
      </c>
    </row>
    <row r="2317" customFormat="false" ht="15" hidden="false" customHeight="false" outlineLevel="0" collapsed="false">
      <c r="A2317" s="12" t="n">
        <v>2316</v>
      </c>
      <c r="B2317" s="12" t="n">
        <v>1215</v>
      </c>
      <c r="C2317" s="12" t="n">
        <v>1</v>
      </c>
      <c r="D2317" s="12" t="n">
        <v>1</v>
      </c>
      <c r="E2317" s="16" t="n">
        <v>2759</v>
      </c>
      <c r="F2317" s="12" t="n">
        <v>5</v>
      </c>
      <c r="G2317" s="12" t="str">
        <f aca="false">INDEX(Products!$C$2:$C$181,MATCH(C2317,Products!$A$2:$A$181,0))</f>
        <v>Electronics</v>
      </c>
      <c r="H2317" s="16" t="n">
        <f aca="false">INDEX(Products!$E$2:$E$181,MATCH(C2317,Products!$A$2:$A$181,0))</f>
        <v>2042.05</v>
      </c>
      <c r="I2317" s="12" t="str">
        <f aca="false">INDEX(Orders!$G$2:$G$3525,MATCH(B2317,Orders!$A$2:$A$3525,0))</f>
        <v>Delivered</v>
      </c>
      <c r="J2317" s="16" t="n">
        <f aca="false">D2317*E2317*(1-F2317/100)</f>
        <v>2621.05</v>
      </c>
      <c r="K2317" s="16" t="n">
        <f aca="false">D2317*H2317</f>
        <v>2042.05</v>
      </c>
      <c r="L2317" s="16" t="n">
        <f aca="false">J2317-K2317</f>
        <v>579</v>
      </c>
    </row>
    <row r="2318" customFormat="false" ht="15" hidden="false" customHeight="false" outlineLevel="0" collapsed="false">
      <c r="A2318" s="12" t="n">
        <v>2317</v>
      </c>
      <c r="B2318" s="12" t="n">
        <v>1215</v>
      </c>
      <c r="C2318" s="12" t="n">
        <v>176</v>
      </c>
      <c r="D2318" s="12" t="n">
        <v>2</v>
      </c>
      <c r="E2318" s="16" t="n">
        <v>509</v>
      </c>
      <c r="F2318" s="12" t="n">
        <v>5</v>
      </c>
      <c r="G2318" s="12" t="str">
        <f aca="false">INDEX(Products!$C$2:$C$181,MATCH(C2318,Products!$A$2:$A$181,0))</f>
        <v>Books &amp; Stationery</v>
      </c>
      <c r="H2318" s="16" t="n">
        <f aca="false">INDEX(Products!$E$2:$E$181,MATCH(C2318,Products!$A$2:$A$181,0))</f>
        <v>367.14</v>
      </c>
      <c r="I2318" s="12" t="str">
        <f aca="false">INDEX(Orders!$G$2:$G$3525,MATCH(B2318,Orders!$A$2:$A$3525,0))</f>
        <v>Delivered</v>
      </c>
      <c r="J2318" s="16" t="n">
        <f aca="false">D2318*E2318*(1-F2318/100)</f>
        <v>967.1</v>
      </c>
      <c r="K2318" s="16" t="n">
        <f aca="false">D2318*H2318</f>
        <v>734.28</v>
      </c>
      <c r="L2318" s="16" t="n">
        <f aca="false">J2318-K2318</f>
        <v>232.82</v>
      </c>
    </row>
    <row r="2319" customFormat="false" ht="15" hidden="false" customHeight="false" outlineLevel="0" collapsed="false">
      <c r="A2319" s="12" t="n">
        <v>2318</v>
      </c>
      <c r="B2319" s="12" t="n">
        <v>1215</v>
      </c>
      <c r="C2319" s="12" t="n">
        <v>159</v>
      </c>
      <c r="D2319" s="12" t="n">
        <v>1</v>
      </c>
      <c r="E2319" s="16" t="n">
        <v>439</v>
      </c>
      <c r="F2319" s="12" t="n">
        <v>0</v>
      </c>
      <c r="G2319" s="12" t="str">
        <f aca="false">INDEX(Products!$C$2:$C$181,MATCH(C2319,Products!$A$2:$A$181,0))</f>
        <v>Books &amp; Stationery</v>
      </c>
      <c r="H2319" s="16" t="n">
        <f aca="false">INDEX(Products!$E$2:$E$181,MATCH(C2319,Products!$A$2:$A$181,0))</f>
        <v>256.67</v>
      </c>
      <c r="I2319" s="12" t="str">
        <f aca="false">INDEX(Orders!$G$2:$G$3525,MATCH(B2319,Orders!$A$2:$A$3525,0))</f>
        <v>Delivered</v>
      </c>
      <c r="J2319" s="16" t="n">
        <f aca="false">D2319*E2319*(1-F2319/100)</f>
        <v>439</v>
      </c>
      <c r="K2319" s="16" t="n">
        <f aca="false">D2319*H2319</f>
        <v>256.67</v>
      </c>
      <c r="L2319" s="16" t="n">
        <f aca="false">J2319-K2319</f>
        <v>182.33</v>
      </c>
    </row>
    <row r="2320" customFormat="false" ht="15" hidden="false" customHeight="false" outlineLevel="0" collapsed="false">
      <c r="A2320" s="12" t="n">
        <v>2319</v>
      </c>
      <c r="B2320" s="12" t="n">
        <v>1216</v>
      </c>
      <c r="C2320" s="12" t="n">
        <v>86</v>
      </c>
      <c r="D2320" s="12" t="n">
        <v>1</v>
      </c>
      <c r="E2320" s="16" t="n">
        <v>2139</v>
      </c>
      <c r="F2320" s="12" t="n">
        <v>0</v>
      </c>
      <c r="G2320" s="12" t="str">
        <f aca="false">INDEX(Products!$C$2:$C$181,MATCH(C2320,Products!$A$2:$A$181,0))</f>
        <v>Fashion</v>
      </c>
      <c r="H2320" s="16" t="n">
        <f aca="false">INDEX(Products!$E$2:$E$181,MATCH(C2320,Products!$A$2:$A$181,0))</f>
        <v>1183.55</v>
      </c>
      <c r="I2320" s="12" t="str">
        <f aca="false">INDEX(Orders!$G$2:$G$3525,MATCH(B2320,Orders!$A$2:$A$3525,0))</f>
        <v>Cancelled</v>
      </c>
      <c r="J2320" s="16" t="n">
        <f aca="false">D2320*E2320*(1-F2320/100)</f>
        <v>2139</v>
      </c>
      <c r="K2320" s="16" t="n">
        <f aca="false">D2320*H2320</f>
        <v>1183.55</v>
      </c>
      <c r="L2320" s="16" t="n">
        <f aca="false">J2320-K2320</f>
        <v>955.45</v>
      </c>
    </row>
    <row r="2321" customFormat="false" ht="15" hidden="false" customHeight="false" outlineLevel="0" collapsed="false">
      <c r="A2321" s="12" t="n">
        <v>2320</v>
      </c>
      <c r="B2321" s="12" t="n">
        <v>1216</v>
      </c>
      <c r="C2321" s="12" t="n">
        <v>114</v>
      </c>
      <c r="D2321" s="12" t="n">
        <v>1</v>
      </c>
      <c r="E2321" s="16" t="n">
        <v>1769</v>
      </c>
      <c r="F2321" s="12" t="n">
        <v>0</v>
      </c>
      <c r="G2321" s="12" t="str">
        <f aca="false">INDEX(Products!$C$2:$C$181,MATCH(C2321,Products!$A$2:$A$181,0))</f>
        <v>Beauty</v>
      </c>
      <c r="H2321" s="16" t="n">
        <f aca="false">INDEX(Products!$E$2:$E$181,MATCH(C2321,Products!$A$2:$A$181,0))</f>
        <v>1112.03</v>
      </c>
      <c r="I2321" s="12" t="str">
        <f aca="false">INDEX(Orders!$G$2:$G$3525,MATCH(B2321,Orders!$A$2:$A$3525,0))</f>
        <v>Cancelled</v>
      </c>
      <c r="J2321" s="16" t="n">
        <f aca="false">D2321*E2321*(1-F2321/100)</f>
        <v>1769</v>
      </c>
      <c r="K2321" s="16" t="n">
        <f aca="false">D2321*H2321</f>
        <v>1112.03</v>
      </c>
      <c r="L2321" s="16" t="n">
        <f aca="false">J2321-K2321</f>
        <v>656.97</v>
      </c>
    </row>
    <row r="2322" customFormat="false" ht="15" hidden="false" customHeight="false" outlineLevel="0" collapsed="false">
      <c r="A2322" s="12" t="n">
        <v>2321</v>
      </c>
      <c r="B2322" s="12" t="n">
        <v>1217</v>
      </c>
      <c r="C2322" s="12" t="n">
        <v>8</v>
      </c>
      <c r="D2322" s="12" t="n">
        <v>1</v>
      </c>
      <c r="E2322" s="16" t="n">
        <v>1759</v>
      </c>
      <c r="F2322" s="12" t="n">
        <v>10</v>
      </c>
      <c r="G2322" s="12" t="str">
        <f aca="false">INDEX(Products!$C$2:$C$181,MATCH(C2322,Products!$A$2:$A$181,0))</f>
        <v>Electronics</v>
      </c>
      <c r="H2322" s="16" t="n">
        <f aca="false">INDEX(Products!$E$2:$E$181,MATCH(C2322,Products!$A$2:$A$181,0))</f>
        <v>1031.97</v>
      </c>
      <c r="I2322" s="12" t="str">
        <f aca="false">INDEX(Orders!$G$2:$G$3525,MATCH(B2322,Orders!$A$2:$A$3525,0))</f>
        <v>Cancelled</v>
      </c>
      <c r="J2322" s="16" t="n">
        <f aca="false">D2322*E2322*(1-F2322/100)</f>
        <v>1583.1</v>
      </c>
      <c r="K2322" s="16" t="n">
        <f aca="false">D2322*H2322</f>
        <v>1031.97</v>
      </c>
      <c r="L2322" s="16" t="n">
        <f aca="false">J2322-K2322</f>
        <v>551.13</v>
      </c>
    </row>
    <row r="2323" customFormat="false" ht="15" hidden="false" customHeight="false" outlineLevel="0" collapsed="false">
      <c r="A2323" s="12" t="n">
        <v>2322</v>
      </c>
      <c r="B2323" s="12" t="n">
        <v>1217</v>
      </c>
      <c r="C2323" s="12" t="n">
        <v>39</v>
      </c>
      <c r="D2323" s="12" t="n">
        <v>1</v>
      </c>
      <c r="E2323" s="16" t="n">
        <v>3959</v>
      </c>
      <c r="F2323" s="12" t="n">
        <v>0</v>
      </c>
      <c r="G2323" s="12" t="str">
        <f aca="false">INDEX(Products!$C$2:$C$181,MATCH(C2323,Products!$A$2:$A$181,0))</f>
        <v>Home &amp; Kitchen</v>
      </c>
      <c r="H2323" s="16" t="n">
        <f aca="false">INDEX(Products!$E$2:$E$181,MATCH(C2323,Products!$A$2:$A$181,0))</f>
        <v>2236.08</v>
      </c>
      <c r="I2323" s="12" t="str">
        <f aca="false">INDEX(Orders!$G$2:$G$3525,MATCH(B2323,Orders!$A$2:$A$3525,0))</f>
        <v>Cancelled</v>
      </c>
      <c r="J2323" s="16" t="n">
        <f aca="false">D2323*E2323*(1-F2323/100)</f>
        <v>3959</v>
      </c>
      <c r="K2323" s="16" t="n">
        <f aca="false">D2323*H2323</f>
        <v>2236.08</v>
      </c>
      <c r="L2323" s="16" t="n">
        <f aca="false">J2323-K2323</f>
        <v>1722.92</v>
      </c>
    </row>
    <row r="2324" customFormat="false" ht="15" hidden="false" customHeight="false" outlineLevel="0" collapsed="false">
      <c r="A2324" s="12" t="n">
        <v>2323</v>
      </c>
      <c r="B2324" s="12" t="n">
        <v>1217</v>
      </c>
      <c r="C2324" s="12" t="n">
        <v>44</v>
      </c>
      <c r="D2324" s="12" t="n">
        <v>1</v>
      </c>
      <c r="E2324" s="16" t="n">
        <v>3769</v>
      </c>
      <c r="F2324" s="12" t="n">
        <v>0</v>
      </c>
      <c r="G2324" s="12" t="str">
        <f aca="false">INDEX(Products!$C$2:$C$181,MATCH(C2324,Products!$A$2:$A$181,0))</f>
        <v>Home &amp; Kitchen</v>
      </c>
      <c r="H2324" s="16" t="n">
        <f aca="false">INDEX(Products!$E$2:$E$181,MATCH(C2324,Products!$A$2:$A$181,0))</f>
        <v>2553.54</v>
      </c>
      <c r="I2324" s="12" t="str">
        <f aca="false">INDEX(Orders!$G$2:$G$3525,MATCH(B2324,Orders!$A$2:$A$3525,0))</f>
        <v>Cancelled</v>
      </c>
      <c r="J2324" s="16" t="n">
        <f aca="false">D2324*E2324*(1-F2324/100)</f>
        <v>3769</v>
      </c>
      <c r="K2324" s="16" t="n">
        <f aca="false">D2324*H2324</f>
        <v>2553.54</v>
      </c>
      <c r="L2324" s="16" t="n">
        <f aca="false">J2324-K2324</f>
        <v>1215.46</v>
      </c>
    </row>
    <row r="2325" customFormat="false" ht="15" hidden="false" customHeight="false" outlineLevel="0" collapsed="false">
      <c r="A2325" s="12" t="n">
        <v>2324</v>
      </c>
      <c r="B2325" s="12" t="n">
        <v>1218</v>
      </c>
      <c r="C2325" s="12" t="n">
        <v>157</v>
      </c>
      <c r="D2325" s="12" t="n">
        <v>1</v>
      </c>
      <c r="E2325" s="16" t="n">
        <v>129</v>
      </c>
      <c r="F2325" s="12" t="n">
        <v>0</v>
      </c>
      <c r="G2325" s="12" t="str">
        <f aca="false">INDEX(Products!$C$2:$C$181,MATCH(C2325,Products!$A$2:$A$181,0))</f>
        <v>Books &amp; Stationery</v>
      </c>
      <c r="H2325" s="16" t="n">
        <f aca="false">INDEX(Products!$E$2:$E$181,MATCH(C2325,Products!$A$2:$A$181,0))</f>
        <v>95.79</v>
      </c>
      <c r="I2325" s="12" t="str">
        <f aca="false">INDEX(Orders!$G$2:$G$3525,MATCH(B2325,Orders!$A$2:$A$3525,0))</f>
        <v>Delivered</v>
      </c>
      <c r="J2325" s="16" t="n">
        <f aca="false">D2325*E2325*(1-F2325/100)</f>
        <v>129</v>
      </c>
      <c r="K2325" s="16" t="n">
        <f aca="false">D2325*H2325</f>
        <v>95.79</v>
      </c>
      <c r="L2325" s="16" t="n">
        <f aca="false">J2325-K2325</f>
        <v>33.21</v>
      </c>
    </row>
    <row r="2326" customFormat="false" ht="15" hidden="false" customHeight="false" outlineLevel="0" collapsed="false">
      <c r="A2326" s="12" t="n">
        <v>2325</v>
      </c>
      <c r="B2326" s="12" t="n">
        <v>1218</v>
      </c>
      <c r="C2326" s="12" t="n">
        <v>14</v>
      </c>
      <c r="D2326" s="12" t="n">
        <v>1</v>
      </c>
      <c r="E2326" s="16" t="n">
        <v>1849</v>
      </c>
      <c r="F2326" s="12" t="n">
        <v>20</v>
      </c>
      <c r="G2326" s="12" t="str">
        <f aca="false">INDEX(Products!$C$2:$C$181,MATCH(C2326,Products!$A$2:$A$181,0))</f>
        <v>Electronics</v>
      </c>
      <c r="H2326" s="16" t="n">
        <f aca="false">INDEX(Products!$E$2:$E$181,MATCH(C2326,Products!$A$2:$A$181,0))</f>
        <v>1207.11</v>
      </c>
      <c r="I2326" s="12" t="str">
        <f aca="false">INDEX(Orders!$G$2:$G$3525,MATCH(B2326,Orders!$A$2:$A$3525,0))</f>
        <v>Delivered</v>
      </c>
      <c r="J2326" s="16" t="n">
        <f aca="false">D2326*E2326*(1-F2326/100)</f>
        <v>1479.2</v>
      </c>
      <c r="K2326" s="16" t="n">
        <f aca="false">D2326*H2326</f>
        <v>1207.11</v>
      </c>
      <c r="L2326" s="16" t="n">
        <f aca="false">J2326-K2326</f>
        <v>272.09</v>
      </c>
    </row>
    <row r="2327" customFormat="false" ht="15" hidden="false" customHeight="false" outlineLevel="0" collapsed="false">
      <c r="A2327" s="12" t="n">
        <v>2326</v>
      </c>
      <c r="B2327" s="12" t="n">
        <v>1218</v>
      </c>
      <c r="C2327" s="12" t="n">
        <v>24</v>
      </c>
      <c r="D2327" s="12" t="n">
        <v>1</v>
      </c>
      <c r="E2327" s="16" t="n">
        <v>2429</v>
      </c>
      <c r="F2327" s="12" t="n">
        <v>0</v>
      </c>
      <c r="G2327" s="12" t="str">
        <f aca="false">INDEX(Products!$C$2:$C$181,MATCH(C2327,Products!$A$2:$A$181,0))</f>
        <v>Electronics</v>
      </c>
      <c r="H2327" s="16" t="n">
        <f aca="false">INDEX(Products!$E$2:$E$181,MATCH(C2327,Products!$A$2:$A$181,0))</f>
        <v>1588.6</v>
      </c>
      <c r="I2327" s="12" t="str">
        <f aca="false">INDEX(Orders!$G$2:$G$3525,MATCH(B2327,Orders!$A$2:$A$3525,0))</f>
        <v>Delivered</v>
      </c>
      <c r="J2327" s="16" t="n">
        <f aca="false">D2327*E2327*(1-F2327/100)</f>
        <v>2429</v>
      </c>
      <c r="K2327" s="16" t="n">
        <f aca="false">D2327*H2327</f>
        <v>1588.6</v>
      </c>
      <c r="L2327" s="16" t="n">
        <f aca="false">J2327-K2327</f>
        <v>840.4</v>
      </c>
    </row>
    <row r="2328" customFormat="false" ht="15" hidden="false" customHeight="false" outlineLevel="0" collapsed="false">
      <c r="A2328" s="12" t="n">
        <v>2327</v>
      </c>
      <c r="B2328" s="12" t="n">
        <v>1218</v>
      </c>
      <c r="C2328" s="12" t="n">
        <v>66</v>
      </c>
      <c r="D2328" s="12" t="n">
        <v>1</v>
      </c>
      <c r="E2328" s="16" t="n">
        <v>1439</v>
      </c>
      <c r="F2328" s="12" t="n">
        <v>0</v>
      </c>
      <c r="G2328" s="12" t="str">
        <f aca="false">INDEX(Products!$C$2:$C$181,MATCH(C2328,Products!$A$2:$A$181,0))</f>
        <v>Fashion</v>
      </c>
      <c r="H2328" s="16" t="n">
        <f aca="false">INDEX(Products!$E$2:$E$181,MATCH(C2328,Products!$A$2:$A$181,0))</f>
        <v>855.37</v>
      </c>
      <c r="I2328" s="12" t="str">
        <f aca="false">INDEX(Orders!$G$2:$G$3525,MATCH(B2328,Orders!$A$2:$A$3525,0))</f>
        <v>Delivered</v>
      </c>
      <c r="J2328" s="16" t="n">
        <f aca="false">D2328*E2328*(1-F2328/100)</f>
        <v>1439</v>
      </c>
      <c r="K2328" s="16" t="n">
        <f aca="false">D2328*H2328</f>
        <v>855.37</v>
      </c>
      <c r="L2328" s="16" t="n">
        <f aca="false">J2328-K2328</f>
        <v>583.63</v>
      </c>
    </row>
    <row r="2329" customFormat="false" ht="15" hidden="false" customHeight="false" outlineLevel="0" collapsed="false">
      <c r="A2329" s="12" t="n">
        <v>2328</v>
      </c>
      <c r="B2329" s="12" t="n">
        <v>1219</v>
      </c>
      <c r="C2329" s="12" t="n">
        <v>54</v>
      </c>
      <c r="D2329" s="12" t="n">
        <v>1</v>
      </c>
      <c r="E2329" s="16" t="n">
        <v>2299</v>
      </c>
      <c r="F2329" s="12" t="n">
        <v>15</v>
      </c>
      <c r="G2329" s="12" t="str">
        <f aca="false">INDEX(Products!$C$2:$C$181,MATCH(C2329,Products!$A$2:$A$181,0))</f>
        <v>Home &amp; Kitchen</v>
      </c>
      <c r="H2329" s="16" t="n">
        <f aca="false">INDEX(Products!$E$2:$E$181,MATCH(C2329,Products!$A$2:$A$181,0))</f>
        <v>1611.85</v>
      </c>
      <c r="I2329" s="12" t="str">
        <f aca="false">INDEX(Orders!$G$2:$G$3525,MATCH(B2329,Orders!$A$2:$A$3525,0))</f>
        <v>Returned</v>
      </c>
      <c r="J2329" s="16" t="n">
        <f aca="false">D2329*E2329*(1-F2329/100)</f>
        <v>1954.15</v>
      </c>
      <c r="K2329" s="16" t="n">
        <f aca="false">D2329*H2329</f>
        <v>1611.85</v>
      </c>
      <c r="L2329" s="16" t="n">
        <f aca="false">J2329-K2329</f>
        <v>342.3</v>
      </c>
    </row>
    <row r="2330" customFormat="false" ht="15" hidden="false" customHeight="false" outlineLevel="0" collapsed="false">
      <c r="A2330" s="12" t="n">
        <v>2329</v>
      </c>
      <c r="B2330" s="12" t="n">
        <v>1219</v>
      </c>
      <c r="C2330" s="12" t="n">
        <v>17</v>
      </c>
      <c r="D2330" s="12" t="n">
        <v>1</v>
      </c>
      <c r="E2330" s="16" t="n">
        <v>1149</v>
      </c>
      <c r="F2330" s="12" t="n">
        <v>0</v>
      </c>
      <c r="G2330" s="12" t="str">
        <f aca="false">INDEX(Products!$C$2:$C$181,MATCH(C2330,Products!$A$2:$A$181,0))</f>
        <v>Electronics</v>
      </c>
      <c r="H2330" s="16" t="n">
        <f aca="false">INDEX(Products!$E$2:$E$181,MATCH(C2330,Products!$A$2:$A$181,0))</f>
        <v>850</v>
      </c>
      <c r="I2330" s="12" t="str">
        <f aca="false">INDEX(Orders!$G$2:$G$3525,MATCH(B2330,Orders!$A$2:$A$3525,0))</f>
        <v>Returned</v>
      </c>
      <c r="J2330" s="16" t="n">
        <f aca="false">D2330*E2330*(1-F2330/100)</f>
        <v>1149</v>
      </c>
      <c r="K2330" s="16" t="n">
        <f aca="false">D2330*H2330</f>
        <v>850</v>
      </c>
      <c r="L2330" s="16" t="n">
        <f aca="false">J2330-K2330</f>
        <v>299</v>
      </c>
    </row>
    <row r="2331" customFormat="false" ht="15" hidden="false" customHeight="false" outlineLevel="0" collapsed="false">
      <c r="A2331" s="12" t="n">
        <v>2330</v>
      </c>
      <c r="B2331" s="12" t="n">
        <v>1220</v>
      </c>
      <c r="C2331" s="12" t="n">
        <v>102</v>
      </c>
      <c r="D2331" s="12" t="n">
        <v>1</v>
      </c>
      <c r="E2331" s="16" t="n">
        <v>429</v>
      </c>
      <c r="F2331" s="12" t="n">
        <v>0</v>
      </c>
      <c r="G2331" s="12" t="str">
        <f aca="false">INDEX(Products!$C$2:$C$181,MATCH(C2331,Products!$A$2:$A$181,0))</f>
        <v>Beauty</v>
      </c>
      <c r="H2331" s="16" t="n">
        <f aca="false">INDEX(Products!$E$2:$E$181,MATCH(C2331,Products!$A$2:$A$181,0))</f>
        <v>313.05</v>
      </c>
      <c r="I2331" s="12" t="str">
        <f aca="false">INDEX(Orders!$G$2:$G$3525,MATCH(B2331,Orders!$A$2:$A$3525,0))</f>
        <v>Delivered</v>
      </c>
      <c r="J2331" s="16" t="n">
        <f aca="false">D2331*E2331*(1-F2331/100)</f>
        <v>429</v>
      </c>
      <c r="K2331" s="16" t="n">
        <f aca="false">D2331*H2331</f>
        <v>313.05</v>
      </c>
      <c r="L2331" s="16" t="n">
        <f aca="false">J2331-K2331</f>
        <v>115.95</v>
      </c>
    </row>
    <row r="2332" customFormat="false" ht="15" hidden="false" customHeight="false" outlineLevel="0" collapsed="false">
      <c r="A2332" s="12" t="n">
        <v>2331</v>
      </c>
      <c r="B2332" s="12" t="n">
        <v>1221</v>
      </c>
      <c r="C2332" s="12" t="n">
        <v>165</v>
      </c>
      <c r="D2332" s="12" t="n">
        <v>1</v>
      </c>
      <c r="E2332" s="16" t="n">
        <v>449</v>
      </c>
      <c r="F2332" s="12" t="n">
        <v>5</v>
      </c>
      <c r="G2332" s="12" t="str">
        <f aca="false">INDEX(Products!$C$2:$C$181,MATCH(C2332,Products!$A$2:$A$181,0))</f>
        <v>Books &amp; Stationery</v>
      </c>
      <c r="H2332" s="16" t="n">
        <f aca="false">INDEX(Products!$E$2:$E$181,MATCH(C2332,Products!$A$2:$A$181,0))</f>
        <v>269.2</v>
      </c>
      <c r="I2332" s="12" t="str">
        <f aca="false">INDEX(Orders!$G$2:$G$3525,MATCH(B2332,Orders!$A$2:$A$3525,0))</f>
        <v>Delivered</v>
      </c>
      <c r="J2332" s="16" t="n">
        <f aca="false">D2332*E2332*(1-F2332/100)</f>
        <v>426.55</v>
      </c>
      <c r="K2332" s="16" t="n">
        <f aca="false">D2332*H2332</f>
        <v>269.2</v>
      </c>
      <c r="L2332" s="16" t="n">
        <f aca="false">J2332-K2332</f>
        <v>157.35</v>
      </c>
    </row>
    <row r="2333" customFormat="false" ht="15" hidden="false" customHeight="false" outlineLevel="0" collapsed="false">
      <c r="A2333" s="12" t="n">
        <v>2332</v>
      </c>
      <c r="B2333" s="12" t="n">
        <v>1221</v>
      </c>
      <c r="C2333" s="12" t="n">
        <v>76</v>
      </c>
      <c r="D2333" s="12" t="n">
        <v>2</v>
      </c>
      <c r="E2333" s="16" t="n">
        <v>2759</v>
      </c>
      <c r="F2333" s="12" t="n">
        <v>0</v>
      </c>
      <c r="G2333" s="12" t="str">
        <f aca="false">INDEX(Products!$C$2:$C$181,MATCH(C2333,Products!$A$2:$A$181,0))</f>
        <v>Fashion</v>
      </c>
      <c r="H2333" s="16" t="n">
        <f aca="false">INDEX(Products!$E$2:$E$181,MATCH(C2333,Products!$A$2:$A$181,0))</f>
        <v>1649.64</v>
      </c>
      <c r="I2333" s="12" t="str">
        <f aca="false">INDEX(Orders!$G$2:$G$3525,MATCH(B2333,Orders!$A$2:$A$3525,0))</f>
        <v>Delivered</v>
      </c>
      <c r="J2333" s="16" t="n">
        <f aca="false">D2333*E2333*(1-F2333/100)</f>
        <v>5518</v>
      </c>
      <c r="K2333" s="16" t="n">
        <f aca="false">D2333*H2333</f>
        <v>3299.28</v>
      </c>
      <c r="L2333" s="16" t="n">
        <f aca="false">J2333-K2333</f>
        <v>2218.72</v>
      </c>
    </row>
    <row r="2334" customFormat="false" ht="15" hidden="false" customHeight="false" outlineLevel="0" collapsed="false">
      <c r="A2334" s="12" t="n">
        <v>2333</v>
      </c>
      <c r="B2334" s="12" t="n">
        <v>1221</v>
      </c>
      <c r="C2334" s="12" t="n">
        <v>74</v>
      </c>
      <c r="D2334" s="12" t="n">
        <v>2</v>
      </c>
      <c r="E2334" s="16" t="n">
        <v>1959</v>
      </c>
      <c r="F2334" s="12" t="n">
        <v>0</v>
      </c>
      <c r="G2334" s="12" t="str">
        <f aca="false">INDEX(Products!$C$2:$C$181,MATCH(C2334,Products!$A$2:$A$181,0))</f>
        <v>Fashion</v>
      </c>
      <c r="H2334" s="16" t="n">
        <f aca="false">INDEX(Products!$E$2:$E$181,MATCH(C2334,Products!$A$2:$A$181,0))</f>
        <v>1274.4</v>
      </c>
      <c r="I2334" s="12" t="str">
        <f aca="false">INDEX(Orders!$G$2:$G$3525,MATCH(B2334,Orders!$A$2:$A$3525,0))</f>
        <v>Delivered</v>
      </c>
      <c r="J2334" s="16" t="n">
        <f aca="false">D2334*E2334*(1-F2334/100)</f>
        <v>3918</v>
      </c>
      <c r="K2334" s="16" t="n">
        <f aca="false">D2334*H2334</f>
        <v>2548.8</v>
      </c>
      <c r="L2334" s="16" t="n">
        <f aca="false">J2334-K2334</f>
        <v>1369.2</v>
      </c>
    </row>
    <row r="2335" customFormat="false" ht="15" hidden="false" customHeight="false" outlineLevel="0" collapsed="false">
      <c r="A2335" s="12" t="n">
        <v>2334</v>
      </c>
      <c r="B2335" s="12" t="n">
        <v>1222</v>
      </c>
      <c r="C2335" s="12" t="n">
        <v>9</v>
      </c>
      <c r="D2335" s="12" t="n">
        <v>1</v>
      </c>
      <c r="E2335" s="16" t="n">
        <v>2389</v>
      </c>
      <c r="F2335" s="12" t="n">
        <v>0</v>
      </c>
      <c r="G2335" s="12" t="str">
        <f aca="false">INDEX(Products!$C$2:$C$181,MATCH(C2335,Products!$A$2:$A$181,0))</f>
        <v>Electronics</v>
      </c>
      <c r="H2335" s="16" t="n">
        <f aca="false">INDEX(Products!$E$2:$E$181,MATCH(C2335,Products!$A$2:$A$181,0))</f>
        <v>1564.68</v>
      </c>
      <c r="I2335" s="12" t="str">
        <f aca="false">INDEX(Orders!$G$2:$G$3525,MATCH(B2335,Orders!$A$2:$A$3525,0))</f>
        <v>Delivered</v>
      </c>
      <c r="J2335" s="16" t="n">
        <f aca="false">D2335*E2335*(1-F2335/100)</f>
        <v>2389</v>
      </c>
      <c r="K2335" s="16" t="n">
        <f aca="false">D2335*H2335</f>
        <v>1564.68</v>
      </c>
      <c r="L2335" s="16" t="n">
        <f aca="false">J2335-K2335</f>
        <v>824.32</v>
      </c>
    </row>
    <row r="2336" customFormat="false" ht="15" hidden="false" customHeight="false" outlineLevel="0" collapsed="false">
      <c r="A2336" s="12" t="n">
        <v>2335</v>
      </c>
      <c r="B2336" s="12" t="n">
        <v>1222</v>
      </c>
      <c r="C2336" s="12" t="n">
        <v>160</v>
      </c>
      <c r="D2336" s="12" t="n">
        <v>1</v>
      </c>
      <c r="E2336" s="16" t="n">
        <v>229</v>
      </c>
      <c r="F2336" s="12" t="n">
        <v>0</v>
      </c>
      <c r="G2336" s="12" t="str">
        <f aca="false">INDEX(Products!$C$2:$C$181,MATCH(C2336,Products!$A$2:$A$181,0))</f>
        <v>Books &amp; Stationery</v>
      </c>
      <c r="H2336" s="16" t="n">
        <f aca="false">INDEX(Products!$E$2:$E$181,MATCH(C2336,Products!$A$2:$A$181,0))</f>
        <v>137.41</v>
      </c>
      <c r="I2336" s="12" t="str">
        <f aca="false">INDEX(Orders!$G$2:$G$3525,MATCH(B2336,Orders!$A$2:$A$3525,0))</f>
        <v>Delivered</v>
      </c>
      <c r="J2336" s="16" t="n">
        <f aca="false">D2336*E2336*(1-F2336/100)</f>
        <v>229</v>
      </c>
      <c r="K2336" s="16" t="n">
        <f aca="false">D2336*H2336</f>
        <v>137.41</v>
      </c>
      <c r="L2336" s="16" t="n">
        <f aca="false">J2336-K2336</f>
        <v>91.59</v>
      </c>
    </row>
    <row r="2337" customFormat="false" ht="15" hidden="false" customHeight="false" outlineLevel="0" collapsed="false">
      <c r="A2337" s="12" t="n">
        <v>2336</v>
      </c>
      <c r="B2337" s="12" t="n">
        <v>1222</v>
      </c>
      <c r="C2337" s="12" t="n">
        <v>78</v>
      </c>
      <c r="D2337" s="12" t="n">
        <v>1</v>
      </c>
      <c r="E2337" s="16" t="n">
        <v>2969</v>
      </c>
      <c r="F2337" s="12" t="n">
        <v>10</v>
      </c>
      <c r="G2337" s="12" t="str">
        <f aca="false">INDEX(Products!$C$2:$C$181,MATCH(C2337,Products!$A$2:$A$181,0))</f>
        <v>Fashion</v>
      </c>
      <c r="H2337" s="16" t="n">
        <f aca="false">INDEX(Products!$E$2:$E$181,MATCH(C2337,Products!$A$2:$A$181,0))</f>
        <v>1776.68</v>
      </c>
      <c r="I2337" s="12" t="str">
        <f aca="false">INDEX(Orders!$G$2:$G$3525,MATCH(B2337,Orders!$A$2:$A$3525,0))</f>
        <v>Delivered</v>
      </c>
      <c r="J2337" s="16" t="n">
        <f aca="false">D2337*E2337*(1-F2337/100)</f>
        <v>2672.1</v>
      </c>
      <c r="K2337" s="16" t="n">
        <f aca="false">D2337*H2337</f>
        <v>1776.68</v>
      </c>
      <c r="L2337" s="16" t="n">
        <f aca="false">J2337-K2337</f>
        <v>895.42</v>
      </c>
    </row>
    <row r="2338" customFormat="false" ht="15" hidden="false" customHeight="false" outlineLevel="0" collapsed="false">
      <c r="A2338" s="12" t="n">
        <v>2337</v>
      </c>
      <c r="B2338" s="12" t="n">
        <v>1223</v>
      </c>
      <c r="C2338" s="12" t="n">
        <v>172</v>
      </c>
      <c r="D2338" s="12" t="n">
        <v>3</v>
      </c>
      <c r="E2338" s="16" t="n">
        <v>249</v>
      </c>
      <c r="F2338" s="12" t="n">
        <v>20</v>
      </c>
      <c r="G2338" s="12" t="str">
        <f aca="false">INDEX(Products!$C$2:$C$181,MATCH(C2338,Products!$A$2:$A$181,0))</f>
        <v>Books &amp; Stationery</v>
      </c>
      <c r="H2338" s="16" t="n">
        <f aca="false">INDEX(Products!$E$2:$E$181,MATCH(C2338,Products!$A$2:$A$181,0))</f>
        <v>158.56</v>
      </c>
      <c r="I2338" s="12" t="str">
        <f aca="false">INDEX(Orders!$G$2:$G$3525,MATCH(B2338,Orders!$A$2:$A$3525,0))</f>
        <v>Delivered</v>
      </c>
      <c r="J2338" s="16" t="n">
        <f aca="false">D2338*E2338*(1-F2338/100)</f>
        <v>597.6</v>
      </c>
      <c r="K2338" s="16" t="n">
        <f aca="false">D2338*H2338</f>
        <v>475.68</v>
      </c>
      <c r="L2338" s="16" t="n">
        <f aca="false">J2338-K2338</f>
        <v>121.92</v>
      </c>
    </row>
    <row r="2339" customFormat="false" ht="15" hidden="false" customHeight="false" outlineLevel="0" collapsed="false">
      <c r="A2339" s="12" t="n">
        <v>2338</v>
      </c>
      <c r="B2339" s="12" t="n">
        <v>1224</v>
      </c>
      <c r="C2339" s="12" t="n">
        <v>133</v>
      </c>
      <c r="D2339" s="12" t="n">
        <v>2</v>
      </c>
      <c r="E2339" s="16" t="n">
        <v>3549</v>
      </c>
      <c r="F2339" s="12" t="n">
        <v>0</v>
      </c>
      <c r="G2339" s="12" t="str">
        <f aca="false">INDEX(Products!$C$2:$C$181,MATCH(C2339,Products!$A$2:$A$181,0))</f>
        <v>Sports &amp; Fitness</v>
      </c>
      <c r="H2339" s="16" t="n">
        <f aca="false">INDEX(Products!$E$2:$E$181,MATCH(C2339,Products!$A$2:$A$181,0))</f>
        <v>2477.75</v>
      </c>
      <c r="I2339" s="12" t="str">
        <f aca="false">INDEX(Orders!$G$2:$G$3525,MATCH(B2339,Orders!$A$2:$A$3525,0))</f>
        <v>Delivered</v>
      </c>
      <c r="J2339" s="16" t="n">
        <f aca="false">D2339*E2339*(1-F2339/100)</f>
        <v>7098</v>
      </c>
      <c r="K2339" s="16" t="n">
        <f aca="false">D2339*H2339</f>
        <v>4955.5</v>
      </c>
      <c r="L2339" s="16" t="n">
        <f aca="false">J2339-K2339</f>
        <v>2142.5</v>
      </c>
    </row>
    <row r="2340" customFormat="false" ht="15" hidden="false" customHeight="false" outlineLevel="0" collapsed="false">
      <c r="A2340" s="12" t="n">
        <v>2339</v>
      </c>
      <c r="B2340" s="12" t="n">
        <v>1225</v>
      </c>
      <c r="C2340" s="12" t="n">
        <v>148</v>
      </c>
      <c r="D2340" s="12" t="n">
        <v>1</v>
      </c>
      <c r="E2340" s="16" t="n">
        <v>739</v>
      </c>
      <c r="F2340" s="12" t="n">
        <v>0</v>
      </c>
      <c r="G2340" s="12" t="str">
        <f aca="false">INDEX(Products!$C$2:$C$181,MATCH(C2340,Products!$A$2:$A$181,0))</f>
        <v>Sports &amp; Fitness</v>
      </c>
      <c r="H2340" s="16" t="n">
        <f aca="false">INDEX(Products!$E$2:$E$181,MATCH(C2340,Products!$A$2:$A$181,0))</f>
        <v>483.64</v>
      </c>
      <c r="I2340" s="12" t="str">
        <f aca="false">INDEX(Orders!$G$2:$G$3525,MATCH(B2340,Orders!$A$2:$A$3525,0))</f>
        <v>Delivered</v>
      </c>
      <c r="J2340" s="16" t="n">
        <f aca="false">D2340*E2340*(1-F2340/100)</f>
        <v>739</v>
      </c>
      <c r="K2340" s="16" t="n">
        <f aca="false">D2340*H2340</f>
        <v>483.64</v>
      </c>
      <c r="L2340" s="16" t="n">
        <f aca="false">J2340-K2340</f>
        <v>255.36</v>
      </c>
    </row>
    <row r="2341" customFormat="false" ht="15" hidden="false" customHeight="false" outlineLevel="0" collapsed="false">
      <c r="A2341" s="12" t="n">
        <v>2340</v>
      </c>
      <c r="B2341" s="12" t="n">
        <v>1226</v>
      </c>
      <c r="C2341" s="12" t="n">
        <v>7</v>
      </c>
      <c r="D2341" s="12" t="n">
        <v>1</v>
      </c>
      <c r="E2341" s="16" t="n">
        <v>5139</v>
      </c>
      <c r="F2341" s="12" t="n">
        <v>0</v>
      </c>
      <c r="G2341" s="12" t="str">
        <f aca="false">INDEX(Products!$C$2:$C$181,MATCH(C2341,Products!$A$2:$A$181,0))</f>
        <v>Electronics</v>
      </c>
      <c r="H2341" s="16" t="n">
        <f aca="false">INDEX(Products!$E$2:$E$181,MATCH(C2341,Products!$A$2:$A$181,0))</f>
        <v>3044.69</v>
      </c>
      <c r="I2341" s="12" t="str">
        <f aca="false">INDEX(Orders!$G$2:$G$3525,MATCH(B2341,Orders!$A$2:$A$3525,0))</f>
        <v>Returned</v>
      </c>
      <c r="J2341" s="16" t="n">
        <f aca="false">D2341*E2341*(1-F2341/100)</f>
        <v>5139</v>
      </c>
      <c r="K2341" s="16" t="n">
        <f aca="false">D2341*H2341</f>
        <v>3044.69</v>
      </c>
      <c r="L2341" s="16" t="n">
        <f aca="false">J2341-K2341</f>
        <v>2094.31</v>
      </c>
    </row>
    <row r="2342" customFormat="false" ht="15" hidden="false" customHeight="false" outlineLevel="0" collapsed="false">
      <c r="A2342" s="12" t="n">
        <v>2341</v>
      </c>
      <c r="B2342" s="12" t="n">
        <v>1226</v>
      </c>
      <c r="C2342" s="12" t="n">
        <v>14</v>
      </c>
      <c r="D2342" s="12" t="n">
        <v>1</v>
      </c>
      <c r="E2342" s="16" t="n">
        <v>1849</v>
      </c>
      <c r="F2342" s="12" t="n">
        <v>10</v>
      </c>
      <c r="G2342" s="12" t="str">
        <f aca="false">INDEX(Products!$C$2:$C$181,MATCH(C2342,Products!$A$2:$A$181,0))</f>
        <v>Electronics</v>
      </c>
      <c r="H2342" s="16" t="n">
        <f aca="false">INDEX(Products!$E$2:$E$181,MATCH(C2342,Products!$A$2:$A$181,0))</f>
        <v>1207.11</v>
      </c>
      <c r="I2342" s="12" t="str">
        <f aca="false">INDEX(Orders!$G$2:$G$3525,MATCH(B2342,Orders!$A$2:$A$3525,0))</f>
        <v>Returned</v>
      </c>
      <c r="J2342" s="16" t="n">
        <f aca="false">D2342*E2342*(1-F2342/100)</f>
        <v>1664.1</v>
      </c>
      <c r="K2342" s="16" t="n">
        <f aca="false">D2342*H2342</f>
        <v>1207.11</v>
      </c>
      <c r="L2342" s="16" t="n">
        <f aca="false">J2342-K2342</f>
        <v>456.99</v>
      </c>
    </row>
    <row r="2343" customFormat="false" ht="15" hidden="false" customHeight="false" outlineLevel="0" collapsed="false">
      <c r="A2343" s="12" t="n">
        <v>2342</v>
      </c>
      <c r="B2343" s="12" t="n">
        <v>1227</v>
      </c>
      <c r="C2343" s="12" t="n">
        <v>129</v>
      </c>
      <c r="D2343" s="12" t="n">
        <v>1</v>
      </c>
      <c r="E2343" s="16" t="n">
        <v>3769</v>
      </c>
      <c r="F2343" s="12" t="n">
        <v>10</v>
      </c>
      <c r="G2343" s="12" t="str">
        <f aca="false">INDEX(Products!$C$2:$C$181,MATCH(C2343,Products!$A$2:$A$181,0))</f>
        <v>Sports &amp; Fitness</v>
      </c>
      <c r="H2343" s="16" t="n">
        <f aca="false">INDEX(Products!$E$2:$E$181,MATCH(C2343,Products!$A$2:$A$181,0))</f>
        <v>2597.62</v>
      </c>
      <c r="I2343" s="12" t="str">
        <f aca="false">INDEX(Orders!$G$2:$G$3525,MATCH(B2343,Orders!$A$2:$A$3525,0))</f>
        <v>Delivered</v>
      </c>
      <c r="J2343" s="16" t="n">
        <f aca="false">D2343*E2343*(1-F2343/100)</f>
        <v>3392.1</v>
      </c>
      <c r="K2343" s="16" t="n">
        <f aca="false">D2343*H2343</f>
        <v>2597.62</v>
      </c>
      <c r="L2343" s="16" t="n">
        <f aca="false">J2343-K2343</f>
        <v>794.48</v>
      </c>
    </row>
    <row r="2344" customFormat="false" ht="15" hidden="false" customHeight="false" outlineLevel="0" collapsed="false">
      <c r="A2344" s="12" t="n">
        <v>2343</v>
      </c>
      <c r="B2344" s="12" t="n">
        <v>1227</v>
      </c>
      <c r="C2344" s="12" t="n">
        <v>132</v>
      </c>
      <c r="D2344" s="12" t="n">
        <v>1</v>
      </c>
      <c r="E2344" s="16" t="n">
        <v>789</v>
      </c>
      <c r="F2344" s="12" t="n">
        <v>0</v>
      </c>
      <c r="G2344" s="12" t="str">
        <f aca="false">INDEX(Products!$C$2:$C$181,MATCH(C2344,Products!$A$2:$A$181,0))</f>
        <v>Sports &amp; Fitness</v>
      </c>
      <c r="H2344" s="16" t="n">
        <f aca="false">INDEX(Products!$E$2:$E$181,MATCH(C2344,Products!$A$2:$A$181,0))</f>
        <v>515.74</v>
      </c>
      <c r="I2344" s="12" t="str">
        <f aca="false">INDEX(Orders!$G$2:$G$3525,MATCH(B2344,Orders!$A$2:$A$3525,0))</f>
        <v>Delivered</v>
      </c>
      <c r="J2344" s="16" t="n">
        <f aca="false">D2344*E2344*(1-F2344/100)</f>
        <v>789</v>
      </c>
      <c r="K2344" s="16" t="n">
        <f aca="false">D2344*H2344</f>
        <v>515.74</v>
      </c>
      <c r="L2344" s="16" t="n">
        <f aca="false">J2344-K2344</f>
        <v>273.26</v>
      </c>
    </row>
    <row r="2345" customFormat="false" ht="15" hidden="false" customHeight="false" outlineLevel="0" collapsed="false">
      <c r="A2345" s="12" t="n">
        <v>2344</v>
      </c>
      <c r="B2345" s="12" t="n">
        <v>1228</v>
      </c>
      <c r="C2345" s="12" t="n">
        <v>83</v>
      </c>
      <c r="D2345" s="12" t="n">
        <v>1</v>
      </c>
      <c r="E2345" s="16" t="n">
        <v>549</v>
      </c>
      <c r="F2345" s="12" t="n">
        <v>0</v>
      </c>
      <c r="G2345" s="12" t="str">
        <f aca="false">INDEX(Products!$C$2:$C$181,MATCH(C2345,Products!$A$2:$A$181,0))</f>
        <v>Fashion</v>
      </c>
      <c r="H2345" s="16" t="n">
        <f aca="false">INDEX(Products!$E$2:$E$181,MATCH(C2345,Products!$A$2:$A$181,0))</f>
        <v>393.67</v>
      </c>
      <c r="I2345" s="12" t="str">
        <f aca="false">INDEX(Orders!$G$2:$G$3525,MATCH(B2345,Orders!$A$2:$A$3525,0))</f>
        <v>Delivered</v>
      </c>
      <c r="J2345" s="16" t="n">
        <f aca="false">D2345*E2345*(1-F2345/100)</f>
        <v>549</v>
      </c>
      <c r="K2345" s="16" t="n">
        <f aca="false">D2345*H2345</f>
        <v>393.67</v>
      </c>
      <c r="L2345" s="16" t="n">
        <f aca="false">J2345-K2345</f>
        <v>155.33</v>
      </c>
    </row>
    <row r="2346" customFormat="false" ht="15" hidden="false" customHeight="false" outlineLevel="0" collapsed="false">
      <c r="A2346" s="12" t="n">
        <v>2345</v>
      </c>
      <c r="B2346" s="12" t="n">
        <v>1228</v>
      </c>
      <c r="C2346" s="12" t="n">
        <v>122</v>
      </c>
      <c r="D2346" s="12" t="n">
        <v>1</v>
      </c>
      <c r="E2346" s="16" t="n">
        <v>3689</v>
      </c>
      <c r="F2346" s="12" t="n">
        <v>10</v>
      </c>
      <c r="G2346" s="12" t="str">
        <f aca="false">INDEX(Products!$C$2:$C$181,MATCH(C2346,Products!$A$2:$A$181,0))</f>
        <v>Sports &amp; Fitness</v>
      </c>
      <c r="H2346" s="16" t="n">
        <f aca="false">INDEX(Products!$E$2:$E$181,MATCH(C2346,Products!$A$2:$A$181,0))</f>
        <v>2302.05</v>
      </c>
      <c r="I2346" s="12" t="str">
        <f aca="false">INDEX(Orders!$G$2:$G$3525,MATCH(B2346,Orders!$A$2:$A$3525,0))</f>
        <v>Delivered</v>
      </c>
      <c r="J2346" s="16" t="n">
        <f aca="false">D2346*E2346*(1-F2346/100)</f>
        <v>3320.1</v>
      </c>
      <c r="K2346" s="16" t="n">
        <f aca="false">D2346*H2346</f>
        <v>2302.05</v>
      </c>
      <c r="L2346" s="16" t="n">
        <f aca="false">J2346-K2346</f>
        <v>1018.05</v>
      </c>
    </row>
    <row r="2347" customFormat="false" ht="15" hidden="false" customHeight="false" outlineLevel="0" collapsed="false">
      <c r="A2347" s="12" t="n">
        <v>2346</v>
      </c>
      <c r="B2347" s="12" t="n">
        <v>1229</v>
      </c>
      <c r="C2347" s="12" t="n">
        <v>48</v>
      </c>
      <c r="D2347" s="12" t="n">
        <v>2</v>
      </c>
      <c r="E2347" s="16" t="n">
        <v>3959</v>
      </c>
      <c r="F2347" s="12" t="n">
        <v>0</v>
      </c>
      <c r="G2347" s="12" t="str">
        <f aca="false">INDEX(Products!$C$2:$C$181,MATCH(C2347,Products!$A$2:$A$181,0))</f>
        <v>Home &amp; Kitchen</v>
      </c>
      <c r="H2347" s="16" t="n">
        <f aca="false">INDEX(Products!$E$2:$E$181,MATCH(C2347,Products!$A$2:$A$181,0))</f>
        <v>2568.44</v>
      </c>
      <c r="I2347" s="12" t="str">
        <f aca="false">INDEX(Orders!$G$2:$G$3525,MATCH(B2347,Orders!$A$2:$A$3525,0))</f>
        <v>Delivered</v>
      </c>
      <c r="J2347" s="16" t="n">
        <f aca="false">D2347*E2347*(1-F2347/100)</f>
        <v>7918</v>
      </c>
      <c r="K2347" s="16" t="n">
        <f aca="false">D2347*H2347</f>
        <v>5136.88</v>
      </c>
      <c r="L2347" s="16" t="n">
        <f aca="false">J2347-K2347</f>
        <v>2781.12</v>
      </c>
    </row>
    <row r="2348" customFormat="false" ht="15" hidden="false" customHeight="false" outlineLevel="0" collapsed="false">
      <c r="A2348" s="12" t="n">
        <v>2347</v>
      </c>
      <c r="B2348" s="12" t="n">
        <v>1229</v>
      </c>
      <c r="C2348" s="12" t="n">
        <v>130</v>
      </c>
      <c r="D2348" s="12" t="n">
        <v>1</v>
      </c>
      <c r="E2348" s="16" t="n">
        <v>2399</v>
      </c>
      <c r="F2348" s="12" t="n">
        <v>0</v>
      </c>
      <c r="G2348" s="12" t="str">
        <f aca="false">INDEX(Products!$C$2:$C$181,MATCH(C2348,Products!$A$2:$A$181,0))</f>
        <v>Sports &amp; Fitness</v>
      </c>
      <c r="H2348" s="16" t="n">
        <f aca="false">INDEX(Products!$E$2:$E$181,MATCH(C2348,Products!$A$2:$A$181,0))</f>
        <v>1366.08</v>
      </c>
      <c r="I2348" s="12" t="str">
        <f aca="false">INDEX(Orders!$G$2:$G$3525,MATCH(B2348,Orders!$A$2:$A$3525,0))</f>
        <v>Delivered</v>
      </c>
      <c r="J2348" s="16" t="n">
        <f aca="false">D2348*E2348*(1-F2348/100)</f>
        <v>2399</v>
      </c>
      <c r="K2348" s="16" t="n">
        <f aca="false">D2348*H2348</f>
        <v>1366.08</v>
      </c>
      <c r="L2348" s="16" t="n">
        <f aca="false">J2348-K2348</f>
        <v>1032.92</v>
      </c>
    </row>
    <row r="2349" customFormat="false" ht="15" hidden="false" customHeight="false" outlineLevel="0" collapsed="false">
      <c r="A2349" s="12" t="n">
        <v>2348</v>
      </c>
      <c r="B2349" s="12" t="n">
        <v>1229</v>
      </c>
      <c r="C2349" s="12" t="n">
        <v>22</v>
      </c>
      <c r="D2349" s="12" t="n">
        <v>1</v>
      </c>
      <c r="E2349" s="16" t="n">
        <v>989</v>
      </c>
      <c r="F2349" s="12" t="n">
        <v>0</v>
      </c>
      <c r="G2349" s="12" t="str">
        <f aca="false">INDEX(Products!$C$2:$C$181,MATCH(C2349,Products!$A$2:$A$181,0))</f>
        <v>Electronics</v>
      </c>
      <c r="H2349" s="16" t="n">
        <f aca="false">INDEX(Products!$E$2:$E$181,MATCH(C2349,Products!$A$2:$A$181,0))</f>
        <v>723.81</v>
      </c>
      <c r="I2349" s="12" t="str">
        <f aca="false">INDEX(Orders!$G$2:$G$3525,MATCH(B2349,Orders!$A$2:$A$3525,0))</f>
        <v>Delivered</v>
      </c>
      <c r="J2349" s="16" t="n">
        <f aca="false">D2349*E2349*(1-F2349/100)</f>
        <v>989</v>
      </c>
      <c r="K2349" s="16" t="n">
        <f aca="false">D2349*H2349</f>
        <v>723.81</v>
      </c>
      <c r="L2349" s="16" t="n">
        <f aca="false">J2349-K2349</f>
        <v>265.19</v>
      </c>
    </row>
    <row r="2350" customFormat="false" ht="15" hidden="false" customHeight="false" outlineLevel="0" collapsed="false">
      <c r="A2350" s="12" t="n">
        <v>2349</v>
      </c>
      <c r="B2350" s="12" t="n">
        <v>1230</v>
      </c>
      <c r="C2350" s="12" t="n">
        <v>177</v>
      </c>
      <c r="D2350" s="12" t="n">
        <v>1</v>
      </c>
      <c r="E2350" s="16" t="n">
        <v>639</v>
      </c>
      <c r="F2350" s="12" t="n">
        <v>0</v>
      </c>
      <c r="G2350" s="12" t="str">
        <f aca="false">INDEX(Products!$C$2:$C$181,MATCH(C2350,Products!$A$2:$A$181,0))</f>
        <v>Books &amp; Stationery</v>
      </c>
      <c r="H2350" s="16" t="n">
        <f aca="false">INDEX(Products!$E$2:$E$181,MATCH(C2350,Products!$A$2:$A$181,0))</f>
        <v>372.27</v>
      </c>
      <c r="I2350" s="12" t="str">
        <f aca="false">INDEX(Orders!$G$2:$G$3525,MATCH(B2350,Orders!$A$2:$A$3525,0))</f>
        <v>Delivered</v>
      </c>
      <c r="J2350" s="16" t="n">
        <f aca="false">D2350*E2350*(1-F2350/100)</f>
        <v>639</v>
      </c>
      <c r="K2350" s="16" t="n">
        <f aca="false">D2350*H2350</f>
        <v>372.27</v>
      </c>
      <c r="L2350" s="16" t="n">
        <f aca="false">J2350-K2350</f>
        <v>266.73</v>
      </c>
    </row>
    <row r="2351" customFormat="false" ht="15" hidden="false" customHeight="false" outlineLevel="0" collapsed="false">
      <c r="A2351" s="12" t="n">
        <v>2350</v>
      </c>
      <c r="B2351" s="12" t="n">
        <v>1231</v>
      </c>
      <c r="C2351" s="12" t="n">
        <v>87</v>
      </c>
      <c r="D2351" s="12" t="n">
        <v>1</v>
      </c>
      <c r="E2351" s="16" t="n">
        <v>1689</v>
      </c>
      <c r="F2351" s="12" t="n">
        <v>0</v>
      </c>
      <c r="G2351" s="12" t="str">
        <f aca="false">INDEX(Products!$C$2:$C$181,MATCH(C2351,Products!$A$2:$A$181,0))</f>
        <v>Fashion</v>
      </c>
      <c r="H2351" s="16" t="n">
        <f aca="false">INDEX(Products!$E$2:$E$181,MATCH(C2351,Products!$A$2:$A$181,0))</f>
        <v>1005.46</v>
      </c>
      <c r="I2351" s="12" t="str">
        <f aca="false">INDEX(Orders!$G$2:$G$3525,MATCH(B2351,Orders!$A$2:$A$3525,0))</f>
        <v>Returned</v>
      </c>
      <c r="J2351" s="16" t="n">
        <f aca="false">D2351*E2351*(1-F2351/100)</f>
        <v>1689</v>
      </c>
      <c r="K2351" s="16" t="n">
        <f aca="false">D2351*H2351</f>
        <v>1005.46</v>
      </c>
      <c r="L2351" s="16" t="n">
        <f aca="false">J2351-K2351</f>
        <v>683.54</v>
      </c>
    </row>
    <row r="2352" customFormat="false" ht="15" hidden="false" customHeight="false" outlineLevel="0" collapsed="false">
      <c r="A2352" s="12" t="n">
        <v>2351</v>
      </c>
      <c r="B2352" s="12" t="n">
        <v>1231</v>
      </c>
      <c r="C2352" s="12" t="n">
        <v>117</v>
      </c>
      <c r="D2352" s="12" t="n">
        <v>1</v>
      </c>
      <c r="E2352" s="16" t="n">
        <v>1109</v>
      </c>
      <c r="F2352" s="12" t="n">
        <v>0</v>
      </c>
      <c r="G2352" s="12" t="str">
        <f aca="false">INDEX(Products!$C$2:$C$181,MATCH(C2352,Products!$A$2:$A$181,0))</f>
        <v>Beauty</v>
      </c>
      <c r="H2352" s="16" t="n">
        <f aca="false">INDEX(Products!$E$2:$E$181,MATCH(C2352,Products!$A$2:$A$181,0))</f>
        <v>719.19</v>
      </c>
      <c r="I2352" s="12" t="str">
        <f aca="false">INDEX(Orders!$G$2:$G$3525,MATCH(B2352,Orders!$A$2:$A$3525,0))</f>
        <v>Returned</v>
      </c>
      <c r="J2352" s="16" t="n">
        <f aca="false">D2352*E2352*(1-F2352/100)</f>
        <v>1109</v>
      </c>
      <c r="K2352" s="16" t="n">
        <f aca="false">D2352*H2352</f>
        <v>719.19</v>
      </c>
      <c r="L2352" s="16" t="n">
        <f aca="false">J2352-K2352</f>
        <v>389.81</v>
      </c>
    </row>
    <row r="2353" customFormat="false" ht="15" hidden="false" customHeight="false" outlineLevel="0" collapsed="false">
      <c r="A2353" s="12" t="n">
        <v>2352</v>
      </c>
      <c r="B2353" s="12" t="n">
        <v>1231</v>
      </c>
      <c r="C2353" s="12" t="n">
        <v>142</v>
      </c>
      <c r="D2353" s="12" t="n">
        <v>1</v>
      </c>
      <c r="E2353" s="16" t="n">
        <v>1669</v>
      </c>
      <c r="F2353" s="12" t="n">
        <v>0</v>
      </c>
      <c r="G2353" s="12" t="str">
        <f aca="false">INDEX(Products!$C$2:$C$181,MATCH(C2353,Products!$A$2:$A$181,0))</f>
        <v>Sports &amp; Fitness</v>
      </c>
      <c r="H2353" s="16" t="n">
        <f aca="false">INDEX(Products!$E$2:$E$181,MATCH(C2353,Products!$A$2:$A$181,0))</f>
        <v>949.32</v>
      </c>
      <c r="I2353" s="12" t="str">
        <f aca="false">INDEX(Orders!$G$2:$G$3525,MATCH(B2353,Orders!$A$2:$A$3525,0))</f>
        <v>Returned</v>
      </c>
      <c r="J2353" s="16" t="n">
        <f aca="false">D2353*E2353*(1-F2353/100)</f>
        <v>1669</v>
      </c>
      <c r="K2353" s="16" t="n">
        <f aca="false">D2353*H2353</f>
        <v>949.32</v>
      </c>
      <c r="L2353" s="16" t="n">
        <f aca="false">J2353-K2353</f>
        <v>719.68</v>
      </c>
    </row>
    <row r="2354" customFormat="false" ht="15" hidden="false" customHeight="false" outlineLevel="0" collapsed="false">
      <c r="A2354" s="12" t="n">
        <v>2353</v>
      </c>
      <c r="B2354" s="12" t="n">
        <v>1232</v>
      </c>
      <c r="C2354" s="12" t="n">
        <v>86</v>
      </c>
      <c r="D2354" s="12" t="n">
        <v>1</v>
      </c>
      <c r="E2354" s="16" t="n">
        <v>2139</v>
      </c>
      <c r="F2354" s="12" t="n">
        <v>20</v>
      </c>
      <c r="G2354" s="12" t="str">
        <f aca="false">INDEX(Products!$C$2:$C$181,MATCH(C2354,Products!$A$2:$A$181,0))</f>
        <v>Fashion</v>
      </c>
      <c r="H2354" s="16" t="n">
        <f aca="false">INDEX(Products!$E$2:$E$181,MATCH(C2354,Products!$A$2:$A$181,0))</f>
        <v>1183.55</v>
      </c>
      <c r="I2354" s="12" t="str">
        <f aca="false">INDEX(Orders!$G$2:$G$3525,MATCH(B2354,Orders!$A$2:$A$3525,0))</f>
        <v>Returned</v>
      </c>
      <c r="J2354" s="16" t="n">
        <f aca="false">D2354*E2354*(1-F2354/100)</f>
        <v>1711.2</v>
      </c>
      <c r="K2354" s="16" t="n">
        <f aca="false">D2354*H2354</f>
        <v>1183.55</v>
      </c>
      <c r="L2354" s="16" t="n">
        <f aca="false">J2354-K2354</f>
        <v>527.65</v>
      </c>
    </row>
    <row r="2355" customFormat="false" ht="15" hidden="false" customHeight="false" outlineLevel="0" collapsed="false">
      <c r="A2355" s="12" t="n">
        <v>2354</v>
      </c>
      <c r="B2355" s="12" t="n">
        <v>1233</v>
      </c>
      <c r="C2355" s="12" t="n">
        <v>142</v>
      </c>
      <c r="D2355" s="12" t="n">
        <v>1</v>
      </c>
      <c r="E2355" s="16" t="n">
        <v>1669</v>
      </c>
      <c r="F2355" s="12" t="n">
        <v>0</v>
      </c>
      <c r="G2355" s="12" t="str">
        <f aca="false">INDEX(Products!$C$2:$C$181,MATCH(C2355,Products!$A$2:$A$181,0))</f>
        <v>Sports &amp; Fitness</v>
      </c>
      <c r="H2355" s="16" t="n">
        <f aca="false">INDEX(Products!$E$2:$E$181,MATCH(C2355,Products!$A$2:$A$181,0))</f>
        <v>949.32</v>
      </c>
      <c r="I2355" s="12" t="str">
        <f aca="false">INDEX(Orders!$G$2:$G$3525,MATCH(B2355,Orders!$A$2:$A$3525,0))</f>
        <v>Delivered</v>
      </c>
      <c r="J2355" s="16" t="n">
        <f aca="false">D2355*E2355*(1-F2355/100)</f>
        <v>1669</v>
      </c>
      <c r="K2355" s="16" t="n">
        <f aca="false">D2355*H2355</f>
        <v>949.32</v>
      </c>
      <c r="L2355" s="16" t="n">
        <f aca="false">J2355-K2355</f>
        <v>719.68</v>
      </c>
    </row>
    <row r="2356" customFormat="false" ht="15" hidden="false" customHeight="false" outlineLevel="0" collapsed="false">
      <c r="A2356" s="12" t="n">
        <v>2355</v>
      </c>
      <c r="B2356" s="12" t="n">
        <v>1233</v>
      </c>
      <c r="C2356" s="12" t="n">
        <v>77</v>
      </c>
      <c r="D2356" s="12" t="n">
        <v>1</v>
      </c>
      <c r="E2356" s="16" t="n">
        <v>699</v>
      </c>
      <c r="F2356" s="12" t="n">
        <v>0</v>
      </c>
      <c r="G2356" s="12" t="str">
        <f aca="false">INDEX(Products!$C$2:$C$181,MATCH(C2356,Products!$A$2:$A$181,0))</f>
        <v>Fashion</v>
      </c>
      <c r="H2356" s="16" t="n">
        <f aca="false">INDEX(Products!$E$2:$E$181,MATCH(C2356,Products!$A$2:$A$181,0))</f>
        <v>452.88</v>
      </c>
      <c r="I2356" s="12" t="str">
        <f aca="false">INDEX(Orders!$G$2:$G$3525,MATCH(B2356,Orders!$A$2:$A$3525,0))</f>
        <v>Delivered</v>
      </c>
      <c r="J2356" s="16" t="n">
        <f aca="false">D2356*E2356*(1-F2356/100)</f>
        <v>699</v>
      </c>
      <c r="K2356" s="16" t="n">
        <f aca="false">D2356*H2356</f>
        <v>452.88</v>
      </c>
      <c r="L2356" s="16" t="n">
        <f aca="false">J2356-K2356</f>
        <v>246.12</v>
      </c>
    </row>
    <row r="2357" customFormat="false" ht="15" hidden="false" customHeight="false" outlineLevel="0" collapsed="false">
      <c r="A2357" s="12" t="n">
        <v>2356</v>
      </c>
      <c r="B2357" s="12" t="n">
        <v>1234</v>
      </c>
      <c r="C2357" s="12" t="n">
        <v>73</v>
      </c>
      <c r="D2357" s="12" t="n">
        <v>1</v>
      </c>
      <c r="E2357" s="16" t="n">
        <v>1079</v>
      </c>
      <c r="F2357" s="12" t="n">
        <v>10</v>
      </c>
      <c r="G2357" s="12" t="str">
        <f aca="false">INDEX(Products!$C$2:$C$181,MATCH(C2357,Products!$A$2:$A$181,0))</f>
        <v>Fashion</v>
      </c>
      <c r="H2357" s="16" t="n">
        <f aca="false">INDEX(Products!$E$2:$E$181,MATCH(C2357,Products!$A$2:$A$181,0))</f>
        <v>601.41</v>
      </c>
      <c r="I2357" s="12" t="str">
        <f aca="false">INDEX(Orders!$G$2:$G$3525,MATCH(B2357,Orders!$A$2:$A$3525,0))</f>
        <v>Returned</v>
      </c>
      <c r="J2357" s="16" t="n">
        <f aca="false">D2357*E2357*(1-F2357/100)</f>
        <v>971.1</v>
      </c>
      <c r="K2357" s="16" t="n">
        <f aca="false">D2357*H2357</f>
        <v>601.41</v>
      </c>
      <c r="L2357" s="16" t="n">
        <f aca="false">J2357-K2357</f>
        <v>369.69</v>
      </c>
    </row>
    <row r="2358" customFormat="false" ht="15" hidden="false" customHeight="false" outlineLevel="0" collapsed="false">
      <c r="A2358" s="12" t="n">
        <v>2357</v>
      </c>
      <c r="B2358" s="12" t="n">
        <v>1234</v>
      </c>
      <c r="C2358" s="12" t="n">
        <v>120</v>
      </c>
      <c r="D2358" s="12" t="n">
        <v>1</v>
      </c>
      <c r="E2358" s="16" t="n">
        <v>1229</v>
      </c>
      <c r="F2358" s="12" t="n">
        <v>0</v>
      </c>
      <c r="G2358" s="12" t="str">
        <f aca="false">INDEX(Products!$C$2:$C$181,MATCH(C2358,Products!$A$2:$A$181,0))</f>
        <v>Beauty</v>
      </c>
      <c r="H2358" s="16" t="n">
        <f aca="false">INDEX(Products!$E$2:$E$181,MATCH(C2358,Products!$A$2:$A$181,0))</f>
        <v>719.48</v>
      </c>
      <c r="I2358" s="12" t="str">
        <f aca="false">INDEX(Orders!$G$2:$G$3525,MATCH(B2358,Orders!$A$2:$A$3525,0))</f>
        <v>Returned</v>
      </c>
      <c r="J2358" s="16" t="n">
        <f aca="false">D2358*E2358*(1-F2358/100)</f>
        <v>1229</v>
      </c>
      <c r="K2358" s="16" t="n">
        <f aca="false">D2358*H2358</f>
        <v>719.48</v>
      </c>
      <c r="L2358" s="16" t="n">
        <f aca="false">J2358-K2358</f>
        <v>509.52</v>
      </c>
    </row>
    <row r="2359" customFormat="false" ht="15" hidden="false" customHeight="false" outlineLevel="0" collapsed="false">
      <c r="A2359" s="12" t="n">
        <v>2358</v>
      </c>
      <c r="B2359" s="12" t="n">
        <v>1234</v>
      </c>
      <c r="C2359" s="12" t="n">
        <v>41</v>
      </c>
      <c r="D2359" s="12" t="n">
        <v>1</v>
      </c>
      <c r="E2359" s="16" t="n">
        <v>4379</v>
      </c>
      <c r="F2359" s="12" t="n">
        <v>0</v>
      </c>
      <c r="G2359" s="12" t="str">
        <f aca="false">INDEX(Products!$C$2:$C$181,MATCH(C2359,Products!$A$2:$A$181,0))</f>
        <v>Home &amp; Kitchen</v>
      </c>
      <c r="H2359" s="16" t="n">
        <f aca="false">INDEX(Products!$E$2:$E$181,MATCH(C2359,Products!$A$2:$A$181,0))</f>
        <v>2954.33</v>
      </c>
      <c r="I2359" s="12" t="str">
        <f aca="false">INDEX(Orders!$G$2:$G$3525,MATCH(B2359,Orders!$A$2:$A$3525,0))</f>
        <v>Returned</v>
      </c>
      <c r="J2359" s="16" t="n">
        <f aca="false">D2359*E2359*(1-F2359/100)</f>
        <v>4379</v>
      </c>
      <c r="K2359" s="16" t="n">
        <f aca="false">D2359*H2359</f>
        <v>2954.33</v>
      </c>
      <c r="L2359" s="16" t="n">
        <f aca="false">J2359-K2359</f>
        <v>1424.67</v>
      </c>
    </row>
    <row r="2360" customFormat="false" ht="15" hidden="false" customHeight="false" outlineLevel="0" collapsed="false">
      <c r="A2360" s="12" t="n">
        <v>2359</v>
      </c>
      <c r="B2360" s="12" t="n">
        <v>1235</v>
      </c>
      <c r="C2360" s="12" t="n">
        <v>43</v>
      </c>
      <c r="D2360" s="12" t="n">
        <v>1</v>
      </c>
      <c r="E2360" s="16" t="n">
        <v>1839</v>
      </c>
      <c r="F2360" s="12" t="n">
        <v>0</v>
      </c>
      <c r="G2360" s="12" t="str">
        <f aca="false">INDEX(Products!$C$2:$C$181,MATCH(C2360,Products!$A$2:$A$181,0))</f>
        <v>Home &amp; Kitchen</v>
      </c>
      <c r="H2360" s="16" t="n">
        <f aca="false">INDEX(Products!$E$2:$E$181,MATCH(C2360,Products!$A$2:$A$181,0))</f>
        <v>1131.05</v>
      </c>
      <c r="I2360" s="12" t="str">
        <f aca="false">INDEX(Orders!$G$2:$G$3525,MATCH(B2360,Orders!$A$2:$A$3525,0))</f>
        <v>Returned</v>
      </c>
      <c r="J2360" s="16" t="n">
        <f aca="false">D2360*E2360*(1-F2360/100)</f>
        <v>1839</v>
      </c>
      <c r="K2360" s="16" t="n">
        <f aca="false">D2360*H2360</f>
        <v>1131.05</v>
      </c>
      <c r="L2360" s="16" t="n">
        <f aca="false">J2360-K2360</f>
        <v>707.95</v>
      </c>
    </row>
    <row r="2361" customFormat="false" ht="15" hidden="false" customHeight="false" outlineLevel="0" collapsed="false">
      <c r="A2361" s="12" t="n">
        <v>2360</v>
      </c>
      <c r="B2361" s="12" t="n">
        <v>1235</v>
      </c>
      <c r="C2361" s="12" t="n">
        <v>49</v>
      </c>
      <c r="D2361" s="12" t="n">
        <v>3</v>
      </c>
      <c r="E2361" s="16" t="n">
        <v>2809</v>
      </c>
      <c r="F2361" s="12" t="n">
        <v>0</v>
      </c>
      <c r="G2361" s="12" t="str">
        <f aca="false">INDEX(Products!$C$2:$C$181,MATCH(C2361,Products!$A$2:$A$181,0))</f>
        <v>Home &amp; Kitchen</v>
      </c>
      <c r="H2361" s="16" t="n">
        <f aca="false">INDEX(Products!$E$2:$E$181,MATCH(C2361,Products!$A$2:$A$181,0))</f>
        <v>1785.14</v>
      </c>
      <c r="I2361" s="12" t="str">
        <f aca="false">INDEX(Orders!$G$2:$G$3525,MATCH(B2361,Orders!$A$2:$A$3525,0))</f>
        <v>Returned</v>
      </c>
      <c r="J2361" s="16" t="n">
        <f aca="false">D2361*E2361*(1-F2361/100)</f>
        <v>8427</v>
      </c>
      <c r="K2361" s="16" t="n">
        <f aca="false">D2361*H2361</f>
        <v>5355.42</v>
      </c>
      <c r="L2361" s="16" t="n">
        <f aca="false">J2361-K2361</f>
        <v>3071.58</v>
      </c>
    </row>
    <row r="2362" customFormat="false" ht="15" hidden="false" customHeight="false" outlineLevel="0" collapsed="false">
      <c r="A2362" s="12" t="n">
        <v>2361</v>
      </c>
      <c r="B2362" s="12" t="n">
        <v>1235</v>
      </c>
      <c r="C2362" s="12" t="n">
        <v>147</v>
      </c>
      <c r="D2362" s="12" t="n">
        <v>2</v>
      </c>
      <c r="E2362" s="16" t="n">
        <v>3339</v>
      </c>
      <c r="F2362" s="12" t="n">
        <v>5</v>
      </c>
      <c r="G2362" s="12" t="str">
        <f aca="false">INDEX(Products!$C$2:$C$181,MATCH(C2362,Products!$A$2:$A$181,0))</f>
        <v>Sports &amp; Fitness</v>
      </c>
      <c r="H2362" s="16" t="n">
        <f aca="false">INDEX(Products!$E$2:$E$181,MATCH(C2362,Products!$A$2:$A$181,0))</f>
        <v>2076.99</v>
      </c>
      <c r="I2362" s="12" t="str">
        <f aca="false">INDEX(Orders!$G$2:$G$3525,MATCH(B2362,Orders!$A$2:$A$3525,0))</f>
        <v>Returned</v>
      </c>
      <c r="J2362" s="16" t="n">
        <f aca="false">D2362*E2362*(1-F2362/100)</f>
        <v>6344.1</v>
      </c>
      <c r="K2362" s="16" t="n">
        <f aca="false">D2362*H2362</f>
        <v>4153.98</v>
      </c>
      <c r="L2362" s="16" t="n">
        <f aca="false">J2362-K2362</f>
        <v>2190.12</v>
      </c>
    </row>
    <row r="2363" customFormat="false" ht="15" hidden="false" customHeight="false" outlineLevel="0" collapsed="false">
      <c r="A2363" s="12" t="n">
        <v>2362</v>
      </c>
      <c r="B2363" s="12" t="n">
        <v>1236</v>
      </c>
      <c r="C2363" s="12" t="n">
        <v>107</v>
      </c>
      <c r="D2363" s="12" t="n">
        <v>1</v>
      </c>
      <c r="E2363" s="16" t="n">
        <v>1239</v>
      </c>
      <c r="F2363" s="12" t="n">
        <v>0</v>
      </c>
      <c r="G2363" s="12" t="str">
        <f aca="false">INDEX(Products!$C$2:$C$181,MATCH(C2363,Products!$A$2:$A$181,0))</f>
        <v>Beauty</v>
      </c>
      <c r="H2363" s="16" t="n">
        <f aca="false">INDEX(Products!$E$2:$E$181,MATCH(C2363,Products!$A$2:$A$181,0))</f>
        <v>737.02</v>
      </c>
      <c r="I2363" s="12" t="str">
        <f aca="false">INDEX(Orders!$G$2:$G$3525,MATCH(B2363,Orders!$A$2:$A$3525,0))</f>
        <v>Returned</v>
      </c>
      <c r="J2363" s="16" t="n">
        <f aca="false">D2363*E2363*(1-F2363/100)</f>
        <v>1239</v>
      </c>
      <c r="K2363" s="16" t="n">
        <f aca="false">D2363*H2363</f>
        <v>737.02</v>
      </c>
      <c r="L2363" s="16" t="n">
        <f aca="false">J2363-K2363</f>
        <v>501.98</v>
      </c>
    </row>
    <row r="2364" customFormat="false" ht="15" hidden="false" customHeight="false" outlineLevel="0" collapsed="false">
      <c r="A2364" s="12" t="n">
        <v>2363</v>
      </c>
      <c r="B2364" s="12" t="n">
        <v>1237</v>
      </c>
      <c r="C2364" s="12" t="n">
        <v>54</v>
      </c>
      <c r="D2364" s="12" t="n">
        <v>1</v>
      </c>
      <c r="E2364" s="16" t="n">
        <v>2299</v>
      </c>
      <c r="F2364" s="12" t="n">
        <v>0</v>
      </c>
      <c r="G2364" s="12" t="str">
        <f aca="false">INDEX(Products!$C$2:$C$181,MATCH(C2364,Products!$A$2:$A$181,0))</f>
        <v>Home &amp; Kitchen</v>
      </c>
      <c r="H2364" s="16" t="n">
        <f aca="false">INDEX(Products!$E$2:$E$181,MATCH(C2364,Products!$A$2:$A$181,0))</f>
        <v>1611.85</v>
      </c>
      <c r="I2364" s="12" t="str">
        <f aca="false">INDEX(Orders!$G$2:$G$3525,MATCH(B2364,Orders!$A$2:$A$3525,0))</f>
        <v>Cancelled</v>
      </c>
      <c r="J2364" s="16" t="n">
        <f aca="false">D2364*E2364*(1-F2364/100)</f>
        <v>2299</v>
      </c>
      <c r="K2364" s="16" t="n">
        <f aca="false">D2364*H2364</f>
        <v>1611.85</v>
      </c>
      <c r="L2364" s="16" t="n">
        <f aca="false">J2364-K2364</f>
        <v>687.15</v>
      </c>
    </row>
    <row r="2365" customFormat="false" ht="15" hidden="false" customHeight="false" outlineLevel="0" collapsed="false">
      <c r="A2365" s="12" t="n">
        <v>2364</v>
      </c>
      <c r="B2365" s="12" t="n">
        <v>1237</v>
      </c>
      <c r="C2365" s="12" t="n">
        <v>95</v>
      </c>
      <c r="D2365" s="12" t="n">
        <v>1</v>
      </c>
      <c r="E2365" s="16" t="n">
        <v>1029</v>
      </c>
      <c r="F2365" s="12" t="n">
        <v>10</v>
      </c>
      <c r="G2365" s="12" t="str">
        <f aca="false">INDEX(Products!$C$2:$C$181,MATCH(C2365,Products!$A$2:$A$181,0))</f>
        <v>Beauty</v>
      </c>
      <c r="H2365" s="16" t="n">
        <f aca="false">INDEX(Products!$E$2:$E$181,MATCH(C2365,Products!$A$2:$A$181,0))</f>
        <v>615.72</v>
      </c>
      <c r="I2365" s="12" t="str">
        <f aca="false">INDEX(Orders!$G$2:$G$3525,MATCH(B2365,Orders!$A$2:$A$3525,0))</f>
        <v>Cancelled</v>
      </c>
      <c r="J2365" s="16" t="n">
        <f aca="false">D2365*E2365*(1-F2365/100)</f>
        <v>926.1</v>
      </c>
      <c r="K2365" s="16" t="n">
        <f aca="false">D2365*H2365</f>
        <v>615.72</v>
      </c>
      <c r="L2365" s="16" t="n">
        <f aca="false">J2365-K2365</f>
        <v>310.38</v>
      </c>
    </row>
    <row r="2366" customFormat="false" ht="15" hidden="false" customHeight="false" outlineLevel="0" collapsed="false">
      <c r="A2366" s="12" t="n">
        <v>2365</v>
      </c>
      <c r="B2366" s="12" t="n">
        <v>1237</v>
      </c>
      <c r="C2366" s="12" t="n">
        <v>84</v>
      </c>
      <c r="D2366" s="12" t="n">
        <v>1</v>
      </c>
      <c r="E2366" s="16" t="n">
        <v>1179</v>
      </c>
      <c r="F2366" s="12" t="n">
        <v>0</v>
      </c>
      <c r="G2366" s="12" t="str">
        <f aca="false">INDEX(Products!$C$2:$C$181,MATCH(C2366,Products!$A$2:$A$181,0))</f>
        <v>Fashion</v>
      </c>
      <c r="H2366" s="16" t="n">
        <f aca="false">INDEX(Products!$E$2:$E$181,MATCH(C2366,Products!$A$2:$A$181,0))</f>
        <v>692.43</v>
      </c>
      <c r="I2366" s="12" t="str">
        <f aca="false">INDEX(Orders!$G$2:$G$3525,MATCH(B2366,Orders!$A$2:$A$3525,0))</f>
        <v>Cancelled</v>
      </c>
      <c r="J2366" s="16" t="n">
        <f aca="false">D2366*E2366*(1-F2366/100)</f>
        <v>1179</v>
      </c>
      <c r="K2366" s="16" t="n">
        <f aca="false">D2366*H2366</f>
        <v>692.43</v>
      </c>
      <c r="L2366" s="16" t="n">
        <f aca="false">J2366-K2366</f>
        <v>486.57</v>
      </c>
    </row>
    <row r="2367" customFormat="false" ht="15" hidden="false" customHeight="false" outlineLevel="0" collapsed="false">
      <c r="A2367" s="12" t="n">
        <v>2366</v>
      </c>
      <c r="B2367" s="12" t="n">
        <v>1237</v>
      </c>
      <c r="C2367" s="12" t="n">
        <v>56</v>
      </c>
      <c r="D2367" s="12" t="n">
        <v>1</v>
      </c>
      <c r="E2367" s="16" t="n">
        <v>1739</v>
      </c>
      <c r="F2367" s="12" t="n">
        <v>0</v>
      </c>
      <c r="G2367" s="12" t="str">
        <f aca="false">INDEX(Products!$C$2:$C$181,MATCH(C2367,Products!$A$2:$A$181,0))</f>
        <v>Home &amp; Kitchen</v>
      </c>
      <c r="H2367" s="16" t="n">
        <f aca="false">INDEX(Products!$E$2:$E$181,MATCH(C2367,Products!$A$2:$A$181,0))</f>
        <v>1012.52</v>
      </c>
      <c r="I2367" s="12" t="str">
        <f aca="false">INDEX(Orders!$G$2:$G$3525,MATCH(B2367,Orders!$A$2:$A$3525,0))</f>
        <v>Cancelled</v>
      </c>
      <c r="J2367" s="16" t="n">
        <f aca="false">D2367*E2367*(1-F2367/100)</f>
        <v>1739</v>
      </c>
      <c r="K2367" s="16" t="n">
        <f aca="false">D2367*H2367</f>
        <v>1012.52</v>
      </c>
      <c r="L2367" s="16" t="n">
        <f aca="false">J2367-K2367</f>
        <v>726.48</v>
      </c>
    </row>
    <row r="2368" customFormat="false" ht="15" hidden="false" customHeight="false" outlineLevel="0" collapsed="false">
      <c r="A2368" s="12" t="n">
        <v>2367</v>
      </c>
      <c r="B2368" s="12" t="n">
        <v>1238</v>
      </c>
      <c r="C2368" s="12" t="n">
        <v>57</v>
      </c>
      <c r="D2368" s="12" t="n">
        <v>2</v>
      </c>
      <c r="E2368" s="16" t="n">
        <v>4689</v>
      </c>
      <c r="F2368" s="12" t="n">
        <v>0</v>
      </c>
      <c r="G2368" s="12" t="str">
        <f aca="false">INDEX(Products!$C$2:$C$181,MATCH(C2368,Products!$A$2:$A$181,0))</f>
        <v>Home &amp; Kitchen</v>
      </c>
      <c r="H2368" s="16" t="n">
        <f aca="false">INDEX(Products!$E$2:$E$181,MATCH(C2368,Products!$A$2:$A$181,0))</f>
        <v>3336.81</v>
      </c>
      <c r="I2368" s="12" t="str">
        <f aca="false">INDEX(Orders!$G$2:$G$3525,MATCH(B2368,Orders!$A$2:$A$3525,0))</f>
        <v>Delivered</v>
      </c>
      <c r="J2368" s="16" t="n">
        <f aca="false">D2368*E2368*(1-F2368/100)</f>
        <v>9378</v>
      </c>
      <c r="K2368" s="16" t="n">
        <f aca="false">D2368*H2368</f>
        <v>6673.62</v>
      </c>
      <c r="L2368" s="16" t="n">
        <f aca="false">J2368-K2368</f>
        <v>2704.38</v>
      </c>
    </row>
    <row r="2369" customFormat="false" ht="15" hidden="false" customHeight="false" outlineLevel="0" collapsed="false">
      <c r="A2369" s="12" t="n">
        <v>2368</v>
      </c>
      <c r="B2369" s="12" t="n">
        <v>1239</v>
      </c>
      <c r="C2369" s="12" t="n">
        <v>111</v>
      </c>
      <c r="D2369" s="12" t="n">
        <v>1</v>
      </c>
      <c r="E2369" s="16" t="n">
        <v>1249</v>
      </c>
      <c r="F2369" s="12" t="n">
        <v>0</v>
      </c>
      <c r="G2369" s="12" t="str">
        <f aca="false">INDEX(Products!$C$2:$C$181,MATCH(C2369,Products!$A$2:$A$181,0))</f>
        <v>Beauty</v>
      </c>
      <c r="H2369" s="16" t="n">
        <f aca="false">INDEX(Products!$E$2:$E$181,MATCH(C2369,Products!$A$2:$A$181,0))</f>
        <v>828.91</v>
      </c>
      <c r="I2369" s="12" t="str">
        <f aca="false">INDEX(Orders!$G$2:$G$3525,MATCH(B2369,Orders!$A$2:$A$3525,0))</f>
        <v>Returned</v>
      </c>
      <c r="J2369" s="16" t="n">
        <f aca="false">D2369*E2369*(1-F2369/100)</f>
        <v>1249</v>
      </c>
      <c r="K2369" s="16" t="n">
        <f aca="false">D2369*H2369</f>
        <v>828.91</v>
      </c>
      <c r="L2369" s="16" t="n">
        <f aca="false">J2369-K2369</f>
        <v>420.09</v>
      </c>
    </row>
    <row r="2370" customFormat="false" ht="15" hidden="false" customHeight="false" outlineLevel="0" collapsed="false">
      <c r="A2370" s="12" t="n">
        <v>2369</v>
      </c>
      <c r="B2370" s="12" t="n">
        <v>1240</v>
      </c>
      <c r="C2370" s="12" t="n">
        <v>176</v>
      </c>
      <c r="D2370" s="12" t="n">
        <v>1</v>
      </c>
      <c r="E2370" s="16" t="n">
        <v>509</v>
      </c>
      <c r="F2370" s="12" t="n">
        <v>0</v>
      </c>
      <c r="G2370" s="12" t="str">
        <f aca="false">INDEX(Products!$C$2:$C$181,MATCH(C2370,Products!$A$2:$A$181,0))</f>
        <v>Books &amp; Stationery</v>
      </c>
      <c r="H2370" s="16" t="n">
        <f aca="false">INDEX(Products!$E$2:$E$181,MATCH(C2370,Products!$A$2:$A$181,0))</f>
        <v>367.14</v>
      </c>
      <c r="I2370" s="12" t="str">
        <f aca="false">INDEX(Orders!$G$2:$G$3525,MATCH(B2370,Orders!$A$2:$A$3525,0))</f>
        <v>Cancelled</v>
      </c>
      <c r="J2370" s="16" t="n">
        <f aca="false">D2370*E2370*(1-F2370/100)</f>
        <v>509</v>
      </c>
      <c r="K2370" s="16" t="n">
        <f aca="false">D2370*H2370</f>
        <v>367.14</v>
      </c>
      <c r="L2370" s="16" t="n">
        <f aca="false">J2370-K2370</f>
        <v>141.86</v>
      </c>
    </row>
    <row r="2371" customFormat="false" ht="15" hidden="false" customHeight="false" outlineLevel="0" collapsed="false">
      <c r="A2371" s="12" t="n">
        <v>2370</v>
      </c>
      <c r="B2371" s="12" t="n">
        <v>1241</v>
      </c>
      <c r="C2371" s="12" t="n">
        <v>60</v>
      </c>
      <c r="D2371" s="12" t="n">
        <v>1</v>
      </c>
      <c r="E2371" s="16" t="n">
        <v>4519</v>
      </c>
      <c r="F2371" s="12" t="n">
        <v>0</v>
      </c>
      <c r="G2371" s="12" t="str">
        <f aca="false">INDEX(Products!$C$2:$C$181,MATCH(C2371,Products!$A$2:$A$181,0))</f>
        <v>Home &amp; Kitchen</v>
      </c>
      <c r="H2371" s="16" t="n">
        <f aca="false">INDEX(Products!$E$2:$E$181,MATCH(C2371,Products!$A$2:$A$181,0))</f>
        <v>2972.91</v>
      </c>
      <c r="I2371" s="12" t="str">
        <f aca="false">INDEX(Orders!$G$2:$G$3525,MATCH(B2371,Orders!$A$2:$A$3525,0))</f>
        <v>Returned</v>
      </c>
      <c r="J2371" s="16" t="n">
        <f aca="false">D2371*E2371*(1-F2371/100)</f>
        <v>4519</v>
      </c>
      <c r="K2371" s="16" t="n">
        <f aca="false">D2371*H2371</f>
        <v>2972.91</v>
      </c>
      <c r="L2371" s="16" t="n">
        <f aca="false">J2371-K2371</f>
        <v>1546.09</v>
      </c>
    </row>
    <row r="2372" customFormat="false" ht="15" hidden="false" customHeight="false" outlineLevel="0" collapsed="false">
      <c r="A2372" s="12" t="n">
        <v>2371</v>
      </c>
      <c r="B2372" s="12" t="n">
        <v>1241</v>
      </c>
      <c r="C2372" s="12" t="n">
        <v>92</v>
      </c>
      <c r="D2372" s="12" t="n">
        <v>1</v>
      </c>
      <c r="E2372" s="16" t="n">
        <v>1689</v>
      </c>
      <c r="F2372" s="12" t="n">
        <v>0</v>
      </c>
      <c r="G2372" s="12" t="str">
        <f aca="false">INDEX(Products!$C$2:$C$181,MATCH(C2372,Products!$A$2:$A$181,0))</f>
        <v>Beauty</v>
      </c>
      <c r="H2372" s="16" t="n">
        <f aca="false">INDEX(Products!$E$2:$E$181,MATCH(C2372,Products!$A$2:$A$181,0))</f>
        <v>1225.32</v>
      </c>
      <c r="I2372" s="12" t="str">
        <f aca="false">INDEX(Orders!$G$2:$G$3525,MATCH(B2372,Orders!$A$2:$A$3525,0))</f>
        <v>Returned</v>
      </c>
      <c r="J2372" s="16" t="n">
        <f aca="false">D2372*E2372*(1-F2372/100)</f>
        <v>1689</v>
      </c>
      <c r="K2372" s="16" t="n">
        <f aca="false">D2372*H2372</f>
        <v>1225.32</v>
      </c>
      <c r="L2372" s="16" t="n">
        <f aca="false">J2372-K2372</f>
        <v>463.68</v>
      </c>
    </row>
    <row r="2373" customFormat="false" ht="15" hidden="false" customHeight="false" outlineLevel="0" collapsed="false">
      <c r="A2373" s="12" t="n">
        <v>2372</v>
      </c>
      <c r="B2373" s="12" t="n">
        <v>1242</v>
      </c>
      <c r="C2373" s="12" t="n">
        <v>57</v>
      </c>
      <c r="D2373" s="12" t="n">
        <v>2</v>
      </c>
      <c r="E2373" s="16" t="n">
        <v>4689</v>
      </c>
      <c r="F2373" s="12" t="n">
        <v>10</v>
      </c>
      <c r="G2373" s="12" t="str">
        <f aca="false">INDEX(Products!$C$2:$C$181,MATCH(C2373,Products!$A$2:$A$181,0))</f>
        <v>Home &amp; Kitchen</v>
      </c>
      <c r="H2373" s="16" t="n">
        <f aca="false">INDEX(Products!$E$2:$E$181,MATCH(C2373,Products!$A$2:$A$181,0))</f>
        <v>3336.81</v>
      </c>
      <c r="I2373" s="12" t="str">
        <f aca="false">INDEX(Orders!$G$2:$G$3525,MATCH(B2373,Orders!$A$2:$A$3525,0))</f>
        <v>Cancelled</v>
      </c>
      <c r="J2373" s="16" t="n">
        <f aca="false">D2373*E2373*(1-F2373/100)</f>
        <v>8440.2</v>
      </c>
      <c r="K2373" s="16" t="n">
        <f aca="false">D2373*H2373</f>
        <v>6673.62</v>
      </c>
      <c r="L2373" s="16" t="n">
        <f aca="false">J2373-K2373</f>
        <v>1766.58</v>
      </c>
    </row>
    <row r="2374" customFormat="false" ht="15" hidden="false" customHeight="false" outlineLevel="0" collapsed="false">
      <c r="A2374" s="12" t="n">
        <v>2373</v>
      </c>
      <c r="B2374" s="12" t="n">
        <v>1243</v>
      </c>
      <c r="C2374" s="12" t="n">
        <v>93</v>
      </c>
      <c r="D2374" s="12" t="n">
        <v>1</v>
      </c>
      <c r="E2374" s="16" t="n">
        <v>589</v>
      </c>
      <c r="F2374" s="12" t="n">
        <v>0</v>
      </c>
      <c r="G2374" s="12" t="str">
        <f aca="false">INDEX(Products!$C$2:$C$181,MATCH(C2374,Products!$A$2:$A$181,0))</f>
        <v>Beauty</v>
      </c>
      <c r="H2374" s="16" t="n">
        <f aca="false">INDEX(Products!$E$2:$E$181,MATCH(C2374,Products!$A$2:$A$181,0))</f>
        <v>401.7</v>
      </c>
      <c r="I2374" s="12" t="str">
        <f aca="false">INDEX(Orders!$G$2:$G$3525,MATCH(B2374,Orders!$A$2:$A$3525,0))</f>
        <v>Delivered</v>
      </c>
      <c r="J2374" s="16" t="n">
        <f aca="false">D2374*E2374*(1-F2374/100)</f>
        <v>589</v>
      </c>
      <c r="K2374" s="16" t="n">
        <f aca="false">D2374*H2374</f>
        <v>401.7</v>
      </c>
      <c r="L2374" s="16" t="n">
        <f aca="false">J2374-K2374</f>
        <v>187.3</v>
      </c>
    </row>
    <row r="2375" customFormat="false" ht="15" hidden="false" customHeight="false" outlineLevel="0" collapsed="false">
      <c r="A2375" s="12" t="n">
        <v>2374</v>
      </c>
      <c r="B2375" s="12" t="n">
        <v>1244</v>
      </c>
      <c r="C2375" s="12" t="n">
        <v>148</v>
      </c>
      <c r="D2375" s="12" t="n">
        <v>1</v>
      </c>
      <c r="E2375" s="16" t="n">
        <v>739</v>
      </c>
      <c r="F2375" s="12" t="n">
        <v>10</v>
      </c>
      <c r="G2375" s="12" t="str">
        <f aca="false">INDEX(Products!$C$2:$C$181,MATCH(C2375,Products!$A$2:$A$181,0))</f>
        <v>Sports &amp; Fitness</v>
      </c>
      <c r="H2375" s="16" t="n">
        <f aca="false">INDEX(Products!$E$2:$E$181,MATCH(C2375,Products!$A$2:$A$181,0))</f>
        <v>483.64</v>
      </c>
      <c r="I2375" s="12" t="str">
        <f aca="false">INDEX(Orders!$G$2:$G$3525,MATCH(B2375,Orders!$A$2:$A$3525,0))</f>
        <v>Delivered</v>
      </c>
      <c r="J2375" s="16" t="n">
        <f aca="false">D2375*E2375*(1-F2375/100)</f>
        <v>665.1</v>
      </c>
      <c r="K2375" s="16" t="n">
        <f aca="false">D2375*H2375</f>
        <v>483.64</v>
      </c>
      <c r="L2375" s="16" t="n">
        <f aca="false">J2375-K2375</f>
        <v>181.46</v>
      </c>
    </row>
    <row r="2376" customFormat="false" ht="15" hidden="false" customHeight="false" outlineLevel="0" collapsed="false">
      <c r="A2376" s="12" t="n">
        <v>2375</v>
      </c>
      <c r="B2376" s="12" t="n">
        <v>1244</v>
      </c>
      <c r="C2376" s="12" t="n">
        <v>161</v>
      </c>
      <c r="D2376" s="12" t="n">
        <v>1</v>
      </c>
      <c r="E2376" s="16" t="n">
        <v>549</v>
      </c>
      <c r="F2376" s="12" t="n">
        <v>10</v>
      </c>
      <c r="G2376" s="12" t="str">
        <f aca="false">INDEX(Products!$C$2:$C$181,MATCH(C2376,Products!$A$2:$A$181,0))</f>
        <v>Books &amp; Stationery</v>
      </c>
      <c r="H2376" s="16" t="n">
        <f aca="false">INDEX(Products!$E$2:$E$181,MATCH(C2376,Products!$A$2:$A$181,0))</f>
        <v>380.41</v>
      </c>
      <c r="I2376" s="12" t="str">
        <f aca="false">INDEX(Orders!$G$2:$G$3525,MATCH(B2376,Orders!$A$2:$A$3525,0))</f>
        <v>Delivered</v>
      </c>
      <c r="J2376" s="16" t="n">
        <f aca="false">D2376*E2376*(1-F2376/100)</f>
        <v>494.1</v>
      </c>
      <c r="K2376" s="16" t="n">
        <f aca="false">D2376*H2376</f>
        <v>380.41</v>
      </c>
      <c r="L2376" s="16" t="n">
        <f aca="false">J2376-K2376</f>
        <v>113.69</v>
      </c>
    </row>
    <row r="2377" customFormat="false" ht="15" hidden="false" customHeight="false" outlineLevel="0" collapsed="false">
      <c r="A2377" s="12" t="n">
        <v>2376</v>
      </c>
      <c r="B2377" s="12" t="n">
        <v>1244</v>
      </c>
      <c r="C2377" s="12" t="n">
        <v>117</v>
      </c>
      <c r="D2377" s="12" t="n">
        <v>1</v>
      </c>
      <c r="E2377" s="16" t="n">
        <v>1109</v>
      </c>
      <c r="F2377" s="12" t="n">
        <v>5</v>
      </c>
      <c r="G2377" s="12" t="str">
        <f aca="false">INDEX(Products!$C$2:$C$181,MATCH(C2377,Products!$A$2:$A$181,0))</f>
        <v>Beauty</v>
      </c>
      <c r="H2377" s="16" t="n">
        <f aca="false">INDEX(Products!$E$2:$E$181,MATCH(C2377,Products!$A$2:$A$181,0))</f>
        <v>719.19</v>
      </c>
      <c r="I2377" s="12" t="str">
        <f aca="false">INDEX(Orders!$G$2:$G$3525,MATCH(B2377,Orders!$A$2:$A$3525,0))</f>
        <v>Delivered</v>
      </c>
      <c r="J2377" s="16" t="n">
        <f aca="false">D2377*E2377*(1-F2377/100)</f>
        <v>1053.55</v>
      </c>
      <c r="K2377" s="16" t="n">
        <f aca="false">D2377*H2377</f>
        <v>719.19</v>
      </c>
      <c r="L2377" s="16" t="n">
        <f aca="false">J2377-K2377</f>
        <v>334.36</v>
      </c>
    </row>
    <row r="2378" customFormat="false" ht="15" hidden="false" customHeight="false" outlineLevel="0" collapsed="false">
      <c r="A2378" s="12" t="n">
        <v>2377</v>
      </c>
      <c r="B2378" s="12" t="n">
        <v>1245</v>
      </c>
      <c r="C2378" s="12" t="n">
        <v>167</v>
      </c>
      <c r="D2378" s="12" t="n">
        <v>1</v>
      </c>
      <c r="E2378" s="16" t="n">
        <v>119</v>
      </c>
      <c r="F2378" s="12" t="n">
        <v>15</v>
      </c>
      <c r="G2378" s="12" t="str">
        <f aca="false">INDEX(Products!$C$2:$C$181,MATCH(C2378,Products!$A$2:$A$181,0))</f>
        <v>Books &amp; Stationery</v>
      </c>
      <c r="H2378" s="16" t="n">
        <f aca="false">INDEX(Products!$E$2:$E$181,MATCH(C2378,Products!$A$2:$A$181,0))</f>
        <v>68.21</v>
      </c>
      <c r="I2378" s="12" t="str">
        <f aca="false">INDEX(Orders!$G$2:$G$3525,MATCH(B2378,Orders!$A$2:$A$3525,0))</f>
        <v>Delivered</v>
      </c>
      <c r="J2378" s="16" t="n">
        <f aca="false">D2378*E2378*(1-F2378/100)</f>
        <v>101.15</v>
      </c>
      <c r="K2378" s="16" t="n">
        <f aca="false">D2378*H2378</f>
        <v>68.21</v>
      </c>
      <c r="L2378" s="16" t="n">
        <f aca="false">J2378-K2378</f>
        <v>32.94</v>
      </c>
    </row>
    <row r="2379" customFormat="false" ht="15" hidden="false" customHeight="false" outlineLevel="0" collapsed="false">
      <c r="A2379" s="12" t="n">
        <v>2378</v>
      </c>
      <c r="B2379" s="12" t="n">
        <v>1246</v>
      </c>
      <c r="C2379" s="12" t="n">
        <v>34</v>
      </c>
      <c r="D2379" s="12" t="n">
        <v>1</v>
      </c>
      <c r="E2379" s="16" t="n">
        <v>1059</v>
      </c>
      <c r="F2379" s="12" t="n">
        <v>5</v>
      </c>
      <c r="G2379" s="12" t="str">
        <f aca="false">INDEX(Products!$C$2:$C$181,MATCH(C2379,Products!$A$2:$A$181,0))</f>
        <v>Home &amp; Kitchen</v>
      </c>
      <c r="H2379" s="16" t="n">
        <f aca="false">INDEX(Products!$E$2:$E$181,MATCH(C2379,Products!$A$2:$A$181,0))</f>
        <v>752.36</v>
      </c>
      <c r="I2379" s="12" t="str">
        <f aca="false">INDEX(Orders!$G$2:$G$3525,MATCH(B2379,Orders!$A$2:$A$3525,0))</f>
        <v>Delivered</v>
      </c>
      <c r="J2379" s="16" t="n">
        <f aca="false">D2379*E2379*(1-F2379/100)</f>
        <v>1006.05</v>
      </c>
      <c r="K2379" s="16" t="n">
        <f aca="false">D2379*H2379</f>
        <v>752.36</v>
      </c>
      <c r="L2379" s="16" t="n">
        <f aca="false">J2379-K2379</f>
        <v>253.69</v>
      </c>
    </row>
    <row r="2380" customFormat="false" ht="15" hidden="false" customHeight="false" outlineLevel="0" collapsed="false">
      <c r="A2380" s="12" t="n">
        <v>2379</v>
      </c>
      <c r="B2380" s="12" t="n">
        <v>1246</v>
      </c>
      <c r="C2380" s="12" t="n">
        <v>44</v>
      </c>
      <c r="D2380" s="12" t="n">
        <v>1</v>
      </c>
      <c r="E2380" s="16" t="n">
        <v>3769</v>
      </c>
      <c r="F2380" s="12" t="n">
        <v>0</v>
      </c>
      <c r="G2380" s="12" t="str">
        <f aca="false">INDEX(Products!$C$2:$C$181,MATCH(C2380,Products!$A$2:$A$181,0))</f>
        <v>Home &amp; Kitchen</v>
      </c>
      <c r="H2380" s="16" t="n">
        <f aca="false">INDEX(Products!$E$2:$E$181,MATCH(C2380,Products!$A$2:$A$181,0))</f>
        <v>2553.54</v>
      </c>
      <c r="I2380" s="12" t="str">
        <f aca="false">INDEX(Orders!$G$2:$G$3525,MATCH(B2380,Orders!$A$2:$A$3525,0))</f>
        <v>Delivered</v>
      </c>
      <c r="J2380" s="16" t="n">
        <f aca="false">D2380*E2380*(1-F2380/100)</f>
        <v>3769</v>
      </c>
      <c r="K2380" s="16" t="n">
        <f aca="false">D2380*H2380</f>
        <v>2553.54</v>
      </c>
      <c r="L2380" s="16" t="n">
        <f aca="false">J2380-K2380</f>
        <v>1215.46</v>
      </c>
    </row>
    <row r="2381" customFormat="false" ht="15" hidden="false" customHeight="false" outlineLevel="0" collapsed="false">
      <c r="A2381" s="12" t="n">
        <v>2380</v>
      </c>
      <c r="B2381" s="12" t="n">
        <v>1246</v>
      </c>
      <c r="C2381" s="12" t="n">
        <v>122</v>
      </c>
      <c r="D2381" s="12" t="n">
        <v>1</v>
      </c>
      <c r="E2381" s="16" t="n">
        <v>3689</v>
      </c>
      <c r="F2381" s="12" t="n">
        <v>0</v>
      </c>
      <c r="G2381" s="12" t="str">
        <f aca="false">INDEX(Products!$C$2:$C$181,MATCH(C2381,Products!$A$2:$A$181,0))</f>
        <v>Sports &amp; Fitness</v>
      </c>
      <c r="H2381" s="16" t="n">
        <f aca="false">INDEX(Products!$E$2:$E$181,MATCH(C2381,Products!$A$2:$A$181,0))</f>
        <v>2302.05</v>
      </c>
      <c r="I2381" s="12" t="str">
        <f aca="false">INDEX(Orders!$G$2:$G$3525,MATCH(B2381,Orders!$A$2:$A$3525,0))</f>
        <v>Delivered</v>
      </c>
      <c r="J2381" s="16" t="n">
        <f aca="false">D2381*E2381*(1-F2381/100)</f>
        <v>3689</v>
      </c>
      <c r="K2381" s="16" t="n">
        <f aca="false">D2381*H2381</f>
        <v>2302.05</v>
      </c>
      <c r="L2381" s="16" t="n">
        <f aca="false">J2381-K2381</f>
        <v>1386.95</v>
      </c>
    </row>
    <row r="2382" customFormat="false" ht="15" hidden="false" customHeight="false" outlineLevel="0" collapsed="false">
      <c r="A2382" s="12" t="n">
        <v>2381</v>
      </c>
      <c r="B2382" s="12" t="n">
        <v>1247</v>
      </c>
      <c r="C2382" s="12" t="n">
        <v>109</v>
      </c>
      <c r="D2382" s="12" t="n">
        <v>1</v>
      </c>
      <c r="E2382" s="16" t="n">
        <v>699</v>
      </c>
      <c r="F2382" s="12" t="n">
        <v>0</v>
      </c>
      <c r="G2382" s="12" t="str">
        <f aca="false">INDEX(Products!$C$2:$C$181,MATCH(C2382,Products!$A$2:$A$181,0))</f>
        <v>Beauty</v>
      </c>
      <c r="H2382" s="16" t="n">
        <f aca="false">INDEX(Products!$E$2:$E$181,MATCH(C2382,Products!$A$2:$A$181,0))</f>
        <v>488.81</v>
      </c>
      <c r="I2382" s="12" t="str">
        <f aca="false">INDEX(Orders!$G$2:$G$3525,MATCH(B2382,Orders!$A$2:$A$3525,0))</f>
        <v>Delivered</v>
      </c>
      <c r="J2382" s="16" t="n">
        <f aca="false">D2382*E2382*(1-F2382/100)</f>
        <v>699</v>
      </c>
      <c r="K2382" s="16" t="n">
        <f aca="false">D2382*H2382</f>
        <v>488.81</v>
      </c>
      <c r="L2382" s="16" t="n">
        <f aca="false">J2382-K2382</f>
        <v>210.19</v>
      </c>
    </row>
    <row r="2383" customFormat="false" ht="15" hidden="false" customHeight="false" outlineLevel="0" collapsed="false">
      <c r="A2383" s="12" t="n">
        <v>2382</v>
      </c>
      <c r="B2383" s="12" t="n">
        <v>1248</v>
      </c>
      <c r="C2383" s="12" t="n">
        <v>60</v>
      </c>
      <c r="D2383" s="12" t="n">
        <v>1</v>
      </c>
      <c r="E2383" s="16" t="n">
        <v>4519</v>
      </c>
      <c r="F2383" s="12" t="n">
        <v>0</v>
      </c>
      <c r="G2383" s="12" t="str">
        <f aca="false">INDEX(Products!$C$2:$C$181,MATCH(C2383,Products!$A$2:$A$181,0))</f>
        <v>Home &amp; Kitchen</v>
      </c>
      <c r="H2383" s="16" t="n">
        <f aca="false">INDEX(Products!$E$2:$E$181,MATCH(C2383,Products!$A$2:$A$181,0))</f>
        <v>2972.91</v>
      </c>
      <c r="I2383" s="12" t="str">
        <f aca="false">INDEX(Orders!$G$2:$G$3525,MATCH(B2383,Orders!$A$2:$A$3525,0))</f>
        <v>Cancelled</v>
      </c>
      <c r="J2383" s="16" t="n">
        <f aca="false">D2383*E2383*(1-F2383/100)</f>
        <v>4519</v>
      </c>
      <c r="K2383" s="16" t="n">
        <f aca="false">D2383*H2383</f>
        <v>2972.91</v>
      </c>
      <c r="L2383" s="16" t="n">
        <f aca="false">J2383-K2383</f>
        <v>1546.09</v>
      </c>
    </row>
    <row r="2384" customFormat="false" ht="15" hidden="false" customHeight="false" outlineLevel="0" collapsed="false">
      <c r="A2384" s="12" t="n">
        <v>2383</v>
      </c>
      <c r="B2384" s="12" t="n">
        <v>1248</v>
      </c>
      <c r="C2384" s="12" t="n">
        <v>132</v>
      </c>
      <c r="D2384" s="12" t="n">
        <v>1</v>
      </c>
      <c r="E2384" s="16" t="n">
        <v>789</v>
      </c>
      <c r="F2384" s="12" t="n">
        <v>0</v>
      </c>
      <c r="G2384" s="12" t="str">
        <f aca="false">INDEX(Products!$C$2:$C$181,MATCH(C2384,Products!$A$2:$A$181,0))</f>
        <v>Sports &amp; Fitness</v>
      </c>
      <c r="H2384" s="16" t="n">
        <f aca="false">INDEX(Products!$E$2:$E$181,MATCH(C2384,Products!$A$2:$A$181,0))</f>
        <v>515.74</v>
      </c>
      <c r="I2384" s="12" t="str">
        <f aca="false">INDEX(Orders!$G$2:$G$3525,MATCH(B2384,Orders!$A$2:$A$3525,0))</f>
        <v>Cancelled</v>
      </c>
      <c r="J2384" s="16" t="n">
        <f aca="false">D2384*E2384*(1-F2384/100)</f>
        <v>789</v>
      </c>
      <c r="K2384" s="16" t="n">
        <f aca="false">D2384*H2384</f>
        <v>515.74</v>
      </c>
      <c r="L2384" s="16" t="n">
        <f aca="false">J2384-K2384</f>
        <v>273.26</v>
      </c>
    </row>
    <row r="2385" customFormat="false" ht="15" hidden="false" customHeight="false" outlineLevel="0" collapsed="false">
      <c r="A2385" s="12" t="n">
        <v>2384</v>
      </c>
      <c r="B2385" s="12" t="n">
        <v>1248</v>
      </c>
      <c r="C2385" s="12" t="n">
        <v>23</v>
      </c>
      <c r="D2385" s="12" t="n">
        <v>1</v>
      </c>
      <c r="E2385" s="16" t="n">
        <v>2159</v>
      </c>
      <c r="F2385" s="12" t="n">
        <v>5</v>
      </c>
      <c r="G2385" s="12" t="str">
        <f aca="false">INDEX(Products!$C$2:$C$181,MATCH(C2385,Products!$A$2:$A$181,0))</f>
        <v>Electronics</v>
      </c>
      <c r="H2385" s="16" t="n">
        <f aca="false">INDEX(Products!$E$2:$E$181,MATCH(C2385,Products!$A$2:$A$181,0))</f>
        <v>1473.53</v>
      </c>
      <c r="I2385" s="12" t="str">
        <f aca="false">INDEX(Orders!$G$2:$G$3525,MATCH(B2385,Orders!$A$2:$A$3525,0))</f>
        <v>Cancelled</v>
      </c>
      <c r="J2385" s="16" t="n">
        <f aca="false">D2385*E2385*(1-F2385/100)</f>
        <v>2051.05</v>
      </c>
      <c r="K2385" s="16" t="n">
        <f aca="false">D2385*H2385</f>
        <v>1473.53</v>
      </c>
      <c r="L2385" s="16" t="n">
        <f aca="false">J2385-K2385</f>
        <v>577.52</v>
      </c>
    </row>
    <row r="2386" customFormat="false" ht="15" hidden="false" customHeight="false" outlineLevel="0" collapsed="false">
      <c r="A2386" s="12" t="n">
        <v>2385</v>
      </c>
      <c r="B2386" s="12" t="n">
        <v>1248</v>
      </c>
      <c r="C2386" s="12" t="n">
        <v>46</v>
      </c>
      <c r="D2386" s="12" t="n">
        <v>1</v>
      </c>
      <c r="E2386" s="16" t="n">
        <v>959</v>
      </c>
      <c r="F2386" s="12" t="n">
        <v>0</v>
      </c>
      <c r="G2386" s="12" t="str">
        <f aca="false">INDEX(Products!$C$2:$C$181,MATCH(C2386,Products!$A$2:$A$181,0))</f>
        <v>Home &amp; Kitchen</v>
      </c>
      <c r="H2386" s="16" t="n">
        <f aca="false">INDEX(Products!$E$2:$E$181,MATCH(C2386,Products!$A$2:$A$181,0))</f>
        <v>664.25</v>
      </c>
      <c r="I2386" s="12" t="str">
        <f aca="false">INDEX(Orders!$G$2:$G$3525,MATCH(B2386,Orders!$A$2:$A$3525,0))</f>
        <v>Cancelled</v>
      </c>
      <c r="J2386" s="16" t="n">
        <f aca="false">D2386*E2386*(1-F2386/100)</f>
        <v>959</v>
      </c>
      <c r="K2386" s="16" t="n">
        <f aca="false">D2386*H2386</f>
        <v>664.25</v>
      </c>
      <c r="L2386" s="16" t="n">
        <f aca="false">J2386-K2386</f>
        <v>294.75</v>
      </c>
    </row>
    <row r="2387" customFormat="false" ht="15" hidden="false" customHeight="false" outlineLevel="0" collapsed="false">
      <c r="A2387" s="12" t="n">
        <v>2386</v>
      </c>
      <c r="B2387" s="12" t="n">
        <v>1249</v>
      </c>
      <c r="C2387" s="12" t="n">
        <v>39</v>
      </c>
      <c r="D2387" s="12" t="n">
        <v>1</v>
      </c>
      <c r="E2387" s="16" t="n">
        <v>3959</v>
      </c>
      <c r="F2387" s="12" t="n">
        <v>15</v>
      </c>
      <c r="G2387" s="12" t="str">
        <f aca="false">INDEX(Products!$C$2:$C$181,MATCH(C2387,Products!$A$2:$A$181,0))</f>
        <v>Home &amp; Kitchen</v>
      </c>
      <c r="H2387" s="16" t="n">
        <f aca="false">INDEX(Products!$E$2:$E$181,MATCH(C2387,Products!$A$2:$A$181,0))</f>
        <v>2236.08</v>
      </c>
      <c r="I2387" s="12" t="str">
        <f aca="false">INDEX(Orders!$G$2:$G$3525,MATCH(B2387,Orders!$A$2:$A$3525,0))</f>
        <v>Delivered</v>
      </c>
      <c r="J2387" s="16" t="n">
        <f aca="false">D2387*E2387*(1-F2387/100)</f>
        <v>3365.15</v>
      </c>
      <c r="K2387" s="16" t="n">
        <f aca="false">D2387*H2387</f>
        <v>2236.08</v>
      </c>
      <c r="L2387" s="16" t="n">
        <f aca="false">J2387-K2387</f>
        <v>1129.07</v>
      </c>
    </row>
    <row r="2388" customFormat="false" ht="15" hidden="false" customHeight="false" outlineLevel="0" collapsed="false">
      <c r="A2388" s="12" t="n">
        <v>2387</v>
      </c>
      <c r="B2388" s="12" t="n">
        <v>1249</v>
      </c>
      <c r="C2388" s="12" t="n">
        <v>18</v>
      </c>
      <c r="D2388" s="12" t="n">
        <v>1</v>
      </c>
      <c r="E2388" s="16" t="n">
        <v>5829</v>
      </c>
      <c r="F2388" s="12" t="n">
        <v>15</v>
      </c>
      <c r="G2388" s="12" t="str">
        <f aca="false">INDEX(Products!$C$2:$C$181,MATCH(C2388,Products!$A$2:$A$181,0))</f>
        <v>Electronics</v>
      </c>
      <c r="H2388" s="16" t="n">
        <f aca="false">INDEX(Products!$E$2:$E$181,MATCH(C2388,Products!$A$2:$A$181,0))</f>
        <v>4148.38</v>
      </c>
      <c r="I2388" s="12" t="str">
        <f aca="false">INDEX(Orders!$G$2:$G$3525,MATCH(B2388,Orders!$A$2:$A$3525,0))</f>
        <v>Delivered</v>
      </c>
      <c r="J2388" s="16" t="n">
        <f aca="false">D2388*E2388*(1-F2388/100)</f>
        <v>4954.65</v>
      </c>
      <c r="K2388" s="16" t="n">
        <f aca="false">D2388*H2388</f>
        <v>4148.38</v>
      </c>
      <c r="L2388" s="16" t="n">
        <f aca="false">J2388-K2388</f>
        <v>806.27</v>
      </c>
    </row>
    <row r="2389" customFormat="false" ht="15" hidden="false" customHeight="false" outlineLevel="0" collapsed="false">
      <c r="A2389" s="12" t="n">
        <v>2388</v>
      </c>
      <c r="B2389" s="12" t="n">
        <v>1250</v>
      </c>
      <c r="C2389" s="12" t="n">
        <v>77</v>
      </c>
      <c r="D2389" s="12" t="n">
        <v>1</v>
      </c>
      <c r="E2389" s="16" t="n">
        <v>699</v>
      </c>
      <c r="F2389" s="12" t="n">
        <v>5</v>
      </c>
      <c r="G2389" s="12" t="str">
        <f aca="false">INDEX(Products!$C$2:$C$181,MATCH(C2389,Products!$A$2:$A$181,0))</f>
        <v>Fashion</v>
      </c>
      <c r="H2389" s="16" t="n">
        <f aca="false">INDEX(Products!$E$2:$E$181,MATCH(C2389,Products!$A$2:$A$181,0))</f>
        <v>452.88</v>
      </c>
      <c r="I2389" s="12" t="str">
        <f aca="false">INDEX(Orders!$G$2:$G$3525,MATCH(B2389,Orders!$A$2:$A$3525,0))</f>
        <v>Cancelled</v>
      </c>
      <c r="J2389" s="16" t="n">
        <f aca="false">D2389*E2389*(1-F2389/100)</f>
        <v>664.05</v>
      </c>
      <c r="K2389" s="16" t="n">
        <f aca="false">D2389*H2389</f>
        <v>452.88</v>
      </c>
      <c r="L2389" s="16" t="n">
        <f aca="false">J2389-K2389</f>
        <v>211.17</v>
      </c>
    </row>
    <row r="2390" customFormat="false" ht="15" hidden="false" customHeight="false" outlineLevel="0" collapsed="false">
      <c r="A2390" s="12" t="n">
        <v>2389</v>
      </c>
      <c r="B2390" s="12" t="n">
        <v>1250</v>
      </c>
      <c r="C2390" s="12" t="n">
        <v>101</v>
      </c>
      <c r="D2390" s="12" t="n">
        <v>1</v>
      </c>
      <c r="E2390" s="16" t="n">
        <v>1219</v>
      </c>
      <c r="F2390" s="12" t="n">
        <v>0</v>
      </c>
      <c r="G2390" s="12" t="str">
        <f aca="false">INDEX(Products!$C$2:$C$181,MATCH(C2390,Products!$A$2:$A$181,0))</f>
        <v>Beauty</v>
      </c>
      <c r="H2390" s="16" t="n">
        <f aca="false">INDEX(Products!$E$2:$E$181,MATCH(C2390,Products!$A$2:$A$181,0))</f>
        <v>690.96</v>
      </c>
      <c r="I2390" s="12" t="str">
        <f aca="false">INDEX(Orders!$G$2:$G$3525,MATCH(B2390,Orders!$A$2:$A$3525,0))</f>
        <v>Cancelled</v>
      </c>
      <c r="J2390" s="16" t="n">
        <f aca="false">D2390*E2390*(1-F2390/100)</f>
        <v>1219</v>
      </c>
      <c r="K2390" s="16" t="n">
        <f aca="false">D2390*H2390</f>
        <v>690.96</v>
      </c>
      <c r="L2390" s="16" t="n">
        <f aca="false">J2390-K2390</f>
        <v>528.04</v>
      </c>
    </row>
    <row r="2391" customFormat="false" ht="15" hidden="false" customHeight="false" outlineLevel="0" collapsed="false">
      <c r="A2391" s="12" t="n">
        <v>2390</v>
      </c>
      <c r="B2391" s="12" t="n">
        <v>1250</v>
      </c>
      <c r="C2391" s="12" t="n">
        <v>104</v>
      </c>
      <c r="D2391" s="12" t="n">
        <v>1</v>
      </c>
      <c r="E2391" s="16" t="n">
        <v>329</v>
      </c>
      <c r="F2391" s="12" t="n">
        <v>0</v>
      </c>
      <c r="G2391" s="12" t="str">
        <f aca="false">INDEX(Products!$C$2:$C$181,MATCH(C2391,Products!$A$2:$A$181,0))</f>
        <v>Beauty</v>
      </c>
      <c r="H2391" s="16" t="n">
        <f aca="false">INDEX(Products!$E$2:$E$181,MATCH(C2391,Products!$A$2:$A$181,0))</f>
        <v>224.61</v>
      </c>
      <c r="I2391" s="12" t="str">
        <f aca="false">INDEX(Orders!$G$2:$G$3525,MATCH(B2391,Orders!$A$2:$A$3525,0))</f>
        <v>Cancelled</v>
      </c>
      <c r="J2391" s="16" t="n">
        <f aca="false">D2391*E2391*(1-F2391/100)</f>
        <v>329</v>
      </c>
      <c r="K2391" s="16" t="n">
        <f aca="false">D2391*H2391</f>
        <v>224.61</v>
      </c>
      <c r="L2391" s="16" t="n">
        <f aca="false">J2391-K2391</f>
        <v>104.39</v>
      </c>
    </row>
    <row r="2392" customFormat="false" ht="15" hidden="false" customHeight="false" outlineLevel="0" collapsed="false">
      <c r="A2392" s="12" t="n">
        <v>2391</v>
      </c>
      <c r="B2392" s="12" t="n">
        <v>1251</v>
      </c>
      <c r="C2392" s="12" t="n">
        <v>146</v>
      </c>
      <c r="D2392" s="12" t="n">
        <v>1</v>
      </c>
      <c r="E2392" s="16" t="n">
        <v>369</v>
      </c>
      <c r="F2392" s="12" t="n">
        <v>10</v>
      </c>
      <c r="G2392" s="12" t="str">
        <f aca="false">INDEX(Products!$C$2:$C$181,MATCH(C2392,Products!$A$2:$A$181,0))</f>
        <v>Sports &amp; Fitness</v>
      </c>
      <c r="H2392" s="16" t="n">
        <f aca="false">INDEX(Products!$E$2:$E$181,MATCH(C2392,Products!$A$2:$A$181,0))</f>
        <v>205.71</v>
      </c>
      <c r="I2392" s="12" t="str">
        <f aca="false">INDEX(Orders!$G$2:$G$3525,MATCH(B2392,Orders!$A$2:$A$3525,0))</f>
        <v>Cancelled</v>
      </c>
      <c r="J2392" s="16" t="n">
        <f aca="false">D2392*E2392*(1-F2392/100)</f>
        <v>332.1</v>
      </c>
      <c r="K2392" s="16" t="n">
        <f aca="false">D2392*H2392</f>
        <v>205.71</v>
      </c>
      <c r="L2392" s="16" t="n">
        <f aca="false">J2392-K2392</f>
        <v>126.39</v>
      </c>
    </row>
    <row r="2393" customFormat="false" ht="15" hidden="false" customHeight="false" outlineLevel="0" collapsed="false">
      <c r="A2393" s="12" t="n">
        <v>2392</v>
      </c>
      <c r="B2393" s="12" t="n">
        <v>1251</v>
      </c>
      <c r="C2393" s="12" t="n">
        <v>7</v>
      </c>
      <c r="D2393" s="12" t="n">
        <v>1</v>
      </c>
      <c r="E2393" s="16" t="n">
        <v>5139</v>
      </c>
      <c r="F2393" s="12" t="n">
        <v>5</v>
      </c>
      <c r="G2393" s="12" t="str">
        <f aca="false">INDEX(Products!$C$2:$C$181,MATCH(C2393,Products!$A$2:$A$181,0))</f>
        <v>Electronics</v>
      </c>
      <c r="H2393" s="16" t="n">
        <f aca="false">INDEX(Products!$E$2:$E$181,MATCH(C2393,Products!$A$2:$A$181,0))</f>
        <v>3044.69</v>
      </c>
      <c r="I2393" s="12" t="str">
        <f aca="false">INDEX(Orders!$G$2:$G$3525,MATCH(B2393,Orders!$A$2:$A$3525,0))</f>
        <v>Cancelled</v>
      </c>
      <c r="J2393" s="16" t="n">
        <f aca="false">D2393*E2393*(1-F2393/100)</f>
        <v>4882.05</v>
      </c>
      <c r="K2393" s="16" t="n">
        <f aca="false">D2393*H2393</f>
        <v>3044.69</v>
      </c>
      <c r="L2393" s="16" t="n">
        <f aca="false">J2393-K2393</f>
        <v>1837.36</v>
      </c>
    </row>
    <row r="2394" customFormat="false" ht="15" hidden="false" customHeight="false" outlineLevel="0" collapsed="false">
      <c r="A2394" s="12" t="n">
        <v>2393</v>
      </c>
      <c r="B2394" s="12" t="n">
        <v>1251</v>
      </c>
      <c r="C2394" s="12" t="n">
        <v>8</v>
      </c>
      <c r="D2394" s="12" t="n">
        <v>2</v>
      </c>
      <c r="E2394" s="16" t="n">
        <v>1759</v>
      </c>
      <c r="F2394" s="12" t="n">
        <v>5</v>
      </c>
      <c r="G2394" s="12" t="str">
        <f aca="false">INDEX(Products!$C$2:$C$181,MATCH(C2394,Products!$A$2:$A$181,0))</f>
        <v>Electronics</v>
      </c>
      <c r="H2394" s="16" t="n">
        <f aca="false">INDEX(Products!$E$2:$E$181,MATCH(C2394,Products!$A$2:$A$181,0))</f>
        <v>1031.97</v>
      </c>
      <c r="I2394" s="12" t="str">
        <f aca="false">INDEX(Orders!$G$2:$G$3525,MATCH(B2394,Orders!$A$2:$A$3525,0))</f>
        <v>Cancelled</v>
      </c>
      <c r="J2394" s="16" t="n">
        <f aca="false">D2394*E2394*(1-F2394/100)</f>
        <v>3342.1</v>
      </c>
      <c r="K2394" s="16" t="n">
        <f aca="false">D2394*H2394</f>
        <v>2063.94</v>
      </c>
      <c r="L2394" s="16" t="n">
        <f aca="false">J2394-K2394</f>
        <v>1278.16</v>
      </c>
    </row>
    <row r="2395" customFormat="false" ht="15" hidden="false" customHeight="false" outlineLevel="0" collapsed="false">
      <c r="A2395" s="12" t="n">
        <v>2394</v>
      </c>
      <c r="B2395" s="12" t="n">
        <v>1251</v>
      </c>
      <c r="C2395" s="12" t="n">
        <v>25</v>
      </c>
      <c r="D2395" s="12" t="n">
        <v>1</v>
      </c>
      <c r="E2395" s="16" t="n">
        <v>3649</v>
      </c>
      <c r="F2395" s="12" t="n">
        <v>5</v>
      </c>
      <c r="G2395" s="12" t="str">
        <f aca="false">INDEX(Products!$C$2:$C$181,MATCH(C2395,Products!$A$2:$A$181,0))</f>
        <v>Electronics</v>
      </c>
      <c r="H2395" s="16" t="n">
        <f aca="false">INDEX(Products!$E$2:$E$181,MATCH(C2395,Products!$A$2:$A$181,0))</f>
        <v>2141.86</v>
      </c>
      <c r="I2395" s="12" t="str">
        <f aca="false">INDEX(Orders!$G$2:$G$3525,MATCH(B2395,Orders!$A$2:$A$3525,0))</f>
        <v>Cancelled</v>
      </c>
      <c r="J2395" s="16" t="n">
        <f aca="false">D2395*E2395*(1-F2395/100)</f>
        <v>3466.55</v>
      </c>
      <c r="K2395" s="16" t="n">
        <f aca="false">D2395*H2395</f>
        <v>2141.86</v>
      </c>
      <c r="L2395" s="16" t="n">
        <f aca="false">J2395-K2395</f>
        <v>1324.69</v>
      </c>
    </row>
    <row r="2396" customFormat="false" ht="15" hidden="false" customHeight="false" outlineLevel="0" collapsed="false">
      <c r="A2396" s="12" t="n">
        <v>2395</v>
      </c>
      <c r="B2396" s="12" t="n">
        <v>1252</v>
      </c>
      <c r="C2396" s="12" t="n">
        <v>123</v>
      </c>
      <c r="D2396" s="12" t="n">
        <v>1</v>
      </c>
      <c r="E2396" s="16" t="n">
        <v>319</v>
      </c>
      <c r="F2396" s="12" t="n">
        <v>0</v>
      </c>
      <c r="G2396" s="12" t="str">
        <f aca="false">INDEX(Products!$C$2:$C$181,MATCH(C2396,Products!$A$2:$A$181,0))</f>
        <v>Sports &amp; Fitness</v>
      </c>
      <c r="H2396" s="16" t="n">
        <f aca="false">INDEX(Products!$E$2:$E$181,MATCH(C2396,Products!$A$2:$A$181,0))</f>
        <v>234.68</v>
      </c>
      <c r="I2396" s="12" t="str">
        <f aca="false">INDEX(Orders!$G$2:$G$3525,MATCH(B2396,Orders!$A$2:$A$3525,0))</f>
        <v>Delivered</v>
      </c>
      <c r="J2396" s="16" t="n">
        <f aca="false">D2396*E2396*(1-F2396/100)</f>
        <v>319</v>
      </c>
      <c r="K2396" s="16" t="n">
        <f aca="false">D2396*H2396</f>
        <v>234.68</v>
      </c>
      <c r="L2396" s="16" t="n">
        <f aca="false">J2396-K2396</f>
        <v>84.32</v>
      </c>
    </row>
    <row r="2397" customFormat="false" ht="15" hidden="false" customHeight="false" outlineLevel="0" collapsed="false">
      <c r="A2397" s="12" t="n">
        <v>2396</v>
      </c>
      <c r="B2397" s="12" t="n">
        <v>1252</v>
      </c>
      <c r="C2397" s="12" t="n">
        <v>44</v>
      </c>
      <c r="D2397" s="12" t="n">
        <v>1</v>
      </c>
      <c r="E2397" s="16" t="n">
        <v>3769</v>
      </c>
      <c r="F2397" s="12" t="n">
        <v>0</v>
      </c>
      <c r="G2397" s="12" t="str">
        <f aca="false">INDEX(Products!$C$2:$C$181,MATCH(C2397,Products!$A$2:$A$181,0))</f>
        <v>Home &amp; Kitchen</v>
      </c>
      <c r="H2397" s="16" t="n">
        <f aca="false">INDEX(Products!$E$2:$E$181,MATCH(C2397,Products!$A$2:$A$181,0))</f>
        <v>2553.54</v>
      </c>
      <c r="I2397" s="12" t="str">
        <f aca="false">INDEX(Orders!$G$2:$G$3525,MATCH(B2397,Orders!$A$2:$A$3525,0))</f>
        <v>Delivered</v>
      </c>
      <c r="J2397" s="16" t="n">
        <f aca="false">D2397*E2397*(1-F2397/100)</f>
        <v>3769</v>
      </c>
      <c r="K2397" s="16" t="n">
        <f aca="false">D2397*H2397</f>
        <v>2553.54</v>
      </c>
      <c r="L2397" s="16" t="n">
        <f aca="false">J2397-K2397</f>
        <v>1215.46</v>
      </c>
    </row>
    <row r="2398" customFormat="false" ht="15" hidden="false" customHeight="false" outlineLevel="0" collapsed="false">
      <c r="A2398" s="12" t="n">
        <v>2397</v>
      </c>
      <c r="B2398" s="12" t="n">
        <v>1253</v>
      </c>
      <c r="C2398" s="12" t="n">
        <v>93</v>
      </c>
      <c r="D2398" s="12" t="n">
        <v>1</v>
      </c>
      <c r="E2398" s="16" t="n">
        <v>589</v>
      </c>
      <c r="F2398" s="12" t="n">
        <v>0</v>
      </c>
      <c r="G2398" s="12" t="str">
        <f aca="false">INDEX(Products!$C$2:$C$181,MATCH(C2398,Products!$A$2:$A$181,0))</f>
        <v>Beauty</v>
      </c>
      <c r="H2398" s="16" t="n">
        <f aca="false">INDEX(Products!$E$2:$E$181,MATCH(C2398,Products!$A$2:$A$181,0))</f>
        <v>401.7</v>
      </c>
      <c r="I2398" s="12" t="str">
        <f aca="false">INDEX(Orders!$G$2:$G$3525,MATCH(B2398,Orders!$A$2:$A$3525,0))</f>
        <v>Returned</v>
      </c>
      <c r="J2398" s="16" t="n">
        <f aca="false">D2398*E2398*(1-F2398/100)</f>
        <v>589</v>
      </c>
      <c r="K2398" s="16" t="n">
        <f aca="false">D2398*H2398</f>
        <v>401.7</v>
      </c>
      <c r="L2398" s="16" t="n">
        <f aca="false">J2398-K2398</f>
        <v>187.3</v>
      </c>
    </row>
    <row r="2399" customFormat="false" ht="15" hidden="false" customHeight="false" outlineLevel="0" collapsed="false">
      <c r="A2399" s="12" t="n">
        <v>2398</v>
      </c>
      <c r="B2399" s="12" t="n">
        <v>1253</v>
      </c>
      <c r="C2399" s="12" t="n">
        <v>12</v>
      </c>
      <c r="D2399" s="12" t="n">
        <v>2</v>
      </c>
      <c r="E2399" s="16" t="n">
        <v>2329</v>
      </c>
      <c r="F2399" s="12" t="n">
        <v>0</v>
      </c>
      <c r="G2399" s="12" t="str">
        <f aca="false">INDEX(Products!$C$2:$C$181,MATCH(C2399,Products!$A$2:$A$181,0))</f>
        <v>Electronics</v>
      </c>
      <c r="H2399" s="16" t="n">
        <f aca="false">INDEX(Products!$E$2:$E$181,MATCH(C2399,Products!$A$2:$A$181,0))</f>
        <v>1451.6</v>
      </c>
      <c r="I2399" s="12" t="str">
        <f aca="false">INDEX(Orders!$G$2:$G$3525,MATCH(B2399,Orders!$A$2:$A$3525,0))</f>
        <v>Returned</v>
      </c>
      <c r="J2399" s="16" t="n">
        <f aca="false">D2399*E2399*(1-F2399/100)</f>
        <v>4658</v>
      </c>
      <c r="K2399" s="16" t="n">
        <f aca="false">D2399*H2399</f>
        <v>2903.2</v>
      </c>
      <c r="L2399" s="16" t="n">
        <f aca="false">J2399-K2399</f>
        <v>1754.8</v>
      </c>
    </row>
    <row r="2400" customFormat="false" ht="15" hidden="false" customHeight="false" outlineLevel="0" collapsed="false">
      <c r="A2400" s="12" t="n">
        <v>2399</v>
      </c>
      <c r="B2400" s="12" t="n">
        <v>1254</v>
      </c>
      <c r="C2400" s="12" t="n">
        <v>58</v>
      </c>
      <c r="D2400" s="12" t="n">
        <v>2</v>
      </c>
      <c r="E2400" s="16" t="n">
        <v>3319</v>
      </c>
      <c r="F2400" s="12" t="n">
        <v>5</v>
      </c>
      <c r="G2400" s="12" t="str">
        <f aca="false">INDEX(Products!$C$2:$C$181,MATCH(C2400,Products!$A$2:$A$181,0))</f>
        <v>Home &amp; Kitchen</v>
      </c>
      <c r="H2400" s="16" t="n">
        <f aca="false">INDEX(Products!$E$2:$E$181,MATCH(C2400,Products!$A$2:$A$181,0))</f>
        <v>2403.93</v>
      </c>
      <c r="I2400" s="12" t="str">
        <f aca="false">INDEX(Orders!$G$2:$G$3525,MATCH(B2400,Orders!$A$2:$A$3525,0))</f>
        <v>Delivered</v>
      </c>
      <c r="J2400" s="16" t="n">
        <f aca="false">D2400*E2400*(1-F2400/100)</f>
        <v>6306.1</v>
      </c>
      <c r="K2400" s="16" t="n">
        <f aca="false">D2400*H2400</f>
        <v>4807.86</v>
      </c>
      <c r="L2400" s="16" t="n">
        <f aca="false">J2400-K2400</f>
        <v>1498.24</v>
      </c>
    </row>
    <row r="2401" customFormat="false" ht="15" hidden="false" customHeight="false" outlineLevel="0" collapsed="false">
      <c r="A2401" s="12" t="n">
        <v>2400</v>
      </c>
      <c r="B2401" s="12" t="n">
        <v>1254</v>
      </c>
      <c r="C2401" s="12" t="n">
        <v>20</v>
      </c>
      <c r="D2401" s="12" t="n">
        <v>1</v>
      </c>
      <c r="E2401" s="16" t="n">
        <v>4369</v>
      </c>
      <c r="F2401" s="12" t="n">
        <v>0</v>
      </c>
      <c r="G2401" s="12" t="str">
        <f aca="false">INDEX(Products!$C$2:$C$181,MATCH(C2401,Products!$A$2:$A$181,0))</f>
        <v>Electronics</v>
      </c>
      <c r="H2401" s="16" t="n">
        <f aca="false">INDEX(Products!$E$2:$E$181,MATCH(C2401,Products!$A$2:$A$181,0))</f>
        <v>2787.56</v>
      </c>
      <c r="I2401" s="12" t="str">
        <f aca="false">INDEX(Orders!$G$2:$G$3525,MATCH(B2401,Orders!$A$2:$A$3525,0))</f>
        <v>Delivered</v>
      </c>
      <c r="J2401" s="16" t="n">
        <f aca="false">D2401*E2401*(1-F2401/100)</f>
        <v>4369</v>
      </c>
      <c r="K2401" s="16" t="n">
        <f aca="false">D2401*H2401</f>
        <v>2787.56</v>
      </c>
      <c r="L2401" s="16" t="n">
        <f aca="false">J2401-K2401</f>
        <v>1581.44</v>
      </c>
    </row>
    <row r="2402" customFormat="false" ht="15" hidden="false" customHeight="false" outlineLevel="0" collapsed="false">
      <c r="A2402" s="12" t="n">
        <v>2401</v>
      </c>
      <c r="B2402" s="12" t="n">
        <v>1255</v>
      </c>
      <c r="C2402" s="12" t="n">
        <v>98</v>
      </c>
      <c r="D2402" s="12" t="n">
        <v>1</v>
      </c>
      <c r="E2402" s="16" t="n">
        <v>719</v>
      </c>
      <c r="F2402" s="12" t="n">
        <v>5</v>
      </c>
      <c r="G2402" s="12" t="str">
        <f aca="false">INDEX(Products!$C$2:$C$181,MATCH(C2402,Products!$A$2:$A$181,0))</f>
        <v>Beauty</v>
      </c>
      <c r="H2402" s="16" t="n">
        <f aca="false">INDEX(Products!$E$2:$E$181,MATCH(C2402,Products!$A$2:$A$181,0))</f>
        <v>445.67</v>
      </c>
      <c r="I2402" s="12" t="str">
        <f aca="false">INDEX(Orders!$G$2:$G$3525,MATCH(B2402,Orders!$A$2:$A$3525,0))</f>
        <v>Delivered</v>
      </c>
      <c r="J2402" s="16" t="n">
        <f aca="false">D2402*E2402*(1-F2402/100)</f>
        <v>683.05</v>
      </c>
      <c r="K2402" s="16" t="n">
        <f aca="false">D2402*H2402</f>
        <v>445.67</v>
      </c>
      <c r="L2402" s="16" t="n">
        <f aca="false">J2402-K2402</f>
        <v>237.38</v>
      </c>
    </row>
    <row r="2403" customFormat="false" ht="15" hidden="false" customHeight="false" outlineLevel="0" collapsed="false">
      <c r="A2403" s="12" t="n">
        <v>2402</v>
      </c>
      <c r="B2403" s="12" t="n">
        <v>1256</v>
      </c>
      <c r="C2403" s="12" t="n">
        <v>72</v>
      </c>
      <c r="D2403" s="12" t="n">
        <v>1</v>
      </c>
      <c r="E2403" s="16" t="n">
        <v>1649</v>
      </c>
      <c r="F2403" s="12" t="n">
        <v>0</v>
      </c>
      <c r="G2403" s="12" t="str">
        <f aca="false">INDEX(Products!$C$2:$C$181,MATCH(C2403,Products!$A$2:$A$181,0))</f>
        <v>Fashion</v>
      </c>
      <c r="H2403" s="16" t="n">
        <f aca="false">INDEX(Products!$E$2:$E$181,MATCH(C2403,Products!$A$2:$A$181,0))</f>
        <v>1006.18</v>
      </c>
      <c r="I2403" s="12" t="str">
        <f aca="false">INDEX(Orders!$G$2:$G$3525,MATCH(B2403,Orders!$A$2:$A$3525,0))</f>
        <v>Delivered</v>
      </c>
      <c r="J2403" s="16" t="n">
        <f aca="false">D2403*E2403*(1-F2403/100)</f>
        <v>1649</v>
      </c>
      <c r="K2403" s="16" t="n">
        <f aca="false">D2403*H2403</f>
        <v>1006.18</v>
      </c>
      <c r="L2403" s="16" t="n">
        <f aca="false">J2403-K2403</f>
        <v>642.82</v>
      </c>
    </row>
    <row r="2404" customFormat="false" ht="15" hidden="false" customHeight="false" outlineLevel="0" collapsed="false">
      <c r="A2404" s="12" t="n">
        <v>2403</v>
      </c>
      <c r="B2404" s="12" t="n">
        <v>1257</v>
      </c>
      <c r="C2404" s="12" t="n">
        <v>107</v>
      </c>
      <c r="D2404" s="12" t="n">
        <v>1</v>
      </c>
      <c r="E2404" s="16" t="n">
        <v>1239</v>
      </c>
      <c r="F2404" s="12" t="n">
        <v>0</v>
      </c>
      <c r="G2404" s="12" t="str">
        <f aca="false">INDEX(Products!$C$2:$C$181,MATCH(C2404,Products!$A$2:$A$181,0))</f>
        <v>Beauty</v>
      </c>
      <c r="H2404" s="16" t="n">
        <f aca="false">INDEX(Products!$E$2:$E$181,MATCH(C2404,Products!$A$2:$A$181,0))</f>
        <v>737.02</v>
      </c>
      <c r="I2404" s="12" t="str">
        <f aca="false">INDEX(Orders!$G$2:$G$3525,MATCH(B2404,Orders!$A$2:$A$3525,0))</f>
        <v>Delivered</v>
      </c>
      <c r="J2404" s="16" t="n">
        <f aca="false">D2404*E2404*(1-F2404/100)</f>
        <v>1239</v>
      </c>
      <c r="K2404" s="16" t="n">
        <f aca="false">D2404*H2404</f>
        <v>737.02</v>
      </c>
      <c r="L2404" s="16" t="n">
        <f aca="false">J2404-K2404</f>
        <v>501.98</v>
      </c>
    </row>
    <row r="2405" customFormat="false" ht="15" hidden="false" customHeight="false" outlineLevel="0" collapsed="false">
      <c r="A2405" s="12" t="n">
        <v>2404</v>
      </c>
      <c r="B2405" s="12" t="n">
        <v>1258</v>
      </c>
      <c r="C2405" s="12" t="n">
        <v>53</v>
      </c>
      <c r="D2405" s="12" t="n">
        <v>1</v>
      </c>
      <c r="E2405" s="16" t="n">
        <v>4579</v>
      </c>
      <c r="F2405" s="12" t="n">
        <v>0</v>
      </c>
      <c r="G2405" s="12" t="str">
        <f aca="false">INDEX(Products!$C$2:$C$181,MATCH(C2405,Products!$A$2:$A$181,0))</f>
        <v>Home &amp; Kitchen</v>
      </c>
      <c r="H2405" s="16" t="n">
        <f aca="false">INDEX(Products!$E$2:$E$181,MATCH(C2405,Products!$A$2:$A$181,0))</f>
        <v>2746.75</v>
      </c>
      <c r="I2405" s="12" t="str">
        <f aca="false">INDEX(Orders!$G$2:$G$3525,MATCH(B2405,Orders!$A$2:$A$3525,0))</f>
        <v>Delivered</v>
      </c>
      <c r="J2405" s="16" t="n">
        <f aca="false">D2405*E2405*(1-F2405/100)</f>
        <v>4579</v>
      </c>
      <c r="K2405" s="16" t="n">
        <f aca="false">D2405*H2405</f>
        <v>2746.75</v>
      </c>
      <c r="L2405" s="16" t="n">
        <f aca="false">J2405-K2405</f>
        <v>1832.25</v>
      </c>
    </row>
    <row r="2406" customFormat="false" ht="15" hidden="false" customHeight="false" outlineLevel="0" collapsed="false">
      <c r="A2406" s="12" t="n">
        <v>2405</v>
      </c>
      <c r="B2406" s="12" t="n">
        <v>1259</v>
      </c>
      <c r="C2406" s="12" t="n">
        <v>130</v>
      </c>
      <c r="D2406" s="12" t="n">
        <v>1</v>
      </c>
      <c r="E2406" s="16" t="n">
        <v>2399</v>
      </c>
      <c r="F2406" s="12" t="n">
        <v>5</v>
      </c>
      <c r="G2406" s="12" t="str">
        <f aca="false">INDEX(Products!$C$2:$C$181,MATCH(C2406,Products!$A$2:$A$181,0))</f>
        <v>Sports &amp; Fitness</v>
      </c>
      <c r="H2406" s="16" t="n">
        <f aca="false">INDEX(Products!$E$2:$E$181,MATCH(C2406,Products!$A$2:$A$181,0))</f>
        <v>1366.08</v>
      </c>
      <c r="I2406" s="12" t="str">
        <f aca="false">INDEX(Orders!$G$2:$G$3525,MATCH(B2406,Orders!$A$2:$A$3525,0))</f>
        <v>Delivered</v>
      </c>
      <c r="J2406" s="16" t="n">
        <f aca="false">D2406*E2406*(1-F2406/100)</f>
        <v>2279.05</v>
      </c>
      <c r="K2406" s="16" t="n">
        <f aca="false">D2406*H2406</f>
        <v>1366.08</v>
      </c>
      <c r="L2406" s="16" t="n">
        <f aca="false">J2406-K2406</f>
        <v>912.97</v>
      </c>
    </row>
    <row r="2407" customFormat="false" ht="15" hidden="false" customHeight="false" outlineLevel="0" collapsed="false">
      <c r="A2407" s="12" t="n">
        <v>2406</v>
      </c>
      <c r="B2407" s="12" t="n">
        <v>1259</v>
      </c>
      <c r="C2407" s="12" t="n">
        <v>151</v>
      </c>
      <c r="D2407" s="12" t="n">
        <v>1</v>
      </c>
      <c r="E2407" s="16" t="n">
        <v>149</v>
      </c>
      <c r="F2407" s="12" t="n">
        <v>0</v>
      </c>
      <c r="G2407" s="12" t="str">
        <f aca="false">INDEX(Products!$C$2:$C$181,MATCH(C2407,Products!$A$2:$A$181,0))</f>
        <v>Books &amp; Stationery</v>
      </c>
      <c r="H2407" s="16" t="n">
        <f aca="false">INDEX(Products!$E$2:$E$181,MATCH(C2407,Products!$A$2:$A$181,0))</f>
        <v>97.78</v>
      </c>
      <c r="I2407" s="12" t="str">
        <f aca="false">INDEX(Orders!$G$2:$G$3525,MATCH(B2407,Orders!$A$2:$A$3525,0))</f>
        <v>Delivered</v>
      </c>
      <c r="J2407" s="16" t="n">
        <f aca="false">D2407*E2407*(1-F2407/100)</f>
        <v>149</v>
      </c>
      <c r="K2407" s="16" t="n">
        <f aca="false">D2407*H2407</f>
        <v>97.78</v>
      </c>
      <c r="L2407" s="16" t="n">
        <f aca="false">J2407-K2407</f>
        <v>51.22</v>
      </c>
    </row>
    <row r="2408" customFormat="false" ht="15" hidden="false" customHeight="false" outlineLevel="0" collapsed="false">
      <c r="A2408" s="12" t="n">
        <v>2407</v>
      </c>
      <c r="B2408" s="12" t="n">
        <v>1259</v>
      </c>
      <c r="C2408" s="12" t="n">
        <v>20</v>
      </c>
      <c r="D2408" s="12" t="n">
        <v>1</v>
      </c>
      <c r="E2408" s="16" t="n">
        <v>4369</v>
      </c>
      <c r="F2408" s="12" t="n">
        <v>0</v>
      </c>
      <c r="G2408" s="12" t="str">
        <f aca="false">INDEX(Products!$C$2:$C$181,MATCH(C2408,Products!$A$2:$A$181,0))</f>
        <v>Electronics</v>
      </c>
      <c r="H2408" s="16" t="n">
        <f aca="false">INDEX(Products!$E$2:$E$181,MATCH(C2408,Products!$A$2:$A$181,0))</f>
        <v>2787.56</v>
      </c>
      <c r="I2408" s="12" t="str">
        <f aca="false">INDEX(Orders!$G$2:$G$3525,MATCH(B2408,Orders!$A$2:$A$3525,0))</f>
        <v>Delivered</v>
      </c>
      <c r="J2408" s="16" t="n">
        <f aca="false">D2408*E2408*(1-F2408/100)</f>
        <v>4369</v>
      </c>
      <c r="K2408" s="16" t="n">
        <f aca="false">D2408*H2408</f>
        <v>2787.56</v>
      </c>
      <c r="L2408" s="16" t="n">
        <f aca="false">J2408-K2408</f>
        <v>1581.44</v>
      </c>
    </row>
    <row r="2409" customFormat="false" ht="15" hidden="false" customHeight="false" outlineLevel="0" collapsed="false">
      <c r="A2409" s="12" t="n">
        <v>2408</v>
      </c>
      <c r="B2409" s="12" t="n">
        <v>1259</v>
      </c>
      <c r="C2409" s="12" t="n">
        <v>65</v>
      </c>
      <c r="D2409" s="12" t="n">
        <v>1</v>
      </c>
      <c r="E2409" s="16" t="n">
        <v>329</v>
      </c>
      <c r="F2409" s="12" t="n">
        <v>0</v>
      </c>
      <c r="G2409" s="12" t="str">
        <f aca="false">INDEX(Products!$C$2:$C$181,MATCH(C2409,Products!$A$2:$A$181,0))</f>
        <v>Fashion</v>
      </c>
      <c r="H2409" s="16" t="n">
        <f aca="false">INDEX(Products!$E$2:$E$181,MATCH(C2409,Products!$A$2:$A$181,0))</f>
        <v>214.56</v>
      </c>
      <c r="I2409" s="12" t="str">
        <f aca="false">INDEX(Orders!$G$2:$G$3525,MATCH(B2409,Orders!$A$2:$A$3525,0))</f>
        <v>Delivered</v>
      </c>
      <c r="J2409" s="16" t="n">
        <f aca="false">D2409*E2409*(1-F2409/100)</f>
        <v>329</v>
      </c>
      <c r="K2409" s="16" t="n">
        <f aca="false">D2409*H2409</f>
        <v>214.56</v>
      </c>
      <c r="L2409" s="16" t="n">
        <f aca="false">J2409-K2409</f>
        <v>114.44</v>
      </c>
    </row>
    <row r="2410" customFormat="false" ht="15" hidden="false" customHeight="false" outlineLevel="0" collapsed="false">
      <c r="A2410" s="12" t="n">
        <v>2409</v>
      </c>
      <c r="B2410" s="12" t="n">
        <v>1260</v>
      </c>
      <c r="C2410" s="12" t="n">
        <v>24</v>
      </c>
      <c r="D2410" s="12" t="n">
        <v>3</v>
      </c>
      <c r="E2410" s="16" t="n">
        <v>2429</v>
      </c>
      <c r="F2410" s="12" t="n">
        <v>0</v>
      </c>
      <c r="G2410" s="12" t="str">
        <f aca="false">INDEX(Products!$C$2:$C$181,MATCH(C2410,Products!$A$2:$A$181,0))</f>
        <v>Electronics</v>
      </c>
      <c r="H2410" s="16" t="n">
        <f aca="false">INDEX(Products!$E$2:$E$181,MATCH(C2410,Products!$A$2:$A$181,0))</f>
        <v>1588.6</v>
      </c>
      <c r="I2410" s="12" t="str">
        <f aca="false">INDEX(Orders!$G$2:$G$3525,MATCH(B2410,Orders!$A$2:$A$3525,0))</f>
        <v>Delivered</v>
      </c>
      <c r="J2410" s="16" t="n">
        <f aca="false">D2410*E2410*(1-F2410/100)</f>
        <v>7287</v>
      </c>
      <c r="K2410" s="16" t="n">
        <f aca="false">D2410*H2410</f>
        <v>4765.8</v>
      </c>
      <c r="L2410" s="16" t="n">
        <f aca="false">J2410-K2410</f>
        <v>2521.2</v>
      </c>
    </row>
    <row r="2411" customFormat="false" ht="15" hidden="false" customHeight="false" outlineLevel="0" collapsed="false">
      <c r="A2411" s="12" t="n">
        <v>2410</v>
      </c>
      <c r="B2411" s="12" t="n">
        <v>1260</v>
      </c>
      <c r="C2411" s="12" t="n">
        <v>70</v>
      </c>
      <c r="D2411" s="12" t="n">
        <v>2</v>
      </c>
      <c r="E2411" s="16" t="n">
        <v>1289</v>
      </c>
      <c r="F2411" s="12" t="n">
        <v>0</v>
      </c>
      <c r="G2411" s="12" t="str">
        <f aca="false">INDEX(Products!$C$2:$C$181,MATCH(C2411,Products!$A$2:$A$181,0))</f>
        <v>Fashion</v>
      </c>
      <c r="H2411" s="16" t="n">
        <f aca="false">INDEX(Products!$E$2:$E$181,MATCH(C2411,Products!$A$2:$A$181,0))</f>
        <v>959.48</v>
      </c>
      <c r="I2411" s="12" t="str">
        <f aca="false">INDEX(Orders!$G$2:$G$3525,MATCH(B2411,Orders!$A$2:$A$3525,0))</f>
        <v>Delivered</v>
      </c>
      <c r="J2411" s="16" t="n">
        <f aca="false">D2411*E2411*(1-F2411/100)</f>
        <v>2578</v>
      </c>
      <c r="K2411" s="16" t="n">
        <f aca="false">D2411*H2411</f>
        <v>1918.96</v>
      </c>
      <c r="L2411" s="16" t="n">
        <f aca="false">J2411-K2411</f>
        <v>659.04</v>
      </c>
    </row>
    <row r="2412" customFormat="false" ht="15" hidden="false" customHeight="false" outlineLevel="0" collapsed="false">
      <c r="A2412" s="12" t="n">
        <v>2411</v>
      </c>
      <c r="B2412" s="12" t="n">
        <v>1261</v>
      </c>
      <c r="C2412" s="12" t="n">
        <v>55</v>
      </c>
      <c r="D2412" s="12" t="n">
        <v>1</v>
      </c>
      <c r="E2412" s="16" t="n">
        <v>1459</v>
      </c>
      <c r="F2412" s="12" t="n">
        <v>10</v>
      </c>
      <c r="G2412" s="12" t="str">
        <f aca="false">INDEX(Products!$C$2:$C$181,MATCH(C2412,Products!$A$2:$A$181,0))</f>
        <v>Home &amp; Kitchen</v>
      </c>
      <c r="H2412" s="16" t="n">
        <f aca="false">INDEX(Products!$E$2:$E$181,MATCH(C2412,Products!$A$2:$A$181,0))</f>
        <v>824.91</v>
      </c>
      <c r="I2412" s="12" t="str">
        <f aca="false">INDEX(Orders!$G$2:$G$3525,MATCH(B2412,Orders!$A$2:$A$3525,0))</f>
        <v>Returned</v>
      </c>
      <c r="J2412" s="16" t="n">
        <f aca="false">D2412*E2412*(1-F2412/100)</f>
        <v>1313.1</v>
      </c>
      <c r="K2412" s="16" t="n">
        <f aca="false">D2412*H2412</f>
        <v>824.91</v>
      </c>
      <c r="L2412" s="16" t="n">
        <f aca="false">J2412-K2412</f>
        <v>488.19</v>
      </c>
    </row>
    <row r="2413" customFormat="false" ht="15" hidden="false" customHeight="false" outlineLevel="0" collapsed="false">
      <c r="A2413" s="12" t="n">
        <v>2412</v>
      </c>
      <c r="B2413" s="12" t="n">
        <v>1262</v>
      </c>
      <c r="C2413" s="12" t="n">
        <v>9</v>
      </c>
      <c r="D2413" s="12" t="n">
        <v>1</v>
      </c>
      <c r="E2413" s="16" t="n">
        <v>2389</v>
      </c>
      <c r="F2413" s="12" t="n">
        <v>5</v>
      </c>
      <c r="G2413" s="12" t="str">
        <f aca="false">INDEX(Products!$C$2:$C$181,MATCH(C2413,Products!$A$2:$A$181,0))</f>
        <v>Electronics</v>
      </c>
      <c r="H2413" s="16" t="n">
        <f aca="false">INDEX(Products!$E$2:$E$181,MATCH(C2413,Products!$A$2:$A$181,0))</f>
        <v>1564.68</v>
      </c>
      <c r="I2413" s="12" t="str">
        <f aca="false">INDEX(Orders!$G$2:$G$3525,MATCH(B2413,Orders!$A$2:$A$3525,0))</f>
        <v>Delivered</v>
      </c>
      <c r="J2413" s="16" t="n">
        <f aca="false">D2413*E2413*(1-F2413/100)</f>
        <v>2269.55</v>
      </c>
      <c r="K2413" s="16" t="n">
        <f aca="false">D2413*H2413</f>
        <v>1564.68</v>
      </c>
      <c r="L2413" s="16" t="n">
        <f aca="false">J2413-K2413</f>
        <v>704.87</v>
      </c>
    </row>
    <row r="2414" customFormat="false" ht="15" hidden="false" customHeight="false" outlineLevel="0" collapsed="false">
      <c r="A2414" s="12" t="n">
        <v>2413</v>
      </c>
      <c r="B2414" s="12" t="n">
        <v>1263</v>
      </c>
      <c r="C2414" s="12" t="n">
        <v>116</v>
      </c>
      <c r="D2414" s="12" t="n">
        <v>1</v>
      </c>
      <c r="E2414" s="16" t="n">
        <v>1469</v>
      </c>
      <c r="F2414" s="12" t="n">
        <v>5</v>
      </c>
      <c r="G2414" s="12" t="str">
        <f aca="false">INDEX(Products!$C$2:$C$181,MATCH(C2414,Products!$A$2:$A$181,0))</f>
        <v>Beauty</v>
      </c>
      <c r="H2414" s="16" t="n">
        <f aca="false">INDEX(Products!$E$2:$E$181,MATCH(C2414,Products!$A$2:$A$181,0))</f>
        <v>955.62</v>
      </c>
      <c r="I2414" s="12" t="str">
        <f aca="false">INDEX(Orders!$G$2:$G$3525,MATCH(B2414,Orders!$A$2:$A$3525,0))</f>
        <v>Delivered</v>
      </c>
      <c r="J2414" s="16" t="n">
        <f aca="false">D2414*E2414*(1-F2414/100)</f>
        <v>1395.55</v>
      </c>
      <c r="K2414" s="16" t="n">
        <f aca="false">D2414*H2414</f>
        <v>955.62</v>
      </c>
      <c r="L2414" s="16" t="n">
        <f aca="false">J2414-K2414</f>
        <v>439.93</v>
      </c>
    </row>
    <row r="2415" customFormat="false" ht="15" hidden="false" customHeight="false" outlineLevel="0" collapsed="false">
      <c r="A2415" s="12" t="n">
        <v>2414</v>
      </c>
      <c r="B2415" s="12" t="n">
        <v>1264</v>
      </c>
      <c r="C2415" s="12" t="n">
        <v>1</v>
      </c>
      <c r="D2415" s="12" t="n">
        <v>1</v>
      </c>
      <c r="E2415" s="16" t="n">
        <v>2759</v>
      </c>
      <c r="F2415" s="12" t="n">
        <v>0</v>
      </c>
      <c r="G2415" s="12" t="str">
        <f aca="false">INDEX(Products!$C$2:$C$181,MATCH(C2415,Products!$A$2:$A$181,0))</f>
        <v>Electronics</v>
      </c>
      <c r="H2415" s="16" t="n">
        <f aca="false">INDEX(Products!$E$2:$E$181,MATCH(C2415,Products!$A$2:$A$181,0))</f>
        <v>2042.05</v>
      </c>
      <c r="I2415" s="12" t="str">
        <f aca="false">INDEX(Orders!$G$2:$G$3525,MATCH(B2415,Orders!$A$2:$A$3525,0))</f>
        <v>Delivered</v>
      </c>
      <c r="J2415" s="16" t="n">
        <f aca="false">D2415*E2415*(1-F2415/100)</f>
        <v>2759</v>
      </c>
      <c r="K2415" s="16" t="n">
        <f aca="false">D2415*H2415</f>
        <v>2042.05</v>
      </c>
      <c r="L2415" s="16" t="n">
        <f aca="false">J2415-K2415</f>
        <v>716.95</v>
      </c>
    </row>
    <row r="2416" customFormat="false" ht="15" hidden="false" customHeight="false" outlineLevel="0" collapsed="false">
      <c r="A2416" s="12" t="n">
        <v>2415</v>
      </c>
      <c r="B2416" s="12" t="n">
        <v>1264</v>
      </c>
      <c r="C2416" s="12" t="n">
        <v>19</v>
      </c>
      <c r="D2416" s="12" t="n">
        <v>1</v>
      </c>
      <c r="E2416" s="16" t="n">
        <v>2389</v>
      </c>
      <c r="F2416" s="12" t="n">
        <v>0</v>
      </c>
      <c r="G2416" s="12" t="str">
        <f aca="false">INDEX(Products!$C$2:$C$181,MATCH(C2416,Products!$A$2:$A$181,0))</f>
        <v>Electronics</v>
      </c>
      <c r="H2416" s="16" t="n">
        <f aca="false">INDEX(Products!$E$2:$E$181,MATCH(C2416,Products!$A$2:$A$181,0))</f>
        <v>1360.62</v>
      </c>
      <c r="I2416" s="12" t="str">
        <f aca="false">INDEX(Orders!$G$2:$G$3525,MATCH(B2416,Orders!$A$2:$A$3525,0))</f>
        <v>Delivered</v>
      </c>
      <c r="J2416" s="16" t="n">
        <f aca="false">D2416*E2416*(1-F2416/100)</f>
        <v>2389</v>
      </c>
      <c r="K2416" s="16" t="n">
        <f aca="false">D2416*H2416</f>
        <v>1360.62</v>
      </c>
      <c r="L2416" s="16" t="n">
        <f aca="false">J2416-K2416</f>
        <v>1028.38</v>
      </c>
    </row>
    <row r="2417" customFormat="false" ht="15" hidden="false" customHeight="false" outlineLevel="0" collapsed="false">
      <c r="A2417" s="12" t="n">
        <v>2416</v>
      </c>
      <c r="B2417" s="12" t="n">
        <v>1265</v>
      </c>
      <c r="C2417" s="12" t="n">
        <v>31</v>
      </c>
      <c r="D2417" s="12" t="n">
        <v>2</v>
      </c>
      <c r="E2417" s="16" t="n">
        <v>2199</v>
      </c>
      <c r="F2417" s="12" t="n">
        <v>0</v>
      </c>
      <c r="G2417" s="12" t="str">
        <f aca="false">INDEX(Products!$C$2:$C$181,MATCH(C2417,Products!$A$2:$A$181,0))</f>
        <v>Home &amp; Kitchen</v>
      </c>
      <c r="H2417" s="16" t="n">
        <f aca="false">INDEX(Products!$E$2:$E$181,MATCH(C2417,Products!$A$2:$A$181,0))</f>
        <v>1328.79</v>
      </c>
      <c r="I2417" s="12" t="str">
        <f aca="false">INDEX(Orders!$G$2:$G$3525,MATCH(B2417,Orders!$A$2:$A$3525,0))</f>
        <v>Delivered</v>
      </c>
      <c r="J2417" s="16" t="n">
        <f aca="false">D2417*E2417*(1-F2417/100)</f>
        <v>4398</v>
      </c>
      <c r="K2417" s="16" t="n">
        <f aca="false">D2417*H2417</f>
        <v>2657.58</v>
      </c>
      <c r="L2417" s="16" t="n">
        <f aca="false">J2417-K2417</f>
        <v>1740.42</v>
      </c>
    </row>
    <row r="2418" customFormat="false" ht="15" hidden="false" customHeight="false" outlineLevel="0" collapsed="false">
      <c r="A2418" s="12" t="n">
        <v>2417</v>
      </c>
      <c r="B2418" s="12" t="n">
        <v>1265</v>
      </c>
      <c r="C2418" s="12" t="n">
        <v>99</v>
      </c>
      <c r="D2418" s="12" t="n">
        <v>1</v>
      </c>
      <c r="E2418" s="16" t="n">
        <v>1359</v>
      </c>
      <c r="F2418" s="12" t="n">
        <v>0</v>
      </c>
      <c r="G2418" s="12" t="str">
        <f aca="false">INDEX(Products!$C$2:$C$181,MATCH(C2418,Products!$A$2:$A$181,0))</f>
        <v>Beauty</v>
      </c>
      <c r="H2418" s="16" t="n">
        <f aca="false">INDEX(Products!$E$2:$E$181,MATCH(C2418,Products!$A$2:$A$181,0))</f>
        <v>991.28</v>
      </c>
      <c r="I2418" s="12" t="str">
        <f aca="false">INDEX(Orders!$G$2:$G$3525,MATCH(B2418,Orders!$A$2:$A$3525,0))</f>
        <v>Delivered</v>
      </c>
      <c r="J2418" s="16" t="n">
        <f aca="false">D2418*E2418*(1-F2418/100)</f>
        <v>1359</v>
      </c>
      <c r="K2418" s="16" t="n">
        <f aca="false">D2418*H2418</f>
        <v>991.28</v>
      </c>
      <c r="L2418" s="16" t="n">
        <f aca="false">J2418-K2418</f>
        <v>367.72</v>
      </c>
    </row>
    <row r="2419" customFormat="false" ht="15" hidden="false" customHeight="false" outlineLevel="0" collapsed="false">
      <c r="A2419" s="12" t="n">
        <v>2418</v>
      </c>
      <c r="B2419" s="12" t="n">
        <v>1265</v>
      </c>
      <c r="C2419" s="12" t="n">
        <v>151</v>
      </c>
      <c r="D2419" s="12" t="n">
        <v>1</v>
      </c>
      <c r="E2419" s="16" t="n">
        <v>149</v>
      </c>
      <c r="F2419" s="12" t="n">
        <v>0</v>
      </c>
      <c r="G2419" s="12" t="str">
        <f aca="false">INDEX(Products!$C$2:$C$181,MATCH(C2419,Products!$A$2:$A$181,0))</f>
        <v>Books &amp; Stationery</v>
      </c>
      <c r="H2419" s="16" t="n">
        <f aca="false">INDEX(Products!$E$2:$E$181,MATCH(C2419,Products!$A$2:$A$181,0))</f>
        <v>97.78</v>
      </c>
      <c r="I2419" s="12" t="str">
        <f aca="false">INDEX(Orders!$G$2:$G$3525,MATCH(B2419,Orders!$A$2:$A$3525,0))</f>
        <v>Delivered</v>
      </c>
      <c r="J2419" s="16" t="n">
        <f aca="false">D2419*E2419*(1-F2419/100)</f>
        <v>149</v>
      </c>
      <c r="K2419" s="16" t="n">
        <f aca="false">D2419*H2419</f>
        <v>97.78</v>
      </c>
      <c r="L2419" s="16" t="n">
        <f aca="false">J2419-K2419</f>
        <v>51.22</v>
      </c>
    </row>
    <row r="2420" customFormat="false" ht="15" hidden="false" customHeight="false" outlineLevel="0" collapsed="false">
      <c r="A2420" s="12" t="n">
        <v>2419</v>
      </c>
      <c r="B2420" s="12" t="n">
        <v>1265</v>
      </c>
      <c r="C2420" s="12" t="n">
        <v>145</v>
      </c>
      <c r="D2420" s="12" t="n">
        <v>1</v>
      </c>
      <c r="E2420" s="16" t="n">
        <v>1329</v>
      </c>
      <c r="F2420" s="12" t="n">
        <v>0</v>
      </c>
      <c r="G2420" s="12" t="str">
        <f aca="false">INDEX(Products!$C$2:$C$181,MATCH(C2420,Products!$A$2:$A$181,0))</f>
        <v>Sports &amp; Fitness</v>
      </c>
      <c r="H2420" s="16" t="n">
        <f aca="false">INDEX(Products!$E$2:$E$181,MATCH(C2420,Products!$A$2:$A$181,0))</f>
        <v>887.99</v>
      </c>
      <c r="I2420" s="12" t="str">
        <f aca="false">INDEX(Orders!$G$2:$G$3525,MATCH(B2420,Orders!$A$2:$A$3525,0))</f>
        <v>Delivered</v>
      </c>
      <c r="J2420" s="16" t="n">
        <f aca="false">D2420*E2420*(1-F2420/100)</f>
        <v>1329</v>
      </c>
      <c r="K2420" s="16" t="n">
        <f aca="false">D2420*H2420</f>
        <v>887.99</v>
      </c>
      <c r="L2420" s="16" t="n">
        <f aca="false">J2420-K2420</f>
        <v>441.01</v>
      </c>
    </row>
    <row r="2421" customFormat="false" ht="15" hidden="false" customHeight="false" outlineLevel="0" collapsed="false">
      <c r="A2421" s="12" t="n">
        <v>2420</v>
      </c>
      <c r="B2421" s="12" t="n">
        <v>1266</v>
      </c>
      <c r="C2421" s="12" t="n">
        <v>106</v>
      </c>
      <c r="D2421" s="12" t="n">
        <v>1</v>
      </c>
      <c r="E2421" s="16" t="n">
        <v>1069</v>
      </c>
      <c r="F2421" s="12" t="n">
        <v>0</v>
      </c>
      <c r="G2421" s="12" t="str">
        <f aca="false">INDEX(Products!$C$2:$C$181,MATCH(C2421,Products!$A$2:$A$181,0))</f>
        <v>Beauty</v>
      </c>
      <c r="H2421" s="16" t="n">
        <f aca="false">INDEX(Products!$E$2:$E$181,MATCH(C2421,Products!$A$2:$A$181,0))</f>
        <v>735.88</v>
      </c>
      <c r="I2421" s="12" t="str">
        <f aca="false">INDEX(Orders!$G$2:$G$3525,MATCH(B2421,Orders!$A$2:$A$3525,0))</f>
        <v>Delivered</v>
      </c>
      <c r="J2421" s="16" t="n">
        <f aca="false">D2421*E2421*(1-F2421/100)</f>
        <v>1069</v>
      </c>
      <c r="K2421" s="16" t="n">
        <f aca="false">D2421*H2421</f>
        <v>735.88</v>
      </c>
      <c r="L2421" s="16" t="n">
        <f aca="false">J2421-K2421</f>
        <v>333.12</v>
      </c>
    </row>
    <row r="2422" customFormat="false" ht="15" hidden="false" customHeight="false" outlineLevel="0" collapsed="false">
      <c r="A2422" s="12" t="n">
        <v>2421</v>
      </c>
      <c r="B2422" s="12" t="n">
        <v>1266</v>
      </c>
      <c r="C2422" s="12" t="n">
        <v>23</v>
      </c>
      <c r="D2422" s="12" t="n">
        <v>1</v>
      </c>
      <c r="E2422" s="16" t="n">
        <v>2159</v>
      </c>
      <c r="F2422" s="12" t="n">
        <v>0</v>
      </c>
      <c r="G2422" s="12" t="str">
        <f aca="false">INDEX(Products!$C$2:$C$181,MATCH(C2422,Products!$A$2:$A$181,0))</f>
        <v>Electronics</v>
      </c>
      <c r="H2422" s="16" t="n">
        <f aca="false">INDEX(Products!$E$2:$E$181,MATCH(C2422,Products!$A$2:$A$181,0))</f>
        <v>1473.53</v>
      </c>
      <c r="I2422" s="12" t="str">
        <f aca="false">INDEX(Orders!$G$2:$G$3525,MATCH(B2422,Orders!$A$2:$A$3525,0))</f>
        <v>Delivered</v>
      </c>
      <c r="J2422" s="16" t="n">
        <f aca="false">D2422*E2422*(1-F2422/100)</f>
        <v>2159</v>
      </c>
      <c r="K2422" s="16" t="n">
        <f aca="false">D2422*H2422</f>
        <v>1473.53</v>
      </c>
      <c r="L2422" s="16" t="n">
        <f aca="false">J2422-K2422</f>
        <v>685.47</v>
      </c>
    </row>
    <row r="2423" customFormat="false" ht="15" hidden="false" customHeight="false" outlineLevel="0" collapsed="false">
      <c r="A2423" s="12" t="n">
        <v>2422</v>
      </c>
      <c r="B2423" s="12" t="n">
        <v>1267</v>
      </c>
      <c r="C2423" s="12" t="n">
        <v>40</v>
      </c>
      <c r="D2423" s="12" t="n">
        <v>1</v>
      </c>
      <c r="E2423" s="16" t="n">
        <v>2059</v>
      </c>
      <c r="F2423" s="12" t="n">
        <v>0</v>
      </c>
      <c r="G2423" s="12" t="str">
        <f aca="false">INDEX(Products!$C$2:$C$181,MATCH(C2423,Products!$A$2:$A$181,0))</f>
        <v>Home &amp; Kitchen</v>
      </c>
      <c r="H2423" s="16" t="n">
        <f aca="false">INDEX(Products!$E$2:$E$181,MATCH(C2423,Products!$A$2:$A$181,0))</f>
        <v>1180.16</v>
      </c>
      <c r="I2423" s="12" t="str">
        <f aca="false">INDEX(Orders!$G$2:$G$3525,MATCH(B2423,Orders!$A$2:$A$3525,0))</f>
        <v>Cancelled</v>
      </c>
      <c r="J2423" s="16" t="n">
        <f aca="false">D2423*E2423*(1-F2423/100)</f>
        <v>2059</v>
      </c>
      <c r="K2423" s="16" t="n">
        <f aca="false">D2423*H2423</f>
        <v>1180.16</v>
      </c>
      <c r="L2423" s="16" t="n">
        <f aca="false">J2423-K2423</f>
        <v>878.84</v>
      </c>
    </row>
    <row r="2424" customFormat="false" ht="15" hidden="false" customHeight="false" outlineLevel="0" collapsed="false">
      <c r="A2424" s="12" t="n">
        <v>2423</v>
      </c>
      <c r="B2424" s="12" t="n">
        <v>1267</v>
      </c>
      <c r="C2424" s="12" t="n">
        <v>47</v>
      </c>
      <c r="D2424" s="12" t="n">
        <v>1</v>
      </c>
      <c r="E2424" s="16" t="n">
        <v>3909</v>
      </c>
      <c r="F2424" s="12" t="n">
        <v>0</v>
      </c>
      <c r="G2424" s="12" t="str">
        <f aca="false">INDEX(Products!$C$2:$C$181,MATCH(C2424,Products!$A$2:$A$181,0))</f>
        <v>Home &amp; Kitchen</v>
      </c>
      <c r="H2424" s="16" t="n">
        <f aca="false">INDEX(Products!$E$2:$E$181,MATCH(C2424,Products!$A$2:$A$181,0))</f>
        <v>2588.76</v>
      </c>
      <c r="I2424" s="12" t="str">
        <f aca="false">INDEX(Orders!$G$2:$G$3525,MATCH(B2424,Orders!$A$2:$A$3525,0))</f>
        <v>Cancelled</v>
      </c>
      <c r="J2424" s="16" t="n">
        <f aca="false">D2424*E2424*(1-F2424/100)</f>
        <v>3909</v>
      </c>
      <c r="K2424" s="16" t="n">
        <f aca="false">D2424*H2424</f>
        <v>2588.76</v>
      </c>
      <c r="L2424" s="16" t="n">
        <f aca="false">J2424-K2424</f>
        <v>1320.24</v>
      </c>
    </row>
    <row r="2425" customFormat="false" ht="15" hidden="false" customHeight="false" outlineLevel="0" collapsed="false">
      <c r="A2425" s="12" t="n">
        <v>2424</v>
      </c>
      <c r="B2425" s="12" t="n">
        <v>1267</v>
      </c>
      <c r="C2425" s="12" t="n">
        <v>43</v>
      </c>
      <c r="D2425" s="12" t="n">
        <v>1</v>
      </c>
      <c r="E2425" s="16" t="n">
        <v>1839</v>
      </c>
      <c r="F2425" s="12" t="n">
        <v>0</v>
      </c>
      <c r="G2425" s="12" t="str">
        <f aca="false">INDEX(Products!$C$2:$C$181,MATCH(C2425,Products!$A$2:$A$181,0))</f>
        <v>Home &amp; Kitchen</v>
      </c>
      <c r="H2425" s="16" t="n">
        <f aca="false">INDEX(Products!$E$2:$E$181,MATCH(C2425,Products!$A$2:$A$181,0))</f>
        <v>1131.05</v>
      </c>
      <c r="I2425" s="12" t="str">
        <f aca="false">INDEX(Orders!$G$2:$G$3525,MATCH(B2425,Orders!$A$2:$A$3525,0))</f>
        <v>Cancelled</v>
      </c>
      <c r="J2425" s="16" t="n">
        <f aca="false">D2425*E2425*(1-F2425/100)</f>
        <v>1839</v>
      </c>
      <c r="K2425" s="16" t="n">
        <f aca="false">D2425*H2425</f>
        <v>1131.05</v>
      </c>
      <c r="L2425" s="16" t="n">
        <f aca="false">J2425-K2425</f>
        <v>707.95</v>
      </c>
    </row>
    <row r="2426" customFormat="false" ht="15" hidden="false" customHeight="false" outlineLevel="0" collapsed="false">
      <c r="A2426" s="12" t="n">
        <v>2425</v>
      </c>
      <c r="B2426" s="12" t="n">
        <v>1267</v>
      </c>
      <c r="C2426" s="12" t="n">
        <v>115</v>
      </c>
      <c r="D2426" s="12" t="n">
        <v>1</v>
      </c>
      <c r="E2426" s="16" t="n">
        <v>1629</v>
      </c>
      <c r="F2426" s="12" t="n">
        <v>0</v>
      </c>
      <c r="G2426" s="12" t="str">
        <f aca="false">INDEX(Products!$C$2:$C$181,MATCH(C2426,Products!$A$2:$A$181,0))</f>
        <v>Beauty</v>
      </c>
      <c r="H2426" s="16" t="n">
        <f aca="false">INDEX(Products!$E$2:$E$181,MATCH(C2426,Products!$A$2:$A$181,0))</f>
        <v>1101.57</v>
      </c>
      <c r="I2426" s="12" t="str">
        <f aca="false">INDEX(Orders!$G$2:$G$3525,MATCH(B2426,Orders!$A$2:$A$3525,0))</f>
        <v>Cancelled</v>
      </c>
      <c r="J2426" s="16" t="n">
        <f aca="false">D2426*E2426*(1-F2426/100)</f>
        <v>1629</v>
      </c>
      <c r="K2426" s="16" t="n">
        <f aca="false">D2426*H2426</f>
        <v>1101.57</v>
      </c>
      <c r="L2426" s="16" t="n">
        <f aca="false">J2426-K2426</f>
        <v>527.43</v>
      </c>
    </row>
    <row r="2427" customFormat="false" ht="15" hidden="false" customHeight="false" outlineLevel="0" collapsed="false">
      <c r="A2427" s="12" t="n">
        <v>2426</v>
      </c>
      <c r="B2427" s="12" t="n">
        <v>1268</v>
      </c>
      <c r="C2427" s="12" t="n">
        <v>133</v>
      </c>
      <c r="D2427" s="12" t="n">
        <v>1</v>
      </c>
      <c r="E2427" s="16" t="n">
        <v>3549</v>
      </c>
      <c r="F2427" s="12" t="n">
        <v>0</v>
      </c>
      <c r="G2427" s="12" t="str">
        <f aca="false">INDEX(Products!$C$2:$C$181,MATCH(C2427,Products!$A$2:$A$181,0))</f>
        <v>Sports &amp; Fitness</v>
      </c>
      <c r="H2427" s="16" t="n">
        <f aca="false">INDEX(Products!$E$2:$E$181,MATCH(C2427,Products!$A$2:$A$181,0))</f>
        <v>2477.75</v>
      </c>
      <c r="I2427" s="12" t="str">
        <f aca="false">INDEX(Orders!$G$2:$G$3525,MATCH(B2427,Orders!$A$2:$A$3525,0))</f>
        <v>Delivered</v>
      </c>
      <c r="J2427" s="16" t="n">
        <f aca="false">D2427*E2427*(1-F2427/100)</f>
        <v>3549</v>
      </c>
      <c r="K2427" s="16" t="n">
        <f aca="false">D2427*H2427</f>
        <v>2477.75</v>
      </c>
      <c r="L2427" s="16" t="n">
        <f aca="false">J2427-K2427</f>
        <v>1071.25</v>
      </c>
    </row>
    <row r="2428" customFormat="false" ht="15" hidden="false" customHeight="false" outlineLevel="0" collapsed="false">
      <c r="A2428" s="12" t="n">
        <v>2427</v>
      </c>
      <c r="B2428" s="12" t="n">
        <v>1269</v>
      </c>
      <c r="C2428" s="12" t="n">
        <v>123</v>
      </c>
      <c r="D2428" s="12" t="n">
        <v>1</v>
      </c>
      <c r="E2428" s="16" t="n">
        <v>319</v>
      </c>
      <c r="F2428" s="12" t="n">
        <v>0</v>
      </c>
      <c r="G2428" s="12" t="str">
        <f aca="false">INDEX(Products!$C$2:$C$181,MATCH(C2428,Products!$A$2:$A$181,0))</f>
        <v>Sports &amp; Fitness</v>
      </c>
      <c r="H2428" s="16" t="n">
        <f aca="false">INDEX(Products!$E$2:$E$181,MATCH(C2428,Products!$A$2:$A$181,0))</f>
        <v>234.68</v>
      </c>
      <c r="I2428" s="12" t="str">
        <f aca="false">INDEX(Orders!$G$2:$G$3525,MATCH(B2428,Orders!$A$2:$A$3525,0))</f>
        <v>Delivered</v>
      </c>
      <c r="J2428" s="16" t="n">
        <f aca="false">D2428*E2428*(1-F2428/100)</f>
        <v>319</v>
      </c>
      <c r="K2428" s="16" t="n">
        <f aca="false">D2428*H2428</f>
        <v>234.68</v>
      </c>
      <c r="L2428" s="16" t="n">
        <f aca="false">J2428-K2428</f>
        <v>84.32</v>
      </c>
    </row>
    <row r="2429" customFormat="false" ht="15" hidden="false" customHeight="false" outlineLevel="0" collapsed="false">
      <c r="A2429" s="12" t="n">
        <v>2428</v>
      </c>
      <c r="B2429" s="12" t="n">
        <v>1269</v>
      </c>
      <c r="C2429" s="12" t="n">
        <v>10</v>
      </c>
      <c r="D2429" s="12" t="n">
        <v>1</v>
      </c>
      <c r="E2429" s="16" t="n">
        <v>3059</v>
      </c>
      <c r="F2429" s="12" t="n">
        <v>0</v>
      </c>
      <c r="G2429" s="12" t="str">
        <f aca="false">INDEX(Products!$C$2:$C$181,MATCH(C2429,Products!$A$2:$A$181,0))</f>
        <v>Electronics</v>
      </c>
      <c r="H2429" s="16" t="n">
        <f aca="false">INDEX(Products!$E$2:$E$181,MATCH(C2429,Products!$A$2:$A$181,0))</f>
        <v>1860.62</v>
      </c>
      <c r="I2429" s="12" t="str">
        <f aca="false">INDEX(Orders!$G$2:$G$3525,MATCH(B2429,Orders!$A$2:$A$3525,0))</f>
        <v>Delivered</v>
      </c>
      <c r="J2429" s="16" t="n">
        <f aca="false">D2429*E2429*(1-F2429/100)</f>
        <v>3059</v>
      </c>
      <c r="K2429" s="16" t="n">
        <f aca="false">D2429*H2429</f>
        <v>1860.62</v>
      </c>
      <c r="L2429" s="16" t="n">
        <f aca="false">J2429-K2429</f>
        <v>1198.38</v>
      </c>
    </row>
    <row r="2430" customFormat="false" ht="15" hidden="false" customHeight="false" outlineLevel="0" collapsed="false">
      <c r="A2430" s="12" t="n">
        <v>2429</v>
      </c>
      <c r="B2430" s="12" t="n">
        <v>1270</v>
      </c>
      <c r="C2430" s="12" t="n">
        <v>101</v>
      </c>
      <c r="D2430" s="12" t="n">
        <v>1</v>
      </c>
      <c r="E2430" s="16" t="n">
        <v>1219</v>
      </c>
      <c r="F2430" s="12" t="n">
        <v>0</v>
      </c>
      <c r="G2430" s="12" t="str">
        <f aca="false">INDEX(Products!$C$2:$C$181,MATCH(C2430,Products!$A$2:$A$181,0))</f>
        <v>Beauty</v>
      </c>
      <c r="H2430" s="16" t="n">
        <f aca="false">INDEX(Products!$E$2:$E$181,MATCH(C2430,Products!$A$2:$A$181,0))</f>
        <v>690.96</v>
      </c>
      <c r="I2430" s="12" t="str">
        <f aca="false">INDEX(Orders!$G$2:$G$3525,MATCH(B2430,Orders!$A$2:$A$3525,0))</f>
        <v>Returned</v>
      </c>
      <c r="J2430" s="16" t="n">
        <f aca="false">D2430*E2430*(1-F2430/100)</f>
        <v>1219</v>
      </c>
      <c r="K2430" s="16" t="n">
        <f aca="false">D2430*H2430</f>
        <v>690.96</v>
      </c>
      <c r="L2430" s="16" t="n">
        <f aca="false">J2430-K2430</f>
        <v>528.04</v>
      </c>
    </row>
    <row r="2431" customFormat="false" ht="15" hidden="false" customHeight="false" outlineLevel="0" collapsed="false">
      <c r="A2431" s="12" t="n">
        <v>2430</v>
      </c>
      <c r="B2431" s="12" t="n">
        <v>1270</v>
      </c>
      <c r="C2431" s="12" t="n">
        <v>164</v>
      </c>
      <c r="D2431" s="12" t="n">
        <v>1</v>
      </c>
      <c r="E2431" s="16" t="n">
        <v>549</v>
      </c>
      <c r="F2431" s="12" t="n">
        <v>0</v>
      </c>
      <c r="G2431" s="12" t="str">
        <f aca="false">INDEX(Products!$C$2:$C$181,MATCH(C2431,Products!$A$2:$A$181,0))</f>
        <v>Books &amp; Stationery</v>
      </c>
      <c r="H2431" s="16" t="n">
        <f aca="false">INDEX(Products!$E$2:$E$181,MATCH(C2431,Products!$A$2:$A$181,0))</f>
        <v>369.12</v>
      </c>
      <c r="I2431" s="12" t="str">
        <f aca="false">INDEX(Orders!$G$2:$G$3525,MATCH(B2431,Orders!$A$2:$A$3525,0))</f>
        <v>Returned</v>
      </c>
      <c r="J2431" s="16" t="n">
        <f aca="false">D2431*E2431*(1-F2431/100)</f>
        <v>549</v>
      </c>
      <c r="K2431" s="16" t="n">
        <f aca="false">D2431*H2431</f>
        <v>369.12</v>
      </c>
      <c r="L2431" s="16" t="n">
        <f aca="false">J2431-K2431</f>
        <v>179.88</v>
      </c>
    </row>
    <row r="2432" customFormat="false" ht="15" hidden="false" customHeight="false" outlineLevel="0" collapsed="false">
      <c r="A2432" s="12" t="n">
        <v>2431</v>
      </c>
      <c r="B2432" s="12" t="n">
        <v>1271</v>
      </c>
      <c r="C2432" s="12" t="n">
        <v>25</v>
      </c>
      <c r="D2432" s="12" t="n">
        <v>1</v>
      </c>
      <c r="E2432" s="16" t="n">
        <v>3649</v>
      </c>
      <c r="F2432" s="12" t="n">
        <v>0</v>
      </c>
      <c r="G2432" s="12" t="str">
        <f aca="false">INDEX(Products!$C$2:$C$181,MATCH(C2432,Products!$A$2:$A$181,0))</f>
        <v>Electronics</v>
      </c>
      <c r="H2432" s="16" t="n">
        <f aca="false">INDEX(Products!$E$2:$E$181,MATCH(C2432,Products!$A$2:$A$181,0))</f>
        <v>2141.86</v>
      </c>
      <c r="I2432" s="12" t="str">
        <f aca="false">INDEX(Orders!$G$2:$G$3525,MATCH(B2432,Orders!$A$2:$A$3525,0))</f>
        <v>Delivered</v>
      </c>
      <c r="J2432" s="16" t="n">
        <f aca="false">D2432*E2432*(1-F2432/100)</f>
        <v>3649</v>
      </c>
      <c r="K2432" s="16" t="n">
        <f aca="false">D2432*H2432</f>
        <v>2141.86</v>
      </c>
      <c r="L2432" s="16" t="n">
        <f aca="false">J2432-K2432</f>
        <v>1507.14</v>
      </c>
    </row>
    <row r="2433" customFormat="false" ht="15" hidden="false" customHeight="false" outlineLevel="0" collapsed="false">
      <c r="A2433" s="12" t="n">
        <v>2432</v>
      </c>
      <c r="B2433" s="12" t="n">
        <v>1271</v>
      </c>
      <c r="C2433" s="12" t="n">
        <v>22</v>
      </c>
      <c r="D2433" s="12" t="n">
        <v>1</v>
      </c>
      <c r="E2433" s="16" t="n">
        <v>989</v>
      </c>
      <c r="F2433" s="12" t="n">
        <v>0</v>
      </c>
      <c r="G2433" s="12" t="str">
        <f aca="false">INDEX(Products!$C$2:$C$181,MATCH(C2433,Products!$A$2:$A$181,0))</f>
        <v>Electronics</v>
      </c>
      <c r="H2433" s="16" t="n">
        <f aca="false">INDEX(Products!$E$2:$E$181,MATCH(C2433,Products!$A$2:$A$181,0))</f>
        <v>723.81</v>
      </c>
      <c r="I2433" s="12" t="str">
        <f aca="false">INDEX(Orders!$G$2:$G$3525,MATCH(B2433,Orders!$A$2:$A$3525,0))</f>
        <v>Delivered</v>
      </c>
      <c r="J2433" s="16" t="n">
        <f aca="false">D2433*E2433*(1-F2433/100)</f>
        <v>989</v>
      </c>
      <c r="K2433" s="16" t="n">
        <f aca="false">D2433*H2433</f>
        <v>723.81</v>
      </c>
      <c r="L2433" s="16" t="n">
        <f aca="false">J2433-K2433</f>
        <v>265.19</v>
      </c>
    </row>
    <row r="2434" customFormat="false" ht="15" hidden="false" customHeight="false" outlineLevel="0" collapsed="false">
      <c r="A2434" s="12" t="n">
        <v>2433</v>
      </c>
      <c r="B2434" s="12" t="n">
        <v>1271</v>
      </c>
      <c r="C2434" s="12" t="n">
        <v>162</v>
      </c>
      <c r="D2434" s="12" t="n">
        <v>2</v>
      </c>
      <c r="E2434" s="16" t="n">
        <v>639</v>
      </c>
      <c r="F2434" s="12" t="n">
        <v>5</v>
      </c>
      <c r="G2434" s="12" t="str">
        <f aca="false">INDEX(Products!$C$2:$C$181,MATCH(C2434,Products!$A$2:$A$181,0))</f>
        <v>Books &amp; Stationery</v>
      </c>
      <c r="H2434" s="16" t="n">
        <f aca="false">INDEX(Products!$E$2:$E$181,MATCH(C2434,Products!$A$2:$A$181,0))</f>
        <v>387.23</v>
      </c>
      <c r="I2434" s="12" t="str">
        <f aca="false">INDEX(Orders!$G$2:$G$3525,MATCH(B2434,Orders!$A$2:$A$3525,0))</f>
        <v>Delivered</v>
      </c>
      <c r="J2434" s="16" t="n">
        <f aca="false">D2434*E2434*(1-F2434/100)</f>
        <v>1214.1</v>
      </c>
      <c r="K2434" s="16" t="n">
        <f aca="false">D2434*H2434</f>
        <v>774.46</v>
      </c>
      <c r="L2434" s="16" t="n">
        <f aca="false">J2434-K2434</f>
        <v>439.64</v>
      </c>
    </row>
    <row r="2435" customFormat="false" ht="15" hidden="false" customHeight="false" outlineLevel="0" collapsed="false">
      <c r="A2435" s="12" t="n">
        <v>2434</v>
      </c>
      <c r="B2435" s="12" t="n">
        <v>1271</v>
      </c>
      <c r="C2435" s="12" t="n">
        <v>151</v>
      </c>
      <c r="D2435" s="12" t="n">
        <v>1</v>
      </c>
      <c r="E2435" s="16" t="n">
        <v>149</v>
      </c>
      <c r="F2435" s="12" t="n">
        <v>0</v>
      </c>
      <c r="G2435" s="12" t="str">
        <f aca="false">INDEX(Products!$C$2:$C$181,MATCH(C2435,Products!$A$2:$A$181,0))</f>
        <v>Books &amp; Stationery</v>
      </c>
      <c r="H2435" s="16" t="n">
        <f aca="false">INDEX(Products!$E$2:$E$181,MATCH(C2435,Products!$A$2:$A$181,0))</f>
        <v>97.78</v>
      </c>
      <c r="I2435" s="12" t="str">
        <f aca="false">INDEX(Orders!$G$2:$G$3525,MATCH(B2435,Orders!$A$2:$A$3525,0))</f>
        <v>Delivered</v>
      </c>
      <c r="J2435" s="16" t="n">
        <f aca="false">D2435*E2435*(1-F2435/100)</f>
        <v>149</v>
      </c>
      <c r="K2435" s="16" t="n">
        <f aca="false">D2435*H2435</f>
        <v>97.78</v>
      </c>
      <c r="L2435" s="16" t="n">
        <f aca="false">J2435-K2435</f>
        <v>51.22</v>
      </c>
    </row>
    <row r="2436" customFormat="false" ht="15" hidden="false" customHeight="false" outlineLevel="0" collapsed="false">
      <c r="A2436" s="12" t="n">
        <v>2435</v>
      </c>
      <c r="B2436" s="12" t="n">
        <v>1272</v>
      </c>
      <c r="C2436" s="12" t="n">
        <v>31</v>
      </c>
      <c r="D2436" s="12" t="n">
        <v>1</v>
      </c>
      <c r="E2436" s="16" t="n">
        <v>2199</v>
      </c>
      <c r="F2436" s="12" t="n">
        <v>5</v>
      </c>
      <c r="G2436" s="12" t="str">
        <f aca="false">INDEX(Products!$C$2:$C$181,MATCH(C2436,Products!$A$2:$A$181,0))</f>
        <v>Home &amp; Kitchen</v>
      </c>
      <c r="H2436" s="16" t="n">
        <f aca="false">INDEX(Products!$E$2:$E$181,MATCH(C2436,Products!$A$2:$A$181,0))</f>
        <v>1328.79</v>
      </c>
      <c r="I2436" s="12" t="str">
        <f aca="false">INDEX(Orders!$G$2:$G$3525,MATCH(B2436,Orders!$A$2:$A$3525,0))</f>
        <v>Cancelled</v>
      </c>
      <c r="J2436" s="16" t="n">
        <f aca="false">D2436*E2436*(1-F2436/100)</f>
        <v>2089.05</v>
      </c>
      <c r="K2436" s="16" t="n">
        <f aca="false">D2436*H2436</f>
        <v>1328.79</v>
      </c>
      <c r="L2436" s="16" t="n">
        <f aca="false">J2436-K2436</f>
        <v>760.26</v>
      </c>
    </row>
    <row r="2437" customFormat="false" ht="15" hidden="false" customHeight="false" outlineLevel="0" collapsed="false">
      <c r="A2437" s="12" t="n">
        <v>2436</v>
      </c>
      <c r="B2437" s="12" t="n">
        <v>1272</v>
      </c>
      <c r="C2437" s="12" t="n">
        <v>47</v>
      </c>
      <c r="D2437" s="12" t="n">
        <v>1</v>
      </c>
      <c r="E2437" s="16" t="n">
        <v>3909</v>
      </c>
      <c r="F2437" s="12" t="n">
        <v>0</v>
      </c>
      <c r="G2437" s="12" t="str">
        <f aca="false">INDEX(Products!$C$2:$C$181,MATCH(C2437,Products!$A$2:$A$181,0))</f>
        <v>Home &amp; Kitchen</v>
      </c>
      <c r="H2437" s="16" t="n">
        <f aca="false">INDEX(Products!$E$2:$E$181,MATCH(C2437,Products!$A$2:$A$181,0))</f>
        <v>2588.76</v>
      </c>
      <c r="I2437" s="12" t="str">
        <f aca="false">INDEX(Orders!$G$2:$G$3525,MATCH(B2437,Orders!$A$2:$A$3525,0))</f>
        <v>Cancelled</v>
      </c>
      <c r="J2437" s="16" t="n">
        <f aca="false">D2437*E2437*(1-F2437/100)</f>
        <v>3909</v>
      </c>
      <c r="K2437" s="16" t="n">
        <f aca="false">D2437*H2437</f>
        <v>2588.76</v>
      </c>
      <c r="L2437" s="16" t="n">
        <f aca="false">J2437-K2437</f>
        <v>1320.24</v>
      </c>
    </row>
    <row r="2438" customFormat="false" ht="15" hidden="false" customHeight="false" outlineLevel="0" collapsed="false">
      <c r="A2438" s="12" t="n">
        <v>2437</v>
      </c>
      <c r="B2438" s="12" t="n">
        <v>1272</v>
      </c>
      <c r="C2438" s="12" t="n">
        <v>84</v>
      </c>
      <c r="D2438" s="12" t="n">
        <v>2</v>
      </c>
      <c r="E2438" s="16" t="n">
        <v>1179</v>
      </c>
      <c r="F2438" s="12" t="n">
        <v>0</v>
      </c>
      <c r="G2438" s="12" t="str">
        <f aca="false">INDEX(Products!$C$2:$C$181,MATCH(C2438,Products!$A$2:$A$181,0))</f>
        <v>Fashion</v>
      </c>
      <c r="H2438" s="16" t="n">
        <f aca="false">INDEX(Products!$E$2:$E$181,MATCH(C2438,Products!$A$2:$A$181,0))</f>
        <v>692.43</v>
      </c>
      <c r="I2438" s="12" t="str">
        <f aca="false">INDEX(Orders!$G$2:$G$3525,MATCH(B2438,Orders!$A$2:$A$3525,0))</f>
        <v>Cancelled</v>
      </c>
      <c r="J2438" s="16" t="n">
        <f aca="false">D2438*E2438*(1-F2438/100)</f>
        <v>2358</v>
      </c>
      <c r="K2438" s="16" t="n">
        <f aca="false">D2438*H2438</f>
        <v>1384.86</v>
      </c>
      <c r="L2438" s="16" t="n">
        <f aca="false">J2438-K2438</f>
        <v>973.14</v>
      </c>
    </row>
    <row r="2439" customFormat="false" ht="15" hidden="false" customHeight="false" outlineLevel="0" collapsed="false">
      <c r="A2439" s="12" t="n">
        <v>2438</v>
      </c>
      <c r="B2439" s="12" t="n">
        <v>1273</v>
      </c>
      <c r="C2439" s="12" t="n">
        <v>101</v>
      </c>
      <c r="D2439" s="12" t="n">
        <v>1</v>
      </c>
      <c r="E2439" s="16" t="n">
        <v>1219</v>
      </c>
      <c r="F2439" s="12" t="n">
        <v>10</v>
      </c>
      <c r="G2439" s="12" t="str">
        <f aca="false">INDEX(Products!$C$2:$C$181,MATCH(C2439,Products!$A$2:$A$181,0))</f>
        <v>Beauty</v>
      </c>
      <c r="H2439" s="16" t="n">
        <f aca="false">INDEX(Products!$E$2:$E$181,MATCH(C2439,Products!$A$2:$A$181,0))</f>
        <v>690.96</v>
      </c>
      <c r="I2439" s="12" t="str">
        <f aca="false">INDEX(Orders!$G$2:$G$3525,MATCH(B2439,Orders!$A$2:$A$3525,0))</f>
        <v>Delivered</v>
      </c>
      <c r="J2439" s="16" t="n">
        <f aca="false">D2439*E2439*(1-F2439/100)</f>
        <v>1097.1</v>
      </c>
      <c r="K2439" s="16" t="n">
        <f aca="false">D2439*H2439</f>
        <v>690.96</v>
      </c>
      <c r="L2439" s="16" t="n">
        <f aca="false">J2439-K2439</f>
        <v>406.14</v>
      </c>
    </row>
    <row r="2440" customFormat="false" ht="15" hidden="false" customHeight="false" outlineLevel="0" collapsed="false">
      <c r="A2440" s="12" t="n">
        <v>2439</v>
      </c>
      <c r="B2440" s="12" t="n">
        <v>1274</v>
      </c>
      <c r="C2440" s="12" t="n">
        <v>97</v>
      </c>
      <c r="D2440" s="12" t="n">
        <v>1</v>
      </c>
      <c r="E2440" s="16" t="n">
        <v>1649</v>
      </c>
      <c r="F2440" s="12" t="n">
        <v>0</v>
      </c>
      <c r="G2440" s="12" t="str">
        <f aca="false">INDEX(Products!$C$2:$C$181,MATCH(C2440,Products!$A$2:$A$181,0))</f>
        <v>Beauty</v>
      </c>
      <c r="H2440" s="16" t="n">
        <f aca="false">INDEX(Products!$E$2:$E$181,MATCH(C2440,Products!$A$2:$A$181,0))</f>
        <v>1115.75</v>
      </c>
      <c r="I2440" s="12" t="str">
        <f aca="false">INDEX(Orders!$G$2:$G$3525,MATCH(B2440,Orders!$A$2:$A$3525,0))</f>
        <v>Delivered</v>
      </c>
      <c r="J2440" s="16" t="n">
        <f aca="false">D2440*E2440*(1-F2440/100)</f>
        <v>1649</v>
      </c>
      <c r="K2440" s="16" t="n">
        <f aca="false">D2440*H2440</f>
        <v>1115.75</v>
      </c>
      <c r="L2440" s="16" t="n">
        <f aca="false">J2440-K2440</f>
        <v>533.25</v>
      </c>
    </row>
    <row r="2441" customFormat="false" ht="15" hidden="false" customHeight="false" outlineLevel="0" collapsed="false">
      <c r="A2441" s="12" t="n">
        <v>2440</v>
      </c>
      <c r="B2441" s="12" t="n">
        <v>1275</v>
      </c>
      <c r="C2441" s="12" t="n">
        <v>98</v>
      </c>
      <c r="D2441" s="12" t="n">
        <v>1</v>
      </c>
      <c r="E2441" s="16" t="n">
        <v>719</v>
      </c>
      <c r="F2441" s="12" t="n">
        <v>0</v>
      </c>
      <c r="G2441" s="12" t="str">
        <f aca="false">INDEX(Products!$C$2:$C$181,MATCH(C2441,Products!$A$2:$A$181,0))</f>
        <v>Beauty</v>
      </c>
      <c r="H2441" s="16" t="n">
        <f aca="false">INDEX(Products!$E$2:$E$181,MATCH(C2441,Products!$A$2:$A$181,0))</f>
        <v>445.67</v>
      </c>
      <c r="I2441" s="12" t="str">
        <f aca="false">INDEX(Orders!$G$2:$G$3525,MATCH(B2441,Orders!$A$2:$A$3525,0))</f>
        <v>Delivered</v>
      </c>
      <c r="J2441" s="16" t="n">
        <f aca="false">D2441*E2441*(1-F2441/100)</f>
        <v>719</v>
      </c>
      <c r="K2441" s="16" t="n">
        <f aca="false">D2441*H2441</f>
        <v>445.67</v>
      </c>
      <c r="L2441" s="16" t="n">
        <f aca="false">J2441-K2441</f>
        <v>273.33</v>
      </c>
    </row>
    <row r="2442" customFormat="false" ht="15" hidden="false" customHeight="false" outlineLevel="0" collapsed="false">
      <c r="A2442" s="12" t="n">
        <v>2441</v>
      </c>
      <c r="B2442" s="12" t="n">
        <v>1276</v>
      </c>
      <c r="C2442" s="12" t="n">
        <v>114</v>
      </c>
      <c r="D2442" s="12" t="n">
        <v>1</v>
      </c>
      <c r="E2442" s="16" t="n">
        <v>1769</v>
      </c>
      <c r="F2442" s="12" t="n">
        <v>0</v>
      </c>
      <c r="G2442" s="12" t="str">
        <f aca="false">INDEX(Products!$C$2:$C$181,MATCH(C2442,Products!$A$2:$A$181,0))</f>
        <v>Beauty</v>
      </c>
      <c r="H2442" s="16" t="n">
        <f aca="false">INDEX(Products!$E$2:$E$181,MATCH(C2442,Products!$A$2:$A$181,0))</f>
        <v>1112.03</v>
      </c>
      <c r="I2442" s="12" t="str">
        <f aca="false">INDEX(Orders!$G$2:$G$3525,MATCH(B2442,Orders!$A$2:$A$3525,0))</f>
        <v>Delivered</v>
      </c>
      <c r="J2442" s="16" t="n">
        <f aca="false">D2442*E2442*(1-F2442/100)</f>
        <v>1769</v>
      </c>
      <c r="K2442" s="16" t="n">
        <f aca="false">D2442*H2442</f>
        <v>1112.03</v>
      </c>
      <c r="L2442" s="16" t="n">
        <f aca="false">J2442-K2442</f>
        <v>656.97</v>
      </c>
    </row>
    <row r="2443" customFormat="false" ht="15" hidden="false" customHeight="false" outlineLevel="0" collapsed="false">
      <c r="A2443" s="12" t="n">
        <v>2442</v>
      </c>
      <c r="B2443" s="12" t="n">
        <v>1276</v>
      </c>
      <c r="C2443" s="12" t="n">
        <v>123</v>
      </c>
      <c r="D2443" s="12" t="n">
        <v>1</v>
      </c>
      <c r="E2443" s="16" t="n">
        <v>319</v>
      </c>
      <c r="F2443" s="12" t="n">
        <v>0</v>
      </c>
      <c r="G2443" s="12" t="str">
        <f aca="false">INDEX(Products!$C$2:$C$181,MATCH(C2443,Products!$A$2:$A$181,0))</f>
        <v>Sports &amp; Fitness</v>
      </c>
      <c r="H2443" s="16" t="n">
        <f aca="false">INDEX(Products!$E$2:$E$181,MATCH(C2443,Products!$A$2:$A$181,0))</f>
        <v>234.68</v>
      </c>
      <c r="I2443" s="12" t="str">
        <f aca="false">INDEX(Orders!$G$2:$G$3525,MATCH(B2443,Orders!$A$2:$A$3525,0))</f>
        <v>Delivered</v>
      </c>
      <c r="J2443" s="16" t="n">
        <f aca="false">D2443*E2443*(1-F2443/100)</f>
        <v>319</v>
      </c>
      <c r="K2443" s="16" t="n">
        <f aca="false">D2443*H2443</f>
        <v>234.68</v>
      </c>
      <c r="L2443" s="16" t="n">
        <f aca="false">J2443-K2443</f>
        <v>84.32</v>
      </c>
    </row>
    <row r="2444" customFormat="false" ht="15" hidden="false" customHeight="false" outlineLevel="0" collapsed="false">
      <c r="A2444" s="12" t="n">
        <v>2443</v>
      </c>
      <c r="B2444" s="12" t="n">
        <v>1277</v>
      </c>
      <c r="C2444" s="12" t="n">
        <v>126</v>
      </c>
      <c r="D2444" s="12" t="n">
        <v>1</v>
      </c>
      <c r="E2444" s="16" t="n">
        <v>1359</v>
      </c>
      <c r="F2444" s="12" t="n">
        <v>0</v>
      </c>
      <c r="G2444" s="12" t="str">
        <f aca="false">INDEX(Products!$C$2:$C$181,MATCH(C2444,Products!$A$2:$A$181,0))</f>
        <v>Sports &amp; Fitness</v>
      </c>
      <c r="H2444" s="16" t="n">
        <f aca="false">INDEX(Products!$E$2:$E$181,MATCH(C2444,Products!$A$2:$A$181,0))</f>
        <v>852.12</v>
      </c>
      <c r="I2444" s="12" t="str">
        <f aca="false">INDEX(Orders!$G$2:$G$3525,MATCH(B2444,Orders!$A$2:$A$3525,0))</f>
        <v>Cancelled</v>
      </c>
      <c r="J2444" s="16" t="n">
        <f aca="false">D2444*E2444*(1-F2444/100)</f>
        <v>1359</v>
      </c>
      <c r="K2444" s="16" t="n">
        <f aca="false">D2444*H2444</f>
        <v>852.12</v>
      </c>
      <c r="L2444" s="16" t="n">
        <f aca="false">J2444-K2444</f>
        <v>506.88</v>
      </c>
    </row>
    <row r="2445" customFormat="false" ht="15" hidden="false" customHeight="false" outlineLevel="0" collapsed="false">
      <c r="A2445" s="12" t="n">
        <v>2444</v>
      </c>
      <c r="B2445" s="12" t="n">
        <v>1278</v>
      </c>
      <c r="C2445" s="12" t="n">
        <v>76</v>
      </c>
      <c r="D2445" s="12" t="n">
        <v>1</v>
      </c>
      <c r="E2445" s="16" t="n">
        <v>2759</v>
      </c>
      <c r="F2445" s="12" t="n">
        <v>0</v>
      </c>
      <c r="G2445" s="12" t="str">
        <f aca="false">INDEX(Products!$C$2:$C$181,MATCH(C2445,Products!$A$2:$A$181,0))</f>
        <v>Fashion</v>
      </c>
      <c r="H2445" s="16" t="n">
        <f aca="false">INDEX(Products!$E$2:$E$181,MATCH(C2445,Products!$A$2:$A$181,0))</f>
        <v>1649.64</v>
      </c>
      <c r="I2445" s="12" t="str">
        <f aca="false">INDEX(Orders!$G$2:$G$3525,MATCH(B2445,Orders!$A$2:$A$3525,0))</f>
        <v>Delivered</v>
      </c>
      <c r="J2445" s="16" t="n">
        <f aca="false">D2445*E2445*(1-F2445/100)</f>
        <v>2759</v>
      </c>
      <c r="K2445" s="16" t="n">
        <f aca="false">D2445*H2445</f>
        <v>1649.64</v>
      </c>
      <c r="L2445" s="16" t="n">
        <f aca="false">J2445-K2445</f>
        <v>1109.36</v>
      </c>
    </row>
    <row r="2446" customFormat="false" ht="15" hidden="false" customHeight="false" outlineLevel="0" collapsed="false">
      <c r="A2446" s="12" t="n">
        <v>2445</v>
      </c>
      <c r="B2446" s="12" t="n">
        <v>1278</v>
      </c>
      <c r="C2446" s="12" t="n">
        <v>35</v>
      </c>
      <c r="D2446" s="12" t="n">
        <v>3</v>
      </c>
      <c r="E2446" s="16" t="n">
        <v>749</v>
      </c>
      <c r="F2446" s="12" t="n">
        <v>0</v>
      </c>
      <c r="G2446" s="12" t="str">
        <f aca="false">INDEX(Products!$C$2:$C$181,MATCH(C2446,Products!$A$2:$A$181,0))</f>
        <v>Home &amp; Kitchen</v>
      </c>
      <c r="H2446" s="16" t="n">
        <f aca="false">INDEX(Products!$E$2:$E$181,MATCH(C2446,Products!$A$2:$A$181,0))</f>
        <v>559.79</v>
      </c>
      <c r="I2446" s="12" t="str">
        <f aca="false">INDEX(Orders!$G$2:$G$3525,MATCH(B2446,Orders!$A$2:$A$3525,0))</f>
        <v>Delivered</v>
      </c>
      <c r="J2446" s="16" t="n">
        <f aca="false">D2446*E2446*(1-F2446/100)</f>
        <v>2247</v>
      </c>
      <c r="K2446" s="16" t="n">
        <f aca="false">D2446*H2446</f>
        <v>1679.37</v>
      </c>
      <c r="L2446" s="16" t="n">
        <f aca="false">J2446-K2446</f>
        <v>567.63</v>
      </c>
    </row>
    <row r="2447" customFormat="false" ht="15" hidden="false" customHeight="false" outlineLevel="0" collapsed="false">
      <c r="A2447" s="12" t="n">
        <v>2446</v>
      </c>
      <c r="B2447" s="12" t="n">
        <v>1278</v>
      </c>
      <c r="C2447" s="12" t="n">
        <v>6</v>
      </c>
      <c r="D2447" s="12" t="n">
        <v>1</v>
      </c>
      <c r="E2447" s="16" t="n">
        <v>919</v>
      </c>
      <c r="F2447" s="12" t="n">
        <v>0</v>
      </c>
      <c r="G2447" s="12" t="str">
        <f aca="false">INDEX(Products!$C$2:$C$181,MATCH(C2447,Products!$A$2:$A$181,0))</f>
        <v>Electronics</v>
      </c>
      <c r="H2447" s="16" t="n">
        <f aca="false">INDEX(Products!$E$2:$E$181,MATCH(C2447,Products!$A$2:$A$181,0))</f>
        <v>683.72</v>
      </c>
      <c r="I2447" s="12" t="str">
        <f aca="false">INDEX(Orders!$G$2:$G$3525,MATCH(B2447,Orders!$A$2:$A$3525,0))</f>
        <v>Delivered</v>
      </c>
      <c r="J2447" s="16" t="n">
        <f aca="false">D2447*E2447*(1-F2447/100)</f>
        <v>919</v>
      </c>
      <c r="K2447" s="16" t="n">
        <f aca="false">D2447*H2447</f>
        <v>683.72</v>
      </c>
      <c r="L2447" s="16" t="n">
        <f aca="false">J2447-K2447</f>
        <v>235.28</v>
      </c>
    </row>
    <row r="2448" customFormat="false" ht="15" hidden="false" customHeight="false" outlineLevel="0" collapsed="false">
      <c r="A2448" s="12" t="n">
        <v>2447</v>
      </c>
      <c r="B2448" s="12" t="n">
        <v>1279</v>
      </c>
      <c r="C2448" s="12" t="n">
        <v>25</v>
      </c>
      <c r="D2448" s="12" t="n">
        <v>1</v>
      </c>
      <c r="E2448" s="16" t="n">
        <v>3649</v>
      </c>
      <c r="F2448" s="12" t="n">
        <v>0</v>
      </c>
      <c r="G2448" s="12" t="str">
        <f aca="false">INDEX(Products!$C$2:$C$181,MATCH(C2448,Products!$A$2:$A$181,0))</f>
        <v>Electronics</v>
      </c>
      <c r="H2448" s="16" t="n">
        <f aca="false">INDEX(Products!$E$2:$E$181,MATCH(C2448,Products!$A$2:$A$181,0))</f>
        <v>2141.86</v>
      </c>
      <c r="I2448" s="12" t="str">
        <f aca="false">INDEX(Orders!$G$2:$G$3525,MATCH(B2448,Orders!$A$2:$A$3525,0))</f>
        <v>Cancelled</v>
      </c>
      <c r="J2448" s="16" t="n">
        <f aca="false">D2448*E2448*(1-F2448/100)</f>
        <v>3649</v>
      </c>
      <c r="K2448" s="16" t="n">
        <f aca="false">D2448*H2448</f>
        <v>2141.86</v>
      </c>
      <c r="L2448" s="16" t="n">
        <f aca="false">J2448-K2448</f>
        <v>1507.14</v>
      </c>
    </row>
    <row r="2449" customFormat="false" ht="15" hidden="false" customHeight="false" outlineLevel="0" collapsed="false">
      <c r="A2449" s="12" t="n">
        <v>2448</v>
      </c>
      <c r="B2449" s="12" t="n">
        <v>1279</v>
      </c>
      <c r="C2449" s="12" t="n">
        <v>128</v>
      </c>
      <c r="D2449" s="12" t="n">
        <v>1</v>
      </c>
      <c r="E2449" s="16" t="n">
        <v>899</v>
      </c>
      <c r="F2449" s="12" t="n">
        <v>0</v>
      </c>
      <c r="G2449" s="12" t="str">
        <f aca="false">INDEX(Products!$C$2:$C$181,MATCH(C2449,Products!$A$2:$A$181,0))</f>
        <v>Sports &amp; Fitness</v>
      </c>
      <c r="H2449" s="16" t="n">
        <f aca="false">INDEX(Products!$E$2:$E$181,MATCH(C2449,Products!$A$2:$A$181,0))</f>
        <v>594.56</v>
      </c>
      <c r="I2449" s="12" t="str">
        <f aca="false">INDEX(Orders!$G$2:$G$3525,MATCH(B2449,Orders!$A$2:$A$3525,0))</f>
        <v>Cancelled</v>
      </c>
      <c r="J2449" s="16" t="n">
        <f aca="false">D2449*E2449*(1-F2449/100)</f>
        <v>899</v>
      </c>
      <c r="K2449" s="16" t="n">
        <f aca="false">D2449*H2449</f>
        <v>594.56</v>
      </c>
      <c r="L2449" s="16" t="n">
        <f aca="false">J2449-K2449</f>
        <v>304.44</v>
      </c>
    </row>
    <row r="2450" customFormat="false" ht="15" hidden="false" customHeight="false" outlineLevel="0" collapsed="false">
      <c r="A2450" s="12" t="n">
        <v>2449</v>
      </c>
      <c r="B2450" s="12" t="n">
        <v>1280</v>
      </c>
      <c r="C2450" s="12" t="n">
        <v>50</v>
      </c>
      <c r="D2450" s="12" t="n">
        <v>2</v>
      </c>
      <c r="E2450" s="16" t="n">
        <v>529</v>
      </c>
      <c r="F2450" s="12" t="n">
        <v>0</v>
      </c>
      <c r="G2450" s="12" t="str">
        <f aca="false">INDEX(Products!$C$2:$C$181,MATCH(C2450,Products!$A$2:$A$181,0))</f>
        <v>Home &amp; Kitchen</v>
      </c>
      <c r="H2450" s="16" t="n">
        <f aca="false">INDEX(Products!$E$2:$E$181,MATCH(C2450,Products!$A$2:$A$181,0))</f>
        <v>302.36</v>
      </c>
      <c r="I2450" s="12" t="str">
        <f aca="false">INDEX(Orders!$G$2:$G$3525,MATCH(B2450,Orders!$A$2:$A$3525,0))</f>
        <v>Cancelled</v>
      </c>
      <c r="J2450" s="16" t="n">
        <f aca="false">D2450*E2450*(1-F2450/100)</f>
        <v>1058</v>
      </c>
      <c r="K2450" s="16" t="n">
        <f aca="false">D2450*H2450</f>
        <v>604.72</v>
      </c>
      <c r="L2450" s="16" t="n">
        <f aca="false">J2450-K2450</f>
        <v>453.28</v>
      </c>
    </row>
    <row r="2451" customFormat="false" ht="15" hidden="false" customHeight="false" outlineLevel="0" collapsed="false">
      <c r="A2451" s="12" t="n">
        <v>2450</v>
      </c>
      <c r="B2451" s="12" t="n">
        <v>1280</v>
      </c>
      <c r="C2451" s="12" t="n">
        <v>162</v>
      </c>
      <c r="D2451" s="12" t="n">
        <v>2</v>
      </c>
      <c r="E2451" s="16" t="n">
        <v>639</v>
      </c>
      <c r="F2451" s="12" t="n">
        <v>15</v>
      </c>
      <c r="G2451" s="12" t="str">
        <f aca="false">INDEX(Products!$C$2:$C$181,MATCH(C2451,Products!$A$2:$A$181,0))</f>
        <v>Books &amp; Stationery</v>
      </c>
      <c r="H2451" s="16" t="n">
        <f aca="false">INDEX(Products!$E$2:$E$181,MATCH(C2451,Products!$A$2:$A$181,0))</f>
        <v>387.23</v>
      </c>
      <c r="I2451" s="12" t="str">
        <f aca="false">INDEX(Orders!$G$2:$G$3525,MATCH(B2451,Orders!$A$2:$A$3525,0))</f>
        <v>Cancelled</v>
      </c>
      <c r="J2451" s="16" t="n">
        <f aca="false">D2451*E2451*(1-F2451/100)</f>
        <v>1086.3</v>
      </c>
      <c r="K2451" s="16" t="n">
        <f aca="false">D2451*H2451</f>
        <v>774.46</v>
      </c>
      <c r="L2451" s="16" t="n">
        <f aca="false">J2451-K2451</f>
        <v>311.84</v>
      </c>
    </row>
    <row r="2452" customFormat="false" ht="15" hidden="false" customHeight="false" outlineLevel="0" collapsed="false">
      <c r="A2452" s="12" t="n">
        <v>2451</v>
      </c>
      <c r="B2452" s="12" t="n">
        <v>1280</v>
      </c>
      <c r="C2452" s="12" t="n">
        <v>145</v>
      </c>
      <c r="D2452" s="12" t="n">
        <v>2</v>
      </c>
      <c r="E2452" s="16" t="n">
        <v>1329</v>
      </c>
      <c r="F2452" s="12" t="n">
        <v>0</v>
      </c>
      <c r="G2452" s="12" t="str">
        <f aca="false">INDEX(Products!$C$2:$C$181,MATCH(C2452,Products!$A$2:$A$181,0))</f>
        <v>Sports &amp; Fitness</v>
      </c>
      <c r="H2452" s="16" t="n">
        <f aca="false">INDEX(Products!$E$2:$E$181,MATCH(C2452,Products!$A$2:$A$181,0))</f>
        <v>887.99</v>
      </c>
      <c r="I2452" s="12" t="str">
        <f aca="false">INDEX(Orders!$G$2:$G$3525,MATCH(B2452,Orders!$A$2:$A$3525,0))</f>
        <v>Cancelled</v>
      </c>
      <c r="J2452" s="16" t="n">
        <f aca="false">D2452*E2452*(1-F2452/100)</f>
        <v>2658</v>
      </c>
      <c r="K2452" s="16" t="n">
        <f aca="false">D2452*H2452</f>
        <v>1775.98</v>
      </c>
      <c r="L2452" s="16" t="n">
        <f aca="false">J2452-K2452</f>
        <v>882.02</v>
      </c>
    </row>
    <row r="2453" customFormat="false" ht="15" hidden="false" customHeight="false" outlineLevel="0" collapsed="false">
      <c r="A2453" s="12" t="n">
        <v>2452</v>
      </c>
      <c r="B2453" s="12" t="n">
        <v>1280</v>
      </c>
      <c r="C2453" s="12" t="n">
        <v>157</v>
      </c>
      <c r="D2453" s="12" t="n">
        <v>1</v>
      </c>
      <c r="E2453" s="16" t="n">
        <v>129</v>
      </c>
      <c r="F2453" s="12" t="n">
        <v>0</v>
      </c>
      <c r="G2453" s="12" t="str">
        <f aca="false">INDEX(Products!$C$2:$C$181,MATCH(C2453,Products!$A$2:$A$181,0))</f>
        <v>Books &amp; Stationery</v>
      </c>
      <c r="H2453" s="16" t="n">
        <f aca="false">INDEX(Products!$E$2:$E$181,MATCH(C2453,Products!$A$2:$A$181,0))</f>
        <v>95.79</v>
      </c>
      <c r="I2453" s="12" t="str">
        <f aca="false">INDEX(Orders!$G$2:$G$3525,MATCH(B2453,Orders!$A$2:$A$3525,0))</f>
        <v>Cancelled</v>
      </c>
      <c r="J2453" s="16" t="n">
        <f aca="false">D2453*E2453*(1-F2453/100)</f>
        <v>129</v>
      </c>
      <c r="K2453" s="16" t="n">
        <f aca="false">D2453*H2453</f>
        <v>95.79</v>
      </c>
      <c r="L2453" s="16" t="n">
        <f aca="false">J2453-K2453</f>
        <v>33.21</v>
      </c>
    </row>
    <row r="2454" customFormat="false" ht="15" hidden="false" customHeight="false" outlineLevel="0" collapsed="false">
      <c r="A2454" s="12" t="n">
        <v>2453</v>
      </c>
      <c r="B2454" s="12" t="n">
        <v>1281</v>
      </c>
      <c r="C2454" s="12" t="n">
        <v>180</v>
      </c>
      <c r="D2454" s="12" t="n">
        <v>2</v>
      </c>
      <c r="E2454" s="16" t="n">
        <v>859</v>
      </c>
      <c r="F2454" s="12" t="n">
        <v>5</v>
      </c>
      <c r="G2454" s="12" t="str">
        <f aca="false">INDEX(Products!$C$2:$C$181,MATCH(C2454,Products!$A$2:$A$181,0))</f>
        <v>Books &amp; Stationery</v>
      </c>
      <c r="H2454" s="16" t="n">
        <f aca="false">INDEX(Products!$E$2:$E$181,MATCH(C2454,Products!$A$2:$A$181,0))</f>
        <v>571.32</v>
      </c>
      <c r="I2454" s="12" t="str">
        <f aca="false">INDEX(Orders!$G$2:$G$3525,MATCH(B2454,Orders!$A$2:$A$3525,0))</f>
        <v>Cancelled</v>
      </c>
      <c r="J2454" s="16" t="n">
        <f aca="false">D2454*E2454*(1-F2454/100)</f>
        <v>1632.1</v>
      </c>
      <c r="K2454" s="16" t="n">
        <f aca="false">D2454*H2454</f>
        <v>1142.64</v>
      </c>
      <c r="L2454" s="16" t="n">
        <f aca="false">J2454-K2454</f>
        <v>489.46</v>
      </c>
    </row>
    <row r="2455" customFormat="false" ht="15" hidden="false" customHeight="false" outlineLevel="0" collapsed="false">
      <c r="A2455" s="12" t="n">
        <v>2454</v>
      </c>
      <c r="B2455" s="12" t="n">
        <v>1281</v>
      </c>
      <c r="C2455" s="12" t="n">
        <v>103</v>
      </c>
      <c r="D2455" s="12" t="n">
        <v>2</v>
      </c>
      <c r="E2455" s="16" t="n">
        <v>1159</v>
      </c>
      <c r="F2455" s="12" t="n">
        <v>20</v>
      </c>
      <c r="G2455" s="12" t="str">
        <f aca="false">INDEX(Products!$C$2:$C$181,MATCH(C2455,Products!$A$2:$A$181,0))</f>
        <v>Beauty</v>
      </c>
      <c r="H2455" s="16" t="n">
        <f aca="false">INDEX(Products!$E$2:$E$181,MATCH(C2455,Products!$A$2:$A$181,0))</f>
        <v>639.58</v>
      </c>
      <c r="I2455" s="12" t="str">
        <f aca="false">INDEX(Orders!$G$2:$G$3525,MATCH(B2455,Orders!$A$2:$A$3525,0))</f>
        <v>Cancelled</v>
      </c>
      <c r="J2455" s="16" t="n">
        <f aca="false">D2455*E2455*(1-F2455/100)</f>
        <v>1854.4</v>
      </c>
      <c r="K2455" s="16" t="n">
        <f aca="false">D2455*H2455</f>
        <v>1279.16</v>
      </c>
      <c r="L2455" s="16" t="n">
        <f aca="false">J2455-K2455</f>
        <v>575.24</v>
      </c>
    </row>
    <row r="2456" customFormat="false" ht="15" hidden="false" customHeight="false" outlineLevel="0" collapsed="false">
      <c r="A2456" s="12" t="n">
        <v>2455</v>
      </c>
      <c r="B2456" s="12" t="n">
        <v>1281</v>
      </c>
      <c r="C2456" s="12" t="n">
        <v>169</v>
      </c>
      <c r="D2456" s="12" t="n">
        <v>1</v>
      </c>
      <c r="E2456" s="16" t="n">
        <v>789</v>
      </c>
      <c r="F2456" s="12" t="n">
        <v>5</v>
      </c>
      <c r="G2456" s="12" t="str">
        <f aca="false">INDEX(Products!$C$2:$C$181,MATCH(C2456,Products!$A$2:$A$181,0))</f>
        <v>Books &amp; Stationery</v>
      </c>
      <c r="H2456" s="16" t="n">
        <f aca="false">INDEX(Products!$E$2:$E$181,MATCH(C2456,Products!$A$2:$A$181,0))</f>
        <v>544.99</v>
      </c>
      <c r="I2456" s="12" t="str">
        <f aca="false">INDEX(Orders!$G$2:$G$3525,MATCH(B2456,Orders!$A$2:$A$3525,0))</f>
        <v>Cancelled</v>
      </c>
      <c r="J2456" s="16" t="n">
        <f aca="false">D2456*E2456*(1-F2456/100)</f>
        <v>749.55</v>
      </c>
      <c r="K2456" s="16" t="n">
        <f aca="false">D2456*H2456</f>
        <v>544.99</v>
      </c>
      <c r="L2456" s="16" t="n">
        <f aca="false">J2456-K2456</f>
        <v>204.56</v>
      </c>
    </row>
    <row r="2457" customFormat="false" ht="15" hidden="false" customHeight="false" outlineLevel="0" collapsed="false">
      <c r="A2457" s="12" t="n">
        <v>2456</v>
      </c>
      <c r="B2457" s="12" t="n">
        <v>1282</v>
      </c>
      <c r="C2457" s="12" t="n">
        <v>54</v>
      </c>
      <c r="D2457" s="12" t="n">
        <v>1</v>
      </c>
      <c r="E2457" s="16" t="n">
        <v>2299</v>
      </c>
      <c r="F2457" s="12" t="n">
        <v>0</v>
      </c>
      <c r="G2457" s="12" t="str">
        <f aca="false">INDEX(Products!$C$2:$C$181,MATCH(C2457,Products!$A$2:$A$181,0))</f>
        <v>Home &amp; Kitchen</v>
      </c>
      <c r="H2457" s="16" t="n">
        <f aca="false">INDEX(Products!$E$2:$E$181,MATCH(C2457,Products!$A$2:$A$181,0))</f>
        <v>1611.85</v>
      </c>
      <c r="I2457" s="12" t="str">
        <f aca="false">INDEX(Orders!$G$2:$G$3525,MATCH(B2457,Orders!$A$2:$A$3525,0))</f>
        <v>Delivered</v>
      </c>
      <c r="J2457" s="16" t="n">
        <f aca="false">D2457*E2457*(1-F2457/100)</f>
        <v>2299</v>
      </c>
      <c r="K2457" s="16" t="n">
        <f aca="false">D2457*H2457</f>
        <v>1611.85</v>
      </c>
      <c r="L2457" s="16" t="n">
        <f aca="false">J2457-K2457</f>
        <v>687.15</v>
      </c>
    </row>
    <row r="2458" customFormat="false" ht="15" hidden="false" customHeight="false" outlineLevel="0" collapsed="false">
      <c r="A2458" s="12" t="n">
        <v>2457</v>
      </c>
      <c r="B2458" s="12" t="n">
        <v>1283</v>
      </c>
      <c r="C2458" s="12" t="n">
        <v>150</v>
      </c>
      <c r="D2458" s="12" t="n">
        <v>1</v>
      </c>
      <c r="E2458" s="16" t="n">
        <v>2599</v>
      </c>
      <c r="F2458" s="12" t="n">
        <v>5</v>
      </c>
      <c r="G2458" s="12" t="str">
        <f aca="false">INDEX(Products!$C$2:$C$181,MATCH(C2458,Products!$A$2:$A$181,0))</f>
        <v>Sports &amp; Fitness</v>
      </c>
      <c r="H2458" s="16" t="n">
        <f aca="false">INDEX(Products!$E$2:$E$181,MATCH(C2458,Products!$A$2:$A$181,0))</f>
        <v>1473.81</v>
      </c>
      <c r="I2458" s="12" t="str">
        <f aca="false">INDEX(Orders!$G$2:$G$3525,MATCH(B2458,Orders!$A$2:$A$3525,0))</f>
        <v>Returned</v>
      </c>
      <c r="J2458" s="16" t="n">
        <f aca="false">D2458*E2458*(1-F2458/100)</f>
        <v>2469.05</v>
      </c>
      <c r="K2458" s="16" t="n">
        <f aca="false">D2458*H2458</f>
        <v>1473.81</v>
      </c>
      <c r="L2458" s="16" t="n">
        <f aca="false">J2458-K2458</f>
        <v>995.24</v>
      </c>
    </row>
    <row r="2459" customFormat="false" ht="15" hidden="false" customHeight="false" outlineLevel="0" collapsed="false">
      <c r="A2459" s="12" t="n">
        <v>2458</v>
      </c>
      <c r="B2459" s="12" t="n">
        <v>1284</v>
      </c>
      <c r="C2459" s="12" t="n">
        <v>74</v>
      </c>
      <c r="D2459" s="12" t="n">
        <v>1</v>
      </c>
      <c r="E2459" s="16" t="n">
        <v>1959</v>
      </c>
      <c r="F2459" s="12" t="n">
        <v>0</v>
      </c>
      <c r="G2459" s="12" t="str">
        <f aca="false">INDEX(Products!$C$2:$C$181,MATCH(C2459,Products!$A$2:$A$181,0))</f>
        <v>Fashion</v>
      </c>
      <c r="H2459" s="16" t="n">
        <f aca="false">INDEX(Products!$E$2:$E$181,MATCH(C2459,Products!$A$2:$A$181,0))</f>
        <v>1274.4</v>
      </c>
      <c r="I2459" s="12" t="str">
        <f aca="false">INDEX(Orders!$G$2:$G$3525,MATCH(B2459,Orders!$A$2:$A$3525,0))</f>
        <v>Delivered</v>
      </c>
      <c r="J2459" s="16" t="n">
        <f aca="false">D2459*E2459*(1-F2459/100)</f>
        <v>1959</v>
      </c>
      <c r="K2459" s="16" t="n">
        <f aca="false">D2459*H2459</f>
        <v>1274.4</v>
      </c>
      <c r="L2459" s="16" t="n">
        <f aca="false">J2459-K2459</f>
        <v>684.6</v>
      </c>
    </row>
    <row r="2460" customFormat="false" ht="15" hidden="false" customHeight="false" outlineLevel="0" collapsed="false">
      <c r="A2460" s="12" t="n">
        <v>2459</v>
      </c>
      <c r="B2460" s="12" t="n">
        <v>1284</v>
      </c>
      <c r="C2460" s="12" t="n">
        <v>19</v>
      </c>
      <c r="D2460" s="12" t="n">
        <v>1</v>
      </c>
      <c r="E2460" s="16" t="n">
        <v>2389</v>
      </c>
      <c r="F2460" s="12" t="n">
        <v>5</v>
      </c>
      <c r="G2460" s="12" t="str">
        <f aca="false">INDEX(Products!$C$2:$C$181,MATCH(C2460,Products!$A$2:$A$181,0))</f>
        <v>Electronics</v>
      </c>
      <c r="H2460" s="16" t="n">
        <f aca="false">INDEX(Products!$E$2:$E$181,MATCH(C2460,Products!$A$2:$A$181,0))</f>
        <v>1360.62</v>
      </c>
      <c r="I2460" s="12" t="str">
        <f aca="false">INDEX(Orders!$G$2:$G$3525,MATCH(B2460,Orders!$A$2:$A$3525,0))</f>
        <v>Delivered</v>
      </c>
      <c r="J2460" s="16" t="n">
        <f aca="false">D2460*E2460*(1-F2460/100)</f>
        <v>2269.55</v>
      </c>
      <c r="K2460" s="16" t="n">
        <f aca="false">D2460*H2460</f>
        <v>1360.62</v>
      </c>
      <c r="L2460" s="16" t="n">
        <f aca="false">J2460-K2460</f>
        <v>908.93</v>
      </c>
    </row>
    <row r="2461" customFormat="false" ht="15" hidden="false" customHeight="false" outlineLevel="0" collapsed="false">
      <c r="A2461" s="12" t="n">
        <v>2460</v>
      </c>
      <c r="B2461" s="12" t="n">
        <v>1284</v>
      </c>
      <c r="C2461" s="12" t="n">
        <v>40</v>
      </c>
      <c r="D2461" s="12" t="n">
        <v>1</v>
      </c>
      <c r="E2461" s="16" t="n">
        <v>2059</v>
      </c>
      <c r="F2461" s="12" t="n">
        <v>10</v>
      </c>
      <c r="G2461" s="12" t="str">
        <f aca="false">INDEX(Products!$C$2:$C$181,MATCH(C2461,Products!$A$2:$A$181,0))</f>
        <v>Home &amp; Kitchen</v>
      </c>
      <c r="H2461" s="16" t="n">
        <f aca="false">INDEX(Products!$E$2:$E$181,MATCH(C2461,Products!$A$2:$A$181,0))</f>
        <v>1180.16</v>
      </c>
      <c r="I2461" s="12" t="str">
        <f aca="false">INDEX(Orders!$G$2:$G$3525,MATCH(B2461,Orders!$A$2:$A$3525,0))</f>
        <v>Delivered</v>
      </c>
      <c r="J2461" s="16" t="n">
        <f aca="false">D2461*E2461*(1-F2461/100)</f>
        <v>1853.1</v>
      </c>
      <c r="K2461" s="16" t="n">
        <f aca="false">D2461*H2461</f>
        <v>1180.16</v>
      </c>
      <c r="L2461" s="16" t="n">
        <f aca="false">J2461-K2461</f>
        <v>672.94</v>
      </c>
    </row>
    <row r="2462" customFormat="false" ht="15" hidden="false" customHeight="false" outlineLevel="0" collapsed="false">
      <c r="A2462" s="12" t="n">
        <v>2461</v>
      </c>
      <c r="B2462" s="12" t="n">
        <v>1285</v>
      </c>
      <c r="C2462" s="12" t="n">
        <v>128</v>
      </c>
      <c r="D2462" s="12" t="n">
        <v>1</v>
      </c>
      <c r="E2462" s="16" t="n">
        <v>899</v>
      </c>
      <c r="F2462" s="12" t="n">
        <v>0</v>
      </c>
      <c r="G2462" s="12" t="str">
        <f aca="false">INDEX(Products!$C$2:$C$181,MATCH(C2462,Products!$A$2:$A$181,0))</f>
        <v>Sports &amp; Fitness</v>
      </c>
      <c r="H2462" s="16" t="n">
        <f aca="false">INDEX(Products!$E$2:$E$181,MATCH(C2462,Products!$A$2:$A$181,0))</f>
        <v>594.56</v>
      </c>
      <c r="I2462" s="12" t="str">
        <f aca="false">INDEX(Orders!$G$2:$G$3525,MATCH(B2462,Orders!$A$2:$A$3525,0))</f>
        <v>Delivered</v>
      </c>
      <c r="J2462" s="16" t="n">
        <f aca="false">D2462*E2462*(1-F2462/100)</f>
        <v>899</v>
      </c>
      <c r="K2462" s="16" t="n">
        <f aca="false">D2462*H2462</f>
        <v>594.56</v>
      </c>
      <c r="L2462" s="16" t="n">
        <f aca="false">J2462-K2462</f>
        <v>304.44</v>
      </c>
    </row>
    <row r="2463" customFormat="false" ht="15" hidden="false" customHeight="false" outlineLevel="0" collapsed="false">
      <c r="A2463" s="12" t="n">
        <v>2462</v>
      </c>
      <c r="B2463" s="12" t="n">
        <v>1286</v>
      </c>
      <c r="C2463" s="12" t="n">
        <v>75</v>
      </c>
      <c r="D2463" s="12" t="n">
        <v>1</v>
      </c>
      <c r="E2463" s="16" t="n">
        <v>449</v>
      </c>
      <c r="F2463" s="12" t="n">
        <v>0</v>
      </c>
      <c r="G2463" s="12" t="str">
        <f aca="false">INDEX(Products!$C$2:$C$181,MATCH(C2463,Products!$A$2:$A$181,0))</f>
        <v>Fashion</v>
      </c>
      <c r="H2463" s="16" t="n">
        <f aca="false">INDEX(Products!$E$2:$E$181,MATCH(C2463,Products!$A$2:$A$181,0))</f>
        <v>271.97</v>
      </c>
      <c r="I2463" s="12" t="str">
        <f aca="false">INDEX(Orders!$G$2:$G$3525,MATCH(B2463,Orders!$A$2:$A$3525,0))</f>
        <v>Delivered</v>
      </c>
      <c r="J2463" s="16" t="n">
        <f aca="false">D2463*E2463*(1-F2463/100)</f>
        <v>449</v>
      </c>
      <c r="K2463" s="16" t="n">
        <f aca="false">D2463*H2463</f>
        <v>271.97</v>
      </c>
      <c r="L2463" s="16" t="n">
        <f aca="false">J2463-K2463</f>
        <v>177.03</v>
      </c>
    </row>
    <row r="2464" customFormat="false" ht="15" hidden="false" customHeight="false" outlineLevel="0" collapsed="false">
      <c r="A2464" s="12" t="n">
        <v>2463</v>
      </c>
      <c r="B2464" s="12" t="n">
        <v>1286</v>
      </c>
      <c r="C2464" s="12" t="n">
        <v>30</v>
      </c>
      <c r="D2464" s="12" t="n">
        <v>1</v>
      </c>
      <c r="E2464" s="16" t="n">
        <v>1049</v>
      </c>
      <c r="F2464" s="12" t="n">
        <v>0</v>
      </c>
      <c r="G2464" s="12" t="str">
        <f aca="false">INDEX(Products!$C$2:$C$181,MATCH(C2464,Products!$A$2:$A$181,0))</f>
        <v>Electronics</v>
      </c>
      <c r="H2464" s="16" t="n">
        <f aca="false">INDEX(Products!$E$2:$E$181,MATCH(C2464,Products!$A$2:$A$181,0))</f>
        <v>645.2</v>
      </c>
      <c r="I2464" s="12" t="str">
        <f aca="false">INDEX(Orders!$G$2:$G$3525,MATCH(B2464,Orders!$A$2:$A$3525,0))</f>
        <v>Delivered</v>
      </c>
      <c r="J2464" s="16" t="n">
        <f aca="false">D2464*E2464*(1-F2464/100)</f>
        <v>1049</v>
      </c>
      <c r="K2464" s="16" t="n">
        <f aca="false">D2464*H2464</f>
        <v>645.2</v>
      </c>
      <c r="L2464" s="16" t="n">
        <f aca="false">J2464-K2464</f>
        <v>403.8</v>
      </c>
    </row>
    <row r="2465" customFormat="false" ht="15" hidden="false" customHeight="false" outlineLevel="0" collapsed="false">
      <c r="A2465" s="12" t="n">
        <v>2464</v>
      </c>
      <c r="B2465" s="12" t="n">
        <v>1287</v>
      </c>
      <c r="C2465" s="12" t="n">
        <v>98</v>
      </c>
      <c r="D2465" s="12" t="n">
        <v>1</v>
      </c>
      <c r="E2465" s="16" t="n">
        <v>719</v>
      </c>
      <c r="F2465" s="12" t="n">
        <v>0</v>
      </c>
      <c r="G2465" s="12" t="str">
        <f aca="false">INDEX(Products!$C$2:$C$181,MATCH(C2465,Products!$A$2:$A$181,0))</f>
        <v>Beauty</v>
      </c>
      <c r="H2465" s="16" t="n">
        <f aca="false">INDEX(Products!$E$2:$E$181,MATCH(C2465,Products!$A$2:$A$181,0))</f>
        <v>445.67</v>
      </c>
      <c r="I2465" s="12" t="str">
        <f aca="false">INDEX(Orders!$G$2:$G$3525,MATCH(B2465,Orders!$A$2:$A$3525,0))</f>
        <v>Delivered</v>
      </c>
      <c r="J2465" s="16" t="n">
        <f aca="false">D2465*E2465*(1-F2465/100)</f>
        <v>719</v>
      </c>
      <c r="K2465" s="16" t="n">
        <f aca="false">D2465*H2465</f>
        <v>445.67</v>
      </c>
      <c r="L2465" s="16" t="n">
        <f aca="false">J2465-K2465</f>
        <v>273.33</v>
      </c>
    </row>
    <row r="2466" customFormat="false" ht="15" hidden="false" customHeight="false" outlineLevel="0" collapsed="false">
      <c r="A2466" s="12" t="n">
        <v>2465</v>
      </c>
      <c r="B2466" s="12" t="n">
        <v>1287</v>
      </c>
      <c r="C2466" s="12" t="n">
        <v>73</v>
      </c>
      <c r="D2466" s="12" t="n">
        <v>2</v>
      </c>
      <c r="E2466" s="16" t="n">
        <v>1079</v>
      </c>
      <c r="F2466" s="12" t="n">
        <v>10</v>
      </c>
      <c r="G2466" s="12" t="str">
        <f aca="false">INDEX(Products!$C$2:$C$181,MATCH(C2466,Products!$A$2:$A$181,0))</f>
        <v>Fashion</v>
      </c>
      <c r="H2466" s="16" t="n">
        <f aca="false">INDEX(Products!$E$2:$E$181,MATCH(C2466,Products!$A$2:$A$181,0))</f>
        <v>601.41</v>
      </c>
      <c r="I2466" s="12" t="str">
        <f aca="false">INDEX(Orders!$G$2:$G$3525,MATCH(B2466,Orders!$A$2:$A$3525,0))</f>
        <v>Delivered</v>
      </c>
      <c r="J2466" s="16" t="n">
        <f aca="false">D2466*E2466*(1-F2466/100)</f>
        <v>1942.2</v>
      </c>
      <c r="K2466" s="16" t="n">
        <f aca="false">D2466*H2466</f>
        <v>1202.82</v>
      </c>
      <c r="L2466" s="16" t="n">
        <f aca="false">J2466-K2466</f>
        <v>739.38</v>
      </c>
    </row>
    <row r="2467" customFormat="false" ht="15" hidden="false" customHeight="false" outlineLevel="0" collapsed="false">
      <c r="A2467" s="12" t="n">
        <v>2466</v>
      </c>
      <c r="B2467" s="12" t="n">
        <v>1287</v>
      </c>
      <c r="C2467" s="12" t="n">
        <v>41</v>
      </c>
      <c r="D2467" s="12" t="n">
        <v>1</v>
      </c>
      <c r="E2467" s="16" t="n">
        <v>4379</v>
      </c>
      <c r="F2467" s="12" t="n">
        <v>0</v>
      </c>
      <c r="G2467" s="12" t="str">
        <f aca="false">INDEX(Products!$C$2:$C$181,MATCH(C2467,Products!$A$2:$A$181,0))</f>
        <v>Home &amp; Kitchen</v>
      </c>
      <c r="H2467" s="16" t="n">
        <f aca="false">INDEX(Products!$E$2:$E$181,MATCH(C2467,Products!$A$2:$A$181,0))</f>
        <v>2954.33</v>
      </c>
      <c r="I2467" s="12" t="str">
        <f aca="false">INDEX(Orders!$G$2:$G$3525,MATCH(B2467,Orders!$A$2:$A$3525,0))</f>
        <v>Delivered</v>
      </c>
      <c r="J2467" s="16" t="n">
        <f aca="false">D2467*E2467*(1-F2467/100)</f>
        <v>4379</v>
      </c>
      <c r="K2467" s="16" t="n">
        <f aca="false">D2467*H2467</f>
        <v>2954.33</v>
      </c>
      <c r="L2467" s="16" t="n">
        <f aca="false">J2467-K2467</f>
        <v>1424.67</v>
      </c>
    </row>
    <row r="2468" customFormat="false" ht="15" hidden="false" customHeight="false" outlineLevel="0" collapsed="false">
      <c r="A2468" s="12" t="n">
        <v>2467</v>
      </c>
      <c r="B2468" s="12" t="n">
        <v>1288</v>
      </c>
      <c r="C2468" s="12" t="n">
        <v>3</v>
      </c>
      <c r="D2468" s="12" t="n">
        <v>1</v>
      </c>
      <c r="E2468" s="16" t="n">
        <v>1619</v>
      </c>
      <c r="F2468" s="12" t="n">
        <v>0</v>
      </c>
      <c r="G2468" s="12" t="str">
        <f aca="false">INDEX(Products!$C$2:$C$181,MATCH(C2468,Products!$A$2:$A$181,0))</f>
        <v>Electronics</v>
      </c>
      <c r="H2468" s="16" t="n">
        <f aca="false">INDEX(Products!$E$2:$E$181,MATCH(C2468,Products!$A$2:$A$181,0))</f>
        <v>940.96</v>
      </c>
      <c r="I2468" s="12" t="str">
        <f aca="false">INDEX(Orders!$G$2:$G$3525,MATCH(B2468,Orders!$A$2:$A$3525,0))</f>
        <v>Returned</v>
      </c>
      <c r="J2468" s="16" t="n">
        <f aca="false">D2468*E2468*(1-F2468/100)</f>
        <v>1619</v>
      </c>
      <c r="K2468" s="16" t="n">
        <f aca="false">D2468*H2468</f>
        <v>940.96</v>
      </c>
      <c r="L2468" s="16" t="n">
        <f aca="false">J2468-K2468</f>
        <v>678.04</v>
      </c>
    </row>
    <row r="2469" customFormat="false" ht="15" hidden="false" customHeight="false" outlineLevel="0" collapsed="false">
      <c r="A2469" s="12" t="n">
        <v>2468</v>
      </c>
      <c r="B2469" s="12" t="n">
        <v>1288</v>
      </c>
      <c r="C2469" s="12" t="n">
        <v>75</v>
      </c>
      <c r="D2469" s="12" t="n">
        <v>1</v>
      </c>
      <c r="E2469" s="16" t="n">
        <v>449</v>
      </c>
      <c r="F2469" s="12" t="n">
        <v>0</v>
      </c>
      <c r="G2469" s="12" t="str">
        <f aca="false">INDEX(Products!$C$2:$C$181,MATCH(C2469,Products!$A$2:$A$181,0))</f>
        <v>Fashion</v>
      </c>
      <c r="H2469" s="16" t="n">
        <f aca="false">INDEX(Products!$E$2:$E$181,MATCH(C2469,Products!$A$2:$A$181,0))</f>
        <v>271.97</v>
      </c>
      <c r="I2469" s="12" t="str">
        <f aca="false">INDEX(Orders!$G$2:$G$3525,MATCH(B2469,Orders!$A$2:$A$3525,0))</f>
        <v>Returned</v>
      </c>
      <c r="J2469" s="16" t="n">
        <f aca="false">D2469*E2469*(1-F2469/100)</f>
        <v>449</v>
      </c>
      <c r="K2469" s="16" t="n">
        <f aca="false">D2469*H2469</f>
        <v>271.97</v>
      </c>
      <c r="L2469" s="16" t="n">
        <f aca="false">J2469-K2469</f>
        <v>177.03</v>
      </c>
    </row>
    <row r="2470" customFormat="false" ht="15" hidden="false" customHeight="false" outlineLevel="0" collapsed="false">
      <c r="A2470" s="12" t="n">
        <v>2469</v>
      </c>
      <c r="B2470" s="12" t="n">
        <v>1289</v>
      </c>
      <c r="C2470" s="12" t="n">
        <v>17</v>
      </c>
      <c r="D2470" s="12" t="n">
        <v>1</v>
      </c>
      <c r="E2470" s="16" t="n">
        <v>1149</v>
      </c>
      <c r="F2470" s="12" t="n">
        <v>0</v>
      </c>
      <c r="G2470" s="12" t="str">
        <f aca="false">INDEX(Products!$C$2:$C$181,MATCH(C2470,Products!$A$2:$A$181,0))</f>
        <v>Electronics</v>
      </c>
      <c r="H2470" s="16" t="n">
        <f aca="false">INDEX(Products!$E$2:$E$181,MATCH(C2470,Products!$A$2:$A$181,0))</f>
        <v>850</v>
      </c>
      <c r="I2470" s="12" t="str">
        <f aca="false">INDEX(Orders!$G$2:$G$3525,MATCH(B2470,Orders!$A$2:$A$3525,0))</f>
        <v>Returned</v>
      </c>
      <c r="J2470" s="16" t="n">
        <f aca="false">D2470*E2470*(1-F2470/100)</f>
        <v>1149</v>
      </c>
      <c r="K2470" s="16" t="n">
        <f aca="false">D2470*H2470</f>
        <v>850</v>
      </c>
      <c r="L2470" s="16" t="n">
        <f aca="false">J2470-K2470</f>
        <v>299</v>
      </c>
    </row>
    <row r="2471" customFormat="false" ht="15" hidden="false" customHeight="false" outlineLevel="0" collapsed="false">
      <c r="A2471" s="12" t="n">
        <v>2470</v>
      </c>
      <c r="B2471" s="12" t="n">
        <v>1289</v>
      </c>
      <c r="C2471" s="12" t="n">
        <v>177</v>
      </c>
      <c r="D2471" s="12" t="n">
        <v>1</v>
      </c>
      <c r="E2471" s="16" t="n">
        <v>639</v>
      </c>
      <c r="F2471" s="12" t="n">
        <v>5</v>
      </c>
      <c r="G2471" s="12" t="str">
        <f aca="false">INDEX(Products!$C$2:$C$181,MATCH(C2471,Products!$A$2:$A$181,0))</f>
        <v>Books &amp; Stationery</v>
      </c>
      <c r="H2471" s="16" t="n">
        <f aca="false">INDEX(Products!$E$2:$E$181,MATCH(C2471,Products!$A$2:$A$181,0))</f>
        <v>372.27</v>
      </c>
      <c r="I2471" s="12" t="str">
        <f aca="false">INDEX(Orders!$G$2:$G$3525,MATCH(B2471,Orders!$A$2:$A$3525,0))</f>
        <v>Returned</v>
      </c>
      <c r="J2471" s="16" t="n">
        <f aca="false">D2471*E2471*(1-F2471/100)</f>
        <v>607.05</v>
      </c>
      <c r="K2471" s="16" t="n">
        <f aca="false">D2471*H2471</f>
        <v>372.27</v>
      </c>
      <c r="L2471" s="16" t="n">
        <f aca="false">J2471-K2471</f>
        <v>234.78</v>
      </c>
    </row>
    <row r="2472" customFormat="false" ht="15" hidden="false" customHeight="false" outlineLevel="0" collapsed="false">
      <c r="A2472" s="12" t="n">
        <v>2471</v>
      </c>
      <c r="B2472" s="12" t="n">
        <v>1289</v>
      </c>
      <c r="C2472" s="12" t="n">
        <v>38</v>
      </c>
      <c r="D2472" s="12" t="n">
        <v>1</v>
      </c>
      <c r="E2472" s="16" t="n">
        <v>3659</v>
      </c>
      <c r="F2472" s="12" t="n">
        <v>0</v>
      </c>
      <c r="G2472" s="12" t="str">
        <f aca="false">INDEX(Products!$C$2:$C$181,MATCH(C2472,Products!$A$2:$A$181,0))</f>
        <v>Home &amp; Kitchen</v>
      </c>
      <c r="H2472" s="16" t="n">
        <f aca="false">INDEX(Products!$E$2:$E$181,MATCH(C2472,Products!$A$2:$A$181,0))</f>
        <v>2545.94</v>
      </c>
      <c r="I2472" s="12" t="str">
        <f aca="false">INDEX(Orders!$G$2:$G$3525,MATCH(B2472,Orders!$A$2:$A$3525,0))</f>
        <v>Returned</v>
      </c>
      <c r="J2472" s="16" t="n">
        <f aca="false">D2472*E2472*(1-F2472/100)</f>
        <v>3659</v>
      </c>
      <c r="K2472" s="16" t="n">
        <f aca="false">D2472*H2472</f>
        <v>2545.94</v>
      </c>
      <c r="L2472" s="16" t="n">
        <f aca="false">J2472-K2472</f>
        <v>1113.06</v>
      </c>
    </row>
    <row r="2473" customFormat="false" ht="15" hidden="false" customHeight="false" outlineLevel="0" collapsed="false">
      <c r="A2473" s="12" t="n">
        <v>2472</v>
      </c>
      <c r="B2473" s="12" t="n">
        <v>1289</v>
      </c>
      <c r="C2473" s="12" t="n">
        <v>33</v>
      </c>
      <c r="D2473" s="12" t="n">
        <v>1</v>
      </c>
      <c r="E2473" s="16" t="n">
        <v>1699</v>
      </c>
      <c r="F2473" s="12" t="n">
        <v>0</v>
      </c>
      <c r="G2473" s="12" t="str">
        <f aca="false">INDEX(Products!$C$2:$C$181,MATCH(C2473,Products!$A$2:$A$181,0))</f>
        <v>Home &amp; Kitchen</v>
      </c>
      <c r="H2473" s="16" t="n">
        <f aca="false">INDEX(Products!$E$2:$E$181,MATCH(C2473,Products!$A$2:$A$181,0))</f>
        <v>1118.86</v>
      </c>
      <c r="I2473" s="12" t="str">
        <f aca="false">INDEX(Orders!$G$2:$G$3525,MATCH(B2473,Orders!$A$2:$A$3525,0))</f>
        <v>Returned</v>
      </c>
      <c r="J2473" s="16" t="n">
        <f aca="false">D2473*E2473*(1-F2473/100)</f>
        <v>1699</v>
      </c>
      <c r="K2473" s="16" t="n">
        <f aca="false">D2473*H2473</f>
        <v>1118.86</v>
      </c>
      <c r="L2473" s="16" t="n">
        <f aca="false">J2473-K2473</f>
        <v>580.14</v>
      </c>
    </row>
    <row r="2474" customFormat="false" ht="15" hidden="false" customHeight="false" outlineLevel="0" collapsed="false">
      <c r="A2474" s="12" t="n">
        <v>2473</v>
      </c>
      <c r="B2474" s="12" t="n">
        <v>1290</v>
      </c>
      <c r="C2474" s="12" t="n">
        <v>15</v>
      </c>
      <c r="D2474" s="12" t="n">
        <v>1</v>
      </c>
      <c r="E2474" s="16" t="n">
        <v>3889</v>
      </c>
      <c r="F2474" s="12" t="n">
        <v>10</v>
      </c>
      <c r="G2474" s="12" t="str">
        <f aca="false">INDEX(Products!$C$2:$C$181,MATCH(C2474,Products!$A$2:$A$181,0))</f>
        <v>Electronics</v>
      </c>
      <c r="H2474" s="16" t="n">
        <f aca="false">INDEX(Products!$E$2:$E$181,MATCH(C2474,Products!$A$2:$A$181,0))</f>
        <v>2175.08</v>
      </c>
      <c r="I2474" s="12" t="str">
        <f aca="false">INDEX(Orders!$G$2:$G$3525,MATCH(B2474,Orders!$A$2:$A$3525,0))</f>
        <v>Cancelled</v>
      </c>
      <c r="J2474" s="16" t="n">
        <f aca="false">D2474*E2474*(1-F2474/100)</f>
        <v>3500.1</v>
      </c>
      <c r="K2474" s="16" t="n">
        <f aca="false">D2474*H2474</f>
        <v>2175.08</v>
      </c>
      <c r="L2474" s="16" t="n">
        <f aca="false">J2474-K2474</f>
        <v>1325.02</v>
      </c>
    </row>
    <row r="2475" customFormat="false" ht="15" hidden="false" customHeight="false" outlineLevel="0" collapsed="false">
      <c r="A2475" s="12" t="n">
        <v>2474</v>
      </c>
      <c r="B2475" s="12" t="n">
        <v>1290</v>
      </c>
      <c r="C2475" s="12" t="n">
        <v>90</v>
      </c>
      <c r="D2475" s="12" t="n">
        <v>1</v>
      </c>
      <c r="E2475" s="16" t="n">
        <v>2839</v>
      </c>
      <c r="F2475" s="12" t="n">
        <v>10</v>
      </c>
      <c r="G2475" s="12" t="str">
        <f aca="false">INDEX(Products!$C$2:$C$181,MATCH(C2475,Products!$A$2:$A$181,0))</f>
        <v>Fashion</v>
      </c>
      <c r="H2475" s="16" t="n">
        <f aca="false">INDEX(Products!$E$2:$E$181,MATCH(C2475,Products!$A$2:$A$181,0))</f>
        <v>1639.53</v>
      </c>
      <c r="I2475" s="12" t="str">
        <f aca="false">INDEX(Orders!$G$2:$G$3525,MATCH(B2475,Orders!$A$2:$A$3525,0))</f>
        <v>Cancelled</v>
      </c>
      <c r="J2475" s="16" t="n">
        <f aca="false">D2475*E2475*(1-F2475/100)</f>
        <v>2555.1</v>
      </c>
      <c r="K2475" s="16" t="n">
        <f aca="false">D2475*H2475</f>
        <v>1639.53</v>
      </c>
      <c r="L2475" s="16" t="n">
        <f aca="false">J2475-K2475</f>
        <v>915.57</v>
      </c>
    </row>
    <row r="2476" customFormat="false" ht="15" hidden="false" customHeight="false" outlineLevel="0" collapsed="false">
      <c r="A2476" s="12" t="n">
        <v>2475</v>
      </c>
      <c r="B2476" s="12" t="n">
        <v>1291</v>
      </c>
      <c r="C2476" s="12" t="n">
        <v>33</v>
      </c>
      <c r="D2476" s="12" t="n">
        <v>1</v>
      </c>
      <c r="E2476" s="16" t="n">
        <v>1699</v>
      </c>
      <c r="F2476" s="12" t="n">
        <v>0</v>
      </c>
      <c r="G2476" s="12" t="str">
        <f aca="false">INDEX(Products!$C$2:$C$181,MATCH(C2476,Products!$A$2:$A$181,0))</f>
        <v>Home &amp; Kitchen</v>
      </c>
      <c r="H2476" s="16" t="n">
        <f aca="false">INDEX(Products!$E$2:$E$181,MATCH(C2476,Products!$A$2:$A$181,0))</f>
        <v>1118.86</v>
      </c>
      <c r="I2476" s="12" t="str">
        <f aca="false">INDEX(Orders!$G$2:$G$3525,MATCH(B2476,Orders!$A$2:$A$3525,0))</f>
        <v>Delivered</v>
      </c>
      <c r="J2476" s="16" t="n">
        <f aca="false">D2476*E2476*(1-F2476/100)</f>
        <v>1699</v>
      </c>
      <c r="K2476" s="16" t="n">
        <f aca="false">D2476*H2476</f>
        <v>1118.86</v>
      </c>
      <c r="L2476" s="16" t="n">
        <f aca="false">J2476-K2476</f>
        <v>580.14</v>
      </c>
    </row>
    <row r="2477" customFormat="false" ht="15" hidden="false" customHeight="false" outlineLevel="0" collapsed="false">
      <c r="A2477" s="12" t="n">
        <v>2476</v>
      </c>
      <c r="B2477" s="12" t="n">
        <v>1292</v>
      </c>
      <c r="C2477" s="12" t="n">
        <v>6</v>
      </c>
      <c r="D2477" s="12" t="n">
        <v>1</v>
      </c>
      <c r="E2477" s="16" t="n">
        <v>919</v>
      </c>
      <c r="F2477" s="12" t="n">
        <v>15</v>
      </c>
      <c r="G2477" s="12" t="str">
        <f aca="false">INDEX(Products!$C$2:$C$181,MATCH(C2477,Products!$A$2:$A$181,0))</f>
        <v>Electronics</v>
      </c>
      <c r="H2477" s="16" t="n">
        <f aca="false">INDEX(Products!$E$2:$E$181,MATCH(C2477,Products!$A$2:$A$181,0))</f>
        <v>683.72</v>
      </c>
      <c r="I2477" s="12" t="str">
        <f aca="false">INDEX(Orders!$G$2:$G$3525,MATCH(B2477,Orders!$A$2:$A$3525,0))</f>
        <v>Returned</v>
      </c>
      <c r="J2477" s="16" t="n">
        <f aca="false">D2477*E2477*(1-F2477/100)</f>
        <v>781.15</v>
      </c>
      <c r="K2477" s="16" t="n">
        <f aca="false">D2477*H2477</f>
        <v>683.72</v>
      </c>
      <c r="L2477" s="16" t="n">
        <f aca="false">J2477-K2477</f>
        <v>97.43</v>
      </c>
    </row>
    <row r="2478" customFormat="false" ht="15" hidden="false" customHeight="false" outlineLevel="0" collapsed="false">
      <c r="A2478" s="12" t="n">
        <v>2477</v>
      </c>
      <c r="B2478" s="12" t="n">
        <v>1293</v>
      </c>
      <c r="C2478" s="12" t="n">
        <v>126</v>
      </c>
      <c r="D2478" s="12" t="n">
        <v>1</v>
      </c>
      <c r="E2478" s="16" t="n">
        <v>1359</v>
      </c>
      <c r="F2478" s="12" t="n">
        <v>10</v>
      </c>
      <c r="G2478" s="12" t="str">
        <f aca="false">INDEX(Products!$C$2:$C$181,MATCH(C2478,Products!$A$2:$A$181,0))</f>
        <v>Sports &amp; Fitness</v>
      </c>
      <c r="H2478" s="16" t="n">
        <f aca="false">INDEX(Products!$E$2:$E$181,MATCH(C2478,Products!$A$2:$A$181,0))</f>
        <v>852.12</v>
      </c>
      <c r="I2478" s="12" t="str">
        <f aca="false">INDEX(Orders!$G$2:$G$3525,MATCH(B2478,Orders!$A$2:$A$3525,0))</f>
        <v>Delivered</v>
      </c>
      <c r="J2478" s="16" t="n">
        <f aca="false">D2478*E2478*(1-F2478/100)</f>
        <v>1223.1</v>
      </c>
      <c r="K2478" s="16" t="n">
        <f aca="false">D2478*H2478</f>
        <v>852.12</v>
      </c>
      <c r="L2478" s="16" t="n">
        <f aca="false">J2478-K2478</f>
        <v>370.98</v>
      </c>
    </row>
    <row r="2479" customFormat="false" ht="15" hidden="false" customHeight="false" outlineLevel="0" collapsed="false">
      <c r="A2479" s="12" t="n">
        <v>2478</v>
      </c>
      <c r="B2479" s="12" t="n">
        <v>1293</v>
      </c>
      <c r="C2479" s="12" t="n">
        <v>128</v>
      </c>
      <c r="D2479" s="12" t="n">
        <v>1</v>
      </c>
      <c r="E2479" s="16" t="n">
        <v>899</v>
      </c>
      <c r="F2479" s="12" t="n">
        <v>0</v>
      </c>
      <c r="G2479" s="12" t="str">
        <f aca="false">INDEX(Products!$C$2:$C$181,MATCH(C2479,Products!$A$2:$A$181,0))</f>
        <v>Sports &amp; Fitness</v>
      </c>
      <c r="H2479" s="16" t="n">
        <f aca="false">INDEX(Products!$E$2:$E$181,MATCH(C2479,Products!$A$2:$A$181,0))</f>
        <v>594.56</v>
      </c>
      <c r="I2479" s="12" t="str">
        <f aca="false">INDEX(Orders!$G$2:$G$3525,MATCH(B2479,Orders!$A$2:$A$3525,0))</f>
        <v>Delivered</v>
      </c>
      <c r="J2479" s="16" t="n">
        <f aca="false">D2479*E2479*(1-F2479/100)</f>
        <v>899</v>
      </c>
      <c r="K2479" s="16" t="n">
        <f aca="false">D2479*H2479</f>
        <v>594.56</v>
      </c>
      <c r="L2479" s="16" t="n">
        <f aca="false">J2479-K2479</f>
        <v>304.44</v>
      </c>
    </row>
    <row r="2480" customFormat="false" ht="15" hidden="false" customHeight="false" outlineLevel="0" collapsed="false">
      <c r="A2480" s="12" t="n">
        <v>2479</v>
      </c>
      <c r="B2480" s="12" t="n">
        <v>1293</v>
      </c>
      <c r="C2480" s="12" t="n">
        <v>51</v>
      </c>
      <c r="D2480" s="12" t="n">
        <v>1</v>
      </c>
      <c r="E2480" s="16" t="n">
        <v>549</v>
      </c>
      <c r="F2480" s="12" t="n">
        <v>0</v>
      </c>
      <c r="G2480" s="12" t="str">
        <f aca="false">INDEX(Products!$C$2:$C$181,MATCH(C2480,Products!$A$2:$A$181,0))</f>
        <v>Home &amp; Kitchen</v>
      </c>
      <c r="H2480" s="16" t="n">
        <f aca="false">INDEX(Products!$E$2:$E$181,MATCH(C2480,Products!$A$2:$A$181,0))</f>
        <v>371.83</v>
      </c>
      <c r="I2480" s="12" t="str">
        <f aca="false">INDEX(Orders!$G$2:$G$3525,MATCH(B2480,Orders!$A$2:$A$3525,0))</f>
        <v>Delivered</v>
      </c>
      <c r="J2480" s="16" t="n">
        <f aca="false">D2480*E2480*(1-F2480/100)</f>
        <v>549</v>
      </c>
      <c r="K2480" s="16" t="n">
        <f aca="false">D2480*H2480</f>
        <v>371.83</v>
      </c>
      <c r="L2480" s="16" t="n">
        <f aca="false">J2480-K2480</f>
        <v>177.17</v>
      </c>
    </row>
    <row r="2481" customFormat="false" ht="15" hidden="false" customHeight="false" outlineLevel="0" collapsed="false">
      <c r="A2481" s="12" t="n">
        <v>2480</v>
      </c>
      <c r="B2481" s="12" t="n">
        <v>1294</v>
      </c>
      <c r="C2481" s="12" t="n">
        <v>155</v>
      </c>
      <c r="D2481" s="12" t="n">
        <v>1</v>
      </c>
      <c r="E2481" s="16" t="n">
        <v>749</v>
      </c>
      <c r="F2481" s="12" t="n">
        <v>5</v>
      </c>
      <c r="G2481" s="12" t="str">
        <f aca="false">INDEX(Products!$C$2:$C$181,MATCH(C2481,Products!$A$2:$A$181,0))</f>
        <v>Books &amp; Stationery</v>
      </c>
      <c r="H2481" s="16" t="n">
        <f aca="false">INDEX(Products!$E$2:$E$181,MATCH(C2481,Products!$A$2:$A$181,0))</f>
        <v>452.52</v>
      </c>
      <c r="I2481" s="12" t="str">
        <f aca="false">INDEX(Orders!$G$2:$G$3525,MATCH(B2481,Orders!$A$2:$A$3525,0))</f>
        <v>Cancelled</v>
      </c>
      <c r="J2481" s="16" t="n">
        <f aca="false">D2481*E2481*(1-F2481/100)</f>
        <v>711.55</v>
      </c>
      <c r="K2481" s="16" t="n">
        <f aca="false">D2481*H2481</f>
        <v>452.52</v>
      </c>
      <c r="L2481" s="16" t="n">
        <f aca="false">J2481-K2481</f>
        <v>259.03</v>
      </c>
    </row>
    <row r="2482" customFormat="false" ht="15" hidden="false" customHeight="false" outlineLevel="0" collapsed="false">
      <c r="A2482" s="12" t="n">
        <v>2481</v>
      </c>
      <c r="B2482" s="12" t="n">
        <v>1295</v>
      </c>
      <c r="C2482" s="12" t="n">
        <v>117</v>
      </c>
      <c r="D2482" s="12" t="n">
        <v>1</v>
      </c>
      <c r="E2482" s="16" t="n">
        <v>1109</v>
      </c>
      <c r="F2482" s="12" t="n">
        <v>0</v>
      </c>
      <c r="G2482" s="12" t="str">
        <f aca="false">INDEX(Products!$C$2:$C$181,MATCH(C2482,Products!$A$2:$A$181,0))</f>
        <v>Beauty</v>
      </c>
      <c r="H2482" s="16" t="n">
        <f aca="false">INDEX(Products!$E$2:$E$181,MATCH(C2482,Products!$A$2:$A$181,0))</f>
        <v>719.19</v>
      </c>
      <c r="I2482" s="12" t="str">
        <f aca="false">INDEX(Orders!$G$2:$G$3525,MATCH(B2482,Orders!$A$2:$A$3525,0))</f>
        <v>Delivered</v>
      </c>
      <c r="J2482" s="16" t="n">
        <f aca="false">D2482*E2482*(1-F2482/100)</f>
        <v>1109</v>
      </c>
      <c r="K2482" s="16" t="n">
        <f aca="false">D2482*H2482</f>
        <v>719.19</v>
      </c>
      <c r="L2482" s="16" t="n">
        <f aca="false">J2482-K2482</f>
        <v>389.81</v>
      </c>
    </row>
    <row r="2483" customFormat="false" ht="15" hidden="false" customHeight="false" outlineLevel="0" collapsed="false">
      <c r="A2483" s="12" t="n">
        <v>2482</v>
      </c>
      <c r="B2483" s="12" t="n">
        <v>1296</v>
      </c>
      <c r="C2483" s="12" t="n">
        <v>10</v>
      </c>
      <c r="D2483" s="12" t="n">
        <v>2</v>
      </c>
      <c r="E2483" s="16" t="n">
        <v>3059</v>
      </c>
      <c r="F2483" s="12" t="n">
        <v>5</v>
      </c>
      <c r="G2483" s="12" t="str">
        <f aca="false">INDEX(Products!$C$2:$C$181,MATCH(C2483,Products!$A$2:$A$181,0))</f>
        <v>Electronics</v>
      </c>
      <c r="H2483" s="16" t="n">
        <f aca="false">INDEX(Products!$E$2:$E$181,MATCH(C2483,Products!$A$2:$A$181,0))</f>
        <v>1860.62</v>
      </c>
      <c r="I2483" s="12" t="str">
        <f aca="false">INDEX(Orders!$G$2:$G$3525,MATCH(B2483,Orders!$A$2:$A$3525,0))</f>
        <v>Returned</v>
      </c>
      <c r="J2483" s="16" t="n">
        <f aca="false">D2483*E2483*(1-F2483/100)</f>
        <v>5812.1</v>
      </c>
      <c r="K2483" s="16" t="n">
        <f aca="false">D2483*H2483</f>
        <v>3721.24</v>
      </c>
      <c r="L2483" s="16" t="n">
        <f aca="false">J2483-K2483</f>
        <v>2090.86</v>
      </c>
    </row>
    <row r="2484" customFormat="false" ht="15" hidden="false" customHeight="false" outlineLevel="0" collapsed="false">
      <c r="A2484" s="12" t="n">
        <v>2483</v>
      </c>
      <c r="B2484" s="12" t="n">
        <v>1297</v>
      </c>
      <c r="C2484" s="12" t="n">
        <v>155</v>
      </c>
      <c r="D2484" s="12" t="n">
        <v>1</v>
      </c>
      <c r="E2484" s="16" t="n">
        <v>749</v>
      </c>
      <c r="F2484" s="12" t="n">
        <v>0</v>
      </c>
      <c r="G2484" s="12" t="str">
        <f aca="false">INDEX(Products!$C$2:$C$181,MATCH(C2484,Products!$A$2:$A$181,0))</f>
        <v>Books &amp; Stationery</v>
      </c>
      <c r="H2484" s="16" t="n">
        <f aca="false">INDEX(Products!$E$2:$E$181,MATCH(C2484,Products!$A$2:$A$181,0))</f>
        <v>452.52</v>
      </c>
      <c r="I2484" s="12" t="str">
        <f aca="false">INDEX(Orders!$G$2:$G$3525,MATCH(B2484,Orders!$A$2:$A$3525,0))</f>
        <v>Cancelled</v>
      </c>
      <c r="J2484" s="16" t="n">
        <f aca="false">D2484*E2484*(1-F2484/100)</f>
        <v>749</v>
      </c>
      <c r="K2484" s="16" t="n">
        <f aca="false">D2484*H2484</f>
        <v>452.52</v>
      </c>
      <c r="L2484" s="16" t="n">
        <f aca="false">J2484-K2484</f>
        <v>296.48</v>
      </c>
    </row>
    <row r="2485" customFormat="false" ht="15" hidden="false" customHeight="false" outlineLevel="0" collapsed="false">
      <c r="A2485" s="12" t="n">
        <v>2484</v>
      </c>
      <c r="B2485" s="12" t="n">
        <v>1298</v>
      </c>
      <c r="C2485" s="12" t="n">
        <v>156</v>
      </c>
      <c r="D2485" s="12" t="n">
        <v>1</v>
      </c>
      <c r="E2485" s="16" t="n">
        <v>459</v>
      </c>
      <c r="F2485" s="12" t="n">
        <v>0</v>
      </c>
      <c r="G2485" s="12" t="str">
        <f aca="false">INDEX(Products!$C$2:$C$181,MATCH(C2485,Products!$A$2:$A$181,0))</f>
        <v>Books &amp; Stationery</v>
      </c>
      <c r="H2485" s="16" t="n">
        <f aca="false">INDEX(Products!$E$2:$E$181,MATCH(C2485,Products!$A$2:$A$181,0))</f>
        <v>259.65</v>
      </c>
      <c r="I2485" s="12" t="str">
        <f aca="false">INDEX(Orders!$G$2:$G$3525,MATCH(B2485,Orders!$A$2:$A$3525,0))</f>
        <v>Delivered</v>
      </c>
      <c r="J2485" s="16" t="n">
        <f aca="false">D2485*E2485*(1-F2485/100)</f>
        <v>459</v>
      </c>
      <c r="K2485" s="16" t="n">
        <f aca="false">D2485*H2485</f>
        <v>259.65</v>
      </c>
      <c r="L2485" s="16" t="n">
        <f aca="false">J2485-K2485</f>
        <v>199.35</v>
      </c>
    </row>
    <row r="2486" customFormat="false" ht="15" hidden="false" customHeight="false" outlineLevel="0" collapsed="false">
      <c r="A2486" s="12" t="n">
        <v>2485</v>
      </c>
      <c r="B2486" s="12" t="n">
        <v>1298</v>
      </c>
      <c r="C2486" s="12" t="n">
        <v>3</v>
      </c>
      <c r="D2486" s="12" t="n">
        <v>3</v>
      </c>
      <c r="E2486" s="16" t="n">
        <v>1619</v>
      </c>
      <c r="F2486" s="12" t="n">
        <v>0</v>
      </c>
      <c r="G2486" s="12" t="str">
        <f aca="false">INDEX(Products!$C$2:$C$181,MATCH(C2486,Products!$A$2:$A$181,0))</f>
        <v>Electronics</v>
      </c>
      <c r="H2486" s="16" t="n">
        <f aca="false">INDEX(Products!$E$2:$E$181,MATCH(C2486,Products!$A$2:$A$181,0))</f>
        <v>940.96</v>
      </c>
      <c r="I2486" s="12" t="str">
        <f aca="false">INDEX(Orders!$G$2:$G$3525,MATCH(B2486,Orders!$A$2:$A$3525,0))</f>
        <v>Delivered</v>
      </c>
      <c r="J2486" s="16" t="n">
        <f aca="false">D2486*E2486*(1-F2486/100)</f>
        <v>4857</v>
      </c>
      <c r="K2486" s="16" t="n">
        <f aca="false">D2486*H2486</f>
        <v>2822.88</v>
      </c>
      <c r="L2486" s="16" t="n">
        <f aca="false">J2486-K2486</f>
        <v>2034.12</v>
      </c>
    </row>
    <row r="2487" customFormat="false" ht="15" hidden="false" customHeight="false" outlineLevel="0" collapsed="false">
      <c r="A2487" s="12" t="n">
        <v>2486</v>
      </c>
      <c r="B2487" s="12" t="n">
        <v>1299</v>
      </c>
      <c r="C2487" s="12" t="n">
        <v>95</v>
      </c>
      <c r="D2487" s="12" t="n">
        <v>1</v>
      </c>
      <c r="E2487" s="16" t="n">
        <v>1029</v>
      </c>
      <c r="F2487" s="12" t="n">
        <v>5</v>
      </c>
      <c r="G2487" s="12" t="str">
        <f aca="false">INDEX(Products!$C$2:$C$181,MATCH(C2487,Products!$A$2:$A$181,0))</f>
        <v>Beauty</v>
      </c>
      <c r="H2487" s="16" t="n">
        <f aca="false">INDEX(Products!$E$2:$E$181,MATCH(C2487,Products!$A$2:$A$181,0))</f>
        <v>615.72</v>
      </c>
      <c r="I2487" s="12" t="str">
        <f aca="false">INDEX(Orders!$G$2:$G$3525,MATCH(B2487,Orders!$A$2:$A$3525,0))</f>
        <v>Delivered</v>
      </c>
      <c r="J2487" s="16" t="n">
        <f aca="false">D2487*E2487*(1-F2487/100)</f>
        <v>977.55</v>
      </c>
      <c r="K2487" s="16" t="n">
        <f aca="false">D2487*H2487</f>
        <v>615.72</v>
      </c>
      <c r="L2487" s="16" t="n">
        <f aca="false">J2487-K2487</f>
        <v>361.83</v>
      </c>
    </row>
    <row r="2488" customFormat="false" ht="15" hidden="false" customHeight="false" outlineLevel="0" collapsed="false">
      <c r="A2488" s="12" t="n">
        <v>2487</v>
      </c>
      <c r="B2488" s="12" t="n">
        <v>1300</v>
      </c>
      <c r="C2488" s="12" t="n">
        <v>166</v>
      </c>
      <c r="D2488" s="12" t="n">
        <v>2</v>
      </c>
      <c r="E2488" s="16" t="n">
        <v>389</v>
      </c>
      <c r="F2488" s="12" t="n">
        <v>10</v>
      </c>
      <c r="G2488" s="12" t="str">
        <f aca="false">INDEX(Products!$C$2:$C$181,MATCH(C2488,Products!$A$2:$A$181,0))</f>
        <v>Books &amp; Stationery</v>
      </c>
      <c r="H2488" s="16" t="n">
        <f aca="false">INDEX(Products!$E$2:$E$181,MATCH(C2488,Products!$A$2:$A$181,0))</f>
        <v>272.91</v>
      </c>
      <c r="I2488" s="12" t="str">
        <f aca="false">INDEX(Orders!$G$2:$G$3525,MATCH(B2488,Orders!$A$2:$A$3525,0))</f>
        <v>Returned</v>
      </c>
      <c r="J2488" s="16" t="n">
        <f aca="false">D2488*E2488*(1-F2488/100)</f>
        <v>700.2</v>
      </c>
      <c r="K2488" s="16" t="n">
        <f aca="false">D2488*H2488</f>
        <v>545.82</v>
      </c>
      <c r="L2488" s="16" t="n">
        <f aca="false">J2488-K2488</f>
        <v>154.38</v>
      </c>
    </row>
    <row r="2489" customFormat="false" ht="15" hidden="false" customHeight="false" outlineLevel="0" collapsed="false">
      <c r="A2489" s="12" t="n">
        <v>2488</v>
      </c>
      <c r="B2489" s="12" t="n">
        <v>1300</v>
      </c>
      <c r="C2489" s="12" t="n">
        <v>98</v>
      </c>
      <c r="D2489" s="12" t="n">
        <v>1</v>
      </c>
      <c r="E2489" s="16" t="n">
        <v>719</v>
      </c>
      <c r="F2489" s="12" t="n">
        <v>0</v>
      </c>
      <c r="G2489" s="12" t="str">
        <f aca="false">INDEX(Products!$C$2:$C$181,MATCH(C2489,Products!$A$2:$A$181,0))</f>
        <v>Beauty</v>
      </c>
      <c r="H2489" s="16" t="n">
        <f aca="false">INDEX(Products!$E$2:$E$181,MATCH(C2489,Products!$A$2:$A$181,0))</f>
        <v>445.67</v>
      </c>
      <c r="I2489" s="12" t="str">
        <f aca="false">INDEX(Orders!$G$2:$G$3525,MATCH(B2489,Orders!$A$2:$A$3525,0))</f>
        <v>Returned</v>
      </c>
      <c r="J2489" s="16" t="n">
        <f aca="false">D2489*E2489*(1-F2489/100)</f>
        <v>719</v>
      </c>
      <c r="K2489" s="16" t="n">
        <f aca="false">D2489*H2489</f>
        <v>445.67</v>
      </c>
      <c r="L2489" s="16" t="n">
        <f aca="false">J2489-K2489</f>
        <v>273.33</v>
      </c>
    </row>
    <row r="2490" customFormat="false" ht="15" hidden="false" customHeight="false" outlineLevel="0" collapsed="false">
      <c r="A2490" s="12" t="n">
        <v>2489</v>
      </c>
      <c r="B2490" s="12" t="n">
        <v>1301</v>
      </c>
      <c r="C2490" s="12" t="n">
        <v>20</v>
      </c>
      <c r="D2490" s="12" t="n">
        <v>1</v>
      </c>
      <c r="E2490" s="16" t="n">
        <v>4369</v>
      </c>
      <c r="F2490" s="12" t="n">
        <v>10</v>
      </c>
      <c r="G2490" s="12" t="str">
        <f aca="false">INDEX(Products!$C$2:$C$181,MATCH(C2490,Products!$A$2:$A$181,0))</f>
        <v>Electronics</v>
      </c>
      <c r="H2490" s="16" t="n">
        <f aca="false">INDEX(Products!$E$2:$E$181,MATCH(C2490,Products!$A$2:$A$181,0))</f>
        <v>2787.56</v>
      </c>
      <c r="I2490" s="12" t="str">
        <f aca="false">INDEX(Orders!$G$2:$G$3525,MATCH(B2490,Orders!$A$2:$A$3525,0))</f>
        <v>Returned</v>
      </c>
      <c r="J2490" s="16" t="n">
        <f aca="false">D2490*E2490*(1-F2490/100)</f>
        <v>3932.1</v>
      </c>
      <c r="K2490" s="16" t="n">
        <f aca="false">D2490*H2490</f>
        <v>2787.56</v>
      </c>
      <c r="L2490" s="16" t="n">
        <f aca="false">J2490-K2490</f>
        <v>1144.54</v>
      </c>
    </row>
    <row r="2491" customFormat="false" ht="15" hidden="false" customHeight="false" outlineLevel="0" collapsed="false">
      <c r="A2491" s="12" t="n">
        <v>2490</v>
      </c>
      <c r="B2491" s="12" t="n">
        <v>1301</v>
      </c>
      <c r="C2491" s="12" t="n">
        <v>87</v>
      </c>
      <c r="D2491" s="12" t="n">
        <v>3</v>
      </c>
      <c r="E2491" s="16" t="n">
        <v>1689</v>
      </c>
      <c r="F2491" s="12" t="n">
        <v>0</v>
      </c>
      <c r="G2491" s="12" t="str">
        <f aca="false">INDEX(Products!$C$2:$C$181,MATCH(C2491,Products!$A$2:$A$181,0))</f>
        <v>Fashion</v>
      </c>
      <c r="H2491" s="16" t="n">
        <f aca="false">INDEX(Products!$E$2:$E$181,MATCH(C2491,Products!$A$2:$A$181,0))</f>
        <v>1005.46</v>
      </c>
      <c r="I2491" s="12" t="str">
        <f aca="false">INDEX(Orders!$G$2:$G$3525,MATCH(B2491,Orders!$A$2:$A$3525,0))</f>
        <v>Returned</v>
      </c>
      <c r="J2491" s="16" t="n">
        <f aca="false">D2491*E2491*(1-F2491/100)</f>
        <v>5067</v>
      </c>
      <c r="K2491" s="16" t="n">
        <f aca="false">D2491*H2491</f>
        <v>3016.38</v>
      </c>
      <c r="L2491" s="16" t="n">
        <f aca="false">J2491-K2491</f>
        <v>2050.62</v>
      </c>
    </row>
    <row r="2492" customFormat="false" ht="15" hidden="false" customHeight="false" outlineLevel="0" collapsed="false">
      <c r="A2492" s="12" t="n">
        <v>2491</v>
      </c>
      <c r="B2492" s="12" t="n">
        <v>1302</v>
      </c>
      <c r="C2492" s="12" t="n">
        <v>172</v>
      </c>
      <c r="D2492" s="12" t="n">
        <v>1</v>
      </c>
      <c r="E2492" s="16" t="n">
        <v>249</v>
      </c>
      <c r="F2492" s="12" t="n">
        <v>0</v>
      </c>
      <c r="G2492" s="12" t="str">
        <f aca="false">INDEX(Products!$C$2:$C$181,MATCH(C2492,Products!$A$2:$A$181,0))</f>
        <v>Books &amp; Stationery</v>
      </c>
      <c r="H2492" s="16" t="n">
        <f aca="false">INDEX(Products!$E$2:$E$181,MATCH(C2492,Products!$A$2:$A$181,0))</f>
        <v>158.56</v>
      </c>
      <c r="I2492" s="12" t="str">
        <f aca="false">INDEX(Orders!$G$2:$G$3525,MATCH(B2492,Orders!$A$2:$A$3525,0))</f>
        <v>Delivered</v>
      </c>
      <c r="J2492" s="16" t="n">
        <f aca="false">D2492*E2492*(1-F2492/100)</f>
        <v>249</v>
      </c>
      <c r="K2492" s="16" t="n">
        <f aca="false">D2492*H2492</f>
        <v>158.56</v>
      </c>
      <c r="L2492" s="16" t="n">
        <f aca="false">J2492-K2492</f>
        <v>90.44</v>
      </c>
    </row>
    <row r="2493" customFormat="false" ht="15" hidden="false" customHeight="false" outlineLevel="0" collapsed="false">
      <c r="A2493" s="12" t="n">
        <v>2492</v>
      </c>
      <c r="B2493" s="12" t="n">
        <v>1303</v>
      </c>
      <c r="C2493" s="12" t="n">
        <v>116</v>
      </c>
      <c r="D2493" s="12" t="n">
        <v>1</v>
      </c>
      <c r="E2493" s="16" t="n">
        <v>1469</v>
      </c>
      <c r="F2493" s="12" t="n">
        <v>0</v>
      </c>
      <c r="G2493" s="12" t="str">
        <f aca="false">INDEX(Products!$C$2:$C$181,MATCH(C2493,Products!$A$2:$A$181,0))</f>
        <v>Beauty</v>
      </c>
      <c r="H2493" s="16" t="n">
        <f aca="false">INDEX(Products!$E$2:$E$181,MATCH(C2493,Products!$A$2:$A$181,0))</f>
        <v>955.62</v>
      </c>
      <c r="I2493" s="12" t="str">
        <f aca="false">INDEX(Orders!$G$2:$G$3525,MATCH(B2493,Orders!$A$2:$A$3525,0))</f>
        <v>Delivered</v>
      </c>
      <c r="J2493" s="16" t="n">
        <f aca="false">D2493*E2493*(1-F2493/100)</f>
        <v>1469</v>
      </c>
      <c r="K2493" s="16" t="n">
        <f aca="false">D2493*H2493</f>
        <v>955.62</v>
      </c>
      <c r="L2493" s="16" t="n">
        <f aca="false">J2493-K2493</f>
        <v>513.38</v>
      </c>
    </row>
    <row r="2494" customFormat="false" ht="15" hidden="false" customHeight="false" outlineLevel="0" collapsed="false">
      <c r="A2494" s="12" t="n">
        <v>2493</v>
      </c>
      <c r="B2494" s="12" t="n">
        <v>1304</v>
      </c>
      <c r="C2494" s="12" t="n">
        <v>101</v>
      </c>
      <c r="D2494" s="12" t="n">
        <v>2</v>
      </c>
      <c r="E2494" s="16" t="n">
        <v>1219</v>
      </c>
      <c r="F2494" s="12" t="n">
        <v>0</v>
      </c>
      <c r="G2494" s="12" t="str">
        <f aca="false">INDEX(Products!$C$2:$C$181,MATCH(C2494,Products!$A$2:$A$181,0))</f>
        <v>Beauty</v>
      </c>
      <c r="H2494" s="16" t="n">
        <f aca="false">INDEX(Products!$E$2:$E$181,MATCH(C2494,Products!$A$2:$A$181,0))</f>
        <v>690.96</v>
      </c>
      <c r="I2494" s="12" t="str">
        <f aca="false">INDEX(Orders!$G$2:$G$3525,MATCH(B2494,Orders!$A$2:$A$3525,0))</f>
        <v>Delivered</v>
      </c>
      <c r="J2494" s="16" t="n">
        <f aca="false">D2494*E2494*(1-F2494/100)</f>
        <v>2438</v>
      </c>
      <c r="K2494" s="16" t="n">
        <f aca="false">D2494*H2494</f>
        <v>1381.92</v>
      </c>
      <c r="L2494" s="16" t="n">
        <f aca="false">J2494-K2494</f>
        <v>1056.08</v>
      </c>
    </row>
    <row r="2495" customFormat="false" ht="15" hidden="false" customHeight="false" outlineLevel="0" collapsed="false">
      <c r="A2495" s="12" t="n">
        <v>2494</v>
      </c>
      <c r="B2495" s="12" t="n">
        <v>1305</v>
      </c>
      <c r="C2495" s="12" t="n">
        <v>68</v>
      </c>
      <c r="D2495" s="12" t="n">
        <v>1</v>
      </c>
      <c r="E2495" s="16" t="n">
        <v>2859</v>
      </c>
      <c r="F2495" s="12" t="n">
        <v>0</v>
      </c>
      <c r="G2495" s="12" t="str">
        <f aca="false">INDEX(Products!$C$2:$C$181,MATCH(C2495,Products!$A$2:$A$181,0))</f>
        <v>Fashion</v>
      </c>
      <c r="H2495" s="16" t="n">
        <f aca="false">INDEX(Products!$E$2:$E$181,MATCH(C2495,Products!$A$2:$A$181,0))</f>
        <v>1757.26</v>
      </c>
      <c r="I2495" s="12" t="str">
        <f aca="false">INDEX(Orders!$G$2:$G$3525,MATCH(B2495,Orders!$A$2:$A$3525,0))</f>
        <v>Returned</v>
      </c>
      <c r="J2495" s="16" t="n">
        <f aca="false">D2495*E2495*(1-F2495/100)</f>
        <v>2859</v>
      </c>
      <c r="K2495" s="16" t="n">
        <f aca="false">D2495*H2495</f>
        <v>1757.26</v>
      </c>
      <c r="L2495" s="16" t="n">
        <f aca="false">J2495-K2495</f>
        <v>1101.74</v>
      </c>
    </row>
    <row r="2496" customFormat="false" ht="15" hidden="false" customHeight="false" outlineLevel="0" collapsed="false">
      <c r="A2496" s="12" t="n">
        <v>2495</v>
      </c>
      <c r="B2496" s="12" t="n">
        <v>1305</v>
      </c>
      <c r="C2496" s="12" t="n">
        <v>47</v>
      </c>
      <c r="D2496" s="12" t="n">
        <v>1</v>
      </c>
      <c r="E2496" s="16" t="n">
        <v>3909</v>
      </c>
      <c r="F2496" s="12" t="n">
        <v>0</v>
      </c>
      <c r="G2496" s="12" t="str">
        <f aca="false">INDEX(Products!$C$2:$C$181,MATCH(C2496,Products!$A$2:$A$181,0))</f>
        <v>Home &amp; Kitchen</v>
      </c>
      <c r="H2496" s="16" t="n">
        <f aca="false">INDEX(Products!$E$2:$E$181,MATCH(C2496,Products!$A$2:$A$181,0))</f>
        <v>2588.76</v>
      </c>
      <c r="I2496" s="12" t="str">
        <f aca="false">INDEX(Orders!$G$2:$G$3525,MATCH(B2496,Orders!$A$2:$A$3525,0))</f>
        <v>Returned</v>
      </c>
      <c r="J2496" s="16" t="n">
        <f aca="false">D2496*E2496*(1-F2496/100)</f>
        <v>3909</v>
      </c>
      <c r="K2496" s="16" t="n">
        <f aca="false">D2496*H2496</f>
        <v>2588.76</v>
      </c>
      <c r="L2496" s="16" t="n">
        <f aca="false">J2496-K2496</f>
        <v>1320.24</v>
      </c>
    </row>
    <row r="2497" customFormat="false" ht="15" hidden="false" customHeight="false" outlineLevel="0" collapsed="false">
      <c r="A2497" s="12" t="n">
        <v>2496</v>
      </c>
      <c r="B2497" s="12" t="n">
        <v>1306</v>
      </c>
      <c r="C2497" s="12" t="n">
        <v>123</v>
      </c>
      <c r="D2497" s="12" t="n">
        <v>1</v>
      </c>
      <c r="E2497" s="16" t="n">
        <v>319</v>
      </c>
      <c r="F2497" s="12" t="n">
        <v>5</v>
      </c>
      <c r="G2497" s="12" t="str">
        <f aca="false">INDEX(Products!$C$2:$C$181,MATCH(C2497,Products!$A$2:$A$181,0))</f>
        <v>Sports &amp; Fitness</v>
      </c>
      <c r="H2497" s="16" t="n">
        <f aca="false">INDEX(Products!$E$2:$E$181,MATCH(C2497,Products!$A$2:$A$181,0))</f>
        <v>234.68</v>
      </c>
      <c r="I2497" s="12" t="str">
        <f aca="false">INDEX(Orders!$G$2:$G$3525,MATCH(B2497,Orders!$A$2:$A$3525,0))</f>
        <v>Delivered</v>
      </c>
      <c r="J2497" s="16" t="n">
        <f aca="false">D2497*E2497*(1-F2497/100)</f>
        <v>303.05</v>
      </c>
      <c r="K2497" s="16" t="n">
        <f aca="false">D2497*H2497</f>
        <v>234.68</v>
      </c>
      <c r="L2497" s="16" t="n">
        <f aca="false">J2497-K2497</f>
        <v>68.37</v>
      </c>
    </row>
    <row r="2498" customFormat="false" ht="15" hidden="false" customHeight="false" outlineLevel="0" collapsed="false">
      <c r="A2498" s="12" t="n">
        <v>2497</v>
      </c>
      <c r="B2498" s="12" t="n">
        <v>1307</v>
      </c>
      <c r="C2498" s="12" t="n">
        <v>39</v>
      </c>
      <c r="D2498" s="12" t="n">
        <v>1</v>
      </c>
      <c r="E2498" s="16" t="n">
        <v>3959</v>
      </c>
      <c r="F2498" s="12" t="n">
        <v>0</v>
      </c>
      <c r="G2498" s="12" t="str">
        <f aca="false">INDEX(Products!$C$2:$C$181,MATCH(C2498,Products!$A$2:$A$181,0))</f>
        <v>Home &amp; Kitchen</v>
      </c>
      <c r="H2498" s="16" t="n">
        <f aca="false">INDEX(Products!$E$2:$E$181,MATCH(C2498,Products!$A$2:$A$181,0))</f>
        <v>2236.08</v>
      </c>
      <c r="I2498" s="12" t="str">
        <f aca="false">INDEX(Orders!$G$2:$G$3525,MATCH(B2498,Orders!$A$2:$A$3525,0))</f>
        <v>Delivered</v>
      </c>
      <c r="J2498" s="16" t="n">
        <f aca="false">D2498*E2498*(1-F2498/100)</f>
        <v>3959</v>
      </c>
      <c r="K2498" s="16" t="n">
        <f aca="false">D2498*H2498</f>
        <v>2236.08</v>
      </c>
      <c r="L2498" s="16" t="n">
        <f aca="false">J2498-K2498</f>
        <v>1722.92</v>
      </c>
    </row>
    <row r="2499" customFormat="false" ht="15" hidden="false" customHeight="false" outlineLevel="0" collapsed="false">
      <c r="A2499" s="12" t="n">
        <v>2498</v>
      </c>
      <c r="B2499" s="12" t="n">
        <v>1307</v>
      </c>
      <c r="C2499" s="12" t="n">
        <v>18</v>
      </c>
      <c r="D2499" s="12" t="n">
        <v>1</v>
      </c>
      <c r="E2499" s="16" t="n">
        <v>5829</v>
      </c>
      <c r="F2499" s="12" t="n">
        <v>5</v>
      </c>
      <c r="G2499" s="12" t="str">
        <f aca="false">INDEX(Products!$C$2:$C$181,MATCH(C2499,Products!$A$2:$A$181,0))</f>
        <v>Electronics</v>
      </c>
      <c r="H2499" s="16" t="n">
        <f aca="false">INDEX(Products!$E$2:$E$181,MATCH(C2499,Products!$A$2:$A$181,0))</f>
        <v>4148.38</v>
      </c>
      <c r="I2499" s="12" t="str">
        <f aca="false">INDEX(Orders!$G$2:$G$3525,MATCH(B2499,Orders!$A$2:$A$3525,0))</f>
        <v>Delivered</v>
      </c>
      <c r="J2499" s="16" t="n">
        <f aca="false">D2499*E2499*(1-F2499/100)</f>
        <v>5537.55</v>
      </c>
      <c r="K2499" s="16" t="n">
        <f aca="false">D2499*H2499</f>
        <v>4148.38</v>
      </c>
      <c r="L2499" s="16" t="n">
        <f aca="false">J2499-K2499</f>
        <v>1389.17</v>
      </c>
    </row>
    <row r="2500" customFormat="false" ht="15" hidden="false" customHeight="false" outlineLevel="0" collapsed="false">
      <c r="A2500" s="12" t="n">
        <v>2499</v>
      </c>
      <c r="B2500" s="12" t="n">
        <v>1308</v>
      </c>
      <c r="C2500" s="12" t="n">
        <v>148</v>
      </c>
      <c r="D2500" s="12" t="n">
        <v>1</v>
      </c>
      <c r="E2500" s="16" t="n">
        <v>739</v>
      </c>
      <c r="F2500" s="12" t="n">
        <v>5</v>
      </c>
      <c r="G2500" s="12" t="str">
        <f aca="false">INDEX(Products!$C$2:$C$181,MATCH(C2500,Products!$A$2:$A$181,0))</f>
        <v>Sports &amp; Fitness</v>
      </c>
      <c r="H2500" s="16" t="n">
        <f aca="false">INDEX(Products!$E$2:$E$181,MATCH(C2500,Products!$A$2:$A$181,0))</f>
        <v>483.64</v>
      </c>
      <c r="I2500" s="12" t="str">
        <f aca="false">INDEX(Orders!$G$2:$G$3525,MATCH(B2500,Orders!$A$2:$A$3525,0))</f>
        <v>Delivered</v>
      </c>
      <c r="J2500" s="16" t="n">
        <f aca="false">D2500*E2500*(1-F2500/100)</f>
        <v>702.05</v>
      </c>
      <c r="K2500" s="16" t="n">
        <f aca="false">D2500*H2500</f>
        <v>483.64</v>
      </c>
      <c r="L2500" s="16" t="n">
        <f aca="false">J2500-K2500</f>
        <v>218.41</v>
      </c>
    </row>
    <row r="2501" customFormat="false" ht="15" hidden="false" customHeight="false" outlineLevel="0" collapsed="false">
      <c r="A2501" s="12" t="n">
        <v>2500</v>
      </c>
      <c r="B2501" s="12" t="n">
        <v>1309</v>
      </c>
      <c r="C2501" s="12" t="n">
        <v>169</v>
      </c>
      <c r="D2501" s="12" t="n">
        <v>1</v>
      </c>
      <c r="E2501" s="16" t="n">
        <v>789</v>
      </c>
      <c r="F2501" s="12" t="n">
        <v>10</v>
      </c>
      <c r="G2501" s="12" t="str">
        <f aca="false">INDEX(Products!$C$2:$C$181,MATCH(C2501,Products!$A$2:$A$181,0))</f>
        <v>Books &amp; Stationery</v>
      </c>
      <c r="H2501" s="16" t="n">
        <f aca="false">INDEX(Products!$E$2:$E$181,MATCH(C2501,Products!$A$2:$A$181,0))</f>
        <v>544.99</v>
      </c>
      <c r="I2501" s="12" t="str">
        <f aca="false">INDEX(Orders!$G$2:$G$3525,MATCH(B2501,Orders!$A$2:$A$3525,0))</f>
        <v>Delivered</v>
      </c>
      <c r="J2501" s="16" t="n">
        <f aca="false">D2501*E2501*(1-F2501/100)</f>
        <v>710.1</v>
      </c>
      <c r="K2501" s="16" t="n">
        <f aca="false">D2501*H2501</f>
        <v>544.99</v>
      </c>
      <c r="L2501" s="16" t="n">
        <f aca="false">J2501-K2501</f>
        <v>165.11</v>
      </c>
    </row>
    <row r="2502" customFormat="false" ht="15" hidden="false" customHeight="false" outlineLevel="0" collapsed="false">
      <c r="A2502" s="12" t="n">
        <v>2501</v>
      </c>
      <c r="B2502" s="12" t="n">
        <v>1310</v>
      </c>
      <c r="C2502" s="12" t="n">
        <v>60</v>
      </c>
      <c r="D2502" s="12" t="n">
        <v>2</v>
      </c>
      <c r="E2502" s="16" t="n">
        <v>4519</v>
      </c>
      <c r="F2502" s="12" t="n">
        <v>5</v>
      </c>
      <c r="G2502" s="12" t="str">
        <f aca="false">INDEX(Products!$C$2:$C$181,MATCH(C2502,Products!$A$2:$A$181,0))</f>
        <v>Home &amp; Kitchen</v>
      </c>
      <c r="H2502" s="16" t="n">
        <f aca="false">INDEX(Products!$E$2:$E$181,MATCH(C2502,Products!$A$2:$A$181,0))</f>
        <v>2972.91</v>
      </c>
      <c r="I2502" s="12" t="str">
        <f aca="false">INDEX(Orders!$G$2:$G$3525,MATCH(B2502,Orders!$A$2:$A$3525,0))</f>
        <v>Delivered</v>
      </c>
      <c r="J2502" s="16" t="n">
        <f aca="false">D2502*E2502*(1-F2502/100)</f>
        <v>8586.1</v>
      </c>
      <c r="K2502" s="16" t="n">
        <f aca="false">D2502*H2502</f>
        <v>5945.82</v>
      </c>
      <c r="L2502" s="16" t="n">
        <f aca="false">J2502-K2502</f>
        <v>2640.28</v>
      </c>
    </row>
    <row r="2503" customFormat="false" ht="15" hidden="false" customHeight="false" outlineLevel="0" collapsed="false">
      <c r="A2503" s="12" t="n">
        <v>2502</v>
      </c>
      <c r="B2503" s="12" t="n">
        <v>1311</v>
      </c>
      <c r="C2503" s="12" t="n">
        <v>78</v>
      </c>
      <c r="D2503" s="12" t="n">
        <v>1</v>
      </c>
      <c r="E2503" s="16" t="n">
        <v>2969</v>
      </c>
      <c r="F2503" s="12" t="n">
        <v>5</v>
      </c>
      <c r="G2503" s="12" t="str">
        <f aca="false">INDEX(Products!$C$2:$C$181,MATCH(C2503,Products!$A$2:$A$181,0))</f>
        <v>Fashion</v>
      </c>
      <c r="H2503" s="16" t="n">
        <f aca="false">INDEX(Products!$E$2:$E$181,MATCH(C2503,Products!$A$2:$A$181,0))</f>
        <v>1776.68</v>
      </c>
      <c r="I2503" s="12" t="str">
        <f aca="false">INDEX(Orders!$G$2:$G$3525,MATCH(B2503,Orders!$A$2:$A$3525,0))</f>
        <v>Delivered</v>
      </c>
      <c r="J2503" s="16" t="n">
        <f aca="false">D2503*E2503*(1-F2503/100)</f>
        <v>2820.55</v>
      </c>
      <c r="K2503" s="16" t="n">
        <f aca="false">D2503*H2503</f>
        <v>1776.68</v>
      </c>
      <c r="L2503" s="16" t="n">
        <f aca="false">J2503-K2503</f>
        <v>1043.87</v>
      </c>
    </row>
    <row r="2504" customFormat="false" ht="15" hidden="false" customHeight="false" outlineLevel="0" collapsed="false">
      <c r="A2504" s="12" t="n">
        <v>2503</v>
      </c>
      <c r="B2504" s="12" t="n">
        <v>1312</v>
      </c>
      <c r="C2504" s="12" t="n">
        <v>119</v>
      </c>
      <c r="D2504" s="12" t="n">
        <v>2</v>
      </c>
      <c r="E2504" s="16" t="n">
        <v>619</v>
      </c>
      <c r="F2504" s="12" t="n">
        <v>0</v>
      </c>
      <c r="G2504" s="12" t="str">
        <f aca="false">INDEX(Products!$C$2:$C$181,MATCH(C2504,Products!$A$2:$A$181,0))</f>
        <v>Beauty</v>
      </c>
      <c r="H2504" s="16" t="n">
        <f aca="false">INDEX(Products!$E$2:$E$181,MATCH(C2504,Products!$A$2:$A$181,0))</f>
        <v>343.46</v>
      </c>
      <c r="I2504" s="12" t="str">
        <f aca="false">INDEX(Orders!$G$2:$G$3525,MATCH(B2504,Orders!$A$2:$A$3525,0))</f>
        <v>Delivered</v>
      </c>
      <c r="J2504" s="16" t="n">
        <f aca="false">D2504*E2504*(1-F2504/100)</f>
        <v>1238</v>
      </c>
      <c r="K2504" s="16" t="n">
        <f aca="false">D2504*H2504</f>
        <v>686.92</v>
      </c>
      <c r="L2504" s="16" t="n">
        <f aca="false">J2504-K2504</f>
        <v>551.08</v>
      </c>
    </row>
    <row r="2505" customFormat="false" ht="15" hidden="false" customHeight="false" outlineLevel="0" collapsed="false">
      <c r="A2505" s="12" t="n">
        <v>2504</v>
      </c>
      <c r="B2505" s="12" t="n">
        <v>1312</v>
      </c>
      <c r="C2505" s="12" t="n">
        <v>9</v>
      </c>
      <c r="D2505" s="12" t="n">
        <v>1</v>
      </c>
      <c r="E2505" s="16" t="n">
        <v>2389</v>
      </c>
      <c r="F2505" s="12" t="n">
        <v>5</v>
      </c>
      <c r="G2505" s="12" t="str">
        <f aca="false">INDEX(Products!$C$2:$C$181,MATCH(C2505,Products!$A$2:$A$181,0))</f>
        <v>Electronics</v>
      </c>
      <c r="H2505" s="16" t="n">
        <f aca="false">INDEX(Products!$E$2:$E$181,MATCH(C2505,Products!$A$2:$A$181,0))</f>
        <v>1564.68</v>
      </c>
      <c r="I2505" s="12" t="str">
        <f aca="false">INDEX(Orders!$G$2:$G$3525,MATCH(B2505,Orders!$A$2:$A$3525,0))</f>
        <v>Delivered</v>
      </c>
      <c r="J2505" s="16" t="n">
        <f aca="false">D2505*E2505*(1-F2505/100)</f>
        <v>2269.55</v>
      </c>
      <c r="K2505" s="16" t="n">
        <f aca="false">D2505*H2505</f>
        <v>1564.68</v>
      </c>
      <c r="L2505" s="16" t="n">
        <f aca="false">J2505-K2505</f>
        <v>704.87</v>
      </c>
    </row>
    <row r="2506" customFormat="false" ht="15" hidden="false" customHeight="false" outlineLevel="0" collapsed="false">
      <c r="A2506" s="12" t="n">
        <v>2505</v>
      </c>
      <c r="B2506" s="12" t="n">
        <v>1312</v>
      </c>
      <c r="C2506" s="12" t="n">
        <v>82</v>
      </c>
      <c r="D2506" s="12" t="n">
        <v>1</v>
      </c>
      <c r="E2506" s="16" t="n">
        <v>2019</v>
      </c>
      <c r="F2506" s="12" t="n">
        <v>0</v>
      </c>
      <c r="G2506" s="12" t="str">
        <f aca="false">INDEX(Products!$C$2:$C$181,MATCH(C2506,Products!$A$2:$A$181,0))</f>
        <v>Fashion</v>
      </c>
      <c r="H2506" s="16" t="n">
        <f aca="false">INDEX(Products!$E$2:$E$181,MATCH(C2506,Products!$A$2:$A$181,0))</f>
        <v>1326.8</v>
      </c>
      <c r="I2506" s="12" t="str">
        <f aca="false">INDEX(Orders!$G$2:$G$3525,MATCH(B2506,Orders!$A$2:$A$3525,0))</f>
        <v>Delivered</v>
      </c>
      <c r="J2506" s="16" t="n">
        <f aca="false">D2506*E2506*(1-F2506/100)</f>
        <v>2019</v>
      </c>
      <c r="K2506" s="16" t="n">
        <f aca="false">D2506*H2506</f>
        <v>1326.8</v>
      </c>
      <c r="L2506" s="16" t="n">
        <f aca="false">J2506-K2506</f>
        <v>692.2</v>
      </c>
    </row>
    <row r="2507" customFormat="false" ht="15" hidden="false" customHeight="false" outlineLevel="0" collapsed="false">
      <c r="A2507" s="12" t="n">
        <v>2506</v>
      </c>
      <c r="B2507" s="12" t="n">
        <v>1312</v>
      </c>
      <c r="C2507" s="12" t="n">
        <v>64</v>
      </c>
      <c r="D2507" s="12" t="n">
        <v>1</v>
      </c>
      <c r="E2507" s="16" t="n">
        <v>2519</v>
      </c>
      <c r="F2507" s="12" t="n">
        <v>0</v>
      </c>
      <c r="G2507" s="12" t="str">
        <f aca="false">INDEX(Products!$C$2:$C$181,MATCH(C2507,Products!$A$2:$A$181,0))</f>
        <v>Fashion</v>
      </c>
      <c r="H2507" s="16" t="n">
        <f aca="false">INDEX(Products!$E$2:$E$181,MATCH(C2507,Products!$A$2:$A$181,0))</f>
        <v>1819.09</v>
      </c>
      <c r="I2507" s="12" t="str">
        <f aca="false">INDEX(Orders!$G$2:$G$3525,MATCH(B2507,Orders!$A$2:$A$3525,0))</f>
        <v>Delivered</v>
      </c>
      <c r="J2507" s="16" t="n">
        <f aca="false">D2507*E2507*(1-F2507/100)</f>
        <v>2519</v>
      </c>
      <c r="K2507" s="16" t="n">
        <f aca="false">D2507*H2507</f>
        <v>1819.09</v>
      </c>
      <c r="L2507" s="16" t="n">
        <f aca="false">J2507-K2507</f>
        <v>699.91</v>
      </c>
    </row>
    <row r="2508" customFormat="false" ht="15" hidden="false" customHeight="false" outlineLevel="0" collapsed="false">
      <c r="A2508" s="12" t="n">
        <v>2507</v>
      </c>
      <c r="B2508" s="12" t="n">
        <v>1313</v>
      </c>
      <c r="C2508" s="12" t="n">
        <v>7</v>
      </c>
      <c r="D2508" s="12" t="n">
        <v>1</v>
      </c>
      <c r="E2508" s="16" t="n">
        <v>5139</v>
      </c>
      <c r="F2508" s="12" t="n">
        <v>0</v>
      </c>
      <c r="G2508" s="12" t="str">
        <f aca="false">INDEX(Products!$C$2:$C$181,MATCH(C2508,Products!$A$2:$A$181,0))</f>
        <v>Electronics</v>
      </c>
      <c r="H2508" s="16" t="n">
        <f aca="false">INDEX(Products!$E$2:$E$181,MATCH(C2508,Products!$A$2:$A$181,0))</f>
        <v>3044.69</v>
      </c>
      <c r="I2508" s="12" t="str">
        <f aca="false">INDEX(Orders!$G$2:$G$3525,MATCH(B2508,Orders!$A$2:$A$3525,0))</f>
        <v>Delivered</v>
      </c>
      <c r="J2508" s="16" t="n">
        <f aca="false">D2508*E2508*(1-F2508/100)</f>
        <v>5139</v>
      </c>
      <c r="K2508" s="16" t="n">
        <f aca="false">D2508*H2508</f>
        <v>3044.69</v>
      </c>
      <c r="L2508" s="16" t="n">
        <f aca="false">J2508-K2508</f>
        <v>2094.31</v>
      </c>
    </row>
    <row r="2509" customFormat="false" ht="15" hidden="false" customHeight="false" outlineLevel="0" collapsed="false">
      <c r="A2509" s="12" t="n">
        <v>2508</v>
      </c>
      <c r="B2509" s="12" t="n">
        <v>1313</v>
      </c>
      <c r="C2509" s="12" t="n">
        <v>25</v>
      </c>
      <c r="D2509" s="12" t="n">
        <v>1</v>
      </c>
      <c r="E2509" s="16" t="n">
        <v>3649</v>
      </c>
      <c r="F2509" s="12" t="n">
        <v>0</v>
      </c>
      <c r="G2509" s="12" t="str">
        <f aca="false">INDEX(Products!$C$2:$C$181,MATCH(C2509,Products!$A$2:$A$181,0))</f>
        <v>Electronics</v>
      </c>
      <c r="H2509" s="16" t="n">
        <f aca="false">INDEX(Products!$E$2:$E$181,MATCH(C2509,Products!$A$2:$A$181,0))</f>
        <v>2141.86</v>
      </c>
      <c r="I2509" s="12" t="str">
        <f aca="false">INDEX(Orders!$G$2:$G$3525,MATCH(B2509,Orders!$A$2:$A$3525,0))</f>
        <v>Delivered</v>
      </c>
      <c r="J2509" s="16" t="n">
        <f aca="false">D2509*E2509*(1-F2509/100)</f>
        <v>3649</v>
      </c>
      <c r="K2509" s="16" t="n">
        <f aca="false">D2509*H2509</f>
        <v>2141.86</v>
      </c>
      <c r="L2509" s="16" t="n">
        <f aca="false">J2509-K2509</f>
        <v>1507.14</v>
      </c>
    </row>
    <row r="2510" customFormat="false" ht="15" hidden="false" customHeight="false" outlineLevel="0" collapsed="false">
      <c r="A2510" s="12" t="n">
        <v>2509</v>
      </c>
      <c r="B2510" s="12" t="n">
        <v>1314</v>
      </c>
      <c r="C2510" s="12" t="n">
        <v>85</v>
      </c>
      <c r="D2510" s="12" t="n">
        <v>1</v>
      </c>
      <c r="E2510" s="16" t="n">
        <v>419</v>
      </c>
      <c r="F2510" s="12" t="n">
        <v>0</v>
      </c>
      <c r="G2510" s="12" t="str">
        <f aca="false">INDEX(Products!$C$2:$C$181,MATCH(C2510,Products!$A$2:$A$181,0))</f>
        <v>Fashion</v>
      </c>
      <c r="H2510" s="16" t="n">
        <f aca="false">INDEX(Products!$E$2:$E$181,MATCH(C2510,Products!$A$2:$A$181,0))</f>
        <v>279.97</v>
      </c>
      <c r="I2510" s="12" t="str">
        <f aca="false">INDEX(Orders!$G$2:$G$3525,MATCH(B2510,Orders!$A$2:$A$3525,0))</f>
        <v>Delivered</v>
      </c>
      <c r="J2510" s="16" t="n">
        <f aca="false">D2510*E2510*(1-F2510/100)</f>
        <v>419</v>
      </c>
      <c r="K2510" s="16" t="n">
        <f aca="false">D2510*H2510</f>
        <v>279.97</v>
      </c>
      <c r="L2510" s="16" t="n">
        <f aca="false">J2510-K2510</f>
        <v>139.03</v>
      </c>
    </row>
    <row r="2511" customFormat="false" ht="15" hidden="false" customHeight="false" outlineLevel="0" collapsed="false">
      <c r="A2511" s="12" t="n">
        <v>2510</v>
      </c>
      <c r="B2511" s="12" t="n">
        <v>1314</v>
      </c>
      <c r="C2511" s="12" t="n">
        <v>58</v>
      </c>
      <c r="D2511" s="12" t="n">
        <v>1</v>
      </c>
      <c r="E2511" s="16" t="n">
        <v>3319</v>
      </c>
      <c r="F2511" s="12" t="n">
        <v>0</v>
      </c>
      <c r="G2511" s="12" t="str">
        <f aca="false">INDEX(Products!$C$2:$C$181,MATCH(C2511,Products!$A$2:$A$181,0))</f>
        <v>Home &amp; Kitchen</v>
      </c>
      <c r="H2511" s="16" t="n">
        <f aca="false">INDEX(Products!$E$2:$E$181,MATCH(C2511,Products!$A$2:$A$181,0))</f>
        <v>2403.93</v>
      </c>
      <c r="I2511" s="12" t="str">
        <f aca="false">INDEX(Orders!$G$2:$G$3525,MATCH(B2511,Orders!$A$2:$A$3525,0))</f>
        <v>Delivered</v>
      </c>
      <c r="J2511" s="16" t="n">
        <f aca="false">D2511*E2511*(1-F2511/100)</f>
        <v>3319</v>
      </c>
      <c r="K2511" s="16" t="n">
        <f aca="false">D2511*H2511</f>
        <v>2403.93</v>
      </c>
      <c r="L2511" s="16" t="n">
        <f aca="false">J2511-K2511</f>
        <v>915.07</v>
      </c>
    </row>
    <row r="2512" customFormat="false" ht="15" hidden="false" customHeight="false" outlineLevel="0" collapsed="false">
      <c r="A2512" s="12" t="n">
        <v>2511</v>
      </c>
      <c r="B2512" s="12" t="n">
        <v>1314</v>
      </c>
      <c r="C2512" s="12" t="n">
        <v>78</v>
      </c>
      <c r="D2512" s="12" t="n">
        <v>1</v>
      </c>
      <c r="E2512" s="16" t="n">
        <v>2969</v>
      </c>
      <c r="F2512" s="12" t="n">
        <v>0</v>
      </c>
      <c r="G2512" s="12" t="str">
        <f aca="false">INDEX(Products!$C$2:$C$181,MATCH(C2512,Products!$A$2:$A$181,0))</f>
        <v>Fashion</v>
      </c>
      <c r="H2512" s="16" t="n">
        <f aca="false">INDEX(Products!$E$2:$E$181,MATCH(C2512,Products!$A$2:$A$181,0))</f>
        <v>1776.68</v>
      </c>
      <c r="I2512" s="12" t="str">
        <f aca="false">INDEX(Orders!$G$2:$G$3525,MATCH(B2512,Orders!$A$2:$A$3525,0))</f>
        <v>Delivered</v>
      </c>
      <c r="J2512" s="16" t="n">
        <f aca="false">D2512*E2512*(1-F2512/100)</f>
        <v>2969</v>
      </c>
      <c r="K2512" s="16" t="n">
        <f aca="false">D2512*H2512</f>
        <v>1776.68</v>
      </c>
      <c r="L2512" s="16" t="n">
        <f aca="false">J2512-K2512</f>
        <v>1192.32</v>
      </c>
    </row>
    <row r="2513" customFormat="false" ht="15" hidden="false" customHeight="false" outlineLevel="0" collapsed="false">
      <c r="A2513" s="12" t="n">
        <v>2512</v>
      </c>
      <c r="B2513" s="12" t="n">
        <v>1315</v>
      </c>
      <c r="C2513" s="12" t="n">
        <v>73</v>
      </c>
      <c r="D2513" s="12" t="n">
        <v>1</v>
      </c>
      <c r="E2513" s="16" t="n">
        <v>1079</v>
      </c>
      <c r="F2513" s="12" t="n">
        <v>0</v>
      </c>
      <c r="G2513" s="12" t="str">
        <f aca="false">INDEX(Products!$C$2:$C$181,MATCH(C2513,Products!$A$2:$A$181,0))</f>
        <v>Fashion</v>
      </c>
      <c r="H2513" s="16" t="n">
        <f aca="false">INDEX(Products!$E$2:$E$181,MATCH(C2513,Products!$A$2:$A$181,0))</f>
        <v>601.41</v>
      </c>
      <c r="I2513" s="12" t="str">
        <f aca="false">INDEX(Orders!$G$2:$G$3525,MATCH(B2513,Orders!$A$2:$A$3525,0))</f>
        <v>Returned</v>
      </c>
      <c r="J2513" s="16" t="n">
        <f aca="false">D2513*E2513*(1-F2513/100)</f>
        <v>1079</v>
      </c>
      <c r="K2513" s="16" t="n">
        <f aca="false">D2513*H2513</f>
        <v>601.41</v>
      </c>
      <c r="L2513" s="16" t="n">
        <f aca="false">J2513-K2513</f>
        <v>477.59</v>
      </c>
    </row>
    <row r="2514" customFormat="false" ht="15" hidden="false" customHeight="false" outlineLevel="0" collapsed="false">
      <c r="A2514" s="12" t="n">
        <v>2513</v>
      </c>
      <c r="B2514" s="12" t="n">
        <v>1315</v>
      </c>
      <c r="C2514" s="12" t="n">
        <v>145</v>
      </c>
      <c r="D2514" s="12" t="n">
        <v>1</v>
      </c>
      <c r="E2514" s="16" t="n">
        <v>1329</v>
      </c>
      <c r="F2514" s="12" t="n">
        <v>0</v>
      </c>
      <c r="G2514" s="12" t="str">
        <f aca="false">INDEX(Products!$C$2:$C$181,MATCH(C2514,Products!$A$2:$A$181,0))</f>
        <v>Sports &amp; Fitness</v>
      </c>
      <c r="H2514" s="16" t="n">
        <f aca="false">INDEX(Products!$E$2:$E$181,MATCH(C2514,Products!$A$2:$A$181,0))</f>
        <v>887.99</v>
      </c>
      <c r="I2514" s="12" t="str">
        <f aca="false">INDEX(Orders!$G$2:$G$3525,MATCH(B2514,Orders!$A$2:$A$3525,0))</f>
        <v>Returned</v>
      </c>
      <c r="J2514" s="16" t="n">
        <f aca="false">D2514*E2514*(1-F2514/100)</f>
        <v>1329</v>
      </c>
      <c r="K2514" s="16" t="n">
        <f aca="false">D2514*H2514</f>
        <v>887.99</v>
      </c>
      <c r="L2514" s="16" t="n">
        <f aca="false">J2514-K2514</f>
        <v>441.01</v>
      </c>
    </row>
    <row r="2515" customFormat="false" ht="15" hidden="false" customHeight="false" outlineLevel="0" collapsed="false">
      <c r="A2515" s="12" t="n">
        <v>2514</v>
      </c>
      <c r="B2515" s="12" t="n">
        <v>1315</v>
      </c>
      <c r="C2515" s="12" t="n">
        <v>5</v>
      </c>
      <c r="D2515" s="12" t="n">
        <v>1</v>
      </c>
      <c r="E2515" s="16" t="n">
        <v>3939</v>
      </c>
      <c r="F2515" s="12" t="n">
        <v>5</v>
      </c>
      <c r="G2515" s="12" t="str">
        <f aca="false">INDEX(Products!$C$2:$C$181,MATCH(C2515,Products!$A$2:$A$181,0))</f>
        <v>Electronics</v>
      </c>
      <c r="H2515" s="16" t="n">
        <f aca="false">INDEX(Products!$E$2:$E$181,MATCH(C2515,Products!$A$2:$A$181,0))</f>
        <v>2724.27</v>
      </c>
      <c r="I2515" s="12" t="str">
        <f aca="false">INDEX(Orders!$G$2:$G$3525,MATCH(B2515,Orders!$A$2:$A$3525,0))</f>
        <v>Returned</v>
      </c>
      <c r="J2515" s="16" t="n">
        <f aca="false">D2515*E2515*(1-F2515/100)</f>
        <v>3742.05</v>
      </c>
      <c r="K2515" s="16" t="n">
        <f aca="false">D2515*H2515</f>
        <v>2724.27</v>
      </c>
      <c r="L2515" s="16" t="n">
        <f aca="false">J2515-K2515</f>
        <v>1017.78</v>
      </c>
    </row>
    <row r="2516" customFormat="false" ht="15" hidden="false" customHeight="false" outlineLevel="0" collapsed="false">
      <c r="A2516" s="12" t="n">
        <v>2515</v>
      </c>
      <c r="B2516" s="12" t="n">
        <v>1315</v>
      </c>
      <c r="C2516" s="12" t="n">
        <v>128</v>
      </c>
      <c r="D2516" s="12" t="n">
        <v>1</v>
      </c>
      <c r="E2516" s="16" t="n">
        <v>899</v>
      </c>
      <c r="F2516" s="12" t="n">
        <v>0</v>
      </c>
      <c r="G2516" s="12" t="str">
        <f aca="false">INDEX(Products!$C$2:$C$181,MATCH(C2516,Products!$A$2:$A$181,0))</f>
        <v>Sports &amp; Fitness</v>
      </c>
      <c r="H2516" s="16" t="n">
        <f aca="false">INDEX(Products!$E$2:$E$181,MATCH(C2516,Products!$A$2:$A$181,0))</f>
        <v>594.56</v>
      </c>
      <c r="I2516" s="12" t="str">
        <f aca="false">INDEX(Orders!$G$2:$G$3525,MATCH(B2516,Orders!$A$2:$A$3525,0))</f>
        <v>Returned</v>
      </c>
      <c r="J2516" s="16" t="n">
        <f aca="false">D2516*E2516*(1-F2516/100)</f>
        <v>899</v>
      </c>
      <c r="K2516" s="16" t="n">
        <f aca="false">D2516*H2516</f>
        <v>594.56</v>
      </c>
      <c r="L2516" s="16" t="n">
        <f aca="false">J2516-K2516</f>
        <v>304.44</v>
      </c>
    </row>
    <row r="2517" customFormat="false" ht="15" hidden="false" customHeight="false" outlineLevel="0" collapsed="false">
      <c r="A2517" s="12" t="n">
        <v>2516</v>
      </c>
      <c r="B2517" s="12" t="n">
        <v>1316</v>
      </c>
      <c r="C2517" s="12" t="n">
        <v>64</v>
      </c>
      <c r="D2517" s="12" t="n">
        <v>2</v>
      </c>
      <c r="E2517" s="16" t="n">
        <v>2519</v>
      </c>
      <c r="F2517" s="12" t="n">
        <v>10</v>
      </c>
      <c r="G2517" s="12" t="str">
        <f aca="false">INDEX(Products!$C$2:$C$181,MATCH(C2517,Products!$A$2:$A$181,0))</f>
        <v>Fashion</v>
      </c>
      <c r="H2517" s="16" t="n">
        <f aca="false">INDEX(Products!$E$2:$E$181,MATCH(C2517,Products!$A$2:$A$181,0))</f>
        <v>1819.09</v>
      </c>
      <c r="I2517" s="12" t="str">
        <f aca="false">INDEX(Orders!$G$2:$G$3525,MATCH(B2517,Orders!$A$2:$A$3525,0))</f>
        <v>Delivered</v>
      </c>
      <c r="J2517" s="16" t="n">
        <f aca="false">D2517*E2517*(1-F2517/100)</f>
        <v>4534.2</v>
      </c>
      <c r="K2517" s="16" t="n">
        <f aca="false">D2517*H2517</f>
        <v>3638.18</v>
      </c>
      <c r="L2517" s="16" t="n">
        <f aca="false">J2517-K2517</f>
        <v>896.02</v>
      </c>
    </row>
    <row r="2518" customFormat="false" ht="15" hidden="false" customHeight="false" outlineLevel="0" collapsed="false">
      <c r="A2518" s="12" t="n">
        <v>2517</v>
      </c>
      <c r="B2518" s="12" t="n">
        <v>1316</v>
      </c>
      <c r="C2518" s="12" t="n">
        <v>167</v>
      </c>
      <c r="D2518" s="12" t="n">
        <v>1</v>
      </c>
      <c r="E2518" s="16" t="n">
        <v>119</v>
      </c>
      <c r="F2518" s="12" t="n">
        <v>0</v>
      </c>
      <c r="G2518" s="12" t="str">
        <f aca="false">INDEX(Products!$C$2:$C$181,MATCH(C2518,Products!$A$2:$A$181,0))</f>
        <v>Books &amp; Stationery</v>
      </c>
      <c r="H2518" s="16" t="n">
        <f aca="false">INDEX(Products!$E$2:$E$181,MATCH(C2518,Products!$A$2:$A$181,0))</f>
        <v>68.21</v>
      </c>
      <c r="I2518" s="12" t="str">
        <f aca="false">INDEX(Orders!$G$2:$G$3525,MATCH(B2518,Orders!$A$2:$A$3525,0))</f>
        <v>Delivered</v>
      </c>
      <c r="J2518" s="16" t="n">
        <f aca="false">D2518*E2518*(1-F2518/100)</f>
        <v>119</v>
      </c>
      <c r="K2518" s="16" t="n">
        <f aca="false">D2518*H2518</f>
        <v>68.21</v>
      </c>
      <c r="L2518" s="16" t="n">
        <f aca="false">J2518-K2518</f>
        <v>50.79</v>
      </c>
    </row>
    <row r="2519" customFormat="false" ht="15" hidden="false" customHeight="false" outlineLevel="0" collapsed="false">
      <c r="A2519" s="12" t="n">
        <v>2518</v>
      </c>
      <c r="B2519" s="12" t="n">
        <v>1317</v>
      </c>
      <c r="C2519" s="12" t="n">
        <v>144</v>
      </c>
      <c r="D2519" s="12" t="n">
        <v>1</v>
      </c>
      <c r="E2519" s="16" t="n">
        <v>2009</v>
      </c>
      <c r="F2519" s="12" t="n">
        <v>15</v>
      </c>
      <c r="G2519" s="12" t="str">
        <f aca="false">INDEX(Products!$C$2:$C$181,MATCH(C2519,Products!$A$2:$A$181,0))</f>
        <v>Sports &amp; Fitness</v>
      </c>
      <c r="H2519" s="16" t="n">
        <f aca="false">INDEX(Products!$E$2:$E$181,MATCH(C2519,Products!$A$2:$A$181,0))</f>
        <v>1322.98</v>
      </c>
      <c r="I2519" s="12" t="str">
        <f aca="false">INDEX(Orders!$G$2:$G$3525,MATCH(B2519,Orders!$A$2:$A$3525,0))</f>
        <v>Delivered</v>
      </c>
      <c r="J2519" s="16" t="n">
        <f aca="false">D2519*E2519*(1-F2519/100)</f>
        <v>1707.65</v>
      </c>
      <c r="K2519" s="16" t="n">
        <f aca="false">D2519*H2519</f>
        <v>1322.98</v>
      </c>
      <c r="L2519" s="16" t="n">
        <f aca="false">J2519-K2519</f>
        <v>384.67</v>
      </c>
    </row>
    <row r="2520" customFormat="false" ht="15" hidden="false" customHeight="false" outlineLevel="0" collapsed="false">
      <c r="A2520" s="12" t="n">
        <v>2519</v>
      </c>
      <c r="B2520" s="12" t="n">
        <v>1317</v>
      </c>
      <c r="C2520" s="12" t="n">
        <v>140</v>
      </c>
      <c r="D2520" s="12" t="n">
        <v>1</v>
      </c>
      <c r="E2520" s="16" t="n">
        <v>2889</v>
      </c>
      <c r="F2520" s="12" t="n">
        <v>0</v>
      </c>
      <c r="G2520" s="12" t="str">
        <f aca="false">INDEX(Products!$C$2:$C$181,MATCH(C2520,Products!$A$2:$A$181,0))</f>
        <v>Sports &amp; Fitness</v>
      </c>
      <c r="H2520" s="16" t="n">
        <f aca="false">INDEX(Products!$E$2:$E$181,MATCH(C2520,Products!$A$2:$A$181,0))</f>
        <v>2048.76</v>
      </c>
      <c r="I2520" s="12" t="str">
        <f aca="false">INDEX(Orders!$G$2:$G$3525,MATCH(B2520,Orders!$A$2:$A$3525,0))</f>
        <v>Delivered</v>
      </c>
      <c r="J2520" s="16" t="n">
        <f aca="false">D2520*E2520*(1-F2520/100)</f>
        <v>2889</v>
      </c>
      <c r="K2520" s="16" t="n">
        <f aca="false">D2520*H2520</f>
        <v>2048.76</v>
      </c>
      <c r="L2520" s="16" t="n">
        <f aca="false">J2520-K2520</f>
        <v>840.24</v>
      </c>
    </row>
    <row r="2521" customFormat="false" ht="15" hidden="false" customHeight="false" outlineLevel="0" collapsed="false">
      <c r="A2521" s="12" t="n">
        <v>2520</v>
      </c>
      <c r="B2521" s="12" t="n">
        <v>1318</v>
      </c>
      <c r="C2521" s="12" t="n">
        <v>123</v>
      </c>
      <c r="D2521" s="12" t="n">
        <v>1</v>
      </c>
      <c r="E2521" s="16" t="n">
        <v>319</v>
      </c>
      <c r="F2521" s="12" t="n">
        <v>0</v>
      </c>
      <c r="G2521" s="12" t="str">
        <f aca="false">INDEX(Products!$C$2:$C$181,MATCH(C2521,Products!$A$2:$A$181,0))</f>
        <v>Sports &amp; Fitness</v>
      </c>
      <c r="H2521" s="16" t="n">
        <f aca="false">INDEX(Products!$E$2:$E$181,MATCH(C2521,Products!$A$2:$A$181,0))</f>
        <v>234.68</v>
      </c>
      <c r="I2521" s="12" t="str">
        <f aca="false">INDEX(Orders!$G$2:$G$3525,MATCH(B2521,Orders!$A$2:$A$3525,0))</f>
        <v>Delivered</v>
      </c>
      <c r="J2521" s="16" t="n">
        <f aca="false">D2521*E2521*(1-F2521/100)</f>
        <v>319</v>
      </c>
      <c r="K2521" s="16" t="n">
        <f aca="false">D2521*H2521</f>
        <v>234.68</v>
      </c>
      <c r="L2521" s="16" t="n">
        <f aca="false">J2521-K2521</f>
        <v>84.32</v>
      </c>
    </row>
    <row r="2522" customFormat="false" ht="15" hidden="false" customHeight="false" outlineLevel="0" collapsed="false">
      <c r="A2522" s="12" t="n">
        <v>2521</v>
      </c>
      <c r="B2522" s="12" t="n">
        <v>1319</v>
      </c>
      <c r="C2522" s="12" t="n">
        <v>28</v>
      </c>
      <c r="D2522" s="12" t="n">
        <v>3</v>
      </c>
      <c r="E2522" s="16" t="n">
        <v>3919</v>
      </c>
      <c r="F2522" s="12" t="n">
        <v>0</v>
      </c>
      <c r="G2522" s="12" t="str">
        <f aca="false">INDEX(Products!$C$2:$C$181,MATCH(C2522,Products!$A$2:$A$181,0))</f>
        <v>Electronics</v>
      </c>
      <c r="H2522" s="16" t="n">
        <f aca="false">INDEX(Products!$E$2:$E$181,MATCH(C2522,Products!$A$2:$A$181,0))</f>
        <v>2878.02</v>
      </c>
      <c r="I2522" s="12" t="str">
        <f aca="false">INDEX(Orders!$G$2:$G$3525,MATCH(B2522,Orders!$A$2:$A$3525,0))</f>
        <v>Delivered</v>
      </c>
      <c r="J2522" s="16" t="n">
        <f aca="false">D2522*E2522*(1-F2522/100)</f>
        <v>11757</v>
      </c>
      <c r="K2522" s="16" t="n">
        <f aca="false">D2522*H2522</f>
        <v>8634.06</v>
      </c>
      <c r="L2522" s="16" t="n">
        <f aca="false">J2522-K2522</f>
        <v>3122.94</v>
      </c>
    </row>
    <row r="2523" customFormat="false" ht="15" hidden="false" customHeight="false" outlineLevel="0" collapsed="false">
      <c r="A2523" s="12" t="n">
        <v>2522</v>
      </c>
      <c r="B2523" s="12" t="n">
        <v>1320</v>
      </c>
      <c r="C2523" s="12" t="n">
        <v>22</v>
      </c>
      <c r="D2523" s="12" t="n">
        <v>1</v>
      </c>
      <c r="E2523" s="16" t="n">
        <v>989</v>
      </c>
      <c r="F2523" s="12" t="n">
        <v>10</v>
      </c>
      <c r="G2523" s="12" t="str">
        <f aca="false">INDEX(Products!$C$2:$C$181,MATCH(C2523,Products!$A$2:$A$181,0))</f>
        <v>Electronics</v>
      </c>
      <c r="H2523" s="16" t="n">
        <f aca="false">INDEX(Products!$E$2:$E$181,MATCH(C2523,Products!$A$2:$A$181,0))</f>
        <v>723.81</v>
      </c>
      <c r="I2523" s="12" t="str">
        <f aca="false">INDEX(Orders!$G$2:$G$3525,MATCH(B2523,Orders!$A$2:$A$3525,0))</f>
        <v>Cancelled</v>
      </c>
      <c r="J2523" s="16" t="n">
        <f aca="false">D2523*E2523*(1-F2523/100)</f>
        <v>890.1</v>
      </c>
      <c r="K2523" s="16" t="n">
        <f aca="false">D2523*H2523</f>
        <v>723.81</v>
      </c>
      <c r="L2523" s="16" t="n">
        <f aca="false">J2523-K2523</f>
        <v>166.29</v>
      </c>
    </row>
    <row r="2524" customFormat="false" ht="15" hidden="false" customHeight="false" outlineLevel="0" collapsed="false">
      <c r="A2524" s="12" t="n">
        <v>2523</v>
      </c>
      <c r="B2524" s="12" t="n">
        <v>1321</v>
      </c>
      <c r="C2524" s="12" t="n">
        <v>46</v>
      </c>
      <c r="D2524" s="12" t="n">
        <v>1</v>
      </c>
      <c r="E2524" s="16" t="n">
        <v>959</v>
      </c>
      <c r="F2524" s="12" t="n">
        <v>0</v>
      </c>
      <c r="G2524" s="12" t="str">
        <f aca="false">INDEX(Products!$C$2:$C$181,MATCH(C2524,Products!$A$2:$A$181,0))</f>
        <v>Home &amp; Kitchen</v>
      </c>
      <c r="H2524" s="16" t="n">
        <f aca="false">INDEX(Products!$E$2:$E$181,MATCH(C2524,Products!$A$2:$A$181,0))</f>
        <v>664.25</v>
      </c>
      <c r="I2524" s="12" t="str">
        <f aca="false">INDEX(Orders!$G$2:$G$3525,MATCH(B2524,Orders!$A$2:$A$3525,0))</f>
        <v>Cancelled</v>
      </c>
      <c r="J2524" s="16" t="n">
        <f aca="false">D2524*E2524*(1-F2524/100)</f>
        <v>959</v>
      </c>
      <c r="K2524" s="16" t="n">
        <f aca="false">D2524*H2524</f>
        <v>664.25</v>
      </c>
      <c r="L2524" s="16" t="n">
        <f aca="false">J2524-K2524</f>
        <v>294.75</v>
      </c>
    </row>
    <row r="2525" customFormat="false" ht="15" hidden="false" customHeight="false" outlineLevel="0" collapsed="false">
      <c r="A2525" s="12" t="n">
        <v>2524</v>
      </c>
      <c r="B2525" s="12" t="n">
        <v>1322</v>
      </c>
      <c r="C2525" s="12" t="n">
        <v>115</v>
      </c>
      <c r="D2525" s="12" t="n">
        <v>1</v>
      </c>
      <c r="E2525" s="16" t="n">
        <v>1629</v>
      </c>
      <c r="F2525" s="12" t="n">
        <v>0</v>
      </c>
      <c r="G2525" s="12" t="str">
        <f aca="false">INDEX(Products!$C$2:$C$181,MATCH(C2525,Products!$A$2:$A$181,0))</f>
        <v>Beauty</v>
      </c>
      <c r="H2525" s="16" t="n">
        <f aca="false">INDEX(Products!$E$2:$E$181,MATCH(C2525,Products!$A$2:$A$181,0))</f>
        <v>1101.57</v>
      </c>
      <c r="I2525" s="12" t="str">
        <f aca="false">INDEX(Orders!$G$2:$G$3525,MATCH(B2525,Orders!$A$2:$A$3525,0))</f>
        <v>Delivered</v>
      </c>
      <c r="J2525" s="16" t="n">
        <f aca="false">D2525*E2525*(1-F2525/100)</f>
        <v>1629</v>
      </c>
      <c r="K2525" s="16" t="n">
        <f aca="false">D2525*H2525</f>
        <v>1101.57</v>
      </c>
      <c r="L2525" s="16" t="n">
        <f aca="false">J2525-K2525</f>
        <v>527.43</v>
      </c>
    </row>
    <row r="2526" customFormat="false" ht="15" hidden="false" customHeight="false" outlineLevel="0" collapsed="false">
      <c r="A2526" s="12" t="n">
        <v>2525</v>
      </c>
      <c r="B2526" s="12" t="n">
        <v>1323</v>
      </c>
      <c r="C2526" s="12" t="n">
        <v>34</v>
      </c>
      <c r="D2526" s="12" t="n">
        <v>1</v>
      </c>
      <c r="E2526" s="16" t="n">
        <v>1059</v>
      </c>
      <c r="F2526" s="12" t="n">
        <v>5</v>
      </c>
      <c r="G2526" s="12" t="str">
        <f aca="false">INDEX(Products!$C$2:$C$181,MATCH(C2526,Products!$A$2:$A$181,0))</f>
        <v>Home &amp; Kitchen</v>
      </c>
      <c r="H2526" s="16" t="n">
        <f aca="false">INDEX(Products!$E$2:$E$181,MATCH(C2526,Products!$A$2:$A$181,0))</f>
        <v>752.36</v>
      </c>
      <c r="I2526" s="12" t="str">
        <f aca="false">INDEX(Orders!$G$2:$G$3525,MATCH(B2526,Orders!$A$2:$A$3525,0))</f>
        <v>Delivered</v>
      </c>
      <c r="J2526" s="16" t="n">
        <f aca="false">D2526*E2526*(1-F2526/100)</f>
        <v>1006.05</v>
      </c>
      <c r="K2526" s="16" t="n">
        <f aca="false">D2526*H2526</f>
        <v>752.36</v>
      </c>
      <c r="L2526" s="16" t="n">
        <f aca="false">J2526-K2526</f>
        <v>253.69</v>
      </c>
    </row>
    <row r="2527" customFormat="false" ht="15" hidden="false" customHeight="false" outlineLevel="0" collapsed="false">
      <c r="A2527" s="12" t="n">
        <v>2526</v>
      </c>
      <c r="B2527" s="12" t="n">
        <v>1323</v>
      </c>
      <c r="C2527" s="12" t="n">
        <v>68</v>
      </c>
      <c r="D2527" s="12" t="n">
        <v>1</v>
      </c>
      <c r="E2527" s="16" t="n">
        <v>2859</v>
      </c>
      <c r="F2527" s="12" t="n">
        <v>0</v>
      </c>
      <c r="G2527" s="12" t="str">
        <f aca="false">INDEX(Products!$C$2:$C$181,MATCH(C2527,Products!$A$2:$A$181,0))</f>
        <v>Fashion</v>
      </c>
      <c r="H2527" s="16" t="n">
        <f aca="false">INDEX(Products!$E$2:$E$181,MATCH(C2527,Products!$A$2:$A$181,0))</f>
        <v>1757.26</v>
      </c>
      <c r="I2527" s="12" t="str">
        <f aca="false">INDEX(Orders!$G$2:$G$3525,MATCH(B2527,Orders!$A$2:$A$3525,0))</f>
        <v>Delivered</v>
      </c>
      <c r="J2527" s="16" t="n">
        <f aca="false">D2527*E2527*(1-F2527/100)</f>
        <v>2859</v>
      </c>
      <c r="K2527" s="16" t="n">
        <f aca="false">D2527*H2527</f>
        <v>1757.26</v>
      </c>
      <c r="L2527" s="16" t="n">
        <f aca="false">J2527-K2527</f>
        <v>1101.74</v>
      </c>
    </row>
    <row r="2528" customFormat="false" ht="15" hidden="false" customHeight="false" outlineLevel="0" collapsed="false">
      <c r="A2528" s="12" t="n">
        <v>2527</v>
      </c>
      <c r="B2528" s="12" t="n">
        <v>1324</v>
      </c>
      <c r="C2528" s="12" t="n">
        <v>157</v>
      </c>
      <c r="D2528" s="12" t="n">
        <v>1</v>
      </c>
      <c r="E2528" s="16" t="n">
        <v>129</v>
      </c>
      <c r="F2528" s="12" t="n">
        <v>0</v>
      </c>
      <c r="G2528" s="12" t="str">
        <f aca="false">INDEX(Products!$C$2:$C$181,MATCH(C2528,Products!$A$2:$A$181,0))</f>
        <v>Books &amp; Stationery</v>
      </c>
      <c r="H2528" s="16" t="n">
        <f aca="false">INDEX(Products!$E$2:$E$181,MATCH(C2528,Products!$A$2:$A$181,0))</f>
        <v>95.79</v>
      </c>
      <c r="I2528" s="12" t="str">
        <f aca="false">INDEX(Orders!$G$2:$G$3525,MATCH(B2528,Orders!$A$2:$A$3525,0))</f>
        <v>Delivered</v>
      </c>
      <c r="J2528" s="16" t="n">
        <f aca="false">D2528*E2528*(1-F2528/100)</f>
        <v>129</v>
      </c>
      <c r="K2528" s="16" t="n">
        <f aca="false">D2528*H2528</f>
        <v>95.79</v>
      </c>
      <c r="L2528" s="16" t="n">
        <f aca="false">J2528-K2528</f>
        <v>33.21</v>
      </c>
    </row>
    <row r="2529" customFormat="false" ht="15" hidden="false" customHeight="false" outlineLevel="0" collapsed="false">
      <c r="A2529" s="12" t="n">
        <v>2528</v>
      </c>
      <c r="B2529" s="12" t="n">
        <v>1325</v>
      </c>
      <c r="C2529" s="12" t="n">
        <v>22</v>
      </c>
      <c r="D2529" s="12" t="n">
        <v>1</v>
      </c>
      <c r="E2529" s="16" t="n">
        <v>989</v>
      </c>
      <c r="F2529" s="12" t="n">
        <v>0</v>
      </c>
      <c r="G2529" s="12" t="str">
        <f aca="false">INDEX(Products!$C$2:$C$181,MATCH(C2529,Products!$A$2:$A$181,0))</f>
        <v>Electronics</v>
      </c>
      <c r="H2529" s="16" t="n">
        <f aca="false">INDEX(Products!$E$2:$E$181,MATCH(C2529,Products!$A$2:$A$181,0))</f>
        <v>723.81</v>
      </c>
      <c r="I2529" s="12" t="str">
        <f aca="false">INDEX(Orders!$G$2:$G$3525,MATCH(B2529,Orders!$A$2:$A$3525,0))</f>
        <v>Cancelled</v>
      </c>
      <c r="J2529" s="16" t="n">
        <f aca="false">D2529*E2529*(1-F2529/100)</f>
        <v>989</v>
      </c>
      <c r="K2529" s="16" t="n">
        <f aca="false">D2529*H2529</f>
        <v>723.81</v>
      </c>
      <c r="L2529" s="16" t="n">
        <f aca="false">J2529-K2529</f>
        <v>265.19</v>
      </c>
    </row>
    <row r="2530" customFormat="false" ht="15" hidden="false" customHeight="false" outlineLevel="0" collapsed="false">
      <c r="A2530" s="12" t="n">
        <v>2529</v>
      </c>
      <c r="B2530" s="12" t="n">
        <v>1325</v>
      </c>
      <c r="C2530" s="12" t="n">
        <v>76</v>
      </c>
      <c r="D2530" s="12" t="n">
        <v>1</v>
      </c>
      <c r="E2530" s="16" t="n">
        <v>2759</v>
      </c>
      <c r="F2530" s="12" t="n">
        <v>5</v>
      </c>
      <c r="G2530" s="12" t="str">
        <f aca="false">INDEX(Products!$C$2:$C$181,MATCH(C2530,Products!$A$2:$A$181,0))</f>
        <v>Fashion</v>
      </c>
      <c r="H2530" s="16" t="n">
        <f aca="false">INDEX(Products!$E$2:$E$181,MATCH(C2530,Products!$A$2:$A$181,0))</f>
        <v>1649.64</v>
      </c>
      <c r="I2530" s="12" t="str">
        <f aca="false">INDEX(Orders!$G$2:$G$3525,MATCH(B2530,Orders!$A$2:$A$3525,0))</f>
        <v>Cancelled</v>
      </c>
      <c r="J2530" s="16" t="n">
        <f aca="false">D2530*E2530*(1-F2530/100)</f>
        <v>2621.05</v>
      </c>
      <c r="K2530" s="16" t="n">
        <f aca="false">D2530*H2530</f>
        <v>1649.64</v>
      </c>
      <c r="L2530" s="16" t="n">
        <f aca="false">J2530-K2530</f>
        <v>971.41</v>
      </c>
    </row>
    <row r="2531" customFormat="false" ht="15" hidden="false" customHeight="false" outlineLevel="0" collapsed="false">
      <c r="A2531" s="12" t="n">
        <v>2530</v>
      </c>
      <c r="B2531" s="12" t="n">
        <v>1326</v>
      </c>
      <c r="C2531" s="12" t="n">
        <v>95</v>
      </c>
      <c r="D2531" s="12" t="n">
        <v>1</v>
      </c>
      <c r="E2531" s="16" t="n">
        <v>1029</v>
      </c>
      <c r="F2531" s="12" t="n">
        <v>5</v>
      </c>
      <c r="G2531" s="12" t="str">
        <f aca="false">INDEX(Products!$C$2:$C$181,MATCH(C2531,Products!$A$2:$A$181,0))</f>
        <v>Beauty</v>
      </c>
      <c r="H2531" s="16" t="n">
        <f aca="false">INDEX(Products!$E$2:$E$181,MATCH(C2531,Products!$A$2:$A$181,0))</f>
        <v>615.72</v>
      </c>
      <c r="I2531" s="12" t="str">
        <f aca="false">INDEX(Orders!$G$2:$G$3525,MATCH(B2531,Orders!$A$2:$A$3525,0))</f>
        <v>Delivered</v>
      </c>
      <c r="J2531" s="16" t="n">
        <f aca="false">D2531*E2531*(1-F2531/100)</f>
        <v>977.55</v>
      </c>
      <c r="K2531" s="16" t="n">
        <f aca="false">D2531*H2531</f>
        <v>615.72</v>
      </c>
      <c r="L2531" s="16" t="n">
        <f aca="false">J2531-K2531</f>
        <v>361.83</v>
      </c>
    </row>
    <row r="2532" customFormat="false" ht="15" hidden="false" customHeight="false" outlineLevel="0" collapsed="false">
      <c r="A2532" s="12" t="n">
        <v>2531</v>
      </c>
      <c r="B2532" s="12" t="n">
        <v>1326</v>
      </c>
      <c r="C2532" s="12" t="n">
        <v>72</v>
      </c>
      <c r="D2532" s="12" t="n">
        <v>1</v>
      </c>
      <c r="E2532" s="16" t="n">
        <v>1649</v>
      </c>
      <c r="F2532" s="12" t="n">
        <v>0</v>
      </c>
      <c r="G2532" s="12" t="str">
        <f aca="false">INDEX(Products!$C$2:$C$181,MATCH(C2532,Products!$A$2:$A$181,0))</f>
        <v>Fashion</v>
      </c>
      <c r="H2532" s="16" t="n">
        <f aca="false">INDEX(Products!$E$2:$E$181,MATCH(C2532,Products!$A$2:$A$181,0))</f>
        <v>1006.18</v>
      </c>
      <c r="I2532" s="12" t="str">
        <f aca="false">INDEX(Orders!$G$2:$G$3525,MATCH(B2532,Orders!$A$2:$A$3525,0))</f>
        <v>Delivered</v>
      </c>
      <c r="J2532" s="16" t="n">
        <f aca="false">D2532*E2532*(1-F2532/100)</f>
        <v>1649</v>
      </c>
      <c r="K2532" s="16" t="n">
        <f aca="false">D2532*H2532</f>
        <v>1006.18</v>
      </c>
      <c r="L2532" s="16" t="n">
        <f aca="false">J2532-K2532</f>
        <v>642.82</v>
      </c>
    </row>
    <row r="2533" customFormat="false" ht="15" hidden="false" customHeight="false" outlineLevel="0" collapsed="false">
      <c r="A2533" s="12" t="n">
        <v>2532</v>
      </c>
      <c r="B2533" s="12" t="n">
        <v>1327</v>
      </c>
      <c r="C2533" s="12" t="n">
        <v>97</v>
      </c>
      <c r="D2533" s="12" t="n">
        <v>1</v>
      </c>
      <c r="E2533" s="16" t="n">
        <v>1649</v>
      </c>
      <c r="F2533" s="12" t="n">
        <v>0</v>
      </c>
      <c r="G2533" s="12" t="str">
        <f aca="false">INDEX(Products!$C$2:$C$181,MATCH(C2533,Products!$A$2:$A$181,0))</f>
        <v>Beauty</v>
      </c>
      <c r="H2533" s="16" t="n">
        <f aca="false">INDEX(Products!$E$2:$E$181,MATCH(C2533,Products!$A$2:$A$181,0))</f>
        <v>1115.75</v>
      </c>
      <c r="I2533" s="12" t="str">
        <f aca="false">INDEX(Orders!$G$2:$G$3525,MATCH(B2533,Orders!$A$2:$A$3525,0))</f>
        <v>Delivered</v>
      </c>
      <c r="J2533" s="16" t="n">
        <f aca="false">D2533*E2533*(1-F2533/100)</f>
        <v>1649</v>
      </c>
      <c r="K2533" s="16" t="n">
        <f aca="false">D2533*H2533</f>
        <v>1115.75</v>
      </c>
      <c r="L2533" s="16" t="n">
        <f aca="false">J2533-K2533</f>
        <v>533.25</v>
      </c>
    </row>
    <row r="2534" customFormat="false" ht="15" hidden="false" customHeight="false" outlineLevel="0" collapsed="false">
      <c r="A2534" s="12" t="n">
        <v>2533</v>
      </c>
      <c r="B2534" s="12" t="n">
        <v>1328</v>
      </c>
      <c r="C2534" s="12" t="n">
        <v>124</v>
      </c>
      <c r="D2534" s="12" t="n">
        <v>1</v>
      </c>
      <c r="E2534" s="16" t="n">
        <v>1869</v>
      </c>
      <c r="F2534" s="12" t="n">
        <v>0</v>
      </c>
      <c r="G2534" s="12" t="str">
        <f aca="false">INDEX(Products!$C$2:$C$181,MATCH(C2534,Products!$A$2:$A$181,0))</f>
        <v>Sports &amp; Fitness</v>
      </c>
      <c r="H2534" s="16" t="n">
        <f aca="false">INDEX(Products!$E$2:$E$181,MATCH(C2534,Products!$A$2:$A$181,0))</f>
        <v>1389.29</v>
      </c>
      <c r="I2534" s="12" t="str">
        <f aca="false">INDEX(Orders!$G$2:$G$3525,MATCH(B2534,Orders!$A$2:$A$3525,0))</f>
        <v>Returned</v>
      </c>
      <c r="J2534" s="16" t="n">
        <f aca="false">D2534*E2534*(1-F2534/100)</f>
        <v>1869</v>
      </c>
      <c r="K2534" s="16" t="n">
        <f aca="false">D2534*H2534</f>
        <v>1389.29</v>
      </c>
      <c r="L2534" s="16" t="n">
        <f aca="false">J2534-K2534</f>
        <v>479.71</v>
      </c>
    </row>
    <row r="2535" customFormat="false" ht="15" hidden="false" customHeight="false" outlineLevel="0" collapsed="false">
      <c r="A2535" s="12" t="n">
        <v>2534</v>
      </c>
      <c r="B2535" s="12" t="n">
        <v>1328</v>
      </c>
      <c r="C2535" s="12" t="n">
        <v>17</v>
      </c>
      <c r="D2535" s="12" t="n">
        <v>1</v>
      </c>
      <c r="E2535" s="16" t="n">
        <v>1149</v>
      </c>
      <c r="F2535" s="12" t="n">
        <v>5</v>
      </c>
      <c r="G2535" s="12" t="str">
        <f aca="false">INDEX(Products!$C$2:$C$181,MATCH(C2535,Products!$A$2:$A$181,0))</f>
        <v>Electronics</v>
      </c>
      <c r="H2535" s="16" t="n">
        <f aca="false">INDEX(Products!$E$2:$E$181,MATCH(C2535,Products!$A$2:$A$181,0))</f>
        <v>850</v>
      </c>
      <c r="I2535" s="12" t="str">
        <f aca="false">INDEX(Orders!$G$2:$G$3525,MATCH(B2535,Orders!$A$2:$A$3525,0))</f>
        <v>Returned</v>
      </c>
      <c r="J2535" s="16" t="n">
        <f aca="false">D2535*E2535*(1-F2535/100)</f>
        <v>1091.55</v>
      </c>
      <c r="K2535" s="16" t="n">
        <f aca="false">D2535*H2535</f>
        <v>850</v>
      </c>
      <c r="L2535" s="16" t="n">
        <f aca="false">J2535-K2535</f>
        <v>241.55</v>
      </c>
    </row>
    <row r="2536" customFormat="false" ht="15" hidden="false" customHeight="false" outlineLevel="0" collapsed="false">
      <c r="A2536" s="12" t="n">
        <v>2535</v>
      </c>
      <c r="B2536" s="12" t="n">
        <v>1329</v>
      </c>
      <c r="C2536" s="12" t="n">
        <v>167</v>
      </c>
      <c r="D2536" s="12" t="n">
        <v>1</v>
      </c>
      <c r="E2536" s="16" t="n">
        <v>119</v>
      </c>
      <c r="F2536" s="12" t="n">
        <v>0</v>
      </c>
      <c r="G2536" s="12" t="str">
        <f aca="false">INDEX(Products!$C$2:$C$181,MATCH(C2536,Products!$A$2:$A$181,0))</f>
        <v>Books &amp; Stationery</v>
      </c>
      <c r="H2536" s="16" t="n">
        <f aca="false">INDEX(Products!$E$2:$E$181,MATCH(C2536,Products!$A$2:$A$181,0))</f>
        <v>68.21</v>
      </c>
      <c r="I2536" s="12" t="str">
        <f aca="false">INDEX(Orders!$G$2:$G$3525,MATCH(B2536,Orders!$A$2:$A$3525,0))</f>
        <v>Cancelled</v>
      </c>
      <c r="J2536" s="16" t="n">
        <f aca="false">D2536*E2536*(1-F2536/100)</f>
        <v>119</v>
      </c>
      <c r="K2536" s="16" t="n">
        <f aca="false">D2536*H2536</f>
        <v>68.21</v>
      </c>
      <c r="L2536" s="16" t="n">
        <f aca="false">J2536-K2536</f>
        <v>50.79</v>
      </c>
    </row>
    <row r="2537" customFormat="false" ht="15" hidden="false" customHeight="false" outlineLevel="0" collapsed="false">
      <c r="A2537" s="12" t="n">
        <v>2536</v>
      </c>
      <c r="B2537" s="12" t="n">
        <v>1330</v>
      </c>
      <c r="C2537" s="12" t="n">
        <v>146</v>
      </c>
      <c r="D2537" s="12" t="n">
        <v>1</v>
      </c>
      <c r="E2537" s="16" t="n">
        <v>369</v>
      </c>
      <c r="F2537" s="12" t="n">
        <v>0</v>
      </c>
      <c r="G2537" s="12" t="str">
        <f aca="false">INDEX(Products!$C$2:$C$181,MATCH(C2537,Products!$A$2:$A$181,0))</f>
        <v>Sports &amp; Fitness</v>
      </c>
      <c r="H2537" s="16" t="n">
        <f aca="false">INDEX(Products!$E$2:$E$181,MATCH(C2537,Products!$A$2:$A$181,0))</f>
        <v>205.71</v>
      </c>
      <c r="I2537" s="12" t="str">
        <f aca="false">INDEX(Orders!$G$2:$G$3525,MATCH(B2537,Orders!$A$2:$A$3525,0))</f>
        <v>Delivered</v>
      </c>
      <c r="J2537" s="16" t="n">
        <f aca="false">D2537*E2537*(1-F2537/100)</f>
        <v>369</v>
      </c>
      <c r="K2537" s="16" t="n">
        <f aca="false">D2537*H2537</f>
        <v>205.71</v>
      </c>
      <c r="L2537" s="16" t="n">
        <f aca="false">J2537-K2537</f>
        <v>163.29</v>
      </c>
    </row>
    <row r="2538" customFormat="false" ht="15" hidden="false" customHeight="false" outlineLevel="0" collapsed="false">
      <c r="A2538" s="12" t="n">
        <v>2537</v>
      </c>
      <c r="B2538" s="12" t="n">
        <v>1330</v>
      </c>
      <c r="C2538" s="12" t="n">
        <v>9</v>
      </c>
      <c r="D2538" s="12" t="n">
        <v>1</v>
      </c>
      <c r="E2538" s="16" t="n">
        <v>2389</v>
      </c>
      <c r="F2538" s="12" t="n">
        <v>0</v>
      </c>
      <c r="G2538" s="12" t="str">
        <f aca="false">INDEX(Products!$C$2:$C$181,MATCH(C2538,Products!$A$2:$A$181,0))</f>
        <v>Electronics</v>
      </c>
      <c r="H2538" s="16" t="n">
        <f aca="false">INDEX(Products!$E$2:$E$181,MATCH(C2538,Products!$A$2:$A$181,0))</f>
        <v>1564.68</v>
      </c>
      <c r="I2538" s="12" t="str">
        <f aca="false">INDEX(Orders!$G$2:$G$3525,MATCH(B2538,Orders!$A$2:$A$3525,0))</f>
        <v>Delivered</v>
      </c>
      <c r="J2538" s="16" t="n">
        <f aca="false">D2538*E2538*(1-F2538/100)</f>
        <v>2389</v>
      </c>
      <c r="K2538" s="16" t="n">
        <f aca="false">D2538*H2538</f>
        <v>1564.68</v>
      </c>
      <c r="L2538" s="16" t="n">
        <f aca="false">J2538-K2538</f>
        <v>824.32</v>
      </c>
    </row>
    <row r="2539" customFormat="false" ht="15" hidden="false" customHeight="false" outlineLevel="0" collapsed="false">
      <c r="A2539" s="12" t="n">
        <v>2538</v>
      </c>
      <c r="B2539" s="12" t="n">
        <v>1331</v>
      </c>
      <c r="C2539" s="12" t="n">
        <v>157</v>
      </c>
      <c r="D2539" s="12" t="n">
        <v>1</v>
      </c>
      <c r="E2539" s="16" t="n">
        <v>129</v>
      </c>
      <c r="F2539" s="12" t="n">
        <v>0</v>
      </c>
      <c r="G2539" s="12" t="str">
        <f aca="false">INDEX(Products!$C$2:$C$181,MATCH(C2539,Products!$A$2:$A$181,0))</f>
        <v>Books &amp; Stationery</v>
      </c>
      <c r="H2539" s="16" t="n">
        <f aca="false">INDEX(Products!$E$2:$E$181,MATCH(C2539,Products!$A$2:$A$181,0))</f>
        <v>95.79</v>
      </c>
      <c r="I2539" s="12" t="str">
        <f aca="false">INDEX(Orders!$G$2:$G$3525,MATCH(B2539,Orders!$A$2:$A$3525,0))</f>
        <v>Returned</v>
      </c>
      <c r="J2539" s="16" t="n">
        <f aca="false">D2539*E2539*(1-F2539/100)</f>
        <v>129</v>
      </c>
      <c r="K2539" s="16" t="n">
        <f aca="false">D2539*H2539</f>
        <v>95.79</v>
      </c>
      <c r="L2539" s="16" t="n">
        <f aca="false">J2539-K2539</f>
        <v>33.21</v>
      </c>
    </row>
    <row r="2540" customFormat="false" ht="15" hidden="false" customHeight="false" outlineLevel="0" collapsed="false">
      <c r="A2540" s="12" t="n">
        <v>2539</v>
      </c>
      <c r="B2540" s="12" t="n">
        <v>1332</v>
      </c>
      <c r="C2540" s="12" t="n">
        <v>24</v>
      </c>
      <c r="D2540" s="12" t="n">
        <v>1</v>
      </c>
      <c r="E2540" s="16" t="n">
        <v>2429</v>
      </c>
      <c r="F2540" s="12" t="n">
        <v>20</v>
      </c>
      <c r="G2540" s="12" t="str">
        <f aca="false">INDEX(Products!$C$2:$C$181,MATCH(C2540,Products!$A$2:$A$181,0))</f>
        <v>Electronics</v>
      </c>
      <c r="H2540" s="16" t="n">
        <f aca="false">INDEX(Products!$E$2:$E$181,MATCH(C2540,Products!$A$2:$A$181,0))</f>
        <v>1588.6</v>
      </c>
      <c r="I2540" s="12" t="str">
        <f aca="false">INDEX(Orders!$G$2:$G$3525,MATCH(B2540,Orders!$A$2:$A$3525,0))</f>
        <v>Delivered</v>
      </c>
      <c r="J2540" s="16" t="n">
        <f aca="false">D2540*E2540*(1-F2540/100)</f>
        <v>1943.2</v>
      </c>
      <c r="K2540" s="16" t="n">
        <f aca="false">D2540*H2540</f>
        <v>1588.6</v>
      </c>
      <c r="L2540" s="16" t="n">
        <f aca="false">J2540-K2540</f>
        <v>354.6</v>
      </c>
    </row>
    <row r="2541" customFormat="false" ht="15" hidden="false" customHeight="false" outlineLevel="0" collapsed="false">
      <c r="A2541" s="12" t="n">
        <v>2540</v>
      </c>
      <c r="B2541" s="12" t="n">
        <v>1333</v>
      </c>
      <c r="C2541" s="12" t="n">
        <v>134</v>
      </c>
      <c r="D2541" s="12" t="n">
        <v>1</v>
      </c>
      <c r="E2541" s="16" t="n">
        <v>2869</v>
      </c>
      <c r="F2541" s="12" t="n">
        <v>0</v>
      </c>
      <c r="G2541" s="12" t="str">
        <f aca="false">INDEX(Products!$C$2:$C$181,MATCH(C2541,Products!$A$2:$A$181,0))</f>
        <v>Sports &amp; Fitness</v>
      </c>
      <c r="H2541" s="16" t="n">
        <f aca="false">INDEX(Products!$E$2:$E$181,MATCH(C2541,Products!$A$2:$A$181,0))</f>
        <v>1981.04</v>
      </c>
      <c r="I2541" s="12" t="str">
        <f aca="false">INDEX(Orders!$G$2:$G$3525,MATCH(B2541,Orders!$A$2:$A$3525,0))</f>
        <v>Delivered</v>
      </c>
      <c r="J2541" s="16" t="n">
        <f aca="false">D2541*E2541*(1-F2541/100)</f>
        <v>2869</v>
      </c>
      <c r="K2541" s="16" t="n">
        <f aca="false">D2541*H2541</f>
        <v>1981.04</v>
      </c>
      <c r="L2541" s="16" t="n">
        <f aca="false">J2541-K2541</f>
        <v>887.96</v>
      </c>
    </row>
    <row r="2542" customFormat="false" ht="15" hidden="false" customHeight="false" outlineLevel="0" collapsed="false">
      <c r="A2542" s="12" t="n">
        <v>2541</v>
      </c>
      <c r="B2542" s="12" t="n">
        <v>1334</v>
      </c>
      <c r="C2542" s="12" t="n">
        <v>154</v>
      </c>
      <c r="D2542" s="12" t="n">
        <v>1</v>
      </c>
      <c r="E2542" s="16" t="n">
        <v>519</v>
      </c>
      <c r="F2542" s="12" t="n">
        <v>5</v>
      </c>
      <c r="G2542" s="12" t="str">
        <f aca="false">INDEX(Products!$C$2:$C$181,MATCH(C2542,Products!$A$2:$A$181,0))</f>
        <v>Books &amp; Stationery</v>
      </c>
      <c r="H2542" s="16" t="n">
        <f aca="false">INDEX(Products!$E$2:$E$181,MATCH(C2542,Products!$A$2:$A$181,0))</f>
        <v>318.97</v>
      </c>
      <c r="I2542" s="12" t="str">
        <f aca="false">INDEX(Orders!$G$2:$G$3525,MATCH(B2542,Orders!$A$2:$A$3525,0))</f>
        <v>Delivered</v>
      </c>
      <c r="J2542" s="16" t="n">
        <f aca="false">D2542*E2542*(1-F2542/100)</f>
        <v>493.05</v>
      </c>
      <c r="K2542" s="16" t="n">
        <f aca="false">D2542*H2542</f>
        <v>318.97</v>
      </c>
      <c r="L2542" s="16" t="n">
        <f aca="false">J2542-K2542</f>
        <v>174.08</v>
      </c>
    </row>
    <row r="2543" customFormat="false" ht="15" hidden="false" customHeight="false" outlineLevel="0" collapsed="false">
      <c r="A2543" s="12" t="n">
        <v>2542</v>
      </c>
      <c r="B2543" s="12" t="n">
        <v>1335</v>
      </c>
      <c r="C2543" s="12" t="n">
        <v>144</v>
      </c>
      <c r="D2543" s="12" t="n">
        <v>3</v>
      </c>
      <c r="E2543" s="16" t="n">
        <v>2009</v>
      </c>
      <c r="F2543" s="12" t="n">
        <v>5</v>
      </c>
      <c r="G2543" s="12" t="str">
        <f aca="false">INDEX(Products!$C$2:$C$181,MATCH(C2543,Products!$A$2:$A$181,0))</f>
        <v>Sports &amp; Fitness</v>
      </c>
      <c r="H2543" s="16" t="n">
        <f aca="false">INDEX(Products!$E$2:$E$181,MATCH(C2543,Products!$A$2:$A$181,0))</f>
        <v>1322.98</v>
      </c>
      <c r="I2543" s="12" t="str">
        <f aca="false">INDEX(Orders!$G$2:$G$3525,MATCH(B2543,Orders!$A$2:$A$3525,0))</f>
        <v>Delivered</v>
      </c>
      <c r="J2543" s="16" t="n">
        <f aca="false">D2543*E2543*(1-F2543/100)</f>
        <v>5725.65</v>
      </c>
      <c r="K2543" s="16" t="n">
        <f aca="false">D2543*H2543</f>
        <v>3968.94</v>
      </c>
      <c r="L2543" s="16" t="n">
        <f aca="false">J2543-K2543</f>
        <v>1756.71</v>
      </c>
    </row>
    <row r="2544" customFormat="false" ht="15" hidden="false" customHeight="false" outlineLevel="0" collapsed="false">
      <c r="A2544" s="12" t="n">
        <v>2543</v>
      </c>
      <c r="B2544" s="12" t="n">
        <v>1336</v>
      </c>
      <c r="C2544" s="12" t="n">
        <v>35</v>
      </c>
      <c r="D2544" s="12" t="n">
        <v>1</v>
      </c>
      <c r="E2544" s="16" t="n">
        <v>749</v>
      </c>
      <c r="F2544" s="12" t="n">
        <v>0</v>
      </c>
      <c r="G2544" s="12" t="str">
        <f aca="false">INDEX(Products!$C$2:$C$181,MATCH(C2544,Products!$A$2:$A$181,0))</f>
        <v>Home &amp; Kitchen</v>
      </c>
      <c r="H2544" s="16" t="n">
        <f aca="false">INDEX(Products!$E$2:$E$181,MATCH(C2544,Products!$A$2:$A$181,0))</f>
        <v>559.79</v>
      </c>
      <c r="I2544" s="12" t="str">
        <f aca="false">INDEX(Orders!$G$2:$G$3525,MATCH(B2544,Orders!$A$2:$A$3525,0))</f>
        <v>Returned</v>
      </c>
      <c r="J2544" s="16" t="n">
        <f aca="false">D2544*E2544*(1-F2544/100)</f>
        <v>749</v>
      </c>
      <c r="K2544" s="16" t="n">
        <f aca="false">D2544*H2544</f>
        <v>559.79</v>
      </c>
      <c r="L2544" s="16" t="n">
        <f aca="false">J2544-K2544</f>
        <v>189.21</v>
      </c>
    </row>
    <row r="2545" customFormat="false" ht="15" hidden="false" customHeight="false" outlineLevel="0" collapsed="false">
      <c r="A2545" s="12" t="n">
        <v>2544</v>
      </c>
      <c r="B2545" s="12" t="n">
        <v>1337</v>
      </c>
      <c r="C2545" s="12" t="n">
        <v>38</v>
      </c>
      <c r="D2545" s="12" t="n">
        <v>1</v>
      </c>
      <c r="E2545" s="16" t="n">
        <v>3659</v>
      </c>
      <c r="F2545" s="12" t="n">
        <v>0</v>
      </c>
      <c r="G2545" s="12" t="str">
        <f aca="false">INDEX(Products!$C$2:$C$181,MATCH(C2545,Products!$A$2:$A$181,0))</f>
        <v>Home &amp; Kitchen</v>
      </c>
      <c r="H2545" s="16" t="n">
        <f aca="false">INDEX(Products!$E$2:$E$181,MATCH(C2545,Products!$A$2:$A$181,0))</f>
        <v>2545.94</v>
      </c>
      <c r="I2545" s="12" t="str">
        <f aca="false">INDEX(Orders!$G$2:$G$3525,MATCH(B2545,Orders!$A$2:$A$3525,0))</f>
        <v>Delivered</v>
      </c>
      <c r="J2545" s="16" t="n">
        <f aca="false">D2545*E2545*(1-F2545/100)</f>
        <v>3659</v>
      </c>
      <c r="K2545" s="16" t="n">
        <f aca="false">D2545*H2545</f>
        <v>2545.94</v>
      </c>
      <c r="L2545" s="16" t="n">
        <f aca="false">J2545-K2545</f>
        <v>1113.06</v>
      </c>
    </row>
    <row r="2546" customFormat="false" ht="15" hidden="false" customHeight="false" outlineLevel="0" collapsed="false">
      <c r="A2546" s="12" t="n">
        <v>2545</v>
      </c>
      <c r="B2546" s="12" t="n">
        <v>1337</v>
      </c>
      <c r="C2546" s="12" t="n">
        <v>137</v>
      </c>
      <c r="D2546" s="12" t="n">
        <v>1</v>
      </c>
      <c r="E2546" s="16" t="n">
        <v>3509</v>
      </c>
      <c r="F2546" s="12" t="n">
        <v>0</v>
      </c>
      <c r="G2546" s="12" t="str">
        <f aca="false">INDEX(Products!$C$2:$C$181,MATCH(C2546,Products!$A$2:$A$181,0))</f>
        <v>Sports &amp; Fitness</v>
      </c>
      <c r="H2546" s="16" t="n">
        <f aca="false">INDEX(Products!$E$2:$E$181,MATCH(C2546,Products!$A$2:$A$181,0))</f>
        <v>2570.86</v>
      </c>
      <c r="I2546" s="12" t="str">
        <f aca="false">INDEX(Orders!$G$2:$G$3525,MATCH(B2546,Orders!$A$2:$A$3525,0))</f>
        <v>Delivered</v>
      </c>
      <c r="J2546" s="16" t="n">
        <f aca="false">D2546*E2546*(1-F2546/100)</f>
        <v>3509</v>
      </c>
      <c r="K2546" s="16" t="n">
        <f aca="false">D2546*H2546</f>
        <v>2570.86</v>
      </c>
      <c r="L2546" s="16" t="n">
        <f aca="false">J2546-K2546</f>
        <v>938.14</v>
      </c>
    </row>
    <row r="2547" customFormat="false" ht="15" hidden="false" customHeight="false" outlineLevel="0" collapsed="false">
      <c r="A2547" s="12" t="n">
        <v>2546</v>
      </c>
      <c r="B2547" s="12" t="n">
        <v>1337</v>
      </c>
      <c r="C2547" s="12" t="n">
        <v>174</v>
      </c>
      <c r="D2547" s="12" t="n">
        <v>1</v>
      </c>
      <c r="E2547" s="16" t="n">
        <v>619</v>
      </c>
      <c r="F2547" s="12" t="n">
        <v>0</v>
      </c>
      <c r="G2547" s="12" t="str">
        <f aca="false">INDEX(Products!$C$2:$C$181,MATCH(C2547,Products!$A$2:$A$181,0))</f>
        <v>Books &amp; Stationery</v>
      </c>
      <c r="H2547" s="16" t="n">
        <f aca="false">INDEX(Products!$E$2:$E$181,MATCH(C2547,Products!$A$2:$A$181,0))</f>
        <v>346.06</v>
      </c>
      <c r="I2547" s="12" t="str">
        <f aca="false">INDEX(Orders!$G$2:$G$3525,MATCH(B2547,Orders!$A$2:$A$3525,0))</f>
        <v>Delivered</v>
      </c>
      <c r="J2547" s="16" t="n">
        <f aca="false">D2547*E2547*(1-F2547/100)</f>
        <v>619</v>
      </c>
      <c r="K2547" s="16" t="n">
        <f aca="false">D2547*H2547</f>
        <v>346.06</v>
      </c>
      <c r="L2547" s="16" t="n">
        <f aca="false">J2547-K2547</f>
        <v>272.94</v>
      </c>
    </row>
    <row r="2548" customFormat="false" ht="15" hidden="false" customHeight="false" outlineLevel="0" collapsed="false">
      <c r="A2548" s="12" t="n">
        <v>2547</v>
      </c>
      <c r="B2548" s="12" t="n">
        <v>1337</v>
      </c>
      <c r="C2548" s="12" t="n">
        <v>34</v>
      </c>
      <c r="D2548" s="12" t="n">
        <v>1</v>
      </c>
      <c r="E2548" s="16" t="n">
        <v>1059</v>
      </c>
      <c r="F2548" s="12" t="n">
        <v>10</v>
      </c>
      <c r="G2548" s="12" t="str">
        <f aca="false">INDEX(Products!$C$2:$C$181,MATCH(C2548,Products!$A$2:$A$181,0))</f>
        <v>Home &amp; Kitchen</v>
      </c>
      <c r="H2548" s="16" t="n">
        <f aca="false">INDEX(Products!$E$2:$E$181,MATCH(C2548,Products!$A$2:$A$181,0))</f>
        <v>752.36</v>
      </c>
      <c r="I2548" s="12" t="str">
        <f aca="false">INDEX(Orders!$G$2:$G$3525,MATCH(B2548,Orders!$A$2:$A$3525,0))</f>
        <v>Delivered</v>
      </c>
      <c r="J2548" s="16" t="n">
        <f aca="false">D2548*E2548*(1-F2548/100)</f>
        <v>953.1</v>
      </c>
      <c r="K2548" s="16" t="n">
        <f aca="false">D2548*H2548</f>
        <v>752.36</v>
      </c>
      <c r="L2548" s="16" t="n">
        <f aca="false">J2548-K2548</f>
        <v>200.74</v>
      </c>
    </row>
    <row r="2549" customFormat="false" ht="15" hidden="false" customHeight="false" outlineLevel="0" collapsed="false">
      <c r="A2549" s="12" t="n">
        <v>2548</v>
      </c>
      <c r="B2549" s="12" t="n">
        <v>1338</v>
      </c>
      <c r="C2549" s="12" t="n">
        <v>87</v>
      </c>
      <c r="D2549" s="12" t="n">
        <v>1</v>
      </c>
      <c r="E2549" s="16" t="n">
        <v>1689</v>
      </c>
      <c r="F2549" s="12" t="n">
        <v>0</v>
      </c>
      <c r="G2549" s="12" t="str">
        <f aca="false">INDEX(Products!$C$2:$C$181,MATCH(C2549,Products!$A$2:$A$181,0))</f>
        <v>Fashion</v>
      </c>
      <c r="H2549" s="16" t="n">
        <f aca="false">INDEX(Products!$E$2:$E$181,MATCH(C2549,Products!$A$2:$A$181,0))</f>
        <v>1005.46</v>
      </c>
      <c r="I2549" s="12" t="str">
        <f aca="false">INDEX(Orders!$G$2:$G$3525,MATCH(B2549,Orders!$A$2:$A$3525,0))</f>
        <v>Delivered</v>
      </c>
      <c r="J2549" s="16" t="n">
        <f aca="false">D2549*E2549*(1-F2549/100)</f>
        <v>1689</v>
      </c>
      <c r="K2549" s="16" t="n">
        <f aca="false">D2549*H2549</f>
        <v>1005.46</v>
      </c>
      <c r="L2549" s="16" t="n">
        <f aca="false">J2549-K2549</f>
        <v>683.54</v>
      </c>
    </row>
    <row r="2550" customFormat="false" ht="15" hidden="false" customHeight="false" outlineLevel="0" collapsed="false">
      <c r="A2550" s="12" t="n">
        <v>2549</v>
      </c>
      <c r="B2550" s="12" t="n">
        <v>1339</v>
      </c>
      <c r="C2550" s="12" t="n">
        <v>174</v>
      </c>
      <c r="D2550" s="12" t="n">
        <v>1</v>
      </c>
      <c r="E2550" s="16" t="n">
        <v>619</v>
      </c>
      <c r="F2550" s="12" t="n">
        <v>5</v>
      </c>
      <c r="G2550" s="12" t="str">
        <f aca="false">INDEX(Products!$C$2:$C$181,MATCH(C2550,Products!$A$2:$A$181,0))</f>
        <v>Books &amp; Stationery</v>
      </c>
      <c r="H2550" s="16" t="n">
        <f aca="false">INDEX(Products!$E$2:$E$181,MATCH(C2550,Products!$A$2:$A$181,0))</f>
        <v>346.06</v>
      </c>
      <c r="I2550" s="12" t="str">
        <f aca="false">INDEX(Orders!$G$2:$G$3525,MATCH(B2550,Orders!$A$2:$A$3525,0))</f>
        <v>Delivered</v>
      </c>
      <c r="J2550" s="16" t="n">
        <f aca="false">D2550*E2550*(1-F2550/100)</f>
        <v>588.05</v>
      </c>
      <c r="K2550" s="16" t="n">
        <f aca="false">D2550*H2550</f>
        <v>346.06</v>
      </c>
      <c r="L2550" s="16" t="n">
        <f aca="false">J2550-K2550</f>
        <v>241.99</v>
      </c>
    </row>
    <row r="2551" customFormat="false" ht="15" hidden="false" customHeight="false" outlineLevel="0" collapsed="false">
      <c r="A2551" s="12" t="n">
        <v>2550</v>
      </c>
      <c r="B2551" s="12" t="n">
        <v>1340</v>
      </c>
      <c r="C2551" s="12" t="n">
        <v>149</v>
      </c>
      <c r="D2551" s="12" t="n">
        <v>1</v>
      </c>
      <c r="E2551" s="16" t="n">
        <v>3149</v>
      </c>
      <c r="F2551" s="12" t="n">
        <v>0</v>
      </c>
      <c r="G2551" s="12" t="str">
        <f aca="false">INDEX(Products!$C$2:$C$181,MATCH(C2551,Products!$A$2:$A$181,0))</f>
        <v>Sports &amp; Fitness</v>
      </c>
      <c r="H2551" s="16" t="n">
        <f aca="false">INDEX(Products!$E$2:$E$181,MATCH(C2551,Products!$A$2:$A$181,0))</f>
        <v>1867.87</v>
      </c>
      <c r="I2551" s="12" t="str">
        <f aca="false">INDEX(Orders!$G$2:$G$3525,MATCH(B2551,Orders!$A$2:$A$3525,0))</f>
        <v>Delivered</v>
      </c>
      <c r="J2551" s="16" t="n">
        <f aca="false">D2551*E2551*(1-F2551/100)</f>
        <v>3149</v>
      </c>
      <c r="K2551" s="16" t="n">
        <f aca="false">D2551*H2551</f>
        <v>1867.87</v>
      </c>
      <c r="L2551" s="16" t="n">
        <f aca="false">J2551-K2551</f>
        <v>1281.13</v>
      </c>
    </row>
    <row r="2552" customFormat="false" ht="15" hidden="false" customHeight="false" outlineLevel="0" collapsed="false">
      <c r="A2552" s="12" t="n">
        <v>2551</v>
      </c>
      <c r="B2552" s="12" t="n">
        <v>1340</v>
      </c>
      <c r="C2552" s="12" t="n">
        <v>94</v>
      </c>
      <c r="D2552" s="12" t="n">
        <v>1</v>
      </c>
      <c r="E2552" s="16" t="n">
        <v>1509</v>
      </c>
      <c r="F2552" s="12" t="n">
        <v>0</v>
      </c>
      <c r="G2552" s="12" t="str">
        <f aca="false">INDEX(Products!$C$2:$C$181,MATCH(C2552,Products!$A$2:$A$181,0))</f>
        <v>Beauty</v>
      </c>
      <c r="H2552" s="16" t="n">
        <f aca="false">INDEX(Products!$E$2:$E$181,MATCH(C2552,Products!$A$2:$A$181,0))</f>
        <v>997.51</v>
      </c>
      <c r="I2552" s="12" t="str">
        <f aca="false">INDEX(Orders!$G$2:$G$3525,MATCH(B2552,Orders!$A$2:$A$3525,0))</f>
        <v>Delivered</v>
      </c>
      <c r="J2552" s="16" t="n">
        <f aca="false">D2552*E2552*(1-F2552/100)</f>
        <v>1509</v>
      </c>
      <c r="K2552" s="16" t="n">
        <f aca="false">D2552*H2552</f>
        <v>997.51</v>
      </c>
      <c r="L2552" s="16" t="n">
        <f aca="false">J2552-K2552</f>
        <v>511.49</v>
      </c>
    </row>
    <row r="2553" customFormat="false" ht="15" hidden="false" customHeight="false" outlineLevel="0" collapsed="false">
      <c r="A2553" s="12" t="n">
        <v>2552</v>
      </c>
      <c r="B2553" s="12" t="n">
        <v>1341</v>
      </c>
      <c r="C2553" s="12" t="n">
        <v>156</v>
      </c>
      <c r="D2553" s="12" t="n">
        <v>1</v>
      </c>
      <c r="E2553" s="16" t="n">
        <v>459</v>
      </c>
      <c r="F2553" s="12" t="n">
        <v>0</v>
      </c>
      <c r="G2553" s="12" t="str">
        <f aca="false">INDEX(Products!$C$2:$C$181,MATCH(C2553,Products!$A$2:$A$181,0))</f>
        <v>Books &amp; Stationery</v>
      </c>
      <c r="H2553" s="16" t="n">
        <f aca="false">INDEX(Products!$E$2:$E$181,MATCH(C2553,Products!$A$2:$A$181,0))</f>
        <v>259.65</v>
      </c>
      <c r="I2553" s="12" t="str">
        <f aca="false">INDEX(Orders!$G$2:$G$3525,MATCH(B2553,Orders!$A$2:$A$3525,0))</f>
        <v>Cancelled</v>
      </c>
      <c r="J2553" s="16" t="n">
        <f aca="false">D2553*E2553*(1-F2553/100)</f>
        <v>459</v>
      </c>
      <c r="K2553" s="16" t="n">
        <f aca="false">D2553*H2553</f>
        <v>259.65</v>
      </c>
      <c r="L2553" s="16" t="n">
        <f aca="false">J2553-K2553</f>
        <v>199.35</v>
      </c>
    </row>
    <row r="2554" customFormat="false" ht="15" hidden="false" customHeight="false" outlineLevel="0" collapsed="false">
      <c r="A2554" s="12" t="n">
        <v>2553</v>
      </c>
      <c r="B2554" s="12" t="n">
        <v>1342</v>
      </c>
      <c r="C2554" s="12" t="n">
        <v>91</v>
      </c>
      <c r="D2554" s="12" t="n">
        <v>1</v>
      </c>
      <c r="E2554" s="16" t="n">
        <v>719</v>
      </c>
      <c r="F2554" s="12" t="n">
        <v>0</v>
      </c>
      <c r="G2554" s="12" t="str">
        <f aca="false">INDEX(Products!$C$2:$C$181,MATCH(C2554,Products!$A$2:$A$181,0))</f>
        <v>Beauty</v>
      </c>
      <c r="H2554" s="16" t="n">
        <f aca="false">INDEX(Products!$E$2:$E$181,MATCH(C2554,Products!$A$2:$A$181,0))</f>
        <v>411.77</v>
      </c>
      <c r="I2554" s="12" t="str">
        <f aca="false">INDEX(Orders!$G$2:$G$3525,MATCH(B2554,Orders!$A$2:$A$3525,0))</f>
        <v>Delivered</v>
      </c>
      <c r="J2554" s="16" t="n">
        <f aca="false">D2554*E2554*(1-F2554/100)</f>
        <v>719</v>
      </c>
      <c r="K2554" s="16" t="n">
        <f aca="false">D2554*H2554</f>
        <v>411.77</v>
      </c>
      <c r="L2554" s="16" t="n">
        <f aca="false">J2554-K2554</f>
        <v>307.23</v>
      </c>
    </row>
    <row r="2555" customFormat="false" ht="15" hidden="false" customHeight="false" outlineLevel="0" collapsed="false">
      <c r="A2555" s="12" t="n">
        <v>2554</v>
      </c>
      <c r="B2555" s="12" t="n">
        <v>1342</v>
      </c>
      <c r="C2555" s="12" t="n">
        <v>170</v>
      </c>
      <c r="D2555" s="12" t="n">
        <v>1</v>
      </c>
      <c r="E2555" s="16" t="n">
        <v>489</v>
      </c>
      <c r="F2555" s="12" t="n">
        <v>10</v>
      </c>
      <c r="G2555" s="12" t="str">
        <f aca="false">INDEX(Products!$C$2:$C$181,MATCH(C2555,Products!$A$2:$A$181,0))</f>
        <v>Books &amp; Stationery</v>
      </c>
      <c r="H2555" s="16" t="n">
        <f aca="false">INDEX(Products!$E$2:$E$181,MATCH(C2555,Products!$A$2:$A$181,0))</f>
        <v>278.52</v>
      </c>
      <c r="I2555" s="12" t="str">
        <f aca="false">INDEX(Orders!$G$2:$G$3525,MATCH(B2555,Orders!$A$2:$A$3525,0))</f>
        <v>Delivered</v>
      </c>
      <c r="J2555" s="16" t="n">
        <f aca="false">D2555*E2555*(1-F2555/100)</f>
        <v>440.1</v>
      </c>
      <c r="K2555" s="16" t="n">
        <f aca="false">D2555*H2555</f>
        <v>278.52</v>
      </c>
      <c r="L2555" s="16" t="n">
        <f aca="false">J2555-K2555</f>
        <v>161.58</v>
      </c>
    </row>
    <row r="2556" customFormat="false" ht="15" hidden="false" customHeight="false" outlineLevel="0" collapsed="false">
      <c r="A2556" s="12" t="n">
        <v>2555</v>
      </c>
      <c r="B2556" s="12" t="n">
        <v>1342</v>
      </c>
      <c r="C2556" s="12" t="n">
        <v>109</v>
      </c>
      <c r="D2556" s="12" t="n">
        <v>1</v>
      </c>
      <c r="E2556" s="16" t="n">
        <v>699</v>
      </c>
      <c r="F2556" s="12" t="n">
        <v>10</v>
      </c>
      <c r="G2556" s="12" t="str">
        <f aca="false">INDEX(Products!$C$2:$C$181,MATCH(C2556,Products!$A$2:$A$181,0))</f>
        <v>Beauty</v>
      </c>
      <c r="H2556" s="16" t="n">
        <f aca="false">INDEX(Products!$E$2:$E$181,MATCH(C2556,Products!$A$2:$A$181,0))</f>
        <v>488.81</v>
      </c>
      <c r="I2556" s="12" t="str">
        <f aca="false">INDEX(Orders!$G$2:$G$3525,MATCH(B2556,Orders!$A$2:$A$3525,0))</f>
        <v>Delivered</v>
      </c>
      <c r="J2556" s="16" t="n">
        <f aca="false">D2556*E2556*(1-F2556/100)</f>
        <v>629.1</v>
      </c>
      <c r="K2556" s="16" t="n">
        <f aca="false">D2556*H2556</f>
        <v>488.81</v>
      </c>
      <c r="L2556" s="16" t="n">
        <f aca="false">J2556-K2556</f>
        <v>140.29</v>
      </c>
    </row>
    <row r="2557" customFormat="false" ht="15" hidden="false" customHeight="false" outlineLevel="0" collapsed="false">
      <c r="A2557" s="12" t="n">
        <v>2556</v>
      </c>
      <c r="B2557" s="12" t="n">
        <v>1342</v>
      </c>
      <c r="C2557" s="12" t="n">
        <v>118</v>
      </c>
      <c r="D2557" s="12" t="n">
        <v>1</v>
      </c>
      <c r="E2557" s="16" t="n">
        <v>479</v>
      </c>
      <c r="F2557" s="12" t="n">
        <v>5</v>
      </c>
      <c r="G2557" s="12" t="str">
        <f aca="false">INDEX(Products!$C$2:$C$181,MATCH(C2557,Products!$A$2:$A$181,0))</f>
        <v>Beauty</v>
      </c>
      <c r="H2557" s="16" t="n">
        <f aca="false">INDEX(Products!$E$2:$E$181,MATCH(C2557,Products!$A$2:$A$181,0))</f>
        <v>332.66</v>
      </c>
      <c r="I2557" s="12" t="str">
        <f aca="false">INDEX(Orders!$G$2:$G$3525,MATCH(B2557,Orders!$A$2:$A$3525,0))</f>
        <v>Delivered</v>
      </c>
      <c r="J2557" s="16" t="n">
        <f aca="false">D2557*E2557*(1-F2557/100)</f>
        <v>455.05</v>
      </c>
      <c r="K2557" s="16" t="n">
        <f aca="false">D2557*H2557</f>
        <v>332.66</v>
      </c>
      <c r="L2557" s="16" t="n">
        <f aca="false">J2557-K2557</f>
        <v>122.39</v>
      </c>
    </row>
    <row r="2558" customFormat="false" ht="15" hidden="false" customHeight="false" outlineLevel="0" collapsed="false">
      <c r="A2558" s="12" t="n">
        <v>2557</v>
      </c>
      <c r="B2558" s="12" t="n">
        <v>1343</v>
      </c>
      <c r="C2558" s="12" t="n">
        <v>178</v>
      </c>
      <c r="D2558" s="12" t="n">
        <v>1</v>
      </c>
      <c r="E2558" s="16" t="n">
        <v>169</v>
      </c>
      <c r="F2558" s="12" t="n">
        <v>20</v>
      </c>
      <c r="G2558" s="12" t="str">
        <f aca="false">INDEX(Products!$C$2:$C$181,MATCH(C2558,Products!$A$2:$A$181,0))</f>
        <v>Books &amp; Stationery</v>
      </c>
      <c r="H2558" s="16" t="n">
        <f aca="false">INDEX(Products!$E$2:$E$181,MATCH(C2558,Products!$A$2:$A$181,0))</f>
        <v>114.66</v>
      </c>
      <c r="I2558" s="12" t="str">
        <f aca="false">INDEX(Orders!$G$2:$G$3525,MATCH(B2558,Orders!$A$2:$A$3525,0))</f>
        <v>Delivered</v>
      </c>
      <c r="J2558" s="16" t="n">
        <f aca="false">D2558*E2558*(1-F2558/100)</f>
        <v>135.2</v>
      </c>
      <c r="K2558" s="16" t="n">
        <f aca="false">D2558*H2558</f>
        <v>114.66</v>
      </c>
      <c r="L2558" s="16" t="n">
        <f aca="false">J2558-K2558</f>
        <v>20.54</v>
      </c>
    </row>
    <row r="2559" customFormat="false" ht="15" hidden="false" customHeight="false" outlineLevel="0" collapsed="false">
      <c r="A2559" s="12" t="n">
        <v>2558</v>
      </c>
      <c r="B2559" s="12" t="n">
        <v>1344</v>
      </c>
      <c r="C2559" s="12" t="n">
        <v>96</v>
      </c>
      <c r="D2559" s="12" t="n">
        <v>1</v>
      </c>
      <c r="E2559" s="16" t="n">
        <v>309</v>
      </c>
      <c r="F2559" s="12" t="n">
        <v>0</v>
      </c>
      <c r="G2559" s="12" t="str">
        <f aca="false">INDEX(Products!$C$2:$C$181,MATCH(C2559,Products!$A$2:$A$181,0))</f>
        <v>Beauty</v>
      </c>
      <c r="H2559" s="16" t="n">
        <f aca="false">INDEX(Products!$E$2:$E$181,MATCH(C2559,Products!$A$2:$A$181,0))</f>
        <v>225.4</v>
      </c>
      <c r="I2559" s="12" t="str">
        <f aca="false">INDEX(Orders!$G$2:$G$3525,MATCH(B2559,Orders!$A$2:$A$3525,0))</f>
        <v>Delivered</v>
      </c>
      <c r="J2559" s="16" t="n">
        <f aca="false">D2559*E2559*(1-F2559/100)</f>
        <v>309</v>
      </c>
      <c r="K2559" s="16" t="n">
        <f aca="false">D2559*H2559</f>
        <v>225.4</v>
      </c>
      <c r="L2559" s="16" t="n">
        <f aca="false">J2559-K2559</f>
        <v>83.6</v>
      </c>
    </row>
    <row r="2560" customFormat="false" ht="15" hidden="false" customHeight="false" outlineLevel="0" collapsed="false">
      <c r="A2560" s="12" t="n">
        <v>2559</v>
      </c>
      <c r="B2560" s="12" t="n">
        <v>1345</v>
      </c>
      <c r="C2560" s="12" t="n">
        <v>48</v>
      </c>
      <c r="D2560" s="12" t="n">
        <v>1</v>
      </c>
      <c r="E2560" s="16" t="n">
        <v>3959</v>
      </c>
      <c r="F2560" s="12" t="n">
        <v>0</v>
      </c>
      <c r="G2560" s="12" t="str">
        <f aca="false">INDEX(Products!$C$2:$C$181,MATCH(C2560,Products!$A$2:$A$181,0))</f>
        <v>Home &amp; Kitchen</v>
      </c>
      <c r="H2560" s="16" t="n">
        <f aca="false">INDEX(Products!$E$2:$E$181,MATCH(C2560,Products!$A$2:$A$181,0))</f>
        <v>2568.44</v>
      </c>
      <c r="I2560" s="12" t="str">
        <f aca="false">INDEX(Orders!$G$2:$G$3525,MATCH(B2560,Orders!$A$2:$A$3525,0))</f>
        <v>Delivered</v>
      </c>
      <c r="J2560" s="16" t="n">
        <f aca="false">D2560*E2560*(1-F2560/100)</f>
        <v>3959</v>
      </c>
      <c r="K2560" s="16" t="n">
        <f aca="false">D2560*H2560</f>
        <v>2568.44</v>
      </c>
      <c r="L2560" s="16" t="n">
        <f aca="false">J2560-K2560</f>
        <v>1390.56</v>
      </c>
    </row>
    <row r="2561" customFormat="false" ht="15" hidden="false" customHeight="false" outlineLevel="0" collapsed="false">
      <c r="A2561" s="12" t="n">
        <v>2560</v>
      </c>
      <c r="B2561" s="12" t="n">
        <v>1346</v>
      </c>
      <c r="C2561" s="12" t="n">
        <v>170</v>
      </c>
      <c r="D2561" s="12" t="n">
        <v>1</v>
      </c>
      <c r="E2561" s="16" t="n">
        <v>489</v>
      </c>
      <c r="F2561" s="12" t="n">
        <v>0</v>
      </c>
      <c r="G2561" s="12" t="str">
        <f aca="false">INDEX(Products!$C$2:$C$181,MATCH(C2561,Products!$A$2:$A$181,0))</f>
        <v>Books &amp; Stationery</v>
      </c>
      <c r="H2561" s="16" t="n">
        <f aca="false">INDEX(Products!$E$2:$E$181,MATCH(C2561,Products!$A$2:$A$181,0))</f>
        <v>278.52</v>
      </c>
      <c r="I2561" s="12" t="str">
        <f aca="false">INDEX(Orders!$G$2:$G$3525,MATCH(B2561,Orders!$A$2:$A$3525,0))</f>
        <v>Delivered</v>
      </c>
      <c r="J2561" s="16" t="n">
        <f aca="false">D2561*E2561*(1-F2561/100)</f>
        <v>489</v>
      </c>
      <c r="K2561" s="16" t="n">
        <f aca="false">D2561*H2561</f>
        <v>278.52</v>
      </c>
      <c r="L2561" s="16" t="n">
        <f aca="false">J2561-K2561</f>
        <v>210.48</v>
      </c>
    </row>
    <row r="2562" customFormat="false" ht="15" hidden="false" customHeight="false" outlineLevel="0" collapsed="false">
      <c r="A2562" s="12" t="n">
        <v>2561</v>
      </c>
      <c r="B2562" s="12" t="n">
        <v>1347</v>
      </c>
      <c r="C2562" s="12" t="n">
        <v>105</v>
      </c>
      <c r="D2562" s="12" t="n">
        <v>1</v>
      </c>
      <c r="E2562" s="16" t="n">
        <v>169</v>
      </c>
      <c r="F2562" s="12" t="n">
        <v>0</v>
      </c>
      <c r="G2562" s="12" t="str">
        <f aca="false">INDEX(Products!$C$2:$C$181,MATCH(C2562,Products!$A$2:$A$181,0))</f>
        <v>Beauty</v>
      </c>
      <c r="H2562" s="16" t="n">
        <f aca="false">INDEX(Products!$E$2:$E$181,MATCH(C2562,Products!$A$2:$A$181,0))</f>
        <v>98.39</v>
      </c>
      <c r="I2562" s="12" t="str">
        <f aca="false">INDEX(Orders!$G$2:$G$3525,MATCH(B2562,Orders!$A$2:$A$3525,0))</f>
        <v>Delivered</v>
      </c>
      <c r="J2562" s="16" t="n">
        <f aca="false">D2562*E2562*(1-F2562/100)</f>
        <v>169</v>
      </c>
      <c r="K2562" s="16" t="n">
        <f aca="false">D2562*H2562</f>
        <v>98.39</v>
      </c>
      <c r="L2562" s="16" t="n">
        <f aca="false">J2562-K2562</f>
        <v>70.61</v>
      </c>
    </row>
    <row r="2563" customFormat="false" ht="15" hidden="false" customHeight="false" outlineLevel="0" collapsed="false">
      <c r="A2563" s="12" t="n">
        <v>2562</v>
      </c>
      <c r="B2563" s="12" t="n">
        <v>1348</v>
      </c>
      <c r="C2563" s="12" t="n">
        <v>20</v>
      </c>
      <c r="D2563" s="12" t="n">
        <v>1</v>
      </c>
      <c r="E2563" s="16" t="n">
        <v>4369</v>
      </c>
      <c r="F2563" s="12" t="n">
        <v>0</v>
      </c>
      <c r="G2563" s="12" t="str">
        <f aca="false">INDEX(Products!$C$2:$C$181,MATCH(C2563,Products!$A$2:$A$181,0))</f>
        <v>Electronics</v>
      </c>
      <c r="H2563" s="16" t="n">
        <f aca="false">INDEX(Products!$E$2:$E$181,MATCH(C2563,Products!$A$2:$A$181,0))</f>
        <v>2787.56</v>
      </c>
      <c r="I2563" s="12" t="str">
        <f aca="false">INDEX(Orders!$G$2:$G$3525,MATCH(B2563,Orders!$A$2:$A$3525,0))</f>
        <v>Returned</v>
      </c>
      <c r="J2563" s="16" t="n">
        <f aca="false">D2563*E2563*(1-F2563/100)</f>
        <v>4369</v>
      </c>
      <c r="K2563" s="16" t="n">
        <f aca="false">D2563*H2563</f>
        <v>2787.56</v>
      </c>
      <c r="L2563" s="16" t="n">
        <f aca="false">J2563-K2563</f>
        <v>1581.44</v>
      </c>
    </row>
    <row r="2564" customFormat="false" ht="15" hidden="false" customHeight="false" outlineLevel="0" collapsed="false">
      <c r="A2564" s="12" t="n">
        <v>2563</v>
      </c>
      <c r="B2564" s="12" t="n">
        <v>1348</v>
      </c>
      <c r="C2564" s="12" t="n">
        <v>15</v>
      </c>
      <c r="D2564" s="12" t="n">
        <v>1</v>
      </c>
      <c r="E2564" s="16" t="n">
        <v>3889</v>
      </c>
      <c r="F2564" s="12" t="n">
        <v>5</v>
      </c>
      <c r="G2564" s="12" t="str">
        <f aca="false">INDEX(Products!$C$2:$C$181,MATCH(C2564,Products!$A$2:$A$181,0))</f>
        <v>Electronics</v>
      </c>
      <c r="H2564" s="16" t="n">
        <f aca="false">INDEX(Products!$E$2:$E$181,MATCH(C2564,Products!$A$2:$A$181,0))</f>
        <v>2175.08</v>
      </c>
      <c r="I2564" s="12" t="str">
        <f aca="false">INDEX(Orders!$G$2:$G$3525,MATCH(B2564,Orders!$A$2:$A$3525,0))</f>
        <v>Returned</v>
      </c>
      <c r="J2564" s="16" t="n">
        <f aca="false">D2564*E2564*(1-F2564/100)</f>
        <v>3694.55</v>
      </c>
      <c r="K2564" s="16" t="n">
        <f aca="false">D2564*H2564</f>
        <v>2175.08</v>
      </c>
      <c r="L2564" s="16" t="n">
        <f aca="false">J2564-K2564</f>
        <v>1519.47</v>
      </c>
    </row>
    <row r="2565" customFormat="false" ht="15" hidden="false" customHeight="false" outlineLevel="0" collapsed="false">
      <c r="A2565" s="12" t="n">
        <v>2564</v>
      </c>
      <c r="B2565" s="12" t="n">
        <v>1349</v>
      </c>
      <c r="C2565" s="12" t="n">
        <v>175</v>
      </c>
      <c r="D2565" s="12" t="n">
        <v>3</v>
      </c>
      <c r="E2565" s="16" t="n">
        <v>409</v>
      </c>
      <c r="F2565" s="12" t="n">
        <v>0</v>
      </c>
      <c r="G2565" s="12" t="str">
        <f aca="false">INDEX(Products!$C$2:$C$181,MATCH(C2565,Products!$A$2:$A$181,0))</f>
        <v>Books &amp; Stationery</v>
      </c>
      <c r="H2565" s="16" t="n">
        <f aca="false">INDEX(Products!$E$2:$E$181,MATCH(C2565,Products!$A$2:$A$181,0))</f>
        <v>276.15</v>
      </c>
      <c r="I2565" s="12" t="str">
        <f aca="false">INDEX(Orders!$G$2:$G$3525,MATCH(B2565,Orders!$A$2:$A$3525,0))</f>
        <v>Delivered</v>
      </c>
      <c r="J2565" s="16" t="n">
        <f aca="false">D2565*E2565*(1-F2565/100)</f>
        <v>1227</v>
      </c>
      <c r="K2565" s="16" t="n">
        <f aca="false">D2565*H2565</f>
        <v>828.45</v>
      </c>
      <c r="L2565" s="16" t="n">
        <f aca="false">J2565-K2565</f>
        <v>398.55</v>
      </c>
    </row>
    <row r="2566" customFormat="false" ht="15" hidden="false" customHeight="false" outlineLevel="0" collapsed="false">
      <c r="A2566" s="12" t="n">
        <v>2565</v>
      </c>
      <c r="B2566" s="12" t="n">
        <v>1349</v>
      </c>
      <c r="C2566" s="12" t="n">
        <v>6</v>
      </c>
      <c r="D2566" s="12" t="n">
        <v>1</v>
      </c>
      <c r="E2566" s="16" t="n">
        <v>919</v>
      </c>
      <c r="F2566" s="12" t="n">
        <v>0</v>
      </c>
      <c r="G2566" s="12" t="str">
        <f aca="false">INDEX(Products!$C$2:$C$181,MATCH(C2566,Products!$A$2:$A$181,0))</f>
        <v>Electronics</v>
      </c>
      <c r="H2566" s="16" t="n">
        <f aca="false">INDEX(Products!$E$2:$E$181,MATCH(C2566,Products!$A$2:$A$181,0))</f>
        <v>683.72</v>
      </c>
      <c r="I2566" s="12" t="str">
        <f aca="false">INDEX(Orders!$G$2:$G$3525,MATCH(B2566,Orders!$A$2:$A$3525,0))</f>
        <v>Delivered</v>
      </c>
      <c r="J2566" s="16" t="n">
        <f aca="false">D2566*E2566*(1-F2566/100)</f>
        <v>919</v>
      </c>
      <c r="K2566" s="16" t="n">
        <f aca="false">D2566*H2566</f>
        <v>683.72</v>
      </c>
      <c r="L2566" s="16" t="n">
        <f aca="false">J2566-K2566</f>
        <v>235.28</v>
      </c>
    </row>
    <row r="2567" customFormat="false" ht="15" hidden="false" customHeight="false" outlineLevel="0" collapsed="false">
      <c r="A2567" s="12" t="n">
        <v>2566</v>
      </c>
      <c r="B2567" s="12" t="n">
        <v>1349</v>
      </c>
      <c r="C2567" s="12" t="n">
        <v>150</v>
      </c>
      <c r="D2567" s="12" t="n">
        <v>1</v>
      </c>
      <c r="E2567" s="16" t="n">
        <v>2599</v>
      </c>
      <c r="F2567" s="12" t="n">
        <v>10</v>
      </c>
      <c r="G2567" s="12" t="str">
        <f aca="false">INDEX(Products!$C$2:$C$181,MATCH(C2567,Products!$A$2:$A$181,0))</f>
        <v>Sports &amp; Fitness</v>
      </c>
      <c r="H2567" s="16" t="n">
        <f aca="false">INDEX(Products!$E$2:$E$181,MATCH(C2567,Products!$A$2:$A$181,0))</f>
        <v>1473.81</v>
      </c>
      <c r="I2567" s="12" t="str">
        <f aca="false">INDEX(Orders!$G$2:$G$3525,MATCH(B2567,Orders!$A$2:$A$3525,0))</f>
        <v>Delivered</v>
      </c>
      <c r="J2567" s="16" t="n">
        <f aca="false">D2567*E2567*(1-F2567/100)</f>
        <v>2339.1</v>
      </c>
      <c r="K2567" s="16" t="n">
        <f aca="false">D2567*H2567</f>
        <v>1473.81</v>
      </c>
      <c r="L2567" s="16" t="n">
        <f aca="false">J2567-K2567</f>
        <v>865.29</v>
      </c>
    </row>
    <row r="2568" customFormat="false" ht="15" hidden="false" customHeight="false" outlineLevel="0" collapsed="false">
      <c r="A2568" s="12" t="n">
        <v>2567</v>
      </c>
      <c r="B2568" s="12" t="n">
        <v>1349</v>
      </c>
      <c r="C2568" s="12" t="n">
        <v>139</v>
      </c>
      <c r="D2568" s="12" t="n">
        <v>1</v>
      </c>
      <c r="E2568" s="16" t="n">
        <v>3249</v>
      </c>
      <c r="F2568" s="12" t="n">
        <v>0</v>
      </c>
      <c r="G2568" s="12" t="str">
        <f aca="false">INDEX(Products!$C$2:$C$181,MATCH(C2568,Products!$A$2:$A$181,0))</f>
        <v>Sports &amp; Fitness</v>
      </c>
      <c r="H2568" s="16" t="n">
        <f aca="false">INDEX(Products!$E$2:$E$181,MATCH(C2568,Products!$A$2:$A$181,0))</f>
        <v>2209.3</v>
      </c>
      <c r="I2568" s="12" t="str">
        <f aca="false">INDEX(Orders!$G$2:$G$3525,MATCH(B2568,Orders!$A$2:$A$3525,0))</f>
        <v>Delivered</v>
      </c>
      <c r="J2568" s="16" t="n">
        <f aca="false">D2568*E2568*(1-F2568/100)</f>
        <v>3249</v>
      </c>
      <c r="K2568" s="16" t="n">
        <f aca="false">D2568*H2568</f>
        <v>2209.3</v>
      </c>
      <c r="L2568" s="16" t="n">
        <f aca="false">J2568-K2568</f>
        <v>1039.7</v>
      </c>
    </row>
    <row r="2569" customFormat="false" ht="15" hidden="false" customHeight="false" outlineLevel="0" collapsed="false">
      <c r="A2569" s="12" t="n">
        <v>2568</v>
      </c>
      <c r="B2569" s="12" t="n">
        <v>1350</v>
      </c>
      <c r="C2569" s="12" t="n">
        <v>62</v>
      </c>
      <c r="D2569" s="12" t="n">
        <v>1</v>
      </c>
      <c r="E2569" s="16" t="n">
        <v>1169</v>
      </c>
      <c r="F2569" s="12" t="n">
        <v>0</v>
      </c>
      <c r="G2569" s="12" t="str">
        <f aca="false">INDEX(Products!$C$2:$C$181,MATCH(C2569,Products!$A$2:$A$181,0))</f>
        <v>Fashion</v>
      </c>
      <c r="H2569" s="16" t="n">
        <f aca="false">INDEX(Products!$E$2:$E$181,MATCH(C2569,Products!$A$2:$A$181,0))</f>
        <v>668.68</v>
      </c>
      <c r="I2569" s="12" t="str">
        <f aca="false">INDEX(Orders!$G$2:$G$3525,MATCH(B2569,Orders!$A$2:$A$3525,0))</f>
        <v>Delivered</v>
      </c>
      <c r="J2569" s="16" t="n">
        <f aca="false">D2569*E2569*(1-F2569/100)</f>
        <v>1169</v>
      </c>
      <c r="K2569" s="16" t="n">
        <f aca="false">D2569*H2569</f>
        <v>668.68</v>
      </c>
      <c r="L2569" s="16" t="n">
        <f aca="false">J2569-K2569</f>
        <v>500.32</v>
      </c>
    </row>
    <row r="2570" customFormat="false" ht="15" hidden="false" customHeight="false" outlineLevel="0" collapsed="false">
      <c r="A2570" s="12" t="n">
        <v>2569</v>
      </c>
      <c r="B2570" s="12" t="n">
        <v>1351</v>
      </c>
      <c r="C2570" s="12" t="n">
        <v>38</v>
      </c>
      <c r="D2570" s="12" t="n">
        <v>1</v>
      </c>
      <c r="E2570" s="16" t="n">
        <v>3659</v>
      </c>
      <c r="F2570" s="12" t="n">
        <v>0</v>
      </c>
      <c r="G2570" s="12" t="str">
        <f aca="false">INDEX(Products!$C$2:$C$181,MATCH(C2570,Products!$A$2:$A$181,0))</f>
        <v>Home &amp; Kitchen</v>
      </c>
      <c r="H2570" s="16" t="n">
        <f aca="false">INDEX(Products!$E$2:$E$181,MATCH(C2570,Products!$A$2:$A$181,0))</f>
        <v>2545.94</v>
      </c>
      <c r="I2570" s="12" t="str">
        <f aca="false">INDEX(Orders!$G$2:$G$3525,MATCH(B2570,Orders!$A$2:$A$3525,0))</f>
        <v>Delivered</v>
      </c>
      <c r="J2570" s="16" t="n">
        <f aca="false">D2570*E2570*(1-F2570/100)</f>
        <v>3659</v>
      </c>
      <c r="K2570" s="16" t="n">
        <f aca="false">D2570*H2570</f>
        <v>2545.94</v>
      </c>
      <c r="L2570" s="16" t="n">
        <f aca="false">J2570-K2570</f>
        <v>1113.06</v>
      </c>
    </row>
    <row r="2571" customFormat="false" ht="15" hidden="false" customHeight="false" outlineLevel="0" collapsed="false">
      <c r="A2571" s="12" t="n">
        <v>2570</v>
      </c>
      <c r="B2571" s="12" t="n">
        <v>1352</v>
      </c>
      <c r="C2571" s="12" t="n">
        <v>56</v>
      </c>
      <c r="D2571" s="12" t="n">
        <v>1</v>
      </c>
      <c r="E2571" s="16" t="n">
        <v>1739</v>
      </c>
      <c r="F2571" s="12" t="n">
        <v>0</v>
      </c>
      <c r="G2571" s="12" t="str">
        <f aca="false">INDEX(Products!$C$2:$C$181,MATCH(C2571,Products!$A$2:$A$181,0))</f>
        <v>Home &amp; Kitchen</v>
      </c>
      <c r="H2571" s="16" t="n">
        <f aca="false">INDEX(Products!$E$2:$E$181,MATCH(C2571,Products!$A$2:$A$181,0))</f>
        <v>1012.52</v>
      </c>
      <c r="I2571" s="12" t="str">
        <f aca="false">INDEX(Orders!$G$2:$G$3525,MATCH(B2571,Orders!$A$2:$A$3525,0))</f>
        <v>Delivered</v>
      </c>
      <c r="J2571" s="16" t="n">
        <f aca="false">D2571*E2571*(1-F2571/100)</f>
        <v>1739</v>
      </c>
      <c r="K2571" s="16" t="n">
        <f aca="false">D2571*H2571</f>
        <v>1012.52</v>
      </c>
      <c r="L2571" s="16" t="n">
        <f aca="false">J2571-K2571</f>
        <v>726.48</v>
      </c>
    </row>
    <row r="2572" customFormat="false" ht="15" hidden="false" customHeight="false" outlineLevel="0" collapsed="false">
      <c r="A2572" s="12" t="n">
        <v>2571</v>
      </c>
      <c r="B2572" s="12" t="n">
        <v>1352</v>
      </c>
      <c r="C2572" s="12" t="n">
        <v>147</v>
      </c>
      <c r="D2572" s="12" t="n">
        <v>1</v>
      </c>
      <c r="E2572" s="16" t="n">
        <v>3339</v>
      </c>
      <c r="F2572" s="12" t="n">
        <v>10</v>
      </c>
      <c r="G2572" s="12" t="str">
        <f aca="false">INDEX(Products!$C$2:$C$181,MATCH(C2572,Products!$A$2:$A$181,0))</f>
        <v>Sports &amp; Fitness</v>
      </c>
      <c r="H2572" s="16" t="n">
        <f aca="false">INDEX(Products!$E$2:$E$181,MATCH(C2572,Products!$A$2:$A$181,0))</f>
        <v>2076.99</v>
      </c>
      <c r="I2572" s="12" t="str">
        <f aca="false">INDEX(Orders!$G$2:$G$3525,MATCH(B2572,Orders!$A$2:$A$3525,0))</f>
        <v>Delivered</v>
      </c>
      <c r="J2572" s="16" t="n">
        <f aca="false">D2572*E2572*(1-F2572/100)</f>
        <v>3005.1</v>
      </c>
      <c r="K2572" s="16" t="n">
        <f aca="false">D2572*H2572</f>
        <v>2076.99</v>
      </c>
      <c r="L2572" s="16" t="n">
        <f aca="false">J2572-K2572</f>
        <v>928.11</v>
      </c>
    </row>
    <row r="2573" customFormat="false" ht="15" hidden="false" customHeight="false" outlineLevel="0" collapsed="false">
      <c r="A2573" s="12" t="n">
        <v>2572</v>
      </c>
      <c r="B2573" s="12" t="n">
        <v>1353</v>
      </c>
      <c r="C2573" s="12" t="n">
        <v>115</v>
      </c>
      <c r="D2573" s="12" t="n">
        <v>1</v>
      </c>
      <c r="E2573" s="16" t="n">
        <v>1629</v>
      </c>
      <c r="F2573" s="12" t="n">
        <v>0</v>
      </c>
      <c r="G2573" s="12" t="str">
        <f aca="false">INDEX(Products!$C$2:$C$181,MATCH(C2573,Products!$A$2:$A$181,0))</f>
        <v>Beauty</v>
      </c>
      <c r="H2573" s="16" t="n">
        <f aca="false">INDEX(Products!$E$2:$E$181,MATCH(C2573,Products!$A$2:$A$181,0))</f>
        <v>1101.57</v>
      </c>
      <c r="I2573" s="12" t="str">
        <f aca="false">INDEX(Orders!$G$2:$G$3525,MATCH(B2573,Orders!$A$2:$A$3525,0))</f>
        <v>Delivered</v>
      </c>
      <c r="J2573" s="16" t="n">
        <f aca="false">D2573*E2573*(1-F2573/100)</f>
        <v>1629</v>
      </c>
      <c r="K2573" s="16" t="n">
        <f aca="false">D2573*H2573</f>
        <v>1101.57</v>
      </c>
      <c r="L2573" s="16" t="n">
        <f aca="false">J2573-K2573</f>
        <v>527.43</v>
      </c>
    </row>
    <row r="2574" customFormat="false" ht="15" hidden="false" customHeight="false" outlineLevel="0" collapsed="false">
      <c r="A2574" s="12" t="n">
        <v>2573</v>
      </c>
      <c r="B2574" s="12" t="n">
        <v>1353</v>
      </c>
      <c r="C2574" s="12" t="n">
        <v>135</v>
      </c>
      <c r="D2574" s="12" t="n">
        <v>1</v>
      </c>
      <c r="E2574" s="16" t="n">
        <v>1609</v>
      </c>
      <c r="F2574" s="12" t="n">
        <v>5</v>
      </c>
      <c r="G2574" s="12" t="str">
        <f aca="false">INDEX(Products!$C$2:$C$181,MATCH(C2574,Products!$A$2:$A$181,0))</f>
        <v>Sports &amp; Fitness</v>
      </c>
      <c r="H2574" s="16" t="n">
        <f aca="false">INDEX(Products!$E$2:$E$181,MATCH(C2574,Products!$A$2:$A$181,0))</f>
        <v>979.43</v>
      </c>
      <c r="I2574" s="12" t="str">
        <f aca="false">INDEX(Orders!$G$2:$G$3525,MATCH(B2574,Orders!$A$2:$A$3525,0))</f>
        <v>Delivered</v>
      </c>
      <c r="J2574" s="16" t="n">
        <f aca="false">D2574*E2574*(1-F2574/100)</f>
        <v>1528.55</v>
      </c>
      <c r="K2574" s="16" t="n">
        <f aca="false">D2574*H2574</f>
        <v>979.43</v>
      </c>
      <c r="L2574" s="16" t="n">
        <f aca="false">J2574-K2574</f>
        <v>549.12</v>
      </c>
    </row>
    <row r="2575" customFormat="false" ht="15" hidden="false" customHeight="false" outlineLevel="0" collapsed="false">
      <c r="A2575" s="12" t="n">
        <v>2574</v>
      </c>
      <c r="B2575" s="12" t="n">
        <v>1353</v>
      </c>
      <c r="C2575" s="12" t="n">
        <v>137</v>
      </c>
      <c r="D2575" s="12" t="n">
        <v>2</v>
      </c>
      <c r="E2575" s="16" t="n">
        <v>3509</v>
      </c>
      <c r="F2575" s="12" t="n">
        <v>0</v>
      </c>
      <c r="G2575" s="12" t="str">
        <f aca="false">INDEX(Products!$C$2:$C$181,MATCH(C2575,Products!$A$2:$A$181,0))</f>
        <v>Sports &amp; Fitness</v>
      </c>
      <c r="H2575" s="16" t="n">
        <f aca="false">INDEX(Products!$E$2:$E$181,MATCH(C2575,Products!$A$2:$A$181,0))</f>
        <v>2570.86</v>
      </c>
      <c r="I2575" s="12" t="str">
        <f aca="false">INDEX(Orders!$G$2:$G$3525,MATCH(B2575,Orders!$A$2:$A$3525,0))</f>
        <v>Delivered</v>
      </c>
      <c r="J2575" s="16" t="n">
        <f aca="false">D2575*E2575*(1-F2575/100)</f>
        <v>7018</v>
      </c>
      <c r="K2575" s="16" t="n">
        <f aca="false">D2575*H2575</f>
        <v>5141.72</v>
      </c>
      <c r="L2575" s="16" t="n">
        <f aca="false">J2575-K2575</f>
        <v>1876.28</v>
      </c>
    </row>
    <row r="2576" customFormat="false" ht="15" hidden="false" customHeight="false" outlineLevel="0" collapsed="false">
      <c r="A2576" s="12" t="n">
        <v>2575</v>
      </c>
      <c r="B2576" s="12" t="n">
        <v>1354</v>
      </c>
      <c r="C2576" s="12" t="n">
        <v>174</v>
      </c>
      <c r="D2576" s="12" t="n">
        <v>1</v>
      </c>
      <c r="E2576" s="16" t="n">
        <v>619</v>
      </c>
      <c r="F2576" s="12" t="n">
        <v>15</v>
      </c>
      <c r="G2576" s="12" t="str">
        <f aca="false">INDEX(Products!$C$2:$C$181,MATCH(C2576,Products!$A$2:$A$181,0))</f>
        <v>Books &amp; Stationery</v>
      </c>
      <c r="H2576" s="16" t="n">
        <f aca="false">INDEX(Products!$E$2:$E$181,MATCH(C2576,Products!$A$2:$A$181,0))</f>
        <v>346.06</v>
      </c>
      <c r="I2576" s="12" t="str">
        <f aca="false">INDEX(Orders!$G$2:$G$3525,MATCH(B2576,Orders!$A$2:$A$3525,0))</f>
        <v>Delivered</v>
      </c>
      <c r="J2576" s="16" t="n">
        <f aca="false">D2576*E2576*(1-F2576/100)</f>
        <v>526.15</v>
      </c>
      <c r="K2576" s="16" t="n">
        <f aca="false">D2576*H2576</f>
        <v>346.06</v>
      </c>
      <c r="L2576" s="16" t="n">
        <f aca="false">J2576-K2576</f>
        <v>180.09</v>
      </c>
    </row>
    <row r="2577" customFormat="false" ht="15" hidden="false" customHeight="false" outlineLevel="0" collapsed="false">
      <c r="A2577" s="12" t="n">
        <v>2576</v>
      </c>
      <c r="B2577" s="12" t="n">
        <v>1355</v>
      </c>
      <c r="C2577" s="12" t="n">
        <v>177</v>
      </c>
      <c r="D2577" s="12" t="n">
        <v>1</v>
      </c>
      <c r="E2577" s="16" t="n">
        <v>639</v>
      </c>
      <c r="F2577" s="12" t="n">
        <v>5</v>
      </c>
      <c r="G2577" s="12" t="str">
        <f aca="false">INDEX(Products!$C$2:$C$181,MATCH(C2577,Products!$A$2:$A$181,0))</f>
        <v>Books &amp; Stationery</v>
      </c>
      <c r="H2577" s="16" t="n">
        <f aca="false">INDEX(Products!$E$2:$E$181,MATCH(C2577,Products!$A$2:$A$181,0))</f>
        <v>372.27</v>
      </c>
      <c r="I2577" s="12" t="str">
        <f aca="false">INDEX(Orders!$G$2:$G$3525,MATCH(B2577,Orders!$A$2:$A$3525,0))</f>
        <v>Delivered</v>
      </c>
      <c r="J2577" s="16" t="n">
        <f aca="false">D2577*E2577*(1-F2577/100)</f>
        <v>607.05</v>
      </c>
      <c r="K2577" s="16" t="n">
        <f aca="false">D2577*H2577</f>
        <v>372.27</v>
      </c>
      <c r="L2577" s="16" t="n">
        <f aca="false">J2577-K2577</f>
        <v>234.78</v>
      </c>
    </row>
    <row r="2578" customFormat="false" ht="15" hidden="false" customHeight="false" outlineLevel="0" collapsed="false">
      <c r="A2578" s="12" t="n">
        <v>2577</v>
      </c>
      <c r="B2578" s="12" t="n">
        <v>1356</v>
      </c>
      <c r="C2578" s="12" t="n">
        <v>174</v>
      </c>
      <c r="D2578" s="12" t="n">
        <v>1</v>
      </c>
      <c r="E2578" s="16" t="n">
        <v>619</v>
      </c>
      <c r="F2578" s="12" t="n">
        <v>10</v>
      </c>
      <c r="G2578" s="12" t="str">
        <f aca="false">INDEX(Products!$C$2:$C$181,MATCH(C2578,Products!$A$2:$A$181,0))</f>
        <v>Books &amp; Stationery</v>
      </c>
      <c r="H2578" s="16" t="n">
        <f aca="false">INDEX(Products!$E$2:$E$181,MATCH(C2578,Products!$A$2:$A$181,0))</f>
        <v>346.06</v>
      </c>
      <c r="I2578" s="12" t="str">
        <f aca="false">INDEX(Orders!$G$2:$G$3525,MATCH(B2578,Orders!$A$2:$A$3525,0))</f>
        <v>Delivered</v>
      </c>
      <c r="J2578" s="16" t="n">
        <f aca="false">D2578*E2578*(1-F2578/100)</f>
        <v>557.1</v>
      </c>
      <c r="K2578" s="16" t="n">
        <f aca="false">D2578*H2578</f>
        <v>346.06</v>
      </c>
      <c r="L2578" s="16" t="n">
        <f aca="false">J2578-K2578</f>
        <v>211.04</v>
      </c>
    </row>
    <row r="2579" customFormat="false" ht="15" hidden="false" customHeight="false" outlineLevel="0" collapsed="false">
      <c r="A2579" s="12" t="n">
        <v>2578</v>
      </c>
      <c r="B2579" s="12" t="n">
        <v>1357</v>
      </c>
      <c r="C2579" s="12" t="n">
        <v>159</v>
      </c>
      <c r="D2579" s="12" t="n">
        <v>1</v>
      </c>
      <c r="E2579" s="16" t="n">
        <v>439</v>
      </c>
      <c r="F2579" s="12" t="n">
        <v>0</v>
      </c>
      <c r="G2579" s="12" t="str">
        <f aca="false">INDEX(Products!$C$2:$C$181,MATCH(C2579,Products!$A$2:$A$181,0))</f>
        <v>Books &amp; Stationery</v>
      </c>
      <c r="H2579" s="16" t="n">
        <f aca="false">INDEX(Products!$E$2:$E$181,MATCH(C2579,Products!$A$2:$A$181,0))</f>
        <v>256.67</v>
      </c>
      <c r="I2579" s="12" t="str">
        <f aca="false">INDEX(Orders!$G$2:$G$3525,MATCH(B2579,Orders!$A$2:$A$3525,0))</f>
        <v>Delivered</v>
      </c>
      <c r="J2579" s="16" t="n">
        <f aca="false">D2579*E2579*(1-F2579/100)</f>
        <v>439</v>
      </c>
      <c r="K2579" s="16" t="n">
        <f aca="false">D2579*H2579</f>
        <v>256.67</v>
      </c>
      <c r="L2579" s="16" t="n">
        <f aca="false">J2579-K2579</f>
        <v>182.33</v>
      </c>
    </row>
    <row r="2580" customFormat="false" ht="15" hidden="false" customHeight="false" outlineLevel="0" collapsed="false">
      <c r="A2580" s="12" t="n">
        <v>2579</v>
      </c>
      <c r="B2580" s="12" t="n">
        <v>1357</v>
      </c>
      <c r="C2580" s="12" t="n">
        <v>104</v>
      </c>
      <c r="D2580" s="12" t="n">
        <v>1</v>
      </c>
      <c r="E2580" s="16" t="n">
        <v>329</v>
      </c>
      <c r="F2580" s="12" t="n">
        <v>20</v>
      </c>
      <c r="G2580" s="12" t="str">
        <f aca="false">INDEX(Products!$C$2:$C$181,MATCH(C2580,Products!$A$2:$A$181,0))</f>
        <v>Beauty</v>
      </c>
      <c r="H2580" s="16" t="n">
        <f aca="false">INDEX(Products!$E$2:$E$181,MATCH(C2580,Products!$A$2:$A$181,0))</f>
        <v>224.61</v>
      </c>
      <c r="I2580" s="12" t="str">
        <f aca="false">INDEX(Orders!$G$2:$G$3525,MATCH(B2580,Orders!$A$2:$A$3525,0))</f>
        <v>Delivered</v>
      </c>
      <c r="J2580" s="16" t="n">
        <f aca="false">D2580*E2580*(1-F2580/100)</f>
        <v>263.2</v>
      </c>
      <c r="K2580" s="16" t="n">
        <f aca="false">D2580*H2580</f>
        <v>224.61</v>
      </c>
      <c r="L2580" s="16" t="n">
        <f aca="false">J2580-K2580</f>
        <v>38.59</v>
      </c>
    </row>
    <row r="2581" customFormat="false" ht="15" hidden="false" customHeight="false" outlineLevel="0" collapsed="false">
      <c r="A2581" s="12" t="n">
        <v>2580</v>
      </c>
      <c r="B2581" s="12" t="n">
        <v>1357</v>
      </c>
      <c r="C2581" s="12" t="n">
        <v>124</v>
      </c>
      <c r="D2581" s="12" t="n">
        <v>1</v>
      </c>
      <c r="E2581" s="16" t="n">
        <v>1869</v>
      </c>
      <c r="F2581" s="12" t="n">
        <v>0</v>
      </c>
      <c r="G2581" s="12" t="str">
        <f aca="false">INDEX(Products!$C$2:$C$181,MATCH(C2581,Products!$A$2:$A$181,0))</f>
        <v>Sports &amp; Fitness</v>
      </c>
      <c r="H2581" s="16" t="n">
        <f aca="false">INDEX(Products!$E$2:$E$181,MATCH(C2581,Products!$A$2:$A$181,0))</f>
        <v>1389.29</v>
      </c>
      <c r="I2581" s="12" t="str">
        <f aca="false">INDEX(Orders!$G$2:$G$3525,MATCH(B2581,Orders!$A$2:$A$3525,0))</f>
        <v>Delivered</v>
      </c>
      <c r="J2581" s="16" t="n">
        <f aca="false">D2581*E2581*(1-F2581/100)</f>
        <v>1869</v>
      </c>
      <c r="K2581" s="16" t="n">
        <f aca="false">D2581*H2581</f>
        <v>1389.29</v>
      </c>
      <c r="L2581" s="16" t="n">
        <f aca="false">J2581-K2581</f>
        <v>479.71</v>
      </c>
    </row>
    <row r="2582" customFormat="false" ht="15" hidden="false" customHeight="false" outlineLevel="0" collapsed="false">
      <c r="A2582" s="12" t="n">
        <v>2581</v>
      </c>
      <c r="B2582" s="12" t="n">
        <v>1357</v>
      </c>
      <c r="C2582" s="12" t="n">
        <v>163</v>
      </c>
      <c r="D2582" s="12" t="n">
        <v>1</v>
      </c>
      <c r="E2582" s="16" t="n">
        <v>869</v>
      </c>
      <c r="F2582" s="12" t="n">
        <v>0</v>
      </c>
      <c r="G2582" s="12" t="str">
        <f aca="false">INDEX(Products!$C$2:$C$181,MATCH(C2582,Products!$A$2:$A$181,0))</f>
        <v>Books &amp; Stationery</v>
      </c>
      <c r="H2582" s="16" t="n">
        <f aca="false">INDEX(Products!$E$2:$E$181,MATCH(C2582,Products!$A$2:$A$181,0))</f>
        <v>606.2</v>
      </c>
      <c r="I2582" s="12" t="str">
        <f aca="false">INDEX(Orders!$G$2:$G$3525,MATCH(B2582,Orders!$A$2:$A$3525,0))</f>
        <v>Delivered</v>
      </c>
      <c r="J2582" s="16" t="n">
        <f aca="false">D2582*E2582*(1-F2582/100)</f>
        <v>869</v>
      </c>
      <c r="K2582" s="16" t="n">
        <f aca="false">D2582*H2582</f>
        <v>606.2</v>
      </c>
      <c r="L2582" s="16" t="n">
        <f aca="false">J2582-K2582</f>
        <v>262.8</v>
      </c>
    </row>
    <row r="2583" customFormat="false" ht="15" hidden="false" customHeight="false" outlineLevel="0" collapsed="false">
      <c r="A2583" s="12" t="n">
        <v>2582</v>
      </c>
      <c r="B2583" s="12" t="n">
        <v>1358</v>
      </c>
      <c r="C2583" s="12" t="n">
        <v>128</v>
      </c>
      <c r="D2583" s="12" t="n">
        <v>3</v>
      </c>
      <c r="E2583" s="16" t="n">
        <v>899</v>
      </c>
      <c r="F2583" s="12" t="n">
        <v>0</v>
      </c>
      <c r="G2583" s="12" t="str">
        <f aca="false">INDEX(Products!$C$2:$C$181,MATCH(C2583,Products!$A$2:$A$181,0))</f>
        <v>Sports &amp; Fitness</v>
      </c>
      <c r="H2583" s="16" t="n">
        <f aca="false">INDEX(Products!$E$2:$E$181,MATCH(C2583,Products!$A$2:$A$181,0))</f>
        <v>594.56</v>
      </c>
      <c r="I2583" s="12" t="str">
        <f aca="false">INDEX(Orders!$G$2:$G$3525,MATCH(B2583,Orders!$A$2:$A$3525,0))</f>
        <v>Delivered</v>
      </c>
      <c r="J2583" s="16" t="n">
        <f aca="false">D2583*E2583*(1-F2583/100)</f>
        <v>2697</v>
      </c>
      <c r="K2583" s="16" t="n">
        <f aca="false">D2583*H2583</f>
        <v>1783.68</v>
      </c>
      <c r="L2583" s="16" t="n">
        <f aca="false">J2583-K2583</f>
        <v>913.32</v>
      </c>
    </row>
    <row r="2584" customFormat="false" ht="15" hidden="false" customHeight="false" outlineLevel="0" collapsed="false">
      <c r="A2584" s="12" t="n">
        <v>2583</v>
      </c>
      <c r="B2584" s="12" t="n">
        <v>1359</v>
      </c>
      <c r="C2584" s="12" t="n">
        <v>54</v>
      </c>
      <c r="D2584" s="12" t="n">
        <v>1</v>
      </c>
      <c r="E2584" s="16" t="n">
        <v>2299</v>
      </c>
      <c r="F2584" s="12" t="n">
        <v>0</v>
      </c>
      <c r="G2584" s="12" t="str">
        <f aca="false">INDEX(Products!$C$2:$C$181,MATCH(C2584,Products!$A$2:$A$181,0))</f>
        <v>Home &amp; Kitchen</v>
      </c>
      <c r="H2584" s="16" t="n">
        <f aca="false">INDEX(Products!$E$2:$E$181,MATCH(C2584,Products!$A$2:$A$181,0))</f>
        <v>1611.85</v>
      </c>
      <c r="I2584" s="12" t="str">
        <f aca="false">INDEX(Orders!$G$2:$G$3525,MATCH(B2584,Orders!$A$2:$A$3525,0))</f>
        <v>Delivered</v>
      </c>
      <c r="J2584" s="16" t="n">
        <f aca="false">D2584*E2584*(1-F2584/100)</f>
        <v>2299</v>
      </c>
      <c r="K2584" s="16" t="n">
        <f aca="false">D2584*H2584</f>
        <v>1611.85</v>
      </c>
      <c r="L2584" s="16" t="n">
        <f aca="false">J2584-K2584</f>
        <v>687.15</v>
      </c>
    </row>
    <row r="2585" customFormat="false" ht="15" hidden="false" customHeight="false" outlineLevel="0" collapsed="false">
      <c r="A2585" s="12" t="n">
        <v>2584</v>
      </c>
      <c r="B2585" s="12" t="n">
        <v>1360</v>
      </c>
      <c r="C2585" s="12" t="n">
        <v>71</v>
      </c>
      <c r="D2585" s="12" t="n">
        <v>1</v>
      </c>
      <c r="E2585" s="16" t="n">
        <v>2909</v>
      </c>
      <c r="F2585" s="12" t="n">
        <v>0</v>
      </c>
      <c r="G2585" s="12" t="str">
        <f aca="false">INDEX(Products!$C$2:$C$181,MATCH(C2585,Products!$A$2:$A$181,0))</f>
        <v>Fashion</v>
      </c>
      <c r="H2585" s="16" t="n">
        <f aca="false">INDEX(Products!$E$2:$E$181,MATCH(C2585,Products!$A$2:$A$181,0))</f>
        <v>1746.44</v>
      </c>
      <c r="I2585" s="12" t="str">
        <f aca="false">INDEX(Orders!$G$2:$G$3525,MATCH(B2585,Orders!$A$2:$A$3525,0))</f>
        <v>Returned</v>
      </c>
      <c r="J2585" s="16" t="n">
        <f aca="false">D2585*E2585*(1-F2585/100)</f>
        <v>2909</v>
      </c>
      <c r="K2585" s="16" t="n">
        <f aca="false">D2585*H2585</f>
        <v>1746.44</v>
      </c>
      <c r="L2585" s="16" t="n">
        <f aca="false">J2585-K2585</f>
        <v>1162.56</v>
      </c>
    </row>
    <row r="2586" customFormat="false" ht="15" hidden="false" customHeight="false" outlineLevel="0" collapsed="false">
      <c r="A2586" s="12" t="n">
        <v>2585</v>
      </c>
      <c r="B2586" s="12" t="n">
        <v>1361</v>
      </c>
      <c r="C2586" s="12" t="n">
        <v>73</v>
      </c>
      <c r="D2586" s="12" t="n">
        <v>1</v>
      </c>
      <c r="E2586" s="16" t="n">
        <v>1079</v>
      </c>
      <c r="F2586" s="12" t="n">
        <v>15</v>
      </c>
      <c r="G2586" s="12" t="str">
        <f aca="false">INDEX(Products!$C$2:$C$181,MATCH(C2586,Products!$A$2:$A$181,0))</f>
        <v>Fashion</v>
      </c>
      <c r="H2586" s="16" t="n">
        <f aca="false">INDEX(Products!$E$2:$E$181,MATCH(C2586,Products!$A$2:$A$181,0))</f>
        <v>601.41</v>
      </c>
      <c r="I2586" s="12" t="str">
        <f aca="false">INDEX(Orders!$G$2:$G$3525,MATCH(B2586,Orders!$A$2:$A$3525,0))</f>
        <v>Delivered</v>
      </c>
      <c r="J2586" s="16" t="n">
        <f aca="false">D2586*E2586*(1-F2586/100)</f>
        <v>917.15</v>
      </c>
      <c r="K2586" s="16" t="n">
        <f aca="false">D2586*H2586</f>
        <v>601.41</v>
      </c>
      <c r="L2586" s="16" t="n">
        <f aca="false">J2586-K2586</f>
        <v>315.74</v>
      </c>
    </row>
    <row r="2587" customFormat="false" ht="15" hidden="false" customHeight="false" outlineLevel="0" collapsed="false">
      <c r="A2587" s="12" t="n">
        <v>2586</v>
      </c>
      <c r="B2587" s="12" t="n">
        <v>1362</v>
      </c>
      <c r="C2587" s="12" t="n">
        <v>50</v>
      </c>
      <c r="D2587" s="12" t="n">
        <v>2</v>
      </c>
      <c r="E2587" s="16" t="n">
        <v>529</v>
      </c>
      <c r="F2587" s="12" t="n">
        <v>0</v>
      </c>
      <c r="G2587" s="12" t="str">
        <f aca="false">INDEX(Products!$C$2:$C$181,MATCH(C2587,Products!$A$2:$A$181,0))</f>
        <v>Home &amp; Kitchen</v>
      </c>
      <c r="H2587" s="16" t="n">
        <f aca="false">INDEX(Products!$E$2:$E$181,MATCH(C2587,Products!$A$2:$A$181,0))</f>
        <v>302.36</v>
      </c>
      <c r="I2587" s="12" t="str">
        <f aca="false">INDEX(Orders!$G$2:$G$3525,MATCH(B2587,Orders!$A$2:$A$3525,0))</f>
        <v>Delivered</v>
      </c>
      <c r="J2587" s="16" t="n">
        <f aca="false">D2587*E2587*(1-F2587/100)</f>
        <v>1058</v>
      </c>
      <c r="K2587" s="16" t="n">
        <f aca="false">D2587*H2587</f>
        <v>604.72</v>
      </c>
      <c r="L2587" s="16" t="n">
        <f aca="false">J2587-K2587</f>
        <v>453.28</v>
      </c>
    </row>
    <row r="2588" customFormat="false" ht="15" hidden="false" customHeight="false" outlineLevel="0" collapsed="false">
      <c r="A2588" s="12" t="n">
        <v>2587</v>
      </c>
      <c r="B2588" s="12" t="n">
        <v>1362</v>
      </c>
      <c r="C2588" s="12" t="n">
        <v>118</v>
      </c>
      <c r="D2588" s="12" t="n">
        <v>1</v>
      </c>
      <c r="E2588" s="16" t="n">
        <v>479</v>
      </c>
      <c r="F2588" s="12" t="n">
        <v>0</v>
      </c>
      <c r="G2588" s="12" t="str">
        <f aca="false">INDEX(Products!$C$2:$C$181,MATCH(C2588,Products!$A$2:$A$181,0))</f>
        <v>Beauty</v>
      </c>
      <c r="H2588" s="16" t="n">
        <f aca="false">INDEX(Products!$E$2:$E$181,MATCH(C2588,Products!$A$2:$A$181,0))</f>
        <v>332.66</v>
      </c>
      <c r="I2588" s="12" t="str">
        <f aca="false">INDEX(Orders!$G$2:$G$3525,MATCH(B2588,Orders!$A$2:$A$3525,0))</f>
        <v>Delivered</v>
      </c>
      <c r="J2588" s="16" t="n">
        <f aca="false">D2588*E2588*(1-F2588/100)</f>
        <v>479</v>
      </c>
      <c r="K2588" s="16" t="n">
        <f aca="false">D2588*H2588</f>
        <v>332.66</v>
      </c>
      <c r="L2588" s="16" t="n">
        <f aca="false">J2588-K2588</f>
        <v>146.34</v>
      </c>
    </row>
    <row r="2589" customFormat="false" ht="15" hidden="false" customHeight="false" outlineLevel="0" collapsed="false">
      <c r="A2589" s="12" t="n">
        <v>2588</v>
      </c>
      <c r="B2589" s="12" t="n">
        <v>1362</v>
      </c>
      <c r="C2589" s="12" t="n">
        <v>84</v>
      </c>
      <c r="D2589" s="12" t="n">
        <v>1</v>
      </c>
      <c r="E2589" s="16" t="n">
        <v>1179</v>
      </c>
      <c r="F2589" s="12" t="n">
        <v>0</v>
      </c>
      <c r="G2589" s="12" t="str">
        <f aca="false">INDEX(Products!$C$2:$C$181,MATCH(C2589,Products!$A$2:$A$181,0))</f>
        <v>Fashion</v>
      </c>
      <c r="H2589" s="16" t="n">
        <f aca="false">INDEX(Products!$E$2:$E$181,MATCH(C2589,Products!$A$2:$A$181,0))</f>
        <v>692.43</v>
      </c>
      <c r="I2589" s="12" t="str">
        <f aca="false">INDEX(Orders!$G$2:$G$3525,MATCH(B2589,Orders!$A$2:$A$3525,0))</f>
        <v>Delivered</v>
      </c>
      <c r="J2589" s="16" t="n">
        <f aca="false">D2589*E2589*(1-F2589/100)</f>
        <v>1179</v>
      </c>
      <c r="K2589" s="16" t="n">
        <f aca="false">D2589*H2589</f>
        <v>692.43</v>
      </c>
      <c r="L2589" s="16" t="n">
        <f aca="false">J2589-K2589</f>
        <v>486.57</v>
      </c>
    </row>
    <row r="2590" customFormat="false" ht="15" hidden="false" customHeight="false" outlineLevel="0" collapsed="false">
      <c r="A2590" s="12" t="n">
        <v>2589</v>
      </c>
      <c r="B2590" s="12" t="n">
        <v>1363</v>
      </c>
      <c r="C2590" s="12" t="n">
        <v>107</v>
      </c>
      <c r="D2590" s="12" t="n">
        <v>1</v>
      </c>
      <c r="E2590" s="16" t="n">
        <v>1239</v>
      </c>
      <c r="F2590" s="12" t="n">
        <v>0</v>
      </c>
      <c r="G2590" s="12" t="str">
        <f aca="false">INDEX(Products!$C$2:$C$181,MATCH(C2590,Products!$A$2:$A$181,0))</f>
        <v>Beauty</v>
      </c>
      <c r="H2590" s="16" t="n">
        <f aca="false">INDEX(Products!$E$2:$E$181,MATCH(C2590,Products!$A$2:$A$181,0))</f>
        <v>737.02</v>
      </c>
      <c r="I2590" s="12" t="str">
        <f aca="false">INDEX(Orders!$G$2:$G$3525,MATCH(B2590,Orders!$A$2:$A$3525,0))</f>
        <v>Delivered</v>
      </c>
      <c r="J2590" s="16" t="n">
        <f aca="false">D2590*E2590*(1-F2590/100)</f>
        <v>1239</v>
      </c>
      <c r="K2590" s="16" t="n">
        <f aca="false">D2590*H2590</f>
        <v>737.02</v>
      </c>
      <c r="L2590" s="16" t="n">
        <f aca="false">J2590-K2590</f>
        <v>501.98</v>
      </c>
    </row>
    <row r="2591" customFormat="false" ht="15" hidden="false" customHeight="false" outlineLevel="0" collapsed="false">
      <c r="A2591" s="12" t="n">
        <v>2590</v>
      </c>
      <c r="B2591" s="12" t="n">
        <v>1363</v>
      </c>
      <c r="C2591" s="12" t="n">
        <v>18</v>
      </c>
      <c r="D2591" s="12" t="n">
        <v>2</v>
      </c>
      <c r="E2591" s="16" t="n">
        <v>5829</v>
      </c>
      <c r="F2591" s="12" t="n">
        <v>0</v>
      </c>
      <c r="G2591" s="12" t="str">
        <f aca="false">INDEX(Products!$C$2:$C$181,MATCH(C2591,Products!$A$2:$A$181,0))</f>
        <v>Electronics</v>
      </c>
      <c r="H2591" s="16" t="n">
        <f aca="false">INDEX(Products!$E$2:$E$181,MATCH(C2591,Products!$A$2:$A$181,0))</f>
        <v>4148.38</v>
      </c>
      <c r="I2591" s="12" t="str">
        <f aca="false">INDEX(Orders!$G$2:$G$3525,MATCH(B2591,Orders!$A$2:$A$3525,0))</f>
        <v>Delivered</v>
      </c>
      <c r="J2591" s="16" t="n">
        <f aca="false">D2591*E2591*(1-F2591/100)</f>
        <v>11658</v>
      </c>
      <c r="K2591" s="16" t="n">
        <f aca="false">D2591*H2591</f>
        <v>8296.76</v>
      </c>
      <c r="L2591" s="16" t="n">
        <f aca="false">J2591-K2591</f>
        <v>3361.24</v>
      </c>
    </row>
    <row r="2592" customFormat="false" ht="15" hidden="false" customHeight="false" outlineLevel="0" collapsed="false">
      <c r="A2592" s="12" t="n">
        <v>2591</v>
      </c>
      <c r="B2592" s="12" t="n">
        <v>1363</v>
      </c>
      <c r="C2592" s="12" t="n">
        <v>21</v>
      </c>
      <c r="D2592" s="12" t="n">
        <v>1</v>
      </c>
      <c r="E2592" s="16" t="n">
        <v>1439</v>
      </c>
      <c r="F2592" s="12" t="n">
        <v>0</v>
      </c>
      <c r="G2592" s="12" t="str">
        <f aca="false">INDEX(Products!$C$2:$C$181,MATCH(C2592,Products!$A$2:$A$181,0))</f>
        <v>Electronics</v>
      </c>
      <c r="H2592" s="16" t="n">
        <f aca="false">INDEX(Products!$E$2:$E$181,MATCH(C2592,Products!$A$2:$A$181,0))</f>
        <v>933.96</v>
      </c>
      <c r="I2592" s="12" t="str">
        <f aca="false">INDEX(Orders!$G$2:$G$3525,MATCH(B2592,Orders!$A$2:$A$3525,0))</f>
        <v>Delivered</v>
      </c>
      <c r="J2592" s="16" t="n">
        <f aca="false">D2592*E2592*(1-F2592/100)</f>
        <v>1439</v>
      </c>
      <c r="K2592" s="16" t="n">
        <f aca="false">D2592*H2592</f>
        <v>933.96</v>
      </c>
      <c r="L2592" s="16" t="n">
        <f aca="false">J2592-K2592</f>
        <v>505.04</v>
      </c>
    </row>
    <row r="2593" customFormat="false" ht="15" hidden="false" customHeight="false" outlineLevel="0" collapsed="false">
      <c r="A2593" s="12" t="n">
        <v>2592</v>
      </c>
      <c r="B2593" s="12" t="n">
        <v>1364</v>
      </c>
      <c r="C2593" s="12" t="n">
        <v>20</v>
      </c>
      <c r="D2593" s="12" t="n">
        <v>3</v>
      </c>
      <c r="E2593" s="16" t="n">
        <v>4369</v>
      </c>
      <c r="F2593" s="12" t="n">
        <v>0</v>
      </c>
      <c r="G2593" s="12" t="str">
        <f aca="false">INDEX(Products!$C$2:$C$181,MATCH(C2593,Products!$A$2:$A$181,0))</f>
        <v>Electronics</v>
      </c>
      <c r="H2593" s="16" t="n">
        <f aca="false">INDEX(Products!$E$2:$E$181,MATCH(C2593,Products!$A$2:$A$181,0))</f>
        <v>2787.56</v>
      </c>
      <c r="I2593" s="12" t="str">
        <f aca="false">INDEX(Orders!$G$2:$G$3525,MATCH(B2593,Orders!$A$2:$A$3525,0))</f>
        <v>Delivered</v>
      </c>
      <c r="J2593" s="16" t="n">
        <f aca="false">D2593*E2593*(1-F2593/100)</f>
        <v>13107</v>
      </c>
      <c r="K2593" s="16" t="n">
        <f aca="false">D2593*H2593</f>
        <v>8362.68</v>
      </c>
      <c r="L2593" s="16" t="n">
        <f aca="false">J2593-K2593</f>
        <v>4744.32</v>
      </c>
    </row>
    <row r="2594" customFormat="false" ht="15" hidden="false" customHeight="false" outlineLevel="0" collapsed="false">
      <c r="A2594" s="12" t="n">
        <v>2593</v>
      </c>
      <c r="B2594" s="12" t="n">
        <v>1364</v>
      </c>
      <c r="C2594" s="12" t="n">
        <v>77</v>
      </c>
      <c r="D2594" s="12" t="n">
        <v>1</v>
      </c>
      <c r="E2594" s="16" t="n">
        <v>699</v>
      </c>
      <c r="F2594" s="12" t="n">
        <v>0</v>
      </c>
      <c r="G2594" s="12" t="str">
        <f aca="false">INDEX(Products!$C$2:$C$181,MATCH(C2594,Products!$A$2:$A$181,0))</f>
        <v>Fashion</v>
      </c>
      <c r="H2594" s="16" t="n">
        <f aca="false">INDEX(Products!$E$2:$E$181,MATCH(C2594,Products!$A$2:$A$181,0))</f>
        <v>452.88</v>
      </c>
      <c r="I2594" s="12" t="str">
        <f aca="false">INDEX(Orders!$G$2:$G$3525,MATCH(B2594,Orders!$A$2:$A$3525,0))</f>
        <v>Delivered</v>
      </c>
      <c r="J2594" s="16" t="n">
        <f aca="false">D2594*E2594*(1-F2594/100)</f>
        <v>699</v>
      </c>
      <c r="K2594" s="16" t="n">
        <f aca="false">D2594*H2594</f>
        <v>452.88</v>
      </c>
      <c r="L2594" s="16" t="n">
        <f aca="false">J2594-K2594</f>
        <v>246.12</v>
      </c>
    </row>
    <row r="2595" customFormat="false" ht="15" hidden="false" customHeight="false" outlineLevel="0" collapsed="false">
      <c r="A2595" s="12" t="n">
        <v>2594</v>
      </c>
      <c r="B2595" s="12" t="n">
        <v>1365</v>
      </c>
      <c r="C2595" s="12" t="n">
        <v>70</v>
      </c>
      <c r="D2595" s="12" t="n">
        <v>1</v>
      </c>
      <c r="E2595" s="16" t="n">
        <v>1289</v>
      </c>
      <c r="F2595" s="12" t="n">
        <v>15</v>
      </c>
      <c r="G2595" s="12" t="str">
        <f aca="false">INDEX(Products!$C$2:$C$181,MATCH(C2595,Products!$A$2:$A$181,0))</f>
        <v>Fashion</v>
      </c>
      <c r="H2595" s="16" t="n">
        <f aca="false">INDEX(Products!$E$2:$E$181,MATCH(C2595,Products!$A$2:$A$181,0))</f>
        <v>959.48</v>
      </c>
      <c r="I2595" s="12" t="str">
        <f aca="false">INDEX(Orders!$G$2:$G$3525,MATCH(B2595,Orders!$A$2:$A$3525,0))</f>
        <v>Cancelled</v>
      </c>
      <c r="J2595" s="16" t="n">
        <f aca="false">D2595*E2595*(1-F2595/100)</f>
        <v>1095.65</v>
      </c>
      <c r="K2595" s="16" t="n">
        <f aca="false">D2595*H2595</f>
        <v>959.48</v>
      </c>
      <c r="L2595" s="16" t="n">
        <f aca="false">J2595-K2595</f>
        <v>136.17</v>
      </c>
    </row>
    <row r="2596" customFormat="false" ht="15" hidden="false" customHeight="false" outlineLevel="0" collapsed="false">
      <c r="A2596" s="12" t="n">
        <v>2595</v>
      </c>
      <c r="B2596" s="12" t="n">
        <v>1366</v>
      </c>
      <c r="C2596" s="12" t="n">
        <v>152</v>
      </c>
      <c r="D2596" s="12" t="n">
        <v>1</v>
      </c>
      <c r="E2596" s="16" t="n">
        <v>539</v>
      </c>
      <c r="F2596" s="12" t="n">
        <v>5</v>
      </c>
      <c r="G2596" s="12" t="str">
        <f aca="false">INDEX(Products!$C$2:$C$181,MATCH(C2596,Products!$A$2:$A$181,0))</f>
        <v>Books &amp; Stationery</v>
      </c>
      <c r="H2596" s="16" t="n">
        <f aca="false">INDEX(Products!$E$2:$E$181,MATCH(C2596,Products!$A$2:$A$181,0))</f>
        <v>365.16</v>
      </c>
      <c r="I2596" s="12" t="str">
        <f aca="false">INDEX(Orders!$G$2:$G$3525,MATCH(B2596,Orders!$A$2:$A$3525,0))</f>
        <v>Delivered</v>
      </c>
      <c r="J2596" s="16" t="n">
        <f aca="false">D2596*E2596*(1-F2596/100)</f>
        <v>512.05</v>
      </c>
      <c r="K2596" s="16" t="n">
        <f aca="false">D2596*H2596</f>
        <v>365.16</v>
      </c>
      <c r="L2596" s="16" t="n">
        <f aca="false">J2596-K2596</f>
        <v>146.89</v>
      </c>
    </row>
    <row r="2597" customFormat="false" ht="15" hidden="false" customHeight="false" outlineLevel="0" collapsed="false">
      <c r="A2597" s="12" t="n">
        <v>2596</v>
      </c>
      <c r="B2597" s="12" t="n">
        <v>1367</v>
      </c>
      <c r="C2597" s="12" t="n">
        <v>148</v>
      </c>
      <c r="D2597" s="12" t="n">
        <v>1</v>
      </c>
      <c r="E2597" s="16" t="n">
        <v>739</v>
      </c>
      <c r="F2597" s="12" t="n">
        <v>0</v>
      </c>
      <c r="G2597" s="12" t="str">
        <f aca="false">INDEX(Products!$C$2:$C$181,MATCH(C2597,Products!$A$2:$A$181,0))</f>
        <v>Sports &amp; Fitness</v>
      </c>
      <c r="H2597" s="16" t="n">
        <f aca="false">INDEX(Products!$E$2:$E$181,MATCH(C2597,Products!$A$2:$A$181,0))</f>
        <v>483.64</v>
      </c>
      <c r="I2597" s="12" t="str">
        <f aca="false">INDEX(Orders!$G$2:$G$3525,MATCH(B2597,Orders!$A$2:$A$3525,0))</f>
        <v>Delivered</v>
      </c>
      <c r="J2597" s="16" t="n">
        <f aca="false">D2597*E2597*(1-F2597/100)</f>
        <v>739</v>
      </c>
      <c r="K2597" s="16" t="n">
        <f aca="false">D2597*H2597</f>
        <v>483.64</v>
      </c>
      <c r="L2597" s="16" t="n">
        <f aca="false">J2597-K2597</f>
        <v>255.36</v>
      </c>
    </row>
    <row r="2598" customFormat="false" ht="15" hidden="false" customHeight="false" outlineLevel="0" collapsed="false">
      <c r="A2598" s="12" t="n">
        <v>2597</v>
      </c>
      <c r="B2598" s="12" t="n">
        <v>1367</v>
      </c>
      <c r="C2598" s="12" t="n">
        <v>94</v>
      </c>
      <c r="D2598" s="12" t="n">
        <v>1</v>
      </c>
      <c r="E2598" s="16" t="n">
        <v>1509</v>
      </c>
      <c r="F2598" s="12" t="n">
        <v>0</v>
      </c>
      <c r="G2598" s="12" t="str">
        <f aca="false">INDEX(Products!$C$2:$C$181,MATCH(C2598,Products!$A$2:$A$181,0))</f>
        <v>Beauty</v>
      </c>
      <c r="H2598" s="16" t="n">
        <f aca="false">INDEX(Products!$E$2:$E$181,MATCH(C2598,Products!$A$2:$A$181,0))</f>
        <v>997.51</v>
      </c>
      <c r="I2598" s="12" t="str">
        <f aca="false">INDEX(Orders!$G$2:$G$3525,MATCH(B2598,Orders!$A$2:$A$3525,0))</f>
        <v>Delivered</v>
      </c>
      <c r="J2598" s="16" t="n">
        <f aca="false">D2598*E2598*(1-F2598/100)</f>
        <v>1509</v>
      </c>
      <c r="K2598" s="16" t="n">
        <f aca="false">D2598*H2598</f>
        <v>997.51</v>
      </c>
      <c r="L2598" s="16" t="n">
        <f aca="false">J2598-K2598</f>
        <v>511.49</v>
      </c>
    </row>
    <row r="2599" customFormat="false" ht="15" hidden="false" customHeight="false" outlineLevel="0" collapsed="false">
      <c r="A2599" s="12" t="n">
        <v>2598</v>
      </c>
      <c r="B2599" s="12" t="n">
        <v>1367</v>
      </c>
      <c r="C2599" s="12" t="n">
        <v>57</v>
      </c>
      <c r="D2599" s="12" t="n">
        <v>1</v>
      </c>
      <c r="E2599" s="16" t="n">
        <v>4689</v>
      </c>
      <c r="F2599" s="12" t="n">
        <v>0</v>
      </c>
      <c r="G2599" s="12" t="str">
        <f aca="false">INDEX(Products!$C$2:$C$181,MATCH(C2599,Products!$A$2:$A$181,0))</f>
        <v>Home &amp; Kitchen</v>
      </c>
      <c r="H2599" s="16" t="n">
        <f aca="false">INDEX(Products!$E$2:$E$181,MATCH(C2599,Products!$A$2:$A$181,0))</f>
        <v>3336.81</v>
      </c>
      <c r="I2599" s="12" t="str">
        <f aca="false">INDEX(Orders!$G$2:$G$3525,MATCH(B2599,Orders!$A$2:$A$3525,0))</f>
        <v>Delivered</v>
      </c>
      <c r="J2599" s="16" t="n">
        <f aca="false">D2599*E2599*(1-F2599/100)</f>
        <v>4689</v>
      </c>
      <c r="K2599" s="16" t="n">
        <f aca="false">D2599*H2599</f>
        <v>3336.81</v>
      </c>
      <c r="L2599" s="16" t="n">
        <f aca="false">J2599-K2599</f>
        <v>1352.19</v>
      </c>
    </row>
    <row r="2600" customFormat="false" ht="15" hidden="false" customHeight="false" outlineLevel="0" collapsed="false">
      <c r="A2600" s="12" t="n">
        <v>2599</v>
      </c>
      <c r="B2600" s="12" t="n">
        <v>1367</v>
      </c>
      <c r="C2600" s="12" t="n">
        <v>8</v>
      </c>
      <c r="D2600" s="12" t="n">
        <v>1</v>
      </c>
      <c r="E2600" s="16" t="n">
        <v>1759</v>
      </c>
      <c r="F2600" s="12" t="n">
        <v>0</v>
      </c>
      <c r="G2600" s="12" t="str">
        <f aca="false">INDEX(Products!$C$2:$C$181,MATCH(C2600,Products!$A$2:$A$181,0))</f>
        <v>Electronics</v>
      </c>
      <c r="H2600" s="16" t="n">
        <f aca="false">INDEX(Products!$E$2:$E$181,MATCH(C2600,Products!$A$2:$A$181,0))</f>
        <v>1031.97</v>
      </c>
      <c r="I2600" s="12" t="str">
        <f aca="false">INDEX(Orders!$G$2:$G$3525,MATCH(B2600,Orders!$A$2:$A$3525,0))</f>
        <v>Delivered</v>
      </c>
      <c r="J2600" s="16" t="n">
        <f aca="false">D2600*E2600*(1-F2600/100)</f>
        <v>1759</v>
      </c>
      <c r="K2600" s="16" t="n">
        <f aca="false">D2600*H2600</f>
        <v>1031.97</v>
      </c>
      <c r="L2600" s="16" t="n">
        <f aca="false">J2600-K2600</f>
        <v>727.03</v>
      </c>
    </row>
    <row r="2601" customFormat="false" ht="15" hidden="false" customHeight="false" outlineLevel="0" collapsed="false">
      <c r="A2601" s="12" t="n">
        <v>2600</v>
      </c>
      <c r="B2601" s="12" t="n">
        <v>1368</v>
      </c>
      <c r="C2601" s="12" t="n">
        <v>144</v>
      </c>
      <c r="D2601" s="12" t="n">
        <v>1</v>
      </c>
      <c r="E2601" s="16" t="n">
        <v>2009</v>
      </c>
      <c r="F2601" s="12" t="n">
        <v>20</v>
      </c>
      <c r="G2601" s="12" t="str">
        <f aca="false">INDEX(Products!$C$2:$C$181,MATCH(C2601,Products!$A$2:$A$181,0))</f>
        <v>Sports &amp; Fitness</v>
      </c>
      <c r="H2601" s="16" t="n">
        <f aca="false">INDEX(Products!$E$2:$E$181,MATCH(C2601,Products!$A$2:$A$181,0))</f>
        <v>1322.98</v>
      </c>
      <c r="I2601" s="12" t="str">
        <f aca="false">INDEX(Orders!$G$2:$G$3525,MATCH(B2601,Orders!$A$2:$A$3525,0))</f>
        <v>Delivered</v>
      </c>
      <c r="J2601" s="16" t="n">
        <f aca="false">D2601*E2601*(1-F2601/100)</f>
        <v>1607.2</v>
      </c>
      <c r="K2601" s="16" t="n">
        <f aca="false">D2601*H2601</f>
        <v>1322.98</v>
      </c>
      <c r="L2601" s="16" t="n">
        <f aca="false">J2601-K2601</f>
        <v>284.22</v>
      </c>
    </row>
    <row r="2602" customFormat="false" ht="15" hidden="false" customHeight="false" outlineLevel="0" collapsed="false">
      <c r="A2602" s="12" t="n">
        <v>2601</v>
      </c>
      <c r="B2602" s="12" t="n">
        <v>1369</v>
      </c>
      <c r="C2602" s="12" t="n">
        <v>12</v>
      </c>
      <c r="D2602" s="12" t="n">
        <v>1</v>
      </c>
      <c r="E2602" s="16" t="n">
        <v>2329</v>
      </c>
      <c r="F2602" s="12" t="n">
        <v>0</v>
      </c>
      <c r="G2602" s="12" t="str">
        <f aca="false">INDEX(Products!$C$2:$C$181,MATCH(C2602,Products!$A$2:$A$181,0))</f>
        <v>Electronics</v>
      </c>
      <c r="H2602" s="16" t="n">
        <f aca="false">INDEX(Products!$E$2:$E$181,MATCH(C2602,Products!$A$2:$A$181,0))</f>
        <v>1451.6</v>
      </c>
      <c r="I2602" s="12" t="str">
        <f aca="false">INDEX(Orders!$G$2:$G$3525,MATCH(B2602,Orders!$A$2:$A$3525,0))</f>
        <v>Delivered</v>
      </c>
      <c r="J2602" s="16" t="n">
        <f aca="false">D2602*E2602*(1-F2602/100)</f>
        <v>2329</v>
      </c>
      <c r="K2602" s="16" t="n">
        <f aca="false">D2602*H2602</f>
        <v>1451.6</v>
      </c>
      <c r="L2602" s="16" t="n">
        <f aca="false">J2602-K2602</f>
        <v>877.4</v>
      </c>
    </row>
    <row r="2603" customFormat="false" ht="15" hidden="false" customHeight="false" outlineLevel="0" collapsed="false">
      <c r="A2603" s="12" t="n">
        <v>2602</v>
      </c>
      <c r="B2603" s="12" t="n">
        <v>1369</v>
      </c>
      <c r="C2603" s="12" t="n">
        <v>86</v>
      </c>
      <c r="D2603" s="12" t="n">
        <v>1</v>
      </c>
      <c r="E2603" s="16" t="n">
        <v>2139</v>
      </c>
      <c r="F2603" s="12" t="n">
        <v>0</v>
      </c>
      <c r="G2603" s="12" t="str">
        <f aca="false">INDEX(Products!$C$2:$C$181,MATCH(C2603,Products!$A$2:$A$181,0))</f>
        <v>Fashion</v>
      </c>
      <c r="H2603" s="16" t="n">
        <f aca="false">INDEX(Products!$E$2:$E$181,MATCH(C2603,Products!$A$2:$A$181,0))</f>
        <v>1183.55</v>
      </c>
      <c r="I2603" s="12" t="str">
        <f aca="false">INDEX(Orders!$G$2:$G$3525,MATCH(B2603,Orders!$A$2:$A$3525,0))</f>
        <v>Delivered</v>
      </c>
      <c r="J2603" s="16" t="n">
        <f aca="false">D2603*E2603*(1-F2603/100)</f>
        <v>2139</v>
      </c>
      <c r="K2603" s="16" t="n">
        <f aca="false">D2603*H2603</f>
        <v>1183.55</v>
      </c>
      <c r="L2603" s="16" t="n">
        <f aca="false">J2603-K2603</f>
        <v>955.45</v>
      </c>
    </row>
    <row r="2604" customFormat="false" ht="15" hidden="false" customHeight="false" outlineLevel="0" collapsed="false">
      <c r="A2604" s="12" t="n">
        <v>2603</v>
      </c>
      <c r="B2604" s="12" t="n">
        <v>1370</v>
      </c>
      <c r="C2604" s="12" t="n">
        <v>162</v>
      </c>
      <c r="D2604" s="12" t="n">
        <v>1</v>
      </c>
      <c r="E2604" s="16" t="n">
        <v>639</v>
      </c>
      <c r="F2604" s="12" t="n">
        <v>0</v>
      </c>
      <c r="G2604" s="12" t="str">
        <f aca="false">INDEX(Products!$C$2:$C$181,MATCH(C2604,Products!$A$2:$A$181,0))</f>
        <v>Books &amp; Stationery</v>
      </c>
      <c r="H2604" s="16" t="n">
        <f aca="false">INDEX(Products!$E$2:$E$181,MATCH(C2604,Products!$A$2:$A$181,0))</f>
        <v>387.23</v>
      </c>
      <c r="I2604" s="12" t="str">
        <f aca="false">INDEX(Orders!$G$2:$G$3525,MATCH(B2604,Orders!$A$2:$A$3525,0))</f>
        <v>Delivered</v>
      </c>
      <c r="J2604" s="16" t="n">
        <f aca="false">D2604*E2604*(1-F2604/100)</f>
        <v>639</v>
      </c>
      <c r="K2604" s="16" t="n">
        <f aca="false">D2604*H2604</f>
        <v>387.23</v>
      </c>
      <c r="L2604" s="16" t="n">
        <f aca="false">J2604-K2604</f>
        <v>251.77</v>
      </c>
    </row>
    <row r="2605" customFormat="false" ht="15" hidden="false" customHeight="false" outlineLevel="0" collapsed="false">
      <c r="A2605" s="12" t="n">
        <v>2604</v>
      </c>
      <c r="B2605" s="12" t="n">
        <v>1371</v>
      </c>
      <c r="C2605" s="12" t="n">
        <v>19</v>
      </c>
      <c r="D2605" s="12" t="n">
        <v>1</v>
      </c>
      <c r="E2605" s="16" t="n">
        <v>2389</v>
      </c>
      <c r="F2605" s="12" t="n">
        <v>0</v>
      </c>
      <c r="G2605" s="12" t="str">
        <f aca="false">INDEX(Products!$C$2:$C$181,MATCH(C2605,Products!$A$2:$A$181,0))</f>
        <v>Electronics</v>
      </c>
      <c r="H2605" s="16" t="n">
        <f aca="false">INDEX(Products!$E$2:$E$181,MATCH(C2605,Products!$A$2:$A$181,0))</f>
        <v>1360.62</v>
      </c>
      <c r="I2605" s="12" t="str">
        <f aca="false">INDEX(Orders!$G$2:$G$3525,MATCH(B2605,Orders!$A$2:$A$3525,0))</f>
        <v>Cancelled</v>
      </c>
      <c r="J2605" s="16" t="n">
        <f aca="false">D2605*E2605*(1-F2605/100)</f>
        <v>2389</v>
      </c>
      <c r="K2605" s="16" t="n">
        <f aca="false">D2605*H2605</f>
        <v>1360.62</v>
      </c>
      <c r="L2605" s="16" t="n">
        <f aca="false">J2605-K2605</f>
        <v>1028.38</v>
      </c>
    </row>
    <row r="2606" customFormat="false" ht="15" hidden="false" customHeight="false" outlineLevel="0" collapsed="false">
      <c r="A2606" s="12" t="n">
        <v>2605</v>
      </c>
      <c r="B2606" s="12" t="n">
        <v>1371</v>
      </c>
      <c r="C2606" s="12" t="n">
        <v>15</v>
      </c>
      <c r="D2606" s="12" t="n">
        <v>1</v>
      </c>
      <c r="E2606" s="16" t="n">
        <v>3889</v>
      </c>
      <c r="F2606" s="12" t="n">
        <v>0</v>
      </c>
      <c r="G2606" s="12" t="str">
        <f aca="false">INDEX(Products!$C$2:$C$181,MATCH(C2606,Products!$A$2:$A$181,0))</f>
        <v>Electronics</v>
      </c>
      <c r="H2606" s="16" t="n">
        <f aca="false">INDEX(Products!$E$2:$E$181,MATCH(C2606,Products!$A$2:$A$181,0))</f>
        <v>2175.08</v>
      </c>
      <c r="I2606" s="12" t="str">
        <f aca="false">INDEX(Orders!$G$2:$G$3525,MATCH(B2606,Orders!$A$2:$A$3525,0))</f>
        <v>Cancelled</v>
      </c>
      <c r="J2606" s="16" t="n">
        <f aca="false">D2606*E2606*(1-F2606/100)</f>
        <v>3889</v>
      </c>
      <c r="K2606" s="16" t="n">
        <f aca="false">D2606*H2606</f>
        <v>2175.08</v>
      </c>
      <c r="L2606" s="16" t="n">
        <f aca="false">J2606-K2606</f>
        <v>1713.92</v>
      </c>
    </row>
    <row r="2607" customFormat="false" ht="15" hidden="false" customHeight="false" outlineLevel="0" collapsed="false">
      <c r="A2607" s="12" t="n">
        <v>2606</v>
      </c>
      <c r="B2607" s="12" t="n">
        <v>1372</v>
      </c>
      <c r="C2607" s="12" t="n">
        <v>23</v>
      </c>
      <c r="D2607" s="12" t="n">
        <v>1</v>
      </c>
      <c r="E2607" s="16" t="n">
        <v>2159</v>
      </c>
      <c r="F2607" s="12" t="n">
        <v>0</v>
      </c>
      <c r="G2607" s="12" t="str">
        <f aca="false">INDEX(Products!$C$2:$C$181,MATCH(C2607,Products!$A$2:$A$181,0))</f>
        <v>Electronics</v>
      </c>
      <c r="H2607" s="16" t="n">
        <f aca="false">INDEX(Products!$E$2:$E$181,MATCH(C2607,Products!$A$2:$A$181,0))</f>
        <v>1473.53</v>
      </c>
      <c r="I2607" s="12" t="str">
        <f aca="false">INDEX(Orders!$G$2:$G$3525,MATCH(B2607,Orders!$A$2:$A$3525,0))</f>
        <v>Cancelled</v>
      </c>
      <c r="J2607" s="16" t="n">
        <f aca="false">D2607*E2607*(1-F2607/100)</f>
        <v>2159</v>
      </c>
      <c r="K2607" s="16" t="n">
        <f aca="false">D2607*H2607</f>
        <v>1473.53</v>
      </c>
      <c r="L2607" s="16" t="n">
        <f aca="false">J2607-K2607</f>
        <v>685.47</v>
      </c>
    </row>
    <row r="2608" customFormat="false" ht="15" hidden="false" customHeight="false" outlineLevel="0" collapsed="false">
      <c r="A2608" s="12" t="n">
        <v>2607</v>
      </c>
      <c r="B2608" s="12" t="n">
        <v>1373</v>
      </c>
      <c r="C2608" s="12" t="n">
        <v>98</v>
      </c>
      <c r="D2608" s="12" t="n">
        <v>1</v>
      </c>
      <c r="E2608" s="16" t="n">
        <v>719</v>
      </c>
      <c r="F2608" s="12" t="n">
        <v>0</v>
      </c>
      <c r="G2608" s="12" t="str">
        <f aca="false">INDEX(Products!$C$2:$C$181,MATCH(C2608,Products!$A$2:$A$181,0))</f>
        <v>Beauty</v>
      </c>
      <c r="H2608" s="16" t="n">
        <f aca="false">INDEX(Products!$E$2:$E$181,MATCH(C2608,Products!$A$2:$A$181,0))</f>
        <v>445.67</v>
      </c>
      <c r="I2608" s="12" t="str">
        <f aca="false">INDEX(Orders!$G$2:$G$3525,MATCH(B2608,Orders!$A$2:$A$3525,0))</f>
        <v>Delivered</v>
      </c>
      <c r="J2608" s="16" t="n">
        <f aca="false">D2608*E2608*(1-F2608/100)</f>
        <v>719</v>
      </c>
      <c r="K2608" s="16" t="n">
        <f aca="false">D2608*H2608</f>
        <v>445.67</v>
      </c>
      <c r="L2608" s="16" t="n">
        <f aca="false">J2608-K2608</f>
        <v>273.33</v>
      </c>
    </row>
    <row r="2609" customFormat="false" ht="15" hidden="false" customHeight="false" outlineLevel="0" collapsed="false">
      <c r="A2609" s="12" t="n">
        <v>2608</v>
      </c>
      <c r="B2609" s="12" t="n">
        <v>1374</v>
      </c>
      <c r="C2609" s="12" t="n">
        <v>15</v>
      </c>
      <c r="D2609" s="12" t="n">
        <v>1</v>
      </c>
      <c r="E2609" s="16" t="n">
        <v>3889</v>
      </c>
      <c r="F2609" s="12" t="n">
        <v>0</v>
      </c>
      <c r="G2609" s="12" t="str">
        <f aca="false">INDEX(Products!$C$2:$C$181,MATCH(C2609,Products!$A$2:$A$181,0))</f>
        <v>Electronics</v>
      </c>
      <c r="H2609" s="16" t="n">
        <f aca="false">INDEX(Products!$E$2:$E$181,MATCH(C2609,Products!$A$2:$A$181,0))</f>
        <v>2175.08</v>
      </c>
      <c r="I2609" s="12" t="str">
        <f aca="false">INDEX(Orders!$G$2:$G$3525,MATCH(B2609,Orders!$A$2:$A$3525,0))</f>
        <v>Delivered</v>
      </c>
      <c r="J2609" s="16" t="n">
        <f aca="false">D2609*E2609*(1-F2609/100)</f>
        <v>3889</v>
      </c>
      <c r="K2609" s="16" t="n">
        <f aca="false">D2609*H2609</f>
        <v>2175.08</v>
      </c>
      <c r="L2609" s="16" t="n">
        <f aca="false">J2609-K2609</f>
        <v>1713.92</v>
      </c>
    </row>
    <row r="2610" customFormat="false" ht="15" hidden="false" customHeight="false" outlineLevel="0" collapsed="false">
      <c r="A2610" s="12" t="n">
        <v>2609</v>
      </c>
      <c r="B2610" s="12" t="n">
        <v>1374</v>
      </c>
      <c r="C2610" s="12" t="n">
        <v>66</v>
      </c>
      <c r="D2610" s="12" t="n">
        <v>1</v>
      </c>
      <c r="E2610" s="16" t="n">
        <v>1439</v>
      </c>
      <c r="F2610" s="12" t="n">
        <v>5</v>
      </c>
      <c r="G2610" s="12" t="str">
        <f aca="false">INDEX(Products!$C$2:$C$181,MATCH(C2610,Products!$A$2:$A$181,0))</f>
        <v>Fashion</v>
      </c>
      <c r="H2610" s="16" t="n">
        <f aca="false">INDEX(Products!$E$2:$E$181,MATCH(C2610,Products!$A$2:$A$181,0))</f>
        <v>855.37</v>
      </c>
      <c r="I2610" s="12" t="str">
        <f aca="false">INDEX(Orders!$G$2:$G$3525,MATCH(B2610,Orders!$A$2:$A$3525,0))</f>
        <v>Delivered</v>
      </c>
      <c r="J2610" s="16" t="n">
        <f aca="false">D2610*E2610*(1-F2610/100)</f>
        <v>1367.05</v>
      </c>
      <c r="K2610" s="16" t="n">
        <f aca="false">D2610*H2610</f>
        <v>855.37</v>
      </c>
      <c r="L2610" s="16" t="n">
        <f aca="false">J2610-K2610</f>
        <v>511.68</v>
      </c>
    </row>
    <row r="2611" customFormat="false" ht="15" hidden="false" customHeight="false" outlineLevel="0" collapsed="false">
      <c r="A2611" s="12" t="n">
        <v>2610</v>
      </c>
      <c r="B2611" s="12" t="n">
        <v>1374</v>
      </c>
      <c r="C2611" s="12" t="n">
        <v>116</v>
      </c>
      <c r="D2611" s="12" t="n">
        <v>2</v>
      </c>
      <c r="E2611" s="16" t="n">
        <v>1469</v>
      </c>
      <c r="F2611" s="12" t="n">
        <v>10</v>
      </c>
      <c r="G2611" s="12" t="str">
        <f aca="false">INDEX(Products!$C$2:$C$181,MATCH(C2611,Products!$A$2:$A$181,0))</f>
        <v>Beauty</v>
      </c>
      <c r="H2611" s="16" t="n">
        <f aca="false">INDEX(Products!$E$2:$E$181,MATCH(C2611,Products!$A$2:$A$181,0))</f>
        <v>955.62</v>
      </c>
      <c r="I2611" s="12" t="str">
        <f aca="false">INDEX(Orders!$G$2:$G$3525,MATCH(B2611,Orders!$A$2:$A$3525,0))</f>
        <v>Delivered</v>
      </c>
      <c r="J2611" s="16" t="n">
        <f aca="false">D2611*E2611*(1-F2611/100)</f>
        <v>2644.2</v>
      </c>
      <c r="K2611" s="16" t="n">
        <f aca="false">D2611*H2611</f>
        <v>1911.24</v>
      </c>
      <c r="L2611" s="16" t="n">
        <f aca="false">J2611-K2611</f>
        <v>732.96</v>
      </c>
    </row>
    <row r="2612" customFormat="false" ht="15" hidden="false" customHeight="false" outlineLevel="0" collapsed="false">
      <c r="A2612" s="12" t="n">
        <v>2611</v>
      </c>
      <c r="B2612" s="12" t="n">
        <v>1375</v>
      </c>
      <c r="C2612" s="12" t="n">
        <v>80</v>
      </c>
      <c r="D2612" s="12" t="n">
        <v>1</v>
      </c>
      <c r="E2612" s="16" t="n">
        <v>949</v>
      </c>
      <c r="F2612" s="12" t="n">
        <v>15</v>
      </c>
      <c r="G2612" s="12" t="str">
        <f aca="false">INDEX(Products!$C$2:$C$181,MATCH(C2612,Products!$A$2:$A$181,0))</f>
        <v>Fashion</v>
      </c>
      <c r="H2612" s="16" t="n">
        <f aca="false">INDEX(Products!$E$2:$E$181,MATCH(C2612,Products!$A$2:$A$181,0))</f>
        <v>660.17</v>
      </c>
      <c r="I2612" s="12" t="str">
        <f aca="false">INDEX(Orders!$G$2:$G$3525,MATCH(B2612,Orders!$A$2:$A$3525,0))</f>
        <v>Delivered</v>
      </c>
      <c r="J2612" s="16" t="n">
        <f aca="false">D2612*E2612*(1-F2612/100)</f>
        <v>806.65</v>
      </c>
      <c r="K2612" s="16" t="n">
        <f aca="false">D2612*H2612</f>
        <v>660.17</v>
      </c>
      <c r="L2612" s="16" t="n">
        <f aca="false">J2612-K2612</f>
        <v>146.48</v>
      </c>
    </row>
    <row r="2613" customFormat="false" ht="15" hidden="false" customHeight="false" outlineLevel="0" collapsed="false">
      <c r="A2613" s="12" t="n">
        <v>2612</v>
      </c>
      <c r="B2613" s="12" t="n">
        <v>1375</v>
      </c>
      <c r="C2613" s="12" t="n">
        <v>92</v>
      </c>
      <c r="D2613" s="12" t="n">
        <v>1</v>
      </c>
      <c r="E2613" s="16" t="n">
        <v>1689</v>
      </c>
      <c r="F2613" s="12" t="n">
        <v>0</v>
      </c>
      <c r="G2613" s="12" t="str">
        <f aca="false">INDEX(Products!$C$2:$C$181,MATCH(C2613,Products!$A$2:$A$181,0))</f>
        <v>Beauty</v>
      </c>
      <c r="H2613" s="16" t="n">
        <f aca="false">INDEX(Products!$E$2:$E$181,MATCH(C2613,Products!$A$2:$A$181,0))</f>
        <v>1225.32</v>
      </c>
      <c r="I2613" s="12" t="str">
        <f aca="false">INDEX(Orders!$G$2:$G$3525,MATCH(B2613,Orders!$A$2:$A$3525,0))</f>
        <v>Delivered</v>
      </c>
      <c r="J2613" s="16" t="n">
        <f aca="false">D2613*E2613*(1-F2613/100)</f>
        <v>1689</v>
      </c>
      <c r="K2613" s="16" t="n">
        <f aca="false">D2613*H2613</f>
        <v>1225.32</v>
      </c>
      <c r="L2613" s="16" t="n">
        <f aca="false">J2613-K2613</f>
        <v>463.68</v>
      </c>
    </row>
    <row r="2614" customFormat="false" ht="15" hidden="false" customHeight="false" outlineLevel="0" collapsed="false">
      <c r="A2614" s="12" t="n">
        <v>2613</v>
      </c>
      <c r="B2614" s="12" t="n">
        <v>1376</v>
      </c>
      <c r="C2614" s="12" t="n">
        <v>146</v>
      </c>
      <c r="D2614" s="12" t="n">
        <v>3</v>
      </c>
      <c r="E2614" s="16" t="n">
        <v>369</v>
      </c>
      <c r="F2614" s="12" t="n">
        <v>0</v>
      </c>
      <c r="G2614" s="12" t="str">
        <f aca="false">INDEX(Products!$C$2:$C$181,MATCH(C2614,Products!$A$2:$A$181,0))</f>
        <v>Sports &amp; Fitness</v>
      </c>
      <c r="H2614" s="16" t="n">
        <f aca="false">INDEX(Products!$E$2:$E$181,MATCH(C2614,Products!$A$2:$A$181,0))</f>
        <v>205.71</v>
      </c>
      <c r="I2614" s="12" t="str">
        <f aca="false">INDEX(Orders!$G$2:$G$3525,MATCH(B2614,Orders!$A$2:$A$3525,0))</f>
        <v>Delivered</v>
      </c>
      <c r="J2614" s="16" t="n">
        <f aca="false">D2614*E2614*(1-F2614/100)</f>
        <v>1107</v>
      </c>
      <c r="K2614" s="16" t="n">
        <f aca="false">D2614*H2614</f>
        <v>617.13</v>
      </c>
      <c r="L2614" s="16" t="n">
        <f aca="false">J2614-K2614</f>
        <v>489.87</v>
      </c>
    </row>
    <row r="2615" customFormat="false" ht="15" hidden="false" customHeight="false" outlineLevel="0" collapsed="false">
      <c r="A2615" s="12" t="n">
        <v>2614</v>
      </c>
      <c r="B2615" s="12" t="n">
        <v>1376</v>
      </c>
      <c r="C2615" s="12" t="n">
        <v>171</v>
      </c>
      <c r="D2615" s="12" t="n">
        <v>1</v>
      </c>
      <c r="E2615" s="16" t="n">
        <v>499</v>
      </c>
      <c r="F2615" s="12" t="n">
        <v>20</v>
      </c>
      <c r="G2615" s="12" t="str">
        <f aca="false">INDEX(Products!$C$2:$C$181,MATCH(C2615,Products!$A$2:$A$181,0))</f>
        <v>Books &amp; Stationery</v>
      </c>
      <c r="H2615" s="16" t="n">
        <f aca="false">INDEX(Products!$E$2:$E$181,MATCH(C2615,Products!$A$2:$A$181,0))</f>
        <v>321.7</v>
      </c>
      <c r="I2615" s="12" t="str">
        <f aca="false">INDEX(Orders!$G$2:$G$3525,MATCH(B2615,Orders!$A$2:$A$3525,0))</f>
        <v>Delivered</v>
      </c>
      <c r="J2615" s="16" t="n">
        <f aca="false">D2615*E2615*(1-F2615/100)</f>
        <v>399.2</v>
      </c>
      <c r="K2615" s="16" t="n">
        <f aca="false">D2615*H2615</f>
        <v>321.7</v>
      </c>
      <c r="L2615" s="16" t="n">
        <f aca="false">J2615-K2615</f>
        <v>77.5000000000001</v>
      </c>
    </row>
    <row r="2616" customFormat="false" ht="15" hidden="false" customHeight="false" outlineLevel="0" collapsed="false">
      <c r="A2616" s="12" t="n">
        <v>2615</v>
      </c>
      <c r="B2616" s="12" t="n">
        <v>1376</v>
      </c>
      <c r="C2616" s="12" t="n">
        <v>110</v>
      </c>
      <c r="D2616" s="12" t="n">
        <v>1</v>
      </c>
      <c r="E2616" s="16" t="n">
        <v>1229</v>
      </c>
      <c r="F2616" s="12" t="n">
        <v>0</v>
      </c>
      <c r="G2616" s="12" t="str">
        <f aca="false">INDEX(Products!$C$2:$C$181,MATCH(C2616,Products!$A$2:$A$181,0))</f>
        <v>Beauty</v>
      </c>
      <c r="H2616" s="16" t="n">
        <f aca="false">INDEX(Products!$E$2:$E$181,MATCH(C2616,Products!$A$2:$A$181,0))</f>
        <v>884.69</v>
      </c>
      <c r="I2616" s="12" t="str">
        <f aca="false">INDEX(Orders!$G$2:$G$3525,MATCH(B2616,Orders!$A$2:$A$3525,0))</f>
        <v>Delivered</v>
      </c>
      <c r="J2616" s="16" t="n">
        <f aca="false">D2616*E2616*(1-F2616/100)</f>
        <v>1229</v>
      </c>
      <c r="K2616" s="16" t="n">
        <f aca="false">D2616*H2616</f>
        <v>884.69</v>
      </c>
      <c r="L2616" s="16" t="n">
        <f aca="false">J2616-K2616</f>
        <v>344.31</v>
      </c>
    </row>
    <row r="2617" customFormat="false" ht="15" hidden="false" customHeight="false" outlineLevel="0" collapsed="false">
      <c r="A2617" s="12" t="n">
        <v>2616</v>
      </c>
      <c r="B2617" s="12" t="n">
        <v>1376</v>
      </c>
      <c r="C2617" s="12" t="n">
        <v>28</v>
      </c>
      <c r="D2617" s="12" t="n">
        <v>1</v>
      </c>
      <c r="E2617" s="16" t="n">
        <v>3919</v>
      </c>
      <c r="F2617" s="12" t="n">
        <v>15</v>
      </c>
      <c r="G2617" s="12" t="str">
        <f aca="false">INDEX(Products!$C$2:$C$181,MATCH(C2617,Products!$A$2:$A$181,0))</f>
        <v>Electronics</v>
      </c>
      <c r="H2617" s="16" t="n">
        <f aca="false">INDEX(Products!$E$2:$E$181,MATCH(C2617,Products!$A$2:$A$181,0))</f>
        <v>2878.02</v>
      </c>
      <c r="I2617" s="12" t="str">
        <f aca="false">INDEX(Orders!$G$2:$G$3525,MATCH(B2617,Orders!$A$2:$A$3525,0))</f>
        <v>Delivered</v>
      </c>
      <c r="J2617" s="16" t="n">
        <f aca="false">D2617*E2617*(1-F2617/100)</f>
        <v>3331.15</v>
      </c>
      <c r="K2617" s="16" t="n">
        <f aca="false">D2617*H2617</f>
        <v>2878.02</v>
      </c>
      <c r="L2617" s="16" t="n">
        <f aca="false">J2617-K2617</f>
        <v>453.13</v>
      </c>
    </row>
    <row r="2618" customFormat="false" ht="15" hidden="false" customHeight="false" outlineLevel="0" collapsed="false">
      <c r="A2618" s="12" t="n">
        <v>2617</v>
      </c>
      <c r="B2618" s="12" t="n">
        <v>1377</v>
      </c>
      <c r="C2618" s="12" t="n">
        <v>60</v>
      </c>
      <c r="D2618" s="12" t="n">
        <v>2</v>
      </c>
      <c r="E2618" s="16" t="n">
        <v>4519</v>
      </c>
      <c r="F2618" s="12" t="n">
        <v>0</v>
      </c>
      <c r="G2618" s="12" t="str">
        <f aca="false">INDEX(Products!$C$2:$C$181,MATCH(C2618,Products!$A$2:$A$181,0))</f>
        <v>Home &amp; Kitchen</v>
      </c>
      <c r="H2618" s="16" t="n">
        <f aca="false">INDEX(Products!$E$2:$E$181,MATCH(C2618,Products!$A$2:$A$181,0))</f>
        <v>2972.91</v>
      </c>
      <c r="I2618" s="12" t="str">
        <f aca="false">INDEX(Orders!$G$2:$G$3525,MATCH(B2618,Orders!$A$2:$A$3525,0))</f>
        <v>Delivered</v>
      </c>
      <c r="J2618" s="16" t="n">
        <f aca="false">D2618*E2618*(1-F2618/100)</f>
        <v>9038</v>
      </c>
      <c r="K2618" s="16" t="n">
        <f aca="false">D2618*H2618</f>
        <v>5945.82</v>
      </c>
      <c r="L2618" s="16" t="n">
        <f aca="false">J2618-K2618</f>
        <v>3092.18</v>
      </c>
    </row>
    <row r="2619" customFormat="false" ht="15" hidden="false" customHeight="false" outlineLevel="0" collapsed="false">
      <c r="A2619" s="12" t="n">
        <v>2618</v>
      </c>
      <c r="B2619" s="12" t="n">
        <v>1378</v>
      </c>
      <c r="C2619" s="12" t="n">
        <v>155</v>
      </c>
      <c r="D2619" s="12" t="n">
        <v>1</v>
      </c>
      <c r="E2619" s="16" t="n">
        <v>749</v>
      </c>
      <c r="F2619" s="12" t="n">
        <v>0</v>
      </c>
      <c r="G2619" s="12" t="str">
        <f aca="false">INDEX(Products!$C$2:$C$181,MATCH(C2619,Products!$A$2:$A$181,0))</f>
        <v>Books &amp; Stationery</v>
      </c>
      <c r="H2619" s="16" t="n">
        <f aca="false">INDEX(Products!$E$2:$E$181,MATCH(C2619,Products!$A$2:$A$181,0))</f>
        <v>452.52</v>
      </c>
      <c r="I2619" s="12" t="str">
        <f aca="false">INDEX(Orders!$G$2:$G$3525,MATCH(B2619,Orders!$A$2:$A$3525,0))</f>
        <v>Returned</v>
      </c>
      <c r="J2619" s="16" t="n">
        <f aca="false">D2619*E2619*(1-F2619/100)</f>
        <v>749</v>
      </c>
      <c r="K2619" s="16" t="n">
        <f aca="false">D2619*H2619</f>
        <v>452.52</v>
      </c>
      <c r="L2619" s="16" t="n">
        <f aca="false">J2619-K2619</f>
        <v>296.48</v>
      </c>
    </row>
    <row r="2620" customFormat="false" ht="15" hidden="false" customHeight="false" outlineLevel="0" collapsed="false">
      <c r="A2620" s="12" t="n">
        <v>2619</v>
      </c>
      <c r="B2620" s="12" t="n">
        <v>1379</v>
      </c>
      <c r="C2620" s="12" t="n">
        <v>111</v>
      </c>
      <c r="D2620" s="12" t="n">
        <v>1</v>
      </c>
      <c r="E2620" s="16" t="n">
        <v>1249</v>
      </c>
      <c r="F2620" s="12" t="n">
        <v>0</v>
      </c>
      <c r="G2620" s="12" t="str">
        <f aca="false">INDEX(Products!$C$2:$C$181,MATCH(C2620,Products!$A$2:$A$181,0))</f>
        <v>Beauty</v>
      </c>
      <c r="H2620" s="16" t="n">
        <f aca="false">INDEX(Products!$E$2:$E$181,MATCH(C2620,Products!$A$2:$A$181,0))</f>
        <v>828.91</v>
      </c>
      <c r="I2620" s="12" t="str">
        <f aca="false">INDEX(Orders!$G$2:$G$3525,MATCH(B2620,Orders!$A$2:$A$3525,0))</f>
        <v>Delivered</v>
      </c>
      <c r="J2620" s="16" t="n">
        <f aca="false">D2620*E2620*(1-F2620/100)</f>
        <v>1249</v>
      </c>
      <c r="K2620" s="16" t="n">
        <f aca="false">D2620*H2620</f>
        <v>828.91</v>
      </c>
      <c r="L2620" s="16" t="n">
        <f aca="false">J2620-K2620</f>
        <v>420.09</v>
      </c>
    </row>
    <row r="2621" customFormat="false" ht="15" hidden="false" customHeight="false" outlineLevel="0" collapsed="false">
      <c r="A2621" s="12" t="n">
        <v>2620</v>
      </c>
      <c r="B2621" s="12" t="n">
        <v>1379</v>
      </c>
      <c r="C2621" s="12" t="n">
        <v>129</v>
      </c>
      <c r="D2621" s="12" t="n">
        <v>1</v>
      </c>
      <c r="E2621" s="16" t="n">
        <v>3769</v>
      </c>
      <c r="F2621" s="12" t="n">
        <v>0</v>
      </c>
      <c r="G2621" s="12" t="str">
        <f aca="false">INDEX(Products!$C$2:$C$181,MATCH(C2621,Products!$A$2:$A$181,0))</f>
        <v>Sports &amp; Fitness</v>
      </c>
      <c r="H2621" s="16" t="n">
        <f aca="false">INDEX(Products!$E$2:$E$181,MATCH(C2621,Products!$A$2:$A$181,0))</f>
        <v>2597.62</v>
      </c>
      <c r="I2621" s="12" t="str">
        <f aca="false">INDEX(Orders!$G$2:$G$3525,MATCH(B2621,Orders!$A$2:$A$3525,0))</f>
        <v>Delivered</v>
      </c>
      <c r="J2621" s="16" t="n">
        <f aca="false">D2621*E2621*(1-F2621/100)</f>
        <v>3769</v>
      </c>
      <c r="K2621" s="16" t="n">
        <f aca="false">D2621*H2621</f>
        <v>2597.62</v>
      </c>
      <c r="L2621" s="16" t="n">
        <f aca="false">J2621-K2621</f>
        <v>1171.38</v>
      </c>
    </row>
    <row r="2622" customFormat="false" ht="15" hidden="false" customHeight="false" outlineLevel="0" collapsed="false">
      <c r="A2622" s="12" t="n">
        <v>2621</v>
      </c>
      <c r="B2622" s="12" t="n">
        <v>1379</v>
      </c>
      <c r="C2622" s="12" t="n">
        <v>109</v>
      </c>
      <c r="D2622" s="12" t="n">
        <v>1</v>
      </c>
      <c r="E2622" s="16" t="n">
        <v>699</v>
      </c>
      <c r="F2622" s="12" t="n">
        <v>10</v>
      </c>
      <c r="G2622" s="12" t="str">
        <f aca="false">INDEX(Products!$C$2:$C$181,MATCH(C2622,Products!$A$2:$A$181,0))</f>
        <v>Beauty</v>
      </c>
      <c r="H2622" s="16" t="n">
        <f aca="false">INDEX(Products!$E$2:$E$181,MATCH(C2622,Products!$A$2:$A$181,0))</f>
        <v>488.81</v>
      </c>
      <c r="I2622" s="12" t="str">
        <f aca="false">INDEX(Orders!$G$2:$G$3525,MATCH(B2622,Orders!$A$2:$A$3525,0))</f>
        <v>Delivered</v>
      </c>
      <c r="J2622" s="16" t="n">
        <f aca="false">D2622*E2622*(1-F2622/100)</f>
        <v>629.1</v>
      </c>
      <c r="K2622" s="16" t="n">
        <f aca="false">D2622*H2622</f>
        <v>488.81</v>
      </c>
      <c r="L2622" s="16" t="n">
        <f aca="false">J2622-K2622</f>
        <v>140.29</v>
      </c>
    </row>
    <row r="2623" customFormat="false" ht="15" hidden="false" customHeight="false" outlineLevel="0" collapsed="false">
      <c r="A2623" s="12" t="n">
        <v>2622</v>
      </c>
      <c r="B2623" s="12" t="n">
        <v>1379</v>
      </c>
      <c r="C2623" s="12" t="n">
        <v>117</v>
      </c>
      <c r="D2623" s="12" t="n">
        <v>1</v>
      </c>
      <c r="E2623" s="16" t="n">
        <v>1109</v>
      </c>
      <c r="F2623" s="12" t="n">
        <v>0</v>
      </c>
      <c r="G2623" s="12" t="str">
        <f aca="false">INDEX(Products!$C$2:$C$181,MATCH(C2623,Products!$A$2:$A$181,0))</f>
        <v>Beauty</v>
      </c>
      <c r="H2623" s="16" t="n">
        <f aca="false">INDEX(Products!$E$2:$E$181,MATCH(C2623,Products!$A$2:$A$181,0))</f>
        <v>719.19</v>
      </c>
      <c r="I2623" s="12" t="str">
        <f aca="false">INDEX(Orders!$G$2:$G$3525,MATCH(B2623,Orders!$A$2:$A$3525,0))</f>
        <v>Delivered</v>
      </c>
      <c r="J2623" s="16" t="n">
        <f aca="false">D2623*E2623*(1-F2623/100)</f>
        <v>1109</v>
      </c>
      <c r="K2623" s="16" t="n">
        <f aca="false">D2623*H2623</f>
        <v>719.19</v>
      </c>
      <c r="L2623" s="16" t="n">
        <f aca="false">J2623-K2623</f>
        <v>389.81</v>
      </c>
    </row>
    <row r="2624" customFormat="false" ht="15" hidden="false" customHeight="false" outlineLevel="0" collapsed="false">
      <c r="A2624" s="12" t="n">
        <v>2623</v>
      </c>
      <c r="B2624" s="12" t="n">
        <v>1380</v>
      </c>
      <c r="C2624" s="12" t="n">
        <v>105</v>
      </c>
      <c r="D2624" s="12" t="n">
        <v>1</v>
      </c>
      <c r="E2624" s="16" t="n">
        <v>169</v>
      </c>
      <c r="F2624" s="12" t="n">
        <v>0</v>
      </c>
      <c r="G2624" s="12" t="str">
        <f aca="false">INDEX(Products!$C$2:$C$181,MATCH(C2624,Products!$A$2:$A$181,0))</f>
        <v>Beauty</v>
      </c>
      <c r="H2624" s="16" t="n">
        <f aca="false">INDEX(Products!$E$2:$E$181,MATCH(C2624,Products!$A$2:$A$181,0))</f>
        <v>98.39</v>
      </c>
      <c r="I2624" s="12" t="str">
        <f aca="false">INDEX(Orders!$G$2:$G$3525,MATCH(B2624,Orders!$A$2:$A$3525,0))</f>
        <v>Delivered</v>
      </c>
      <c r="J2624" s="16" t="n">
        <f aca="false">D2624*E2624*(1-F2624/100)</f>
        <v>169</v>
      </c>
      <c r="K2624" s="16" t="n">
        <f aca="false">D2624*H2624</f>
        <v>98.39</v>
      </c>
      <c r="L2624" s="16" t="n">
        <f aca="false">J2624-K2624</f>
        <v>70.61</v>
      </c>
    </row>
    <row r="2625" customFormat="false" ht="15" hidden="false" customHeight="false" outlineLevel="0" collapsed="false">
      <c r="A2625" s="12" t="n">
        <v>2624</v>
      </c>
      <c r="B2625" s="12" t="n">
        <v>1380</v>
      </c>
      <c r="C2625" s="12" t="n">
        <v>138</v>
      </c>
      <c r="D2625" s="12" t="n">
        <v>1</v>
      </c>
      <c r="E2625" s="16" t="n">
        <v>2179</v>
      </c>
      <c r="F2625" s="12" t="n">
        <v>0</v>
      </c>
      <c r="G2625" s="12" t="str">
        <f aca="false">INDEX(Products!$C$2:$C$181,MATCH(C2625,Products!$A$2:$A$181,0))</f>
        <v>Sports &amp; Fitness</v>
      </c>
      <c r="H2625" s="16" t="n">
        <f aca="false">INDEX(Products!$E$2:$E$181,MATCH(C2625,Products!$A$2:$A$181,0))</f>
        <v>1417.01</v>
      </c>
      <c r="I2625" s="12" t="str">
        <f aca="false">INDEX(Orders!$G$2:$G$3525,MATCH(B2625,Orders!$A$2:$A$3525,0))</f>
        <v>Delivered</v>
      </c>
      <c r="J2625" s="16" t="n">
        <f aca="false">D2625*E2625*(1-F2625/100)</f>
        <v>2179</v>
      </c>
      <c r="K2625" s="16" t="n">
        <f aca="false">D2625*H2625</f>
        <v>1417.01</v>
      </c>
      <c r="L2625" s="16" t="n">
        <f aca="false">J2625-K2625</f>
        <v>761.99</v>
      </c>
    </row>
    <row r="2626" customFormat="false" ht="15" hidden="false" customHeight="false" outlineLevel="0" collapsed="false">
      <c r="A2626" s="12" t="n">
        <v>2625</v>
      </c>
      <c r="B2626" s="12" t="n">
        <v>1381</v>
      </c>
      <c r="C2626" s="12" t="n">
        <v>139</v>
      </c>
      <c r="D2626" s="12" t="n">
        <v>1</v>
      </c>
      <c r="E2626" s="16" t="n">
        <v>3249</v>
      </c>
      <c r="F2626" s="12" t="n">
        <v>15</v>
      </c>
      <c r="G2626" s="12" t="str">
        <f aca="false">INDEX(Products!$C$2:$C$181,MATCH(C2626,Products!$A$2:$A$181,0))</f>
        <v>Sports &amp; Fitness</v>
      </c>
      <c r="H2626" s="16" t="n">
        <f aca="false">INDEX(Products!$E$2:$E$181,MATCH(C2626,Products!$A$2:$A$181,0))</f>
        <v>2209.3</v>
      </c>
      <c r="I2626" s="12" t="str">
        <f aca="false">INDEX(Orders!$G$2:$G$3525,MATCH(B2626,Orders!$A$2:$A$3525,0))</f>
        <v>Delivered</v>
      </c>
      <c r="J2626" s="16" t="n">
        <f aca="false">D2626*E2626*(1-F2626/100)</f>
        <v>2761.65</v>
      </c>
      <c r="K2626" s="16" t="n">
        <f aca="false">D2626*H2626</f>
        <v>2209.3</v>
      </c>
      <c r="L2626" s="16" t="n">
        <f aca="false">J2626-K2626</f>
        <v>552.35</v>
      </c>
    </row>
    <row r="2627" customFormat="false" ht="15" hidden="false" customHeight="false" outlineLevel="0" collapsed="false">
      <c r="A2627" s="12" t="n">
        <v>2626</v>
      </c>
      <c r="B2627" s="12" t="n">
        <v>1381</v>
      </c>
      <c r="C2627" s="12" t="n">
        <v>75</v>
      </c>
      <c r="D2627" s="12" t="n">
        <v>1</v>
      </c>
      <c r="E2627" s="16" t="n">
        <v>449</v>
      </c>
      <c r="F2627" s="12" t="n">
        <v>0</v>
      </c>
      <c r="G2627" s="12" t="str">
        <f aca="false">INDEX(Products!$C$2:$C$181,MATCH(C2627,Products!$A$2:$A$181,0))</f>
        <v>Fashion</v>
      </c>
      <c r="H2627" s="16" t="n">
        <f aca="false">INDEX(Products!$E$2:$E$181,MATCH(C2627,Products!$A$2:$A$181,0))</f>
        <v>271.97</v>
      </c>
      <c r="I2627" s="12" t="str">
        <f aca="false">INDEX(Orders!$G$2:$G$3525,MATCH(B2627,Orders!$A$2:$A$3525,0))</f>
        <v>Delivered</v>
      </c>
      <c r="J2627" s="16" t="n">
        <f aca="false">D2627*E2627*(1-F2627/100)</f>
        <v>449</v>
      </c>
      <c r="K2627" s="16" t="n">
        <f aca="false">D2627*H2627</f>
        <v>271.97</v>
      </c>
      <c r="L2627" s="16" t="n">
        <f aca="false">J2627-K2627</f>
        <v>177.03</v>
      </c>
    </row>
    <row r="2628" customFormat="false" ht="15" hidden="false" customHeight="false" outlineLevel="0" collapsed="false">
      <c r="A2628" s="12" t="n">
        <v>2627</v>
      </c>
      <c r="B2628" s="12" t="n">
        <v>1382</v>
      </c>
      <c r="C2628" s="12" t="n">
        <v>77</v>
      </c>
      <c r="D2628" s="12" t="n">
        <v>1</v>
      </c>
      <c r="E2628" s="16" t="n">
        <v>699</v>
      </c>
      <c r="F2628" s="12" t="n">
        <v>5</v>
      </c>
      <c r="G2628" s="12" t="str">
        <f aca="false">INDEX(Products!$C$2:$C$181,MATCH(C2628,Products!$A$2:$A$181,0))</f>
        <v>Fashion</v>
      </c>
      <c r="H2628" s="16" t="n">
        <f aca="false">INDEX(Products!$E$2:$E$181,MATCH(C2628,Products!$A$2:$A$181,0))</f>
        <v>452.88</v>
      </c>
      <c r="I2628" s="12" t="str">
        <f aca="false">INDEX(Orders!$G$2:$G$3525,MATCH(B2628,Orders!$A$2:$A$3525,0))</f>
        <v>Delivered</v>
      </c>
      <c r="J2628" s="16" t="n">
        <f aca="false">D2628*E2628*(1-F2628/100)</f>
        <v>664.05</v>
      </c>
      <c r="K2628" s="16" t="n">
        <f aca="false">D2628*H2628</f>
        <v>452.88</v>
      </c>
      <c r="L2628" s="16" t="n">
        <f aca="false">J2628-K2628</f>
        <v>211.17</v>
      </c>
    </row>
    <row r="2629" customFormat="false" ht="15" hidden="false" customHeight="false" outlineLevel="0" collapsed="false">
      <c r="A2629" s="12" t="n">
        <v>2628</v>
      </c>
      <c r="B2629" s="12" t="n">
        <v>1383</v>
      </c>
      <c r="C2629" s="12" t="n">
        <v>85</v>
      </c>
      <c r="D2629" s="12" t="n">
        <v>1</v>
      </c>
      <c r="E2629" s="16" t="n">
        <v>419</v>
      </c>
      <c r="F2629" s="12" t="n">
        <v>0</v>
      </c>
      <c r="G2629" s="12" t="str">
        <f aca="false">INDEX(Products!$C$2:$C$181,MATCH(C2629,Products!$A$2:$A$181,0))</f>
        <v>Fashion</v>
      </c>
      <c r="H2629" s="16" t="n">
        <f aca="false">INDEX(Products!$E$2:$E$181,MATCH(C2629,Products!$A$2:$A$181,0))</f>
        <v>279.97</v>
      </c>
      <c r="I2629" s="12" t="str">
        <f aca="false">INDEX(Orders!$G$2:$G$3525,MATCH(B2629,Orders!$A$2:$A$3525,0))</f>
        <v>Cancelled</v>
      </c>
      <c r="J2629" s="16" t="n">
        <f aca="false">D2629*E2629*(1-F2629/100)</f>
        <v>419</v>
      </c>
      <c r="K2629" s="16" t="n">
        <f aca="false">D2629*H2629</f>
        <v>279.97</v>
      </c>
      <c r="L2629" s="16" t="n">
        <f aca="false">J2629-K2629</f>
        <v>139.03</v>
      </c>
    </row>
    <row r="2630" customFormat="false" ht="15" hidden="false" customHeight="false" outlineLevel="0" collapsed="false">
      <c r="A2630" s="12" t="n">
        <v>2629</v>
      </c>
      <c r="B2630" s="12" t="n">
        <v>1384</v>
      </c>
      <c r="C2630" s="12" t="n">
        <v>29</v>
      </c>
      <c r="D2630" s="12" t="n">
        <v>2</v>
      </c>
      <c r="E2630" s="16" t="n">
        <v>1269</v>
      </c>
      <c r="F2630" s="12" t="n">
        <v>0</v>
      </c>
      <c r="G2630" s="12" t="str">
        <f aca="false">INDEX(Products!$C$2:$C$181,MATCH(C2630,Products!$A$2:$A$181,0))</f>
        <v>Electronics</v>
      </c>
      <c r="H2630" s="16" t="n">
        <f aca="false">INDEX(Products!$E$2:$E$181,MATCH(C2630,Products!$A$2:$A$181,0))</f>
        <v>747.69</v>
      </c>
      <c r="I2630" s="12" t="str">
        <f aca="false">INDEX(Orders!$G$2:$G$3525,MATCH(B2630,Orders!$A$2:$A$3525,0))</f>
        <v>Cancelled</v>
      </c>
      <c r="J2630" s="16" t="n">
        <f aca="false">D2630*E2630*(1-F2630/100)</f>
        <v>2538</v>
      </c>
      <c r="K2630" s="16" t="n">
        <f aca="false">D2630*H2630</f>
        <v>1495.38</v>
      </c>
      <c r="L2630" s="16" t="n">
        <f aca="false">J2630-K2630</f>
        <v>1042.62</v>
      </c>
    </row>
    <row r="2631" customFormat="false" ht="15" hidden="false" customHeight="false" outlineLevel="0" collapsed="false">
      <c r="A2631" s="12" t="n">
        <v>2630</v>
      </c>
      <c r="B2631" s="12" t="n">
        <v>1384</v>
      </c>
      <c r="C2631" s="12" t="n">
        <v>152</v>
      </c>
      <c r="D2631" s="12" t="n">
        <v>2</v>
      </c>
      <c r="E2631" s="16" t="n">
        <v>539</v>
      </c>
      <c r="F2631" s="12" t="n">
        <v>0</v>
      </c>
      <c r="G2631" s="12" t="str">
        <f aca="false">INDEX(Products!$C$2:$C$181,MATCH(C2631,Products!$A$2:$A$181,0))</f>
        <v>Books &amp; Stationery</v>
      </c>
      <c r="H2631" s="16" t="n">
        <f aca="false">INDEX(Products!$E$2:$E$181,MATCH(C2631,Products!$A$2:$A$181,0))</f>
        <v>365.16</v>
      </c>
      <c r="I2631" s="12" t="str">
        <f aca="false">INDEX(Orders!$G$2:$G$3525,MATCH(B2631,Orders!$A$2:$A$3525,0))</f>
        <v>Cancelled</v>
      </c>
      <c r="J2631" s="16" t="n">
        <f aca="false">D2631*E2631*(1-F2631/100)</f>
        <v>1078</v>
      </c>
      <c r="K2631" s="16" t="n">
        <f aca="false">D2631*H2631</f>
        <v>730.32</v>
      </c>
      <c r="L2631" s="16" t="n">
        <f aca="false">J2631-K2631</f>
        <v>347.68</v>
      </c>
    </row>
    <row r="2632" customFormat="false" ht="15" hidden="false" customHeight="false" outlineLevel="0" collapsed="false">
      <c r="A2632" s="12" t="n">
        <v>2631</v>
      </c>
      <c r="B2632" s="12" t="n">
        <v>1385</v>
      </c>
      <c r="C2632" s="12" t="n">
        <v>142</v>
      </c>
      <c r="D2632" s="12" t="n">
        <v>1</v>
      </c>
      <c r="E2632" s="16" t="n">
        <v>1669</v>
      </c>
      <c r="F2632" s="12" t="n">
        <v>0</v>
      </c>
      <c r="G2632" s="12" t="str">
        <f aca="false">INDEX(Products!$C$2:$C$181,MATCH(C2632,Products!$A$2:$A$181,0))</f>
        <v>Sports &amp; Fitness</v>
      </c>
      <c r="H2632" s="16" t="n">
        <f aca="false">INDEX(Products!$E$2:$E$181,MATCH(C2632,Products!$A$2:$A$181,0))</f>
        <v>949.32</v>
      </c>
      <c r="I2632" s="12" t="str">
        <f aca="false">INDEX(Orders!$G$2:$G$3525,MATCH(B2632,Orders!$A$2:$A$3525,0))</f>
        <v>Delivered</v>
      </c>
      <c r="J2632" s="16" t="n">
        <f aca="false">D2632*E2632*(1-F2632/100)</f>
        <v>1669</v>
      </c>
      <c r="K2632" s="16" t="n">
        <f aca="false">D2632*H2632</f>
        <v>949.32</v>
      </c>
      <c r="L2632" s="16" t="n">
        <f aca="false">J2632-K2632</f>
        <v>719.68</v>
      </c>
    </row>
    <row r="2633" customFormat="false" ht="15" hidden="false" customHeight="false" outlineLevel="0" collapsed="false">
      <c r="A2633" s="12" t="n">
        <v>2632</v>
      </c>
      <c r="B2633" s="12" t="n">
        <v>1386</v>
      </c>
      <c r="C2633" s="12" t="n">
        <v>151</v>
      </c>
      <c r="D2633" s="12" t="n">
        <v>1</v>
      </c>
      <c r="E2633" s="16" t="n">
        <v>149</v>
      </c>
      <c r="F2633" s="12" t="n">
        <v>0</v>
      </c>
      <c r="G2633" s="12" t="str">
        <f aca="false">INDEX(Products!$C$2:$C$181,MATCH(C2633,Products!$A$2:$A$181,0))</f>
        <v>Books &amp; Stationery</v>
      </c>
      <c r="H2633" s="16" t="n">
        <f aca="false">INDEX(Products!$E$2:$E$181,MATCH(C2633,Products!$A$2:$A$181,0))</f>
        <v>97.78</v>
      </c>
      <c r="I2633" s="12" t="str">
        <f aca="false">INDEX(Orders!$G$2:$G$3525,MATCH(B2633,Orders!$A$2:$A$3525,0))</f>
        <v>Delivered</v>
      </c>
      <c r="J2633" s="16" t="n">
        <f aca="false">D2633*E2633*(1-F2633/100)</f>
        <v>149</v>
      </c>
      <c r="K2633" s="16" t="n">
        <f aca="false">D2633*H2633</f>
        <v>97.78</v>
      </c>
      <c r="L2633" s="16" t="n">
        <f aca="false">J2633-K2633</f>
        <v>51.22</v>
      </c>
    </row>
    <row r="2634" customFormat="false" ht="15" hidden="false" customHeight="false" outlineLevel="0" collapsed="false">
      <c r="A2634" s="12" t="n">
        <v>2633</v>
      </c>
      <c r="B2634" s="12" t="n">
        <v>1387</v>
      </c>
      <c r="C2634" s="12" t="n">
        <v>45</v>
      </c>
      <c r="D2634" s="12" t="n">
        <v>1</v>
      </c>
      <c r="E2634" s="16" t="n">
        <v>4489</v>
      </c>
      <c r="F2634" s="12" t="n">
        <v>0</v>
      </c>
      <c r="G2634" s="12" t="str">
        <f aca="false">INDEX(Products!$C$2:$C$181,MATCH(C2634,Products!$A$2:$A$181,0))</f>
        <v>Home &amp; Kitchen</v>
      </c>
      <c r="H2634" s="16" t="n">
        <f aca="false">INDEX(Products!$E$2:$E$181,MATCH(C2634,Products!$A$2:$A$181,0))</f>
        <v>2892.9</v>
      </c>
      <c r="I2634" s="12" t="str">
        <f aca="false">INDEX(Orders!$G$2:$G$3525,MATCH(B2634,Orders!$A$2:$A$3525,0))</f>
        <v>Returned</v>
      </c>
      <c r="J2634" s="16" t="n">
        <f aca="false">D2634*E2634*(1-F2634/100)</f>
        <v>4489</v>
      </c>
      <c r="K2634" s="16" t="n">
        <f aca="false">D2634*H2634</f>
        <v>2892.9</v>
      </c>
      <c r="L2634" s="16" t="n">
        <f aca="false">J2634-K2634</f>
        <v>1596.1</v>
      </c>
    </row>
    <row r="2635" customFormat="false" ht="15" hidden="false" customHeight="false" outlineLevel="0" collapsed="false">
      <c r="A2635" s="12" t="n">
        <v>2634</v>
      </c>
      <c r="B2635" s="12" t="n">
        <v>1387</v>
      </c>
      <c r="C2635" s="12" t="n">
        <v>175</v>
      </c>
      <c r="D2635" s="12" t="n">
        <v>1</v>
      </c>
      <c r="E2635" s="16" t="n">
        <v>409</v>
      </c>
      <c r="F2635" s="12" t="n">
        <v>0</v>
      </c>
      <c r="G2635" s="12" t="str">
        <f aca="false">INDEX(Products!$C$2:$C$181,MATCH(C2635,Products!$A$2:$A$181,0))</f>
        <v>Books &amp; Stationery</v>
      </c>
      <c r="H2635" s="16" t="n">
        <f aca="false">INDEX(Products!$E$2:$E$181,MATCH(C2635,Products!$A$2:$A$181,0))</f>
        <v>276.15</v>
      </c>
      <c r="I2635" s="12" t="str">
        <f aca="false">INDEX(Orders!$G$2:$G$3525,MATCH(B2635,Orders!$A$2:$A$3525,0))</f>
        <v>Returned</v>
      </c>
      <c r="J2635" s="16" t="n">
        <f aca="false">D2635*E2635*(1-F2635/100)</f>
        <v>409</v>
      </c>
      <c r="K2635" s="16" t="n">
        <f aca="false">D2635*H2635</f>
        <v>276.15</v>
      </c>
      <c r="L2635" s="16" t="n">
        <f aca="false">J2635-K2635</f>
        <v>132.85</v>
      </c>
    </row>
    <row r="2636" customFormat="false" ht="15" hidden="false" customHeight="false" outlineLevel="0" collapsed="false">
      <c r="A2636" s="12" t="n">
        <v>2635</v>
      </c>
      <c r="B2636" s="12" t="n">
        <v>1387</v>
      </c>
      <c r="C2636" s="12" t="n">
        <v>110</v>
      </c>
      <c r="D2636" s="12" t="n">
        <v>1</v>
      </c>
      <c r="E2636" s="16" t="n">
        <v>1229</v>
      </c>
      <c r="F2636" s="12" t="n">
        <v>10</v>
      </c>
      <c r="G2636" s="12" t="str">
        <f aca="false">INDEX(Products!$C$2:$C$181,MATCH(C2636,Products!$A$2:$A$181,0))</f>
        <v>Beauty</v>
      </c>
      <c r="H2636" s="16" t="n">
        <f aca="false">INDEX(Products!$E$2:$E$181,MATCH(C2636,Products!$A$2:$A$181,0))</f>
        <v>884.69</v>
      </c>
      <c r="I2636" s="12" t="str">
        <f aca="false">INDEX(Orders!$G$2:$G$3525,MATCH(B2636,Orders!$A$2:$A$3525,0))</f>
        <v>Returned</v>
      </c>
      <c r="J2636" s="16" t="n">
        <f aca="false">D2636*E2636*(1-F2636/100)</f>
        <v>1106.1</v>
      </c>
      <c r="K2636" s="16" t="n">
        <f aca="false">D2636*H2636</f>
        <v>884.69</v>
      </c>
      <c r="L2636" s="16" t="n">
        <f aca="false">J2636-K2636</f>
        <v>221.41</v>
      </c>
    </row>
    <row r="2637" customFormat="false" ht="15" hidden="false" customHeight="false" outlineLevel="0" collapsed="false">
      <c r="A2637" s="12" t="n">
        <v>2636</v>
      </c>
      <c r="B2637" s="12" t="n">
        <v>1387</v>
      </c>
      <c r="C2637" s="12" t="n">
        <v>145</v>
      </c>
      <c r="D2637" s="12" t="n">
        <v>1</v>
      </c>
      <c r="E2637" s="16" t="n">
        <v>1329</v>
      </c>
      <c r="F2637" s="12" t="n">
        <v>0</v>
      </c>
      <c r="G2637" s="12" t="str">
        <f aca="false">INDEX(Products!$C$2:$C$181,MATCH(C2637,Products!$A$2:$A$181,0))</f>
        <v>Sports &amp; Fitness</v>
      </c>
      <c r="H2637" s="16" t="n">
        <f aca="false">INDEX(Products!$E$2:$E$181,MATCH(C2637,Products!$A$2:$A$181,0))</f>
        <v>887.99</v>
      </c>
      <c r="I2637" s="12" t="str">
        <f aca="false">INDEX(Orders!$G$2:$G$3525,MATCH(B2637,Orders!$A$2:$A$3525,0))</f>
        <v>Returned</v>
      </c>
      <c r="J2637" s="16" t="n">
        <f aca="false">D2637*E2637*(1-F2637/100)</f>
        <v>1329</v>
      </c>
      <c r="K2637" s="16" t="n">
        <f aca="false">D2637*H2637</f>
        <v>887.99</v>
      </c>
      <c r="L2637" s="16" t="n">
        <f aca="false">J2637-K2637</f>
        <v>441.01</v>
      </c>
    </row>
    <row r="2638" customFormat="false" ht="15" hidden="false" customHeight="false" outlineLevel="0" collapsed="false">
      <c r="A2638" s="12" t="n">
        <v>2637</v>
      </c>
      <c r="B2638" s="12" t="n">
        <v>1388</v>
      </c>
      <c r="C2638" s="12" t="n">
        <v>27</v>
      </c>
      <c r="D2638" s="12" t="n">
        <v>1</v>
      </c>
      <c r="E2638" s="16" t="n">
        <v>5699</v>
      </c>
      <c r="F2638" s="12" t="n">
        <v>0</v>
      </c>
      <c r="G2638" s="12" t="str">
        <f aca="false">INDEX(Products!$C$2:$C$181,MATCH(C2638,Products!$A$2:$A$181,0))</f>
        <v>Electronics</v>
      </c>
      <c r="H2638" s="16" t="n">
        <f aca="false">INDEX(Products!$E$2:$E$181,MATCH(C2638,Products!$A$2:$A$181,0))</f>
        <v>4154.37</v>
      </c>
      <c r="I2638" s="12" t="str">
        <f aca="false">INDEX(Orders!$G$2:$G$3525,MATCH(B2638,Orders!$A$2:$A$3525,0))</f>
        <v>Cancelled</v>
      </c>
      <c r="J2638" s="16" t="n">
        <f aca="false">D2638*E2638*(1-F2638/100)</f>
        <v>5699</v>
      </c>
      <c r="K2638" s="16" t="n">
        <f aca="false">D2638*H2638</f>
        <v>4154.37</v>
      </c>
      <c r="L2638" s="16" t="n">
        <f aca="false">J2638-K2638</f>
        <v>1544.63</v>
      </c>
    </row>
    <row r="2639" customFormat="false" ht="15" hidden="false" customHeight="false" outlineLevel="0" collapsed="false">
      <c r="A2639" s="12" t="n">
        <v>2638</v>
      </c>
      <c r="B2639" s="12" t="n">
        <v>1388</v>
      </c>
      <c r="C2639" s="12" t="n">
        <v>111</v>
      </c>
      <c r="D2639" s="12" t="n">
        <v>1</v>
      </c>
      <c r="E2639" s="16" t="n">
        <v>1249</v>
      </c>
      <c r="F2639" s="12" t="n">
        <v>0</v>
      </c>
      <c r="G2639" s="12" t="str">
        <f aca="false">INDEX(Products!$C$2:$C$181,MATCH(C2639,Products!$A$2:$A$181,0))</f>
        <v>Beauty</v>
      </c>
      <c r="H2639" s="16" t="n">
        <f aca="false">INDEX(Products!$E$2:$E$181,MATCH(C2639,Products!$A$2:$A$181,0))</f>
        <v>828.91</v>
      </c>
      <c r="I2639" s="12" t="str">
        <f aca="false">INDEX(Orders!$G$2:$G$3525,MATCH(B2639,Orders!$A$2:$A$3525,0))</f>
        <v>Cancelled</v>
      </c>
      <c r="J2639" s="16" t="n">
        <f aca="false">D2639*E2639*(1-F2639/100)</f>
        <v>1249</v>
      </c>
      <c r="K2639" s="16" t="n">
        <f aca="false">D2639*H2639</f>
        <v>828.91</v>
      </c>
      <c r="L2639" s="16" t="n">
        <f aca="false">J2639-K2639</f>
        <v>420.09</v>
      </c>
    </row>
    <row r="2640" customFormat="false" ht="15" hidden="false" customHeight="false" outlineLevel="0" collapsed="false">
      <c r="A2640" s="12" t="n">
        <v>2639</v>
      </c>
      <c r="B2640" s="12" t="n">
        <v>1389</v>
      </c>
      <c r="C2640" s="12" t="n">
        <v>56</v>
      </c>
      <c r="D2640" s="12" t="n">
        <v>1</v>
      </c>
      <c r="E2640" s="16" t="n">
        <v>1739</v>
      </c>
      <c r="F2640" s="12" t="n">
        <v>15</v>
      </c>
      <c r="G2640" s="12" t="str">
        <f aca="false">INDEX(Products!$C$2:$C$181,MATCH(C2640,Products!$A$2:$A$181,0))</f>
        <v>Home &amp; Kitchen</v>
      </c>
      <c r="H2640" s="16" t="n">
        <f aca="false">INDEX(Products!$E$2:$E$181,MATCH(C2640,Products!$A$2:$A$181,0))</f>
        <v>1012.52</v>
      </c>
      <c r="I2640" s="12" t="str">
        <f aca="false">INDEX(Orders!$G$2:$G$3525,MATCH(B2640,Orders!$A$2:$A$3525,0))</f>
        <v>Cancelled</v>
      </c>
      <c r="J2640" s="16" t="n">
        <f aca="false">D2640*E2640*(1-F2640/100)</f>
        <v>1478.15</v>
      </c>
      <c r="K2640" s="16" t="n">
        <f aca="false">D2640*H2640</f>
        <v>1012.52</v>
      </c>
      <c r="L2640" s="16" t="n">
        <f aca="false">J2640-K2640</f>
        <v>465.63</v>
      </c>
    </row>
    <row r="2641" customFormat="false" ht="15" hidden="false" customHeight="false" outlineLevel="0" collapsed="false">
      <c r="A2641" s="12" t="n">
        <v>2640</v>
      </c>
      <c r="B2641" s="12" t="n">
        <v>1389</v>
      </c>
      <c r="C2641" s="12" t="n">
        <v>37</v>
      </c>
      <c r="D2641" s="12" t="n">
        <v>1</v>
      </c>
      <c r="E2641" s="16" t="n">
        <v>439</v>
      </c>
      <c r="F2641" s="12" t="n">
        <v>5</v>
      </c>
      <c r="G2641" s="12" t="str">
        <f aca="false">INDEX(Products!$C$2:$C$181,MATCH(C2641,Products!$A$2:$A$181,0))</f>
        <v>Home &amp; Kitchen</v>
      </c>
      <c r="H2641" s="16" t="n">
        <f aca="false">INDEX(Products!$E$2:$E$181,MATCH(C2641,Products!$A$2:$A$181,0))</f>
        <v>313.05</v>
      </c>
      <c r="I2641" s="12" t="str">
        <f aca="false">INDEX(Orders!$G$2:$G$3525,MATCH(B2641,Orders!$A$2:$A$3525,0))</f>
        <v>Cancelled</v>
      </c>
      <c r="J2641" s="16" t="n">
        <f aca="false">D2641*E2641*(1-F2641/100)</f>
        <v>417.05</v>
      </c>
      <c r="K2641" s="16" t="n">
        <f aca="false">D2641*H2641</f>
        <v>313.05</v>
      </c>
      <c r="L2641" s="16" t="n">
        <f aca="false">J2641-K2641</f>
        <v>104</v>
      </c>
    </row>
    <row r="2642" customFormat="false" ht="15" hidden="false" customHeight="false" outlineLevel="0" collapsed="false">
      <c r="A2642" s="12" t="n">
        <v>2641</v>
      </c>
      <c r="B2642" s="12" t="n">
        <v>1389</v>
      </c>
      <c r="C2642" s="12" t="n">
        <v>92</v>
      </c>
      <c r="D2642" s="12" t="n">
        <v>2</v>
      </c>
      <c r="E2642" s="16" t="n">
        <v>1689</v>
      </c>
      <c r="F2642" s="12" t="n">
        <v>10</v>
      </c>
      <c r="G2642" s="12" t="str">
        <f aca="false">INDEX(Products!$C$2:$C$181,MATCH(C2642,Products!$A$2:$A$181,0))</f>
        <v>Beauty</v>
      </c>
      <c r="H2642" s="16" t="n">
        <f aca="false">INDEX(Products!$E$2:$E$181,MATCH(C2642,Products!$A$2:$A$181,0))</f>
        <v>1225.32</v>
      </c>
      <c r="I2642" s="12" t="str">
        <f aca="false">INDEX(Orders!$G$2:$G$3525,MATCH(B2642,Orders!$A$2:$A$3525,0))</f>
        <v>Cancelled</v>
      </c>
      <c r="J2642" s="16" t="n">
        <f aca="false">D2642*E2642*(1-F2642/100)</f>
        <v>3040.2</v>
      </c>
      <c r="K2642" s="16" t="n">
        <f aca="false">D2642*H2642</f>
        <v>2450.64</v>
      </c>
      <c r="L2642" s="16" t="n">
        <f aca="false">J2642-K2642</f>
        <v>589.56</v>
      </c>
    </row>
    <row r="2643" customFormat="false" ht="15" hidden="false" customHeight="false" outlineLevel="0" collapsed="false">
      <c r="A2643" s="12" t="n">
        <v>2642</v>
      </c>
      <c r="B2643" s="12" t="n">
        <v>1389</v>
      </c>
      <c r="C2643" s="12" t="n">
        <v>150</v>
      </c>
      <c r="D2643" s="12" t="n">
        <v>1</v>
      </c>
      <c r="E2643" s="16" t="n">
        <v>2599</v>
      </c>
      <c r="F2643" s="12" t="n">
        <v>15</v>
      </c>
      <c r="G2643" s="12" t="str">
        <f aca="false">INDEX(Products!$C$2:$C$181,MATCH(C2643,Products!$A$2:$A$181,0))</f>
        <v>Sports &amp; Fitness</v>
      </c>
      <c r="H2643" s="16" t="n">
        <f aca="false">INDEX(Products!$E$2:$E$181,MATCH(C2643,Products!$A$2:$A$181,0))</f>
        <v>1473.81</v>
      </c>
      <c r="I2643" s="12" t="str">
        <f aca="false">INDEX(Orders!$G$2:$G$3525,MATCH(B2643,Orders!$A$2:$A$3525,0))</f>
        <v>Cancelled</v>
      </c>
      <c r="J2643" s="16" t="n">
        <f aca="false">D2643*E2643*(1-F2643/100)</f>
        <v>2209.15</v>
      </c>
      <c r="K2643" s="16" t="n">
        <f aca="false">D2643*H2643</f>
        <v>1473.81</v>
      </c>
      <c r="L2643" s="16" t="n">
        <f aca="false">J2643-K2643</f>
        <v>735.34</v>
      </c>
    </row>
    <row r="2644" customFormat="false" ht="15" hidden="false" customHeight="false" outlineLevel="0" collapsed="false">
      <c r="A2644" s="12" t="n">
        <v>2643</v>
      </c>
      <c r="B2644" s="12" t="n">
        <v>1390</v>
      </c>
      <c r="C2644" s="12" t="n">
        <v>149</v>
      </c>
      <c r="D2644" s="12" t="n">
        <v>1</v>
      </c>
      <c r="E2644" s="16" t="n">
        <v>3149</v>
      </c>
      <c r="F2644" s="12" t="n">
        <v>0</v>
      </c>
      <c r="G2644" s="12" t="str">
        <f aca="false">INDEX(Products!$C$2:$C$181,MATCH(C2644,Products!$A$2:$A$181,0))</f>
        <v>Sports &amp; Fitness</v>
      </c>
      <c r="H2644" s="16" t="n">
        <f aca="false">INDEX(Products!$E$2:$E$181,MATCH(C2644,Products!$A$2:$A$181,0))</f>
        <v>1867.87</v>
      </c>
      <c r="I2644" s="12" t="str">
        <f aca="false">INDEX(Orders!$G$2:$G$3525,MATCH(B2644,Orders!$A$2:$A$3525,0))</f>
        <v>Delivered</v>
      </c>
      <c r="J2644" s="16" t="n">
        <f aca="false">D2644*E2644*(1-F2644/100)</f>
        <v>3149</v>
      </c>
      <c r="K2644" s="16" t="n">
        <f aca="false">D2644*H2644</f>
        <v>1867.87</v>
      </c>
      <c r="L2644" s="16" t="n">
        <f aca="false">J2644-K2644</f>
        <v>1281.13</v>
      </c>
    </row>
    <row r="2645" customFormat="false" ht="15" hidden="false" customHeight="false" outlineLevel="0" collapsed="false">
      <c r="A2645" s="12" t="n">
        <v>2644</v>
      </c>
      <c r="B2645" s="12" t="n">
        <v>1390</v>
      </c>
      <c r="C2645" s="12" t="n">
        <v>10</v>
      </c>
      <c r="D2645" s="12" t="n">
        <v>1</v>
      </c>
      <c r="E2645" s="16" t="n">
        <v>3059</v>
      </c>
      <c r="F2645" s="12" t="n">
        <v>0</v>
      </c>
      <c r="G2645" s="12" t="str">
        <f aca="false">INDEX(Products!$C$2:$C$181,MATCH(C2645,Products!$A$2:$A$181,0))</f>
        <v>Electronics</v>
      </c>
      <c r="H2645" s="16" t="n">
        <f aca="false">INDEX(Products!$E$2:$E$181,MATCH(C2645,Products!$A$2:$A$181,0))</f>
        <v>1860.62</v>
      </c>
      <c r="I2645" s="12" t="str">
        <f aca="false">INDEX(Orders!$G$2:$G$3525,MATCH(B2645,Orders!$A$2:$A$3525,0))</f>
        <v>Delivered</v>
      </c>
      <c r="J2645" s="16" t="n">
        <f aca="false">D2645*E2645*(1-F2645/100)</f>
        <v>3059</v>
      </c>
      <c r="K2645" s="16" t="n">
        <f aca="false">D2645*H2645</f>
        <v>1860.62</v>
      </c>
      <c r="L2645" s="16" t="n">
        <f aca="false">J2645-K2645</f>
        <v>1198.38</v>
      </c>
    </row>
    <row r="2646" customFormat="false" ht="15" hidden="false" customHeight="false" outlineLevel="0" collapsed="false">
      <c r="A2646" s="12" t="n">
        <v>2645</v>
      </c>
      <c r="B2646" s="12" t="n">
        <v>1391</v>
      </c>
      <c r="C2646" s="12" t="n">
        <v>147</v>
      </c>
      <c r="D2646" s="12" t="n">
        <v>1</v>
      </c>
      <c r="E2646" s="16" t="n">
        <v>3339</v>
      </c>
      <c r="F2646" s="12" t="n">
        <v>0</v>
      </c>
      <c r="G2646" s="12" t="str">
        <f aca="false">INDEX(Products!$C$2:$C$181,MATCH(C2646,Products!$A$2:$A$181,0))</f>
        <v>Sports &amp; Fitness</v>
      </c>
      <c r="H2646" s="16" t="n">
        <f aca="false">INDEX(Products!$E$2:$E$181,MATCH(C2646,Products!$A$2:$A$181,0))</f>
        <v>2076.99</v>
      </c>
      <c r="I2646" s="12" t="str">
        <f aca="false">INDEX(Orders!$G$2:$G$3525,MATCH(B2646,Orders!$A$2:$A$3525,0))</f>
        <v>Delivered</v>
      </c>
      <c r="J2646" s="16" t="n">
        <f aca="false">D2646*E2646*(1-F2646/100)</f>
        <v>3339</v>
      </c>
      <c r="K2646" s="16" t="n">
        <f aca="false">D2646*H2646</f>
        <v>2076.99</v>
      </c>
      <c r="L2646" s="16" t="n">
        <f aca="false">J2646-K2646</f>
        <v>1262.01</v>
      </c>
    </row>
    <row r="2647" customFormat="false" ht="15" hidden="false" customHeight="false" outlineLevel="0" collapsed="false">
      <c r="A2647" s="12" t="n">
        <v>2646</v>
      </c>
      <c r="B2647" s="12" t="n">
        <v>1391</v>
      </c>
      <c r="C2647" s="12" t="n">
        <v>88</v>
      </c>
      <c r="D2647" s="12" t="n">
        <v>1</v>
      </c>
      <c r="E2647" s="16" t="n">
        <v>2049</v>
      </c>
      <c r="F2647" s="12" t="n">
        <v>5</v>
      </c>
      <c r="G2647" s="12" t="str">
        <f aca="false">INDEX(Products!$C$2:$C$181,MATCH(C2647,Products!$A$2:$A$181,0))</f>
        <v>Fashion</v>
      </c>
      <c r="H2647" s="16" t="n">
        <f aca="false">INDEX(Products!$E$2:$E$181,MATCH(C2647,Products!$A$2:$A$181,0))</f>
        <v>1198.41</v>
      </c>
      <c r="I2647" s="12" t="str">
        <f aca="false">INDEX(Orders!$G$2:$G$3525,MATCH(B2647,Orders!$A$2:$A$3525,0))</f>
        <v>Delivered</v>
      </c>
      <c r="J2647" s="16" t="n">
        <f aca="false">D2647*E2647*(1-F2647/100)</f>
        <v>1946.55</v>
      </c>
      <c r="K2647" s="16" t="n">
        <f aca="false">D2647*H2647</f>
        <v>1198.41</v>
      </c>
      <c r="L2647" s="16" t="n">
        <f aca="false">J2647-K2647</f>
        <v>748.14</v>
      </c>
    </row>
    <row r="2648" customFormat="false" ht="15" hidden="false" customHeight="false" outlineLevel="0" collapsed="false">
      <c r="A2648" s="12" t="n">
        <v>2647</v>
      </c>
      <c r="B2648" s="12" t="n">
        <v>1391</v>
      </c>
      <c r="C2648" s="12" t="n">
        <v>59</v>
      </c>
      <c r="D2648" s="12" t="n">
        <v>1</v>
      </c>
      <c r="E2648" s="16" t="n">
        <v>4109</v>
      </c>
      <c r="F2648" s="12" t="n">
        <v>0</v>
      </c>
      <c r="G2648" s="12" t="str">
        <f aca="false">INDEX(Products!$C$2:$C$181,MATCH(C2648,Products!$A$2:$A$181,0))</f>
        <v>Home &amp; Kitchen</v>
      </c>
      <c r="H2648" s="16" t="n">
        <f aca="false">INDEX(Products!$E$2:$E$181,MATCH(C2648,Products!$A$2:$A$181,0))</f>
        <v>2413.27</v>
      </c>
      <c r="I2648" s="12" t="str">
        <f aca="false">INDEX(Orders!$G$2:$G$3525,MATCH(B2648,Orders!$A$2:$A$3525,0))</f>
        <v>Delivered</v>
      </c>
      <c r="J2648" s="16" t="n">
        <f aca="false">D2648*E2648*(1-F2648/100)</f>
        <v>4109</v>
      </c>
      <c r="K2648" s="16" t="n">
        <f aca="false">D2648*H2648</f>
        <v>2413.27</v>
      </c>
      <c r="L2648" s="16" t="n">
        <f aca="false">J2648-K2648</f>
        <v>1695.73</v>
      </c>
    </row>
    <row r="2649" customFormat="false" ht="15" hidden="false" customHeight="false" outlineLevel="0" collapsed="false">
      <c r="A2649" s="12" t="n">
        <v>2648</v>
      </c>
      <c r="B2649" s="12" t="n">
        <v>1392</v>
      </c>
      <c r="C2649" s="12" t="n">
        <v>121</v>
      </c>
      <c r="D2649" s="12" t="n">
        <v>1</v>
      </c>
      <c r="E2649" s="16" t="n">
        <v>3789</v>
      </c>
      <c r="F2649" s="12" t="n">
        <v>0</v>
      </c>
      <c r="G2649" s="12" t="str">
        <f aca="false">INDEX(Products!$C$2:$C$181,MATCH(C2649,Products!$A$2:$A$181,0))</f>
        <v>Sports &amp; Fitness</v>
      </c>
      <c r="H2649" s="16" t="n">
        <f aca="false">INDEX(Products!$E$2:$E$181,MATCH(C2649,Products!$A$2:$A$181,0))</f>
        <v>2806.84</v>
      </c>
      <c r="I2649" s="12" t="str">
        <f aca="false">INDEX(Orders!$G$2:$G$3525,MATCH(B2649,Orders!$A$2:$A$3525,0))</f>
        <v>Cancelled</v>
      </c>
      <c r="J2649" s="16" t="n">
        <f aca="false">D2649*E2649*(1-F2649/100)</f>
        <v>3789</v>
      </c>
      <c r="K2649" s="16" t="n">
        <f aca="false">D2649*H2649</f>
        <v>2806.84</v>
      </c>
      <c r="L2649" s="16" t="n">
        <f aca="false">J2649-K2649</f>
        <v>982.16</v>
      </c>
    </row>
    <row r="2650" customFormat="false" ht="15" hidden="false" customHeight="false" outlineLevel="0" collapsed="false">
      <c r="A2650" s="12" t="n">
        <v>2649</v>
      </c>
      <c r="B2650" s="12" t="n">
        <v>1393</v>
      </c>
      <c r="C2650" s="12" t="n">
        <v>55</v>
      </c>
      <c r="D2650" s="12" t="n">
        <v>2</v>
      </c>
      <c r="E2650" s="16" t="n">
        <v>1459</v>
      </c>
      <c r="F2650" s="12" t="n">
        <v>0</v>
      </c>
      <c r="G2650" s="12" t="str">
        <f aca="false">INDEX(Products!$C$2:$C$181,MATCH(C2650,Products!$A$2:$A$181,0))</f>
        <v>Home &amp; Kitchen</v>
      </c>
      <c r="H2650" s="16" t="n">
        <f aca="false">INDEX(Products!$E$2:$E$181,MATCH(C2650,Products!$A$2:$A$181,0))</f>
        <v>824.91</v>
      </c>
      <c r="I2650" s="12" t="str">
        <f aca="false">INDEX(Orders!$G$2:$G$3525,MATCH(B2650,Orders!$A$2:$A$3525,0))</f>
        <v>Delivered</v>
      </c>
      <c r="J2650" s="16" t="n">
        <f aca="false">D2650*E2650*(1-F2650/100)</f>
        <v>2918</v>
      </c>
      <c r="K2650" s="16" t="n">
        <f aca="false">D2650*H2650</f>
        <v>1649.82</v>
      </c>
      <c r="L2650" s="16" t="n">
        <f aca="false">J2650-K2650</f>
        <v>1268.18</v>
      </c>
    </row>
    <row r="2651" customFormat="false" ht="15" hidden="false" customHeight="false" outlineLevel="0" collapsed="false">
      <c r="A2651" s="12" t="n">
        <v>2650</v>
      </c>
      <c r="B2651" s="12" t="n">
        <v>1393</v>
      </c>
      <c r="C2651" s="12" t="n">
        <v>90</v>
      </c>
      <c r="D2651" s="12" t="n">
        <v>1</v>
      </c>
      <c r="E2651" s="16" t="n">
        <v>2839</v>
      </c>
      <c r="F2651" s="12" t="n">
        <v>5</v>
      </c>
      <c r="G2651" s="12" t="str">
        <f aca="false">INDEX(Products!$C$2:$C$181,MATCH(C2651,Products!$A$2:$A$181,0))</f>
        <v>Fashion</v>
      </c>
      <c r="H2651" s="16" t="n">
        <f aca="false">INDEX(Products!$E$2:$E$181,MATCH(C2651,Products!$A$2:$A$181,0))</f>
        <v>1639.53</v>
      </c>
      <c r="I2651" s="12" t="str">
        <f aca="false">INDEX(Orders!$G$2:$G$3525,MATCH(B2651,Orders!$A$2:$A$3525,0))</f>
        <v>Delivered</v>
      </c>
      <c r="J2651" s="16" t="n">
        <f aca="false">D2651*E2651*(1-F2651/100)</f>
        <v>2697.05</v>
      </c>
      <c r="K2651" s="16" t="n">
        <f aca="false">D2651*H2651</f>
        <v>1639.53</v>
      </c>
      <c r="L2651" s="16" t="n">
        <f aca="false">J2651-K2651</f>
        <v>1057.52</v>
      </c>
    </row>
    <row r="2652" customFormat="false" ht="15" hidden="false" customHeight="false" outlineLevel="0" collapsed="false">
      <c r="A2652" s="12" t="n">
        <v>2651</v>
      </c>
      <c r="B2652" s="12" t="n">
        <v>1393</v>
      </c>
      <c r="C2652" s="12" t="n">
        <v>10</v>
      </c>
      <c r="D2652" s="12" t="n">
        <v>1</v>
      </c>
      <c r="E2652" s="16" t="n">
        <v>3059</v>
      </c>
      <c r="F2652" s="12" t="n">
        <v>0</v>
      </c>
      <c r="G2652" s="12" t="str">
        <f aca="false">INDEX(Products!$C$2:$C$181,MATCH(C2652,Products!$A$2:$A$181,0))</f>
        <v>Electronics</v>
      </c>
      <c r="H2652" s="16" t="n">
        <f aca="false">INDEX(Products!$E$2:$E$181,MATCH(C2652,Products!$A$2:$A$181,0))</f>
        <v>1860.62</v>
      </c>
      <c r="I2652" s="12" t="str">
        <f aca="false">INDEX(Orders!$G$2:$G$3525,MATCH(B2652,Orders!$A$2:$A$3525,0))</f>
        <v>Delivered</v>
      </c>
      <c r="J2652" s="16" t="n">
        <f aca="false">D2652*E2652*(1-F2652/100)</f>
        <v>3059</v>
      </c>
      <c r="K2652" s="16" t="n">
        <f aca="false">D2652*H2652</f>
        <v>1860.62</v>
      </c>
      <c r="L2652" s="16" t="n">
        <f aca="false">J2652-K2652</f>
        <v>1198.38</v>
      </c>
    </row>
    <row r="2653" customFormat="false" ht="15" hidden="false" customHeight="false" outlineLevel="0" collapsed="false">
      <c r="A2653" s="12" t="n">
        <v>2652</v>
      </c>
      <c r="B2653" s="12" t="n">
        <v>1393</v>
      </c>
      <c r="C2653" s="12" t="n">
        <v>27</v>
      </c>
      <c r="D2653" s="12" t="n">
        <v>1</v>
      </c>
      <c r="E2653" s="16" t="n">
        <v>5699</v>
      </c>
      <c r="F2653" s="12" t="n">
        <v>5</v>
      </c>
      <c r="G2653" s="12" t="str">
        <f aca="false">INDEX(Products!$C$2:$C$181,MATCH(C2653,Products!$A$2:$A$181,0))</f>
        <v>Electronics</v>
      </c>
      <c r="H2653" s="16" t="n">
        <f aca="false">INDEX(Products!$E$2:$E$181,MATCH(C2653,Products!$A$2:$A$181,0))</f>
        <v>4154.37</v>
      </c>
      <c r="I2653" s="12" t="str">
        <f aca="false">INDEX(Orders!$G$2:$G$3525,MATCH(B2653,Orders!$A$2:$A$3525,0))</f>
        <v>Delivered</v>
      </c>
      <c r="J2653" s="16" t="n">
        <f aca="false">D2653*E2653*(1-F2653/100)</f>
        <v>5414.05</v>
      </c>
      <c r="K2653" s="16" t="n">
        <f aca="false">D2653*H2653</f>
        <v>4154.37</v>
      </c>
      <c r="L2653" s="16" t="n">
        <f aca="false">J2653-K2653</f>
        <v>1259.68</v>
      </c>
    </row>
    <row r="2654" customFormat="false" ht="15" hidden="false" customHeight="false" outlineLevel="0" collapsed="false">
      <c r="A2654" s="12" t="n">
        <v>2653</v>
      </c>
      <c r="B2654" s="12" t="n">
        <v>1394</v>
      </c>
      <c r="C2654" s="12" t="n">
        <v>171</v>
      </c>
      <c r="D2654" s="12" t="n">
        <v>1</v>
      </c>
      <c r="E2654" s="16" t="n">
        <v>499</v>
      </c>
      <c r="F2654" s="12" t="n">
        <v>0</v>
      </c>
      <c r="G2654" s="12" t="str">
        <f aca="false">INDEX(Products!$C$2:$C$181,MATCH(C2654,Products!$A$2:$A$181,0))</f>
        <v>Books &amp; Stationery</v>
      </c>
      <c r="H2654" s="16" t="n">
        <f aca="false">INDEX(Products!$E$2:$E$181,MATCH(C2654,Products!$A$2:$A$181,0))</f>
        <v>321.7</v>
      </c>
      <c r="I2654" s="12" t="str">
        <f aca="false">INDEX(Orders!$G$2:$G$3525,MATCH(B2654,Orders!$A$2:$A$3525,0))</f>
        <v>Delivered</v>
      </c>
      <c r="J2654" s="16" t="n">
        <f aca="false">D2654*E2654*(1-F2654/100)</f>
        <v>499</v>
      </c>
      <c r="K2654" s="16" t="n">
        <f aca="false">D2654*H2654</f>
        <v>321.7</v>
      </c>
      <c r="L2654" s="16" t="n">
        <f aca="false">J2654-K2654</f>
        <v>177.3</v>
      </c>
    </row>
    <row r="2655" customFormat="false" ht="15" hidden="false" customHeight="false" outlineLevel="0" collapsed="false">
      <c r="A2655" s="12" t="n">
        <v>2654</v>
      </c>
      <c r="B2655" s="12" t="n">
        <v>1395</v>
      </c>
      <c r="C2655" s="12" t="n">
        <v>16</v>
      </c>
      <c r="D2655" s="12" t="n">
        <v>2</v>
      </c>
      <c r="E2655" s="16" t="n">
        <v>3969</v>
      </c>
      <c r="F2655" s="12" t="n">
        <v>0</v>
      </c>
      <c r="G2655" s="12" t="str">
        <f aca="false">INDEX(Products!$C$2:$C$181,MATCH(C2655,Products!$A$2:$A$181,0))</f>
        <v>Electronics</v>
      </c>
      <c r="H2655" s="16" t="n">
        <f aca="false">INDEX(Products!$E$2:$E$181,MATCH(C2655,Products!$A$2:$A$181,0))</f>
        <v>2318.31</v>
      </c>
      <c r="I2655" s="12" t="str">
        <f aca="false">INDEX(Orders!$G$2:$G$3525,MATCH(B2655,Orders!$A$2:$A$3525,0))</f>
        <v>Delivered</v>
      </c>
      <c r="J2655" s="16" t="n">
        <f aca="false">D2655*E2655*(1-F2655/100)</f>
        <v>7938</v>
      </c>
      <c r="K2655" s="16" t="n">
        <f aca="false">D2655*H2655</f>
        <v>4636.62</v>
      </c>
      <c r="L2655" s="16" t="n">
        <f aca="false">J2655-K2655</f>
        <v>3301.38</v>
      </c>
    </row>
    <row r="2656" customFormat="false" ht="15" hidden="false" customHeight="false" outlineLevel="0" collapsed="false">
      <c r="A2656" s="12" t="n">
        <v>2655</v>
      </c>
      <c r="B2656" s="12" t="n">
        <v>1395</v>
      </c>
      <c r="C2656" s="12" t="n">
        <v>60</v>
      </c>
      <c r="D2656" s="12" t="n">
        <v>1</v>
      </c>
      <c r="E2656" s="16" t="n">
        <v>4519</v>
      </c>
      <c r="F2656" s="12" t="n">
        <v>0</v>
      </c>
      <c r="G2656" s="12" t="str">
        <f aca="false">INDEX(Products!$C$2:$C$181,MATCH(C2656,Products!$A$2:$A$181,0))</f>
        <v>Home &amp; Kitchen</v>
      </c>
      <c r="H2656" s="16" t="n">
        <f aca="false">INDEX(Products!$E$2:$E$181,MATCH(C2656,Products!$A$2:$A$181,0))</f>
        <v>2972.91</v>
      </c>
      <c r="I2656" s="12" t="str">
        <f aca="false">INDEX(Orders!$G$2:$G$3525,MATCH(B2656,Orders!$A$2:$A$3525,0))</f>
        <v>Delivered</v>
      </c>
      <c r="J2656" s="16" t="n">
        <f aca="false">D2656*E2656*(1-F2656/100)</f>
        <v>4519</v>
      </c>
      <c r="K2656" s="16" t="n">
        <f aca="false">D2656*H2656</f>
        <v>2972.91</v>
      </c>
      <c r="L2656" s="16" t="n">
        <f aca="false">J2656-K2656</f>
        <v>1546.09</v>
      </c>
    </row>
    <row r="2657" customFormat="false" ht="15" hidden="false" customHeight="false" outlineLevel="0" collapsed="false">
      <c r="A2657" s="12" t="n">
        <v>2656</v>
      </c>
      <c r="B2657" s="12" t="n">
        <v>1395</v>
      </c>
      <c r="C2657" s="12" t="n">
        <v>46</v>
      </c>
      <c r="D2657" s="12" t="n">
        <v>1</v>
      </c>
      <c r="E2657" s="16" t="n">
        <v>959</v>
      </c>
      <c r="F2657" s="12" t="n">
        <v>0</v>
      </c>
      <c r="G2657" s="12" t="str">
        <f aca="false">INDEX(Products!$C$2:$C$181,MATCH(C2657,Products!$A$2:$A$181,0))</f>
        <v>Home &amp; Kitchen</v>
      </c>
      <c r="H2657" s="16" t="n">
        <f aca="false">INDEX(Products!$E$2:$E$181,MATCH(C2657,Products!$A$2:$A$181,0))</f>
        <v>664.25</v>
      </c>
      <c r="I2657" s="12" t="str">
        <f aca="false">INDEX(Orders!$G$2:$G$3525,MATCH(B2657,Orders!$A$2:$A$3525,0))</f>
        <v>Delivered</v>
      </c>
      <c r="J2657" s="16" t="n">
        <f aca="false">D2657*E2657*(1-F2657/100)</f>
        <v>959</v>
      </c>
      <c r="K2657" s="16" t="n">
        <f aca="false">D2657*H2657</f>
        <v>664.25</v>
      </c>
      <c r="L2657" s="16" t="n">
        <f aca="false">J2657-K2657</f>
        <v>294.75</v>
      </c>
    </row>
    <row r="2658" customFormat="false" ht="15" hidden="false" customHeight="false" outlineLevel="0" collapsed="false">
      <c r="A2658" s="12" t="n">
        <v>2657</v>
      </c>
      <c r="B2658" s="12" t="n">
        <v>1395</v>
      </c>
      <c r="C2658" s="12" t="n">
        <v>84</v>
      </c>
      <c r="D2658" s="12" t="n">
        <v>2</v>
      </c>
      <c r="E2658" s="16" t="n">
        <v>1179</v>
      </c>
      <c r="F2658" s="12" t="n">
        <v>15</v>
      </c>
      <c r="G2658" s="12" t="str">
        <f aca="false">INDEX(Products!$C$2:$C$181,MATCH(C2658,Products!$A$2:$A$181,0))</f>
        <v>Fashion</v>
      </c>
      <c r="H2658" s="16" t="n">
        <f aca="false">INDEX(Products!$E$2:$E$181,MATCH(C2658,Products!$A$2:$A$181,0))</f>
        <v>692.43</v>
      </c>
      <c r="I2658" s="12" t="str">
        <f aca="false">INDEX(Orders!$G$2:$G$3525,MATCH(B2658,Orders!$A$2:$A$3525,0))</f>
        <v>Delivered</v>
      </c>
      <c r="J2658" s="16" t="n">
        <f aca="false">D2658*E2658*(1-F2658/100)</f>
        <v>2004.3</v>
      </c>
      <c r="K2658" s="16" t="n">
        <f aca="false">D2658*H2658</f>
        <v>1384.86</v>
      </c>
      <c r="L2658" s="16" t="n">
        <f aca="false">J2658-K2658</f>
        <v>619.44</v>
      </c>
    </row>
    <row r="2659" customFormat="false" ht="15" hidden="false" customHeight="false" outlineLevel="0" collapsed="false">
      <c r="A2659" s="12" t="n">
        <v>2658</v>
      </c>
      <c r="B2659" s="12" t="n">
        <v>1396</v>
      </c>
      <c r="C2659" s="12" t="n">
        <v>151</v>
      </c>
      <c r="D2659" s="12" t="n">
        <v>2</v>
      </c>
      <c r="E2659" s="16" t="n">
        <v>149</v>
      </c>
      <c r="F2659" s="12" t="n">
        <v>0</v>
      </c>
      <c r="G2659" s="12" t="str">
        <f aca="false">INDEX(Products!$C$2:$C$181,MATCH(C2659,Products!$A$2:$A$181,0))</f>
        <v>Books &amp; Stationery</v>
      </c>
      <c r="H2659" s="16" t="n">
        <f aca="false">INDEX(Products!$E$2:$E$181,MATCH(C2659,Products!$A$2:$A$181,0))</f>
        <v>97.78</v>
      </c>
      <c r="I2659" s="12" t="str">
        <f aca="false">INDEX(Orders!$G$2:$G$3525,MATCH(B2659,Orders!$A$2:$A$3525,0))</f>
        <v>Delivered</v>
      </c>
      <c r="J2659" s="16" t="n">
        <f aca="false">D2659*E2659*(1-F2659/100)</f>
        <v>298</v>
      </c>
      <c r="K2659" s="16" t="n">
        <f aca="false">D2659*H2659</f>
        <v>195.56</v>
      </c>
      <c r="L2659" s="16" t="n">
        <f aca="false">J2659-K2659</f>
        <v>102.44</v>
      </c>
    </row>
    <row r="2660" customFormat="false" ht="15" hidden="false" customHeight="false" outlineLevel="0" collapsed="false">
      <c r="A2660" s="12" t="n">
        <v>2659</v>
      </c>
      <c r="B2660" s="12" t="n">
        <v>1396</v>
      </c>
      <c r="C2660" s="12" t="n">
        <v>13</v>
      </c>
      <c r="D2660" s="12" t="n">
        <v>1</v>
      </c>
      <c r="E2660" s="16" t="n">
        <v>3179</v>
      </c>
      <c r="F2660" s="12" t="n">
        <v>0</v>
      </c>
      <c r="G2660" s="12" t="str">
        <f aca="false">INDEX(Products!$C$2:$C$181,MATCH(C2660,Products!$A$2:$A$181,0))</f>
        <v>Electronics</v>
      </c>
      <c r="H2660" s="16" t="n">
        <f aca="false">INDEX(Products!$E$2:$E$181,MATCH(C2660,Products!$A$2:$A$181,0))</f>
        <v>2247.66</v>
      </c>
      <c r="I2660" s="12" t="str">
        <f aca="false">INDEX(Orders!$G$2:$G$3525,MATCH(B2660,Orders!$A$2:$A$3525,0))</f>
        <v>Delivered</v>
      </c>
      <c r="J2660" s="16" t="n">
        <f aca="false">D2660*E2660*(1-F2660/100)</f>
        <v>3179</v>
      </c>
      <c r="K2660" s="16" t="n">
        <f aca="false">D2660*H2660</f>
        <v>2247.66</v>
      </c>
      <c r="L2660" s="16" t="n">
        <f aca="false">J2660-K2660</f>
        <v>931.34</v>
      </c>
    </row>
    <row r="2661" customFormat="false" ht="15" hidden="false" customHeight="false" outlineLevel="0" collapsed="false">
      <c r="A2661" s="12" t="n">
        <v>2660</v>
      </c>
      <c r="B2661" s="12" t="n">
        <v>1396</v>
      </c>
      <c r="C2661" s="12" t="n">
        <v>178</v>
      </c>
      <c r="D2661" s="12" t="n">
        <v>2</v>
      </c>
      <c r="E2661" s="16" t="n">
        <v>169</v>
      </c>
      <c r="F2661" s="12" t="n">
        <v>0</v>
      </c>
      <c r="G2661" s="12" t="str">
        <f aca="false">INDEX(Products!$C$2:$C$181,MATCH(C2661,Products!$A$2:$A$181,0))</f>
        <v>Books &amp; Stationery</v>
      </c>
      <c r="H2661" s="16" t="n">
        <f aca="false">INDEX(Products!$E$2:$E$181,MATCH(C2661,Products!$A$2:$A$181,0))</f>
        <v>114.66</v>
      </c>
      <c r="I2661" s="12" t="str">
        <f aca="false">INDEX(Orders!$G$2:$G$3525,MATCH(B2661,Orders!$A$2:$A$3525,0))</f>
        <v>Delivered</v>
      </c>
      <c r="J2661" s="16" t="n">
        <f aca="false">D2661*E2661*(1-F2661/100)</f>
        <v>338</v>
      </c>
      <c r="K2661" s="16" t="n">
        <f aca="false">D2661*H2661</f>
        <v>229.32</v>
      </c>
      <c r="L2661" s="16" t="n">
        <f aca="false">J2661-K2661</f>
        <v>108.68</v>
      </c>
    </row>
    <row r="2662" customFormat="false" ht="15" hidden="false" customHeight="false" outlineLevel="0" collapsed="false">
      <c r="A2662" s="12" t="n">
        <v>2661</v>
      </c>
      <c r="B2662" s="12" t="n">
        <v>1397</v>
      </c>
      <c r="C2662" s="12" t="n">
        <v>32</v>
      </c>
      <c r="D2662" s="12" t="n">
        <v>1</v>
      </c>
      <c r="E2662" s="16" t="n">
        <v>4219</v>
      </c>
      <c r="F2662" s="12" t="n">
        <v>10</v>
      </c>
      <c r="G2662" s="12" t="str">
        <f aca="false">INDEX(Products!$C$2:$C$181,MATCH(C2662,Products!$A$2:$A$181,0))</f>
        <v>Home &amp; Kitchen</v>
      </c>
      <c r="H2662" s="16" t="n">
        <f aca="false">INDEX(Products!$E$2:$E$181,MATCH(C2662,Products!$A$2:$A$181,0))</f>
        <v>2621.48</v>
      </c>
      <c r="I2662" s="12" t="str">
        <f aca="false">INDEX(Orders!$G$2:$G$3525,MATCH(B2662,Orders!$A$2:$A$3525,0))</f>
        <v>Delivered</v>
      </c>
      <c r="J2662" s="16" t="n">
        <f aca="false">D2662*E2662*(1-F2662/100)</f>
        <v>3797.1</v>
      </c>
      <c r="K2662" s="16" t="n">
        <f aca="false">D2662*H2662</f>
        <v>2621.48</v>
      </c>
      <c r="L2662" s="16" t="n">
        <f aca="false">J2662-K2662</f>
        <v>1175.62</v>
      </c>
    </row>
    <row r="2663" customFormat="false" ht="15" hidden="false" customHeight="false" outlineLevel="0" collapsed="false">
      <c r="A2663" s="12" t="n">
        <v>2662</v>
      </c>
      <c r="B2663" s="12" t="n">
        <v>1398</v>
      </c>
      <c r="C2663" s="12" t="n">
        <v>154</v>
      </c>
      <c r="D2663" s="12" t="n">
        <v>1</v>
      </c>
      <c r="E2663" s="16" t="n">
        <v>519</v>
      </c>
      <c r="F2663" s="12" t="n">
        <v>0</v>
      </c>
      <c r="G2663" s="12" t="str">
        <f aca="false">INDEX(Products!$C$2:$C$181,MATCH(C2663,Products!$A$2:$A$181,0))</f>
        <v>Books &amp; Stationery</v>
      </c>
      <c r="H2663" s="16" t="n">
        <f aca="false">INDEX(Products!$E$2:$E$181,MATCH(C2663,Products!$A$2:$A$181,0))</f>
        <v>318.97</v>
      </c>
      <c r="I2663" s="12" t="str">
        <f aca="false">INDEX(Orders!$G$2:$G$3525,MATCH(B2663,Orders!$A$2:$A$3525,0))</f>
        <v>Returned</v>
      </c>
      <c r="J2663" s="16" t="n">
        <f aca="false">D2663*E2663*(1-F2663/100)</f>
        <v>519</v>
      </c>
      <c r="K2663" s="16" t="n">
        <f aca="false">D2663*H2663</f>
        <v>318.97</v>
      </c>
      <c r="L2663" s="16" t="n">
        <f aca="false">J2663-K2663</f>
        <v>200.03</v>
      </c>
    </row>
    <row r="2664" customFormat="false" ht="15" hidden="false" customHeight="false" outlineLevel="0" collapsed="false">
      <c r="A2664" s="12" t="n">
        <v>2663</v>
      </c>
      <c r="B2664" s="12" t="n">
        <v>1398</v>
      </c>
      <c r="C2664" s="12" t="n">
        <v>22</v>
      </c>
      <c r="D2664" s="12" t="n">
        <v>1</v>
      </c>
      <c r="E2664" s="16" t="n">
        <v>989</v>
      </c>
      <c r="F2664" s="12" t="n">
        <v>15</v>
      </c>
      <c r="G2664" s="12" t="str">
        <f aca="false">INDEX(Products!$C$2:$C$181,MATCH(C2664,Products!$A$2:$A$181,0))</f>
        <v>Electronics</v>
      </c>
      <c r="H2664" s="16" t="n">
        <f aca="false">INDEX(Products!$E$2:$E$181,MATCH(C2664,Products!$A$2:$A$181,0))</f>
        <v>723.81</v>
      </c>
      <c r="I2664" s="12" t="str">
        <f aca="false">INDEX(Orders!$G$2:$G$3525,MATCH(B2664,Orders!$A$2:$A$3525,0))</f>
        <v>Returned</v>
      </c>
      <c r="J2664" s="16" t="n">
        <f aca="false">D2664*E2664*(1-F2664/100)</f>
        <v>840.65</v>
      </c>
      <c r="K2664" s="16" t="n">
        <f aca="false">D2664*H2664</f>
        <v>723.81</v>
      </c>
      <c r="L2664" s="16" t="n">
        <f aca="false">J2664-K2664</f>
        <v>116.84</v>
      </c>
    </row>
    <row r="2665" customFormat="false" ht="15" hidden="false" customHeight="false" outlineLevel="0" collapsed="false">
      <c r="A2665" s="12" t="n">
        <v>2664</v>
      </c>
      <c r="B2665" s="12" t="n">
        <v>1399</v>
      </c>
      <c r="C2665" s="12" t="n">
        <v>120</v>
      </c>
      <c r="D2665" s="12" t="n">
        <v>2</v>
      </c>
      <c r="E2665" s="16" t="n">
        <v>1229</v>
      </c>
      <c r="F2665" s="12" t="n">
        <v>5</v>
      </c>
      <c r="G2665" s="12" t="str">
        <f aca="false">INDEX(Products!$C$2:$C$181,MATCH(C2665,Products!$A$2:$A$181,0))</f>
        <v>Beauty</v>
      </c>
      <c r="H2665" s="16" t="n">
        <f aca="false">INDEX(Products!$E$2:$E$181,MATCH(C2665,Products!$A$2:$A$181,0))</f>
        <v>719.48</v>
      </c>
      <c r="I2665" s="12" t="str">
        <f aca="false">INDEX(Orders!$G$2:$G$3525,MATCH(B2665,Orders!$A$2:$A$3525,0))</f>
        <v>Cancelled</v>
      </c>
      <c r="J2665" s="16" t="n">
        <f aca="false">D2665*E2665*(1-F2665/100)</f>
        <v>2335.1</v>
      </c>
      <c r="K2665" s="16" t="n">
        <f aca="false">D2665*H2665</f>
        <v>1438.96</v>
      </c>
      <c r="L2665" s="16" t="n">
        <f aca="false">J2665-K2665</f>
        <v>896.14</v>
      </c>
    </row>
    <row r="2666" customFormat="false" ht="15" hidden="false" customHeight="false" outlineLevel="0" collapsed="false">
      <c r="A2666" s="12" t="n">
        <v>2665</v>
      </c>
      <c r="B2666" s="12" t="n">
        <v>1400</v>
      </c>
      <c r="C2666" s="12" t="n">
        <v>15</v>
      </c>
      <c r="D2666" s="12" t="n">
        <v>3</v>
      </c>
      <c r="E2666" s="16" t="n">
        <v>3889</v>
      </c>
      <c r="F2666" s="12" t="n">
        <v>0</v>
      </c>
      <c r="G2666" s="12" t="str">
        <f aca="false">INDEX(Products!$C$2:$C$181,MATCH(C2666,Products!$A$2:$A$181,0))</f>
        <v>Electronics</v>
      </c>
      <c r="H2666" s="16" t="n">
        <f aca="false">INDEX(Products!$E$2:$E$181,MATCH(C2666,Products!$A$2:$A$181,0))</f>
        <v>2175.08</v>
      </c>
      <c r="I2666" s="12" t="str">
        <f aca="false">INDEX(Orders!$G$2:$G$3525,MATCH(B2666,Orders!$A$2:$A$3525,0))</f>
        <v>Delivered</v>
      </c>
      <c r="J2666" s="16" t="n">
        <f aca="false">D2666*E2666*(1-F2666/100)</f>
        <v>11667</v>
      </c>
      <c r="K2666" s="16" t="n">
        <f aca="false">D2666*H2666</f>
        <v>6525.24</v>
      </c>
      <c r="L2666" s="16" t="n">
        <f aca="false">J2666-K2666</f>
        <v>5141.76</v>
      </c>
    </row>
    <row r="2667" customFormat="false" ht="15" hidden="false" customHeight="false" outlineLevel="0" collapsed="false">
      <c r="A2667" s="12" t="n">
        <v>2666</v>
      </c>
      <c r="B2667" s="12" t="n">
        <v>1401</v>
      </c>
      <c r="C2667" s="12" t="n">
        <v>119</v>
      </c>
      <c r="D2667" s="12" t="n">
        <v>1</v>
      </c>
      <c r="E2667" s="16" t="n">
        <v>619</v>
      </c>
      <c r="F2667" s="12" t="n">
        <v>0</v>
      </c>
      <c r="G2667" s="12" t="str">
        <f aca="false">INDEX(Products!$C$2:$C$181,MATCH(C2667,Products!$A$2:$A$181,0))</f>
        <v>Beauty</v>
      </c>
      <c r="H2667" s="16" t="n">
        <f aca="false">INDEX(Products!$E$2:$E$181,MATCH(C2667,Products!$A$2:$A$181,0))</f>
        <v>343.46</v>
      </c>
      <c r="I2667" s="12" t="str">
        <f aca="false">INDEX(Orders!$G$2:$G$3525,MATCH(B2667,Orders!$A$2:$A$3525,0))</f>
        <v>Returned</v>
      </c>
      <c r="J2667" s="16" t="n">
        <f aca="false">D2667*E2667*(1-F2667/100)</f>
        <v>619</v>
      </c>
      <c r="K2667" s="16" t="n">
        <f aca="false">D2667*H2667</f>
        <v>343.46</v>
      </c>
      <c r="L2667" s="16" t="n">
        <f aca="false">J2667-K2667</f>
        <v>275.54</v>
      </c>
    </row>
    <row r="2668" customFormat="false" ht="15" hidden="false" customHeight="false" outlineLevel="0" collapsed="false">
      <c r="A2668" s="12" t="n">
        <v>2667</v>
      </c>
      <c r="B2668" s="12" t="n">
        <v>1401</v>
      </c>
      <c r="C2668" s="12" t="n">
        <v>72</v>
      </c>
      <c r="D2668" s="12" t="n">
        <v>1</v>
      </c>
      <c r="E2668" s="16" t="n">
        <v>1649</v>
      </c>
      <c r="F2668" s="12" t="n">
        <v>5</v>
      </c>
      <c r="G2668" s="12" t="str">
        <f aca="false">INDEX(Products!$C$2:$C$181,MATCH(C2668,Products!$A$2:$A$181,0))</f>
        <v>Fashion</v>
      </c>
      <c r="H2668" s="16" t="n">
        <f aca="false">INDEX(Products!$E$2:$E$181,MATCH(C2668,Products!$A$2:$A$181,0))</f>
        <v>1006.18</v>
      </c>
      <c r="I2668" s="12" t="str">
        <f aca="false">INDEX(Orders!$G$2:$G$3525,MATCH(B2668,Orders!$A$2:$A$3525,0))</f>
        <v>Returned</v>
      </c>
      <c r="J2668" s="16" t="n">
        <f aca="false">D2668*E2668*(1-F2668/100)</f>
        <v>1566.55</v>
      </c>
      <c r="K2668" s="16" t="n">
        <f aca="false">D2668*H2668</f>
        <v>1006.18</v>
      </c>
      <c r="L2668" s="16" t="n">
        <f aca="false">J2668-K2668</f>
        <v>560.37</v>
      </c>
    </row>
    <row r="2669" customFormat="false" ht="15" hidden="false" customHeight="false" outlineLevel="0" collapsed="false">
      <c r="A2669" s="12" t="n">
        <v>2668</v>
      </c>
      <c r="B2669" s="12" t="n">
        <v>1402</v>
      </c>
      <c r="C2669" s="12" t="n">
        <v>83</v>
      </c>
      <c r="D2669" s="12" t="n">
        <v>1</v>
      </c>
      <c r="E2669" s="16" t="n">
        <v>549</v>
      </c>
      <c r="F2669" s="12" t="n">
        <v>10</v>
      </c>
      <c r="G2669" s="12" t="str">
        <f aca="false">INDEX(Products!$C$2:$C$181,MATCH(C2669,Products!$A$2:$A$181,0))</f>
        <v>Fashion</v>
      </c>
      <c r="H2669" s="16" t="n">
        <f aca="false">INDEX(Products!$E$2:$E$181,MATCH(C2669,Products!$A$2:$A$181,0))</f>
        <v>393.67</v>
      </c>
      <c r="I2669" s="12" t="str">
        <f aca="false">INDEX(Orders!$G$2:$G$3525,MATCH(B2669,Orders!$A$2:$A$3525,0))</f>
        <v>Delivered</v>
      </c>
      <c r="J2669" s="16" t="n">
        <f aca="false">D2669*E2669*(1-F2669/100)</f>
        <v>494.1</v>
      </c>
      <c r="K2669" s="16" t="n">
        <f aca="false">D2669*H2669</f>
        <v>393.67</v>
      </c>
      <c r="L2669" s="16" t="n">
        <f aca="false">J2669-K2669</f>
        <v>100.43</v>
      </c>
    </row>
    <row r="2670" customFormat="false" ht="15" hidden="false" customHeight="false" outlineLevel="0" collapsed="false">
      <c r="A2670" s="12" t="n">
        <v>2669</v>
      </c>
      <c r="B2670" s="12" t="n">
        <v>1402</v>
      </c>
      <c r="C2670" s="12" t="n">
        <v>26</v>
      </c>
      <c r="D2670" s="12" t="n">
        <v>1</v>
      </c>
      <c r="E2670" s="16" t="n">
        <v>5849</v>
      </c>
      <c r="F2670" s="12" t="n">
        <v>10</v>
      </c>
      <c r="G2670" s="12" t="str">
        <f aca="false">INDEX(Products!$C$2:$C$181,MATCH(C2670,Products!$A$2:$A$181,0))</f>
        <v>Electronics</v>
      </c>
      <c r="H2670" s="16" t="n">
        <f aca="false">INDEX(Products!$E$2:$E$181,MATCH(C2670,Products!$A$2:$A$181,0))</f>
        <v>4123.7</v>
      </c>
      <c r="I2670" s="12" t="str">
        <f aca="false">INDEX(Orders!$G$2:$G$3525,MATCH(B2670,Orders!$A$2:$A$3525,0))</f>
        <v>Delivered</v>
      </c>
      <c r="J2670" s="16" t="n">
        <f aca="false">D2670*E2670*(1-F2670/100)</f>
        <v>5264.1</v>
      </c>
      <c r="K2670" s="16" t="n">
        <f aca="false">D2670*H2670</f>
        <v>4123.7</v>
      </c>
      <c r="L2670" s="16" t="n">
        <f aca="false">J2670-K2670</f>
        <v>1140.4</v>
      </c>
    </row>
    <row r="2671" customFormat="false" ht="15" hidden="false" customHeight="false" outlineLevel="0" collapsed="false">
      <c r="A2671" s="12" t="n">
        <v>2670</v>
      </c>
      <c r="B2671" s="12" t="n">
        <v>1402</v>
      </c>
      <c r="C2671" s="12" t="n">
        <v>97</v>
      </c>
      <c r="D2671" s="12" t="n">
        <v>1</v>
      </c>
      <c r="E2671" s="16" t="n">
        <v>1649</v>
      </c>
      <c r="F2671" s="12" t="n">
        <v>5</v>
      </c>
      <c r="G2671" s="12" t="str">
        <f aca="false">INDEX(Products!$C$2:$C$181,MATCH(C2671,Products!$A$2:$A$181,0))</f>
        <v>Beauty</v>
      </c>
      <c r="H2671" s="16" t="n">
        <f aca="false">INDEX(Products!$E$2:$E$181,MATCH(C2671,Products!$A$2:$A$181,0))</f>
        <v>1115.75</v>
      </c>
      <c r="I2671" s="12" t="str">
        <f aca="false">INDEX(Orders!$G$2:$G$3525,MATCH(B2671,Orders!$A$2:$A$3525,0))</f>
        <v>Delivered</v>
      </c>
      <c r="J2671" s="16" t="n">
        <f aca="false">D2671*E2671*(1-F2671/100)</f>
        <v>1566.55</v>
      </c>
      <c r="K2671" s="16" t="n">
        <f aca="false">D2671*H2671</f>
        <v>1115.75</v>
      </c>
      <c r="L2671" s="16" t="n">
        <f aca="false">J2671-K2671</f>
        <v>450.8</v>
      </c>
    </row>
    <row r="2672" customFormat="false" ht="15" hidden="false" customHeight="false" outlineLevel="0" collapsed="false">
      <c r="A2672" s="12" t="n">
        <v>2671</v>
      </c>
      <c r="B2672" s="12" t="n">
        <v>1402</v>
      </c>
      <c r="C2672" s="12" t="n">
        <v>155</v>
      </c>
      <c r="D2672" s="12" t="n">
        <v>1</v>
      </c>
      <c r="E2672" s="16" t="n">
        <v>749</v>
      </c>
      <c r="F2672" s="12" t="n">
        <v>5</v>
      </c>
      <c r="G2672" s="12" t="str">
        <f aca="false">INDEX(Products!$C$2:$C$181,MATCH(C2672,Products!$A$2:$A$181,0))</f>
        <v>Books &amp; Stationery</v>
      </c>
      <c r="H2672" s="16" t="n">
        <f aca="false">INDEX(Products!$E$2:$E$181,MATCH(C2672,Products!$A$2:$A$181,0))</f>
        <v>452.52</v>
      </c>
      <c r="I2672" s="12" t="str">
        <f aca="false">INDEX(Orders!$G$2:$G$3525,MATCH(B2672,Orders!$A$2:$A$3525,0))</f>
        <v>Delivered</v>
      </c>
      <c r="J2672" s="16" t="n">
        <f aca="false">D2672*E2672*(1-F2672/100)</f>
        <v>711.55</v>
      </c>
      <c r="K2672" s="16" t="n">
        <f aca="false">D2672*H2672</f>
        <v>452.52</v>
      </c>
      <c r="L2672" s="16" t="n">
        <f aca="false">J2672-K2672</f>
        <v>259.03</v>
      </c>
    </row>
    <row r="2673" customFormat="false" ht="15" hidden="false" customHeight="false" outlineLevel="0" collapsed="false">
      <c r="A2673" s="12" t="n">
        <v>2672</v>
      </c>
      <c r="B2673" s="12" t="n">
        <v>1403</v>
      </c>
      <c r="C2673" s="12" t="n">
        <v>157</v>
      </c>
      <c r="D2673" s="12" t="n">
        <v>1</v>
      </c>
      <c r="E2673" s="16" t="n">
        <v>129</v>
      </c>
      <c r="F2673" s="12" t="n">
        <v>0</v>
      </c>
      <c r="G2673" s="12" t="str">
        <f aca="false">INDEX(Products!$C$2:$C$181,MATCH(C2673,Products!$A$2:$A$181,0))</f>
        <v>Books &amp; Stationery</v>
      </c>
      <c r="H2673" s="16" t="n">
        <f aca="false">INDEX(Products!$E$2:$E$181,MATCH(C2673,Products!$A$2:$A$181,0))</f>
        <v>95.79</v>
      </c>
      <c r="I2673" s="12" t="str">
        <f aca="false">INDEX(Orders!$G$2:$G$3525,MATCH(B2673,Orders!$A$2:$A$3525,0))</f>
        <v>Delivered</v>
      </c>
      <c r="J2673" s="16" t="n">
        <f aca="false">D2673*E2673*(1-F2673/100)</f>
        <v>129</v>
      </c>
      <c r="K2673" s="16" t="n">
        <f aca="false">D2673*H2673</f>
        <v>95.79</v>
      </c>
      <c r="L2673" s="16" t="n">
        <f aca="false">J2673-K2673</f>
        <v>33.21</v>
      </c>
    </row>
    <row r="2674" customFormat="false" ht="15" hidden="false" customHeight="false" outlineLevel="0" collapsed="false">
      <c r="A2674" s="12" t="n">
        <v>2673</v>
      </c>
      <c r="B2674" s="12" t="n">
        <v>1404</v>
      </c>
      <c r="C2674" s="12" t="n">
        <v>107</v>
      </c>
      <c r="D2674" s="12" t="n">
        <v>1</v>
      </c>
      <c r="E2674" s="16" t="n">
        <v>1239</v>
      </c>
      <c r="F2674" s="12" t="n">
        <v>10</v>
      </c>
      <c r="G2674" s="12" t="str">
        <f aca="false">INDEX(Products!$C$2:$C$181,MATCH(C2674,Products!$A$2:$A$181,0))</f>
        <v>Beauty</v>
      </c>
      <c r="H2674" s="16" t="n">
        <f aca="false">INDEX(Products!$E$2:$E$181,MATCH(C2674,Products!$A$2:$A$181,0))</f>
        <v>737.02</v>
      </c>
      <c r="I2674" s="12" t="str">
        <f aca="false">INDEX(Orders!$G$2:$G$3525,MATCH(B2674,Orders!$A$2:$A$3525,0))</f>
        <v>Delivered</v>
      </c>
      <c r="J2674" s="16" t="n">
        <f aca="false">D2674*E2674*(1-F2674/100)</f>
        <v>1115.1</v>
      </c>
      <c r="K2674" s="16" t="n">
        <f aca="false">D2674*H2674</f>
        <v>737.02</v>
      </c>
      <c r="L2674" s="16" t="n">
        <f aca="false">J2674-K2674</f>
        <v>378.08</v>
      </c>
    </row>
    <row r="2675" customFormat="false" ht="15" hidden="false" customHeight="false" outlineLevel="0" collapsed="false">
      <c r="A2675" s="12" t="n">
        <v>2674</v>
      </c>
      <c r="B2675" s="12" t="n">
        <v>1404</v>
      </c>
      <c r="C2675" s="12" t="n">
        <v>53</v>
      </c>
      <c r="D2675" s="12" t="n">
        <v>1</v>
      </c>
      <c r="E2675" s="16" t="n">
        <v>4579</v>
      </c>
      <c r="F2675" s="12" t="n">
        <v>0</v>
      </c>
      <c r="G2675" s="12" t="str">
        <f aca="false">INDEX(Products!$C$2:$C$181,MATCH(C2675,Products!$A$2:$A$181,0))</f>
        <v>Home &amp; Kitchen</v>
      </c>
      <c r="H2675" s="16" t="n">
        <f aca="false">INDEX(Products!$E$2:$E$181,MATCH(C2675,Products!$A$2:$A$181,0))</f>
        <v>2746.75</v>
      </c>
      <c r="I2675" s="12" t="str">
        <f aca="false">INDEX(Orders!$G$2:$G$3525,MATCH(B2675,Orders!$A$2:$A$3525,0))</f>
        <v>Delivered</v>
      </c>
      <c r="J2675" s="16" t="n">
        <f aca="false">D2675*E2675*(1-F2675/100)</f>
        <v>4579</v>
      </c>
      <c r="K2675" s="16" t="n">
        <f aca="false">D2675*H2675</f>
        <v>2746.75</v>
      </c>
      <c r="L2675" s="16" t="n">
        <f aca="false">J2675-K2675</f>
        <v>1832.25</v>
      </c>
    </row>
    <row r="2676" customFormat="false" ht="15" hidden="false" customHeight="false" outlineLevel="0" collapsed="false">
      <c r="A2676" s="12" t="n">
        <v>2675</v>
      </c>
      <c r="B2676" s="12" t="n">
        <v>1404</v>
      </c>
      <c r="C2676" s="12" t="n">
        <v>45</v>
      </c>
      <c r="D2676" s="12" t="n">
        <v>1</v>
      </c>
      <c r="E2676" s="16" t="n">
        <v>4489</v>
      </c>
      <c r="F2676" s="12" t="n">
        <v>5</v>
      </c>
      <c r="G2676" s="12" t="str">
        <f aca="false">INDEX(Products!$C$2:$C$181,MATCH(C2676,Products!$A$2:$A$181,0))</f>
        <v>Home &amp; Kitchen</v>
      </c>
      <c r="H2676" s="16" t="n">
        <f aca="false">INDEX(Products!$E$2:$E$181,MATCH(C2676,Products!$A$2:$A$181,0))</f>
        <v>2892.9</v>
      </c>
      <c r="I2676" s="12" t="str">
        <f aca="false">INDEX(Orders!$G$2:$G$3525,MATCH(B2676,Orders!$A$2:$A$3525,0))</f>
        <v>Delivered</v>
      </c>
      <c r="J2676" s="16" t="n">
        <f aca="false">D2676*E2676*(1-F2676/100)</f>
        <v>4264.55</v>
      </c>
      <c r="K2676" s="16" t="n">
        <f aca="false">D2676*H2676</f>
        <v>2892.9</v>
      </c>
      <c r="L2676" s="16" t="n">
        <f aca="false">J2676-K2676</f>
        <v>1371.65</v>
      </c>
    </row>
    <row r="2677" customFormat="false" ht="15" hidden="false" customHeight="false" outlineLevel="0" collapsed="false">
      <c r="A2677" s="12" t="n">
        <v>2676</v>
      </c>
      <c r="B2677" s="12" t="n">
        <v>1405</v>
      </c>
      <c r="C2677" s="12" t="n">
        <v>23</v>
      </c>
      <c r="D2677" s="12" t="n">
        <v>1</v>
      </c>
      <c r="E2677" s="16" t="n">
        <v>2159</v>
      </c>
      <c r="F2677" s="12" t="n">
        <v>5</v>
      </c>
      <c r="G2677" s="12" t="str">
        <f aca="false">INDEX(Products!$C$2:$C$181,MATCH(C2677,Products!$A$2:$A$181,0))</f>
        <v>Electronics</v>
      </c>
      <c r="H2677" s="16" t="n">
        <f aca="false">INDEX(Products!$E$2:$E$181,MATCH(C2677,Products!$A$2:$A$181,0))</f>
        <v>1473.53</v>
      </c>
      <c r="I2677" s="12" t="str">
        <f aca="false">INDEX(Orders!$G$2:$G$3525,MATCH(B2677,Orders!$A$2:$A$3525,0))</f>
        <v>Delivered</v>
      </c>
      <c r="J2677" s="16" t="n">
        <f aca="false">D2677*E2677*(1-F2677/100)</f>
        <v>2051.05</v>
      </c>
      <c r="K2677" s="16" t="n">
        <f aca="false">D2677*H2677</f>
        <v>1473.53</v>
      </c>
      <c r="L2677" s="16" t="n">
        <f aca="false">J2677-K2677</f>
        <v>577.52</v>
      </c>
    </row>
    <row r="2678" customFormat="false" ht="15" hidden="false" customHeight="false" outlineLevel="0" collapsed="false">
      <c r="A2678" s="12" t="n">
        <v>2677</v>
      </c>
      <c r="B2678" s="12" t="n">
        <v>1405</v>
      </c>
      <c r="C2678" s="12" t="n">
        <v>118</v>
      </c>
      <c r="D2678" s="12" t="n">
        <v>1</v>
      </c>
      <c r="E2678" s="16" t="n">
        <v>479</v>
      </c>
      <c r="F2678" s="12" t="n">
        <v>0</v>
      </c>
      <c r="G2678" s="12" t="str">
        <f aca="false">INDEX(Products!$C$2:$C$181,MATCH(C2678,Products!$A$2:$A$181,0))</f>
        <v>Beauty</v>
      </c>
      <c r="H2678" s="16" t="n">
        <f aca="false">INDEX(Products!$E$2:$E$181,MATCH(C2678,Products!$A$2:$A$181,0))</f>
        <v>332.66</v>
      </c>
      <c r="I2678" s="12" t="str">
        <f aca="false">INDEX(Orders!$G$2:$G$3525,MATCH(B2678,Orders!$A$2:$A$3525,0))</f>
        <v>Delivered</v>
      </c>
      <c r="J2678" s="16" t="n">
        <f aca="false">D2678*E2678*(1-F2678/100)</f>
        <v>479</v>
      </c>
      <c r="K2678" s="16" t="n">
        <f aca="false">D2678*H2678</f>
        <v>332.66</v>
      </c>
      <c r="L2678" s="16" t="n">
        <f aca="false">J2678-K2678</f>
        <v>146.34</v>
      </c>
    </row>
    <row r="2679" customFormat="false" ht="15" hidden="false" customHeight="false" outlineLevel="0" collapsed="false">
      <c r="A2679" s="12" t="n">
        <v>2678</v>
      </c>
      <c r="B2679" s="12" t="n">
        <v>1406</v>
      </c>
      <c r="C2679" s="12" t="n">
        <v>142</v>
      </c>
      <c r="D2679" s="12" t="n">
        <v>1</v>
      </c>
      <c r="E2679" s="16" t="n">
        <v>1669</v>
      </c>
      <c r="F2679" s="12" t="n">
        <v>0</v>
      </c>
      <c r="G2679" s="12" t="str">
        <f aca="false">INDEX(Products!$C$2:$C$181,MATCH(C2679,Products!$A$2:$A$181,0))</f>
        <v>Sports &amp; Fitness</v>
      </c>
      <c r="H2679" s="16" t="n">
        <f aca="false">INDEX(Products!$E$2:$E$181,MATCH(C2679,Products!$A$2:$A$181,0))</f>
        <v>949.32</v>
      </c>
      <c r="I2679" s="12" t="str">
        <f aca="false">INDEX(Orders!$G$2:$G$3525,MATCH(B2679,Orders!$A$2:$A$3525,0))</f>
        <v>Delivered</v>
      </c>
      <c r="J2679" s="16" t="n">
        <f aca="false">D2679*E2679*(1-F2679/100)</f>
        <v>1669</v>
      </c>
      <c r="K2679" s="16" t="n">
        <f aca="false">D2679*H2679</f>
        <v>949.32</v>
      </c>
      <c r="L2679" s="16" t="n">
        <f aca="false">J2679-K2679</f>
        <v>719.68</v>
      </c>
    </row>
    <row r="2680" customFormat="false" ht="15" hidden="false" customHeight="false" outlineLevel="0" collapsed="false">
      <c r="A2680" s="12" t="n">
        <v>2679</v>
      </c>
      <c r="B2680" s="12" t="n">
        <v>1407</v>
      </c>
      <c r="C2680" s="12" t="n">
        <v>95</v>
      </c>
      <c r="D2680" s="12" t="n">
        <v>1</v>
      </c>
      <c r="E2680" s="16" t="n">
        <v>1029</v>
      </c>
      <c r="F2680" s="12" t="n">
        <v>0</v>
      </c>
      <c r="G2680" s="12" t="str">
        <f aca="false">INDEX(Products!$C$2:$C$181,MATCH(C2680,Products!$A$2:$A$181,0))</f>
        <v>Beauty</v>
      </c>
      <c r="H2680" s="16" t="n">
        <f aca="false">INDEX(Products!$E$2:$E$181,MATCH(C2680,Products!$A$2:$A$181,0))</f>
        <v>615.72</v>
      </c>
      <c r="I2680" s="12" t="str">
        <f aca="false">INDEX(Orders!$G$2:$G$3525,MATCH(B2680,Orders!$A$2:$A$3525,0))</f>
        <v>Delivered</v>
      </c>
      <c r="J2680" s="16" t="n">
        <f aca="false">D2680*E2680*(1-F2680/100)</f>
        <v>1029</v>
      </c>
      <c r="K2680" s="16" t="n">
        <f aca="false">D2680*H2680</f>
        <v>615.72</v>
      </c>
      <c r="L2680" s="16" t="n">
        <f aca="false">J2680-K2680</f>
        <v>413.28</v>
      </c>
    </row>
    <row r="2681" customFormat="false" ht="15" hidden="false" customHeight="false" outlineLevel="0" collapsed="false">
      <c r="A2681" s="12" t="n">
        <v>2680</v>
      </c>
      <c r="B2681" s="12" t="n">
        <v>1408</v>
      </c>
      <c r="C2681" s="12" t="n">
        <v>90</v>
      </c>
      <c r="D2681" s="12" t="n">
        <v>2</v>
      </c>
      <c r="E2681" s="16" t="n">
        <v>2839</v>
      </c>
      <c r="F2681" s="12" t="n">
        <v>5</v>
      </c>
      <c r="G2681" s="12" t="str">
        <f aca="false">INDEX(Products!$C$2:$C$181,MATCH(C2681,Products!$A$2:$A$181,0))</f>
        <v>Fashion</v>
      </c>
      <c r="H2681" s="16" t="n">
        <f aca="false">INDEX(Products!$E$2:$E$181,MATCH(C2681,Products!$A$2:$A$181,0))</f>
        <v>1639.53</v>
      </c>
      <c r="I2681" s="12" t="str">
        <f aca="false">INDEX(Orders!$G$2:$G$3525,MATCH(B2681,Orders!$A$2:$A$3525,0))</f>
        <v>Delivered</v>
      </c>
      <c r="J2681" s="16" t="n">
        <f aca="false">D2681*E2681*(1-F2681/100)</f>
        <v>5394.1</v>
      </c>
      <c r="K2681" s="16" t="n">
        <f aca="false">D2681*H2681</f>
        <v>3279.06</v>
      </c>
      <c r="L2681" s="16" t="n">
        <f aca="false">J2681-K2681</f>
        <v>2115.04</v>
      </c>
    </row>
    <row r="2682" customFormat="false" ht="15" hidden="false" customHeight="false" outlineLevel="0" collapsed="false">
      <c r="A2682" s="12" t="n">
        <v>2681</v>
      </c>
      <c r="B2682" s="12" t="n">
        <v>1409</v>
      </c>
      <c r="C2682" s="12" t="n">
        <v>142</v>
      </c>
      <c r="D2682" s="12" t="n">
        <v>1</v>
      </c>
      <c r="E2682" s="16" t="n">
        <v>1669</v>
      </c>
      <c r="F2682" s="12" t="n">
        <v>0</v>
      </c>
      <c r="G2682" s="12" t="str">
        <f aca="false">INDEX(Products!$C$2:$C$181,MATCH(C2682,Products!$A$2:$A$181,0))</f>
        <v>Sports &amp; Fitness</v>
      </c>
      <c r="H2682" s="16" t="n">
        <f aca="false">INDEX(Products!$E$2:$E$181,MATCH(C2682,Products!$A$2:$A$181,0))</f>
        <v>949.32</v>
      </c>
      <c r="I2682" s="12" t="str">
        <f aca="false">INDEX(Orders!$G$2:$G$3525,MATCH(B2682,Orders!$A$2:$A$3525,0))</f>
        <v>Delivered</v>
      </c>
      <c r="J2682" s="16" t="n">
        <f aca="false">D2682*E2682*(1-F2682/100)</f>
        <v>1669</v>
      </c>
      <c r="K2682" s="16" t="n">
        <f aca="false">D2682*H2682</f>
        <v>949.32</v>
      </c>
      <c r="L2682" s="16" t="n">
        <f aca="false">J2682-K2682</f>
        <v>719.68</v>
      </c>
    </row>
    <row r="2683" customFormat="false" ht="15" hidden="false" customHeight="false" outlineLevel="0" collapsed="false">
      <c r="A2683" s="12" t="n">
        <v>2682</v>
      </c>
      <c r="B2683" s="12" t="n">
        <v>1409</v>
      </c>
      <c r="C2683" s="12" t="n">
        <v>63</v>
      </c>
      <c r="D2683" s="12" t="n">
        <v>1</v>
      </c>
      <c r="E2683" s="16" t="n">
        <v>929</v>
      </c>
      <c r="F2683" s="12" t="n">
        <v>10</v>
      </c>
      <c r="G2683" s="12" t="str">
        <f aca="false">INDEX(Products!$C$2:$C$181,MATCH(C2683,Products!$A$2:$A$181,0))</f>
        <v>Fashion</v>
      </c>
      <c r="H2683" s="16" t="n">
        <f aca="false">INDEX(Products!$E$2:$E$181,MATCH(C2683,Products!$A$2:$A$181,0))</f>
        <v>590.31</v>
      </c>
      <c r="I2683" s="12" t="str">
        <f aca="false">INDEX(Orders!$G$2:$G$3525,MATCH(B2683,Orders!$A$2:$A$3525,0))</f>
        <v>Delivered</v>
      </c>
      <c r="J2683" s="16" t="n">
        <f aca="false">D2683*E2683*(1-F2683/100)</f>
        <v>836.1</v>
      </c>
      <c r="K2683" s="16" t="n">
        <f aca="false">D2683*H2683</f>
        <v>590.31</v>
      </c>
      <c r="L2683" s="16" t="n">
        <f aca="false">J2683-K2683</f>
        <v>245.79</v>
      </c>
    </row>
    <row r="2684" customFormat="false" ht="15" hidden="false" customHeight="false" outlineLevel="0" collapsed="false">
      <c r="A2684" s="12" t="n">
        <v>2683</v>
      </c>
      <c r="B2684" s="12" t="n">
        <v>1409</v>
      </c>
      <c r="C2684" s="12" t="n">
        <v>65</v>
      </c>
      <c r="D2684" s="12" t="n">
        <v>1</v>
      </c>
      <c r="E2684" s="16" t="n">
        <v>329</v>
      </c>
      <c r="F2684" s="12" t="n">
        <v>0</v>
      </c>
      <c r="G2684" s="12" t="str">
        <f aca="false">INDEX(Products!$C$2:$C$181,MATCH(C2684,Products!$A$2:$A$181,0))</f>
        <v>Fashion</v>
      </c>
      <c r="H2684" s="16" t="n">
        <f aca="false">INDEX(Products!$E$2:$E$181,MATCH(C2684,Products!$A$2:$A$181,0))</f>
        <v>214.56</v>
      </c>
      <c r="I2684" s="12" t="str">
        <f aca="false">INDEX(Orders!$G$2:$G$3525,MATCH(B2684,Orders!$A$2:$A$3525,0))</f>
        <v>Delivered</v>
      </c>
      <c r="J2684" s="16" t="n">
        <f aca="false">D2684*E2684*(1-F2684/100)</f>
        <v>329</v>
      </c>
      <c r="K2684" s="16" t="n">
        <f aca="false">D2684*H2684</f>
        <v>214.56</v>
      </c>
      <c r="L2684" s="16" t="n">
        <f aca="false">J2684-K2684</f>
        <v>114.44</v>
      </c>
    </row>
    <row r="2685" customFormat="false" ht="15" hidden="false" customHeight="false" outlineLevel="0" collapsed="false">
      <c r="A2685" s="12" t="n">
        <v>2684</v>
      </c>
      <c r="B2685" s="12" t="n">
        <v>1409</v>
      </c>
      <c r="C2685" s="12" t="n">
        <v>176</v>
      </c>
      <c r="D2685" s="12" t="n">
        <v>3</v>
      </c>
      <c r="E2685" s="16" t="n">
        <v>509</v>
      </c>
      <c r="F2685" s="12" t="n">
        <v>20</v>
      </c>
      <c r="G2685" s="12" t="str">
        <f aca="false">INDEX(Products!$C$2:$C$181,MATCH(C2685,Products!$A$2:$A$181,0))</f>
        <v>Books &amp; Stationery</v>
      </c>
      <c r="H2685" s="16" t="n">
        <f aca="false">INDEX(Products!$E$2:$E$181,MATCH(C2685,Products!$A$2:$A$181,0))</f>
        <v>367.14</v>
      </c>
      <c r="I2685" s="12" t="str">
        <f aca="false">INDEX(Orders!$G$2:$G$3525,MATCH(B2685,Orders!$A$2:$A$3525,0))</f>
        <v>Delivered</v>
      </c>
      <c r="J2685" s="16" t="n">
        <f aca="false">D2685*E2685*(1-F2685/100)</f>
        <v>1221.6</v>
      </c>
      <c r="K2685" s="16" t="n">
        <f aca="false">D2685*H2685</f>
        <v>1101.42</v>
      </c>
      <c r="L2685" s="16" t="n">
        <f aca="false">J2685-K2685</f>
        <v>120.18</v>
      </c>
    </row>
    <row r="2686" customFormat="false" ht="15" hidden="false" customHeight="false" outlineLevel="0" collapsed="false">
      <c r="A2686" s="12" t="n">
        <v>2685</v>
      </c>
      <c r="B2686" s="12" t="n">
        <v>1410</v>
      </c>
      <c r="C2686" s="12" t="n">
        <v>144</v>
      </c>
      <c r="D2686" s="12" t="n">
        <v>2</v>
      </c>
      <c r="E2686" s="16" t="n">
        <v>2009</v>
      </c>
      <c r="F2686" s="12" t="n">
        <v>15</v>
      </c>
      <c r="G2686" s="12" t="str">
        <f aca="false">INDEX(Products!$C$2:$C$181,MATCH(C2686,Products!$A$2:$A$181,0))</f>
        <v>Sports &amp; Fitness</v>
      </c>
      <c r="H2686" s="16" t="n">
        <f aca="false">INDEX(Products!$E$2:$E$181,MATCH(C2686,Products!$A$2:$A$181,0))</f>
        <v>1322.98</v>
      </c>
      <c r="I2686" s="12" t="str">
        <f aca="false">INDEX(Orders!$G$2:$G$3525,MATCH(B2686,Orders!$A$2:$A$3525,0))</f>
        <v>Delivered</v>
      </c>
      <c r="J2686" s="16" t="n">
        <f aca="false">D2686*E2686*(1-F2686/100)</f>
        <v>3415.3</v>
      </c>
      <c r="K2686" s="16" t="n">
        <f aca="false">D2686*H2686</f>
        <v>2645.96</v>
      </c>
      <c r="L2686" s="16" t="n">
        <f aca="false">J2686-K2686</f>
        <v>769.34</v>
      </c>
    </row>
    <row r="2687" customFormat="false" ht="15" hidden="false" customHeight="false" outlineLevel="0" collapsed="false">
      <c r="A2687" s="12" t="n">
        <v>2686</v>
      </c>
      <c r="B2687" s="12" t="n">
        <v>1410</v>
      </c>
      <c r="C2687" s="12" t="n">
        <v>118</v>
      </c>
      <c r="D2687" s="12" t="n">
        <v>1</v>
      </c>
      <c r="E2687" s="16" t="n">
        <v>479</v>
      </c>
      <c r="F2687" s="12" t="n">
        <v>10</v>
      </c>
      <c r="G2687" s="12" t="str">
        <f aca="false">INDEX(Products!$C$2:$C$181,MATCH(C2687,Products!$A$2:$A$181,0))</f>
        <v>Beauty</v>
      </c>
      <c r="H2687" s="16" t="n">
        <f aca="false">INDEX(Products!$E$2:$E$181,MATCH(C2687,Products!$A$2:$A$181,0))</f>
        <v>332.66</v>
      </c>
      <c r="I2687" s="12" t="str">
        <f aca="false">INDEX(Orders!$G$2:$G$3525,MATCH(B2687,Orders!$A$2:$A$3525,0))</f>
        <v>Delivered</v>
      </c>
      <c r="J2687" s="16" t="n">
        <f aca="false">D2687*E2687*(1-F2687/100)</f>
        <v>431.1</v>
      </c>
      <c r="K2687" s="16" t="n">
        <f aca="false">D2687*H2687</f>
        <v>332.66</v>
      </c>
      <c r="L2687" s="16" t="n">
        <f aca="false">J2687-K2687</f>
        <v>98.44</v>
      </c>
    </row>
    <row r="2688" customFormat="false" ht="15" hidden="false" customHeight="false" outlineLevel="0" collapsed="false">
      <c r="A2688" s="12" t="n">
        <v>2687</v>
      </c>
      <c r="B2688" s="12" t="n">
        <v>1411</v>
      </c>
      <c r="C2688" s="12" t="n">
        <v>172</v>
      </c>
      <c r="D2688" s="12" t="n">
        <v>1</v>
      </c>
      <c r="E2688" s="16" t="n">
        <v>249</v>
      </c>
      <c r="F2688" s="12" t="n">
        <v>20</v>
      </c>
      <c r="G2688" s="12" t="str">
        <f aca="false">INDEX(Products!$C$2:$C$181,MATCH(C2688,Products!$A$2:$A$181,0))</f>
        <v>Books &amp; Stationery</v>
      </c>
      <c r="H2688" s="16" t="n">
        <f aca="false">INDEX(Products!$E$2:$E$181,MATCH(C2688,Products!$A$2:$A$181,0))</f>
        <v>158.56</v>
      </c>
      <c r="I2688" s="12" t="str">
        <f aca="false">INDEX(Orders!$G$2:$G$3525,MATCH(B2688,Orders!$A$2:$A$3525,0))</f>
        <v>Delivered</v>
      </c>
      <c r="J2688" s="16" t="n">
        <f aca="false">D2688*E2688*(1-F2688/100)</f>
        <v>199.2</v>
      </c>
      <c r="K2688" s="16" t="n">
        <f aca="false">D2688*H2688</f>
        <v>158.56</v>
      </c>
      <c r="L2688" s="16" t="n">
        <f aca="false">J2688-K2688</f>
        <v>40.64</v>
      </c>
    </row>
    <row r="2689" customFormat="false" ht="15" hidden="false" customHeight="false" outlineLevel="0" collapsed="false">
      <c r="A2689" s="12" t="n">
        <v>2688</v>
      </c>
      <c r="B2689" s="12" t="n">
        <v>1411</v>
      </c>
      <c r="C2689" s="12" t="n">
        <v>38</v>
      </c>
      <c r="D2689" s="12" t="n">
        <v>1</v>
      </c>
      <c r="E2689" s="16" t="n">
        <v>3659</v>
      </c>
      <c r="F2689" s="12" t="n">
        <v>0</v>
      </c>
      <c r="G2689" s="12" t="str">
        <f aca="false">INDEX(Products!$C$2:$C$181,MATCH(C2689,Products!$A$2:$A$181,0))</f>
        <v>Home &amp; Kitchen</v>
      </c>
      <c r="H2689" s="16" t="n">
        <f aca="false">INDEX(Products!$E$2:$E$181,MATCH(C2689,Products!$A$2:$A$181,0))</f>
        <v>2545.94</v>
      </c>
      <c r="I2689" s="12" t="str">
        <f aca="false">INDEX(Orders!$G$2:$G$3525,MATCH(B2689,Orders!$A$2:$A$3525,0))</f>
        <v>Delivered</v>
      </c>
      <c r="J2689" s="16" t="n">
        <f aca="false">D2689*E2689*(1-F2689/100)</f>
        <v>3659</v>
      </c>
      <c r="K2689" s="16" t="n">
        <f aca="false">D2689*H2689</f>
        <v>2545.94</v>
      </c>
      <c r="L2689" s="16" t="n">
        <f aca="false">J2689-K2689</f>
        <v>1113.06</v>
      </c>
    </row>
    <row r="2690" customFormat="false" ht="15" hidden="false" customHeight="false" outlineLevel="0" collapsed="false">
      <c r="A2690" s="12" t="n">
        <v>2689</v>
      </c>
      <c r="B2690" s="12" t="n">
        <v>1412</v>
      </c>
      <c r="C2690" s="12" t="n">
        <v>169</v>
      </c>
      <c r="D2690" s="12" t="n">
        <v>1</v>
      </c>
      <c r="E2690" s="16" t="n">
        <v>789</v>
      </c>
      <c r="F2690" s="12" t="n">
        <v>0</v>
      </c>
      <c r="G2690" s="12" t="str">
        <f aca="false">INDEX(Products!$C$2:$C$181,MATCH(C2690,Products!$A$2:$A$181,0))</f>
        <v>Books &amp; Stationery</v>
      </c>
      <c r="H2690" s="16" t="n">
        <f aca="false">INDEX(Products!$E$2:$E$181,MATCH(C2690,Products!$A$2:$A$181,0))</f>
        <v>544.99</v>
      </c>
      <c r="I2690" s="12" t="str">
        <f aca="false">INDEX(Orders!$G$2:$G$3525,MATCH(B2690,Orders!$A$2:$A$3525,0))</f>
        <v>Delivered</v>
      </c>
      <c r="J2690" s="16" t="n">
        <f aca="false">D2690*E2690*(1-F2690/100)</f>
        <v>789</v>
      </c>
      <c r="K2690" s="16" t="n">
        <f aca="false">D2690*H2690</f>
        <v>544.99</v>
      </c>
      <c r="L2690" s="16" t="n">
        <f aca="false">J2690-K2690</f>
        <v>244.01</v>
      </c>
    </row>
    <row r="2691" customFormat="false" ht="15" hidden="false" customHeight="false" outlineLevel="0" collapsed="false">
      <c r="A2691" s="12" t="n">
        <v>2690</v>
      </c>
      <c r="B2691" s="12" t="n">
        <v>1412</v>
      </c>
      <c r="C2691" s="12" t="n">
        <v>24</v>
      </c>
      <c r="D2691" s="12" t="n">
        <v>3</v>
      </c>
      <c r="E2691" s="16" t="n">
        <v>2429</v>
      </c>
      <c r="F2691" s="12" t="n">
        <v>0</v>
      </c>
      <c r="G2691" s="12" t="str">
        <f aca="false">INDEX(Products!$C$2:$C$181,MATCH(C2691,Products!$A$2:$A$181,0))</f>
        <v>Electronics</v>
      </c>
      <c r="H2691" s="16" t="n">
        <f aca="false">INDEX(Products!$E$2:$E$181,MATCH(C2691,Products!$A$2:$A$181,0))</f>
        <v>1588.6</v>
      </c>
      <c r="I2691" s="12" t="str">
        <f aca="false">INDEX(Orders!$G$2:$G$3525,MATCH(B2691,Orders!$A$2:$A$3525,0))</f>
        <v>Delivered</v>
      </c>
      <c r="J2691" s="16" t="n">
        <f aca="false">D2691*E2691*(1-F2691/100)</f>
        <v>7287</v>
      </c>
      <c r="K2691" s="16" t="n">
        <f aca="false">D2691*H2691</f>
        <v>4765.8</v>
      </c>
      <c r="L2691" s="16" t="n">
        <f aca="false">J2691-K2691</f>
        <v>2521.2</v>
      </c>
    </row>
    <row r="2692" customFormat="false" ht="15" hidden="false" customHeight="false" outlineLevel="0" collapsed="false">
      <c r="A2692" s="12" t="n">
        <v>2691</v>
      </c>
      <c r="B2692" s="12" t="n">
        <v>1412</v>
      </c>
      <c r="C2692" s="12" t="n">
        <v>104</v>
      </c>
      <c r="D2692" s="12" t="n">
        <v>1</v>
      </c>
      <c r="E2692" s="16" t="n">
        <v>329</v>
      </c>
      <c r="F2692" s="12" t="n">
        <v>0</v>
      </c>
      <c r="G2692" s="12" t="str">
        <f aca="false">INDEX(Products!$C$2:$C$181,MATCH(C2692,Products!$A$2:$A$181,0))</f>
        <v>Beauty</v>
      </c>
      <c r="H2692" s="16" t="n">
        <f aca="false">INDEX(Products!$E$2:$E$181,MATCH(C2692,Products!$A$2:$A$181,0))</f>
        <v>224.61</v>
      </c>
      <c r="I2692" s="12" t="str">
        <f aca="false">INDEX(Orders!$G$2:$G$3525,MATCH(B2692,Orders!$A$2:$A$3525,0))</f>
        <v>Delivered</v>
      </c>
      <c r="J2692" s="16" t="n">
        <f aca="false">D2692*E2692*(1-F2692/100)</f>
        <v>329</v>
      </c>
      <c r="K2692" s="16" t="n">
        <f aca="false">D2692*H2692</f>
        <v>224.61</v>
      </c>
      <c r="L2692" s="16" t="n">
        <f aca="false">J2692-K2692</f>
        <v>104.39</v>
      </c>
    </row>
    <row r="2693" customFormat="false" ht="15" hidden="false" customHeight="false" outlineLevel="0" collapsed="false">
      <c r="A2693" s="12" t="n">
        <v>2692</v>
      </c>
      <c r="B2693" s="12" t="n">
        <v>1413</v>
      </c>
      <c r="C2693" s="12" t="n">
        <v>101</v>
      </c>
      <c r="D2693" s="12" t="n">
        <v>2</v>
      </c>
      <c r="E2693" s="16" t="n">
        <v>1219</v>
      </c>
      <c r="F2693" s="12" t="n">
        <v>10</v>
      </c>
      <c r="G2693" s="12" t="str">
        <f aca="false">INDEX(Products!$C$2:$C$181,MATCH(C2693,Products!$A$2:$A$181,0))</f>
        <v>Beauty</v>
      </c>
      <c r="H2693" s="16" t="n">
        <f aca="false">INDEX(Products!$E$2:$E$181,MATCH(C2693,Products!$A$2:$A$181,0))</f>
        <v>690.96</v>
      </c>
      <c r="I2693" s="12" t="str">
        <f aca="false">INDEX(Orders!$G$2:$G$3525,MATCH(B2693,Orders!$A$2:$A$3525,0))</f>
        <v>Delivered</v>
      </c>
      <c r="J2693" s="16" t="n">
        <f aca="false">D2693*E2693*(1-F2693/100)</f>
        <v>2194.2</v>
      </c>
      <c r="K2693" s="16" t="n">
        <f aca="false">D2693*H2693</f>
        <v>1381.92</v>
      </c>
      <c r="L2693" s="16" t="n">
        <f aca="false">J2693-K2693</f>
        <v>812.28</v>
      </c>
    </row>
    <row r="2694" customFormat="false" ht="15" hidden="false" customHeight="false" outlineLevel="0" collapsed="false">
      <c r="A2694" s="12" t="n">
        <v>2693</v>
      </c>
      <c r="B2694" s="12" t="n">
        <v>1414</v>
      </c>
      <c r="C2694" s="12" t="n">
        <v>35</v>
      </c>
      <c r="D2694" s="12" t="n">
        <v>2</v>
      </c>
      <c r="E2694" s="16" t="n">
        <v>749</v>
      </c>
      <c r="F2694" s="12" t="n">
        <v>5</v>
      </c>
      <c r="G2694" s="12" t="str">
        <f aca="false">INDEX(Products!$C$2:$C$181,MATCH(C2694,Products!$A$2:$A$181,0))</f>
        <v>Home &amp; Kitchen</v>
      </c>
      <c r="H2694" s="16" t="n">
        <f aca="false">INDEX(Products!$E$2:$E$181,MATCH(C2694,Products!$A$2:$A$181,0))</f>
        <v>559.79</v>
      </c>
      <c r="I2694" s="12" t="str">
        <f aca="false">INDEX(Orders!$G$2:$G$3525,MATCH(B2694,Orders!$A$2:$A$3525,0))</f>
        <v>Delivered</v>
      </c>
      <c r="J2694" s="16" t="n">
        <f aca="false">D2694*E2694*(1-F2694/100)</f>
        <v>1423.1</v>
      </c>
      <c r="K2694" s="16" t="n">
        <f aca="false">D2694*H2694</f>
        <v>1119.58</v>
      </c>
      <c r="L2694" s="16" t="n">
        <f aca="false">J2694-K2694</f>
        <v>303.52</v>
      </c>
    </row>
    <row r="2695" customFormat="false" ht="15" hidden="false" customHeight="false" outlineLevel="0" collapsed="false">
      <c r="A2695" s="12" t="n">
        <v>2694</v>
      </c>
      <c r="B2695" s="12" t="n">
        <v>1415</v>
      </c>
      <c r="C2695" s="12" t="n">
        <v>52</v>
      </c>
      <c r="D2695" s="12" t="n">
        <v>1</v>
      </c>
      <c r="E2695" s="16" t="n">
        <v>1859</v>
      </c>
      <c r="F2695" s="12" t="n">
        <v>5</v>
      </c>
      <c r="G2695" s="12" t="str">
        <f aca="false">INDEX(Products!$C$2:$C$181,MATCH(C2695,Products!$A$2:$A$181,0))</f>
        <v>Home &amp; Kitchen</v>
      </c>
      <c r="H2695" s="16" t="n">
        <f aca="false">INDEX(Products!$E$2:$E$181,MATCH(C2695,Products!$A$2:$A$181,0))</f>
        <v>1211.54</v>
      </c>
      <c r="I2695" s="12" t="str">
        <f aca="false">INDEX(Orders!$G$2:$G$3525,MATCH(B2695,Orders!$A$2:$A$3525,0))</f>
        <v>Delivered</v>
      </c>
      <c r="J2695" s="16" t="n">
        <f aca="false">D2695*E2695*(1-F2695/100)</f>
        <v>1766.05</v>
      </c>
      <c r="K2695" s="16" t="n">
        <f aca="false">D2695*H2695</f>
        <v>1211.54</v>
      </c>
      <c r="L2695" s="16" t="n">
        <f aca="false">J2695-K2695</f>
        <v>554.51</v>
      </c>
    </row>
    <row r="2696" customFormat="false" ht="15" hidden="false" customHeight="false" outlineLevel="0" collapsed="false">
      <c r="A2696" s="12" t="n">
        <v>2695</v>
      </c>
      <c r="B2696" s="12" t="n">
        <v>1415</v>
      </c>
      <c r="C2696" s="12" t="n">
        <v>27</v>
      </c>
      <c r="D2696" s="12" t="n">
        <v>1</v>
      </c>
      <c r="E2696" s="16" t="n">
        <v>5699</v>
      </c>
      <c r="F2696" s="12" t="n">
        <v>10</v>
      </c>
      <c r="G2696" s="12" t="str">
        <f aca="false">INDEX(Products!$C$2:$C$181,MATCH(C2696,Products!$A$2:$A$181,0))</f>
        <v>Electronics</v>
      </c>
      <c r="H2696" s="16" t="n">
        <f aca="false">INDEX(Products!$E$2:$E$181,MATCH(C2696,Products!$A$2:$A$181,0))</f>
        <v>4154.37</v>
      </c>
      <c r="I2696" s="12" t="str">
        <f aca="false">INDEX(Orders!$G$2:$G$3525,MATCH(B2696,Orders!$A$2:$A$3525,0))</f>
        <v>Delivered</v>
      </c>
      <c r="J2696" s="16" t="n">
        <f aca="false">D2696*E2696*(1-F2696/100)</f>
        <v>5129.1</v>
      </c>
      <c r="K2696" s="16" t="n">
        <f aca="false">D2696*H2696</f>
        <v>4154.37</v>
      </c>
      <c r="L2696" s="16" t="n">
        <f aca="false">J2696-K2696</f>
        <v>974.730000000001</v>
      </c>
    </row>
    <row r="2697" customFormat="false" ht="15" hidden="false" customHeight="false" outlineLevel="0" collapsed="false">
      <c r="A2697" s="12" t="n">
        <v>2696</v>
      </c>
      <c r="B2697" s="12" t="n">
        <v>1415</v>
      </c>
      <c r="C2697" s="12" t="n">
        <v>81</v>
      </c>
      <c r="D2697" s="12" t="n">
        <v>1</v>
      </c>
      <c r="E2697" s="16" t="n">
        <v>1299</v>
      </c>
      <c r="F2697" s="12" t="n">
        <v>5</v>
      </c>
      <c r="G2697" s="12" t="str">
        <f aca="false">INDEX(Products!$C$2:$C$181,MATCH(C2697,Products!$A$2:$A$181,0))</f>
        <v>Fashion</v>
      </c>
      <c r="H2697" s="16" t="n">
        <f aca="false">INDEX(Products!$E$2:$E$181,MATCH(C2697,Products!$A$2:$A$181,0))</f>
        <v>878.72</v>
      </c>
      <c r="I2697" s="12" t="str">
        <f aca="false">INDEX(Orders!$G$2:$G$3525,MATCH(B2697,Orders!$A$2:$A$3525,0))</f>
        <v>Delivered</v>
      </c>
      <c r="J2697" s="16" t="n">
        <f aca="false">D2697*E2697*(1-F2697/100)</f>
        <v>1234.05</v>
      </c>
      <c r="K2697" s="16" t="n">
        <f aca="false">D2697*H2697</f>
        <v>878.72</v>
      </c>
      <c r="L2697" s="16" t="n">
        <f aca="false">J2697-K2697</f>
        <v>355.33</v>
      </c>
    </row>
    <row r="2698" customFormat="false" ht="15" hidden="false" customHeight="false" outlineLevel="0" collapsed="false">
      <c r="A2698" s="12" t="n">
        <v>2697</v>
      </c>
      <c r="B2698" s="12" t="n">
        <v>1416</v>
      </c>
      <c r="C2698" s="12" t="n">
        <v>59</v>
      </c>
      <c r="D2698" s="12" t="n">
        <v>1</v>
      </c>
      <c r="E2698" s="16" t="n">
        <v>4109</v>
      </c>
      <c r="F2698" s="12" t="n">
        <v>20</v>
      </c>
      <c r="G2698" s="12" t="str">
        <f aca="false">INDEX(Products!$C$2:$C$181,MATCH(C2698,Products!$A$2:$A$181,0))</f>
        <v>Home &amp; Kitchen</v>
      </c>
      <c r="H2698" s="16" t="n">
        <f aca="false">INDEX(Products!$E$2:$E$181,MATCH(C2698,Products!$A$2:$A$181,0))</f>
        <v>2413.27</v>
      </c>
      <c r="I2698" s="12" t="str">
        <f aca="false">INDEX(Orders!$G$2:$G$3525,MATCH(B2698,Orders!$A$2:$A$3525,0))</f>
        <v>Returned</v>
      </c>
      <c r="J2698" s="16" t="n">
        <f aca="false">D2698*E2698*(1-F2698/100)</f>
        <v>3287.2</v>
      </c>
      <c r="K2698" s="16" t="n">
        <f aca="false">D2698*H2698</f>
        <v>2413.27</v>
      </c>
      <c r="L2698" s="16" t="n">
        <f aca="false">J2698-K2698</f>
        <v>873.93</v>
      </c>
    </row>
    <row r="2699" customFormat="false" ht="15" hidden="false" customHeight="false" outlineLevel="0" collapsed="false">
      <c r="A2699" s="12" t="n">
        <v>2698</v>
      </c>
      <c r="B2699" s="12" t="n">
        <v>1416</v>
      </c>
      <c r="C2699" s="12" t="n">
        <v>143</v>
      </c>
      <c r="D2699" s="12" t="n">
        <v>1</v>
      </c>
      <c r="E2699" s="16" t="n">
        <v>2429</v>
      </c>
      <c r="F2699" s="12" t="n">
        <v>0</v>
      </c>
      <c r="G2699" s="12" t="str">
        <f aca="false">INDEX(Products!$C$2:$C$181,MATCH(C2699,Products!$A$2:$A$181,0))</f>
        <v>Sports &amp; Fitness</v>
      </c>
      <c r="H2699" s="16" t="n">
        <f aca="false">INDEX(Products!$E$2:$E$181,MATCH(C2699,Products!$A$2:$A$181,0))</f>
        <v>1353.41</v>
      </c>
      <c r="I2699" s="12" t="str">
        <f aca="false">INDEX(Orders!$G$2:$G$3525,MATCH(B2699,Orders!$A$2:$A$3525,0))</f>
        <v>Returned</v>
      </c>
      <c r="J2699" s="16" t="n">
        <f aca="false">D2699*E2699*(1-F2699/100)</f>
        <v>2429</v>
      </c>
      <c r="K2699" s="16" t="n">
        <f aca="false">D2699*H2699</f>
        <v>1353.41</v>
      </c>
      <c r="L2699" s="16" t="n">
        <f aca="false">J2699-K2699</f>
        <v>1075.59</v>
      </c>
    </row>
    <row r="2700" customFormat="false" ht="15" hidden="false" customHeight="false" outlineLevel="0" collapsed="false">
      <c r="A2700" s="12" t="n">
        <v>2699</v>
      </c>
      <c r="B2700" s="12" t="n">
        <v>1416</v>
      </c>
      <c r="C2700" s="12" t="n">
        <v>53</v>
      </c>
      <c r="D2700" s="12" t="n">
        <v>1</v>
      </c>
      <c r="E2700" s="16" t="n">
        <v>4579</v>
      </c>
      <c r="F2700" s="12" t="n">
        <v>5</v>
      </c>
      <c r="G2700" s="12" t="str">
        <f aca="false">INDEX(Products!$C$2:$C$181,MATCH(C2700,Products!$A$2:$A$181,0))</f>
        <v>Home &amp; Kitchen</v>
      </c>
      <c r="H2700" s="16" t="n">
        <f aca="false">INDEX(Products!$E$2:$E$181,MATCH(C2700,Products!$A$2:$A$181,0))</f>
        <v>2746.75</v>
      </c>
      <c r="I2700" s="12" t="str">
        <f aca="false">INDEX(Orders!$G$2:$G$3525,MATCH(B2700,Orders!$A$2:$A$3525,0))</f>
        <v>Returned</v>
      </c>
      <c r="J2700" s="16" t="n">
        <f aca="false">D2700*E2700*(1-F2700/100)</f>
        <v>4350.05</v>
      </c>
      <c r="K2700" s="16" t="n">
        <f aca="false">D2700*H2700</f>
        <v>2746.75</v>
      </c>
      <c r="L2700" s="16" t="n">
        <f aca="false">J2700-K2700</f>
        <v>1603.3</v>
      </c>
    </row>
    <row r="2701" customFormat="false" ht="15" hidden="false" customHeight="false" outlineLevel="0" collapsed="false">
      <c r="A2701" s="12" t="n">
        <v>2700</v>
      </c>
      <c r="B2701" s="12" t="n">
        <v>1416</v>
      </c>
      <c r="C2701" s="12" t="n">
        <v>67</v>
      </c>
      <c r="D2701" s="12" t="n">
        <v>1</v>
      </c>
      <c r="E2701" s="16" t="n">
        <v>629</v>
      </c>
      <c r="F2701" s="12" t="n">
        <v>0</v>
      </c>
      <c r="G2701" s="12" t="str">
        <f aca="false">INDEX(Products!$C$2:$C$181,MATCH(C2701,Products!$A$2:$A$181,0))</f>
        <v>Fashion</v>
      </c>
      <c r="H2701" s="16" t="n">
        <f aca="false">INDEX(Products!$E$2:$E$181,MATCH(C2701,Products!$A$2:$A$181,0))</f>
        <v>388.42</v>
      </c>
      <c r="I2701" s="12" t="str">
        <f aca="false">INDEX(Orders!$G$2:$G$3525,MATCH(B2701,Orders!$A$2:$A$3525,0))</f>
        <v>Returned</v>
      </c>
      <c r="J2701" s="16" t="n">
        <f aca="false">D2701*E2701*(1-F2701/100)</f>
        <v>629</v>
      </c>
      <c r="K2701" s="16" t="n">
        <f aca="false">D2701*H2701</f>
        <v>388.42</v>
      </c>
      <c r="L2701" s="16" t="n">
        <f aca="false">J2701-K2701</f>
        <v>240.58</v>
      </c>
    </row>
    <row r="2702" customFormat="false" ht="15" hidden="false" customHeight="false" outlineLevel="0" collapsed="false">
      <c r="A2702" s="12" t="n">
        <v>2701</v>
      </c>
      <c r="B2702" s="12" t="n">
        <v>1417</v>
      </c>
      <c r="C2702" s="12" t="n">
        <v>53</v>
      </c>
      <c r="D2702" s="12" t="n">
        <v>1</v>
      </c>
      <c r="E2702" s="16" t="n">
        <v>4579</v>
      </c>
      <c r="F2702" s="12" t="n">
        <v>0</v>
      </c>
      <c r="G2702" s="12" t="str">
        <f aca="false">INDEX(Products!$C$2:$C$181,MATCH(C2702,Products!$A$2:$A$181,0))</f>
        <v>Home &amp; Kitchen</v>
      </c>
      <c r="H2702" s="16" t="n">
        <f aca="false">INDEX(Products!$E$2:$E$181,MATCH(C2702,Products!$A$2:$A$181,0))</f>
        <v>2746.75</v>
      </c>
      <c r="I2702" s="12" t="str">
        <f aca="false">INDEX(Orders!$G$2:$G$3525,MATCH(B2702,Orders!$A$2:$A$3525,0))</f>
        <v>Delivered</v>
      </c>
      <c r="J2702" s="16" t="n">
        <f aca="false">D2702*E2702*(1-F2702/100)</f>
        <v>4579</v>
      </c>
      <c r="K2702" s="16" t="n">
        <f aca="false">D2702*H2702</f>
        <v>2746.75</v>
      </c>
      <c r="L2702" s="16" t="n">
        <f aca="false">J2702-K2702</f>
        <v>1832.25</v>
      </c>
    </row>
    <row r="2703" customFormat="false" ht="15" hidden="false" customHeight="false" outlineLevel="0" collapsed="false">
      <c r="A2703" s="12" t="n">
        <v>2702</v>
      </c>
      <c r="B2703" s="12" t="n">
        <v>1417</v>
      </c>
      <c r="C2703" s="12" t="n">
        <v>109</v>
      </c>
      <c r="D2703" s="12" t="n">
        <v>1</v>
      </c>
      <c r="E2703" s="16" t="n">
        <v>699</v>
      </c>
      <c r="F2703" s="12" t="n">
        <v>0</v>
      </c>
      <c r="G2703" s="12" t="str">
        <f aca="false">INDEX(Products!$C$2:$C$181,MATCH(C2703,Products!$A$2:$A$181,0))</f>
        <v>Beauty</v>
      </c>
      <c r="H2703" s="16" t="n">
        <f aca="false">INDEX(Products!$E$2:$E$181,MATCH(C2703,Products!$A$2:$A$181,0))</f>
        <v>488.81</v>
      </c>
      <c r="I2703" s="12" t="str">
        <f aca="false">INDEX(Orders!$G$2:$G$3525,MATCH(B2703,Orders!$A$2:$A$3525,0))</f>
        <v>Delivered</v>
      </c>
      <c r="J2703" s="16" t="n">
        <f aca="false">D2703*E2703*(1-F2703/100)</f>
        <v>699</v>
      </c>
      <c r="K2703" s="16" t="n">
        <f aca="false">D2703*H2703</f>
        <v>488.81</v>
      </c>
      <c r="L2703" s="16" t="n">
        <f aca="false">J2703-K2703</f>
        <v>210.19</v>
      </c>
    </row>
    <row r="2704" customFormat="false" ht="15" hidden="false" customHeight="false" outlineLevel="0" collapsed="false">
      <c r="A2704" s="12" t="n">
        <v>2703</v>
      </c>
      <c r="B2704" s="12" t="n">
        <v>1418</v>
      </c>
      <c r="C2704" s="12" t="n">
        <v>77</v>
      </c>
      <c r="D2704" s="12" t="n">
        <v>1</v>
      </c>
      <c r="E2704" s="16" t="n">
        <v>699</v>
      </c>
      <c r="F2704" s="12" t="n">
        <v>0</v>
      </c>
      <c r="G2704" s="12" t="str">
        <f aca="false">INDEX(Products!$C$2:$C$181,MATCH(C2704,Products!$A$2:$A$181,0))</f>
        <v>Fashion</v>
      </c>
      <c r="H2704" s="16" t="n">
        <f aca="false">INDEX(Products!$E$2:$E$181,MATCH(C2704,Products!$A$2:$A$181,0))</f>
        <v>452.88</v>
      </c>
      <c r="I2704" s="12" t="str">
        <f aca="false">INDEX(Orders!$G$2:$G$3525,MATCH(B2704,Orders!$A$2:$A$3525,0))</f>
        <v>Delivered</v>
      </c>
      <c r="J2704" s="16" t="n">
        <f aca="false">D2704*E2704*(1-F2704/100)</f>
        <v>699</v>
      </c>
      <c r="K2704" s="16" t="n">
        <f aca="false">D2704*H2704</f>
        <v>452.88</v>
      </c>
      <c r="L2704" s="16" t="n">
        <f aca="false">J2704-K2704</f>
        <v>246.12</v>
      </c>
    </row>
    <row r="2705" customFormat="false" ht="15" hidden="false" customHeight="false" outlineLevel="0" collapsed="false">
      <c r="A2705" s="12" t="n">
        <v>2704</v>
      </c>
      <c r="B2705" s="12" t="n">
        <v>1419</v>
      </c>
      <c r="C2705" s="12" t="n">
        <v>153</v>
      </c>
      <c r="D2705" s="12" t="n">
        <v>1</v>
      </c>
      <c r="E2705" s="16" t="n">
        <v>689</v>
      </c>
      <c r="F2705" s="12" t="n">
        <v>0</v>
      </c>
      <c r="G2705" s="12" t="str">
        <f aca="false">INDEX(Products!$C$2:$C$181,MATCH(C2705,Products!$A$2:$A$181,0))</f>
        <v>Books &amp; Stationery</v>
      </c>
      <c r="H2705" s="16" t="n">
        <f aca="false">INDEX(Products!$E$2:$E$181,MATCH(C2705,Products!$A$2:$A$181,0))</f>
        <v>513.42</v>
      </c>
      <c r="I2705" s="12" t="str">
        <f aca="false">INDEX(Orders!$G$2:$G$3525,MATCH(B2705,Orders!$A$2:$A$3525,0))</f>
        <v>Delivered</v>
      </c>
      <c r="J2705" s="16" t="n">
        <f aca="false">D2705*E2705*(1-F2705/100)</f>
        <v>689</v>
      </c>
      <c r="K2705" s="16" t="n">
        <f aca="false">D2705*H2705</f>
        <v>513.42</v>
      </c>
      <c r="L2705" s="16" t="n">
        <f aca="false">J2705-K2705</f>
        <v>175.58</v>
      </c>
    </row>
    <row r="2706" customFormat="false" ht="15" hidden="false" customHeight="false" outlineLevel="0" collapsed="false">
      <c r="A2706" s="12" t="n">
        <v>2705</v>
      </c>
      <c r="B2706" s="12" t="n">
        <v>1419</v>
      </c>
      <c r="C2706" s="12" t="n">
        <v>178</v>
      </c>
      <c r="D2706" s="12" t="n">
        <v>2</v>
      </c>
      <c r="E2706" s="16" t="n">
        <v>169</v>
      </c>
      <c r="F2706" s="12" t="n">
        <v>5</v>
      </c>
      <c r="G2706" s="12" t="str">
        <f aca="false">INDEX(Products!$C$2:$C$181,MATCH(C2706,Products!$A$2:$A$181,0))</f>
        <v>Books &amp; Stationery</v>
      </c>
      <c r="H2706" s="16" t="n">
        <f aca="false">INDEX(Products!$E$2:$E$181,MATCH(C2706,Products!$A$2:$A$181,0))</f>
        <v>114.66</v>
      </c>
      <c r="I2706" s="12" t="str">
        <f aca="false">INDEX(Orders!$G$2:$G$3525,MATCH(B2706,Orders!$A$2:$A$3525,0))</f>
        <v>Delivered</v>
      </c>
      <c r="J2706" s="16" t="n">
        <f aca="false">D2706*E2706*(1-F2706/100)</f>
        <v>321.1</v>
      </c>
      <c r="K2706" s="16" t="n">
        <f aca="false">D2706*H2706</f>
        <v>229.32</v>
      </c>
      <c r="L2706" s="16" t="n">
        <f aca="false">J2706-K2706</f>
        <v>91.78</v>
      </c>
    </row>
    <row r="2707" customFormat="false" ht="15" hidden="false" customHeight="false" outlineLevel="0" collapsed="false">
      <c r="A2707" s="12" t="n">
        <v>2706</v>
      </c>
      <c r="B2707" s="12" t="n">
        <v>1420</v>
      </c>
      <c r="C2707" s="12" t="n">
        <v>45</v>
      </c>
      <c r="D2707" s="12" t="n">
        <v>1</v>
      </c>
      <c r="E2707" s="16" t="n">
        <v>4489</v>
      </c>
      <c r="F2707" s="12" t="n">
        <v>0</v>
      </c>
      <c r="G2707" s="12" t="str">
        <f aca="false">INDEX(Products!$C$2:$C$181,MATCH(C2707,Products!$A$2:$A$181,0))</f>
        <v>Home &amp; Kitchen</v>
      </c>
      <c r="H2707" s="16" t="n">
        <f aca="false">INDEX(Products!$E$2:$E$181,MATCH(C2707,Products!$A$2:$A$181,0))</f>
        <v>2892.9</v>
      </c>
      <c r="I2707" s="12" t="str">
        <f aca="false">INDEX(Orders!$G$2:$G$3525,MATCH(B2707,Orders!$A$2:$A$3525,0))</f>
        <v>Delivered</v>
      </c>
      <c r="J2707" s="16" t="n">
        <f aca="false">D2707*E2707*(1-F2707/100)</f>
        <v>4489</v>
      </c>
      <c r="K2707" s="16" t="n">
        <f aca="false">D2707*H2707</f>
        <v>2892.9</v>
      </c>
      <c r="L2707" s="16" t="n">
        <f aca="false">J2707-K2707</f>
        <v>1596.1</v>
      </c>
    </row>
    <row r="2708" customFormat="false" ht="15" hidden="false" customHeight="false" outlineLevel="0" collapsed="false">
      <c r="A2708" s="12" t="n">
        <v>2707</v>
      </c>
      <c r="B2708" s="12" t="n">
        <v>1420</v>
      </c>
      <c r="C2708" s="12" t="n">
        <v>114</v>
      </c>
      <c r="D2708" s="12" t="n">
        <v>1</v>
      </c>
      <c r="E2708" s="16" t="n">
        <v>1769</v>
      </c>
      <c r="F2708" s="12" t="n">
        <v>0</v>
      </c>
      <c r="G2708" s="12" t="str">
        <f aca="false">INDEX(Products!$C$2:$C$181,MATCH(C2708,Products!$A$2:$A$181,0))</f>
        <v>Beauty</v>
      </c>
      <c r="H2708" s="16" t="n">
        <f aca="false">INDEX(Products!$E$2:$E$181,MATCH(C2708,Products!$A$2:$A$181,0))</f>
        <v>1112.03</v>
      </c>
      <c r="I2708" s="12" t="str">
        <f aca="false">INDEX(Orders!$G$2:$G$3525,MATCH(B2708,Orders!$A$2:$A$3525,0))</f>
        <v>Delivered</v>
      </c>
      <c r="J2708" s="16" t="n">
        <f aca="false">D2708*E2708*(1-F2708/100)</f>
        <v>1769</v>
      </c>
      <c r="K2708" s="16" t="n">
        <f aca="false">D2708*H2708</f>
        <v>1112.03</v>
      </c>
      <c r="L2708" s="16" t="n">
        <f aca="false">J2708-K2708</f>
        <v>656.97</v>
      </c>
    </row>
    <row r="2709" customFormat="false" ht="15" hidden="false" customHeight="false" outlineLevel="0" collapsed="false">
      <c r="A2709" s="12" t="n">
        <v>2708</v>
      </c>
      <c r="B2709" s="12" t="n">
        <v>1421</v>
      </c>
      <c r="C2709" s="12" t="n">
        <v>98</v>
      </c>
      <c r="D2709" s="12" t="n">
        <v>1</v>
      </c>
      <c r="E2709" s="16" t="n">
        <v>719</v>
      </c>
      <c r="F2709" s="12" t="n">
        <v>10</v>
      </c>
      <c r="G2709" s="12" t="str">
        <f aca="false">INDEX(Products!$C$2:$C$181,MATCH(C2709,Products!$A$2:$A$181,0))</f>
        <v>Beauty</v>
      </c>
      <c r="H2709" s="16" t="n">
        <f aca="false">INDEX(Products!$E$2:$E$181,MATCH(C2709,Products!$A$2:$A$181,0))</f>
        <v>445.67</v>
      </c>
      <c r="I2709" s="12" t="str">
        <f aca="false">INDEX(Orders!$G$2:$G$3525,MATCH(B2709,Orders!$A$2:$A$3525,0))</f>
        <v>Returned</v>
      </c>
      <c r="J2709" s="16" t="n">
        <f aca="false">D2709*E2709*(1-F2709/100)</f>
        <v>647.1</v>
      </c>
      <c r="K2709" s="16" t="n">
        <f aca="false">D2709*H2709</f>
        <v>445.67</v>
      </c>
      <c r="L2709" s="16" t="n">
        <f aca="false">J2709-K2709</f>
        <v>201.43</v>
      </c>
    </row>
    <row r="2710" customFormat="false" ht="15" hidden="false" customHeight="false" outlineLevel="0" collapsed="false">
      <c r="A2710" s="12" t="n">
        <v>2709</v>
      </c>
      <c r="B2710" s="12" t="n">
        <v>1421</v>
      </c>
      <c r="C2710" s="12" t="n">
        <v>167</v>
      </c>
      <c r="D2710" s="12" t="n">
        <v>1</v>
      </c>
      <c r="E2710" s="16" t="n">
        <v>119</v>
      </c>
      <c r="F2710" s="12" t="n">
        <v>10</v>
      </c>
      <c r="G2710" s="12" t="str">
        <f aca="false">INDEX(Products!$C$2:$C$181,MATCH(C2710,Products!$A$2:$A$181,0))</f>
        <v>Books &amp; Stationery</v>
      </c>
      <c r="H2710" s="16" t="n">
        <f aca="false">INDEX(Products!$E$2:$E$181,MATCH(C2710,Products!$A$2:$A$181,0))</f>
        <v>68.21</v>
      </c>
      <c r="I2710" s="12" t="str">
        <f aca="false">INDEX(Orders!$G$2:$G$3525,MATCH(B2710,Orders!$A$2:$A$3525,0))</f>
        <v>Returned</v>
      </c>
      <c r="J2710" s="16" t="n">
        <f aca="false">D2710*E2710*(1-F2710/100)</f>
        <v>107.1</v>
      </c>
      <c r="K2710" s="16" t="n">
        <f aca="false">D2710*H2710</f>
        <v>68.21</v>
      </c>
      <c r="L2710" s="16" t="n">
        <f aca="false">J2710-K2710</f>
        <v>38.89</v>
      </c>
    </row>
    <row r="2711" customFormat="false" ht="15" hidden="false" customHeight="false" outlineLevel="0" collapsed="false">
      <c r="A2711" s="12" t="n">
        <v>2710</v>
      </c>
      <c r="B2711" s="12" t="n">
        <v>1422</v>
      </c>
      <c r="C2711" s="12" t="n">
        <v>56</v>
      </c>
      <c r="D2711" s="12" t="n">
        <v>1</v>
      </c>
      <c r="E2711" s="16" t="n">
        <v>1739</v>
      </c>
      <c r="F2711" s="12" t="n">
        <v>10</v>
      </c>
      <c r="G2711" s="12" t="str">
        <f aca="false">INDEX(Products!$C$2:$C$181,MATCH(C2711,Products!$A$2:$A$181,0))</f>
        <v>Home &amp; Kitchen</v>
      </c>
      <c r="H2711" s="16" t="n">
        <f aca="false">INDEX(Products!$E$2:$E$181,MATCH(C2711,Products!$A$2:$A$181,0))</f>
        <v>1012.52</v>
      </c>
      <c r="I2711" s="12" t="str">
        <f aca="false">INDEX(Orders!$G$2:$G$3525,MATCH(B2711,Orders!$A$2:$A$3525,0))</f>
        <v>Delivered</v>
      </c>
      <c r="J2711" s="16" t="n">
        <f aca="false">D2711*E2711*(1-F2711/100)</f>
        <v>1565.1</v>
      </c>
      <c r="K2711" s="16" t="n">
        <f aca="false">D2711*H2711</f>
        <v>1012.52</v>
      </c>
      <c r="L2711" s="16" t="n">
        <f aca="false">J2711-K2711</f>
        <v>552.58</v>
      </c>
    </row>
    <row r="2712" customFormat="false" ht="15" hidden="false" customHeight="false" outlineLevel="0" collapsed="false">
      <c r="A2712" s="12" t="n">
        <v>2711</v>
      </c>
      <c r="B2712" s="12" t="n">
        <v>1423</v>
      </c>
      <c r="C2712" s="12" t="n">
        <v>105</v>
      </c>
      <c r="D2712" s="12" t="n">
        <v>1</v>
      </c>
      <c r="E2712" s="16" t="n">
        <v>169</v>
      </c>
      <c r="F2712" s="12" t="n">
        <v>5</v>
      </c>
      <c r="G2712" s="12" t="str">
        <f aca="false">INDEX(Products!$C$2:$C$181,MATCH(C2712,Products!$A$2:$A$181,0))</f>
        <v>Beauty</v>
      </c>
      <c r="H2712" s="16" t="n">
        <f aca="false">INDEX(Products!$E$2:$E$181,MATCH(C2712,Products!$A$2:$A$181,0))</f>
        <v>98.39</v>
      </c>
      <c r="I2712" s="12" t="str">
        <f aca="false">INDEX(Orders!$G$2:$G$3525,MATCH(B2712,Orders!$A$2:$A$3525,0))</f>
        <v>Delivered</v>
      </c>
      <c r="J2712" s="16" t="n">
        <f aca="false">D2712*E2712*(1-F2712/100)</f>
        <v>160.55</v>
      </c>
      <c r="K2712" s="16" t="n">
        <f aca="false">D2712*H2712</f>
        <v>98.39</v>
      </c>
      <c r="L2712" s="16" t="n">
        <f aca="false">J2712-K2712</f>
        <v>62.16</v>
      </c>
    </row>
    <row r="2713" customFormat="false" ht="15" hidden="false" customHeight="false" outlineLevel="0" collapsed="false">
      <c r="A2713" s="12" t="n">
        <v>2712</v>
      </c>
      <c r="B2713" s="12" t="n">
        <v>1424</v>
      </c>
      <c r="C2713" s="12" t="n">
        <v>24</v>
      </c>
      <c r="D2713" s="12" t="n">
        <v>1</v>
      </c>
      <c r="E2713" s="16" t="n">
        <v>2429</v>
      </c>
      <c r="F2713" s="12" t="n">
        <v>0</v>
      </c>
      <c r="G2713" s="12" t="str">
        <f aca="false">INDEX(Products!$C$2:$C$181,MATCH(C2713,Products!$A$2:$A$181,0))</f>
        <v>Electronics</v>
      </c>
      <c r="H2713" s="16" t="n">
        <f aca="false">INDEX(Products!$E$2:$E$181,MATCH(C2713,Products!$A$2:$A$181,0))</f>
        <v>1588.6</v>
      </c>
      <c r="I2713" s="12" t="str">
        <f aca="false">INDEX(Orders!$G$2:$G$3525,MATCH(B2713,Orders!$A$2:$A$3525,0))</f>
        <v>Returned</v>
      </c>
      <c r="J2713" s="16" t="n">
        <f aca="false">D2713*E2713*(1-F2713/100)</f>
        <v>2429</v>
      </c>
      <c r="K2713" s="16" t="n">
        <f aca="false">D2713*H2713</f>
        <v>1588.6</v>
      </c>
      <c r="L2713" s="16" t="n">
        <f aca="false">J2713-K2713</f>
        <v>840.4</v>
      </c>
    </row>
    <row r="2714" customFormat="false" ht="15" hidden="false" customHeight="false" outlineLevel="0" collapsed="false">
      <c r="A2714" s="12" t="n">
        <v>2713</v>
      </c>
      <c r="B2714" s="12" t="n">
        <v>1425</v>
      </c>
      <c r="C2714" s="12" t="n">
        <v>11</v>
      </c>
      <c r="D2714" s="12" t="n">
        <v>1</v>
      </c>
      <c r="E2714" s="16" t="n">
        <v>3989</v>
      </c>
      <c r="F2714" s="12" t="n">
        <v>0</v>
      </c>
      <c r="G2714" s="12" t="str">
        <f aca="false">INDEX(Products!$C$2:$C$181,MATCH(C2714,Products!$A$2:$A$181,0))</f>
        <v>Electronics</v>
      </c>
      <c r="H2714" s="16" t="n">
        <f aca="false">INDEX(Products!$E$2:$E$181,MATCH(C2714,Products!$A$2:$A$181,0))</f>
        <v>2305.24</v>
      </c>
      <c r="I2714" s="12" t="str">
        <f aca="false">INDEX(Orders!$G$2:$G$3525,MATCH(B2714,Orders!$A$2:$A$3525,0))</f>
        <v>Delivered</v>
      </c>
      <c r="J2714" s="16" t="n">
        <f aca="false">D2714*E2714*(1-F2714/100)</f>
        <v>3989</v>
      </c>
      <c r="K2714" s="16" t="n">
        <f aca="false">D2714*H2714</f>
        <v>2305.24</v>
      </c>
      <c r="L2714" s="16" t="n">
        <f aca="false">J2714-K2714</f>
        <v>1683.76</v>
      </c>
    </row>
    <row r="2715" customFormat="false" ht="15" hidden="false" customHeight="false" outlineLevel="0" collapsed="false">
      <c r="A2715" s="12" t="n">
        <v>2714</v>
      </c>
      <c r="B2715" s="12" t="n">
        <v>1426</v>
      </c>
      <c r="C2715" s="12" t="n">
        <v>110</v>
      </c>
      <c r="D2715" s="12" t="n">
        <v>1</v>
      </c>
      <c r="E2715" s="16" t="n">
        <v>1229</v>
      </c>
      <c r="F2715" s="12" t="n">
        <v>0</v>
      </c>
      <c r="G2715" s="12" t="str">
        <f aca="false">INDEX(Products!$C$2:$C$181,MATCH(C2715,Products!$A$2:$A$181,0))</f>
        <v>Beauty</v>
      </c>
      <c r="H2715" s="16" t="n">
        <f aca="false">INDEX(Products!$E$2:$E$181,MATCH(C2715,Products!$A$2:$A$181,0))</f>
        <v>884.69</v>
      </c>
      <c r="I2715" s="12" t="str">
        <f aca="false">INDEX(Orders!$G$2:$G$3525,MATCH(B2715,Orders!$A$2:$A$3525,0))</f>
        <v>Delivered</v>
      </c>
      <c r="J2715" s="16" t="n">
        <f aca="false">D2715*E2715*(1-F2715/100)</f>
        <v>1229</v>
      </c>
      <c r="K2715" s="16" t="n">
        <f aca="false">D2715*H2715</f>
        <v>884.69</v>
      </c>
      <c r="L2715" s="16" t="n">
        <f aca="false">J2715-K2715</f>
        <v>344.31</v>
      </c>
    </row>
    <row r="2716" customFormat="false" ht="15" hidden="false" customHeight="false" outlineLevel="0" collapsed="false">
      <c r="A2716" s="12" t="n">
        <v>2715</v>
      </c>
      <c r="B2716" s="12" t="n">
        <v>1426</v>
      </c>
      <c r="C2716" s="12" t="n">
        <v>68</v>
      </c>
      <c r="D2716" s="12" t="n">
        <v>1</v>
      </c>
      <c r="E2716" s="16" t="n">
        <v>2859</v>
      </c>
      <c r="F2716" s="12" t="n">
        <v>0</v>
      </c>
      <c r="G2716" s="12" t="str">
        <f aca="false">INDEX(Products!$C$2:$C$181,MATCH(C2716,Products!$A$2:$A$181,0))</f>
        <v>Fashion</v>
      </c>
      <c r="H2716" s="16" t="n">
        <f aca="false">INDEX(Products!$E$2:$E$181,MATCH(C2716,Products!$A$2:$A$181,0))</f>
        <v>1757.26</v>
      </c>
      <c r="I2716" s="12" t="str">
        <f aca="false">INDEX(Orders!$G$2:$G$3525,MATCH(B2716,Orders!$A$2:$A$3525,0))</f>
        <v>Delivered</v>
      </c>
      <c r="J2716" s="16" t="n">
        <f aca="false">D2716*E2716*(1-F2716/100)</f>
        <v>2859</v>
      </c>
      <c r="K2716" s="16" t="n">
        <f aca="false">D2716*H2716</f>
        <v>1757.26</v>
      </c>
      <c r="L2716" s="16" t="n">
        <f aca="false">J2716-K2716</f>
        <v>1101.74</v>
      </c>
    </row>
    <row r="2717" customFormat="false" ht="15" hidden="false" customHeight="false" outlineLevel="0" collapsed="false">
      <c r="A2717" s="12" t="n">
        <v>2716</v>
      </c>
      <c r="B2717" s="12" t="n">
        <v>1426</v>
      </c>
      <c r="C2717" s="12" t="n">
        <v>5</v>
      </c>
      <c r="D2717" s="12" t="n">
        <v>1</v>
      </c>
      <c r="E2717" s="16" t="n">
        <v>3939</v>
      </c>
      <c r="F2717" s="12" t="n">
        <v>0</v>
      </c>
      <c r="G2717" s="12" t="str">
        <f aca="false">INDEX(Products!$C$2:$C$181,MATCH(C2717,Products!$A$2:$A$181,0))</f>
        <v>Electronics</v>
      </c>
      <c r="H2717" s="16" t="n">
        <f aca="false">INDEX(Products!$E$2:$E$181,MATCH(C2717,Products!$A$2:$A$181,0))</f>
        <v>2724.27</v>
      </c>
      <c r="I2717" s="12" t="str">
        <f aca="false">INDEX(Orders!$G$2:$G$3525,MATCH(B2717,Orders!$A$2:$A$3525,0))</f>
        <v>Delivered</v>
      </c>
      <c r="J2717" s="16" t="n">
        <f aca="false">D2717*E2717*(1-F2717/100)</f>
        <v>3939</v>
      </c>
      <c r="K2717" s="16" t="n">
        <f aca="false">D2717*H2717</f>
        <v>2724.27</v>
      </c>
      <c r="L2717" s="16" t="n">
        <f aca="false">J2717-K2717</f>
        <v>1214.73</v>
      </c>
    </row>
    <row r="2718" customFormat="false" ht="15" hidden="false" customHeight="false" outlineLevel="0" collapsed="false">
      <c r="A2718" s="12" t="n">
        <v>2717</v>
      </c>
      <c r="B2718" s="12" t="n">
        <v>1426</v>
      </c>
      <c r="C2718" s="12" t="n">
        <v>78</v>
      </c>
      <c r="D2718" s="12" t="n">
        <v>1</v>
      </c>
      <c r="E2718" s="16" t="n">
        <v>2969</v>
      </c>
      <c r="F2718" s="12" t="n">
        <v>0</v>
      </c>
      <c r="G2718" s="12" t="str">
        <f aca="false">INDEX(Products!$C$2:$C$181,MATCH(C2718,Products!$A$2:$A$181,0))</f>
        <v>Fashion</v>
      </c>
      <c r="H2718" s="16" t="n">
        <f aca="false">INDEX(Products!$E$2:$E$181,MATCH(C2718,Products!$A$2:$A$181,0))</f>
        <v>1776.68</v>
      </c>
      <c r="I2718" s="12" t="str">
        <f aca="false">INDEX(Orders!$G$2:$G$3525,MATCH(B2718,Orders!$A$2:$A$3525,0))</f>
        <v>Delivered</v>
      </c>
      <c r="J2718" s="16" t="n">
        <f aca="false">D2718*E2718*(1-F2718/100)</f>
        <v>2969</v>
      </c>
      <c r="K2718" s="16" t="n">
        <f aca="false">D2718*H2718</f>
        <v>1776.68</v>
      </c>
      <c r="L2718" s="16" t="n">
        <f aca="false">J2718-K2718</f>
        <v>1192.32</v>
      </c>
    </row>
    <row r="2719" customFormat="false" ht="15" hidden="false" customHeight="false" outlineLevel="0" collapsed="false">
      <c r="A2719" s="12" t="n">
        <v>2718</v>
      </c>
      <c r="B2719" s="12" t="n">
        <v>1427</v>
      </c>
      <c r="C2719" s="12" t="n">
        <v>119</v>
      </c>
      <c r="D2719" s="12" t="n">
        <v>1</v>
      </c>
      <c r="E2719" s="16" t="n">
        <v>619</v>
      </c>
      <c r="F2719" s="12" t="n">
        <v>0</v>
      </c>
      <c r="G2719" s="12" t="str">
        <f aca="false">INDEX(Products!$C$2:$C$181,MATCH(C2719,Products!$A$2:$A$181,0))</f>
        <v>Beauty</v>
      </c>
      <c r="H2719" s="16" t="n">
        <f aca="false">INDEX(Products!$E$2:$E$181,MATCH(C2719,Products!$A$2:$A$181,0))</f>
        <v>343.46</v>
      </c>
      <c r="I2719" s="12" t="str">
        <f aca="false">INDEX(Orders!$G$2:$G$3525,MATCH(B2719,Orders!$A$2:$A$3525,0))</f>
        <v>Delivered</v>
      </c>
      <c r="J2719" s="16" t="n">
        <f aca="false">D2719*E2719*(1-F2719/100)</f>
        <v>619</v>
      </c>
      <c r="K2719" s="16" t="n">
        <f aca="false">D2719*H2719</f>
        <v>343.46</v>
      </c>
      <c r="L2719" s="16" t="n">
        <f aca="false">J2719-K2719</f>
        <v>275.54</v>
      </c>
    </row>
    <row r="2720" customFormat="false" ht="15" hidden="false" customHeight="false" outlineLevel="0" collapsed="false">
      <c r="A2720" s="12" t="n">
        <v>2719</v>
      </c>
      <c r="B2720" s="12" t="n">
        <v>1427</v>
      </c>
      <c r="C2720" s="12" t="n">
        <v>12</v>
      </c>
      <c r="D2720" s="12" t="n">
        <v>1</v>
      </c>
      <c r="E2720" s="16" t="n">
        <v>2329</v>
      </c>
      <c r="F2720" s="12" t="n">
        <v>5</v>
      </c>
      <c r="G2720" s="12" t="str">
        <f aca="false">INDEX(Products!$C$2:$C$181,MATCH(C2720,Products!$A$2:$A$181,0))</f>
        <v>Electronics</v>
      </c>
      <c r="H2720" s="16" t="n">
        <f aca="false">INDEX(Products!$E$2:$E$181,MATCH(C2720,Products!$A$2:$A$181,0))</f>
        <v>1451.6</v>
      </c>
      <c r="I2720" s="12" t="str">
        <f aca="false">INDEX(Orders!$G$2:$G$3525,MATCH(B2720,Orders!$A$2:$A$3525,0))</f>
        <v>Delivered</v>
      </c>
      <c r="J2720" s="16" t="n">
        <f aca="false">D2720*E2720*(1-F2720/100)</f>
        <v>2212.55</v>
      </c>
      <c r="K2720" s="16" t="n">
        <f aca="false">D2720*H2720</f>
        <v>1451.6</v>
      </c>
      <c r="L2720" s="16" t="n">
        <f aca="false">J2720-K2720</f>
        <v>760.95</v>
      </c>
    </row>
    <row r="2721" customFormat="false" ht="15" hidden="false" customHeight="false" outlineLevel="0" collapsed="false">
      <c r="A2721" s="12" t="n">
        <v>2720</v>
      </c>
      <c r="B2721" s="12" t="n">
        <v>1428</v>
      </c>
      <c r="C2721" s="12" t="n">
        <v>21</v>
      </c>
      <c r="D2721" s="12" t="n">
        <v>1</v>
      </c>
      <c r="E2721" s="16" t="n">
        <v>1439</v>
      </c>
      <c r="F2721" s="12" t="n">
        <v>0</v>
      </c>
      <c r="G2721" s="12" t="str">
        <f aca="false">INDEX(Products!$C$2:$C$181,MATCH(C2721,Products!$A$2:$A$181,0))</f>
        <v>Electronics</v>
      </c>
      <c r="H2721" s="16" t="n">
        <f aca="false">INDEX(Products!$E$2:$E$181,MATCH(C2721,Products!$A$2:$A$181,0))</f>
        <v>933.96</v>
      </c>
      <c r="I2721" s="12" t="str">
        <f aca="false">INDEX(Orders!$G$2:$G$3525,MATCH(B2721,Orders!$A$2:$A$3525,0))</f>
        <v>Cancelled</v>
      </c>
      <c r="J2721" s="16" t="n">
        <f aca="false">D2721*E2721*(1-F2721/100)</f>
        <v>1439</v>
      </c>
      <c r="K2721" s="16" t="n">
        <f aca="false">D2721*H2721</f>
        <v>933.96</v>
      </c>
      <c r="L2721" s="16" t="n">
        <f aca="false">J2721-K2721</f>
        <v>505.04</v>
      </c>
    </row>
    <row r="2722" customFormat="false" ht="15" hidden="false" customHeight="false" outlineLevel="0" collapsed="false">
      <c r="A2722" s="12" t="n">
        <v>2721</v>
      </c>
      <c r="B2722" s="12" t="n">
        <v>1428</v>
      </c>
      <c r="C2722" s="12" t="n">
        <v>133</v>
      </c>
      <c r="D2722" s="12" t="n">
        <v>1</v>
      </c>
      <c r="E2722" s="16" t="n">
        <v>3549</v>
      </c>
      <c r="F2722" s="12" t="n">
        <v>0</v>
      </c>
      <c r="G2722" s="12" t="str">
        <f aca="false">INDEX(Products!$C$2:$C$181,MATCH(C2722,Products!$A$2:$A$181,0))</f>
        <v>Sports &amp; Fitness</v>
      </c>
      <c r="H2722" s="16" t="n">
        <f aca="false">INDEX(Products!$E$2:$E$181,MATCH(C2722,Products!$A$2:$A$181,0))</f>
        <v>2477.75</v>
      </c>
      <c r="I2722" s="12" t="str">
        <f aca="false">INDEX(Orders!$G$2:$G$3525,MATCH(B2722,Orders!$A$2:$A$3525,0))</f>
        <v>Cancelled</v>
      </c>
      <c r="J2722" s="16" t="n">
        <f aca="false">D2722*E2722*(1-F2722/100)</f>
        <v>3549</v>
      </c>
      <c r="K2722" s="16" t="n">
        <f aca="false">D2722*H2722</f>
        <v>2477.75</v>
      </c>
      <c r="L2722" s="16" t="n">
        <f aca="false">J2722-K2722</f>
        <v>1071.25</v>
      </c>
    </row>
    <row r="2723" customFormat="false" ht="15" hidden="false" customHeight="false" outlineLevel="0" collapsed="false">
      <c r="A2723" s="12" t="n">
        <v>2722</v>
      </c>
      <c r="B2723" s="12" t="n">
        <v>1429</v>
      </c>
      <c r="C2723" s="12" t="n">
        <v>73</v>
      </c>
      <c r="D2723" s="12" t="n">
        <v>3</v>
      </c>
      <c r="E2723" s="16" t="n">
        <v>1079</v>
      </c>
      <c r="F2723" s="12" t="n">
        <v>10</v>
      </c>
      <c r="G2723" s="12" t="str">
        <f aca="false">INDEX(Products!$C$2:$C$181,MATCH(C2723,Products!$A$2:$A$181,0))</f>
        <v>Fashion</v>
      </c>
      <c r="H2723" s="16" t="n">
        <f aca="false">INDEX(Products!$E$2:$E$181,MATCH(C2723,Products!$A$2:$A$181,0))</f>
        <v>601.41</v>
      </c>
      <c r="I2723" s="12" t="str">
        <f aca="false">INDEX(Orders!$G$2:$G$3525,MATCH(B2723,Orders!$A$2:$A$3525,0))</f>
        <v>Delivered</v>
      </c>
      <c r="J2723" s="16" t="n">
        <f aca="false">D2723*E2723*(1-F2723/100)</f>
        <v>2913.3</v>
      </c>
      <c r="K2723" s="16" t="n">
        <f aca="false">D2723*H2723</f>
        <v>1804.23</v>
      </c>
      <c r="L2723" s="16" t="n">
        <f aca="false">J2723-K2723</f>
        <v>1109.07</v>
      </c>
    </row>
    <row r="2724" customFormat="false" ht="15" hidden="false" customHeight="false" outlineLevel="0" collapsed="false">
      <c r="A2724" s="12" t="n">
        <v>2723</v>
      </c>
      <c r="B2724" s="12" t="n">
        <v>1429</v>
      </c>
      <c r="C2724" s="12" t="n">
        <v>48</v>
      </c>
      <c r="D2724" s="12" t="n">
        <v>1</v>
      </c>
      <c r="E2724" s="16" t="n">
        <v>3959</v>
      </c>
      <c r="F2724" s="12" t="n">
        <v>0</v>
      </c>
      <c r="G2724" s="12" t="str">
        <f aca="false">INDEX(Products!$C$2:$C$181,MATCH(C2724,Products!$A$2:$A$181,0))</f>
        <v>Home &amp; Kitchen</v>
      </c>
      <c r="H2724" s="16" t="n">
        <f aca="false">INDEX(Products!$E$2:$E$181,MATCH(C2724,Products!$A$2:$A$181,0))</f>
        <v>2568.44</v>
      </c>
      <c r="I2724" s="12" t="str">
        <f aca="false">INDEX(Orders!$G$2:$G$3525,MATCH(B2724,Orders!$A$2:$A$3525,0))</f>
        <v>Delivered</v>
      </c>
      <c r="J2724" s="16" t="n">
        <f aca="false">D2724*E2724*(1-F2724/100)</f>
        <v>3959</v>
      </c>
      <c r="K2724" s="16" t="n">
        <f aca="false">D2724*H2724</f>
        <v>2568.44</v>
      </c>
      <c r="L2724" s="16" t="n">
        <f aca="false">J2724-K2724</f>
        <v>1390.56</v>
      </c>
    </row>
    <row r="2725" customFormat="false" ht="15" hidden="false" customHeight="false" outlineLevel="0" collapsed="false">
      <c r="A2725" s="12" t="n">
        <v>2724</v>
      </c>
      <c r="B2725" s="12" t="n">
        <v>1430</v>
      </c>
      <c r="C2725" s="12" t="n">
        <v>97</v>
      </c>
      <c r="D2725" s="12" t="n">
        <v>1</v>
      </c>
      <c r="E2725" s="16" t="n">
        <v>1649</v>
      </c>
      <c r="F2725" s="12" t="n">
        <v>10</v>
      </c>
      <c r="G2725" s="12" t="str">
        <f aca="false">INDEX(Products!$C$2:$C$181,MATCH(C2725,Products!$A$2:$A$181,0))</f>
        <v>Beauty</v>
      </c>
      <c r="H2725" s="16" t="n">
        <f aca="false">INDEX(Products!$E$2:$E$181,MATCH(C2725,Products!$A$2:$A$181,0))</f>
        <v>1115.75</v>
      </c>
      <c r="I2725" s="12" t="str">
        <f aca="false">INDEX(Orders!$G$2:$G$3525,MATCH(B2725,Orders!$A$2:$A$3525,0))</f>
        <v>Cancelled</v>
      </c>
      <c r="J2725" s="16" t="n">
        <f aca="false">D2725*E2725*(1-F2725/100)</f>
        <v>1484.1</v>
      </c>
      <c r="K2725" s="16" t="n">
        <f aca="false">D2725*H2725</f>
        <v>1115.75</v>
      </c>
      <c r="L2725" s="16" t="n">
        <f aca="false">J2725-K2725</f>
        <v>368.35</v>
      </c>
    </row>
    <row r="2726" customFormat="false" ht="15" hidden="false" customHeight="false" outlineLevel="0" collapsed="false">
      <c r="A2726" s="12" t="n">
        <v>2725</v>
      </c>
      <c r="B2726" s="12" t="n">
        <v>1430</v>
      </c>
      <c r="C2726" s="12" t="n">
        <v>120</v>
      </c>
      <c r="D2726" s="12" t="n">
        <v>1</v>
      </c>
      <c r="E2726" s="16" t="n">
        <v>1229</v>
      </c>
      <c r="F2726" s="12" t="n">
        <v>15</v>
      </c>
      <c r="G2726" s="12" t="str">
        <f aca="false">INDEX(Products!$C$2:$C$181,MATCH(C2726,Products!$A$2:$A$181,0))</f>
        <v>Beauty</v>
      </c>
      <c r="H2726" s="16" t="n">
        <f aca="false">INDEX(Products!$E$2:$E$181,MATCH(C2726,Products!$A$2:$A$181,0))</f>
        <v>719.48</v>
      </c>
      <c r="I2726" s="12" t="str">
        <f aca="false">INDEX(Orders!$G$2:$G$3525,MATCH(B2726,Orders!$A$2:$A$3525,0))</f>
        <v>Cancelled</v>
      </c>
      <c r="J2726" s="16" t="n">
        <f aca="false">D2726*E2726*(1-F2726/100)</f>
        <v>1044.65</v>
      </c>
      <c r="K2726" s="16" t="n">
        <f aca="false">D2726*H2726</f>
        <v>719.48</v>
      </c>
      <c r="L2726" s="16" t="n">
        <f aca="false">J2726-K2726</f>
        <v>325.17</v>
      </c>
    </row>
    <row r="2727" customFormat="false" ht="15" hidden="false" customHeight="false" outlineLevel="0" collapsed="false">
      <c r="A2727" s="12" t="n">
        <v>2726</v>
      </c>
      <c r="B2727" s="12" t="n">
        <v>1431</v>
      </c>
      <c r="C2727" s="12" t="n">
        <v>36</v>
      </c>
      <c r="D2727" s="12" t="n">
        <v>1</v>
      </c>
      <c r="E2727" s="16" t="n">
        <v>3959</v>
      </c>
      <c r="F2727" s="12" t="n">
        <v>0</v>
      </c>
      <c r="G2727" s="12" t="str">
        <f aca="false">INDEX(Products!$C$2:$C$181,MATCH(C2727,Products!$A$2:$A$181,0))</f>
        <v>Home &amp; Kitchen</v>
      </c>
      <c r="H2727" s="16" t="n">
        <f aca="false">INDEX(Products!$E$2:$E$181,MATCH(C2727,Products!$A$2:$A$181,0))</f>
        <v>2334.79</v>
      </c>
      <c r="I2727" s="12" t="str">
        <f aca="false">INDEX(Orders!$G$2:$G$3525,MATCH(B2727,Orders!$A$2:$A$3525,0))</f>
        <v>Delivered</v>
      </c>
      <c r="J2727" s="16" t="n">
        <f aca="false">D2727*E2727*(1-F2727/100)</f>
        <v>3959</v>
      </c>
      <c r="K2727" s="16" t="n">
        <f aca="false">D2727*H2727</f>
        <v>2334.79</v>
      </c>
      <c r="L2727" s="16" t="n">
        <f aca="false">J2727-K2727</f>
        <v>1624.21</v>
      </c>
    </row>
    <row r="2728" customFormat="false" ht="15" hidden="false" customHeight="false" outlineLevel="0" collapsed="false">
      <c r="A2728" s="12" t="n">
        <v>2727</v>
      </c>
      <c r="B2728" s="12" t="n">
        <v>1432</v>
      </c>
      <c r="C2728" s="12" t="n">
        <v>157</v>
      </c>
      <c r="D2728" s="12" t="n">
        <v>1</v>
      </c>
      <c r="E2728" s="16" t="n">
        <v>129</v>
      </c>
      <c r="F2728" s="12" t="n">
        <v>10</v>
      </c>
      <c r="G2728" s="12" t="str">
        <f aca="false">INDEX(Products!$C$2:$C$181,MATCH(C2728,Products!$A$2:$A$181,0))</f>
        <v>Books &amp; Stationery</v>
      </c>
      <c r="H2728" s="16" t="n">
        <f aca="false">INDEX(Products!$E$2:$E$181,MATCH(C2728,Products!$A$2:$A$181,0))</f>
        <v>95.79</v>
      </c>
      <c r="I2728" s="12" t="str">
        <f aca="false">INDEX(Orders!$G$2:$G$3525,MATCH(B2728,Orders!$A$2:$A$3525,0))</f>
        <v>Delivered</v>
      </c>
      <c r="J2728" s="16" t="n">
        <f aca="false">D2728*E2728*(1-F2728/100)</f>
        <v>116.1</v>
      </c>
      <c r="K2728" s="16" t="n">
        <f aca="false">D2728*H2728</f>
        <v>95.79</v>
      </c>
      <c r="L2728" s="16" t="n">
        <f aca="false">J2728-K2728</f>
        <v>20.31</v>
      </c>
    </row>
    <row r="2729" customFormat="false" ht="15" hidden="false" customHeight="false" outlineLevel="0" collapsed="false">
      <c r="A2729" s="12" t="n">
        <v>2728</v>
      </c>
      <c r="B2729" s="12" t="n">
        <v>1432</v>
      </c>
      <c r="C2729" s="12" t="n">
        <v>88</v>
      </c>
      <c r="D2729" s="12" t="n">
        <v>1</v>
      </c>
      <c r="E2729" s="16" t="n">
        <v>2049</v>
      </c>
      <c r="F2729" s="12" t="n">
        <v>0</v>
      </c>
      <c r="G2729" s="12" t="str">
        <f aca="false">INDEX(Products!$C$2:$C$181,MATCH(C2729,Products!$A$2:$A$181,0))</f>
        <v>Fashion</v>
      </c>
      <c r="H2729" s="16" t="n">
        <f aca="false">INDEX(Products!$E$2:$E$181,MATCH(C2729,Products!$A$2:$A$181,0))</f>
        <v>1198.41</v>
      </c>
      <c r="I2729" s="12" t="str">
        <f aca="false">INDEX(Orders!$G$2:$G$3525,MATCH(B2729,Orders!$A$2:$A$3525,0))</f>
        <v>Delivered</v>
      </c>
      <c r="J2729" s="16" t="n">
        <f aca="false">D2729*E2729*(1-F2729/100)</f>
        <v>2049</v>
      </c>
      <c r="K2729" s="16" t="n">
        <f aca="false">D2729*H2729</f>
        <v>1198.41</v>
      </c>
      <c r="L2729" s="16" t="n">
        <f aca="false">J2729-K2729</f>
        <v>850.59</v>
      </c>
    </row>
    <row r="2730" customFormat="false" ht="15" hidden="false" customHeight="false" outlineLevel="0" collapsed="false">
      <c r="A2730" s="12" t="n">
        <v>2729</v>
      </c>
      <c r="B2730" s="12" t="n">
        <v>1432</v>
      </c>
      <c r="C2730" s="12" t="n">
        <v>61</v>
      </c>
      <c r="D2730" s="12" t="n">
        <v>1</v>
      </c>
      <c r="E2730" s="16" t="n">
        <v>2489</v>
      </c>
      <c r="F2730" s="12" t="n">
        <v>0</v>
      </c>
      <c r="G2730" s="12" t="str">
        <f aca="false">INDEX(Products!$C$2:$C$181,MATCH(C2730,Products!$A$2:$A$181,0))</f>
        <v>Fashion</v>
      </c>
      <c r="H2730" s="16" t="n">
        <f aca="false">INDEX(Products!$E$2:$E$181,MATCH(C2730,Products!$A$2:$A$181,0))</f>
        <v>1815.02</v>
      </c>
      <c r="I2730" s="12" t="str">
        <f aca="false">INDEX(Orders!$G$2:$G$3525,MATCH(B2730,Orders!$A$2:$A$3525,0))</f>
        <v>Delivered</v>
      </c>
      <c r="J2730" s="16" t="n">
        <f aca="false">D2730*E2730*(1-F2730/100)</f>
        <v>2489</v>
      </c>
      <c r="K2730" s="16" t="n">
        <f aca="false">D2730*H2730</f>
        <v>1815.02</v>
      </c>
      <c r="L2730" s="16" t="n">
        <f aca="false">J2730-K2730</f>
        <v>673.98</v>
      </c>
    </row>
    <row r="2731" customFormat="false" ht="15" hidden="false" customHeight="false" outlineLevel="0" collapsed="false">
      <c r="A2731" s="12" t="n">
        <v>2730</v>
      </c>
      <c r="B2731" s="12" t="n">
        <v>1433</v>
      </c>
      <c r="C2731" s="12" t="n">
        <v>158</v>
      </c>
      <c r="D2731" s="12" t="n">
        <v>3</v>
      </c>
      <c r="E2731" s="16" t="n">
        <v>779</v>
      </c>
      <c r="F2731" s="12" t="n">
        <v>0</v>
      </c>
      <c r="G2731" s="12" t="str">
        <f aca="false">INDEX(Products!$C$2:$C$181,MATCH(C2731,Products!$A$2:$A$181,0))</f>
        <v>Books &amp; Stationery</v>
      </c>
      <c r="H2731" s="16" t="n">
        <f aca="false">INDEX(Products!$E$2:$E$181,MATCH(C2731,Products!$A$2:$A$181,0))</f>
        <v>536.88</v>
      </c>
      <c r="I2731" s="12" t="str">
        <f aca="false">INDEX(Orders!$G$2:$G$3525,MATCH(B2731,Orders!$A$2:$A$3525,0))</f>
        <v>Cancelled</v>
      </c>
      <c r="J2731" s="16" t="n">
        <f aca="false">D2731*E2731*(1-F2731/100)</f>
        <v>2337</v>
      </c>
      <c r="K2731" s="16" t="n">
        <f aca="false">D2731*H2731</f>
        <v>1610.64</v>
      </c>
      <c r="L2731" s="16" t="n">
        <f aca="false">J2731-K2731</f>
        <v>726.36</v>
      </c>
    </row>
    <row r="2732" customFormat="false" ht="15" hidden="false" customHeight="false" outlineLevel="0" collapsed="false">
      <c r="A2732" s="12" t="n">
        <v>2731</v>
      </c>
      <c r="B2732" s="12" t="n">
        <v>1433</v>
      </c>
      <c r="C2732" s="12" t="n">
        <v>48</v>
      </c>
      <c r="D2732" s="12" t="n">
        <v>2</v>
      </c>
      <c r="E2732" s="16" t="n">
        <v>3959</v>
      </c>
      <c r="F2732" s="12" t="n">
        <v>0</v>
      </c>
      <c r="G2732" s="12" t="str">
        <f aca="false">INDEX(Products!$C$2:$C$181,MATCH(C2732,Products!$A$2:$A$181,0))</f>
        <v>Home &amp; Kitchen</v>
      </c>
      <c r="H2732" s="16" t="n">
        <f aca="false">INDEX(Products!$E$2:$E$181,MATCH(C2732,Products!$A$2:$A$181,0))</f>
        <v>2568.44</v>
      </c>
      <c r="I2732" s="12" t="str">
        <f aca="false">INDEX(Orders!$G$2:$G$3525,MATCH(B2732,Orders!$A$2:$A$3525,0))</f>
        <v>Cancelled</v>
      </c>
      <c r="J2732" s="16" t="n">
        <f aca="false">D2732*E2732*(1-F2732/100)</f>
        <v>7918</v>
      </c>
      <c r="K2732" s="16" t="n">
        <f aca="false">D2732*H2732</f>
        <v>5136.88</v>
      </c>
      <c r="L2732" s="16" t="n">
        <f aca="false">J2732-K2732</f>
        <v>2781.12</v>
      </c>
    </row>
    <row r="2733" customFormat="false" ht="15" hidden="false" customHeight="false" outlineLevel="0" collapsed="false">
      <c r="A2733" s="12" t="n">
        <v>2732</v>
      </c>
      <c r="B2733" s="12" t="n">
        <v>1434</v>
      </c>
      <c r="C2733" s="12" t="n">
        <v>97</v>
      </c>
      <c r="D2733" s="12" t="n">
        <v>1</v>
      </c>
      <c r="E2733" s="16" t="n">
        <v>1649</v>
      </c>
      <c r="F2733" s="12" t="n">
        <v>0</v>
      </c>
      <c r="G2733" s="12" t="str">
        <f aca="false">INDEX(Products!$C$2:$C$181,MATCH(C2733,Products!$A$2:$A$181,0))</f>
        <v>Beauty</v>
      </c>
      <c r="H2733" s="16" t="n">
        <f aca="false">INDEX(Products!$E$2:$E$181,MATCH(C2733,Products!$A$2:$A$181,0))</f>
        <v>1115.75</v>
      </c>
      <c r="I2733" s="12" t="str">
        <f aca="false">INDEX(Orders!$G$2:$G$3525,MATCH(B2733,Orders!$A$2:$A$3525,0))</f>
        <v>Delivered</v>
      </c>
      <c r="J2733" s="16" t="n">
        <f aca="false">D2733*E2733*(1-F2733/100)</f>
        <v>1649</v>
      </c>
      <c r="K2733" s="16" t="n">
        <f aca="false">D2733*H2733</f>
        <v>1115.75</v>
      </c>
      <c r="L2733" s="16" t="n">
        <f aca="false">J2733-K2733</f>
        <v>533.25</v>
      </c>
    </row>
    <row r="2734" customFormat="false" ht="15" hidden="false" customHeight="false" outlineLevel="0" collapsed="false">
      <c r="A2734" s="12" t="n">
        <v>2733</v>
      </c>
      <c r="B2734" s="12" t="n">
        <v>1435</v>
      </c>
      <c r="C2734" s="12" t="n">
        <v>156</v>
      </c>
      <c r="D2734" s="12" t="n">
        <v>1</v>
      </c>
      <c r="E2734" s="16" t="n">
        <v>459</v>
      </c>
      <c r="F2734" s="12" t="n">
        <v>0</v>
      </c>
      <c r="G2734" s="12" t="str">
        <f aca="false">INDEX(Products!$C$2:$C$181,MATCH(C2734,Products!$A$2:$A$181,0))</f>
        <v>Books &amp; Stationery</v>
      </c>
      <c r="H2734" s="16" t="n">
        <f aca="false">INDEX(Products!$E$2:$E$181,MATCH(C2734,Products!$A$2:$A$181,0))</f>
        <v>259.65</v>
      </c>
      <c r="I2734" s="12" t="str">
        <f aca="false">INDEX(Orders!$G$2:$G$3525,MATCH(B2734,Orders!$A$2:$A$3525,0))</f>
        <v>Delivered</v>
      </c>
      <c r="J2734" s="16" t="n">
        <f aca="false">D2734*E2734*(1-F2734/100)</f>
        <v>459</v>
      </c>
      <c r="K2734" s="16" t="n">
        <f aca="false">D2734*H2734</f>
        <v>259.65</v>
      </c>
      <c r="L2734" s="16" t="n">
        <f aca="false">J2734-K2734</f>
        <v>199.35</v>
      </c>
    </row>
    <row r="2735" customFormat="false" ht="15" hidden="false" customHeight="false" outlineLevel="0" collapsed="false">
      <c r="A2735" s="12" t="n">
        <v>2734</v>
      </c>
      <c r="B2735" s="12" t="n">
        <v>1436</v>
      </c>
      <c r="C2735" s="12" t="n">
        <v>137</v>
      </c>
      <c r="D2735" s="12" t="n">
        <v>1</v>
      </c>
      <c r="E2735" s="16" t="n">
        <v>3509</v>
      </c>
      <c r="F2735" s="12" t="n">
        <v>0</v>
      </c>
      <c r="G2735" s="12" t="str">
        <f aca="false">INDEX(Products!$C$2:$C$181,MATCH(C2735,Products!$A$2:$A$181,0))</f>
        <v>Sports &amp; Fitness</v>
      </c>
      <c r="H2735" s="16" t="n">
        <f aca="false">INDEX(Products!$E$2:$E$181,MATCH(C2735,Products!$A$2:$A$181,0))</f>
        <v>2570.86</v>
      </c>
      <c r="I2735" s="12" t="str">
        <f aca="false">INDEX(Orders!$G$2:$G$3525,MATCH(B2735,Orders!$A$2:$A$3525,0))</f>
        <v>Delivered</v>
      </c>
      <c r="J2735" s="16" t="n">
        <f aca="false">D2735*E2735*(1-F2735/100)</f>
        <v>3509</v>
      </c>
      <c r="K2735" s="16" t="n">
        <f aca="false">D2735*H2735</f>
        <v>2570.86</v>
      </c>
      <c r="L2735" s="16" t="n">
        <f aca="false">J2735-K2735</f>
        <v>938.14</v>
      </c>
    </row>
    <row r="2736" customFormat="false" ht="15" hidden="false" customHeight="false" outlineLevel="0" collapsed="false">
      <c r="A2736" s="12" t="n">
        <v>2735</v>
      </c>
      <c r="B2736" s="12" t="n">
        <v>1437</v>
      </c>
      <c r="C2736" s="12" t="n">
        <v>102</v>
      </c>
      <c r="D2736" s="12" t="n">
        <v>1</v>
      </c>
      <c r="E2736" s="16" t="n">
        <v>429</v>
      </c>
      <c r="F2736" s="12" t="n">
        <v>20</v>
      </c>
      <c r="G2736" s="12" t="str">
        <f aca="false">INDEX(Products!$C$2:$C$181,MATCH(C2736,Products!$A$2:$A$181,0))</f>
        <v>Beauty</v>
      </c>
      <c r="H2736" s="16" t="n">
        <f aca="false">INDEX(Products!$E$2:$E$181,MATCH(C2736,Products!$A$2:$A$181,0))</f>
        <v>313.05</v>
      </c>
      <c r="I2736" s="12" t="str">
        <f aca="false">INDEX(Orders!$G$2:$G$3525,MATCH(B2736,Orders!$A$2:$A$3525,0))</f>
        <v>Delivered</v>
      </c>
      <c r="J2736" s="16" t="n">
        <f aca="false">D2736*E2736*(1-F2736/100)</f>
        <v>343.2</v>
      </c>
      <c r="K2736" s="16" t="n">
        <f aca="false">D2736*H2736</f>
        <v>313.05</v>
      </c>
      <c r="L2736" s="16" t="n">
        <f aca="false">J2736-K2736</f>
        <v>30.15</v>
      </c>
    </row>
    <row r="2737" customFormat="false" ht="15" hidden="false" customHeight="false" outlineLevel="0" collapsed="false">
      <c r="A2737" s="12" t="n">
        <v>2736</v>
      </c>
      <c r="B2737" s="12" t="n">
        <v>1438</v>
      </c>
      <c r="C2737" s="12" t="n">
        <v>132</v>
      </c>
      <c r="D2737" s="12" t="n">
        <v>1</v>
      </c>
      <c r="E2737" s="16" t="n">
        <v>789</v>
      </c>
      <c r="F2737" s="12" t="n">
        <v>0</v>
      </c>
      <c r="G2737" s="12" t="str">
        <f aca="false">INDEX(Products!$C$2:$C$181,MATCH(C2737,Products!$A$2:$A$181,0))</f>
        <v>Sports &amp; Fitness</v>
      </c>
      <c r="H2737" s="16" t="n">
        <f aca="false">INDEX(Products!$E$2:$E$181,MATCH(C2737,Products!$A$2:$A$181,0))</f>
        <v>515.74</v>
      </c>
      <c r="I2737" s="12" t="str">
        <f aca="false">INDEX(Orders!$G$2:$G$3525,MATCH(B2737,Orders!$A$2:$A$3525,0))</f>
        <v>Delivered</v>
      </c>
      <c r="J2737" s="16" t="n">
        <f aca="false">D2737*E2737*(1-F2737/100)</f>
        <v>789</v>
      </c>
      <c r="K2737" s="16" t="n">
        <f aca="false">D2737*H2737</f>
        <v>515.74</v>
      </c>
      <c r="L2737" s="16" t="n">
        <f aca="false">J2737-K2737</f>
        <v>273.26</v>
      </c>
    </row>
    <row r="2738" customFormat="false" ht="15" hidden="false" customHeight="false" outlineLevel="0" collapsed="false">
      <c r="A2738" s="12" t="n">
        <v>2737</v>
      </c>
      <c r="B2738" s="12" t="n">
        <v>1439</v>
      </c>
      <c r="C2738" s="12" t="n">
        <v>177</v>
      </c>
      <c r="D2738" s="12" t="n">
        <v>1</v>
      </c>
      <c r="E2738" s="16" t="n">
        <v>639</v>
      </c>
      <c r="F2738" s="12" t="n">
        <v>20</v>
      </c>
      <c r="G2738" s="12" t="str">
        <f aca="false">INDEX(Products!$C$2:$C$181,MATCH(C2738,Products!$A$2:$A$181,0))</f>
        <v>Books &amp; Stationery</v>
      </c>
      <c r="H2738" s="16" t="n">
        <f aca="false">INDEX(Products!$E$2:$E$181,MATCH(C2738,Products!$A$2:$A$181,0))</f>
        <v>372.27</v>
      </c>
      <c r="I2738" s="12" t="str">
        <f aca="false">INDEX(Orders!$G$2:$G$3525,MATCH(B2738,Orders!$A$2:$A$3525,0))</f>
        <v>Delivered</v>
      </c>
      <c r="J2738" s="16" t="n">
        <f aca="false">D2738*E2738*(1-F2738/100)</f>
        <v>511.2</v>
      </c>
      <c r="K2738" s="16" t="n">
        <f aca="false">D2738*H2738</f>
        <v>372.27</v>
      </c>
      <c r="L2738" s="16" t="n">
        <f aca="false">J2738-K2738</f>
        <v>138.93</v>
      </c>
    </row>
    <row r="2739" customFormat="false" ht="15" hidden="false" customHeight="false" outlineLevel="0" collapsed="false">
      <c r="A2739" s="12" t="n">
        <v>2738</v>
      </c>
      <c r="B2739" s="12" t="n">
        <v>1439</v>
      </c>
      <c r="C2739" s="12" t="n">
        <v>130</v>
      </c>
      <c r="D2739" s="12" t="n">
        <v>1</v>
      </c>
      <c r="E2739" s="16" t="n">
        <v>2399</v>
      </c>
      <c r="F2739" s="12" t="n">
        <v>10</v>
      </c>
      <c r="G2739" s="12" t="str">
        <f aca="false">INDEX(Products!$C$2:$C$181,MATCH(C2739,Products!$A$2:$A$181,0))</f>
        <v>Sports &amp; Fitness</v>
      </c>
      <c r="H2739" s="16" t="n">
        <f aca="false">INDEX(Products!$E$2:$E$181,MATCH(C2739,Products!$A$2:$A$181,0))</f>
        <v>1366.08</v>
      </c>
      <c r="I2739" s="12" t="str">
        <f aca="false">INDEX(Orders!$G$2:$G$3525,MATCH(B2739,Orders!$A$2:$A$3525,0))</f>
        <v>Delivered</v>
      </c>
      <c r="J2739" s="16" t="n">
        <f aca="false">D2739*E2739*(1-F2739/100)</f>
        <v>2159.1</v>
      </c>
      <c r="K2739" s="16" t="n">
        <f aca="false">D2739*H2739</f>
        <v>1366.08</v>
      </c>
      <c r="L2739" s="16" t="n">
        <f aca="false">J2739-K2739</f>
        <v>793.02</v>
      </c>
    </row>
    <row r="2740" customFormat="false" ht="15" hidden="false" customHeight="false" outlineLevel="0" collapsed="false">
      <c r="A2740" s="12" t="n">
        <v>2739</v>
      </c>
      <c r="B2740" s="12" t="n">
        <v>1440</v>
      </c>
      <c r="C2740" s="12" t="n">
        <v>14</v>
      </c>
      <c r="D2740" s="12" t="n">
        <v>1</v>
      </c>
      <c r="E2740" s="16" t="n">
        <v>1849</v>
      </c>
      <c r="F2740" s="12" t="n">
        <v>0</v>
      </c>
      <c r="G2740" s="12" t="str">
        <f aca="false">INDEX(Products!$C$2:$C$181,MATCH(C2740,Products!$A$2:$A$181,0))</f>
        <v>Electronics</v>
      </c>
      <c r="H2740" s="16" t="n">
        <f aca="false">INDEX(Products!$E$2:$E$181,MATCH(C2740,Products!$A$2:$A$181,0))</f>
        <v>1207.11</v>
      </c>
      <c r="I2740" s="12" t="str">
        <f aca="false">INDEX(Orders!$G$2:$G$3525,MATCH(B2740,Orders!$A$2:$A$3525,0))</f>
        <v>Delivered</v>
      </c>
      <c r="J2740" s="16" t="n">
        <f aca="false">D2740*E2740*(1-F2740/100)</f>
        <v>1849</v>
      </c>
      <c r="K2740" s="16" t="n">
        <f aca="false">D2740*H2740</f>
        <v>1207.11</v>
      </c>
      <c r="L2740" s="16" t="n">
        <f aca="false">J2740-K2740</f>
        <v>641.89</v>
      </c>
    </row>
    <row r="2741" customFormat="false" ht="15" hidden="false" customHeight="false" outlineLevel="0" collapsed="false">
      <c r="A2741" s="12" t="n">
        <v>2740</v>
      </c>
      <c r="B2741" s="12" t="n">
        <v>1441</v>
      </c>
      <c r="C2741" s="12" t="n">
        <v>35</v>
      </c>
      <c r="D2741" s="12" t="n">
        <v>1</v>
      </c>
      <c r="E2741" s="16" t="n">
        <v>749</v>
      </c>
      <c r="F2741" s="12" t="n">
        <v>0</v>
      </c>
      <c r="G2741" s="12" t="str">
        <f aca="false">INDEX(Products!$C$2:$C$181,MATCH(C2741,Products!$A$2:$A$181,0))</f>
        <v>Home &amp; Kitchen</v>
      </c>
      <c r="H2741" s="16" t="n">
        <f aca="false">INDEX(Products!$E$2:$E$181,MATCH(C2741,Products!$A$2:$A$181,0))</f>
        <v>559.79</v>
      </c>
      <c r="I2741" s="12" t="str">
        <f aca="false">INDEX(Orders!$G$2:$G$3525,MATCH(B2741,Orders!$A$2:$A$3525,0))</f>
        <v>Delivered</v>
      </c>
      <c r="J2741" s="16" t="n">
        <f aca="false">D2741*E2741*(1-F2741/100)</f>
        <v>749</v>
      </c>
      <c r="K2741" s="16" t="n">
        <f aca="false">D2741*H2741</f>
        <v>559.79</v>
      </c>
      <c r="L2741" s="16" t="n">
        <f aca="false">J2741-K2741</f>
        <v>189.21</v>
      </c>
    </row>
    <row r="2742" customFormat="false" ht="15" hidden="false" customHeight="false" outlineLevel="0" collapsed="false">
      <c r="A2742" s="12" t="n">
        <v>2741</v>
      </c>
      <c r="B2742" s="12" t="n">
        <v>1442</v>
      </c>
      <c r="C2742" s="12" t="n">
        <v>164</v>
      </c>
      <c r="D2742" s="12" t="n">
        <v>1</v>
      </c>
      <c r="E2742" s="16" t="n">
        <v>549</v>
      </c>
      <c r="F2742" s="12" t="n">
        <v>0</v>
      </c>
      <c r="G2742" s="12" t="str">
        <f aca="false">INDEX(Products!$C$2:$C$181,MATCH(C2742,Products!$A$2:$A$181,0))</f>
        <v>Books &amp; Stationery</v>
      </c>
      <c r="H2742" s="16" t="n">
        <f aca="false">INDEX(Products!$E$2:$E$181,MATCH(C2742,Products!$A$2:$A$181,0))</f>
        <v>369.12</v>
      </c>
      <c r="I2742" s="12" t="str">
        <f aca="false">INDEX(Orders!$G$2:$G$3525,MATCH(B2742,Orders!$A$2:$A$3525,0))</f>
        <v>Delivered</v>
      </c>
      <c r="J2742" s="16" t="n">
        <f aca="false">D2742*E2742*(1-F2742/100)</f>
        <v>549</v>
      </c>
      <c r="K2742" s="16" t="n">
        <f aca="false">D2742*H2742</f>
        <v>369.12</v>
      </c>
      <c r="L2742" s="16" t="n">
        <f aca="false">J2742-K2742</f>
        <v>179.88</v>
      </c>
    </row>
    <row r="2743" customFormat="false" ht="15" hidden="false" customHeight="false" outlineLevel="0" collapsed="false">
      <c r="A2743" s="12" t="n">
        <v>2742</v>
      </c>
      <c r="B2743" s="12" t="n">
        <v>1443</v>
      </c>
      <c r="C2743" s="12" t="n">
        <v>53</v>
      </c>
      <c r="D2743" s="12" t="n">
        <v>1</v>
      </c>
      <c r="E2743" s="16" t="n">
        <v>4579</v>
      </c>
      <c r="F2743" s="12" t="n">
        <v>0</v>
      </c>
      <c r="G2743" s="12" t="str">
        <f aca="false">INDEX(Products!$C$2:$C$181,MATCH(C2743,Products!$A$2:$A$181,0))</f>
        <v>Home &amp; Kitchen</v>
      </c>
      <c r="H2743" s="16" t="n">
        <f aca="false">INDEX(Products!$E$2:$E$181,MATCH(C2743,Products!$A$2:$A$181,0))</f>
        <v>2746.75</v>
      </c>
      <c r="I2743" s="12" t="str">
        <f aca="false">INDEX(Orders!$G$2:$G$3525,MATCH(B2743,Orders!$A$2:$A$3525,0))</f>
        <v>Delivered</v>
      </c>
      <c r="J2743" s="16" t="n">
        <f aca="false">D2743*E2743*(1-F2743/100)</f>
        <v>4579</v>
      </c>
      <c r="K2743" s="16" t="n">
        <f aca="false">D2743*H2743</f>
        <v>2746.75</v>
      </c>
      <c r="L2743" s="16" t="n">
        <f aca="false">J2743-K2743</f>
        <v>1832.25</v>
      </c>
    </row>
    <row r="2744" customFormat="false" ht="15" hidden="false" customHeight="false" outlineLevel="0" collapsed="false">
      <c r="A2744" s="12" t="n">
        <v>2743</v>
      </c>
      <c r="B2744" s="12" t="n">
        <v>1443</v>
      </c>
      <c r="C2744" s="12" t="n">
        <v>77</v>
      </c>
      <c r="D2744" s="12" t="n">
        <v>1</v>
      </c>
      <c r="E2744" s="16" t="n">
        <v>699</v>
      </c>
      <c r="F2744" s="12" t="n">
        <v>0</v>
      </c>
      <c r="G2744" s="12" t="str">
        <f aca="false">INDEX(Products!$C$2:$C$181,MATCH(C2744,Products!$A$2:$A$181,0))</f>
        <v>Fashion</v>
      </c>
      <c r="H2744" s="16" t="n">
        <f aca="false">INDEX(Products!$E$2:$E$181,MATCH(C2744,Products!$A$2:$A$181,0))</f>
        <v>452.88</v>
      </c>
      <c r="I2744" s="12" t="str">
        <f aca="false">INDEX(Orders!$G$2:$G$3525,MATCH(B2744,Orders!$A$2:$A$3525,0))</f>
        <v>Delivered</v>
      </c>
      <c r="J2744" s="16" t="n">
        <f aca="false">D2744*E2744*(1-F2744/100)</f>
        <v>699</v>
      </c>
      <c r="K2744" s="16" t="n">
        <f aca="false">D2744*H2744</f>
        <v>452.88</v>
      </c>
      <c r="L2744" s="16" t="n">
        <f aca="false">J2744-K2744</f>
        <v>246.12</v>
      </c>
    </row>
    <row r="2745" customFormat="false" ht="15" hidden="false" customHeight="false" outlineLevel="0" collapsed="false">
      <c r="A2745" s="12" t="n">
        <v>2744</v>
      </c>
      <c r="B2745" s="12" t="n">
        <v>1444</v>
      </c>
      <c r="C2745" s="12" t="n">
        <v>116</v>
      </c>
      <c r="D2745" s="12" t="n">
        <v>1</v>
      </c>
      <c r="E2745" s="16" t="n">
        <v>1469</v>
      </c>
      <c r="F2745" s="12" t="n">
        <v>0</v>
      </c>
      <c r="G2745" s="12" t="str">
        <f aca="false">INDEX(Products!$C$2:$C$181,MATCH(C2745,Products!$A$2:$A$181,0))</f>
        <v>Beauty</v>
      </c>
      <c r="H2745" s="16" t="n">
        <f aca="false">INDEX(Products!$E$2:$E$181,MATCH(C2745,Products!$A$2:$A$181,0))</f>
        <v>955.62</v>
      </c>
      <c r="I2745" s="12" t="str">
        <f aca="false">INDEX(Orders!$G$2:$G$3525,MATCH(B2745,Orders!$A$2:$A$3525,0))</f>
        <v>Delivered</v>
      </c>
      <c r="J2745" s="16" t="n">
        <f aca="false">D2745*E2745*(1-F2745/100)</f>
        <v>1469</v>
      </c>
      <c r="K2745" s="16" t="n">
        <f aca="false">D2745*H2745</f>
        <v>955.62</v>
      </c>
      <c r="L2745" s="16" t="n">
        <f aca="false">J2745-K2745</f>
        <v>513.38</v>
      </c>
    </row>
    <row r="2746" customFormat="false" ht="15" hidden="false" customHeight="false" outlineLevel="0" collapsed="false">
      <c r="A2746" s="12" t="n">
        <v>2745</v>
      </c>
      <c r="B2746" s="12" t="n">
        <v>1445</v>
      </c>
      <c r="C2746" s="12" t="n">
        <v>160</v>
      </c>
      <c r="D2746" s="12" t="n">
        <v>1</v>
      </c>
      <c r="E2746" s="16" t="n">
        <v>229</v>
      </c>
      <c r="F2746" s="12" t="n">
        <v>10</v>
      </c>
      <c r="G2746" s="12" t="str">
        <f aca="false">INDEX(Products!$C$2:$C$181,MATCH(C2746,Products!$A$2:$A$181,0))</f>
        <v>Books &amp; Stationery</v>
      </c>
      <c r="H2746" s="16" t="n">
        <f aca="false">INDEX(Products!$E$2:$E$181,MATCH(C2746,Products!$A$2:$A$181,0))</f>
        <v>137.41</v>
      </c>
      <c r="I2746" s="12" t="str">
        <f aca="false">INDEX(Orders!$G$2:$G$3525,MATCH(B2746,Orders!$A$2:$A$3525,0))</f>
        <v>Delivered</v>
      </c>
      <c r="J2746" s="16" t="n">
        <f aca="false">D2746*E2746*(1-F2746/100)</f>
        <v>206.1</v>
      </c>
      <c r="K2746" s="16" t="n">
        <f aca="false">D2746*H2746</f>
        <v>137.41</v>
      </c>
      <c r="L2746" s="16" t="n">
        <f aca="false">J2746-K2746</f>
        <v>68.69</v>
      </c>
    </row>
    <row r="2747" customFormat="false" ht="15" hidden="false" customHeight="false" outlineLevel="0" collapsed="false">
      <c r="A2747" s="12" t="n">
        <v>2746</v>
      </c>
      <c r="B2747" s="12" t="n">
        <v>1445</v>
      </c>
      <c r="C2747" s="12" t="n">
        <v>172</v>
      </c>
      <c r="D2747" s="12" t="n">
        <v>1</v>
      </c>
      <c r="E2747" s="16" t="n">
        <v>249</v>
      </c>
      <c r="F2747" s="12" t="n">
        <v>0</v>
      </c>
      <c r="G2747" s="12" t="str">
        <f aca="false">INDEX(Products!$C$2:$C$181,MATCH(C2747,Products!$A$2:$A$181,0))</f>
        <v>Books &amp; Stationery</v>
      </c>
      <c r="H2747" s="16" t="n">
        <f aca="false">INDEX(Products!$E$2:$E$181,MATCH(C2747,Products!$A$2:$A$181,0))</f>
        <v>158.56</v>
      </c>
      <c r="I2747" s="12" t="str">
        <f aca="false">INDEX(Orders!$G$2:$G$3525,MATCH(B2747,Orders!$A$2:$A$3525,0))</f>
        <v>Delivered</v>
      </c>
      <c r="J2747" s="16" t="n">
        <f aca="false">D2747*E2747*(1-F2747/100)</f>
        <v>249</v>
      </c>
      <c r="K2747" s="16" t="n">
        <f aca="false">D2747*H2747</f>
        <v>158.56</v>
      </c>
      <c r="L2747" s="16" t="n">
        <f aca="false">J2747-K2747</f>
        <v>90.44</v>
      </c>
    </row>
    <row r="2748" customFormat="false" ht="15" hidden="false" customHeight="false" outlineLevel="0" collapsed="false">
      <c r="A2748" s="12" t="n">
        <v>2747</v>
      </c>
      <c r="B2748" s="12" t="n">
        <v>1446</v>
      </c>
      <c r="C2748" s="12" t="n">
        <v>142</v>
      </c>
      <c r="D2748" s="12" t="n">
        <v>1</v>
      </c>
      <c r="E2748" s="16" t="n">
        <v>1669</v>
      </c>
      <c r="F2748" s="12" t="n">
        <v>10</v>
      </c>
      <c r="G2748" s="12" t="str">
        <f aca="false">INDEX(Products!$C$2:$C$181,MATCH(C2748,Products!$A$2:$A$181,0))</f>
        <v>Sports &amp; Fitness</v>
      </c>
      <c r="H2748" s="16" t="n">
        <f aca="false">INDEX(Products!$E$2:$E$181,MATCH(C2748,Products!$A$2:$A$181,0))</f>
        <v>949.32</v>
      </c>
      <c r="I2748" s="12" t="str">
        <f aca="false">INDEX(Orders!$G$2:$G$3525,MATCH(B2748,Orders!$A$2:$A$3525,0))</f>
        <v>Delivered</v>
      </c>
      <c r="J2748" s="16" t="n">
        <f aca="false">D2748*E2748*(1-F2748/100)</f>
        <v>1502.1</v>
      </c>
      <c r="K2748" s="16" t="n">
        <f aca="false">D2748*H2748</f>
        <v>949.32</v>
      </c>
      <c r="L2748" s="16" t="n">
        <f aca="false">J2748-K2748</f>
        <v>552.78</v>
      </c>
    </row>
    <row r="2749" customFormat="false" ht="15" hidden="false" customHeight="false" outlineLevel="0" collapsed="false">
      <c r="A2749" s="12" t="n">
        <v>2748</v>
      </c>
      <c r="B2749" s="12" t="n">
        <v>1446</v>
      </c>
      <c r="C2749" s="12" t="n">
        <v>155</v>
      </c>
      <c r="D2749" s="12" t="n">
        <v>1</v>
      </c>
      <c r="E2749" s="16" t="n">
        <v>749</v>
      </c>
      <c r="F2749" s="12" t="n">
        <v>0</v>
      </c>
      <c r="G2749" s="12" t="str">
        <f aca="false">INDEX(Products!$C$2:$C$181,MATCH(C2749,Products!$A$2:$A$181,0))</f>
        <v>Books &amp; Stationery</v>
      </c>
      <c r="H2749" s="16" t="n">
        <f aca="false">INDEX(Products!$E$2:$E$181,MATCH(C2749,Products!$A$2:$A$181,0))</f>
        <v>452.52</v>
      </c>
      <c r="I2749" s="12" t="str">
        <f aca="false">INDEX(Orders!$G$2:$G$3525,MATCH(B2749,Orders!$A$2:$A$3525,0))</f>
        <v>Delivered</v>
      </c>
      <c r="J2749" s="16" t="n">
        <f aca="false">D2749*E2749*(1-F2749/100)</f>
        <v>749</v>
      </c>
      <c r="K2749" s="16" t="n">
        <f aca="false">D2749*H2749</f>
        <v>452.52</v>
      </c>
      <c r="L2749" s="16" t="n">
        <f aca="false">J2749-K2749</f>
        <v>296.48</v>
      </c>
    </row>
    <row r="2750" customFormat="false" ht="15" hidden="false" customHeight="false" outlineLevel="0" collapsed="false">
      <c r="A2750" s="12" t="n">
        <v>2749</v>
      </c>
      <c r="B2750" s="12" t="n">
        <v>1446</v>
      </c>
      <c r="C2750" s="12" t="n">
        <v>137</v>
      </c>
      <c r="D2750" s="12" t="n">
        <v>1</v>
      </c>
      <c r="E2750" s="16" t="n">
        <v>3509</v>
      </c>
      <c r="F2750" s="12" t="n">
        <v>0</v>
      </c>
      <c r="G2750" s="12" t="str">
        <f aca="false">INDEX(Products!$C$2:$C$181,MATCH(C2750,Products!$A$2:$A$181,0))</f>
        <v>Sports &amp; Fitness</v>
      </c>
      <c r="H2750" s="16" t="n">
        <f aca="false">INDEX(Products!$E$2:$E$181,MATCH(C2750,Products!$A$2:$A$181,0))</f>
        <v>2570.86</v>
      </c>
      <c r="I2750" s="12" t="str">
        <f aca="false">INDEX(Orders!$G$2:$G$3525,MATCH(B2750,Orders!$A$2:$A$3525,0))</f>
        <v>Delivered</v>
      </c>
      <c r="J2750" s="16" t="n">
        <f aca="false">D2750*E2750*(1-F2750/100)</f>
        <v>3509</v>
      </c>
      <c r="K2750" s="16" t="n">
        <f aca="false">D2750*H2750</f>
        <v>2570.86</v>
      </c>
      <c r="L2750" s="16" t="n">
        <f aca="false">J2750-K2750</f>
        <v>938.14</v>
      </c>
    </row>
    <row r="2751" customFormat="false" ht="15" hidden="false" customHeight="false" outlineLevel="0" collapsed="false">
      <c r="A2751" s="12" t="n">
        <v>2750</v>
      </c>
      <c r="B2751" s="12" t="n">
        <v>1447</v>
      </c>
      <c r="C2751" s="12" t="n">
        <v>61</v>
      </c>
      <c r="D2751" s="12" t="n">
        <v>1</v>
      </c>
      <c r="E2751" s="16" t="n">
        <v>2489</v>
      </c>
      <c r="F2751" s="12" t="n">
        <v>5</v>
      </c>
      <c r="G2751" s="12" t="str">
        <f aca="false">INDEX(Products!$C$2:$C$181,MATCH(C2751,Products!$A$2:$A$181,0))</f>
        <v>Fashion</v>
      </c>
      <c r="H2751" s="16" t="n">
        <f aca="false">INDEX(Products!$E$2:$E$181,MATCH(C2751,Products!$A$2:$A$181,0))</f>
        <v>1815.02</v>
      </c>
      <c r="I2751" s="12" t="str">
        <f aca="false">INDEX(Orders!$G$2:$G$3525,MATCH(B2751,Orders!$A$2:$A$3525,0))</f>
        <v>Delivered</v>
      </c>
      <c r="J2751" s="16" t="n">
        <f aca="false">D2751*E2751*(1-F2751/100)</f>
        <v>2364.55</v>
      </c>
      <c r="K2751" s="16" t="n">
        <f aca="false">D2751*H2751</f>
        <v>1815.02</v>
      </c>
      <c r="L2751" s="16" t="n">
        <f aca="false">J2751-K2751</f>
        <v>549.53</v>
      </c>
    </row>
    <row r="2752" customFormat="false" ht="15" hidden="false" customHeight="false" outlineLevel="0" collapsed="false">
      <c r="A2752" s="12" t="n">
        <v>2751</v>
      </c>
      <c r="B2752" s="12" t="n">
        <v>1447</v>
      </c>
      <c r="C2752" s="12" t="n">
        <v>22</v>
      </c>
      <c r="D2752" s="12" t="n">
        <v>1</v>
      </c>
      <c r="E2752" s="16" t="n">
        <v>989</v>
      </c>
      <c r="F2752" s="12" t="n">
        <v>5</v>
      </c>
      <c r="G2752" s="12" t="str">
        <f aca="false">INDEX(Products!$C$2:$C$181,MATCH(C2752,Products!$A$2:$A$181,0))</f>
        <v>Electronics</v>
      </c>
      <c r="H2752" s="16" t="n">
        <f aca="false">INDEX(Products!$E$2:$E$181,MATCH(C2752,Products!$A$2:$A$181,0))</f>
        <v>723.81</v>
      </c>
      <c r="I2752" s="12" t="str">
        <f aca="false">INDEX(Orders!$G$2:$G$3525,MATCH(B2752,Orders!$A$2:$A$3525,0))</f>
        <v>Delivered</v>
      </c>
      <c r="J2752" s="16" t="n">
        <f aca="false">D2752*E2752*(1-F2752/100)</f>
        <v>939.55</v>
      </c>
      <c r="K2752" s="16" t="n">
        <f aca="false">D2752*H2752</f>
        <v>723.81</v>
      </c>
      <c r="L2752" s="16" t="n">
        <f aca="false">J2752-K2752</f>
        <v>215.74</v>
      </c>
    </row>
    <row r="2753" customFormat="false" ht="15" hidden="false" customHeight="false" outlineLevel="0" collapsed="false">
      <c r="A2753" s="12" t="n">
        <v>2752</v>
      </c>
      <c r="B2753" s="12" t="n">
        <v>1448</v>
      </c>
      <c r="C2753" s="12" t="n">
        <v>83</v>
      </c>
      <c r="D2753" s="12" t="n">
        <v>1</v>
      </c>
      <c r="E2753" s="16" t="n">
        <v>549</v>
      </c>
      <c r="F2753" s="12" t="n">
        <v>15</v>
      </c>
      <c r="G2753" s="12" t="str">
        <f aca="false">INDEX(Products!$C$2:$C$181,MATCH(C2753,Products!$A$2:$A$181,0))</f>
        <v>Fashion</v>
      </c>
      <c r="H2753" s="16" t="n">
        <f aca="false">INDEX(Products!$E$2:$E$181,MATCH(C2753,Products!$A$2:$A$181,0))</f>
        <v>393.67</v>
      </c>
      <c r="I2753" s="12" t="str">
        <f aca="false">INDEX(Orders!$G$2:$G$3525,MATCH(B2753,Orders!$A$2:$A$3525,0))</f>
        <v>Cancelled</v>
      </c>
      <c r="J2753" s="16" t="n">
        <f aca="false">D2753*E2753*(1-F2753/100)</f>
        <v>466.65</v>
      </c>
      <c r="K2753" s="16" t="n">
        <f aca="false">D2753*H2753</f>
        <v>393.67</v>
      </c>
      <c r="L2753" s="16" t="n">
        <f aca="false">J2753-K2753</f>
        <v>72.98</v>
      </c>
    </row>
    <row r="2754" customFormat="false" ht="15" hidden="false" customHeight="false" outlineLevel="0" collapsed="false">
      <c r="A2754" s="12" t="n">
        <v>2753</v>
      </c>
      <c r="B2754" s="12" t="n">
        <v>1448</v>
      </c>
      <c r="C2754" s="12" t="n">
        <v>50</v>
      </c>
      <c r="D2754" s="12" t="n">
        <v>1</v>
      </c>
      <c r="E2754" s="16" t="n">
        <v>529</v>
      </c>
      <c r="F2754" s="12" t="n">
        <v>0</v>
      </c>
      <c r="G2754" s="12" t="str">
        <f aca="false">INDEX(Products!$C$2:$C$181,MATCH(C2754,Products!$A$2:$A$181,0))</f>
        <v>Home &amp; Kitchen</v>
      </c>
      <c r="H2754" s="16" t="n">
        <f aca="false">INDEX(Products!$E$2:$E$181,MATCH(C2754,Products!$A$2:$A$181,0))</f>
        <v>302.36</v>
      </c>
      <c r="I2754" s="12" t="str">
        <f aca="false">INDEX(Orders!$G$2:$G$3525,MATCH(B2754,Orders!$A$2:$A$3525,0))</f>
        <v>Cancelled</v>
      </c>
      <c r="J2754" s="16" t="n">
        <f aca="false">D2754*E2754*(1-F2754/100)</f>
        <v>529</v>
      </c>
      <c r="K2754" s="16" t="n">
        <f aca="false">D2754*H2754</f>
        <v>302.36</v>
      </c>
      <c r="L2754" s="16" t="n">
        <f aca="false">J2754-K2754</f>
        <v>226.64</v>
      </c>
    </row>
    <row r="2755" customFormat="false" ht="15" hidden="false" customHeight="false" outlineLevel="0" collapsed="false">
      <c r="A2755" s="12" t="n">
        <v>2754</v>
      </c>
      <c r="B2755" s="12" t="n">
        <v>1448</v>
      </c>
      <c r="C2755" s="12" t="n">
        <v>124</v>
      </c>
      <c r="D2755" s="12" t="n">
        <v>1</v>
      </c>
      <c r="E2755" s="16" t="n">
        <v>1869</v>
      </c>
      <c r="F2755" s="12" t="n">
        <v>0</v>
      </c>
      <c r="G2755" s="12" t="str">
        <f aca="false">INDEX(Products!$C$2:$C$181,MATCH(C2755,Products!$A$2:$A$181,0))</f>
        <v>Sports &amp; Fitness</v>
      </c>
      <c r="H2755" s="16" t="n">
        <f aca="false">INDEX(Products!$E$2:$E$181,MATCH(C2755,Products!$A$2:$A$181,0))</f>
        <v>1389.29</v>
      </c>
      <c r="I2755" s="12" t="str">
        <f aca="false">INDEX(Orders!$G$2:$G$3525,MATCH(B2755,Orders!$A$2:$A$3525,0))</f>
        <v>Cancelled</v>
      </c>
      <c r="J2755" s="16" t="n">
        <f aca="false">D2755*E2755*(1-F2755/100)</f>
        <v>1869</v>
      </c>
      <c r="K2755" s="16" t="n">
        <f aca="false">D2755*H2755</f>
        <v>1389.29</v>
      </c>
      <c r="L2755" s="16" t="n">
        <f aca="false">J2755-K2755</f>
        <v>479.71</v>
      </c>
    </row>
    <row r="2756" customFormat="false" ht="15" hidden="false" customHeight="false" outlineLevel="0" collapsed="false">
      <c r="A2756" s="12" t="n">
        <v>2755</v>
      </c>
      <c r="B2756" s="12" t="n">
        <v>1449</v>
      </c>
      <c r="C2756" s="12" t="n">
        <v>129</v>
      </c>
      <c r="D2756" s="12" t="n">
        <v>1</v>
      </c>
      <c r="E2756" s="16" t="n">
        <v>3769</v>
      </c>
      <c r="F2756" s="12" t="n">
        <v>0</v>
      </c>
      <c r="G2756" s="12" t="str">
        <f aca="false">INDEX(Products!$C$2:$C$181,MATCH(C2756,Products!$A$2:$A$181,0))</f>
        <v>Sports &amp; Fitness</v>
      </c>
      <c r="H2756" s="16" t="n">
        <f aca="false">INDEX(Products!$E$2:$E$181,MATCH(C2756,Products!$A$2:$A$181,0))</f>
        <v>2597.62</v>
      </c>
      <c r="I2756" s="12" t="str">
        <f aca="false">INDEX(Orders!$G$2:$G$3525,MATCH(B2756,Orders!$A$2:$A$3525,0))</f>
        <v>Delivered</v>
      </c>
      <c r="J2756" s="16" t="n">
        <f aca="false">D2756*E2756*(1-F2756/100)</f>
        <v>3769</v>
      </c>
      <c r="K2756" s="16" t="n">
        <f aca="false">D2756*H2756</f>
        <v>2597.62</v>
      </c>
      <c r="L2756" s="16" t="n">
        <f aca="false">J2756-K2756</f>
        <v>1171.38</v>
      </c>
    </row>
    <row r="2757" customFormat="false" ht="15" hidden="false" customHeight="false" outlineLevel="0" collapsed="false">
      <c r="A2757" s="12" t="n">
        <v>2756</v>
      </c>
      <c r="B2757" s="12" t="n">
        <v>1449</v>
      </c>
      <c r="C2757" s="12" t="n">
        <v>175</v>
      </c>
      <c r="D2757" s="12" t="n">
        <v>1</v>
      </c>
      <c r="E2757" s="16" t="n">
        <v>409</v>
      </c>
      <c r="F2757" s="12" t="n">
        <v>5</v>
      </c>
      <c r="G2757" s="12" t="str">
        <f aca="false">INDEX(Products!$C$2:$C$181,MATCH(C2757,Products!$A$2:$A$181,0))</f>
        <v>Books &amp; Stationery</v>
      </c>
      <c r="H2757" s="16" t="n">
        <f aca="false">INDEX(Products!$E$2:$E$181,MATCH(C2757,Products!$A$2:$A$181,0))</f>
        <v>276.15</v>
      </c>
      <c r="I2757" s="12" t="str">
        <f aca="false">INDEX(Orders!$G$2:$G$3525,MATCH(B2757,Orders!$A$2:$A$3525,0))</f>
        <v>Delivered</v>
      </c>
      <c r="J2757" s="16" t="n">
        <f aca="false">D2757*E2757*(1-F2757/100)</f>
        <v>388.55</v>
      </c>
      <c r="K2757" s="16" t="n">
        <f aca="false">D2757*H2757</f>
        <v>276.15</v>
      </c>
      <c r="L2757" s="16" t="n">
        <f aca="false">J2757-K2757</f>
        <v>112.4</v>
      </c>
    </row>
    <row r="2758" customFormat="false" ht="15" hidden="false" customHeight="false" outlineLevel="0" collapsed="false">
      <c r="A2758" s="12" t="n">
        <v>2757</v>
      </c>
      <c r="B2758" s="12" t="n">
        <v>1449</v>
      </c>
      <c r="C2758" s="12" t="n">
        <v>160</v>
      </c>
      <c r="D2758" s="12" t="n">
        <v>1</v>
      </c>
      <c r="E2758" s="16" t="n">
        <v>229</v>
      </c>
      <c r="F2758" s="12" t="n">
        <v>0</v>
      </c>
      <c r="G2758" s="12" t="str">
        <f aca="false">INDEX(Products!$C$2:$C$181,MATCH(C2758,Products!$A$2:$A$181,0))</f>
        <v>Books &amp; Stationery</v>
      </c>
      <c r="H2758" s="16" t="n">
        <f aca="false">INDEX(Products!$E$2:$E$181,MATCH(C2758,Products!$A$2:$A$181,0))</f>
        <v>137.41</v>
      </c>
      <c r="I2758" s="12" t="str">
        <f aca="false">INDEX(Orders!$G$2:$G$3525,MATCH(B2758,Orders!$A$2:$A$3525,0))</f>
        <v>Delivered</v>
      </c>
      <c r="J2758" s="16" t="n">
        <f aca="false">D2758*E2758*(1-F2758/100)</f>
        <v>229</v>
      </c>
      <c r="K2758" s="16" t="n">
        <f aca="false">D2758*H2758</f>
        <v>137.41</v>
      </c>
      <c r="L2758" s="16" t="n">
        <f aca="false">J2758-K2758</f>
        <v>91.59</v>
      </c>
    </row>
    <row r="2759" customFormat="false" ht="15" hidden="false" customHeight="false" outlineLevel="0" collapsed="false">
      <c r="A2759" s="12" t="n">
        <v>2758</v>
      </c>
      <c r="B2759" s="12" t="n">
        <v>1450</v>
      </c>
      <c r="C2759" s="12" t="n">
        <v>68</v>
      </c>
      <c r="D2759" s="12" t="n">
        <v>1</v>
      </c>
      <c r="E2759" s="16" t="n">
        <v>2859</v>
      </c>
      <c r="F2759" s="12" t="n">
        <v>0</v>
      </c>
      <c r="G2759" s="12" t="str">
        <f aca="false">INDEX(Products!$C$2:$C$181,MATCH(C2759,Products!$A$2:$A$181,0))</f>
        <v>Fashion</v>
      </c>
      <c r="H2759" s="16" t="n">
        <f aca="false">INDEX(Products!$E$2:$E$181,MATCH(C2759,Products!$A$2:$A$181,0))</f>
        <v>1757.26</v>
      </c>
      <c r="I2759" s="12" t="str">
        <f aca="false">INDEX(Orders!$G$2:$G$3525,MATCH(B2759,Orders!$A$2:$A$3525,0))</f>
        <v>Delivered</v>
      </c>
      <c r="J2759" s="16" t="n">
        <f aca="false">D2759*E2759*(1-F2759/100)</f>
        <v>2859</v>
      </c>
      <c r="K2759" s="16" t="n">
        <f aca="false">D2759*H2759</f>
        <v>1757.26</v>
      </c>
      <c r="L2759" s="16" t="n">
        <f aca="false">J2759-K2759</f>
        <v>1101.74</v>
      </c>
    </row>
    <row r="2760" customFormat="false" ht="15" hidden="false" customHeight="false" outlineLevel="0" collapsed="false">
      <c r="A2760" s="12" t="n">
        <v>2759</v>
      </c>
      <c r="B2760" s="12" t="n">
        <v>1450</v>
      </c>
      <c r="C2760" s="12" t="n">
        <v>168</v>
      </c>
      <c r="D2760" s="12" t="n">
        <v>1</v>
      </c>
      <c r="E2760" s="16" t="n">
        <v>149</v>
      </c>
      <c r="F2760" s="12" t="n">
        <v>5</v>
      </c>
      <c r="G2760" s="12" t="str">
        <f aca="false">INDEX(Products!$C$2:$C$181,MATCH(C2760,Products!$A$2:$A$181,0))</f>
        <v>Books &amp; Stationery</v>
      </c>
      <c r="H2760" s="16" t="n">
        <f aca="false">INDEX(Products!$E$2:$E$181,MATCH(C2760,Products!$A$2:$A$181,0))</f>
        <v>83.16</v>
      </c>
      <c r="I2760" s="12" t="str">
        <f aca="false">INDEX(Orders!$G$2:$G$3525,MATCH(B2760,Orders!$A$2:$A$3525,0))</f>
        <v>Delivered</v>
      </c>
      <c r="J2760" s="16" t="n">
        <f aca="false">D2760*E2760*(1-F2760/100)</f>
        <v>141.55</v>
      </c>
      <c r="K2760" s="16" t="n">
        <f aca="false">D2760*H2760</f>
        <v>83.16</v>
      </c>
      <c r="L2760" s="16" t="n">
        <f aca="false">J2760-K2760</f>
        <v>58.39</v>
      </c>
    </row>
    <row r="2761" customFormat="false" ht="15" hidden="false" customHeight="false" outlineLevel="0" collapsed="false">
      <c r="A2761" s="12" t="n">
        <v>2760</v>
      </c>
      <c r="B2761" s="12" t="n">
        <v>1451</v>
      </c>
      <c r="C2761" s="12" t="n">
        <v>55</v>
      </c>
      <c r="D2761" s="12" t="n">
        <v>1</v>
      </c>
      <c r="E2761" s="16" t="n">
        <v>1459</v>
      </c>
      <c r="F2761" s="12" t="n">
        <v>10</v>
      </c>
      <c r="G2761" s="12" t="str">
        <f aca="false">INDEX(Products!$C$2:$C$181,MATCH(C2761,Products!$A$2:$A$181,0))</f>
        <v>Home &amp; Kitchen</v>
      </c>
      <c r="H2761" s="16" t="n">
        <f aca="false">INDEX(Products!$E$2:$E$181,MATCH(C2761,Products!$A$2:$A$181,0))</f>
        <v>824.91</v>
      </c>
      <c r="I2761" s="12" t="str">
        <f aca="false">INDEX(Orders!$G$2:$G$3525,MATCH(B2761,Orders!$A$2:$A$3525,0))</f>
        <v>Delivered</v>
      </c>
      <c r="J2761" s="16" t="n">
        <f aca="false">D2761*E2761*(1-F2761/100)</f>
        <v>1313.1</v>
      </c>
      <c r="K2761" s="16" t="n">
        <f aca="false">D2761*H2761</f>
        <v>824.91</v>
      </c>
      <c r="L2761" s="16" t="n">
        <f aca="false">J2761-K2761</f>
        <v>488.19</v>
      </c>
    </row>
    <row r="2762" customFormat="false" ht="15" hidden="false" customHeight="false" outlineLevel="0" collapsed="false">
      <c r="A2762" s="12" t="n">
        <v>2761</v>
      </c>
      <c r="B2762" s="12" t="n">
        <v>1452</v>
      </c>
      <c r="C2762" s="12" t="n">
        <v>58</v>
      </c>
      <c r="D2762" s="12" t="n">
        <v>1</v>
      </c>
      <c r="E2762" s="16" t="n">
        <v>3319</v>
      </c>
      <c r="F2762" s="12" t="n">
        <v>0</v>
      </c>
      <c r="G2762" s="12" t="str">
        <f aca="false">INDEX(Products!$C$2:$C$181,MATCH(C2762,Products!$A$2:$A$181,0))</f>
        <v>Home &amp; Kitchen</v>
      </c>
      <c r="H2762" s="16" t="n">
        <f aca="false">INDEX(Products!$E$2:$E$181,MATCH(C2762,Products!$A$2:$A$181,0))</f>
        <v>2403.93</v>
      </c>
      <c r="I2762" s="12" t="str">
        <f aca="false">INDEX(Orders!$G$2:$G$3525,MATCH(B2762,Orders!$A$2:$A$3525,0))</f>
        <v>Delivered</v>
      </c>
      <c r="J2762" s="16" t="n">
        <f aca="false">D2762*E2762*(1-F2762/100)</f>
        <v>3319</v>
      </c>
      <c r="K2762" s="16" t="n">
        <f aca="false">D2762*H2762</f>
        <v>2403.93</v>
      </c>
      <c r="L2762" s="16" t="n">
        <f aca="false">J2762-K2762</f>
        <v>915.07</v>
      </c>
    </row>
    <row r="2763" customFormat="false" ht="15" hidden="false" customHeight="false" outlineLevel="0" collapsed="false">
      <c r="A2763" s="12" t="n">
        <v>2762</v>
      </c>
      <c r="B2763" s="12" t="n">
        <v>1452</v>
      </c>
      <c r="C2763" s="12" t="n">
        <v>127</v>
      </c>
      <c r="D2763" s="12" t="n">
        <v>1</v>
      </c>
      <c r="E2763" s="16" t="n">
        <v>3449</v>
      </c>
      <c r="F2763" s="12" t="n">
        <v>0</v>
      </c>
      <c r="G2763" s="12" t="str">
        <f aca="false">INDEX(Products!$C$2:$C$181,MATCH(C2763,Products!$A$2:$A$181,0))</f>
        <v>Sports &amp; Fitness</v>
      </c>
      <c r="H2763" s="16" t="n">
        <f aca="false">INDEX(Products!$E$2:$E$181,MATCH(C2763,Products!$A$2:$A$181,0))</f>
        <v>2115.56</v>
      </c>
      <c r="I2763" s="12" t="str">
        <f aca="false">INDEX(Orders!$G$2:$G$3525,MATCH(B2763,Orders!$A$2:$A$3525,0))</f>
        <v>Delivered</v>
      </c>
      <c r="J2763" s="16" t="n">
        <f aca="false">D2763*E2763*(1-F2763/100)</f>
        <v>3449</v>
      </c>
      <c r="K2763" s="16" t="n">
        <f aca="false">D2763*H2763</f>
        <v>2115.56</v>
      </c>
      <c r="L2763" s="16" t="n">
        <f aca="false">J2763-K2763</f>
        <v>1333.44</v>
      </c>
    </row>
    <row r="2764" customFormat="false" ht="15" hidden="false" customHeight="false" outlineLevel="0" collapsed="false">
      <c r="A2764" s="12" t="n">
        <v>2763</v>
      </c>
      <c r="B2764" s="12" t="n">
        <v>1452</v>
      </c>
      <c r="C2764" s="12" t="n">
        <v>104</v>
      </c>
      <c r="D2764" s="12" t="n">
        <v>1</v>
      </c>
      <c r="E2764" s="16" t="n">
        <v>329</v>
      </c>
      <c r="F2764" s="12" t="n">
        <v>10</v>
      </c>
      <c r="G2764" s="12" t="str">
        <f aca="false">INDEX(Products!$C$2:$C$181,MATCH(C2764,Products!$A$2:$A$181,0))</f>
        <v>Beauty</v>
      </c>
      <c r="H2764" s="16" t="n">
        <f aca="false">INDEX(Products!$E$2:$E$181,MATCH(C2764,Products!$A$2:$A$181,0))</f>
        <v>224.61</v>
      </c>
      <c r="I2764" s="12" t="str">
        <f aca="false">INDEX(Orders!$G$2:$G$3525,MATCH(B2764,Orders!$A$2:$A$3525,0))</f>
        <v>Delivered</v>
      </c>
      <c r="J2764" s="16" t="n">
        <f aca="false">D2764*E2764*(1-F2764/100)</f>
        <v>296.1</v>
      </c>
      <c r="K2764" s="16" t="n">
        <f aca="false">D2764*H2764</f>
        <v>224.61</v>
      </c>
      <c r="L2764" s="16" t="n">
        <f aca="false">J2764-K2764</f>
        <v>71.49</v>
      </c>
    </row>
    <row r="2765" customFormat="false" ht="15" hidden="false" customHeight="false" outlineLevel="0" collapsed="false">
      <c r="A2765" s="12" t="n">
        <v>2764</v>
      </c>
      <c r="B2765" s="12" t="n">
        <v>1452</v>
      </c>
      <c r="C2765" s="12" t="n">
        <v>126</v>
      </c>
      <c r="D2765" s="12" t="n">
        <v>1</v>
      </c>
      <c r="E2765" s="16" t="n">
        <v>1359</v>
      </c>
      <c r="F2765" s="12" t="n">
        <v>5</v>
      </c>
      <c r="G2765" s="12" t="str">
        <f aca="false">INDEX(Products!$C$2:$C$181,MATCH(C2765,Products!$A$2:$A$181,0))</f>
        <v>Sports &amp; Fitness</v>
      </c>
      <c r="H2765" s="16" t="n">
        <f aca="false">INDEX(Products!$E$2:$E$181,MATCH(C2765,Products!$A$2:$A$181,0))</f>
        <v>852.12</v>
      </c>
      <c r="I2765" s="12" t="str">
        <f aca="false">INDEX(Orders!$G$2:$G$3525,MATCH(B2765,Orders!$A$2:$A$3525,0))</f>
        <v>Delivered</v>
      </c>
      <c r="J2765" s="16" t="n">
        <f aca="false">D2765*E2765*(1-F2765/100)</f>
        <v>1291.05</v>
      </c>
      <c r="K2765" s="16" t="n">
        <f aca="false">D2765*H2765</f>
        <v>852.12</v>
      </c>
      <c r="L2765" s="16" t="n">
        <f aca="false">J2765-K2765</f>
        <v>438.93</v>
      </c>
    </row>
    <row r="2766" customFormat="false" ht="15" hidden="false" customHeight="false" outlineLevel="0" collapsed="false">
      <c r="A2766" s="12" t="n">
        <v>2765</v>
      </c>
      <c r="B2766" s="12" t="n">
        <v>1453</v>
      </c>
      <c r="C2766" s="12" t="n">
        <v>113</v>
      </c>
      <c r="D2766" s="12" t="n">
        <v>1</v>
      </c>
      <c r="E2766" s="16" t="n">
        <v>599</v>
      </c>
      <c r="F2766" s="12" t="n">
        <v>5</v>
      </c>
      <c r="G2766" s="12" t="str">
        <f aca="false">INDEX(Products!$C$2:$C$181,MATCH(C2766,Products!$A$2:$A$181,0))</f>
        <v>Beauty</v>
      </c>
      <c r="H2766" s="16" t="n">
        <f aca="false">INDEX(Products!$E$2:$E$181,MATCH(C2766,Products!$A$2:$A$181,0))</f>
        <v>358.68</v>
      </c>
      <c r="I2766" s="12" t="str">
        <f aca="false">INDEX(Orders!$G$2:$G$3525,MATCH(B2766,Orders!$A$2:$A$3525,0))</f>
        <v>Delivered</v>
      </c>
      <c r="J2766" s="16" t="n">
        <f aca="false">D2766*E2766*(1-F2766/100)</f>
        <v>569.05</v>
      </c>
      <c r="K2766" s="16" t="n">
        <f aca="false">D2766*H2766</f>
        <v>358.68</v>
      </c>
      <c r="L2766" s="16" t="n">
        <f aca="false">J2766-K2766</f>
        <v>210.37</v>
      </c>
    </row>
    <row r="2767" customFormat="false" ht="15" hidden="false" customHeight="false" outlineLevel="0" collapsed="false">
      <c r="A2767" s="12" t="n">
        <v>2766</v>
      </c>
      <c r="B2767" s="12" t="n">
        <v>1454</v>
      </c>
      <c r="C2767" s="12" t="n">
        <v>51</v>
      </c>
      <c r="D2767" s="12" t="n">
        <v>1</v>
      </c>
      <c r="E2767" s="16" t="n">
        <v>549</v>
      </c>
      <c r="F2767" s="12" t="n">
        <v>15</v>
      </c>
      <c r="G2767" s="12" t="str">
        <f aca="false">INDEX(Products!$C$2:$C$181,MATCH(C2767,Products!$A$2:$A$181,0))</f>
        <v>Home &amp; Kitchen</v>
      </c>
      <c r="H2767" s="16" t="n">
        <f aca="false">INDEX(Products!$E$2:$E$181,MATCH(C2767,Products!$A$2:$A$181,0))</f>
        <v>371.83</v>
      </c>
      <c r="I2767" s="12" t="str">
        <f aca="false">INDEX(Orders!$G$2:$G$3525,MATCH(B2767,Orders!$A$2:$A$3525,0))</f>
        <v>Cancelled</v>
      </c>
      <c r="J2767" s="16" t="n">
        <f aca="false">D2767*E2767*(1-F2767/100)</f>
        <v>466.65</v>
      </c>
      <c r="K2767" s="16" t="n">
        <f aca="false">D2767*H2767</f>
        <v>371.83</v>
      </c>
      <c r="L2767" s="16" t="n">
        <f aca="false">J2767-K2767</f>
        <v>94.82</v>
      </c>
    </row>
    <row r="2768" customFormat="false" ht="15" hidden="false" customHeight="false" outlineLevel="0" collapsed="false">
      <c r="A2768" s="12" t="n">
        <v>2767</v>
      </c>
      <c r="B2768" s="12" t="n">
        <v>1454</v>
      </c>
      <c r="C2768" s="12" t="n">
        <v>43</v>
      </c>
      <c r="D2768" s="12" t="n">
        <v>1</v>
      </c>
      <c r="E2768" s="16" t="n">
        <v>1839</v>
      </c>
      <c r="F2768" s="12" t="n">
        <v>5</v>
      </c>
      <c r="G2768" s="12" t="str">
        <f aca="false">INDEX(Products!$C$2:$C$181,MATCH(C2768,Products!$A$2:$A$181,0))</f>
        <v>Home &amp; Kitchen</v>
      </c>
      <c r="H2768" s="16" t="n">
        <f aca="false">INDEX(Products!$E$2:$E$181,MATCH(C2768,Products!$A$2:$A$181,0))</f>
        <v>1131.05</v>
      </c>
      <c r="I2768" s="12" t="str">
        <f aca="false">INDEX(Orders!$G$2:$G$3525,MATCH(B2768,Orders!$A$2:$A$3525,0))</f>
        <v>Cancelled</v>
      </c>
      <c r="J2768" s="16" t="n">
        <f aca="false">D2768*E2768*(1-F2768/100)</f>
        <v>1747.05</v>
      </c>
      <c r="K2768" s="16" t="n">
        <f aca="false">D2768*H2768</f>
        <v>1131.05</v>
      </c>
      <c r="L2768" s="16" t="n">
        <f aca="false">J2768-K2768</f>
        <v>616</v>
      </c>
    </row>
    <row r="2769" customFormat="false" ht="15" hidden="false" customHeight="false" outlineLevel="0" collapsed="false">
      <c r="A2769" s="12" t="n">
        <v>2768</v>
      </c>
      <c r="B2769" s="12" t="n">
        <v>1454</v>
      </c>
      <c r="C2769" s="12" t="n">
        <v>151</v>
      </c>
      <c r="D2769" s="12" t="n">
        <v>1</v>
      </c>
      <c r="E2769" s="16" t="n">
        <v>149</v>
      </c>
      <c r="F2769" s="12" t="n">
        <v>0</v>
      </c>
      <c r="G2769" s="12" t="str">
        <f aca="false">INDEX(Products!$C$2:$C$181,MATCH(C2769,Products!$A$2:$A$181,0))</f>
        <v>Books &amp; Stationery</v>
      </c>
      <c r="H2769" s="16" t="n">
        <f aca="false">INDEX(Products!$E$2:$E$181,MATCH(C2769,Products!$A$2:$A$181,0))</f>
        <v>97.78</v>
      </c>
      <c r="I2769" s="12" t="str">
        <f aca="false">INDEX(Orders!$G$2:$G$3525,MATCH(B2769,Orders!$A$2:$A$3525,0))</f>
        <v>Cancelled</v>
      </c>
      <c r="J2769" s="16" t="n">
        <f aca="false">D2769*E2769*(1-F2769/100)</f>
        <v>149</v>
      </c>
      <c r="K2769" s="16" t="n">
        <f aca="false">D2769*H2769</f>
        <v>97.78</v>
      </c>
      <c r="L2769" s="16" t="n">
        <f aca="false">J2769-K2769</f>
        <v>51.22</v>
      </c>
    </row>
    <row r="2770" customFormat="false" ht="15" hidden="false" customHeight="false" outlineLevel="0" collapsed="false">
      <c r="A2770" s="12" t="n">
        <v>2769</v>
      </c>
      <c r="B2770" s="12" t="n">
        <v>1454</v>
      </c>
      <c r="C2770" s="12" t="n">
        <v>107</v>
      </c>
      <c r="D2770" s="12" t="n">
        <v>2</v>
      </c>
      <c r="E2770" s="16" t="n">
        <v>1239</v>
      </c>
      <c r="F2770" s="12" t="n">
        <v>5</v>
      </c>
      <c r="G2770" s="12" t="str">
        <f aca="false">INDEX(Products!$C$2:$C$181,MATCH(C2770,Products!$A$2:$A$181,0))</f>
        <v>Beauty</v>
      </c>
      <c r="H2770" s="16" t="n">
        <f aca="false">INDEX(Products!$E$2:$E$181,MATCH(C2770,Products!$A$2:$A$181,0))</f>
        <v>737.02</v>
      </c>
      <c r="I2770" s="12" t="str">
        <f aca="false">INDEX(Orders!$G$2:$G$3525,MATCH(B2770,Orders!$A$2:$A$3525,0))</f>
        <v>Cancelled</v>
      </c>
      <c r="J2770" s="16" t="n">
        <f aca="false">D2770*E2770*(1-F2770/100)</f>
        <v>2354.1</v>
      </c>
      <c r="K2770" s="16" t="n">
        <f aca="false">D2770*H2770</f>
        <v>1474.04</v>
      </c>
      <c r="L2770" s="16" t="n">
        <f aca="false">J2770-K2770</f>
        <v>880.06</v>
      </c>
    </row>
    <row r="2771" customFormat="false" ht="15" hidden="false" customHeight="false" outlineLevel="0" collapsed="false">
      <c r="A2771" s="12" t="n">
        <v>2770</v>
      </c>
      <c r="B2771" s="12" t="n">
        <v>1455</v>
      </c>
      <c r="C2771" s="12" t="n">
        <v>109</v>
      </c>
      <c r="D2771" s="12" t="n">
        <v>1</v>
      </c>
      <c r="E2771" s="16" t="n">
        <v>699</v>
      </c>
      <c r="F2771" s="12" t="n">
        <v>10</v>
      </c>
      <c r="G2771" s="12" t="str">
        <f aca="false">INDEX(Products!$C$2:$C$181,MATCH(C2771,Products!$A$2:$A$181,0))</f>
        <v>Beauty</v>
      </c>
      <c r="H2771" s="16" t="n">
        <f aca="false">INDEX(Products!$E$2:$E$181,MATCH(C2771,Products!$A$2:$A$181,0))</f>
        <v>488.81</v>
      </c>
      <c r="I2771" s="12" t="str">
        <f aca="false">INDEX(Orders!$G$2:$G$3525,MATCH(B2771,Orders!$A$2:$A$3525,0))</f>
        <v>Delivered</v>
      </c>
      <c r="J2771" s="16" t="n">
        <f aca="false">D2771*E2771*(1-F2771/100)</f>
        <v>629.1</v>
      </c>
      <c r="K2771" s="16" t="n">
        <f aca="false">D2771*H2771</f>
        <v>488.81</v>
      </c>
      <c r="L2771" s="16" t="n">
        <f aca="false">J2771-K2771</f>
        <v>140.29</v>
      </c>
    </row>
    <row r="2772" customFormat="false" ht="15" hidden="false" customHeight="false" outlineLevel="0" collapsed="false">
      <c r="A2772" s="12" t="n">
        <v>2771</v>
      </c>
      <c r="B2772" s="12" t="n">
        <v>1456</v>
      </c>
      <c r="C2772" s="12" t="n">
        <v>100</v>
      </c>
      <c r="D2772" s="12" t="n">
        <v>1</v>
      </c>
      <c r="E2772" s="16" t="n">
        <v>1619</v>
      </c>
      <c r="F2772" s="12" t="n">
        <v>0</v>
      </c>
      <c r="G2772" s="12" t="str">
        <f aca="false">INDEX(Products!$C$2:$C$181,MATCH(C2772,Products!$A$2:$A$181,0))</f>
        <v>Beauty</v>
      </c>
      <c r="H2772" s="16" t="n">
        <f aca="false">INDEX(Products!$E$2:$E$181,MATCH(C2772,Products!$A$2:$A$181,0))</f>
        <v>1142.97</v>
      </c>
      <c r="I2772" s="12" t="str">
        <f aca="false">INDEX(Orders!$G$2:$G$3525,MATCH(B2772,Orders!$A$2:$A$3525,0))</f>
        <v>Cancelled</v>
      </c>
      <c r="J2772" s="16" t="n">
        <f aca="false">D2772*E2772*(1-F2772/100)</f>
        <v>1619</v>
      </c>
      <c r="K2772" s="16" t="n">
        <f aca="false">D2772*H2772</f>
        <v>1142.97</v>
      </c>
      <c r="L2772" s="16" t="n">
        <f aca="false">J2772-K2772</f>
        <v>476.03</v>
      </c>
    </row>
    <row r="2773" customFormat="false" ht="15" hidden="false" customHeight="false" outlineLevel="0" collapsed="false">
      <c r="A2773" s="12" t="n">
        <v>2772</v>
      </c>
      <c r="B2773" s="12" t="n">
        <v>1456</v>
      </c>
      <c r="C2773" s="12" t="n">
        <v>180</v>
      </c>
      <c r="D2773" s="12" t="n">
        <v>1</v>
      </c>
      <c r="E2773" s="16" t="n">
        <v>859</v>
      </c>
      <c r="F2773" s="12" t="n">
        <v>0</v>
      </c>
      <c r="G2773" s="12" t="str">
        <f aca="false">INDEX(Products!$C$2:$C$181,MATCH(C2773,Products!$A$2:$A$181,0))</f>
        <v>Books &amp; Stationery</v>
      </c>
      <c r="H2773" s="16" t="n">
        <f aca="false">INDEX(Products!$E$2:$E$181,MATCH(C2773,Products!$A$2:$A$181,0))</f>
        <v>571.32</v>
      </c>
      <c r="I2773" s="12" t="str">
        <f aca="false">INDEX(Orders!$G$2:$G$3525,MATCH(B2773,Orders!$A$2:$A$3525,0))</f>
        <v>Cancelled</v>
      </c>
      <c r="J2773" s="16" t="n">
        <f aca="false">D2773*E2773*(1-F2773/100)</f>
        <v>859</v>
      </c>
      <c r="K2773" s="16" t="n">
        <f aca="false">D2773*H2773</f>
        <v>571.32</v>
      </c>
      <c r="L2773" s="16" t="n">
        <f aca="false">J2773-K2773</f>
        <v>287.68</v>
      </c>
    </row>
    <row r="2774" customFormat="false" ht="15" hidden="false" customHeight="false" outlineLevel="0" collapsed="false">
      <c r="A2774" s="12" t="n">
        <v>2773</v>
      </c>
      <c r="B2774" s="12" t="n">
        <v>1457</v>
      </c>
      <c r="C2774" s="12" t="n">
        <v>64</v>
      </c>
      <c r="D2774" s="12" t="n">
        <v>1</v>
      </c>
      <c r="E2774" s="16" t="n">
        <v>2519</v>
      </c>
      <c r="F2774" s="12" t="n">
        <v>20</v>
      </c>
      <c r="G2774" s="12" t="str">
        <f aca="false">INDEX(Products!$C$2:$C$181,MATCH(C2774,Products!$A$2:$A$181,0))</f>
        <v>Fashion</v>
      </c>
      <c r="H2774" s="16" t="n">
        <f aca="false">INDEX(Products!$E$2:$E$181,MATCH(C2774,Products!$A$2:$A$181,0))</f>
        <v>1819.09</v>
      </c>
      <c r="I2774" s="12" t="str">
        <f aca="false">INDEX(Orders!$G$2:$G$3525,MATCH(B2774,Orders!$A$2:$A$3525,0))</f>
        <v>Delivered</v>
      </c>
      <c r="J2774" s="16" t="n">
        <f aca="false">D2774*E2774*(1-F2774/100)</f>
        <v>2015.2</v>
      </c>
      <c r="K2774" s="16" t="n">
        <f aca="false">D2774*H2774</f>
        <v>1819.09</v>
      </c>
      <c r="L2774" s="16" t="n">
        <f aca="false">J2774-K2774</f>
        <v>196.11</v>
      </c>
    </row>
    <row r="2775" customFormat="false" ht="15" hidden="false" customHeight="false" outlineLevel="0" collapsed="false">
      <c r="A2775" s="12" t="n">
        <v>2774</v>
      </c>
      <c r="B2775" s="12" t="n">
        <v>1458</v>
      </c>
      <c r="C2775" s="12" t="n">
        <v>167</v>
      </c>
      <c r="D2775" s="12" t="n">
        <v>1</v>
      </c>
      <c r="E2775" s="16" t="n">
        <v>119</v>
      </c>
      <c r="F2775" s="12" t="n">
        <v>15</v>
      </c>
      <c r="G2775" s="12" t="str">
        <f aca="false">INDEX(Products!$C$2:$C$181,MATCH(C2775,Products!$A$2:$A$181,0))</f>
        <v>Books &amp; Stationery</v>
      </c>
      <c r="H2775" s="16" t="n">
        <f aca="false">INDEX(Products!$E$2:$E$181,MATCH(C2775,Products!$A$2:$A$181,0))</f>
        <v>68.21</v>
      </c>
      <c r="I2775" s="12" t="str">
        <f aca="false">INDEX(Orders!$G$2:$G$3525,MATCH(B2775,Orders!$A$2:$A$3525,0))</f>
        <v>Cancelled</v>
      </c>
      <c r="J2775" s="16" t="n">
        <f aca="false">D2775*E2775*(1-F2775/100)</f>
        <v>101.15</v>
      </c>
      <c r="K2775" s="16" t="n">
        <f aca="false">D2775*H2775</f>
        <v>68.21</v>
      </c>
      <c r="L2775" s="16" t="n">
        <f aca="false">J2775-K2775</f>
        <v>32.94</v>
      </c>
    </row>
    <row r="2776" customFormat="false" ht="15" hidden="false" customHeight="false" outlineLevel="0" collapsed="false">
      <c r="A2776" s="12" t="n">
        <v>2775</v>
      </c>
      <c r="B2776" s="12" t="n">
        <v>1458</v>
      </c>
      <c r="C2776" s="12" t="n">
        <v>49</v>
      </c>
      <c r="D2776" s="12" t="n">
        <v>2</v>
      </c>
      <c r="E2776" s="16" t="n">
        <v>2809</v>
      </c>
      <c r="F2776" s="12" t="n">
        <v>0</v>
      </c>
      <c r="G2776" s="12" t="str">
        <f aca="false">INDEX(Products!$C$2:$C$181,MATCH(C2776,Products!$A$2:$A$181,0))</f>
        <v>Home &amp; Kitchen</v>
      </c>
      <c r="H2776" s="16" t="n">
        <f aca="false">INDEX(Products!$E$2:$E$181,MATCH(C2776,Products!$A$2:$A$181,0))</f>
        <v>1785.14</v>
      </c>
      <c r="I2776" s="12" t="str">
        <f aca="false">INDEX(Orders!$G$2:$G$3525,MATCH(B2776,Orders!$A$2:$A$3525,0))</f>
        <v>Cancelled</v>
      </c>
      <c r="J2776" s="16" t="n">
        <f aca="false">D2776*E2776*(1-F2776/100)</f>
        <v>5618</v>
      </c>
      <c r="K2776" s="16" t="n">
        <f aca="false">D2776*H2776</f>
        <v>3570.28</v>
      </c>
      <c r="L2776" s="16" t="n">
        <f aca="false">J2776-K2776</f>
        <v>2047.72</v>
      </c>
    </row>
    <row r="2777" customFormat="false" ht="15" hidden="false" customHeight="false" outlineLevel="0" collapsed="false">
      <c r="A2777" s="12" t="n">
        <v>2776</v>
      </c>
      <c r="B2777" s="12" t="n">
        <v>1459</v>
      </c>
      <c r="C2777" s="12" t="n">
        <v>127</v>
      </c>
      <c r="D2777" s="12" t="n">
        <v>1</v>
      </c>
      <c r="E2777" s="16" t="n">
        <v>3449</v>
      </c>
      <c r="F2777" s="12" t="n">
        <v>0</v>
      </c>
      <c r="G2777" s="12" t="str">
        <f aca="false">INDEX(Products!$C$2:$C$181,MATCH(C2777,Products!$A$2:$A$181,0))</f>
        <v>Sports &amp; Fitness</v>
      </c>
      <c r="H2777" s="16" t="n">
        <f aca="false">INDEX(Products!$E$2:$E$181,MATCH(C2777,Products!$A$2:$A$181,0))</f>
        <v>2115.56</v>
      </c>
      <c r="I2777" s="12" t="str">
        <f aca="false">INDEX(Orders!$G$2:$G$3525,MATCH(B2777,Orders!$A$2:$A$3525,0))</f>
        <v>Delivered</v>
      </c>
      <c r="J2777" s="16" t="n">
        <f aca="false">D2777*E2777*(1-F2777/100)</f>
        <v>3449</v>
      </c>
      <c r="K2777" s="16" t="n">
        <f aca="false">D2777*H2777</f>
        <v>2115.56</v>
      </c>
      <c r="L2777" s="16" t="n">
        <f aca="false">J2777-K2777</f>
        <v>1333.44</v>
      </c>
    </row>
    <row r="2778" customFormat="false" ht="15" hidden="false" customHeight="false" outlineLevel="0" collapsed="false">
      <c r="A2778" s="12" t="n">
        <v>2777</v>
      </c>
      <c r="B2778" s="12" t="n">
        <v>1459</v>
      </c>
      <c r="C2778" s="12" t="n">
        <v>77</v>
      </c>
      <c r="D2778" s="12" t="n">
        <v>1</v>
      </c>
      <c r="E2778" s="16" t="n">
        <v>699</v>
      </c>
      <c r="F2778" s="12" t="n">
        <v>0</v>
      </c>
      <c r="G2778" s="12" t="str">
        <f aca="false">INDEX(Products!$C$2:$C$181,MATCH(C2778,Products!$A$2:$A$181,0))</f>
        <v>Fashion</v>
      </c>
      <c r="H2778" s="16" t="n">
        <f aca="false">INDEX(Products!$E$2:$E$181,MATCH(C2778,Products!$A$2:$A$181,0))</f>
        <v>452.88</v>
      </c>
      <c r="I2778" s="12" t="str">
        <f aca="false">INDEX(Orders!$G$2:$G$3525,MATCH(B2778,Orders!$A$2:$A$3525,0))</f>
        <v>Delivered</v>
      </c>
      <c r="J2778" s="16" t="n">
        <f aca="false">D2778*E2778*(1-F2778/100)</f>
        <v>699</v>
      </c>
      <c r="K2778" s="16" t="n">
        <f aca="false">D2778*H2778</f>
        <v>452.88</v>
      </c>
      <c r="L2778" s="16" t="n">
        <f aca="false">J2778-K2778</f>
        <v>246.12</v>
      </c>
    </row>
    <row r="2779" customFormat="false" ht="15" hidden="false" customHeight="false" outlineLevel="0" collapsed="false">
      <c r="A2779" s="12" t="n">
        <v>2778</v>
      </c>
      <c r="B2779" s="12" t="n">
        <v>1460</v>
      </c>
      <c r="C2779" s="12" t="n">
        <v>95</v>
      </c>
      <c r="D2779" s="12" t="n">
        <v>1</v>
      </c>
      <c r="E2779" s="16" t="n">
        <v>1029</v>
      </c>
      <c r="F2779" s="12" t="n">
        <v>0</v>
      </c>
      <c r="G2779" s="12" t="str">
        <f aca="false">INDEX(Products!$C$2:$C$181,MATCH(C2779,Products!$A$2:$A$181,0))</f>
        <v>Beauty</v>
      </c>
      <c r="H2779" s="16" t="n">
        <f aca="false">INDEX(Products!$E$2:$E$181,MATCH(C2779,Products!$A$2:$A$181,0))</f>
        <v>615.72</v>
      </c>
      <c r="I2779" s="12" t="str">
        <f aca="false">INDEX(Orders!$G$2:$G$3525,MATCH(B2779,Orders!$A$2:$A$3525,0))</f>
        <v>Delivered</v>
      </c>
      <c r="J2779" s="16" t="n">
        <f aca="false">D2779*E2779*(1-F2779/100)</f>
        <v>1029</v>
      </c>
      <c r="K2779" s="16" t="n">
        <f aca="false">D2779*H2779</f>
        <v>615.72</v>
      </c>
      <c r="L2779" s="16" t="n">
        <f aca="false">J2779-K2779</f>
        <v>413.28</v>
      </c>
    </row>
    <row r="2780" customFormat="false" ht="15" hidden="false" customHeight="false" outlineLevel="0" collapsed="false">
      <c r="A2780" s="12" t="n">
        <v>2779</v>
      </c>
      <c r="B2780" s="12" t="n">
        <v>1461</v>
      </c>
      <c r="C2780" s="12" t="n">
        <v>173</v>
      </c>
      <c r="D2780" s="12" t="n">
        <v>1</v>
      </c>
      <c r="E2780" s="16" t="n">
        <v>429</v>
      </c>
      <c r="F2780" s="12" t="n">
        <v>0</v>
      </c>
      <c r="G2780" s="12" t="str">
        <f aca="false">INDEX(Products!$C$2:$C$181,MATCH(C2780,Products!$A$2:$A$181,0))</f>
        <v>Books &amp; Stationery</v>
      </c>
      <c r="H2780" s="16" t="n">
        <f aca="false">INDEX(Products!$E$2:$E$181,MATCH(C2780,Products!$A$2:$A$181,0))</f>
        <v>288.79</v>
      </c>
      <c r="I2780" s="12" t="str">
        <f aca="false">INDEX(Orders!$G$2:$G$3525,MATCH(B2780,Orders!$A$2:$A$3525,0))</f>
        <v>Delivered</v>
      </c>
      <c r="J2780" s="16" t="n">
        <f aca="false">D2780*E2780*(1-F2780/100)</f>
        <v>429</v>
      </c>
      <c r="K2780" s="16" t="n">
        <f aca="false">D2780*H2780</f>
        <v>288.79</v>
      </c>
      <c r="L2780" s="16" t="n">
        <f aca="false">J2780-K2780</f>
        <v>140.21</v>
      </c>
    </row>
    <row r="2781" customFormat="false" ht="15" hidden="false" customHeight="false" outlineLevel="0" collapsed="false">
      <c r="A2781" s="12" t="n">
        <v>2780</v>
      </c>
      <c r="B2781" s="12" t="n">
        <v>1462</v>
      </c>
      <c r="C2781" s="12" t="n">
        <v>7</v>
      </c>
      <c r="D2781" s="12" t="n">
        <v>2</v>
      </c>
      <c r="E2781" s="16" t="n">
        <v>5139</v>
      </c>
      <c r="F2781" s="12" t="n">
        <v>0</v>
      </c>
      <c r="G2781" s="12" t="str">
        <f aca="false">INDEX(Products!$C$2:$C$181,MATCH(C2781,Products!$A$2:$A$181,0))</f>
        <v>Electronics</v>
      </c>
      <c r="H2781" s="16" t="n">
        <f aca="false">INDEX(Products!$E$2:$E$181,MATCH(C2781,Products!$A$2:$A$181,0))</f>
        <v>3044.69</v>
      </c>
      <c r="I2781" s="12" t="str">
        <f aca="false">INDEX(Orders!$G$2:$G$3525,MATCH(B2781,Orders!$A$2:$A$3525,0))</f>
        <v>Cancelled</v>
      </c>
      <c r="J2781" s="16" t="n">
        <f aca="false">D2781*E2781*(1-F2781/100)</f>
        <v>10278</v>
      </c>
      <c r="K2781" s="16" t="n">
        <f aca="false">D2781*H2781</f>
        <v>6089.38</v>
      </c>
      <c r="L2781" s="16" t="n">
        <f aca="false">J2781-K2781</f>
        <v>4188.62</v>
      </c>
    </row>
    <row r="2782" customFormat="false" ht="15" hidden="false" customHeight="false" outlineLevel="0" collapsed="false">
      <c r="A2782" s="12" t="n">
        <v>2781</v>
      </c>
      <c r="B2782" s="12" t="n">
        <v>1463</v>
      </c>
      <c r="C2782" s="12" t="n">
        <v>154</v>
      </c>
      <c r="D2782" s="12" t="n">
        <v>1</v>
      </c>
      <c r="E2782" s="16" t="n">
        <v>519</v>
      </c>
      <c r="F2782" s="12" t="n">
        <v>15</v>
      </c>
      <c r="G2782" s="12" t="str">
        <f aca="false">INDEX(Products!$C$2:$C$181,MATCH(C2782,Products!$A$2:$A$181,0))</f>
        <v>Books &amp; Stationery</v>
      </c>
      <c r="H2782" s="16" t="n">
        <f aca="false">INDEX(Products!$E$2:$E$181,MATCH(C2782,Products!$A$2:$A$181,0))</f>
        <v>318.97</v>
      </c>
      <c r="I2782" s="12" t="str">
        <f aca="false">INDEX(Orders!$G$2:$G$3525,MATCH(B2782,Orders!$A$2:$A$3525,0))</f>
        <v>Delivered</v>
      </c>
      <c r="J2782" s="16" t="n">
        <f aca="false">D2782*E2782*(1-F2782/100)</f>
        <v>441.15</v>
      </c>
      <c r="K2782" s="16" t="n">
        <f aca="false">D2782*H2782</f>
        <v>318.97</v>
      </c>
      <c r="L2782" s="16" t="n">
        <f aca="false">J2782-K2782</f>
        <v>122.18</v>
      </c>
    </row>
    <row r="2783" customFormat="false" ht="15" hidden="false" customHeight="false" outlineLevel="0" collapsed="false">
      <c r="A2783" s="12" t="n">
        <v>2782</v>
      </c>
      <c r="B2783" s="12" t="n">
        <v>1464</v>
      </c>
      <c r="C2783" s="12" t="n">
        <v>156</v>
      </c>
      <c r="D2783" s="12" t="n">
        <v>1</v>
      </c>
      <c r="E2783" s="16" t="n">
        <v>459</v>
      </c>
      <c r="F2783" s="12" t="n">
        <v>5</v>
      </c>
      <c r="G2783" s="12" t="str">
        <f aca="false">INDEX(Products!$C$2:$C$181,MATCH(C2783,Products!$A$2:$A$181,0))</f>
        <v>Books &amp; Stationery</v>
      </c>
      <c r="H2783" s="16" t="n">
        <f aca="false">INDEX(Products!$E$2:$E$181,MATCH(C2783,Products!$A$2:$A$181,0))</f>
        <v>259.65</v>
      </c>
      <c r="I2783" s="12" t="str">
        <f aca="false">INDEX(Orders!$G$2:$G$3525,MATCH(B2783,Orders!$A$2:$A$3525,0))</f>
        <v>Delivered</v>
      </c>
      <c r="J2783" s="16" t="n">
        <f aca="false">D2783*E2783*(1-F2783/100)</f>
        <v>436.05</v>
      </c>
      <c r="K2783" s="16" t="n">
        <f aca="false">D2783*H2783</f>
        <v>259.65</v>
      </c>
      <c r="L2783" s="16" t="n">
        <f aca="false">J2783-K2783</f>
        <v>176.4</v>
      </c>
    </row>
    <row r="2784" customFormat="false" ht="15" hidden="false" customHeight="false" outlineLevel="0" collapsed="false">
      <c r="A2784" s="12" t="n">
        <v>2783</v>
      </c>
      <c r="B2784" s="12" t="n">
        <v>1464</v>
      </c>
      <c r="C2784" s="12" t="n">
        <v>59</v>
      </c>
      <c r="D2784" s="12" t="n">
        <v>1</v>
      </c>
      <c r="E2784" s="16" t="n">
        <v>4109</v>
      </c>
      <c r="F2784" s="12" t="n">
        <v>0</v>
      </c>
      <c r="G2784" s="12" t="str">
        <f aca="false">INDEX(Products!$C$2:$C$181,MATCH(C2784,Products!$A$2:$A$181,0))</f>
        <v>Home &amp; Kitchen</v>
      </c>
      <c r="H2784" s="16" t="n">
        <f aca="false">INDEX(Products!$E$2:$E$181,MATCH(C2784,Products!$A$2:$A$181,0))</f>
        <v>2413.27</v>
      </c>
      <c r="I2784" s="12" t="str">
        <f aca="false">INDEX(Orders!$G$2:$G$3525,MATCH(B2784,Orders!$A$2:$A$3525,0))</f>
        <v>Delivered</v>
      </c>
      <c r="J2784" s="16" t="n">
        <f aca="false">D2784*E2784*(1-F2784/100)</f>
        <v>4109</v>
      </c>
      <c r="K2784" s="16" t="n">
        <f aca="false">D2784*H2784</f>
        <v>2413.27</v>
      </c>
      <c r="L2784" s="16" t="n">
        <f aca="false">J2784-K2784</f>
        <v>1695.73</v>
      </c>
    </row>
    <row r="2785" customFormat="false" ht="15" hidden="false" customHeight="false" outlineLevel="0" collapsed="false">
      <c r="A2785" s="12" t="n">
        <v>2784</v>
      </c>
      <c r="B2785" s="12" t="n">
        <v>1464</v>
      </c>
      <c r="C2785" s="12" t="n">
        <v>95</v>
      </c>
      <c r="D2785" s="12" t="n">
        <v>1</v>
      </c>
      <c r="E2785" s="16" t="n">
        <v>1029</v>
      </c>
      <c r="F2785" s="12" t="n">
        <v>15</v>
      </c>
      <c r="G2785" s="12" t="str">
        <f aca="false">INDEX(Products!$C$2:$C$181,MATCH(C2785,Products!$A$2:$A$181,0))</f>
        <v>Beauty</v>
      </c>
      <c r="H2785" s="16" t="n">
        <f aca="false">INDEX(Products!$E$2:$E$181,MATCH(C2785,Products!$A$2:$A$181,0))</f>
        <v>615.72</v>
      </c>
      <c r="I2785" s="12" t="str">
        <f aca="false">INDEX(Orders!$G$2:$G$3525,MATCH(B2785,Orders!$A$2:$A$3525,0))</f>
        <v>Delivered</v>
      </c>
      <c r="J2785" s="16" t="n">
        <f aca="false">D2785*E2785*(1-F2785/100)</f>
        <v>874.65</v>
      </c>
      <c r="K2785" s="16" t="n">
        <f aca="false">D2785*H2785</f>
        <v>615.72</v>
      </c>
      <c r="L2785" s="16" t="n">
        <f aca="false">J2785-K2785</f>
        <v>258.93</v>
      </c>
    </row>
    <row r="2786" customFormat="false" ht="15" hidden="false" customHeight="false" outlineLevel="0" collapsed="false">
      <c r="A2786" s="12" t="n">
        <v>2785</v>
      </c>
      <c r="B2786" s="12" t="n">
        <v>1464</v>
      </c>
      <c r="C2786" s="12" t="n">
        <v>33</v>
      </c>
      <c r="D2786" s="12" t="n">
        <v>1</v>
      </c>
      <c r="E2786" s="16" t="n">
        <v>1699</v>
      </c>
      <c r="F2786" s="12" t="n">
        <v>10</v>
      </c>
      <c r="G2786" s="12" t="str">
        <f aca="false">INDEX(Products!$C$2:$C$181,MATCH(C2786,Products!$A$2:$A$181,0))</f>
        <v>Home &amp; Kitchen</v>
      </c>
      <c r="H2786" s="16" t="n">
        <f aca="false">INDEX(Products!$E$2:$E$181,MATCH(C2786,Products!$A$2:$A$181,0))</f>
        <v>1118.86</v>
      </c>
      <c r="I2786" s="12" t="str">
        <f aca="false">INDEX(Orders!$G$2:$G$3525,MATCH(B2786,Orders!$A$2:$A$3525,0))</f>
        <v>Delivered</v>
      </c>
      <c r="J2786" s="16" t="n">
        <f aca="false">D2786*E2786*(1-F2786/100)</f>
        <v>1529.1</v>
      </c>
      <c r="K2786" s="16" t="n">
        <f aca="false">D2786*H2786</f>
        <v>1118.86</v>
      </c>
      <c r="L2786" s="16" t="n">
        <f aca="false">J2786-K2786</f>
        <v>410.24</v>
      </c>
    </row>
    <row r="2787" customFormat="false" ht="15" hidden="false" customHeight="false" outlineLevel="0" collapsed="false">
      <c r="A2787" s="12" t="n">
        <v>2786</v>
      </c>
      <c r="B2787" s="12" t="n">
        <v>1465</v>
      </c>
      <c r="C2787" s="12" t="n">
        <v>50</v>
      </c>
      <c r="D2787" s="12" t="n">
        <v>1</v>
      </c>
      <c r="E2787" s="16" t="n">
        <v>529</v>
      </c>
      <c r="F2787" s="12" t="n">
        <v>0</v>
      </c>
      <c r="G2787" s="12" t="str">
        <f aca="false">INDEX(Products!$C$2:$C$181,MATCH(C2787,Products!$A$2:$A$181,0))</f>
        <v>Home &amp; Kitchen</v>
      </c>
      <c r="H2787" s="16" t="n">
        <f aca="false">INDEX(Products!$E$2:$E$181,MATCH(C2787,Products!$A$2:$A$181,0))</f>
        <v>302.36</v>
      </c>
      <c r="I2787" s="12" t="str">
        <f aca="false">INDEX(Orders!$G$2:$G$3525,MATCH(B2787,Orders!$A$2:$A$3525,0))</f>
        <v>Delivered</v>
      </c>
      <c r="J2787" s="16" t="n">
        <f aca="false">D2787*E2787*(1-F2787/100)</f>
        <v>529</v>
      </c>
      <c r="K2787" s="16" t="n">
        <f aca="false">D2787*H2787</f>
        <v>302.36</v>
      </c>
      <c r="L2787" s="16" t="n">
        <f aca="false">J2787-K2787</f>
        <v>226.64</v>
      </c>
    </row>
    <row r="2788" customFormat="false" ht="15" hidden="false" customHeight="false" outlineLevel="0" collapsed="false">
      <c r="A2788" s="12" t="n">
        <v>2787</v>
      </c>
      <c r="B2788" s="12" t="n">
        <v>1465</v>
      </c>
      <c r="C2788" s="12" t="n">
        <v>144</v>
      </c>
      <c r="D2788" s="12" t="n">
        <v>1</v>
      </c>
      <c r="E2788" s="16" t="n">
        <v>2009</v>
      </c>
      <c r="F2788" s="12" t="n">
        <v>5</v>
      </c>
      <c r="G2788" s="12" t="str">
        <f aca="false">INDEX(Products!$C$2:$C$181,MATCH(C2788,Products!$A$2:$A$181,0))</f>
        <v>Sports &amp; Fitness</v>
      </c>
      <c r="H2788" s="16" t="n">
        <f aca="false">INDEX(Products!$E$2:$E$181,MATCH(C2788,Products!$A$2:$A$181,0))</f>
        <v>1322.98</v>
      </c>
      <c r="I2788" s="12" t="str">
        <f aca="false">INDEX(Orders!$G$2:$G$3525,MATCH(B2788,Orders!$A$2:$A$3525,0))</f>
        <v>Delivered</v>
      </c>
      <c r="J2788" s="16" t="n">
        <f aca="false">D2788*E2788*(1-F2788/100)</f>
        <v>1908.55</v>
      </c>
      <c r="K2788" s="16" t="n">
        <f aca="false">D2788*H2788</f>
        <v>1322.98</v>
      </c>
      <c r="L2788" s="16" t="n">
        <f aca="false">J2788-K2788</f>
        <v>585.57</v>
      </c>
    </row>
    <row r="2789" customFormat="false" ht="15" hidden="false" customHeight="false" outlineLevel="0" collapsed="false">
      <c r="A2789" s="12" t="n">
        <v>2788</v>
      </c>
      <c r="B2789" s="12" t="n">
        <v>1465</v>
      </c>
      <c r="C2789" s="12" t="n">
        <v>30</v>
      </c>
      <c r="D2789" s="12" t="n">
        <v>1</v>
      </c>
      <c r="E2789" s="16" t="n">
        <v>1049</v>
      </c>
      <c r="F2789" s="12" t="n">
        <v>5</v>
      </c>
      <c r="G2789" s="12" t="str">
        <f aca="false">INDEX(Products!$C$2:$C$181,MATCH(C2789,Products!$A$2:$A$181,0))</f>
        <v>Electronics</v>
      </c>
      <c r="H2789" s="16" t="n">
        <f aca="false">INDEX(Products!$E$2:$E$181,MATCH(C2789,Products!$A$2:$A$181,0))</f>
        <v>645.2</v>
      </c>
      <c r="I2789" s="12" t="str">
        <f aca="false">INDEX(Orders!$G$2:$G$3525,MATCH(B2789,Orders!$A$2:$A$3525,0))</f>
        <v>Delivered</v>
      </c>
      <c r="J2789" s="16" t="n">
        <f aca="false">D2789*E2789*(1-F2789/100)</f>
        <v>996.55</v>
      </c>
      <c r="K2789" s="16" t="n">
        <f aca="false">D2789*H2789</f>
        <v>645.2</v>
      </c>
      <c r="L2789" s="16" t="n">
        <f aca="false">J2789-K2789</f>
        <v>351.35</v>
      </c>
    </row>
    <row r="2790" customFormat="false" ht="15" hidden="false" customHeight="false" outlineLevel="0" collapsed="false">
      <c r="A2790" s="12" t="n">
        <v>2789</v>
      </c>
      <c r="B2790" s="12" t="n">
        <v>1466</v>
      </c>
      <c r="C2790" s="12" t="n">
        <v>163</v>
      </c>
      <c r="D2790" s="12" t="n">
        <v>1</v>
      </c>
      <c r="E2790" s="16" t="n">
        <v>869</v>
      </c>
      <c r="F2790" s="12" t="n">
        <v>0</v>
      </c>
      <c r="G2790" s="12" t="str">
        <f aca="false">INDEX(Products!$C$2:$C$181,MATCH(C2790,Products!$A$2:$A$181,0))</f>
        <v>Books &amp; Stationery</v>
      </c>
      <c r="H2790" s="16" t="n">
        <f aca="false">INDEX(Products!$E$2:$E$181,MATCH(C2790,Products!$A$2:$A$181,0))</f>
        <v>606.2</v>
      </c>
      <c r="I2790" s="12" t="str">
        <f aca="false">INDEX(Orders!$G$2:$G$3525,MATCH(B2790,Orders!$A$2:$A$3525,0))</f>
        <v>Delivered</v>
      </c>
      <c r="J2790" s="16" t="n">
        <f aca="false">D2790*E2790*(1-F2790/100)</f>
        <v>869</v>
      </c>
      <c r="K2790" s="16" t="n">
        <f aca="false">D2790*H2790</f>
        <v>606.2</v>
      </c>
      <c r="L2790" s="16" t="n">
        <f aca="false">J2790-K2790</f>
        <v>262.8</v>
      </c>
    </row>
    <row r="2791" customFormat="false" ht="15" hidden="false" customHeight="false" outlineLevel="0" collapsed="false">
      <c r="A2791" s="12" t="n">
        <v>2790</v>
      </c>
      <c r="B2791" s="12" t="n">
        <v>1467</v>
      </c>
      <c r="C2791" s="12" t="n">
        <v>76</v>
      </c>
      <c r="D2791" s="12" t="n">
        <v>1</v>
      </c>
      <c r="E2791" s="16" t="n">
        <v>2759</v>
      </c>
      <c r="F2791" s="12" t="n">
        <v>5</v>
      </c>
      <c r="G2791" s="12" t="str">
        <f aca="false">INDEX(Products!$C$2:$C$181,MATCH(C2791,Products!$A$2:$A$181,0))</f>
        <v>Fashion</v>
      </c>
      <c r="H2791" s="16" t="n">
        <f aca="false">INDEX(Products!$E$2:$E$181,MATCH(C2791,Products!$A$2:$A$181,0))</f>
        <v>1649.64</v>
      </c>
      <c r="I2791" s="12" t="str">
        <f aca="false">INDEX(Orders!$G$2:$G$3525,MATCH(B2791,Orders!$A$2:$A$3525,0))</f>
        <v>Delivered</v>
      </c>
      <c r="J2791" s="16" t="n">
        <f aca="false">D2791*E2791*(1-F2791/100)</f>
        <v>2621.05</v>
      </c>
      <c r="K2791" s="16" t="n">
        <f aca="false">D2791*H2791</f>
        <v>1649.64</v>
      </c>
      <c r="L2791" s="16" t="n">
        <f aca="false">J2791-K2791</f>
        <v>971.41</v>
      </c>
    </row>
    <row r="2792" customFormat="false" ht="15" hidden="false" customHeight="false" outlineLevel="0" collapsed="false">
      <c r="A2792" s="12" t="n">
        <v>2791</v>
      </c>
      <c r="B2792" s="12" t="n">
        <v>1467</v>
      </c>
      <c r="C2792" s="12" t="n">
        <v>97</v>
      </c>
      <c r="D2792" s="12" t="n">
        <v>1</v>
      </c>
      <c r="E2792" s="16" t="n">
        <v>1649</v>
      </c>
      <c r="F2792" s="12" t="n">
        <v>0</v>
      </c>
      <c r="G2792" s="12" t="str">
        <f aca="false">INDEX(Products!$C$2:$C$181,MATCH(C2792,Products!$A$2:$A$181,0))</f>
        <v>Beauty</v>
      </c>
      <c r="H2792" s="16" t="n">
        <f aca="false">INDEX(Products!$E$2:$E$181,MATCH(C2792,Products!$A$2:$A$181,0))</f>
        <v>1115.75</v>
      </c>
      <c r="I2792" s="12" t="str">
        <f aca="false">INDEX(Orders!$G$2:$G$3525,MATCH(B2792,Orders!$A$2:$A$3525,0))</f>
        <v>Delivered</v>
      </c>
      <c r="J2792" s="16" t="n">
        <f aca="false">D2792*E2792*(1-F2792/100)</f>
        <v>1649</v>
      </c>
      <c r="K2792" s="16" t="n">
        <f aca="false">D2792*H2792</f>
        <v>1115.75</v>
      </c>
      <c r="L2792" s="16" t="n">
        <f aca="false">J2792-K2792</f>
        <v>533.25</v>
      </c>
    </row>
    <row r="2793" customFormat="false" ht="15" hidden="false" customHeight="false" outlineLevel="0" collapsed="false">
      <c r="A2793" s="12" t="n">
        <v>2792</v>
      </c>
      <c r="B2793" s="12" t="n">
        <v>1468</v>
      </c>
      <c r="C2793" s="12" t="n">
        <v>179</v>
      </c>
      <c r="D2793" s="12" t="n">
        <v>2</v>
      </c>
      <c r="E2793" s="16" t="n">
        <v>129</v>
      </c>
      <c r="F2793" s="12" t="n">
        <v>5</v>
      </c>
      <c r="G2793" s="12" t="str">
        <f aca="false">INDEX(Products!$C$2:$C$181,MATCH(C2793,Products!$A$2:$A$181,0))</f>
        <v>Books &amp; Stationery</v>
      </c>
      <c r="H2793" s="16" t="n">
        <f aca="false">INDEX(Products!$E$2:$E$181,MATCH(C2793,Products!$A$2:$A$181,0))</f>
        <v>86.06</v>
      </c>
      <c r="I2793" s="12" t="str">
        <f aca="false">INDEX(Orders!$G$2:$G$3525,MATCH(B2793,Orders!$A$2:$A$3525,0))</f>
        <v>Delivered</v>
      </c>
      <c r="J2793" s="16" t="n">
        <f aca="false">D2793*E2793*(1-F2793/100)</f>
        <v>245.1</v>
      </c>
      <c r="K2793" s="16" t="n">
        <f aca="false">D2793*H2793</f>
        <v>172.12</v>
      </c>
      <c r="L2793" s="16" t="n">
        <f aca="false">J2793-K2793</f>
        <v>72.98</v>
      </c>
    </row>
    <row r="2794" customFormat="false" ht="15" hidden="false" customHeight="false" outlineLevel="0" collapsed="false">
      <c r="A2794" s="12" t="n">
        <v>2793</v>
      </c>
      <c r="B2794" s="12" t="n">
        <v>1469</v>
      </c>
      <c r="C2794" s="12" t="n">
        <v>119</v>
      </c>
      <c r="D2794" s="12" t="n">
        <v>1</v>
      </c>
      <c r="E2794" s="16" t="n">
        <v>619</v>
      </c>
      <c r="F2794" s="12" t="n">
        <v>0</v>
      </c>
      <c r="G2794" s="12" t="str">
        <f aca="false">INDEX(Products!$C$2:$C$181,MATCH(C2794,Products!$A$2:$A$181,0))</f>
        <v>Beauty</v>
      </c>
      <c r="H2794" s="16" t="n">
        <f aca="false">INDEX(Products!$E$2:$E$181,MATCH(C2794,Products!$A$2:$A$181,0))</f>
        <v>343.46</v>
      </c>
      <c r="I2794" s="12" t="str">
        <f aca="false">INDEX(Orders!$G$2:$G$3525,MATCH(B2794,Orders!$A$2:$A$3525,0))</f>
        <v>Returned</v>
      </c>
      <c r="J2794" s="16" t="n">
        <f aca="false">D2794*E2794*(1-F2794/100)</f>
        <v>619</v>
      </c>
      <c r="K2794" s="16" t="n">
        <f aca="false">D2794*H2794</f>
        <v>343.46</v>
      </c>
      <c r="L2794" s="16" t="n">
        <f aca="false">J2794-K2794</f>
        <v>275.54</v>
      </c>
    </row>
    <row r="2795" customFormat="false" ht="15" hidden="false" customHeight="false" outlineLevel="0" collapsed="false">
      <c r="A2795" s="12" t="n">
        <v>2794</v>
      </c>
      <c r="B2795" s="12" t="n">
        <v>1469</v>
      </c>
      <c r="C2795" s="12" t="n">
        <v>55</v>
      </c>
      <c r="D2795" s="12" t="n">
        <v>1</v>
      </c>
      <c r="E2795" s="16" t="n">
        <v>1459</v>
      </c>
      <c r="F2795" s="12" t="n">
        <v>0</v>
      </c>
      <c r="G2795" s="12" t="str">
        <f aca="false">INDEX(Products!$C$2:$C$181,MATCH(C2795,Products!$A$2:$A$181,0))</f>
        <v>Home &amp; Kitchen</v>
      </c>
      <c r="H2795" s="16" t="n">
        <f aca="false">INDEX(Products!$E$2:$E$181,MATCH(C2795,Products!$A$2:$A$181,0))</f>
        <v>824.91</v>
      </c>
      <c r="I2795" s="12" t="str">
        <f aca="false">INDEX(Orders!$G$2:$G$3525,MATCH(B2795,Orders!$A$2:$A$3525,0))</f>
        <v>Returned</v>
      </c>
      <c r="J2795" s="16" t="n">
        <f aca="false">D2795*E2795*(1-F2795/100)</f>
        <v>1459</v>
      </c>
      <c r="K2795" s="16" t="n">
        <f aca="false">D2795*H2795</f>
        <v>824.91</v>
      </c>
      <c r="L2795" s="16" t="n">
        <f aca="false">J2795-K2795</f>
        <v>634.09</v>
      </c>
    </row>
    <row r="2796" customFormat="false" ht="15" hidden="false" customHeight="false" outlineLevel="0" collapsed="false">
      <c r="A2796" s="12" t="n">
        <v>2795</v>
      </c>
      <c r="B2796" s="12" t="n">
        <v>1470</v>
      </c>
      <c r="C2796" s="12" t="n">
        <v>77</v>
      </c>
      <c r="D2796" s="12" t="n">
        <v>1</v>
      </c>
      <c r="E2796" s="16" t="n">
        <v>699</v>
      </c>
      <c r="F2796" s="12" t="n">
        <v>0</v>
      </c>
      <c r="G2796" s="12" t="str">
        <f aca="false">INDEX(Products!$C$2:$C$181,MATCH(C2796,Products!$A$2:$A$181,0))</f>
        <v>Fashion</v>
      </c>
      <c r="H2796" s="16" t="n">
        <f aca="false">INDEX(Products!$E$2:$E$181,MATCH(C2796,Products!$A$2:$A$181,0))</f>
        <v>452.88</v>
      </c>
      <c r="I2796" s="12" t="str">
        <f aca="false">INDEX(Orders!$G$2:$G$3525,MATCH(B2796,Orders!$A$2:$A$3525,0))</f>
        <v>Delivered</v>
      </c>
      <c r="J2796" s="16" t="n">
        <f aca="false">D2796*E2796*(1-F2796/100)</f>
        <v>699</v>
      </c>
      <c r="K2796" s="16" t="n">
        <f aca="false">D2796*H2796</f>
        <v>452.88</v>
      </c>
      <c r="L2796" s="16" t="n">
        <f aca="false">J2796-K2796</f>
        <v>246.12</v>
      </c>
    </row>
    <row r="2797" customFormat="false" ht="15" hidden="false" customHeight="false" outlineLevel="0" collapsed="false">
      <c r="A2797" s="12" t="n">
        <v>2796</v>
      </c>
      <c r="B2797" s="12" t="n">
        <v>1470</v>
      </c>
      <c r="C2797" s="12" t="n">
        <v>128</v>
      </c>
      <c r="D2797" s="12" t="n">
        <v>1</v>
      </c>
      <c r="E2797" s="16" t="n">
        <v>899</v>
      </c>
      <c r="F2797" s="12" t="n">
        <v>5</v>
      </c>
      <c r="G2797" s="12" t="str">
        <f aca="false">INDEX(Products!$C$2:$C$181,MATCH(C2797,Products!$A$2:$A$181,0))</f>
        <v>Sports &amp; Fitness</v>
      </c>
      <c r="H2797" s="16" t="n">
        <f aca="false">INDEX(Products!$E$2:$E$181,MATCH(C2797,Products!$A$2:$A$181,0))</f>
        <v>594.56</v>
      </c>
      <c r="I2797" s="12" t="str">
        <f aca="false">INDEX(Orders!$G$2:$G$3525,MATCH(B2797,Orders!$A$2:$A$3525,0))</f>
        <v>Delivered</v>
      </c>
      <c r="J2797" s="16" t="n">
        <f aca="false">D2797*E2797*(1-F2797/100)</f>
        <v>854.05</v>
      </c>
      <c r="K2797" s="16" t="n">
        <f aca="false">D2797*H2797</f>
        <v>594.56</v>
      </c>
      <c r="L2797" s="16" t="n">
        <f aca="false">J2797-K2797</f>
        <v>259.49</v>
      </c>
    </row>
    <row r="2798" customFormat="false" ht="15" hidden="false" customHeight="false" outlineLevel="0" collapsed="false">
      <c r="A2798" s="12" t="n">
        <v>2797</v>
      </c>
      <c r="B2798" s="12" t="n">
        <v>1471</v>
      </c>
      <c r="C2798" s="12" t="n">
        <v>176</v>
      </c>
      <c r="D2798" s="12" t="n">
        <v>1</v>
      </c>
      <c r="E2798" s="16" t="n">
        <v>509</v>
      </c>
      <c r="F2798" s="12" t="n">
        <v>0</v>
      </c>
      <c r="G2798" s="12" t="str">
        <f aca="false">INDEX(Products!$C$2:$C$181,MATCH(C2798,Products!$A$2:$A$181,0))</f>
        <v>Books &amp; Stationery</v>
      </c>
      <c r="H2798" s="16" t="n">
        <f aca="false">INDEX(Products!$E$2:$E$181,MATCH(C2798,Products!$A$2:$A$181,0))</f>
        <v>367.14</v>
      </c>
      <c r="I2798" s="12" t="str">
        <f aca="false">INDEX(Orders!$G$2:$G$3525,MATCH(B2798,Orders!$A$2:$A$3525,0))</f>
        <v>Delivered</v>
      </c>
      <c r="J2798" s="16" t="n">
        <f aca="false">D2798*E2798*(1-F2798/100)</f>
        <v>509</v>
      </c>
      <c r="K2798" s="16" t="n">
        <f aca="false">D2798*H2798</f>
        <v>367.14</v>
      </c>
      <c r="L2798" s="16" t="n">
        <f aca="false">J2798-K2798</f>
        <v>141.86</v>
      </c>
    </row>
    <row r="2799" customFormat="false" ht="15" hidden="false" customHeight="false" outlineLevel="0" collapsed="false">
      <c r="A2799" s="12" t="n">
        <v>2798</v>
      </c>
      <c r="B2799" s="12" t="n">
        <v>1471</v>
      </c>
      <c r="C2799" s="12" t="n">
        <v>139</v>
      </c>
      <c r="D2799" s="12" t="n">
        <v>1</v>
      </c>
      <c r="E2799" s="16" t="n">
        <v>3249</v>
      </c>
      <c r="F2799" s="12" t="n">
        <v>5</v>
      </c>
      <c r="G2799" s="12" t="str">
        <f aca="false">INDEX(Products!$C$2:$C$181,MATCH(C2799,Products!$A$2:$A$181,0))</f>
        <v>Sports &amp; Fitness</v>
      </c>
      <c r="H2799" s="16" t="n">
        <f aca="false">INDEX(Products!$E$2:$E$181,MATCH(C2799,Products!$A$2:$A$181,0))</f>
        <v>2209.3</v>
      </c>
      <c r="I2799" s="12" t="str">
        <f aca="false">INDEX(Orders!$G$2:$G$3525,MATCH(B2799,Orders!$A$2:$A$3525,0))</f>
        <v>Delivered</v>
      </c>
      <c r="J2799" s="16" t="n">
        <f aca="false">D2799*E2799*(1-F2799/100)</f>
        <v>3086.55</v>
      </c>
      <c r="K2799" s="16" t="n">
        <f aca="false">D2799*H2799</f>
        <v>2209.3</v>
      </c>
      <c r="L2799" s="16" t="n">
        <f aca="false">J2799-K2799</f>
        <v>877.25</v>
      </c>
    </row>
    <row r="2800" customFormat="false" ht="15" hidden="false" customHeight="false" outlineLevel="0" collapsed="false">
      <c r="A2800" s="12" t="n">
        <v>2799</v>
      </c>
      <c r="B2800" s="12" t="n">
        <v>1472</v>
      </c>
      <c r="C2800" s="12" t="n">
        <v>8</v>
      </c>
      <c r="D2800" s="12" t="n">
        <v>1</v>
      </c>
      <c r="E2800" s="16" t="n">
        <v>1759</v>
      </c>
      <c r="F2800" s="12" t="n">
        <v>0</v>
      </c>
      <c r="G2800" s="12" t="str">
        <f aca="false">INDEX(Products!$C$2:$C$181,MATCH(C2800,Products!$A$2:$A$181,0))</f>
        <v>Electronics</v>
      </c>
      <c r="H2800" s="16" t="n">
        <f aca="false">INDEX(Products!$E$2:$E$181,MATCH(C2800,Products!$A$2:$A$181,0))</f>
        <v>1031.97</v>
      </c>
      <c r="I2800" s="12" t="str">
        <f aca="false">INDEX(Orders!$G$2:$G$3525,MATCH(B2800,Orders!$A$2:$A$3525,0))</f>
        <v>Delivered</v>
      </c>
      <c r="J2800" s="16" t="n">
        <f aca="false">D2800*E2800*(1-F2800/100)</f>
        <v>1759</v>
      </c>
      <c r="K2800" s="16" t="n">
        <f aca="false">D2800*H2800</f>
        <v>1031.97</v>
      </c>
      <c r="L2800" s="16" t="n">
        <f aca="false">J2800-K2800</f>
        <v>727.03</v>
      </c>
    </row>
    <row r="2801" customFormat="false" ht="15" hidden="false" customHeight="false" outlineLevel="0" collapsed="false">
      <c r="A2801" s="12" t="n">
        <v>2800</v>
      </c>
      <c r="B2801" s="12" t="n">
        <v>1472</v>
      </c>
      <c r="C2801" s="12" t="n">
        <v>171</v>
      </c>
      <c r="D2801" s="12" t="n">
        <v>1</v>
      </c>
      <c r="E2801" s="16" t="n">
        <v>499</v>
      </c>
      <c r="F2801" s="12" t="n">
        <v>0</v>
      </c>
      <c r="G2801" s="12" t="str">
        <f aca="false">INDEX(Products!$C$2:$C$181,MATCH(C2801,Products!$A$2:$A$181,0))</f>
        <v>Books &amp; Stationery</v>
      </c>
      <c r="H2801" s="16" t="n">
        <f aca="false">INDEX(Products!$E$2:$E$181,MATCH(C2801,Products!$A$2:$A$181,0))</f>
        <v>321.7</v>
      </c>
      <c r="I2801" s="12" t="str">
        <f aca="false">INDEX(Orders!$G$2:$G$3525,MATCH(B2801,Orders!$A$2:$A$3525,0))</f>
        <v>Delivered</v>
      </c>
      <c r="J2801" s="16" t="n">
        <f aca="false">D2801*E2801*(1-F2801/100)</f>
        <v>499</v>
      </c>
      <c r="K2801" s="16" t="n">
        <f aca="false">D2801*H2801</f>
        <v>321.7</v>
      </c>
      <c r="L2801" s="16" t="n">
        <f aca="false">J2801-K2801</f>
        <v>177.3</v>
      </c>
    </row>
    <row r="2802" customFormat="false" ht="15" hidden="false" customHeight="false" outlineLevel="0" collapsed="false">
      <c r="A2802" s="12" t="n">
        <v>2801</v>
      </c>
      <c r="B2802" s="12" t="n">
        <v>1472</v>
      </c>
      <c r="C2802" s="12" t="n">
        <v>114</v>
      </c>
      <c r="D2802" s="12" t="n">
        <v>1</v>
      </c>
      <c r="E2802" s="16" t="n">
        <v>1769</v>
      </c>
      <c r="F2802" s="12" t="n">
        <v>0</v>
      </c>
      <c r="G2802" s="12" t="str">
        <f aca="false">INDEX(Products!$C$2:$C$181,MATCH(C2802,Products!$A$2:$A$181,0))</f>
        <v>Beauty</v>
      </c>
      <c r="H2802" s="16" t="n">
        <f aca="false">INDEX(Products!$E$2:$E$181,MATCH(C2802,Products!$A$2:$A$181,0))</f>
        <v>1112.03</v>
      </c>
      <c r="I2802" s="12" t="str">
        <f aca="false">INDEX(Orders!$G$2:$G$3525,MATCH(B2802,Orders!$A$2:$A$3525,0))</f>
        <v>Delivered</v>
      </c>
      <c r="J2802" s="16" t="n">
        <f aca="false">D2802*E2802*(1-F2802/100)</f>
        <v>1769</v>
      </c>
      <c r="K2802" s="16" t="n">
        <f aca="false">D2802*H2802</f>
        <v>1112.03</v>
      </c>
      <c r="L2802" s="16" t="n">
        <f aca="false">J2802-K2802</f>
        <v>656.97</v>
      </c>
    </row>
    <row r="2803" customFormat="false" ht="15" hidden="false" customHeight="false" outlineLevel="0" collapsed="false">
      <c r="A2803" s="12" t="n">
        <v>2802</v>
      </c>
      <c r="B2803" s="12" t="n">
        <v>1472</v>
      </c>
      <c r="C2803" s="12" t="n">
        <v>84</v>
      </c>
      <c r="D2803" s="12" t="n">
        <v>3</v>
      </c>
      <c r="E2803" s="16" t="n">
        <v>1179</v>
      </c>
      <c r="F2803" s="12" t="n">
        <v>0</v>
      </c>
      <c r="G2803" s="12" t="str">
        <f aca="false">INDEX(Products!$C$2:$C$181,MATCH(C2803,Products!$A$2:$A$181,0))</f>
        <v>Fashion</v>
      </c>
      <c r="H2803" s="16" t="n">
        <f aca="false">INDEX(Products!$E$2:$E$181,MATCH(C2803,Products!$A$2:$A$181,0))</f>
        <v>692.43</v>
      </c>
      <c r="I2803" s="12" t="str">
        <f aca="false">INDEX(Orders!$G$2:$G$3525,MATCH(B2803,Orders!$A$2:$A$3525,0))</f>
        <v>Delivered</v>
      </c>
      <c r="J2803" s="16" t="n">
        <f aca="false">D2803*E2803*(1-F2803/100)</f>
        <v>3537</v>
      </c>
      <c r="K2803" s="16" t="n">
        <f aca="false">D2803*H2803</f>
        <v>2077.29</v>
      </c>
      <c r="L2803" s="16" t="n">
        <f aca="false">J2803-K2803</f>
        <v>1459.71</v>
      </c>
    </row>
    <row r="2804" customFormat="false" ht="15" hidden="false" customHeight="false" outlineLevel="0" collapsed="false">
      <c r="A2804" s="12" t="n">
        <v>2803</v>
      </c>
      <c r="B2804" s="12" t="n">
        <v>1473</v>
      </c>
      <c r="C2804" s="12" t="n">
        <v>95</v>
      </c>
      <c r="D2804" s="12" t="n">
        <v>1</v>
      </c>
      <c r="E2804" s="16" t="n">
        <v>1029</v>
      </c>
      <c r="F2804" s="12" t="n">
        <v>0</v>
      </c>
      <c r="G2804" s="12" t="str">
        <f aca="false">INDEX(Products!$C$2:$C$181,MATCH(C2804,Products!$A$2:$A$181,0))</f>
        <v>Beauty</v>
      </c>
      <c r="H2804" s="16" t="n">
        <f aca="false">INDEX(Products!$E$2:$E$181,MATCH(C2804,Products!$A$2:$A$181,0))</f>
        <v>615.72</v>
      </c>
      <c r="I2804" s="12" t="str">
        <f aca="false">INDEX(Orders!$G$2:$G$3525,MATCH(B2804,Orders!$A$2:$A$3525,0))</f>
        <v>Returned</v>
      </c>
      <c r="J2804" s="16" t="n">
        <f aca="false">D2804*E2804*(1-F2804/100)</f>
        <v>1029</v>
      </c>
      <c r="K2804" s="16" t="n">
        <f aca="false">D2804*H2804</f>
        <v>615.72</v>
      </c>
      <c r="L2804" s="16" t="n">
        <f aca="false">J2804-K2804</f>
        <v>413.28</v>
      </c>
    </row>
    <row r="2805" customFormat="false" ht="15" hidden="false" customHeight="false" outlineLevel="0" collapsed="false">
      <c r="A2805" s="12" t="n">
        <v>2804</v>
      </c>
      <c r="B2805" s="12" t="n">
        <v>1473</v>
      </c>
      <c r="C2805" s="12" t="n">
        <v>109</v>
      </c>
      <c r="D2805" s="12" t="n">
        <v>1</v>
      </c>
      <c r="E2805" s="16" t="n">
        <v>699</v>
      </c>
      <c r="F2805" s="12" t="n">
        <v>0</v>
      </c>
      <c r="G2805" s="12" t="str">
        <f aca="false">INDEX(Products!$C$2:$C$181,MATCH(C2805,Products!$A$2:$A$181,0))</f>
        <v>Beauty</v>
      </c>
      <c r="H2805" s="16" t="n">
        <f aca="false">INDEX(Products!$E$2:$E$181,MATCH(C2805,Products!$A$2:$A$181,0))</f>
        <v>488.81</v>
      </c>
      <c r="I2805" s="12" t="str">
        <f aca="false">INDEX(Orders!$G$2:$G$3525,MATCH(B2805,Orders!$A$2:$A$3525,0))</f>
        <v>Returned</v>
      </c>
      <c r="J2805" s="16" t="n">
        <f aca="false">D2805*E2805*(1-F2805/100)</f>
        <v>699</v>
      </c>
      <c r="K2805" s="16" t="n">
        <f aca="false">D2805*H2805</f>
        <v>488.81</v>
      </c>
      <c r="L2805" s="16" t="n">
        <f aca="false">J2805-K2805</f>
        <v>210.19</v>
      </c>
    </row>
    <row r="2806" customFormat="false" ht="15" hidden="false" customHeight="false" outlineLevel="0" collapsed="false">
      <c r="A2806" s="12" t="n">
        <v>2805</v>
      </c>
      <c r="B2806" s="12" t="n">
        <v>1474</v>
      </c>
      <c r="C2806" s="12" t="n">
        <v>50</v>
      </c>
      <c r="D2806" s="12" t="n">
        <v>1</v>
      </c>
      <c r="E2806" s="16" t="n">
        <v>529</v>
      </c>
      <c r="F2806" s="12" t="n">
        <v>0</v>
      </c>
      <c r="G2806" s="12" t="str">
        <f aca="false">INDEX(Products!$C$2:$C$181,MATCH(C2806,Products!$A$2:$A$181,0))</f>
        <v>Home &amp; Kitchen</v>
      </c>
      <c r="H2806" s="16" t="n">
        <f aca="false">INDEX(Products!$E$2:$E$181,MATCH(C2806,Products!$A$2:$A$181,0))</f>
        <v>302.36</v>
      </c>
      <c r="I2806" s="12" t="str">
        <f aca="false">INDEX(Orders!$G$2:$G$3525,MATCH(B2806,Orders!$A$2:$A$3525,0))</f>
        <v>Delivered</v>
      </c>
      <c r="J2806" s="16" t="n">
        <f aca="false">D2806*E2806*(1-F2806/100)</f>
        <v>529</v>
      </c>
      <c r="K2806" s="16" t="n">
        <f aca="false">D2806*H2806</f>
        <v>302.36</v>
      </c>
      <c r="L2806" s="16" t="n">
        <f aca="false">J2806-K2806</f>
        <v>226.64</v>
      </c>
    </row>
    <row r="2807" customFormat="false" ht="15" hidden="false" customHeight="false" outlineLevel="0" collapsed="false">
      <c r="A2807" s="12" t="n">
        <v>2806</v>
      </c>
      <c r="B2807" s="12" t="n">
        <v>1475</v>
      </c>
      <c r="C2807" s="12" t="n">
        <v>156</v>
      </c>
      <c r="D2807" s="12" t="n">
        <v>1</v>
      </c>
      <c r="E2807" s="16" t="n">
        <v>459</v>
      </c>
      <c r="F2807" s="12" t="n">
        <v>0</v>
      </c>
      <c r="G2807" s="12" t="str">
        <f aca="false">INDEX(Products!$C$2:$C$181,MATCH(C2807,Products!$A$2:$A$181,0))</f>
        <v>Books &amp; Stationery</v>
      </c>
      <c r="H2807" s="16" t="n">
        <f aca="false">INDEX(Products!$E$2:$E$181,MATCH(C2807,Products!$A$2:$A$181,0))</f>
        <v>259.65</v>
      </c>
      <c r="I2807" s="12" t="str">
        <f aca="false">INDEX(Orders!$G$2:$G$3525,MATCH(B2807,Orders!$A$2:$A$3525,0))</f>
        <v>Delivered</v>
      </c>
      <c r="J2807" s="16" t="n">
        <f aca="false">D2807*E2807*(1-F2807/100)</f>
        <v>459</v>
      </c>
      <c r="K2807" s="16" t="n">
        <f aca="false">D2807*H2807</f>
        <v>259.65</v>
      </c>
      <c r="L2807" s="16" t="n">
        <f aca="false">J2807-K2807</f>
        <v>199.35</v>
      </c>
    </row>
    <row r="2808" customFormat="false" ht="15" hidden="false" customHeight="false" outlineLevel="0" collapsed="false">
      <c r="A2808" s="12" t="n">
        <v>2807</v>
      </c>
      <c r="B2808" s="12" t="n">
        <v>1475</v>
      </c>
      <c r="C2808" s="12" t="n">
        <v>110</v>
      </c>
      <c r="D2808" s="12" t="n">
        <v>1</v>
      </c>
      <c r="E2808" s="16" t="n">
        <v>1229</v>
      </c>
      <c r="F2808" s="12" t="n">
        <v>15</v>
      </c>
      <c r="G2808" s="12" t="str">
        <f aca="false">INDEX(Products!$C$2:$C$181,MATCH(C2808,Products!$A$2:$A$181,0))</f>
        <v>Beauty</v>
      </c>
      <c r="H2808" s="16" t="n">
        <f aca="false">INDEX(Products!$E$2:$E$181,MATCH(C2808,Products!$A$2:$A$181,0))</f>
        <v>884.69</v>
      </c>
      <c r="I2808" s="12" t="str">
        <f aca="false">INDEX(Orders!$G$2:$G$3525,MATCH(B2808,Orders!$A$2:$A$3525,0))</f>
        <v>Delivered</v>
      </c>
      <c r="J2808" s="16" t="n">
        <f aca="false">D2808*E2808*(1-F2808/100)</f>
        <v>1044.65</v>
      </c>
      <c r="K2808" s="16" t="n">
        <f aca="false">D2808*H2808</f>
        <v>884.69</v>
      </c>
      <c r="L2808" s="16" t="n">
        <f aca="false">J2808-K2808</f>
        <v>159.96</v>
      </c>
    </row>
    <row r="2809" customFormat="false" ht="15" hidden="false" customHeight="false" outlineLevel="0" collapsed="false">
      <c r="A2809" s="12" t="n">
        <v>2808</v>
      </c>
      <c r="B2809" s="12" t="n">
        <v>1476</v>
      </c>
      <c r="C2809" s="12" t="n">
        <v>63</v>
      </c>
      <c r="D2809" s="12" t="n">
        <v>1</v>
      </c>
      <c r="E2809" s="16" t="n">
        <v>929</v>
      </c>
      <c r="F2809" s="12" t="n">
        <v>0</v>
      </c>
      <c r="G2809" s="12" t="str">
        <f aca="false">INDEX(Products!$C$2:$C$181,MATCH(C2809,Products!$A$2:$A$181,0))</f>
        <v>Fashion</v>
      </c>
      <c r="H2809" s="16" t="n">
        <f aca="false">INDEX(Products!$E$2:$E$181,MATCH(C2809,Products!$A$2:$A$181,0))</f>
        <v>590.31</v>
      </c>
      <c r="I2809" s="12" t="str">
        <f aca="false">INDEX(Orders!$G$2:$G$3525,MATCH(B2809,Orders!$A$2:$A$3525,0))</f>
        <v>Cancelled</v>
      </c>
      <c r="J2809" s="16" t="n">
        <f aca="false">D2809*E2809*(1-F2809/100)</f>
        <v>929</v>
      </c>
      <c r="K2809" s="16" t="n">
        <f aca="false">D2809*H2809</f>
        <v>590.31</v>
      </c>
      <c r="L2809" s="16" t="n">
        <f aca="false">J2809-K2809</f>
        <v>338.69</v>
      </c>
    </row>
    <row r="2810" customFormat="false" ht="15" hidden="false" customHeight="false" outlineLevel="0" collapsed="false">
      <c r="A2810" s="12" t="n">
        <v>2809</v>
      </c>
      <c r="B2810" s="12" t="n">
        <v>1477</v>
      </c>
      <c r="C2810" s="12" t="n">
        <v>178</v>
      </c>
      <c r="D2810" s="12" t="n">
        <v>1</v>
      </c>
      <c r="E2810" s="16" t="n">
        <v>169</v>
      </c>
      <c r="F2810" s="12" t="n">
        <v>0</v>
      </c>
      <c r="G2810" s="12" t="str">
        <f aca="false">INDEX(Products!$C$2:$C$181,MATCH(C2810,Products!$A$2:$A$181,0))</f>
        <v>Books &amp; Stationery</v>
      </c>
      <c r="H2810" s="16" t="n">
        <f aca="false">INDEX(Products!$E$2:$E$181,MATCH(C2810,Products!$A$2:$A$181,0))</f>
        <v>114.66</v>
      </c>
      <c r="I2810" s="12" t="str">
        <f aca="false">INDEX(Orders!$G$2:$G$3525,MATCH(B2810,Orders!$A$2:$A$3525,0))</f>
        <v>Delivered</v>
      </c>
      <c r="J2810" s="16" t="n">
        <f aca="false">D2810*E2810*(1-F2810/100)</f>
        <v>169</v>
      </c>
      <c r="K2810" s="16" t="n">
        <f aca="false">D2810*H2810</f>
        <v>114.66</v>
      </c>
      <c r="L2810" s="16" t="n">
        <f aca="false">J2810-K2810</f>
        <v>54.34</v>
      </c>
    </row>
    <row r="2811" customFormat="false" ht="15" hidden="false" customHeight="false" outlineLevel="0" collapsed="false">
      <c r="A2811" s="12" t="n">
        <v>2810</v>
      </c>
      <c r="B2811" s="12" t="n">
        <v>1478</v>
      </c>
      <c r="C2811" s="12" t="n">
        <v>159</v>
      </c>
      <c r="D2811" s="12" t="n">
        <v>1</v>
      </c>
      <c r="E2811" s="16" t="n">
        <v>439</v>
      </c>
      <c r="F2811" s="12" t="n">
        <v>0</v>
      </c>
      <c r="G2811" s="12" t="str">
        <f aca="false">INDEX(Products!$C$2:$C$181,MATCH(C2811,Products!$A$2:$A$181,0))</f>
        <v>Books &amp; Stationery</v>
      </c>
      <c r="H2811" s="16" t="n">
        <f aca="false">INDEX(Products!$E$2:$E$181,MATCH(C2811,Products!$A$2:$A$181,0))</f>
        <v>256.67</v>
      </c>
      <c r="I2811" s="12" t="str">
        <f aca="false">INDEX(Orders!$G$2:$G$3525,MATCH(B2811,Orders!$A$2:$A$3525,0))</f>
        <v>Delivered</v>
      </c>
      <c r="J2811" s="16" t="n">
        <f aca="false">D2811*E2811*(1-F2811/100)</f>
        <v>439</v>
      </c>
      <c r="K2811" s="16" t="n">
        <f aca="false">D2811*H2811</f>
        <v>256.67</v>
      </c>
      <c r="L2811" s="16" t="n">
        <f aca="false">J2811-K2811</f>
        <v>182.33</v>
      </c>
    </row>
    <row r="2812" customFormat="false" ht="15" hidden="false" customHeight="false" outlineLevel="0" collapsed="false">
      <c r="A2812" s="12" t="n">
        <v>2811</v>
      </c>
      <c r="B2812" s="12" t="n">
        <v>1478</v>
      </c>
      <c r="C2812" s="12" t="n">
        <v>127</v>
      </c>
      <c r="D2812" s="12" t="n">
        <v>1</v>
      </c>
      <c r="E2812" s="16" t="n">
        <v>3449</v>
      </c>
      <c r="F2812" s="12" t="n">
        <v>10</v>
      </c>
      <c r="G2812" s="12" t="str">
        <f aca="false">INDEX(Products!$C$2:$C$181,MATCH(C2812,Products!$A$2:$A$181,0))</f>
        <v>Sports &amp; Fitness</v>
      </c>
      <c r="H2812" s="16" t="n">
        <f aca="false">INDEX(Products!$E$2:$E$181,MATCH(C2812,Products!$A$2:$A$181,0))</f>
        <v>2115.56</v>
      </c>
      <c r="I2812" s="12" t="str">
        <f aca="false">INDEX(Orders!$G$2:$G$3525,MATCH(B2812,Orders!$A$2:$A$3525,0))</f>
        <v>Delivered</v>
      </c>
      <c r="J2812" s="16" t="n">
        <f aca="false">D2812*E2812*(1-F2812/100)</f>
        <v>3104.1</v>
      </c>
      <c r="K2812" s="16" t="n">
        <f aca="false">D2812*H2812</f>
        <v>2115.56</v>
      </c>
      <c r="L2812" s="16" t="n">
        <f aca="false">J2812-K2812</f>
        <v>988.54</v>
      </c>
    </row>
    <row r="2813" customFormat="false" ht="15" hidden="false" customHeight="false" outlineLevel="0" collapsed="false">
      <c r="A2813" s="12" t="n">
        <v>2812</v>
      </c>
      <c r="B2813" s="12" t="n">
        <v>1479</v>
      </c>
      <c r="C2813" s="12" t="n">
        <v>152</v>
      </c>
      <c r="D2813" s="12" t="n">
        <v>1</v>
      </c>
      <c r="E2813" s="16" t="n">
        <v>539</v>
      </c>
      <c r="F2813" s="12" t="n">
        <v>0</v>
      </c>
      <c r="G2813" s="12" t="str">
        <f aca="false">INDEX(Products!$C$2:$C$181,MATCH(C2813,Products!$A$2:$A$181,0))</f>
        <v>Books &amp; Stationery</v>
      </c>
      <c r="H2813" s="16" t="n">
        <f aca="false">INDEX(Products!$E$2:$E$181,MATCH(C2813,Products!$A$2:$A$181,0))</f>
        <v>365.16</v>
      </c>
      <c r="I2813" s="12" t="str">
        <f aca="false">INDEX(Orders!$G$2:$G$3525,MATCH(B2813,Orders!$A$2:$A$3525,0))</f>
        <v>Delivered</v>
      </c>
      <c r="J2813" s="16" t="n">
        <f aca="false">D2813*E2813*(1-F2813/100)</f>
        <v>539</v>
      </c>
      <c r="K2813" s="16" t="n">
        <f aca="false">D2813*H2813</f>
        <v>365.16</v>
      </c>
      <c r="L2813" s="16" t="n">
        <f aca="false">J2813-K2813</f>
        <v>173.84</v>
      </c>
    </row>
    <row r="2814" customFormat="false" ht="15" hidden="false" customHeight="false" outlineLevel="0" collapsed="false">
      <c r="A2814" s="12" t="n">
        <v>2813</v>
      </c>
      <c r="B2814" s="12" t="n">
        <v>1480</v>
      </c>
      <c r="C2814" s="12" t="n">
        <v>45</v>
      </c>
      <c r="D2814" s="12" t="n">
        <v>1</v>
      </c>
      <c r="E2814" s="16" t="n">
        <v>4489</v>
      </c>
      <c r="F2814" s="12" t="n">
        <v>15</v>
      </c>
      <c r="G2814" s="12" t="str">
        <f aca="false">INDEX(Products!$C$2:$C$181,MATCH(C2814,Products!$A$2:$A$181,0))</f>
        <v>Home &amp; Kitchen</v>
      </c>
      <c r="H2814" s="16" t="n">
        <f aca="false">INDEX(Products!$E$2:$E$181,MATCH(C2814,Products!$A$2:$A$181,0))</f>
        <v>2892.9</v>
      </c>
      <c r="I2814" s="12" t="str">
        <f aca="false">INDEX(Orders!$G$2:$G$3525,MATCH(B2814,Orders!$A$2:$A$3525,0))</f>
        <v>Delivered</v>
      </c>
      <c r="J2814" s="16" t="n">
        <f aca="false">D2814*E2814*(1-F2814/100)</f>
        <v>3815.65</v>
      </c>
      <c r="K2814" s="16" t="n">
        <f aca="false">D2814*H2814</f>
        <v>2892.9</v>
      </c>
      <c r="L2814" s="16" t="n">
        <f aca="false">J2814-K2814</f>
        <v>922.75</v>
      </c>
    </row>
    <row r="2815" customFormat="false" ht="15" hidden="false" customHeight="false" outlineLevel="0" collapsed="false">
      <c r="A2815" s="12" t="n">
        <v>2814</v>
      </c>
      <c r="B2815" s="12" t="n">
        <v>1480</v>
      </c>
      <c r="C2815" s="12" t="n">
        <v>24</v>
      </c>
      <c r="D2815" s="12" t="n">
        <v>3</v>
      </c>
      <c r="E2815" s="16" t="n">
        <v>2429</v>
      </c>
      <c r="F2815" s="12" t="n">
        <v>0</v>
      </c>
      <c r="G2815" s="12" t="str">
        <f aca="false">INDEX(Products!$C$2:$C$181,MATCH(C2815,Products!$A$2:$A$181,0))</f>
        <v>Electronics</v>
      </c>
      <c r="H2815" s="16" t="n">
        <f aca="false">INDEX(Products!$E$2:$E$181,MATCH(C2815,Products!$A$2:$A$181,0))</f>
        <v>1588.6</v>
      </c>
      <c r="I2815" s="12" t="str">
        <f aca="false">INDEX(Orders!$G$2:$G$3525,MATCH(B2815,Orders!$A$2:$A$3525,0))</f>
        <v>Delivered</v>
      </c>
      <c r="J2815" s="16" t="n">
        <f aca="false">D2815*E2815*(1-F2815/100)</f>
        <v>7287</v>
      </c>
      <c r="K2815" s="16" t="n">
        <f aca="false">D2815*H2815</f>
        <v>4765.8</v>
      </c>
      <c r="L2815" s="16" t="n">
        <f aca="false">J2815-K2815</f>
        <v>2521.2</v>
      </c>
    </row>
    <row r="2816" customFormat="false" ht="15" hidden="false" customHeight="false" outlineLevel="0" collapsed="false">
      <c r="A2816" s="12" t="n">
        <v>2815</v>
      </c>
      <c r="B2816" s="12" t="n">
        <v>1480</v>
      </c>
      <c r="C2816" s="12" t="n">
        <v>145</v>
      </c>
      <c r="D2816" s="12" t="n">
        <v>1</v>
      </c>
      <c r="E2816" s="16" t="n">
        <v>1329</v>
      </c>
      <c r="F2816" s="12" t="n">
        <v>0</v>
      </c>
      <c r="G2816" s="12" t="str">
        <f aca="false">INDEX(Products!$C$2:$C$181,MATCH(C2816,Products!$A$2:$A$181,0))</f>
        <v>Sports &amp; Fitness</v>
      </c>
      <c r="H2816" s="16" t="n">
        <f aca="false">INDEX(Products!$E$2:$E$181,MATCH(C2816,Products!$A$2:$A$181,0))</f>
        <v>887.99</v>
      </c>
      <c r="I2816" s="12" t="str">
        <f aca="false">INDEX(Orders!$G$2:$G$3525,MATCH(B2816,Orders!$A$2:$A$3525,0))</f>
        <v>Delivered</v>
      </c>
      <c r="J2816" s="16" t="n">
        <f aca="false">D2816*E2816*(1-F2816/100)</f>
        <v>1329</v>
      </c>
      <c r="K2816" s="16" t="n">
        <f aca="false">D2816*H2816</f>
        <v>887.99</v>
      </c>
      <c r="L2816" s="16" t="n">
        <f aca="false">J2816-K2816</f>
        <v>441.01</v>
      </c>
    </row>
    <row r="2817" customFormat="false" ht="15" hidden="false" customHeight="false" outlineLevel="0" collapsed="false">
      <c r="A2817" s="12" t="n">
        <v>2816</v>
      </c>
      <c r="B2817" s="12" t="n">
        <v>1480</v>
      </c>
      <c r="C2817" s="12" t="n">
        <v>29</v>
      </c>
      <c r="D2817" s="12" t="n">
        <v>1</v>
      </c>
      <c r="E2817" s="16" t="n">
        <v>1269</v>
      </c>
      <c r="F2817" s="12" t="n">
        <v>0</v>
      </c>
      <c r="G2817" s="12" t="str">
        <f aca="false">INDEX(Products!$C$2:$C$181,MATCH(C2817,Products!$A$2:$A$181,0))</f>
        <v>Electronics</v>
      </c>
      <c r="H2817" s="16" t="n">
        <f aca="false">INDEX(Products!$E$2:$E$181,MATCH(C2817,Products!$A$2:$A$181,0))</f>
        <v>747.69</v>
      </c>
      <c r="I2817" s="12" t="str">
        <f aca="false">INDEX(Orders!$G$2:$G$3525,MATCH(B2817,Orders!$A$2:$A$3525,0))</f>
        <v>Delivered</v>
      </c>
      <c r="J2817" s="16" t="n">
        <f aca="false">D2817*E2817*(1-F2817/100)</f>
        <v>1269</v>
      </c>
      <c r="K2817" s="16" t="n">
        <f aca="false">D2817*H2817</f>
        <v>747.69</v>
      </c>
      <c r="L2817" s="16" t="n">
        <f aca="false">J2817-K2817</f>
        <v>521.31</v>
      </c>
    </row>
    <row r="2818" customFormat="false" ht="15" hidden="false" customHeight="false" outlineLevel="0" collapsed="false">
      <c r="A2818" s="12" t="n">
        <v>2817</v>
      </c>
      <c r="B2818" s="12" t="n">
        <v>1481</v>
      </c>
      <c r="C2818" s="12" t="n">
        <v>38</v>
      </c>
      <c r="D2818" s="12" t="n">
        <v>1</v>
      </c>
      <c r="E2818" s="16" t="n">
        <v>3659</v>
      </c>
      <c r="F2818" s="12" t="n">
        <v>0</v>
      </c>
      <c r="G2818" s="12" t="str">
        <f aca="false">INDEX(Products!$C$2:$C$181,MATCH(C2818,Products!$A$2:$A$181,0))</f>
        <v>Home &amp; Kitchen</v>
      </c>
      <c r="H2818" s="16" t="n">
        <f aca="false">INDEX(Products!$E$2:$E$181,MATCH(C2818,Products!$A$2:$A$181,0))</f>
        <v>2545.94</v>
      </c>
      <c r="I2818" s="12" t="str">
        <f aca="false">INDEX(Orders!$G$2:$G$3525,MATCH(B2818,Orders!$A$2:$A$3525,0))</f>
        <v>Delivered</v>
      </c>
      <c r="J2818" s="16" t="n">
        <f aca="false">D2818*E2818*(1-F2818/100)</f>
        <v>3659</v>
      </c>
      <c r="K2818" s="16" t="n">
        <f aca="false">D2818*H2818</f>
        <v>2545.94</v>
      </c>
      <c r="L2818" s="16" t="n">
        <f aca="false">J2818-K2818</f>
        <v>1113.06</v>
      </c>
    </row>
    <row r="2819" customFormat="false" ht="15" hidden="false" customHeight="false" outlineLevel="0" collapsed="false">
      <c r="A2819" s="12" t="n">
        <v>2818</v>
      </c>
      <c r="B2819" s="12" t="n">
        <v>1482</v>
      </c>
      <c r="C2819" s="12" t="n">
        <v>162</v>
      </c>
      <c r="D2819" s="12" t="n">
        <v>2</v>
      </c>
      <c r="E2819" s="16" t="n">
        <v>639</v>
      </c>
      <c r="F2819" s="12" t="n">
        <v>0</v>
      </c>
      <c r="G2819" s="12" t="str">
        <f aca="false">INDEX(Products!$C$2:$C$181,MATCH(C2819,Products!$A$2:$A$181,0))</f>
        <v>Books &amp; Stationery</v>
      </c>
      <c r="H2819" s="16" t="n">
        <f aca="false">INDEX(Products!$E$2:$E$181,MATCH(C2819,Products!$A$2:$A$181,0))</f>
        <v>387.23</v>
      </c>
      <c r="I2819" s="12" t="str">
        <f aca="false">INDEX(Orders!$G$2:$G$3525,MATCH(B2819,Orders!$A$2:$A$3525,0))</f>
        <v>Cancelled</v>
      </c>
      <c r="J2819" s="16" t="n">
        <f aca="false">D2819*E2819*(1-F2819/100)</f>
        <v>1278</v>
      </c>
      <c r="K2819" s="16" t="n">
        <f aca="false">D2819*H2819</f>
        <v>774.46</v>
      </c>
      <c r="L2819" s="16" t="n">
        <f aca="false">J2819-K2819</f>
        <v>503.54</v>
      </c>
    </row>
    <row r="2820" customFormat="false" ht="15" hidden="false" customHeight="false" outlineLevel="0" collapsed="false">
      <c r="A2820" s="12" t="n">
        <v>2819</v>
      </c>
      <c r="B2820" s="12" t="n">
        <v>1483</v>
      </c>
      <c r="C2820" s="12" t="n">
        <v>49</v>
      </c>
      <c r="D2820" s="12" t="n">
        <v>1</v>
      </c>
      <c r="E2820" s="16" t="n">
        <v>2809</v>
      </c>
      <c r="F2820" s="12" t="n">
        <v>10</v>
      </c>
      <c r="G2820" s="12" t="str">
        <f aca="false">INDEX(Products!$C$2:$C$181,MATCH(C2820,Products!$A$2:$A$181,0))</f>
        <v>Home &amp; Kitchen</v>
      </c>
      <c r="H2820" s="16" t="n">
        <f aca="false">INDEX(Products!$E$2:$E$181,MATCH(C2820,Products!$A$2:$A$181,0))</f>
        <v>1785.14</v>
      </c>
      <c r="I2820" s="12" t="str">
        <f aca="false">INDEX(Orders!$G$2:$G$3525,MATCH(B2820,Orders!$A$2:$A$3525,0))</f>
        <v>Cancelled</v>
      </c>
      <c r="J2820" s="16" t="n">
        <f aca="false">D2820*E2820*(1-F2820/100)</f>
        <v>2528.1</v>
      </c>
      <c r="K2820" s="16" t="n">
        <f aca="false">D2820*H2820</f>
        <v>1785.14</v>
      </c>
      <c r="L2820" s="16" t="n">
        <f aca="false">J2820-K2820</f>
        <v>742.96</v>
      </c>
    </row>
    <row r="2821" customFormat="false" ht="15" hidden="false" customHeight="false" outlineLevel="0" collapsed="false">
      <c r="A2821" s="12" t="n">
        <v>2820</v>
      </c>
      <c r="B2821" s="12" t="n">
        <v>1483</v>
      </c>
      <c r="C2821" s="12" t="n">
        <v>45</v>
      </c>
      <c r="D2821" s="12" t="n">
        <v>1</v>
      </c>
      <c r="E2821" s="16" t="n">
        <v>4489</v>
      </c>
      <c r="F2821" s="12" t="n">
        <v>0</v>
      </c>
      <c r="G2821" s="12" t="str">
        <f aca="false">INDEX(Products!$C$2:$C$181,MATCH(C2821,Products!$A$2:$A$181,0))</f>
        <v>Home &amp; Kitchen</v>
      </c>
      <c r="H2821" s="16" t="n">
        <f aca="false">INDEX(Products!$E$2:$E$181,MATCH(C2821,Products!$A$2:$A$181,0))</f>
        <v>2892.9</v>
      </c>
      <c r="I2821" s="12" t="str">
        <f aca="false">INDEX(Orders!$G$2:$G$3525,MATCH(B2821,Orders!$A$2:$A$3525,0))</f>
        <v>Cancelled</v>
      </c>
      <c r="J2821" s="16" t="n">
        <f aca="false">D2821*E2821*(1-F2821/100)</f>
        <v>4489</v>
      </c>
      <c r="K2821" s="16" t="n">
        <f aca="false">D2821*H2821</f>
        <v>2892.9</v>
      </c>
      <c r="L2821" s="16" t="n">
        <f aca="false">J2821-K2821</f>
        <v>1596.1</v>
      </c>
    </row>
    <row r="2822" customFormat="false" ht="15" hidden="false" customHeight="false" outlineLevel="0" collapsed="false">
      <c r="A2822" s="12" t="n">
        <v>2821</v>
      </c>
      <c r="B2822" s="12" t="n">
        <v>1484</v>
      </c>
      <c r="C2822" s="12" t="n">
        <v>95</v>
      </c>
      <c r="D2822" s="12" t="n">
        <v>1</v>
      </c>
      <c r="E2822" s="16" t="n">
        <v>1029</v>
      </c>
      <c r="F2822" s="12" t="n">
        <v>5</v>
      </c>
      <c r="G2822" s="12" t="str">
        <f aca="false">INDEX(Products!$C$2:$C$181,MATCH(C2822,Products!$A$2:$A$181,0))</f>
        <v>Beauty</v>
      </c>
      <c r="H2822" s="16" t="n">
        <f aca="false">INDEX(Products!$E$2:$E$181,MATCH(C2822,Products!$A$2:$A$181,0))</f>
        <v>615.72</v>
      </c>
      <c r="I2822" s="12" t="str">
        <f aca="false">INDEX(Orders!$G$2:$G$3525,MATCH(B2822,Orders!$A$2:$A$3525,0))</f>
        <v>Delivered</v>
      </c>
      <c r="J2822" s="16" t="n">
        <f aca="false">D2822*E2822*(1-F2822/100)</f>
        <v>977.55</v>
      </c>
      <c r="K2822" s="16" t="n">
        <f aca="false">D2822*H2822</f>
        <v>615.72</v>
      </c>
      <c r="L2822" s="16" t="n">
        <f aca="false">J2822-K2822</f>
        <v>361.83</v>
      </c>
    </row>
    <row r="2823" customFormat="false" ht="15" hidden="false" customHeight="false" outlineLevel="0" collapsed="false">
      <c r="A2823" s="12" t="n">
        <v>2822</v>
      </c>
      <c r="B2823" s="12" t="n">
        <v>1485</v>
      </c>
      <c r="C2823" s="12" t="n">
        <v>29</v>
      </c>
      <c r="D2823" s="12" t="n">
        <v>1</v>
      </c>
      <c r="E2823" s="16" t="n">
        <v>1269</v>
      </c>
      <c r="F2823" s="12" t="n">
        <v>0</v>
      </c>
      <c r="G2823" s="12" t="str">
        <f aca="false">INDEX(Products!$C$2:$C$181,MATCH(C2823,Products!$A$2:$A$181,0))</f>
        <v>Electronics</v>
      </c>
      <c r="H2823" s="16" t="n">
        <f aca="false">INDEX(Products!$E$2:$E$181,MATCH(C2823,Products!$A$2:$A$181,0))</f>
        <v>747.69</v>
      </c>
      <c r="I2823" s="12" t="str">
        <f aca="false">INDEX(Orders!$G$2:$G$3525,MATCH(B2823,Orders!$A$2:$A$3525,0))</f>
        <v>Delivered</v>
      </c>
      <c r="J2823" s="16" t="n">
        <f aca="false">D2823*E2823*(1-F2823/100)</f>
        <v>1269</v>
      </c>
      <c r="K2823" s="16" t="n">
        <f aca="false">D2823*H2823</f>
        <v>747.69</v>
      </c>
      <c r="L2823" s="16" t="n">
        <f aca="false">J2823-K2823</f>
        <v>521.31</v>
      </c>
    </row>
    <row r="2824" customFormat="false" ht="15" hidden="false" customHeight="false" outlineLevel="0" collapsed="false">
      <c r="A2824" s="12" t="n">
        <v>2823</v>
      </c>
      <c r="B2824" s="12" t="n">
        <v>1485</v>
      </c>
      <c r="C2824" s="12" t="n">
        <v>158</v>
      </c>
      <c r="D2824" s="12" t="n">
        <v>1</v>
      </c>
      <c r="E2824" s="16" t="n">
        <v>779</v>
      </c>
      <c r="F2824" s="12" t="n">
        <v>5</v>
      </c>
      <c r="G2824" s="12" t="str">
        <f aca="false">INDEX(Products!$C$2:$C$181,MATCH(C2824,Products!$A$2:$A$181,0))</f>
        <v>Books &amp; Stationery</v>
      </c>
      <c r="H2824" s="16" t="n">
        <f aca="false">INDEX(Products!$E$2:$E$181,MATCH(C2824,Products!$A$2:$A$181,0))</f>
        <v>536.88</v>
      </c>
      <c r="I2824" s="12" t="str">
        <f aca="false">INDEX(Orders!$G$2:$G$3525,MATCH(B2824,Orders!$A$2:$A$3525,0))</f>
        <v>Delivered</v>
      </c>
      <c r="J2824" s="16" t="n">
        <f aca="false">D2824*E2824*(1-F2824/100)</f>
        <v>740.05</v>
      </c>
      <c r="K2824" s="16" t="n">
        <f aca="false">D2824*H2824</f>
        <v>536.88</v>
      </c>
      <c r="L2824" s="16" t="n">
        <f aca="false">J2824-K2824</f>
        <v>203.17</v>
      </c>
    </row>
    <row r="2825" customFormat="false" ht="15" hidden="false" customHeight="false" outlineLevel="0" collapsed="false">
      <c r="A2825" s="12" t="n">
        <v>2824</v>
      </c>
      <c r="B2825" s="12" t="n">
        <v>1485</v>
      </c>
      <c r="C2825" s="12" t="n">
        <v>177</v>
      </c>
      <c r="D2825" s="12" t="n">
        <v>1</v>
      </c>
      <c r="E2825" s="16" t="n">
        <v>639</v>
      </c>
      <c r="F2825" s="12" t="n">
        <v>0</v>
      </c>
      <c r="G2825" s="12" t="str">
        <f aca="false">INDEX(Products!$C$2:$C$181,MATCH(C2825,Products!$A$2:$A$181,0))</f>
        <v>Books &amp; Stationery</v>
      </c>
      <c r="H2825" s="16" t="n">
        <f aca="false">INDEX(Products!$E$2:$E$181,MATCH(C2825,Products!$A$2:$A$181,0))</f>
        <v>372.27</v>
      </c>
      <c r="I2825" s="12" t="str">
        <f aca="false">INDEX(Orders!$G$2:$G$3525,MATCH(B2825,Orders!$A$2:$A$3525,0))</f>
        <v>Delivered</v>
      </c>
      <c r="J2825" s="16" t="n">
        <f aca="false">D2825*E2825*(1-F2825/100)</f>
        <v>639</v>
      </c>
      <c r="K2825" s="16" t="n">
        <f aca="false">D2825*H2825</f>
        <v>372.27</v>
      </c>
      <c r="L2825" s="16" t="n">
        <f aca="false">J2825-K2825</f>
        <v>266.73</v>
      </c>
    </row>
    <row r="2826" customFormat="false" ht="15" hidden="false" customHeight="false" outlineLevel="0" collapsed="false">
      <c r="A2826" s="12" t="n">
        <v>2825</v>
      </c>
      <c r="B2826" s="12" t="n">
        <v>1486</v>
      </c>
      <c r="C2826" s="12" t="n">
        <v>66</v>
      </c>
      <c r="D2826" s="12" t="n">
        <v>1</v>
      </c>
      <c r="E2826" s="16" t="n">
        <v>1439</v>
      </c>
      <c r="F2826" s="12" t="n">
        <v>0</v>
      </c>
      <c r="G2826" s="12" t="str">
        <f aca="false">INDEX(Products!$C$2:$C$181,MATCH(C2826,Products!$A$2:$A$181,0))</f>
        <v>Fashion</v>
      </c>
      <c r="H2826" s="16" t="n">
        <f aca="false">INDEX(Products!$E$2:$E$181,MATCH(C2826,Products!$A$2:$A$181,0))</f>
        <v>855.37</v>
      </c>
      <c r="I2826" s="12" t="str">
        <f aca="false">INDEX(Orders!$G$2:$G$3525,MATCH(B2826,Orders!$A$2:$A$3525,0))</f>
        <v>Returned</v>
      </c>
      <c r="J2826" s="16" t="n">
        <f aca="false">D2826*E2826*(1-F2826/100)</f>
        <v>1439</v>
      </c>
      <c r="K2826" s="16" t="n">
        <f aca="false">D2826*H2826</f>
        <v>855.37</v>
      </c>
      <c r="L2826" s="16" t="n">
        <f aca="false">J2826-K2826</f>
        <v>583.63</v>
      </c>
    </row>
    <row r="2827" customFormat="false" ht="15" hidden="false" customHeight="false" outlineLevel="0" collapsed="false">
      <c r="A2827" s="12" t="n">
        <v>2826</v>
      </c>
      <c r="B2827" s="12" t="n">
        <v>1486</v>
      </c>
      <c r="C2827" s="12" t="n">
        <v>45</v>
      </c>
      <c r="D2827" s="12" t="n">
        <v>1</v>
      </c>
      <c r="E2827" s="16" t="n">
        <v>4489</v>
      </c>
      <c r="F2827" s="12" t="n">
        <v>0</v>
      </c>
      <c r="G2827" s="12" t="str">
        <f aca="false">INDEX(Products!$C$2:$C$181,MATCH(C2827,Products!$A$2:$A$181,0))</f>
        <v>Home &amp; Kitchen</v>
      </c>
      <c r="H2827" s="16" t="n">
        <f aca="false">INDEX(Products!$E$2:$E$181,MATCH(C2827,Products!$A$2:$A$181,0))</f>
        <v>2892.9</v>
      </c>
      <c r="I2827" s="12" t="str">
        <f aca="false">INDEX(Orders!$G$2:$G$3525,MATCH(B2827,Orders!$A$2:$A$3525,0))</f>
        <v>Returned</v>
      </c>
      <c r="J2827" s="16" t="n">
        <f aca="false">D2827*E2827*(1-F2827/100)</f>
        <v>4489</v>
      </c>
      <c r="K2827" s="16" t="n">
        <f aca="false">D2827*H2827</f>
        <v>2892.9</v>
      </c>
      <c r="L2827" s="16" t="n">
        <f aca="false">J2827-K2827</f>
        <v>1596.1</v>
      </c>
    </row>
    <row r="2828" customFormat="false" ht="15" hidden="false" customHeight="false" outlineLevel="0" collapsed="false">
      <c r="A2828" s="12" t="n">
        <v>2827</v>
      </c>
      <c r="B2828" s="12" t="n">
        <v>1486</v>
      </c>
      <c r="C2828" s="12" t="n">
        <v>115</v>
      </c>
      <c r="D2828" s="12" t="n">
        <v>2</v>
      </c>
      <c r="E2828" s="16" t="n">
        <v>1629</v>
      </c>
      <c r="F2828" s="12" t="n">
        <v>0</v>
      </c>
      <c r="G2828" s="12" t="str">
        <f aca="false">INDEX(Products!$C$2:$C$181,MATCH(C2828,Products!$A$2:$A$181,0))</f>
        <v>Beauty</v>
      </c>
      <c r="H2828" s="16" t="n">
        <f aca="false">INDEX(Products!$E$2:$E$181,MATCH(C2828,Products!$A$2:$A$181,0))</f>
        <v>1101.57</v>
      </c>
      <c r="I2828" s="12" t="str">
        <f aca="false">INDEX(Orders!$G$2:$G$3525,MATCH(B2828,Orders!$A$2:$A$3525,0))</f>
        <v>Returned</v>
      </c>
      <c r="J2828" s="16" t="n">
        <f aca="false">D2828*E2828*(1-F2828/100)</f>
        <v>3258</v>
      </c>
      <c r="K2828" s="16" t="n">
        <f aca="false">D2828*H2828</f>
        <v>2203.14</v>
      </c>
      <c r="L2828" s="16" t="n">
        <f aca="false">J2828-K2828</f>
        <v>1054.86</v>
      </c>
    </row>
    <row r="2829" customFormat="false" ht="15" hidden="false" customHeight="false" outlineLevel="0" collapsed="false">
      <c r="A2829" s="12" t="n">
        <v>2828</v>
      </c>
      <c r="B2829" s="12" t="n">
        <v>1487</v>
      </c>
      <c r="C2829" s="12" t="n">
        <v>10</v>
      </c>
      <c r="D2829" s="12" t="n">
        <v>1</v>
      </c>
      <c r="E2829" s="16" t="n">
        <v>3059</v>
      </c>
      <c r="F2829" s="12" t="n">
        <v>0</v>
      </c>
      <c r="G2829" s="12" t="str">
        <f aca="false">INDEX(Products!$C$2:$C$181,MATCH(C2829,Products!$A$2:$A$181,0))</f>
        <v>Electronics</v>
      </c>
      <c r="H2829" s="16" t="n">
        <f aca="false">INDEX(Products!$E$2:$E$181,MATCH(C2829,Products!$A$2:$A$181,0))</f>
        <v>1860.62</v>
      </c>
      <c r="I2829" s="12" t="str">
        <f aca="false">INDEX(Orders!$G$2:$G$3525,MATCH(B2829,Orders!$A$2:$A$3525,0))</f>
        <v>Delivered</v>
      </c>
      <c r="J2829" s="16" t="n">
        <f aca="false">D2829*E2829*(1-F2829/100)</f>
        <v>3059</v>
      </c>
      <c r="K2829" s="16" t="n">
        <f aca="false">D2829*H2829</f>
        <v>1860.62</v>
      </c>
      <c r="L2829" s="16" t="n">
        <f aca="false">J2829-K2829</f>
        <v>1198.38</v>
      </c>
    </row>
    <row r="2830" customFormat="false" ht="15" hidden="false" customHeight="false" outlineLevel="0" collapsed="false">
      <c r="A2830" s="12" t="n">
        <v>2829</v>
      </c>
      <c r="B2830" s="12" t="n">
        <v>1487</v>
      </c>
      <c r="C2830" s="12" t="n">
        <v>128</v>
      </c>
      <c r="D2830" s="12" t="n">
        <v>1</v>
      </c>
      <c r="E2830" s="16" t="n">
        <v>899</v>
      </c>
      <c r="F2830" s="12" t="n">
        <v>0</v>
      </c>
      <c r="G2830" s="12" t="str">
        <f aca="false">INDEX(Products!$C$2:$C$181,MATCH(C2830,Products!$A$2:$A$181,0))</f>
        <v>Sports &amp; Fitness</v>
      </c>
      <c r="H2830" s="16" t="n">
        <f aca="false">INDEX(Products!$E$2:$E$181,MATCH(C2830,Products!$A$2:$A$181,0))</f>
        <v>594.56</v>
      </c>
      <c r="I2830" s="12" t="str">
        <f aca="false">INDEX(Orders!$G$2:$G$3525,MATCH(B2830,Orders!$A$2:$A$3525,0))</f>
        <v>Delivered</v>
      </c>
      <c r="J2830" s="16" t="n">
        <f aca="false">D2830*E2830*(1-F2830/100)</f>
        <v>899</v>
      </c>
      <c r="K2830" s="16" t="n">
        <f aca="false">D2830*H2830</f>
        <v>594.56</v>
      </c>
      <c r="L2830" s="16" t="n">
        <f aca="false">J2830-K2830</f>
        <v>304.44</v>
      </c>
    </row>
    <row r="2831" customFormat="false" ht="15" hidden="false" customHeight="false" outlineLevel="0" collapsed="false">
      <c r="A2831" s="12" t="n">
        <v>2830</v>
      </c>
      <c r="B2831" s="12" t="n">
        <v>1487</v>
      </c>
      <c r="C2831" s="12" t="n">
        <v>112</v>
      </c>
      <c r="D2831" s="12" t="n">
        <v>1</v>
      </c>
      <c r="E2831" s="16" t="n">
        <v>309</v>
      </c>
      <c r="F2831" s="12" t="n">
        <v>0</v>
      </c>
      <c r="G2831" s="12" t="str">
        <f aca="false">INDEX(Products!$C$2:$C$181,MATCH(C2831,Products!$A$2:$A$181,0))</f>
        <v>Beauty</v>
      </c>
      <c r="H2831" s="16" t="n">
        <f aca="false">INDEX(Products!$E$2:$E$181,MATCH(C2831,Products!$A$2:$A$181,0))</f>
        <v>192.67</v>
      </c>
      <c r="I2831" s="12" t="str">
        <f aca="false">INDEX(Orders!$G$2:$G$3525,MATCH(B2831,Orders!$A$2:$A$3525,0))</f>
        <v>Delivered</v>
      </c>
      <c r="J2831" s="16" t="n">
        <f aca="false">D2831*E2831*(1-F2831/100)</f>
        <v>309</v>
      </c>
      <c r="K2831" s="16" t="n">
        <f aca="false">D2831*H2831</f>
        <v>192.67</v>
      </c>
      <c r="L2831" s="16" t="n">
        <f aca="false">J2831-K2831</f>
        <v>116.33</v>
      </c>
    </row>
    <row r="2832" customFormat="false" ht="15" hidden="false" customHeight="false" outlineLevel="0" collapsed="false">
      <c r="A2832" s="12" t="n">
        <v>2831</v>
      </c>
      <c r="B2832" s="12" t="n">
        <v>1488</v>
      </c>
      <c r="C2832" s="12" t="n">
        <v>59</v>
      </c>
      <c r="D2832" s="12" t="n">
        <v>1</v>
      </c>
      <c r="E2832" s="16" t="n">
        <v>4109</v>
      </c>
      <c r="F2832" s="12" t="n">
        <v>10</v>
      </c>
      <c r="G2832" s="12" t="str">
        <f aca="false">INDEX(Products!$C$2:$C$181,MATCH(C2832,Products!$A$2:$A$181,0))</f>
        <v>Home &amp; Kitchen</v>
      </c>
      <c r="H2832" s="16" t="n">
        <f aca="false">INDEX(Products!$E$2:$E$181,MATCH(C2832,Products!$A$2:$A$181,0))</f>
        <v>2413.27</v>
      </c>
      <c r="I2832" s="12" t="str">
        <f aca="false">INDEX(Orders!$G$2:$G$3525,MATCH(B2832,Orders!$A$2:$A$3525,0))</f>
        <v>Cancelled</v>
      </c>
      <c r="J2832" s="16" t="n">
        <f aca="false">D2832*E2832*(1-F2832/100)</f>
        <v>3698.1</v>
      </c>
      <c r="K2832" s="16" t="n">
        <f aca="false">D2832*H2832</f>
        <v>2413.27</v>
      </c>
      <c r="L2832" s="16" t="n">
        <f aca="false">J2832-K2832</f>
        <v>1284.83</v>
      </c>
    </row>
    <row r="2833" customFormat="false" ht="15" hidden="false" customHeight="false" outlineLevel="0" collapsed="false">
      <c r="A2833" s="12" t="n">
        <v>2832</v>
      </c>
      <c r="B2833" s="12" t="n">
        <v>1488</v>
      </c>
      <c r="C2833" s="12" t="n">
        <v>114</v>
      </c>
      <c r="D2833" s="12" t="n">
        <v>1</v>
      </c>
      <c r="E2833" s="16" t="n">
        <v>1769</v>
      </c>
      <c r="F2833" s="12" t="n">
        <v>10</v>
      </c>
      <c r="G2833" s="12" t="str">
        <f aca="false">INDEX(Products!$C$2:$C$181,MATCH(C2833,Products!$A$2:$A$181,0))</f>
        <v>Beauty</v>
      </c>
      <c r="H2833" s="16" t="n">
        <f aca="false">INDEX(Products!$E$2:$E$181,MATCH(C2833,Products!$A$2:$A$181,0))</f>
        <v>1112.03</v>
      </c>
      <c r="I2833" s="12" t="str">
        <f aca="false">INDEX(Orders!$G$2:$G$3525,MATCH(B2833,Orders!$A$2:$A$3525,0))</f>
        <v>Cancelled</v>
      </c>
      <c r="J2833" s="16" t="n">
        <f aca="false">D2833*E2833*(1-F2833/100)</f>
        <v>1592.1</v>
      </c>
      <c r="K2833" s="16" t="n">
        <f aca="false">D2833*H2833</f>
        <v>1112.03</v>
      </c>
      <c r="L2833" s="16" t="n">
        <f aca="false">J2833-K2833</f>
        <v>480.07</v>
      </c>
    </row>
    <row r="2834" customFormat="false" ht="15" hidden="false" customHeight="false" outlineLevel="0" collapsed="false">
      <c r="A2834" s="12" t="n">
        <v>2833</v>
      </c>
      <c r="B2834" s="12" t="n">
        <v>1489</v>
      </c>
      <c r="C2834" s="12" t="n">
        <v>107</v>
      </c>
      <c r="D2834" s="12" t="n">
        <v>1</v>
      </c>
      <c r="E2834" s="16" t="n">
        <v>1239</v>
      </c>
      <c r="F2834" s="12" t="n">
        <v>0</v>
      </c>
      <c r="G2834" s="12" t="str">
        <f aca="false">INDEX(Products!$C$2:$C$181,MATCH(C2834,Products!$A$2:$A$181,0))</f>
        <v>Beauty</v>
      </c>
      <c r="H2834" s="16" t="n">
        <f aca="false">INDEX(Products!$E$2:$E$181,MATCH(C2834,Products!$A$2:$A$181,0))</f>
        <v>737.02</v>
      </c>
      <c r="I2834" s="12" t="str">
        <f aca="false">INDEX(Orders!$G$2:$G$3525,MATCH(B2834,Orders!$A$2:$A$3525,0))</f>
        <v>Delivered</v>
      </c>
      <c r="J2834" s="16" t="n">
        <f aca="false">D2834*E2834*(1-F2834/100)</f>
        <v>1239</v>
      </c>
      <c r="K2834" s="16" t="n">
        <f aca="false">D2834*H2834</f>
        <v>737.02</v>
      </c>
      <c r="L2834" s="16" t="n">
        <f aca="false">J2834-K2834</f>
        <v>501.98</v>
      </c>
    </row>
    <row r="2835" customFormat="false" ht="15" hidden="false" customHeight="false" outlineLevel="0" collapsed="false">
      <c r="A2835" s="12" t="n">
        <v>2834</v>
      </c>
      <c r="B2835" s="12" t="n">
        <v>1489</v>
      </c>
      <c r="C2835" s="12" t="n">
        <v>83</v>
      </c>
      <c r="D2835" s="12" t="n">
        <v>1</v>
      </c>
      <c r="E2835" s="16" t="n">
        <v>549</v>
      </c>
      <c r="F2835" s="12" t="n">
        <v>5</v>
      </c>
      <c r="G2835" s="12" t="str">
        <f aca="false">INDEX(Products!$C$2:$C$181,MATCH(C2835,Products!$A$2:$A$181,0))</f>
        <v>Fashion</v>
      </c>
      <c r="H2835" s="16" t="n">
        <f aca="false">INDEX(Products!$E$2:$E$181,MATCH(C2835,Products!$A$2:$A$181,0))</f>
        <v>393.67</v>
      </c>
      <c r="I2835" s="12" t="str">
        <f aca="false">INDEX(Orders!$G$2:$G$3525,MATCH(B2835,Orders!$A$2:$A$3525,0))</f>
        <v>Delivered</v>
      </c>
      <c r="J2835" s="16" t="n">
        <f aca="false">D2835*E2835*(1-F2835/100)</f>
        <v>521.55</v>
      </c>
      <c r="K2835" s="16" t="n">
        <f aca="false">D2835*H2835</f>
        <v>393.67</v>
      </c>
      <c r="L2835" s="16" t="n">
        <f aca="false">J2835-K2835</f>
        <v>127.88</v>
      </c>
    </row>
    <row r="2836" customFormat="false" ht="15" hidden="false" customHeight="false" outlineLevel="0" collapsed="false">
      <c r="A2836" s="12" t="n">
        <v>2835</v>
      </c>
      <c r="B2836" s="12" t="n">
        <v>1490</v>
      </c>
      <c r="C2836" s="12" t="n">
        <v>44</v>
      </c>
      <c r="D2836" s="12" t="n">
        <v>1</v>
      </c>
      <c r="E2836" s="16" t="n">
        <v>3769</v>
      </c>
      <c r="F2836" s="12" t="n">
        <v>0</v>
      </c>
      <c r="G2836" s="12" t="str">
        <f aca="false">INDEX(Products!$C$2:$C$181,MATCH(C2836,Products!$A$2:$A$181,0))</f>
        <v>Home &amp; Kitchen</v>
      </c>
      <c r="H2836" s="16" t="n">
        <f aca="false">INDEX(Products!$E$2:$E$181,MATCH(C2836,Products!$A$2:$A$181,0))</f>
        <v>2553.54</v>
      </c>
      <c r="I2836" s="12" t="str">
        <f aca="false">INDEX(Orders!$G$2:$G$3525,MATCH(B2836,Orders!$A$2:$A$3525,0))</f>
        <v>Delivered</v>
      </c>
      <c r="J2836" s="16" t="n">
        <f aca="false">D2836*E2836*(1-F2836/100)</f>
        <v>3769</v>
      </c>
      <c r="K2836" s="16" t="n">
        <f aca="false">D2836*H2836</f>
        <v>2553.54</v>
      </c>
      <c r="L2836" s="16" t="n">
        <f aca="false">J2836-K2836</f>
        <v>1215.46</v>
      </c>
    </row>
    <row r="2837" customFormat="false" ht="15" hidden="false" customHeight="false" outlineLevel="0" collapsed="false">
      <c r="A2837" s="12" t="n">
        <v>2836</v>
      </c>
      <c r="B2837" s="12" t="n">
        <v>1491</v>
      </c>
      <c r="C2837" s="12" t="n">
        <v>103</v>
      </c>
      <c r="D2837" s="12" t="n">
        <v>1</v>
      </c>
      <c r="E2837" s="16" t="n">
        <v>1159</v>
      </c>
      <c r="F2837" s="12" t="n">
        <v>5</v>
      </c>
      <c r="G2837" s="12" t="str">
        <f aca="false">INDEX(Products!$C$2:$C$181,MATCH(C2837,Products!$A$2:$A$181,0))</f>
        <v>Beauty</v>
      </c>
      <c r="H2837" s="16" t="n">
        <f aca="false">INDEX(Products!$E$2:$E$181,MATCH(C2837,Products!$A$2:$A$181,0))</f>
        <v>639.58</v>
      </c>
      <c r="I2837" s="12" t="str">
        <f aca="false">INDEX(Orders!$G$2:$G$3525,MATCH(B2837,Orders!$A$2:$A$3525,0))</f>
        <v>Cancelled</v>
      </c>
      <c r="J2837" s="16" t="n">
        <f aca="false">D2837*E2837*(1-F2837/100)</f>
        <v>1101.05</v>
      </c>
      <c r="K2837" s="16" t="n">
        <f aca="false">D2837*H2837</f>
        <v>639.58</v>
      </c>
      <c r="L2837" s="16" t="n">
        <f aca="false">J2837-K2837</f>
        <v>461.47</v>
      </c>
    </row>
    <row r="2838" customFormat="false" ht="15" hidden="false" customHeight="false" outlineLevel="0" collapsed="false">
      <c r="A2838" s="12" t="n">
        <v>2837</v>
      </c>
      <c r="B2838" s="12" t="n">
        <v>1491</v>
      </c>
      <c r="C2838" s="12" t="n">
        <v>72</v>
      </c>
      <c r="D2838" s="12" t="n">
        <v>1</v>
      </c>
      <c r="E2838" s="16" t="n">
        <v>1649</v>
      </c>
      <c r="F2838" s="12" t="n">
        <v>0</v>
      </c>
      <c r="G2838" s="12" t="str">
        <f aca="false">INDEX(Products!$C$2:$C$181,MATCH(C2838,Products!$A$2:$A$181,0))</f>
        <v>Fashion</v>
      </c>
      <c r="H2838" s="16" t="n">
        <f aca="false">INDEX(Products!$E$2:$E$181,MATCH(C2838,Products!$A$2:$A$181,0))</f>
        <v>1006.18</v>
      </c>
      <c r="I2838" s="12" t="str">
        <f aca="false">INDEX(Orders!$G$2:$G$3525,MATCH(B2838,Orders!$A$2:$A$3525,0))</f>
        <v>Cancelled</v>
      </c>
      <c r="J2838" s="16" t="n">
        <f aca="false">D2838*E2838*(1-F2838/100)</f>
        <v>1649</v>
      </c>
      <c r="K2838" s="16" t="n">
        <f aca="false">D2838*H2838</f>
        <v>1006.18</v>
      </c>
      <c r="L2838" s="16" t="n">
        <f aca="false">J2838-K2838</f>
        <v>642.82</v>
      </c>
    </row>
    <row r="2839" customFormat="false" ht="15" hidden="false" customHeight="false" outlineLevel="0" collapsed="false">
      <c r="A2839" s="12" t="n">
        <v>2838</v>
      </c>
      <c r="B2839" s="12" t="n">
        <v>1491</v>
      </c>
      <c r="C2839" s="12" t="n">
        <v>43</v>
      </c>
      <c r="D2839" s="12" t="n">
        <v>1</v>
      </c>
      <c r="E2839" s="16" t="n">
        <v>1839</v>
      </c>
      <c r="F2839" s="12" t="n">
        <v>0</v>
      </c>
      <c r="G2839" s="12" t="str">
        <f aca="false">INDEX(Products!$C$2:$C$181,MATCH(C2839,Products!$A$2:$A$181,0))</f>
        <v>Home &amp; Kitchen</v>
      </c>
      <c r="H2839" s="16" t="n">
        <f aca="false">INDEX(Products!$E$2:$E$181,MATCH(C2839,Products!$A$2:$A$181,0))</f>
        <v>1131.05</v>
      </c>
      <c r="I2839" s="12" t="str">
        <f aca="false">INDEX(Orders!$G$2:$G$3525,MATCH(B2839,Orders!$A$2:$A$3525,0))</f>
        <v>Cancelled</v>
      </c>
      <c r="J2839" s="16" t="n">
        <f aca="false">D2839*E2839*(1-F2839/100)</f>
        <v>1839</v>
      </c>
      <c r="K2839" s="16" t="n">
        <f aca="false">D2839*H2839</f>
        <v>1131.05</v>
      </c>
      <c r="L2839" s="16" t="n">
        <f aca="false">J2839-K2839</f>
        <v>707.95</v>
      </c>
    </row>
    <row r="2840" customFormat="false" ht="15" hidden="false" customHeight="false" outlineLevel="0" collapsed="false">
      <c r="A2840" s="12" t="n">
        <v>2839</v>
      </c>
      <c r="B2840" s="12" t="n">
        <v>1491</v>
      </c>
      <c r="C2840" s="12" t="n">
        <v>94</v>
      </c>
      <c r="D2840" s="12" t="n">
        <v>1</v>
      </c>
      <c r="E2840" s="16" t="n">
        <v>1509</v>
      </c>
      <c r="F2840" s="12" t="n">
        <v>15</v>
      </c>
      <c r="G2840" s="12" t="str">
        <f aca="false">INDEX(Products!$C$2:$C$181,MATCH(C2840,Products!$A$2:$A$181,0))</f>
        <v>Beauty</v>
      </c>
      <c r="H2840" s="16" t="n">
        <f aca="false">INDEX(Products!$E$2:$E$181,MATCH(C2840,Products!$A$2:$A$181,0))</f>
        <v>997.51</v>
      </c>
      <c r="I2840" s="12" t="str">
        <f aca="false">INDEX(Orders!$G$2:$G$3525,MATCH(B2840,Orders!$A$2:$A$3525,0))</f>
        <v>Cancelled</v>
      </c>
      <c r="J2840" s="16" t="n">
        <f aca="false">D2840*E2840*(1-F2840/100)</f>
        <v>1282.65</v>
      </c>
      <c r="K2840" s="16" t="n">
        <f aca="false">D2840*H2840</f>
        <v>997.51</v>
      </c>
      <c r="L2840" s="16" t="n">
        <f aca="false">J2840-K2840</f>
        <v>285.14</v>
      </c>
    </row>
    <row r="2841" customFormat="false" ht="15" hidden="false" customHeight="false" outlineLevel="0" collapsed="false">
      <c r="A2841" s="12" t="n">
        <v>2840</v>
      </c>
      <c r="B2841" s="12" t="n">
        <v>1492</v>
      </c>
      <c r="C2841" s="12" t="n">
        <v>143</v>
      </c>
      <c r="D2841" s="12" t="n">
        <v>1</v>
      </c>
      <c r="E2841" s="16" t="n">
        <v>2429</v>
      </c>
      <c r="F2841" s="12" t="n">
        <v>0</v>
      </c>
      <c r="G2841" s="12" t="str">
        <f aca="false">INDEX(Products!$C$2:$C$181,MATCH(C2841,Products!$A$2:$A$181,0))</f>
        <v>Sports &amp; Fitness</v>
      </c>
      <c r="H2841" s="16" t="n">
        <f aca="false">INDEX(Products!$E$2:$E$181,MATCH(C2841,Products!$A$2:$A$181,0))</f>
        <v>1353.41</v>
      </c>
      <c r="I2841" s="12" t="str">
        <f aca="false">INDEX(Orders!$G$2:$G$3525,MATCH(B2841,Orders!$A$2:$A$3525,0))</f>
        <v>Delivered</v>
      </c>
      <c r="J2841" s="16" t="n">
        <f aca="false">D2841*E2841*(1-F2841/100)</f>
        <v>2429</v>
      </c>
      <c r="K2841" s="16" t="n">
        <f aca="false">D2841*H2841</f>
        <v>1353.41</v>
      </c>
      <c r="L2841" s="16" t="n">
        <f aca="false">J2841-K2841</f>
        <v>1075.59</v>
      </c>
    </row>
    <row r="2842" customFormat="false" ht="15" hidden="false" customHeight="false" outlineLevel="0" collapsed="false">
      <c r="A2842" s="12" t="n">
        <v>2841</v>
      </c>
      <c r="B2842" s="12" t="n">
        <v>1492</v>
      </c>
      <c r="C2842" s="12" t="n">
        <v>149</v>
      </c>
      <c r="D2842" s="12" t="n">
        <v>1</v>
      </c>
      <c r="E2842" s="16" t="n">
        <v>3149</v>
      </c>
      <c r="F2842" s="12" t="n">
        <v>0</v>
      </c>
      <c r="G2842" s="12" t="str">
        <f aca="false">INDEX(Products!$C$2:$C$181,MATCH(C2842,Products!$A$2:$A$181,0))</f>
        <v>Sports &amp; Fitness</v>
      </c>
      <c r="H2842" s="16" t="n">
        <f aca="false">INDEX(Products!$E$2:$E$181,MATCH(C2842,Products!$A$2:$A$181,0))</f>
        <v>1867.87</v>
      </c>
      <c r="I2842" s="12" t="str">
        <f aca="false">INDEX(Orders!$G$2:$G$3525,MATCH(B2842,Orders!$A$2:$A$3525,0))</f>
        <v>Delivered</v>
      </c>
      <c r="J2842" s="16" t="n">
        <f aca="false">D2842*E2842*(1-F2842/100)</f>
        <v>3149</v>
      </c>
      <c r="K2842" s="16" t="n">
        <f aca="false">D2842*H2842</f>
        <v>1867.87</v>
      </c>
      <c r="L2842" s="16" t="n">
        <f aca="false">J2842-K2842</f>
        <v>1281.13</v>
      </c>
    </row>
    <row r="2843" customFormat="false" ht="15" hidden="false" customHeight="false" outlineLevel="0" collapsed="false">
      <c r="A2843" s="12" t="n">
        <v>2842</v>
      </c>
      <c r="B2843" s="12" t="n">
        <v>1492</v>
      </c>
      <c r="C2843" s="12" t="n">
        <v>145</v>
      </c>
      <c r="D2843" s="12" t="n">
        <v>1</v>
      </c>
      <c r="E2843" s="16" t="n">
        <v>1329</v>
      </c>
      <c r="F2843" s="12" t="n">
        <v>0</v>
      </c>
      <c r="G2843" s="12" t="str">
        <f aca="false">INDEX(Products!$C$2:$C$181,MATCH(C2843,Products!$A$2:$A$181,0))</f>
        <v>Sports &amp; Fitness</v>
      </c>
      <c r="H2843" s="16" t="n">
        <f aca="false">INDEX(Products!$E$2:$E$181,MATCH(C2843,Products!$A$2:$A$181,0))</f>
        <v>887.99</v>
      </c>
      <c r="I2843" s="12" t="str">
        <f aca="false">INDEX(Orders!$G$2:$G$3525,MATCH(B2843,Orders!$A$2:$A$3525,0))</f>
        <v>Delivered</v>
      </c>
      <c r="J2843" s="16" t="n">
        <f aca="false">D2843*E2843*(1-F2843/100)</f>
        <v>1329</v>
      </c>
      <c r="K2843" s="16" t="n">
        <f aca="false">D2843*H2843</f>
        <v>887.99</v>
      </c>
      <c r="L2843" s="16" t="n">
        <f aca="false">J2843-K2843</f>
        <v>441.01</v>
      </c>
    </row>
    <row r="2844" customFormat="false" ht="15" hidden="false" customHeight="false" outlineLevel="0" collapsed="false">
      <c r="A2844" s="12" t="n">
        <v>2843</v>
      </c>
      <c r="B2844" s="12" t="n">
        <v>1493</v>
      </c>
      <c r="C2844" s="12" t="n">
        <v>18</v>
      </c>
      <c r="D2844" s="12" t="n">
        <v>1</v>
      </c>
      <c r="E2844" s="16" t="n">
        <v>5829</v>
      </c>
      <c r="F2844" s="12" t="n">
        <v>0</v>
      </c>
      <c r="G2844" s="12" t="str">
        <f aca="false">INDEX(Products!$C$2:$C$181,MATCH(C2844,Products!$A$2:$A$181,0))</f>
        <v>Electronics</v>
      </c>
      <c r="H2844" s="16" t="n">
        <f aca="false">INDEX(Products!$E$2:$E$181,MATCH(C2844,Products!$A$2:$A$181,0))</f>
        <v>4148.38</v>
      </c>
      <c r="I2844" s="12" t="str">
        <f aca="false">INDEX(Orders!$G$2:$G$3525,MATCH(B2844,Orders!$A$2:$A$3525,0))</f>
        <v>Delivered</v>
      </c>
      <c r="J2844" s="16" t="n">
        <f aca="false">D2844*E2844*(1-F2844/100)</f>
        <v>5829</v>
      </c>
      <c r="K2844" s="16" t="n">
        <f aca="false">D2844*H2844</f>
        <v>4148.38</v>
      </c>
      <c r="L2844" s="16" t="n">
        <f aca="false">J2844-K2844</f>
        <v>1680.62</v>
      </c>
    </row>
    <row r="2845" customFormat="false" ht="15" hidden="false" customHeight="false" outlineLevel="0" collapsed="false">
      <c r="A2845" s="12" t="n">
        <v>2844</v>
      </c>
      <c r="B2845" s="12" t="n">
        <v>1493</v>
      </c>
      <c r="C2845" s="12" t="n">
        <v>110</v>
      </c>
      <c r="D2845" s="12" t="n">
        <v>1</v>
      </c>
      <c r="E2845" s="16" t="n">
        <v>1229</v>
      </c>
      <c r="F2845" s="12" t="n">
        <v>5</v>
      </c>
      <c r="G2845" s="12" t="str">
        <f aca="false">INDEX(Products!$C$2:$C$181,MATCH(C2845,Products!$A$2:$A$181,0))</f>
        <v>Beauty</v>
      </c>
      <c r="H2845" s="16" t="n">
        <f aca="false">INDEX(Products!$E$2:$E$181,MATCH(C2845,Products!$A$2:$A$181,0))</f>
        <v>884.69</v>
      </c>
      <c r="I2845" s="12" t="str">
        <f aca="false">INDEX(Orders!$G$2:$G$3525,MATCH(B2845,Orders!$A$2:$A$3525,0))</f>
        <v>Delivered</v>
      </c>
      <c r="J2845" s="16" t="n">
        <f aca="false">D2845*E2845*(1-F2845/100)</f>
        <v>1167.55</v>
      </c>
      <c r="K2845" s="16" t="n">
        <f aca="false">D2845*H2845</f>
        <v>884.69</v>
      </c>
      <c r="L2845" s="16" t="n">
        <f aca="false">J2845-K2845</f>
        <v>282.86</v>
      </c>
    </row>
    <row r="2846" customFormat="false" ht="15" hidden="false" customHeight="false" outlineLevel="0" collapsed="false">
      <c r="A2846" s="12" t="n">
        <v>2845</v>
      </c>
      <c r="B2846" s="12" t="n">
        <v>1493</v>
      </c>
      <c r="C2846" s="12" t="n">
        <v>165</v>
      </c>
      <c r="D2846" s="12" t="n">
        <v>1</v>
      </c>
      <c r="E2846" s="16" t="n">
        <v>449</v>
      </c>
      <c r="F2846" s="12" t="n">
        <v>0</v>
      </c>
      <c r="G2846" s="12" t="str">
        <f aca="false">INDEX(Products!$C$2:$C$181,MATCH(C2846,Products!$A$2:$A$181,0))</f>
        <v>Books &amp; Stationery</v>
      </c>
      <c r="H2846" s="16" t="n">
        <f aca="false">INDEX(Products!$E$2:$E$181,MATCH(C2846,Products!$A$2:$A$181,0))</f>
        <v>269.2</v>
      </c>
      <c r="I2846" s="12" t="str">
        <f aca="false">INDEX(Orders!$G$2:$G$3525,MATCH(B2846,Orders!$A$2:$A$3525,0))</f>
        <v>Delivered</v>
      </c>
      <c r="J2846" s="16" t="n">
        <f aca="false">D2846*E2846*(1-F2846/100)</f>
        <v>449</v>
      </c>
      <c r="K2846" s="16" t="n">
        <f aca="false">D2846*H2846</f>
        <v>269.2</v>
      </c>
      <c r="L2846" s="16" t="n">
        <f aca="false">J2846-K2846</f>
        <v>179.8</v>
      </c>
    </row>
    <row r="2847" customFormat="false" ht="15" hidden="false" customHeight="false" outlineLevel="0" collapsed="false">
      <c r="A2847" s="12" t="n">
        <v>2846</v>
      </c>
      <c r="B2847" s="12" t="n">
        <v>1494</v>
      </c>
      <c r="C2847" s="12" t="n">
        <v>58</v>
      </c>
      <c r="D2847" s="12" t="n">
        <v>1</v>
      </c>
      <c r="E2847" s="16" t="n">
        <v>3319</v>
      </c>
      <c r="F2847" s="12" t="n">
        <v>0</v>
      </c>
      <c r="G2847" s="12" t="str">
        <f aca="false">INDEX(Products!$C$2:$C$181,MATCH(C2847,Products!$A$2:$A$181,0))</f>
        <v>Home &amp; Kitchen</v>
      </c>
      <c r="H2847" s="16" t="n">
        <f aca="false">INDEX(Products!$E$2:$E$181,MATCH(C2847,Products!$A$2:$A$181,0))</f>
        <v>2403.93</v>
      </c>
      <c r="I2847" s="12" t="str">
        <f aca="false">INDEX(Orders!$G$2:$G$3525,MATCH(B2847,Orders!$A$2:$A$3525,0))</f>
        <v>Cancelled</v>
      </c>
      <c r="J2847" s="16" t="n">
        <f aca="false">D2847*E2847*(1-F2847/100)</f>
        <v>3319</v>
      </c>
      <c r="K2847" s="16" t="n">
        <f aca="false">D2847*H2847</f>
        <v>2403.93</v>
      </c>
      <c r="L2847" s="16" t="n">
        <f aca="false">J2847-K2847</f>
        <v>915.07</v>
      </c>
    </row>
    <row r="2848" customFormat="false" ht="15" hidden="false" customHeight="false" outlineLevel="0" collapsed="false">
      <c r="A2848" s="12" t="n">
        <v>2847</v>
      </c>
      <c r="B2848" s="12" t="n">
        <v>1495</v>
      </c>
      <c r="C2848" s="12" t="n">
        <v>124</v>
      </c>
      <c r="D2848" s="12" t="n">
        <v>1</v>
      </c>
      <c r="E2848" s="16" t="n">
        <v>1869</v>
      </c>
      <c r="F2848" s="12" t="n">
        <v>0</v>
      </c>
      <c r="G2848" s="12" t="str">
        <f aca="false">INDEX(Products!$C$2:$C$181,MATCH(C2848,Products!$A$2:$A$181,0))</f>
        <v>Sports &amp; Fitness</v>
      </c>
      <c r="H2848" s="16" t="n">
        <f aca="false">INDEX(Products!$E$2:$E$181,MATCH(C2848,Products!$A$2:$A$181,0))</f>
        <v>1389.29</v>
      </c>
      <c r="I2848" s="12" t="str">
        <f aca="false">INDEX(Orders!$G$2:$G$3525,MATCH(B2848,Orders!$A$2:$A$3525,0))</f>
        <v>Cancelled</v>
      </c>
      <c r="J2848" s="16" t="n">
        <f aca="false">D2848*E2848*(1-F2848/100)</f>
        <v>1869</v>
      </c>
      <c r="K2848" s="16" t="n">
        <f aca="false">D2848*H2848</f>
        <v>1389.29</v>
      </c>
      <c r="L2848" s="16" t="n">
        <f aca="false">J2848-K2848</f>
        <v>479.71</v>
      </c>
    </row>
    <row r="2849" customFormat="false" ht="15" hidden="false" customHeight="false" outlineLevel="0" collapsed="false">
      <c r="A2849" s="12" t="n">
        <v>2848</v>
      </c>
      <c r="B2849" s="12" t="n">
        <v>1496</v>
      </c>
      <c r="C2849" s="12" t="n">
        <v>141</v>
      </c>
      <c r="D2849" s="12" t="n">
        <v>3</v>
      </c>
      <c r="E2849" s="16" t="n">
        <v>3599</v>
      </c>
      <c r="F2849" s="12" t="n">
        <v>10</v>
      </c>
      <c r="G2849" s="12" t="str">
        <f aca="false">INDEX(Products!$C$2:$C$181,MATCH(C2849,Products!$A$2:$A$181,0))</f>
        <v>Sports &amp; Fitness</v>
      </c>
      <c r="H2849" s="16" t="n">
        <f aca="false">INDEX(Products!$E$2:$E$181,MATCH(C2849,Products!$A$2:$A$181,0))</f>
        <v>2222.74</v>
      </c>
      <c r="I2849" s="12" t="str">
        <f aca="false">INDEX(Orders!$G$2:$G$3525,MATCH(B2849,Orders!$A$2:$A$3525,0))</f>
        <v>Delivered</v>
      </c>
      <c r="J2849" s="16" t="n">
        <f aca="false">D2849*E2849*(1-F2849/100)</f>
        <v>9717.3</v>
      </c>
      <c r="K2849" s="16" t="n">
        <f aca="false">D2849*H2849</f>
        <v>6668.22</v>
      </c>
      <c r="L2849" s="16" t="n">
        <f aca="false">J2849-K2849</f>
        <v>3049.08</v>
      </c>
    </row>
    <row r="2850" customFormat="false" ht="15" hidden="false" customHeight="false" outlineLevel="0" collapsed="false">
      <c r="A2850" s="12" t="n">
        <v>2849</v>
      </c>
      <c r="B2850" s="12" t="n">
        <v>1497</v>
      </c>
      <c r="C2850" s="12" t="n">
        <v>130</v>
      </c>
      <c r="D2850" s="12" t="n">
        <v>2</v>
      </c>
      <c r="E2850" s="16" t="n">
        <v>2399</v>
      </c>
      <c r="F2850" s="12" t="n">
        <v>10</v>
      </c>
      <c r="G2850" s="12" t="str">
        <f aca="false">INDEX(Products!$C$2:$C$181,MATCH(C2850,Products!$A$2:$A$181,0))</f>
        <v>Sports &amp; Fitness</v>
      </c>
      <c r="H2850" s="16" t="n">
        <f aca="false">INDEX(Products!$E$2:$E$181,MATCH(C2850,Products!$A$2:$A$181,0))</f>
        <v>1366.08</v>
      </c>
      <c r="I2850" s="12" t="str">
        <f aca="false">INDEX(Orders!$G$2:$G$3525,MATCH(B2850,Orders!$A$2:$A$3525,0))</f>
        <v>Delivered</v>
      </c>
      <c r="J2850" s="16" t="n">
        <f aca="false">D2850*E2850*(1-F2850/100)</f>
        <v>4318.2</v>
      </c>
      <c r="K2850" s="16" t="n">
        <f aca="false">D2850*H2850</f>
        <v>2732.16</v>
      </c>
      <c r="L2850" s="16" t="n">
        <f aca="false">J2850-K2850</f>
        <v>1586.04</v>
      </c>
    </row>
    <row r="2851" customFormat="false" ht="15" hidden="false" customHeight="false" outlineLevel="0" collapsed="false">
      <c r="A2851" s="12" t="n">
        <v>2850</v>
      </c>
      <c r="B2851" s="12" t="n">
        <v>1498</v>
      </c>
      <c r="C2851" s="12" t="n">
        <v>152</v>
      </c>
      <c r="D2851" s="12" t="n">
        <v>1</v>
      </c>
      <c r="E2851" s="16" t="n">
        <v>539</v>
      </c>
      <c r="F2851" s="12" t="n">
        <v>0</v>
      </c>
      <c r="G2851" s="12" t="str">
        <f aca="false">INDEX(Products!$C$2:$C$181,MATCH(C2851,Products!$A$2:$A$181,0))</f>
        <v>Books &amp; Stationery</v>
      </c>
      <c r="H2851" s="16" t="n">
        <f aca="false">INDEX(Products!$E$2:$E$181,MATCH(C2851,Products!$A$2:$A$181,0))</f>
        <v>365.16</v>
      </c>
      <c r="I2851" s="12" t="str">
        <f aca="false">INDEX(Orders!$G$2:$G$3525,MATCH(B2851,Orders!$A$2:$A$3525,0))</f>
        <v>Returned</v>
      </c>
      <c r="J2851" s="16" t="n">
        <f aca="false">D2851*E2851*(1-F2851/100)</f>
        <v>539</v>
      </c>
      <c r="K2851" s="16" t="n">
        <f aca="false">D2851*H2851</f>
        <v>365.16</v>
      </c>
      <c r="L2851" s="16" t="n">
        <f aca="false">J2851-K2851</f>
        <v>173.84</v>
      </c>
    </row>
    <row r="2852" customFormat="false" ht="15" hidden="false" customHeight="false" outlineLevel="0" collapsed="false">
      <c r="A2852" s="12" t="n">
        <v>2851</v>
      </c>
      <c r="B2852" s="12" t="n">
        <v>1499</v>
      </c>
      <c r="C2852" s="12" t="n">
        <v>75</v>
      </c>
      <c r="D2852" s="12" t="n">
        <v>1</v>
      </c>
      <c r="E2852" s="16" t="n">
        <v>449</v>
      </c>
      <c r="F2852" s="12" t="n">
        <v>0</v>
      </c>
      <c r="G2852" s="12" t="str">
        <f aca="false">INDEX(Products!$C$2:$C$181,MATCH(C2852,Products!$A$2:$A$181,0))</f>
        <v>Fashion</v>
      </c>
      <c r="H2852" s="16" t="n">
        <f aca="false">INDEX(Products!$E$2:$E$181,MATCH(C2852,Products!$A$2:$A$181,0))</f>
        <v>271.97</v>
      </c>
      <c r="I2852" s="12" t="str">
        <f aca="false">INDEX(Orders!$G$2:$G$3525,MATCH(B2852,Orders!$A$2:$A$3525,0))</f>
        <v>Delivered</v>
      </c>
      <c r="J2852" s="16" t="n">
        <f aca="false">D2852*E2852*(1-F2852/100)</f>
        <v>449</v>
      </c>
      <c r="K2852" s="16" t="n">
        <f aca="false">D2852*H2852</f>
        <v>271.97</v>
      </c>
      <c r="L2852" s="16" t="n">
        <f aca="false">J2852-K2852</f>
        <v>177.03</v>
      </c>
    </row>
    <row r="2853" customFormat="false" ht="15" hidden="false" customHeight="false" outlineLevel="0" collapsed="false">
      <c r="A2853" s="12" t="n">
        <v>2852</v>
      </c>
      <c r="B2853" s="12" t="n">
        <v>1499</v>
      </c>
      <c r="C2853" s="12" t="n">
        <v>133</v>
      </c>
      <c r="D2853" s="12" t="n">
        <v>1</v>
      </c>
      <c r="E2853" s="16" t="n">
        <v>3549</v>
      </c>
      <c r="F2853" s="12" t="n">
        <v>0</v>
      </c>
      <c r="G2853" s="12" t="str">
        <f aca="false">INDEX(Products!$C$2:$C$181,MATCH(C2853,Products!$A$2:$A$181,0))</f>
        <v>Sports &amp; Fitness</v>
      </c>
      <c r="H2853" s="16" t="n">
        <f aca="false">INDEX(Products!$E$2:$E$181,MATCH(C2853,Products!$A$2:$A$181,0))</f>
        <v>2477.75</v>
      </c>
      <c r="I2853" s="12" t="str">
        <f aca="false">INDEX(Orders!$G$2:$G$3525,MATCH(B2853,Orders!$A$2:$A$3525,0))</f>
        <v>Delivered</v>
      </c>
      <c r="J2853" s="16" t="n">
        <f aca="false">D2853*E2853*(1-F2853/100)</f>
        <v>3549</v>
      </c>
      <c r="K2853" s="16" t="n">
        <f aca="false">D2853*H2853</f>
        <v>2477.75</v>
      </c>
      <c r="L2853" s="16" t="n">
        <f aca="false">J2853-K2853</f>
        <v>1071.25</v>
      </c>
    </row>
    <row r="2854" customFormat="false" ht="15" hidden="false" customHeight="false" outlineLevel="0" collapsed="false">
      <c r="A2854" s="12" t="n">
        <v>2853</v>
      </c>
      <c r="B2854" s="12" t="n">
        <v>1500</v>
      </c>
      <c r="C2854" s="12" t="n">
        <v>45</v>
      </c>
      <c r="D2854" s="12" t="n">
        <v>1</v>
      </c>
      <c r="E2854" s="16" t="n">
        <v>4489</v>
      </c>
      <c r="F2854" s="12" t="n">
        <v>15</v>
      </c>
      <c r="G2854" s="12" t="str">
        <f aca="false">INDEX(Products!$C$2:$C$181,MATCH(C2854,Products!$A$2:$A$181,0))</f>
        <v>Home &amp; Kitchen</v>
      </c>
      <c r="H2854" s="16" t="n">
        <f aca="false">INDEX(Products!$E$2:$E$181,MATCH(C2854,Products!$A$2:$A$181,0))</f>
        <v>2892.9</v>
      </c>
      <c r="I2854" s="12" t="str">
        <f aca="false">INDEX(Orders!$G$2:$G$3525,MATCH(B2854,Orders!$A$2:$A$3525,0))</f>
        <v>Delivered</v>
      </c>
      <c r="J2854" s="16" t="n">
        <f aca="false">D2854*E2854*(1-F2854/100)</f>
        <v>3815.65</v>
      </c>
      <c r="K2854" s="16" t="n">
        <f aca="false">D2854*H2854</f>
        <v>2892.9</v>
      </c>
      <c r="L2854" s="16" t="n">
        <f aca="false">J2854-K2854</f>
        <v>922.75</v>
      </c>
    </row>
    <row r="2855" customFormat="false" ht="15" hidden="false" customHeight="false" outlineLevel="0" collapsed="false">
      <c r="A2855" s="12" t="n">
        <v>2854</v>
      </c>
      <c r="B2855" s="12" t="n">
        <v>1500</v>
      </c>
      <c r="C2855" s="12" t="n">
        <v>58</v>
      </c>
      <c r="D2855" s="12" t="n">
        <v>1</v>
      </c>
      <c r="E2855" s="16" t="n">
        <v>3319</v>
      </c>
      <c r="F2855" s="12" t="n">
        <v>0</v>
      </c>
      <c r="G2855" s="12" t="str">
        <f aca="false">INDEX(Products!$C$2:$C$181,MATCH(C2855,Products!$A$2:$A$181,0))</f>
        <v>Home &amp; Kitchen</v>
      </c>
      <c r="H2855" s="16" t="n">
        <f aca="false">INDEX(Products!$E$2:$E$181,MATCH(C2855,Products!$A$2:$A$181,0))</f>
        <v>2403.93</v>
      </c>
      <c r="I2855" s="12" t="str">
        <f aca="false">INDEX(Orders!$G$2:$G$3525,MATCH(B2855,Orders!$A$2:$A$3525,0))</f>
        <v>Delivered</v>
      </c>
      <c r="J2855" s="16" t="n">
        <f aca="false">D2855*E2855*(1-F2855/100)</f>
        <v>3319</v>
      </c>
      <c r="K2855" s="16" t="n">
        <f aca="false">D2855*H2855</f>
        <v>2403.93</v>
      </c>
      <c r="L2855" s="16" t="n">
        <f aca="false">J2855-K2855</f>
        <v>915.07</v>
      </c>
    </row>
    <row r="2856" customFormat="false" ht="15" hidden="false" customHeight="false" outlineLevel="0" collapsed="false">
      <c r="A2856" s="12" t="n">
        <v>2855</v>
      </c>
      <c r="B2856" s="12" t="n">
        <v>1500</v>
      </c>
      <c r="C2856" s="12" t="n">
        <v>124</v>
      </c>
      <c r="D2856" s="12" t="n">
        <v>1</v>
      </c>
      <c r="E2856" s="16" t="n">
        <v>1869</v>
      </c>
      <c r="F2856" s="12" t="n">
        <v>0</v>
      </c>
      <c r="G2856" s="12" t="str">
        <f aca="false">INDEX(Products!$C$2:$C$181,MATCH(C2856,Products!$A$2:$A$181,0))</f>
        <v>Sports &amp; Fitness</v>
      </c>
      <c r="H2856" s="16" t="n">
        <f aca="false">INDEX(Products!$E$2:$E$181,MATCH(C2856,Products!$A$2:$A$181,0))</f>
        <v>1389.29</v>
      </c>
      <c r="I2856" s="12" t="str">
        <f aca="false">INDEX(Orders!$G$2:$G$3525,MATCH(B2856,Orders!$A$2:$A$3525,0))</f>
        <v>Delivered</v>
      </c>
      <c r="J2856" s="16" t="n">
        <f aca="false">D2856*E2856*(1-F2856/100)</f>
        <v>1869</v>
      </c>
      <c r="K2856" s="16" t="n">
        <f aca="false">D2856*H2856</f>
        <v>1389.29</v>
      </c>
      <c r="L2856" s="16" t="n">
        <f aca="false">J2856-K2856</f>
        <v>479.71</v>
      </c>
    </row>
    <row r="2857" customFormat="false" ht="15" hidden="false" customHeight="false" outlineLevel="0" collapsed="false">
      <c r="A2857" s="12" t="n">
        <v>2856</v>
      </c>
      <c r="B2857" s="12" t="n">
        <v>1501</v>
      </c>
      <c r="C2857" s="12" t="n">
        <v>46</v>
      </c>
      <c r="D2857" s="12" t="n">
        <v>3</v>
      </c>
      <c r="E2857" s="16" t="n">
        <v>959</v>
      </c>
      <c r="F2857" s="12" t="n">
        <v>0</v>
      </c>
      <c r="G2857" s="12" t="str">
        <f aca="false">INDEX(Products!$C$2:$C$181,MATCH(C2857,Products!$A$2:$A$181,0))</f>
        <v>Home &amp; Kitchen</v>
      </c>
      <c r="H2857" s="16" t="n">
        <f aca="false">INDEX(Products!$E$2:$E$181,MATCH(C2857,Products!$A$2:$A$181,0))</f>
        <v>664.25</v>
      </c>
      <c r="I2857" s="12" t="str">
        <f aca="false">INDEX(Orders!$G$2:$G$3525,MATCH(B2857,Orders!$A$2:$A$3525,0))</f>
        <v>Delivered</v>
      </c>
      <c r="J2857" s="16" t="n">
        <f aca="false">D2857*E2857*(1-F2857/100)</f>
        <v>2877</v>
      </c>
      <c r="K2857" s="16" t="n">
        <f aca="false">D2857*H2857</f>
        <v>1992.75</v>
      </c>
      <c r="L2857" s="16" t="n">
        <f aca="false">J2857-K2857</f>
        <v>884.25</v>
      </c>
    </row>
    <row r="2858" customFormat="false" ht="15" hidden="false" customHeight="false" outlineLevel="0" collapsed="false">
      <c r="A2858" s="12" t="n">
        <v>2857</v>
      </c>
      <c r="B2858" s="12" t="n">
        <v>1502</v>
      </c>
      <c r="C2858" s="12" t="n">
        <v>159</v>
      </c>
      <c r="D2858" s="12" t="n">
        <v>1</v>
      </c>
      <c r="E2858" s="16" t="n">
        <v>439</v>
      </c>
      <c r="F2858" s="12" t="n">
        <v>10</v>
      </c>
      <c r="G2858" s="12" t="str">
        <f aca="false">INDEX(Products!$C$2:$C$181,MATCH(C2858,Products!$A$2:$A$181,0))</f>
        <v>Books &amp; Stationery</v>
      </c>
      <c r="H2858" s="16" t="n">
        <f aca="false">INDEX(Products!$E$2:$E$181,MATCH(C2858,Products!$A$2:$A$181,0))</f>
        <v>256.67</v>
      </c>
      <c r="I2858" s="12" t="str">
        <f aca="false">INDEX(Orders!$G$2:$G$3525,MATCH(B2858,Orders!$A$2:$A$3525,0))</f>
        <v>Cancelled</v>
      </c>
      <c r="J2858" s="16" t="n">
        <f aca="false">D2858*E2858*(1-F2858/100)</f>
        <v>395.1</v>
      </c>
      <c r="K2858" s="16" t="n">
        <f aca="false">D2858*H2858</f>
        <v>256.67</v>
      </c>
      <c r="L2858" s="16" t="n">
        <f aca="false">J2858-K2858</f>
        <v>138.43</v>
      </c>
    </row>
    <row r="2859" customFormat="false" ht="15" hidden="false" customHeight="false" outlineLevel="0" collapsed="false">
      <c r="A2859" s="12" t="n">
        <v>2858</v>
      </c>
      <c r="B2859" s="12" t="n">
        <v>1503</v>
      </c>
      <c r="C2859" s="12" t="n">
        <v>89</v>
      </c>
      <c r="D2859" s="12" t="n">
        <v>1</v>
      </c>
      <c r="E2859" s="16" t="n">
        <v>2179</v>
      </c>
      <c r="F2859" s="12" t="n">
        <v>0</v>
      </c>
      <c r="G2859" s="12" t="str">
        <f aca="false">INDEX(Products!$C$2:$C$181,MATCH(C2859,Products!$A$2:$A$181,0))</f>
        <v>Fashion</v>
      </c>
      <c r="H2859" s="16" t="n">
        <f aca="false">INDEX(Products!$E$2:$E$181,MATCH(C2859,Products!$A$2:$A$181,0))</f>
        <v>1366.99</v>
      </c>
      <c r="I2859" s="12" t="str">
        <f aca="false">INDEX(Orders!$G$2:$G$3525,MATCH(B2859,Orders!$A$2:$A$3525,0))</f>
        <v>Delivered</v>
      </c>
      <c r="J2859" s="16" t="n">
        <f aca="false">D2859*E2859*(1-F2859/100)</f>
        <v>2179</v>
      </c>
      <c r="K2859" s="16" t="n">
        <f aca="false">D2859*H2859</f>
        <v>1366.99</v>
      </c>
      <c r="L2859" s="16" t="n">
        <f aca="false">J2859-K2859</f>
        <v>812.01</v>
      </c>
    </row>
    <row r="2860" customFormat="false" ht="15" hidden="false" customHeight="false" outlineLevel="0" collapsed="false">
      <c r="A2860" s="12" t="n">
        <v>2859</v>
      </c>
      <c r="B2860" s="12" t="n">
        <v>1503</v>
      </c>
      <c r="C2860" s="12" t="n">
        <v>100</v>
      </c>
      <c r="D2860" s="12" t="n">
        <v>1</v>
      </c>
      <c r="E2860" s="16" t="n">
        <v>1619</v>
      </c>
      <c r="F2860" s="12" t="n">
        <v>0</v>
      </c>
      <c r="G2860" s="12" t="str">
        <f aca="false">INDEX(Products!$C$2:$C$181,MATCH(C2860,Products!$A$2:$A$181,0))</f>
        <v>Beauty</v>
      </c>
      <c r="H2860" s="16" t="n">
        <f aca="false">INDEX(Products!$E$2:$E$181,MATCH(C2860,Products!$A$2:$A$181,0))</f>
        <v>1142.97</v>
      </c>
      <c r="I2860" s="12" t="str">
        <f aca="false">INDEX(Orders!$G$2:$G$3525,MATCH(B2860,Orders!$A$2:$A$3525,0))</f>
        <v>Delivered</v>
      </c>
      <c r="J2860" s="16" t="n">
        <f aca="false">D2860*E2860*(1-F2860/100)</f>
        <v>1619</v>
      </c>
      <c r="K2860" s="16" t="n">
        <f aca="false">D2860*H2860</f>
        <v>1142.97</v>
      </c>
      <c r="L2860" s="16" t="n">
        <f aca="false">J2860-K2860</f>
        <v>476.03</v>
      </c>
    </row>
    <row r="2861" customFormat="false" ht="15" hidden="false" customHeight="false" outlineLevel="0" collapsed="false">
      <c r="A2861" s="12" t="n">
        <v>2860</v>
      </c>
      <c r="B2861" s="12" t="n">
        <v>1504</v>
      </c>
      <c r="C2861" s="12" t="n">
        <v>28</v>
      </c>
      <c r="D2861" s="12" t="n">
        <v>1</v>
      </c>
      <c r="E2861" s="16" t="n">
        <v>3919</v>
      </c>
      <c r="F2861" s="12" t="n">
        <v>5</v>
      </c>
      <c r="G2861" s="12" t="str">
        <f aca="false">INDEX(Products!$C$2:$C$181,MATCH(C2861,Products!$A$2:$A$181,0))</f>
        <v>Electronics</v>
      </c>
      <c r="H2861" s="16" t="n">
        <f aca="false">INDEX(Products!$E$2:$E$181,MATCH(C2861,Products!$A$2:$A$181,0))</f>
        <v>2878.02</v>
      </c>
      <c r="I2861" s="12" t="str">
        <f aca="false">INDEX(Orders!$G$2:$G$3525,MATCH(B2861,Orders!$A$2:$A$3525,0))</f>
        <v>Delivered</v>
      </c>
      <c r="J2861" s="16" t="n">
        <f aca="false">D2861*E2861*(1-F2861/100)</f>
        <v>3723.05</v>
      </c>
      <c r="K2861" s="16" t="n">
        <f aca="false">D2861*H2861</f>
        <v>2878.02</v>
      </c>
      <c r="L2861" s="16" t="n">
        <f aca="false">J2861-K2861</f>
        <v>845.03</v>
      </c>
    </row>
    <row r="2862" customFormat="false" ht="15" hidden="false" customHeight="false" outlineLevel="0" collapsed="false">
      <c r="A2862" s="12" t="n">
        <v>2861</v>
      </c>
      <c r="B2862" s="12" t="n">
        <v>1504</v>
      </c>
      <c r="C2862" s="12" t="n">
        <v>42</v>
      </c>
      <c r="D2862" s="12" t="n">
        <v>1</v>
      </c>
      <c r="E2862" s="16" t="n">
        <v>1929</v>
      </c>
      <c r="F2862" s="12" t="n">
        <v>0</v>
      </c>
      <c r="G2862" s="12" t="str">
        <f aca="false">INDEX(Products!$C$2:$C$181,MATCH(C2862,Products!$A$2:$A$181,0))</f>
        <v>Home &amp; Kitchen</v>
      </c>
      <c r="H2862" s="16" t="n">
        <f aca="false">INDEX(Products!$E$2:$E$181,MATCH(C2862,Products!$A$2:$A$181,0))</f>
        <v>1085.47</v>
      </c>
      <c r="I2862" s="12" t="str">
        <f aca="false">INDEX(Orders!$G$2:$G$3525,MATCH(B2862,Orders!$A$2:$A$3525,0))</f>
        <v>Delivered</v>
      </c>
      <c r="J2862" s="16" t="n">
        <f aca="false">D2862*E2862*(1-F2862/100)</f>
        <v>1929</v>
      </c>
      <c r="K2862" s="16" t="n">
        <f aca="false">D2862*H2862</f>
        <v>1085.47</v>
      </c>
      <c r="L2862" s="16" t="n">
        <f aca="false">J2862-K2862</f>
        <v>843.53</v>
      </c>
    </row>
    <row r="2863" customFormat="false" ht="15" hidden="false" customHeight="false" outlineLevel="0" collapsed="false">
      <c r="A2863" s="12" t="n">
        <v>2862</v>
      </c>
      <c r="B2863" s="12" t="n">
        <v>1504</v>
      </c>
      <c r="C2863" s="12" t="n">
        <v>123</v>
      </c>
      <c r="D2863" s="12" t="n">
        <v>1</v>
      </c>
      <c r="E2863" s="16" t="n">
        <v>319</v>
      </c>
      <c r="F2863" s="12" t="n">
        <v>5</v>
      </c>
      <c r="G2863" s="12" t="str">
        <f aca="false">INDEX(Products!$C$2:$C$181,MATCH(C2863,Products!$A$2:$A$181,0))</f>
        <v>Sports &amp; Fitness</v>
      </c>
      <c r="H2863" s="16" t="n">
        <f aca="false">INDEX(Products!$E$2:$E$181,MATCH(C2863,Products!$A$2:$A$181,0))</f>
        <v>234.68</v>
      </c>
      <c r="I2863" s="12" t="str">
        <f aca="false">INDEX(Orders!$G$2:$G$3525,MATCH(B2863,Orders!$A$2:$A$3525,0))</f>
        <v>Delivered</v>
      </c>
      <c r="J2863" s="16" t="n">
        <f aca="false">D2863*E2863*(1-F2863/100)</f>
        <v>303.05</v>
      </c>
      <c r="K2863" s="16" t="n">
        <f aca="false">D2863*H2863</f>
        <v>234.68</v>
      </c>
      <c r="L2863" s="16" t="n">
        <f aca="false">J2863-K2863</f>
        <v>68.37</v>
      </c>
    </row>
    <row r="2864" customFormat="false" ht="15" hidden="false" customHeight="false" outlineLevel="0" collapsed="false">
      <c r="A2864" s="12" t="n">
        <v>2863</v>
      </c>
      <c r="B2864" s="12" t="n">
        <v>1505</v>
      </c>
      <c r="C2864" s="12" t="n">
        <v>43</v>
      </c>
      <c r="D2864" s="12" t="n">
        <v>1</v>
      </c>
      <c r="E2864" s="16" t="n">
        <v>1839</v>
      </c>
      <c r="F2864" s="12" t="n">
        <v>0</v>
      </c>
      <c r="G2864" s="12" t="str">
        <f aca="false">INDEX(Products!$C$2:$C$181,MATCH(C2864,Products!$A$2:$A$181,0))</f>
        <v>Home &amp; Kitchen</v>
      </c>
      <c r="H2864" s="16" t="n">
        <f aca="false">INDEX(Products!$E$2:$E$181,MATCH(C2864,Products!$A$2:$A$181,0))</f>
        <v>1131.05</v>
      </c>
      <c r="I2864" s="12" t="str">
        <f aca="false">INDEX(Orders!$G$2:$G$3525,MATCH(B2864,Orders!$A$2:$A$3525,0))</f>
        <v>Delivered</v>
      </c>
      <c r="J2864" s="16" t="n">
        <f aca="false">D2864*E2864*(1-F2864/100)</f>
        <v>1839</v>
      </c>
      <c r="K2864" s="16" t="n">
        <f aca="false">D2864*H2864</f>
        <v>1131.05</v>
      </c>
      <c r="L2864" s="16" t="n">
        <f aca="false">J2864-K2864</f>
        <v>707.95</v>
      </c>
    </row>
    <row r="2865" customFormat="false" ht="15" hidden="false" customHeight="false" outlineLevel="0" collapsed="false">
      <c r="A2865" s="12" t="n">
        <v>2864</v>
      </c>
      <c r="B2865" s="12" t="n">
        <v>1506</v>
      </c>
      <c r="C2865" s="12" t="n">
        <v>6</v>
      </c>
      <c r="D2865" s="12" t="n">
        <v>1</v>
      </c>
      <c r="E2865" s="16" t="n">
        <v>919</v>
      </c>
      <c r="F2865" s="12" t="n">
        <v>0</v>
      </c>
      <c r="G2865" s="12" t="str">
        <f aca="false">INDEX(Products!$C$2:$C$181,MATCH(C2865,Products!$A$2:$A$181,0))</f>
        <v>Electronics</v>
      </c>
      <c r="H2865" s="16" t="n">
        <f aca="false">INDEX(Products!$E$2:$E$181,MATCH(C2865,Products!$A$2:$A$181,0))</f>
        <v>683.72</v>
      </c>
      <c r="I2865" s="12" t="str">
        <f aca="false">INDEX(Orders!$G$2:$G$3525,MATCH(B2865,Orders!$A$2:$A$3525,0))</f>
        <v>Delivered</v>
      </c>
      <c r="J2865" s="16" t="n">
        <f aca="false">D2865*E2865*(1-F2865/100)</f>
        <v>919</v>
      </c>
      <c r="K2865" s="16" t="n">
        <f aca="false">D2865*H2865</f>
        <v>683.72</v>
      </c>
      <c r="L2865" s="16" t="n">
        <f aca="false">J2865-K2865</f>
        <v>235.28</v>
      </c>
    </row>
    <row r="2866" customFormat="false" ht="15" hidden="false" customHeight="false" outlineLevel="0" collapsed="false">
      <c r="A2866" s="12" t="n">
        <v>2865</v>
      </c>
      <c r="B2866" s="12" t="n">
        <v>1506</v>
      </c>
      <c r="C2866" s="12" t="n">
        <v>38</v>
      </c>
      <c r="D2866" s="12" t="n">
        <v>1</v>
      </c>
      <c r="E2866" s="16" t="n">
        <v>3659</v>
      </c>
      <c r="F2866" s="12" t="n">
        <v>0</v>
      </c>
      <c r="G2866" s="12" t="str">
        <f aca="false">INDEX(Products!$C$2:$C$181,MATCH(C2866,Products!$A$2:$A$181,0))</f>
        <v>Home &amp; Kitchen</v>
      </c>
      <c r="H2866" s="16" t="n">
        <f aca="false">INDEX(Products!$E$2:$E$181,MATCH(C2866,Products!$A$2:$A$181,0))</f>
        <v>2545.94</v>
      </c>
      <c r="I2866" s="12" t="str">
        <f aca="false">INDEX(Orders!$G$2:$G$3525,MATCH(B2866,Orders!$A$2:$A$3525,0))</f>
        <v>Delivered</v>
      </c>
      <c r="J2866" s="16" t="n">
        <f aca="false">D2866*E2866*(1-F2866/100)</f>
        <v>3659</v>
      </c>
      <c r="K2866" s="16" t="n">
        <f aca="false">D2866*H2866</f>
        <v>2545.94</v>
      </c>
      <c r="L2866" s="16" t="n">
        <f aca="false">J2866-K2866</f>
        <v>1113.06</v>
      </c>
    </row>
    <row r="2867" customFormat="false" ht="15" hidden="false" customHeight="false" outlineLevel="0" collapsed="false">
      <c r="A2867" s="12" t="n">
        <v>2866</v>
      </c>
      <c r="B2867" s="12" t="n">
        <v>1506</v>
      </c>
      <c r="C2867" s="12" t="n">
        <v>92</v>
      </c>
      <c r="D2867" s="12" t="n">
        <v>1</v>
      </c>
      <c r="E2867" s="16" t="n">
        <v>1689</v>
      </c>
      <c r="F2867" s="12" t="n">
        <v>0</v>
      </c>
      <c r="G2867" s="12" t="str">
        <f aca="false">INDEX(Products!$C$2:$C$181,MATCH(C2867,Products!$A$2:$A$181,0))</f>
        <v>Beauty</v>
      </c>
      <c r="H2867" s="16" t="n">
        <f aca="false">INDEX(Products!$E$2:$E$181,MATCH(C2867,Products!$A$2:$A$181,0))</f>
        <v>1225.32</v>
      </c>
      <c r="I2867" s="12" t="str">
        <f aca="false">INDEX(Orders!$G$2:$G$3525,MATCH(B2867,Orders!$A$2:$A$3525,0))</f>
        <v>Delivered</v>
      </c>
      <c r="J2867" s="16" t="n">
        <f aca="false">D2867*E2867*(1-F2867/100)</f>
        <v>1689</v>
      </c>
      <c r="K2867" s="16" t="n">
        <f aca="false">D2867*H2867</f>
        <v>1225.32</v>
      </c>
      <c r="L2867" s="16" t="n">
        <f aca="false">J2867-K2867</f>
        <v>463.68</v>
      </c>
    </row>
    <row r="2868" customFormat="false" ht="15" hidden="false" customHeight="false" outlineLevel="0" collapsed="false">
      <c r="A2868" s="12" t="n">
        <v>2867</v>
      </c>
      <c r="B2868" s="12" t="n">
        <v>1507</v>
      </c>
      <c r="C2868" s="12" t="n">
        <v>114</v>
      </c>
      <c r="D2868" s="12" t="n">
        <v>1</v>
      </c>
      <c r="E2868" s="16" t="n">
        <v>1769</v>
      </c>
      <c r="F2868" s="12" t="n">
        <v>0</v>
      </c>
      <c r="G2868" s="12" t="str">
        <f aca="false">INDEX(Products!$C$2:$C$181,MATCH(C2868,Products!$A$2:$A$181,0))</f>
        <v>Beauty</v>
      </c>
      <c r="H2868" s="16" t="n">
        <f aca="false">INDEX(Products!$E$2:$E$181,MATCH(C2868,Products!$A$2:$A$181,0))</f>
        <v>1112.03</v>
      </c>
      <c r="I2868" s="12" t="str">
        <f aca="false">INDEX(Orders!$G$2:$G$3525,MATCH(B2868,Orders!$A$2:$A$3525,0))</f>
        <v>Delivered</v>
      </c>
      <c r="J2868" s="16" t="n">
        <f aca="false">D2868*E2868*(1-F2868/100)</f>
        <v>1769</v>
      </c>
      <c r="K2868" s="16" t="n">
        <f aca="false">D2868*H2868</f>
        <v>1112.03</v>
      </c>
      <c r="L2868" s="16" t="n">
        <f aca="false">J2868-K2868</f>
        <v>656.97</v>
      </c>
    </row>
    <row r="2869" customFormat="false" ht="15" hidden="false" customHeight="false" outlineLevel="0" collapsed="false">
      <c r="A2869" s="12" t="n">
        <v>2868</v>
      </c>
      <c r="B2869" s="12" t="n">
        <v>1508</v>
      </c>
      <c r="C2869" s="12" t="n">
        <v>134</v>
      </c>
      <c r="D2869" s="12" t="n">
        <v>2</v>
      </c>
      <c r="E2869" s="16" t="n">
        <v>2869</v>
      </c>
      <c r="F2869" s="12" t="n">
        <v>0</v>
      </c>
      <c r="G2869" s="12" t="str">
        <f aca="false">INDEX(Products!$C$2:$C$181,MATCH(C2869,Products!$A$2:$A$181,0))</f>
        <v>Sports &amp; Fitness</v>
      </c>
      <c r="H2869" s="16" t="n">
        <f aca="false">INDEX(Products!$E$2:$E$181,MATCH(C2869,Products!$A$2:$A$181,0))</f>
        <v>1981.04</v>
      </c>
      <c r="I2869" s="12" t="str">
        <f aca="false">INDEX(Orders!$G$2:$G$3525,MATCH(B2869,Orders!$A$2:$A$3525,0))</f>
        <v>Delivered</v>
      </c>
      <c r="J2869" s="16" t="n">
        <f aca="false">D2869*E2869*(1-F2869/100)</f>
        <v>5738</v>
      </c>
      <c r="K2869" s="16" t="n">
        <f aca="false">D2869*H2869</f>
        <v>3962.08</v>
      </c>
      <c r="L2869" s="16" t="n">
        <f aca="false">J2869-K2869</f>
        <v>1775.92</v>
      </c>
    </row>
    <row r="2870" customFormat="false" ht="15" hidden="false" customHeight="false" outlineLevel="0" collapsed="false">
      <c r="A2870" s="12" t="n">
        <v>2869</v>
      </c>
      <c r="B2870" s="12" t="n">
        <v>1508</v>
      </c>
      <c r="C2870" s="12" t="n">
        <v>38</v>
      </c>
      <c r="D2870" s="12" t="n">
        <v>1</v>
      </c>
      <c r="E2870" s="16" t="n">
        <v>3659</v>
      </c>
      <c r="F2870" s="12" t="n">
        <v>0</v>
      </c>
      <c r="G2870" s="12" t="str">
        <f aca="false">INDEX(Products!$C$2:$C$181,MATCH(C2870,Products!$A$2:$A$181,0))</f>
        <v>Home &amp; Kitchen</v>
      </c>
      <c r="H2870" s="16" t="n">
        <f aca="false">INDEX(Products!$E$2:$E$181,MATCH(C2870,Products!$A$2:$A$181,0))</f>
        <v>2545.94</v>
      </c>
      <c r="I2870" s="12" t="str">
        <f aca="false">INDEX(Orders!$G$2:$G$3525,MATCH(B2870,Orders!$A$2:$A$3525,0))</f>
        <v>Delivered</v>
      </c>
      <c r="J2870" s="16" t="n">
        <f aca="false">D2870*E2870*(1-F2870/100)</f>
        <v>3659</v>
      </c>
      <c r="K2870" s="16" t="n">
        <f aca="false">D2870*H2870</f>
        <v>2545.94</v>
      </c>
      <c r="L2870" s="16" t="n">
        <f aca="false">J2870-K2870</f>
        <v>1113.06</v>
      </c>
    </row>
    <row r="2871" customFormat="false" ht="15" hidden="false" customHeight="false" outlineLevel="0" collapsed="false">
      <c r="A2871" s="12" t="n">
        <v>2870</v>
      </c>
      <c r="B2871" s="12" t="n">
        <v>1508</v>
      </c>
      <c r="C2871" s="12" t="n">
        <v>101</v>
      </c>
      <c r="D2871" s="12" t="n">
        <v>1</v>
      </c>
      <c r="E2871" s="16" t="n">
        <v>1219</v>
      </c>
      <c r="F2871" s="12" t="n">
        <v>5</v>
      </c>
      <c r="G2871" s="12" t="str">
        <f aca="false">INDEX(Products!$C$2:$C$181,MATCH(C2871,Products!$A$2:$A$181,0))</f>
        <v>Beauty</v>
      </c>
      <c r="H2871" s="16" t="n">
        <f aca="false">INDEX(Products!$E$2:$E$181,MATCH(C2871,Products!$A$2:$A$181,0))</f>
        <v>690.96</v>
      </c>
      <c r="I2871" s="12" t="str">
        <f aca="false">INDEX(Orders!$G$2:$G$3525,MATCH(B2871,Orders!$A$2:$A$3525,0))</f>
        <v>Delivered</v>
      </c>
      <c r="J2871" s="16" t="n">
        <f aca="false">D2871*E2871*(1-F2871/100)</f>
        <v>1158.05</v>
      </c>
      <c r="K2871" s="16" t="n">
        <f aca="false">D2871*H2871</f>
        <v>690.96</v>
      </c>
      <c r="L2871" s="16" t="n">
        <f aca="false">J2871-K2871</f>
        <v>467.09</v>
      </c>
    </row>
    <row r="2872" customFormat="false" ht="15" hidden="false" customHeight="false" outlineLevel="0" collapsed="false">
      <c r="A2872" s="12" t="n">
        <v>2871</v>
      </c>
      <c r="B2872" s="12" t="n">
        <v>1509</v>
      </c>
      <c r="C2872" s="12" t="n">
        <v>11</v>
      </c>
      <c r="D2872" s="12" t="n">
        <v>1</v>
      </c>
      <c r="E2872" s="16" t="n">
        <v>3989</v>
      </c>
      <c r="F2872" s="12" t="n">
        <v>0</v>
      </c>
      <c r="G2872" s="12" t="str">
        <f aca="false">INDEX(Products!$C$2:$C$181,MATCH(C2872,Products!$A$2:$A$181,0))</f>
        <v>Electronics</v>
      </c>
      <c r="H2872" s="16" t="n">
        <f aca="false">INDEX(Products!$E$2:$E$181,MATCH(C2872,Products!$A$2:$A$181,0))</f>
        <v>2305.24</v>
      </c>
      <c r="I2872" s="12" t="str">
        <f aca="false">INDEX(Orders!$G$2:$G$3525,MATCH(B2872,Orders!$A$2:$A$3525,0))</f>
        <v>Delivered</v>
      </c>
      <c r="J2872" s="16" t="n">
        <f aca="false">D2872*E2872*(1-F2872/100)</f>
        <v>3989</v>
      </c>
      <c r="K2872" s="16" t="n">
        <f aca="false">D2872*H2872</f>
        <v>2305.24</v>
      </c>
      <c r="L2872" s="16" t="n">
        <f aca="false">J2872-K2872</f>
        <v>1683.76</v>
      </c>
    </row>
    <row r="2873" customFormat="false" ht="15" hidden="false" customHeight="false" outlineLevel="0" collapsed="false">
      <c r="A2873" s="12" t="n">
        <v>2872</v>
      </c>
      <c r="B2873" s="12" t="n">
        <v>1510</v>
      </c>
      <c r="C2873" s="12" t="n">
        <v>11</v>
      </c>
      <c r="D2873" s="12" t="n">
        <v>1</v>
      </c>
      <c r="E2873" s="16" t="n">
        <v>3989</v>
      </c>
      <c r="F2873" s="12" t="n">
        <v>0</v>
      </c>
      <c r="G2873" s="12" t="str">
        <f aca="false">INDEX(Products!$C$2:$C$181,MATCH(C2873,Products!$A$2:$A$181,0))</f>
        <v>Electronics</v>
      </c>
      <c r="H2873" s="16" t="n">
        <f aca="false">INDEX(Products!$E$2:$E$181,MATCH(C2873,Products!$A$2:$A$181,0))</f>
        <v>2305.24</v>
      </c>
      <c r="I2873" s="12" t="str">
        <f aca="false">INDEX(Orders!$G$2:$G$3525,MATCH(B2873,Orders!$A$2:$A$3525,0))</f>
        <v>Delivered</v>
      </c>
      <c r="J2873" s="16" t="n">
        <f aca="false">D2873*E2873*(1-F2873/100)</f>
        <v>3989</v>
      </c>
      <c r="K2873" s="16" t="n">
        <f aca="false">D2873*H2873</f>
        <v>2305.24</v>
      </c>
      <c r="L2873" s="16" t="n">
        <f aca="false">J2873-K2873</f>
        <v>1683.76</v>
      </c>
    </row>
    <row r="2874" customFormat="false" ht="15" hidden="false" customHeight="false" outlineLevel="0" collapsed="false">
      <c r="A2874" s="12" t="n">
        <v>2873</v>
      </c>
      <c r="B2874" s="12" t="n">
        <v>1511</v>
      </c>
      <c r="C2874" s="12" t="n">
        <v>168</v>
      </c>
      <c r="D2874" s="12" t="n">
        <v>1</v>
      </c>
      <c r="E2874" s="16" t="n">
        <v>149</v>
      </c>
      <c r="F2874" s="12" t="n">
        <v>0</v>
      </c>
      <c r="G2874" s="12" t="str">
        <f aca="false">INDEX(Products!$C$2:$C$181,MATCH(C2874,Products!$A$2:$A$181,0))</f>
        <v>Books &amp; Stationery</v>
      </c>
      <c r="H2874" s="16" t="n">
        <f aca="false">INDEX(Products!$E$2:$E$181,MATCH(C2874,Products!$A$2:$A$181,0))</f>
        <v>83.16</v>
      </c>
      <c r="I2874" s="12" t="str">
        <f aca="false">INDEX(Orders!$G$2:$G$3525,MATCH(B2874,Orders!$A$2:$A$3525,0))</f>
        <v>Cancelled</v>
      </c>
      <c r="J2874" s="16" t="n">
        <f aca="false">D2874*E2874*(1-F2874/100)</f>
        <v>149</v>
      </c>
      <c r="K2874" s="16" t="n">
        <f aca="false">D2874*H2874</f>
        <v>83.16</v>
      </c>
      <c r="L2874" s="16" t="n">
        <f aca="false">J2874-K2874</f>
        <v>65.84</v>
      </c>
    </row>
    <row r="2875" customFormat="false" ht="15" hidden="false" customHeight="false" outlineLevel="0" collapsed="false">
      <c r="A2875" s="12" t="n">
        <v>2874</v>
      </c>
      <c r="B2875" s="12" t="n">
        <v>1512</v>
      </c>
      <c r="C2875" s="12" t="n">
        <v>104</v>
      </c>
      <c r="D2875" s="12" t="n">
        <v>1</v>
      </c>
      <c r="E2875" s="16" t="n">
        <v>329</v>
      </c>
      <c r="F2875" s="12" t="n">
        <v>0</v>
      </c>
      <c r="G2875" s="12" t="str">
        <f aca="false">INDEX(Products!$C$2:$C$181,MATCH(C2875,Products!$A$2:$A$181,0))</f>
        <v>Beauty</v>
      </c>
      <c r="H2875" s="16" t="n">
        <f aca="false">INDEX(Products!$E$2:$E$181,MATCH(C2875,Products!$A$2:$A$181,0))</f>
        <v>224.61</v>
      </c>
      <c r="I2875" s="12" t="str">
        <f aca="false">INDEX(Orders!$G$2:$G$3525,MATCH(B2875,Orders!$A$2:$A$3525,0))</f>
        <v>Cancelled</v>
      </c>
      <c r="J2875" s="16" t="n">
        <f aca="false">D2875*E2875*(1-F2875/100)</f>
        <v>329</v>
      </c>
      <c r="K2875" s="16" t="n">
        <f aca="false">D2875*H2875</f>
        <v>224.61</v>
      </c>
      <c r="L2875" s="16" t="n">
        <f aca="false">J2875-K2875</f>
        <v>104.39</v>
      </c>
    </row>
    <row r="2876" customFormat="false" ht="15" hidden="false" customHeight="false" outlineLevel="0" collapsed="false">
      <c r="A2876" s="12" t="n">
        <v>2875</v>
      </c>
      <c r="B2876" s="12" t="n">
        <v>1512</v>
      </c>
      <c r="C2876" s="12" t="n">
        <v>143</v>
      </c>
      <c r="D2876" s="12" t="n">
        <v>1</v>
      </c>
      <c r="E2876" s="16" t="n">
        <v>2429</v>
      </c>
      <c r="F2876" s="12" t="n">
        <v>0</v>
      </c>
      <c r="G2876" s="12" t="str">
        <f aca="false">INDEX(Products!$C$2:$C$181,MATCH(C2876,Products!$A$2:$A$181,0))</f>
        <v>Sports &amp; Fitness</v>
      </c>
      <c r="H2876" s="16" t="n">
        <f aca="false">INDEX(Products!$E$2:$E$181,MATCH(C2876,Products!$A$2:$A$181,0))</f>
        <v>1353.41</v>
      </c>
      <c r="I2876" s="12" t="str">
        <f aca="false">INDEX(Orders!$G$2:$G$3525,MATCH(B2876,Orders!$A$2:$A$3525,0))</f>
        <v>Cancelled</v>
      </c>
      <c r="J2876" s="16" t="n">
        <f aca="false">D2876*E2876*(1-F2876/100)</f>
        <v>2429</v>
      </c>
      <c r="K2876" s="16" t="n">
        <f aca="false">D2876*H2876</f>
        <v>1353.41</v>
      </c>
      <c r="L2876" s="16" t="n">
        <f aca="false">J2876-K2876</f>
        <v>1075.59</v>
      </c>
    </row>
    <row r="2877" customFormat="false" ht="15" hidden="false" customHeight="false" outlineLevel="0" collapsed="false">
      <c r="A2877" s="12" t="n">
        <v>2876</v>
      </c>
      <c r="B2877" s="12" t="n">
        <v>1512</v>
      </c>
      <c r="C2877" s="12" t="n">
        <v>63</v>
      </c>
      <c r="D2877" s="12" t="n">
        <v>1</v>
      </c>
      <c r="E2877" s="16" t="n">
        <v>929</v>
      </c>
      <c r="F2877" s="12" t="n">
        <v>0</v>
      </c>
      <c r="G2877" s="12" t="str">
        <f aca="false">INDEX(Products!$C$2:$C$181,MATCH(C2877,Products!$A$2:$A$181,0))</f>
        <v>Fashion</v>
      </c>
      <c r="H2877" s="16" t="n">
        <f aca="false">INDEX(Products!$E$2:$E$181,MATCH(C2877,Products!$A$2:$A$181,0))</f>
        <v>590.31</v>
      </c>
      <c r="I2877" s="12" t="str">
        <f aca="false">INDEX(Orders!$G$2:$G$3525,MATCH(B2877,Orders!$A$2:$A$3525,0))</f>
        <v>Cancelled</v>
      </c>
      <c r="J2877" s="16" t="n">
        <f aca="false">D2877*E2877*(1-F2877/100)</f>
        <v>929</v>
      </c>
      <c r="K2877" s="16" t="n">
        <f aca="false">D2877*H2877</f>
        <v>590.31</v>
      </c>
      <c r="L2877" s="16" t="n">
        <f aca="false">J2877-K2877</f>
        <v>338.69</v>
      </c>
    </row>
    <row r="2878" customFormat="false" ht="15" hidden="false" customHeight="false" outlineLevel="0" collapsed="false">
      <c r="A2878" s="12" t="n">
        <v>2877</v>
      </c>
      <c r="B2878" s="12" t="n">
        <v>1512</v>
      </c>
      <c r="C2878" s="12" t="n">
        <v>46</v>
      </c>
      <c r="D2878" s="12" t="n">
        <v>1</v>
      </c>
      <c r="E2878" s="16" t="n">
        <v>959</v>
      </c>
      <c r="F2878" s="12" t="n">
        <v>0</v>
      </c>
      <c r="G2878" s="12" t="str">
        <f aca="false">INDEX(Products!$C$2:$C$181,MATCH(C2878,Products!$A$2:$A$181,0))</f>
        <v>Home &amp; Kitchen</v>
      </c>
      <c r="H2878" s="16" t="n">
        <f aca="false">INDEX(Products!$E$2:$E$181,MATCH(C2878,Products!$A$2:$A$181,0))</f>
        <v>664.25</v>
      </c>
      <c r="I2878" s="12" t="str">
        <f aca="false">INDEX(Orders!$G$2:$G$3525,MATCH(B2878,Orders!$A$2:$A$3525,0))</f>
        <v>Cancelled</v>
      </c>
      <c r="J2878" s="16" t="n">
        <f aca="false">D2878*E2878*(1-F2878/100)</f>
        <v>959</v>
      </c>
      <c r="K2878" s="16" t="n">
        <f aca="false">D2878*H2878</f>
        <v>664.25</v>
      </c>
      <c r="L2878" s="16" t="n">
        <f aca="false">J2878-K2878</f>
        <v>294.75</v>
      </c>
    </row>
    <row r="2879" customFormat="false" ht="15" hidden="false" customHeight="false" outlineLevel="0" collapsed="false">
      <c r="A2879" s="12" t="n">
        <v>2878</v>
      </c>
      <c r="B2879" s="12" t="n">
        <v>1513</v>
      </c>
      <c r="C2879" s="12" t="n">
        <v>56</v>
      </c>
      <c r="D2879" s="12" t="n">
        <v>1</v>
      </c>
      <c r="E2879" s="16" t="n">
        <v>1739</v>
      </c>
      <c r="F2879" s="12" t="n">
        <v>5</v>
      </c>
      <c r="G2879" s="12" t="str">
        <f aca="false">INDEX(Products!$C$2:$C$181,MATCH(C2879,Products!$A$2:$A$181,0))</f>
        <v>Home &amp; Kitchen</v>
      </c>
      <c r="H2879" s="16" t="n">
        <f aca="false">INDEX(Products!$E$2:$E$181,MATCH(C2879,Products!$A$2:$A$181,0))</f>
        <v>1012.52</v>
      </c>
      <c r="I2879" s="12" t="str">
        <f aca="false">INDEX(Orders!$G$2:$G$3525,MATCH(B2879,Orders!$A$2:$A$3525,0))</f>
        <v>Cancelled</v>
      </c>
      <c r="J2879" s="16" t="n">
        <f aca="false">D2879*E2879*(1-F2879/100)</f>
        <v>1652.05</v>
      </c>
      <c r="K2879" s="16" t="n">
        <f aca="false">D2879*H2879</f>
        <v>1012.52</v>
      </c>
      <c r="L2879" s="16" t="n">
        <f aca="false">J2879-K2879</f>
        <v>639.53</v>
      </c>
    </row>
    <row r="2880" customFormat="false" ht="15" hidden="false" customHeight="false" outlineLevel="0" collapsed="false">
      <c r="A2880" s="12" t="n">
        <v>2879</v>
      </c>
      <c r="B2880" s="12" t="n">
        <v>1514</v>
      </c>
      <c r="C2880" s="12" t="n">
        <v>145</v>
      </c>
      <c r="D2880" s="12" t="n">
        <v>2</v>
      </c>
      <c r="E2880" s="16" t="n">
        <v>1329</v>
      </c>
      <c r="F2880" s="12" t="n">
        <v>0</v>
      </c>
      <c r="G2880" s="12" t="str">
        <f aca="false">INDEX(Products!$C$2:$C$181,MATCH(C2880,Products!$A$2:$A$181,0))</f>
        <v>Sports &amp; Fitness</v>
      </c>
      <c r="H2880" s="16" t="n">
        <f aca="false">INDEX(Products!$E$2:$E$181,MATCH(C2880,Products!$A$2:$A$181,0))</f>
        <v>887.99</v>
      </c>
      <c r="I2880" s="12" t="str">
        <f aca="false">INDEX(Orders!$G$2:$G$3525,MATCH(B2880,Orders!$A$2:$A$3525,0))</f>
        <v>Cancelled</v>
      </c>
      <c r="J2880" s="16" t="n">
        <f aca="false">D2880*E2880*(1-F2880/100)</f>
        <v>2658</v>
      </c>
      <c r="K2880" s="16" t="n">
        <f aca="false">D2880*H2880</f>
        <v>1775.98</v>
      </c>
      <c r="L2880" s="16" t="n">
        <f aca="false">J2880-K2880</f>
        <v>882.02</v>
      </c>
    </row>
    <row r="2881" customFormat="false" ht="15" hidden="false" customHeight="false" outlineLevel="0" collapsed="false">
      <c r="A2881" s="12" t="n">
        <v>2880</v>
      </c>
      <c r="B2881" s="12" t="n">
        <v>1514</v>
      </c>
      <c r="C2881" s="12" t="n">
        <v>91</v>
      </c>
      <c r="D2881" s="12" t="n">
        <v>2</v>
      </c>
      <c r="E2881" s="16" t="n">
        <v>719</v>
      </c>
      <c r="F2881" s="12" t="n">
        <v>0</v>
      </c>
      <c r="G2881" s="12" t="str">
        <f aca="false">INDEX(Products!$C$2:$C$181,MATCH(C2881,Products!$A$2:$A$181,0))</f>
        <v>Beauty</v>
      </c>
      <c r="H2881" s="16" t="n">
        <f aca="false">INDEX(Products!$E$2:$E$181,MATCH(C2881,Products!$A$2:$A$181,0))</f>
        <v>411.77</v>
      </c>
      <c r="I2881" s="12" t="str">
        <f aca="false">INDEX(Orders!$G$2:$G$3525,MATCH(B2881,Orders!$A$2:$A$3525,0))</f>
        <v>Cancelled</v>
      </c>
      <c r="J2881" s="16" t="n">
        <f aca="false">D2881*E2881*(1-F2881/100)</f>
        <v>1438</v>
      </c>
      <c r="K2881" s="16" t="n">
        <f aca="false">D2881*H2881</f>
        <v>823.54</v>
      </c>
      <c r="L2881" s="16" t="n">
        <f aca="false">J2881-K2881</f>
        <v>614.46</v>
      </c>
    </row>
    <row r="2882" customFormat="false" ht="15" hidden="false" customHeight="false" outlineLevel="0" collapsed="false">
      <c r="A2882" s="12" t="n">
        <v>2881</v>
      </c>
      <c r="B2882" s="12" t="n">
        <v>1515</v>
      </c>
      <c r="C2882" s="12" t="n">
        <v>140</v>
      </c>
      <c r="D2882" s="12" t="n">
        <v>1</v>
      </c>
      <c r="E2882" s="16" t="n">
        <v>2889</v>
      </c>
      <c r="F2882" s="12" t="n">
        <v>0</v>
      </c>
      <c r="G2882" s="12" t="str">
        <f aca="false">INDEX(Products!$C$2:$C$181,MATCH(C2882,Products!$A$2:$A$181,0))</f>
        <v>Sports &amp; Fitness</v>
      </c>
      <c r="H2882" s="16" t="n">
        <f aca="false">INDEX(Products!$E$2:$E$181,MATCH(C2882,Products!$A$2:$A$181,0))</f>
        <v>2048.76</v>
      </c>
      <c r="I2882" s="12" t="str">
        <f aca="false">INDEX(Orders!$G$2:$G$3525,MATCH(B2882,Orders!$A$2:$A$3525,0))</f>
        <v>Delivered</v>
      </c>
      <c r="J2882" s="16" t="n">
        <f aca="false">D2882*E2882*(1-F2882/100)</f>
        <v>2889</v>
      </c>
      <c r="K2882" s="16" t="n">
        <f aca="false">D2882*H2882</f>
        <v>2048.76</v>
      </c>
      <c r="L2882" s="16" t="n">
        <f aca="false">J2882-K2882</f>
        <v>840.24</v>
      </c>
    </row>
    <row r="2883" customFormat="false" ht="15" hidden="false" customHeight="false" outlineLevel="0" collapsed="false">
      <c r="A2883" s="12" t="n">
        <v>2882</v>
      </c>
      <c r="B2883" s="12" t="n">
        <v>1515</v>
      </c>
      <c r="C2883" s="12" t="n">
        <v>93</v>
      </c>
      <c r="D2883" s="12" t="n">
        <v>1</v>
      </c>
      <c r="E2883" s="16" t="n">
        <v>589</v>
      </c>
      <c r="F2883" s="12" t="n">
        <v>15</v>
      </c>
      <c r="G2883" s="12" t="str">
        <f aca="false">INDEX(Products!$C$2:$C$181,MATCH(C2883,Products!$A$2:$A$181,0))</f>
        <v>Beauty</v>
      </c>
      <c r="H2883" s="16" t="n">
        <f aca="false">INDEX(Products!$E$2:$E$181,MATCH(C2883,Products!$A$2:$A$181,0))</f>
        <v>401.7</v>
      </c>
      <c r="I2883" s="12" t="str">
        <f aca="false">INDEX(Orders!$G$2:$G$3525,MATCH(B2883,Orders!$A$2:$A$3525,0))</f>
        <v>Delivered</v>
      </c>
      <c r="J2883" s="16" t="n">
        <f aca="false">D2883*E2883*(1-F2883/100)</f>
        <v>500.65</v>
      </c>
      <c r="K2883" s="16" t="n">
        <f aca="false">D2883*H2883</f>
        <v>401.7</v>
      </c>
      <c r="L2883" s="16" t="n">
        <f aca="false">J2883-K2883</f>
        <v>98.95</v>
      </c>
    </row>
    <row r="2884" customFormat="false" ht="15" hidden="false" customHeight="false" outlineLevel="0" collapsed="false">
      <c r="A2884" s="12" t="n">
        <v>2883</v>
      </c>
      <c r="B2884" s="12" t="n">
        <v>1516</v>
      </c>
      <c r="C2884" s="12" t="n">
        <v>92</v>
      </c>
      <c r="D2884" s="12" t="n">
        <v>1</v>
      </c>
      <c r="E2884" s="16" t="n">
        <v>1689</v>
      </c>
      <c r="F2884" s="12" t="n">
        <v>5</v>
      </c>
      <c r="G2884" s="12" t="str">
        <f aca="false">INDEX(Products!$C$2:$C$181,MATCH(C2884,Products!$A$2:$A$181,0))</f>
        <v>Beauty</v>
      </c>
      <c r="H2884" s="16" t="n">
        <f aca="false">INDEX(Products!$E$2:$E$181,MATCH(C2884,Products!$A$2:$A$181,0))</f>
        <v>1225.32</v>
      </c>
      <c r="I2884" s="12" t="str">
        <f aca="false">INDEX(Orders!$G$2:$G$3525,MATCH(B2884,Orders!$A$2:$A$3525,0))</f>
        <v>Cancelled</v>
      </c>
      <c r="J2884" s="16" t="n">
        <f aca="false">D2884*E2884*(1-F2884/100)</f>
        <v>1604.55</v>
      </c>
      <c r="K2884" s="16" t="n">
        <f aca="false">D2884*H2884</f>
        <v>1225.32</v>
      </c>
      <c r="L2884" s="16" t="n">
        <f aca="false">J2884-K2884</f>
        <v>379.23</v>
      </c>
    </row>
    <row r="2885" customFormat="false" ht="15" hidden="false" customHeight="false" outlineLevel="0" collapsed="false">
      <c r="A2885" s="12" t="n">
        <v>2884</v>
      </c>
      <c r="B2885" s="12" t="n">
        <v>1517</v>
      </c>
      <c r="C2885" s="12" t="n">
        <v>103</v>
      </c>
      <c r="D2885" s="12" t="n">
        <v>2</v>
      </c>
      <c r="E2885" s="16" t="n">
        <v>1159</v>
      </c>
      <c r="F2885" s="12" t="n">
        <v>0</v>
      </c>
      <c r="G2885" s="12" t="str">
        <f aca="false">INDEX(Products!$C$2:$C$181,MATCH(C2885,Products!$A$2:$A$181,0))</f>
        <v>Beauty</v>
      </c>
      <c r="H2885" s="16" t="n">
        <f aca="false">INDEX(Products!$E$2:$E$181,MATCH(C2885,Products!$A$2:$A$181,0))</f>
        <v>639.58</v>
      </c>
      <c r="I2885" s="12" t="str">
        <f aca="false">INDEX(Orders!$G$2:$G$3525,MATCH(B2885,Orders!$A$2:$A$3525,0))</f>
        <v>Cancelled</v>
      </c>
      <c r="J2885" s="16" t="n">
        <f aca="false">D2885*E2885*(1-F2885/100)</f>
        <v>2318</v>
      </c>
      <c r="K2885" s="16" t="n">
        <f aca="false">D2885*H2885</f>
        <v>1279.16</v>
      </c>
      <c r="L2885" s="16" t="n">
        <f aca="false">J2885-K2885</f>
        <v>1038.84</v>
      </c>
    </row>
    <row r="2886" customFormat="false" ht="15" hidden="false" customHeight="false" outlineLevel="0" collapsed="false">
      <c r="A2886" s="12" t="n">
        <v>2885</v>
      </c>
      <c r="B2886" s="12" t="n">
        <v>1518</v>
      </c>
      <c r="C2886" s="12" t="n">
        <v>106</v>
      </c>
      <c r="D2886" s="12" t="n">
        <v>1</v>
      </c>
      <c r="E2886" s="16" t="n">
        <v>1069</v>
      </c>
      <c r="F2886" s="12" t="n">
        <v>0</v>
      </c>
      <c r="G2886" s="12" t="str">
        <f aca="false">INDEX(Products!$C$2:$C$181,MATCH(C2886,Products!$A$2:$A$181,0))</f>
        <v>Beauty</v>
      </c>
      <c r="H2886" s="16" t="n">
        <f aca="false">INDEX(Products!$E$2:$E$181,MATCH(C2886,Products!$A$2:$A$181,0))</f>
        <v>735.88</v>
      </c>
      <c r="I2886" s="12" t="str">
        <f aca="false">INDEX(Orders!$G$2:$G$3525,MATCH(B2886,Orders!$A$2:$A$3525,0))</f>
        <v>Delivered</v>
      </c>
      <c r="J2886" s="16" t="n">
        <f aca="false">D2886*E2886*(1-F2886/100)</f>
        <v>1069</v>
      </c>
      <c r="K2886" s="16" t="n">
        <f aca="false">D2886*H2886</f>
        <v>735.88</v>
      </c>
      <c r="L2886" s="16" t="n">
        <f aca="false">J2886-K2886</f>
        <v>333.12</v>
      </c>
    </row>
    <row r="2887" customFormat="false" ht="15" hidden="false" customHeight="false" outlineLevel="0" collapsed="false">
      <c r="A2887" s="12" t="n">
        <v>2886</v>
      </c>
      <c r="B2887" s="12" t="n">
        <v>1518</v>
      </c>
      <c r="C2887" s="12" t="n">
        <v>88</v>
      </c>
      <c r="D2887" s="12" t="n">
        <v>3</v>
      </c>
      <c r="E2887" s="16" t="n">
        <v>2049</v>
      </c>
      <c r="F2887" s="12" t="n">
        <v>0</v>
      </c>
      <c r="G2887" s="12" t="str">
        <f aca="false">INDEX(Products!$C$2:$C$181,MATCH(C2887,Products!$A$2:$A$181,0))</f>
        <v>Fashion</v>
      </c>
      <c r="H2887" s="16" t="n">
        <f aca="false">INDEX(Products!$E$2:$E$181,MATCH(C2887,Products!$A$2:$A$181,0))</f>
        <v>1198.41</v>
      </c>
      <c r="I2887" s="12" t="str">
        <f aca="false">INDEX(Orders!$G$2:$G$3525,MATCH(B2887,Orders!$A$2:$A$3525,0))</f>
        <v>Delivered</v>
      </c>
      <c r="J2887" s="16" t="n">
        <f aca="false">D2887*E2887*(1-F2887/100)</f>
        <v>6147</v>
      </c>
      <c r="K2887" s="16" t="n">
        <f aca="false">D2887*H2887</f>
        <v>3595.23</v>
      </c>
      <c r="L2887" s="16" t="n">
        <f aca="false">J2887-K2887</f>
        <v>2551.77</v>
      </c>
    </row>
    <row r="2888" customFormat="false" ht="15" hidden="false" customHeight="false" outlineLevel="0" collapsed="false">
      <c r="A2888" s="12" t="n">
        <v>2887</v>
      </c>
      <c r="B2888" s="12" t="n">
        <v>1519</v>
      </c>
      <c r="C2888" s="12" t="n">
        <v>88</v>
      </c>
      <c r="D2888" s="12" t="n">
        <v>1</v>
      </c>
      <c r="E2888" s="16" t="n">
        <v>2049</v>
      </c>
      <c r="F2888" s="12" t="n">
        <v>5</v>
      </c>
      <c r="G2888" s="12" t="str">
        <f aca="false">INDEX(Products!$C$2:$C$181,MATCH(C2888,Products!$A$2:$A$181,0))</f>
        <v>Fashion</v>
      </c>
      <c r="H2888" s="16" t="n">
        <f aca="false">INDEX(Products!$E$2:$E$181,MATCH(C2888,Products!$A$2:$A$181,0))</f>
        <v>1198.41</v>
      </c>
      <c r="I2888" s="12" t="str">
        <f aca="false">INDEX(Orders!$G$2:$G$3525,MATCH(B2888,Orders!$A$2:$A$3525,0))</f>
        <v>Delivered</v>
      </c>
      <c r="J2888" s="16" t="n">
        <f aca="false">D2888*E2888*(1-F2888/100)</f>
        <v>1946.55</v>
      </c>
      <c r="K2888" s="16" t="n">
        <f aca="false">D2888*H2888</f>
        <v>1198.41</v>
      </c>
      <c r="L2888" s="16" t="n">
        <f aca="false">J2888-K2888</f>
        <v>748.14</v>
      </c>
    </row>
    <row r="2889" customFormat="false" ht="15" hidden="false" customHeight="false" outlineLevel="0" collapsed="false">
      <c r="A2889" s="12" t="n">
        <v>2888</v>
      </c>
      <c r="B2889" s="12" t="n">
        <v>1519</v>
      </c>
      <c r="C2889" s="12" t="n">
        <v>33</v>
      </c>
      <c r="D2889" s="12" t="n">
        <v>1</v>
      </c>
      <c r="E2889" s="16" t="n">
        <v>1699</v>
      </c>
      <c r="F2889" s="12" t="n">
        <v>0</v>
      </c>
      <c r="G2889" s="12" t="str">
        <f aca="false">INDEX(Products!$C$2:$C$181,MATCH(C2889,Products!$A$2:$A$181,0))</f>
        <v>Home &amp; Kitchen</v>
      </c>
      <c r="H2889" s="16" t="n">
        <f aca="false">INDEX(Products!$E$2:$E$181,MATCH(C2889,Products!$A$2:$A$181,0))</f>
        <v>1118.86</v>
      </c>
      <c r="I2889" s="12" t="str">
        <f aca="false">INDEX(Orders!$G$2:$G$3525,MATCH(B2889,Orders!$A$2:$A$3525,0))</f>
        <v>Delivered</v>
      </c>
      <c r="J2889" s="16" t="n">
        <f aca="false">D2889*E2889*(1-F2889/100)</f>
        <v>1699</v>
      </c>
      <c r="K2889" s="16" t="n">
        <f aca="false">D2889*H2889</f>
        <v>1118.86</v>
      </c>
      <c r="L2889" s="16" t="n">
        <f aca="false">J2889-K2889</f>
        <v>580.14</v>
      </c>
    </row>
    <row r="2890" customFormat="false" ht="15" hidden="false" customHeight="false" outlineLevel="0" collapsed="false">
      <c r="A2890" s="12" t="n">
        <v>2889</v>
      </c>
      <c r="B2890" s="12" t="n">
        <v>1519</v>
      </c>
      <c r="C2890" s="12" t="n">
        <v>174</v>
      </c>
      <c r="D2890" s="12" t="n">
        <v>1</v>
      </c>
      <c r="E2890" s="16" t="n">
        <v>619</v>
      </c>
      <c r="F2890" s="12" t="n">
        <v>0</v>
      </c>
      <c r="G2890" s="12" t="str">
        <f aca="false">INDEX(Products!$C$2:$C$181,MATCH(C2890,Products!$A$2:$A$181,0))</f>
        <v>Books &amp; Stationery</v>
      </c>
      <c r="H2890" s="16" t="n">
        <f aca="false">INDEX(Products!$E$2:$E$181,MATCH(C2890,Products!$A$2:$A$181,0))</f>
        <v>346.06</v>
      </c>
      <c r="I2890" s="12" t="str">
        <f aca="false">INDEX(Orders!$G$2:$G$3525,MATCH(B2890,Orders!$A$2:$A$3525,0))</f>
        <v>Delivered</v>
      </c>
      <c r="J2890" s="16" t="n">
        <f aca="false">D2890*E2890*(1-F2890/100)</f>
        <v>619</v>
      </c>
      <c r="K2890" s="16" t="n">
        <f aca="false">D2890*H2890</f>
        <v>346.06</v>
      </c>
      <c r="L2890" s="16" t="n">
        <f aca="false">J2890-K2890</f>
        <v>272.94</v>
      </c>
    </row>
    <row r="2891" customFormat="false" ht="15" hidden="false" customHeight="false" outlineLevel="0" collapsed="false">
      <c r="A2891" s="12" t="n">
        <v>2890</v>
      </c>
      <c r="B2891" s="12" t="n">
        <v>1520</v>
      </c>
      <c r="C2891" s="12" t="n">
        <v>16</v>
      </c>
      <c r="D2891" s="12" t="n">
        <v>1</v>
      </c>
      <c r="E2891" s="16" t="n">
        <v>3969</v>
      </c>
      <c r="F2891" s="12" t="n">
        <v>20</v>
      </c>
      <c r="G2891" s="12" t="str">
        <f aca="false">INDEX(Products!$C$2:$C$181,MATCH(C2891,Products!$A$2:$A$181,0))</f>
        <v>Electronics</v>
      </c>
      <c r="H2891" s="16" t="n">
        <f aca="false">INDEX(Products!$E$2:$E$181,MATCH(C2891,Products!$A$2:$A$181,0))</f>
        <v>2318.31</v>
      </c>
      <c r="I2891" s="12" t="str">
        <f aca="false">INDEX(Orders!$G$2:$G$3525,MATCH(B2891,Orders!$A$2:$A$3525,0))</f>
        <v>Delivered</v>
      </c>
      <c r="J2891" s="16" t="n">
        <f aca="false">D2891*E2891*(1-F2891/100)</f>
        <v>3175.2</v>
      </c>
      <c r="K2891" s="16" t="n">
        <f aca="false">D2891*H2891</f>
        <v>2318.31</v>
      </c>
      <c r="L2891" s="16" t="n">
        <f aca="false">J2891-K2891</f>
        <v>856.89</v>
      </c>
    </row>
    <row r="2892" customFormat="false" ht="15" hidden="false" customHeight="false" outlineLevel="0" collapsed="false">
      <c r="A2892" s="12" t="n">
        <v>2891</v>
      </c>
      <c r="B2892" s="12" t="n">
        <v>1521</v>
      </c>
      <c r="C2892" s="12" t="n">
        <v>65</v>
      </c>
      <c r="D2892" s="12" t="n">
        <v>1</v>
      </c>
      <c r="E2892" s="16" t="n">
        <v>329</v>
      </c>
      <c r="F2892" s="12" t="n">
        <v>0</v>
      </c>
      <c r="G2892" s="12" t="str">
        <f aca="false">INDEX(Products!$C$2:$C$181,MATCH(C2892,Products!$A$2:$A$181,0))</f>
        <v>Fashion</v>
      </c>
      <c r="H2892" s="16" t="n">
        <f aca="false">INDEX(Products!$E$2:$E$181,MATCH(C2892,Products!$A$2:$A$181,0))</f>
        <v>214.56</v>
      </c>
      <c r="I2892" s="12" t="str">
        <f aca="false">INDEX(Orders!$G$2:$G$3525,MATCH(B2892,Orders!$A$2:$A$3525,0))</f>
        <v>Returned</v>
      </c>
      <c r="J2892" s="16" t="n">
        <f aca="false">D2892*E2892*(1-F2892/100)</f>
        <v>329</v>
      </c>
      <c r="K2892" s="16" t="n">
        <f aca="false">D2892*H2892</f>
        <v>214.56</v>
      </c>
      <c r="L2892" s="16" t="n">
        <f aca="false">J2892-K2892</f>
        <v>114.44</v>
      </c>
    </row>
    <row r="2893" customFormat="false" ht="15" hidden="false" customHeight="false" outlineLevel="0" collapsed="false">
      <c r="A2893" s="12" t="n">
        <v>2892</v>
      </c>
      <c r="B2893" s="12" t="n">
        <v>1522</v>
      </c>
      <c r="C2893" s="12" t="n">
        <v>8</v>
      </c>
      <c r="D2893" s="12" t="n">
        <v>1</v>
      </c>
      <c r="E2893" s="16" t="n">
        <v>1759</v>
      </c>
      <c r="F2893" s="12" t="n">
        <v>0</v>
      </c>
      <c r="G2893" s="12" t="str">
        <f aca="false">INDEX(Products!$C$2:$C$181,MATCH(C2893,Products!$A$2:$A$181,0))</f>
        <v>Electronics</v>
      </c>
      <c r="H2893" s="16" t="n">
        <f aca="false">INDEX(Products!$E$2:$E$181,MATCH(C2893,Products!$A$2:$A$181,0))</f>
        <v>1031.97</v>
      </c>
      <c r="I2893" s="12" t="str">
        <f aca="false">INDEX(Orders!$G$2:$G$3525,MATCH(B2893,Orders!$A$2:$A$3525,0))</f>
        <v>Returned</v>
      </c>
      <c r="J2893" s="16" t="n">
        <f aca="false">D2893*E2893*(1-F2893/100)</f>
        <v>1759</v>
      </c>
      <c r="K2893" s="16" t="n">
        <f aca="false">D2893*H2893</f>
        <v>1031.97</v>
      </c>
      <c r="L2893" s="16" t="n">
        <f aca="false">J2893-K2893</f>
        <v>727.03</v>
      </c>
    </row>
    <row r="2894" customFormat="false" ht="15" hidden="false" customHeight="false" outlineLevel="0" collapsed="false">
      <c r="A2894" s="12" t="n">
        <v>2893</v>
      </c>
      <c r="B2894" s="12" t="n">
        <v>1522</v>
      </c>
      <c r="C2894" s="12" t="n">
        <v>180</v>
      </c>
      <c r="D2894" s="12" t="n">
        <v>1</v>
      </c>
      <c r="E2894" s="16" t="n">
        <v>859</v>
      </c>
      <c r="F2894" s="12" t="n">
        <v>0</v>
      </c>
      <c r="G2894" s="12" t="str">
        <f aca="false">INDEX(Products!$C$2:$C$181,MATCH(C2894,Products!$A$2:$A$181,0))</f>
        <v>Books &amp; Stationery</v>
      </c>
      <c r="H2894" s="16" t="n">
        <f aca="false">INDEX(Products!$E$2:$E$181,MATCH(C2894,Products!$A$2:$A$181,0))</f>
        <v>571.32</v>
      </c>
      <c r="I2894" s="12" t="str">
        <f aca="false">INDEX(Orders!$G$2:$G$3525,MATCH(B2894,Orders!$A$2:$A$3525,0))</f>
        <v>Returned</v>
      </c>
      <c r="J2894" s="16" t="n">
        <f aca="false">D2894*E2894*(1-F2894/100)</f>
        <v>859</v>
      </c>
      <c r="K2894" s="16" t="n">
        <f aca="false">D2894*H2894</f>
        <v>571.32</v>
      </c>
      <c r="L2894" s="16" t="n">
        <f aca="false">J2894-K2894</f>
        <v>287.68</v>
      </c>
    </row>
    <row r="2895" customFormat="false" ht="15" hidden="false" customHeight="false" outlineLevel="0" collapsed="false">
      <c r="A2895" s="12" t="n">
        <v>2894</v>
      </c>
      <c r="B2895" s="12" t="n">
        <v>1523</v>
      </c>
      <c r="C2895" s="12" t="n">
        <v>142</v>
      </c>
      <c r="D2895" s="12" t="n">
        <v>1</v>
      </c>
      <c r="E2895" s="16" t="n">
        <v>1669</v>
      </c>
      <c r="F2895" s="12" t="n">
        <v>0</v>
      </c>
      <c r="G2895" s="12" t="str">
        <f aca="false">INDEX(Products!$C$2:$C$181,MATCH(C2895,Products!$A$2:$A$181,0))</f>
        <v>Sports &amp; Fitness</v>
      </c>
      <c r="H2895" s="16" t="n">
        <f aca="false">INDEX(Products!$E$2:$E$181,MATCH(C2895,Products!$A$2:$A$181,0))</f>
        <v>949.32</v>
      </c>
      <c r="I2895" s="12" t="str">
        <f aca="false">INDEX(Orders!$G$2:$G$3525,MATCH(B2895,Orders!$A$2:$A$3525,0))</f>
        <v>Delivered</v>
      </c>
      <c r="J2895" s="16" t="n">
        <f aca="false">D2895*E2895*(1-F2895/100)</f>
        <v>1669</v>
      </c>
      <c r="K2895" s="16" t="n">
        <f aca="false">D2895*H2895</f>
        <v>949.32</v>
      </c>
      <c r="L2895" s="16" t="n">
        <f aca="false">J2895-K2895</f>
        <v>719.68</v>
      </c>
    </row>
    <row r="2896" customFormat="false" ht="15" hidden="false" customHeight="false" outlineLevel="0" collapsed="false">
      <c r="A2896" s="12" t="n">
        <v>2895</v>
      </c>
      <c r="B2896" s="12" t="n">
        <v>1523</v>
      </c>
      <c r="C2896" s="12" t="n">
        <v>53</v>
      </c>
      <c r="D2896" s="12" t="n">
        <v>2</v>
      </c>
      <c r="E2896" s="16" t="n">
        <v>4579</v>
      </c>
      <c r="F2896" s="12" t="n">
        <v>0</v>
      </c>
      <c r="G2896" s="12" t="str">
        <f aca="false">INDEX(Products!$C$2:$C$181,MATCH(C2896,Products!$A$2:$A$181,0))</f>
        <v>Home &amp; Kitchen</v>
      </c>
      <c r="H2896" s="16" t="n">
        <f aca="false">INDEX(Products!$E$2:$E$181,MATCH(C2896,Products!$A$2:$A$181,0))</f>
        <v>2746.75</v>
      </c>
      <c r="I2896" s="12" t="str">
        <f aca="false">INDEX(Orders!$G$2:$G$3525,MATCH(B2896,Orders!$A$2:$A$3525,0))</f>
        <v>Delivered</v>
      </c>
      <c r="J2896" s="16" t="n">
        <f aca="false">D2896*E2896*(1-F2896/100)</f>
        <v>9158</v>
      </c>
      <c r="K2896" s="16" t="n">
        <f aca="false">D2896*H2896</f>
        <v>5493.5</v>
      </c>
      <c r="L2896" s="16" t="n">
        <f aca="false">J2896-K2896</f>
        <v>3664.5</v>
      </c>
    </row>
    <row r="2897" customFormat="false" ht="15" hidden="false" customHeight="false" outlineLevel="0" collapsed="false">
      <c r="A2897" s="12" t="n">
        <v>2896</v>
      </c>
      <c r="B2897" s="12" t="n">
        <v>1523</v>
      </c>
      <c r="C2897" s="12" t="n">
        <v>32</v>
      </c>
      <c r="D2897" s="12" t="n">
        <v>1</v>
      </c>
      <c r="E2897" s="16" t="n">
        <v>4219</v>
      </c>
      <c r="F2897" s="12" t="n">
        <v>0</v>
      </c>
      <c r="G2897" s="12" t="str">
        <f aca="false">INDEX(Products!$C$2:$C$181,MATCH(C2897,Products!$A$2:$A$181,0))</f>
        <v>Home &amp; Kitchen</v>
      </c>
      <c r="H2897" s="16" t="n">
        <f aca="false">INDEX(Products!$E$2:$E$181,MATCH(C2897,Products!$A$2:$A$181,0))</f>
        <v>2621.48</v>
      </c>
      <c r="I2897" s="12" t="str">
        <f aca="false">INDEX(Orders!$G$2:$G$3525,MATCH(B2897,Orders!$A$2:$A$3525,0))</f>
        <v>Delivered</v>
      </c>
      <c r="J2897" s="16" t="n">
        <f aca="false">D2897*E2897*(1-F2897/100)</f>
        <v>4219</v>
      </c>
      <c r="K2897" s="16" t="n">
        <f aca="false">D2897*H2897</f>
        <v>2621.48</v>
      </c>
      <c r="L2897" s="16" t="n">
        <f aca="false">J2897-K2897</f>
        <v>1597.52</v>
      </c>
    </row>
    <row r="2898" customFormat="false" ht="15" hidden="false" customHeight="false" outlineLevel="0" collapsed="false">
      <c r="A2898" s="12" t="n">
        <v>2897</v>
      </c>
      <c r="B2898" s="12" t="n">
        <v>1524</v>
      </c>
      <c r="C2898" s="12" t="n">
        <v>64</v>
      </c>
      <c r="D2898" s="12" t="n">
        <v>1</v>
      </c>
      <c r="E2898" s="16" t="n">
        <v>2519</v>
      </c>
      <c r="F2898" s="12" t="n">
        <v>10</v>
      </c>
      <c r="G2898" s="12" t="str">
        <f aca="false">INDEX(Products!$C$2:$C$181,MATCH(C2898,Products!$A$2:$A$181,0))</f>
        <v>Fashion</v>
      </c>
      <c r="H2898" s="16" t="n">
        <f aca="false">INDEX(Products!$E$2:$E$181,MATCH(C2898,Products!$A$2:$A$181,0))</f>
        <v>1819.09</v>
      </c>
      <c r="I2898" s="12" t="str">
        <f aca="false">INDEX(Orders!$G$2:$G$3525,MATCH(B2898,Orders!$A$2:$A$3525,0))</f>
        <v>Delivered</v>
      </c>
      <c r="J2898" s="16" t="n">
        <f aca="false">D2898*E2898*(1-F2898/100)</f>
        <v>2267.1</v>
      </c>
      <c r="K2898" s="16" t="n">
        <f aca="false">D2898*H2898</f>
        <v>1819.09</v>
      </c>
      <c r="L2898" s="16" t="n">
        <f aca="false">J2898-K2898</f>
        <v>448.01</v>
      </c>
    </row>
    <row r="2899" customFormat="false" ht="15" hidden="false" customHeight="false" outlineLevel="0" collapsed="false">
      <c r="A2899" s="12" t="n">
        <v>2898</v>
      </c>
      <c r="B2899" s="12" t="n">
        <v>1524</v>
      </c>
      <c r="C2899" s="12" t="n">
        <v>21</v>
      </c>
      <c r="D2899" s="12" t="n">
        <v>1</v>
      </c>
      <c r="E2899" s="16" t="n">
        <v>1439</v>
      </c>
      <c r="F2899" s="12" t="n">
        <v>0</v>
      </c>
      <c r="G2899" s="12" t="str">
        <f aca="false">INDEX(Products!$C$2:$C$181,MATCH(C2899,Products!$A$2:$A$181,0))</f>
        <v>Electronics</v>
      </c>
      <c r="H2899" s="16" t="n">
        <f aca="false">INDEX(Products!$E$2:$E$181,MATCH(C2899,Products!$A$2:$A$181,0))</f>
        <v>933.96</v>
      </c>
      <c r="I2899" s="12" t="str">
        <f aca="false">INDEX(Orders!$G$2:$G$3525,MATCH(B2899,Orders!$A$2:$A$3525,0))</f>
        <v>Delivered</v>
      </c>
      <c r="J2899" s="16" t="n">
        <f aca="false">D2899*E2899*(1-F2899/100)</f>
        <v>1439</v>
      </c>
      <c r="K2899" s="16" t="n">
        <f aca="false">D2899*H2899</f>
        <v>933.96</v>
      </c>
      <c r="L2899" s="16" t="n">
        <f aca="false">J2899-K2899</f>
        <v>505.04</v>
      </c>
    </row>
    <row r="2900" customFormat="false" ht="15" hidden="false" customHeight="false" outlineLevel="0" collapsed="false">
      <c r="A2900" s="12" t="n">
        <v>2899</v>
      </c>
      <c r="B2900" s="12" t="n">
        <v>1524</v>
      </c>
      <c r="C2900" s="12" t="n">
        <v>53</v>
      </c>
      <c r="D2900" s="12" t="n">
        <v>1</v>
      </c>
      <c r="E2900" s="16" t="n">
        <v>4579</v>
      </c>
      <c r="F2900" s="12" t="n">
        <v>5</v>
      </c>
      <c r="G2900" s="12" t="str">
        <f aca="false">INDEX(Products!$C$2:$C$181,MATCH(C2900,Products!$A$2:$A$181,0))</f>
        <v>Home &amp; Kitchen</v>
      </c>
      <c r="H2900" s="16" t="n">
        <f aca="false">INDEX(Products!$E$2:$E$181,MATCH(C2900,Products!$A$2:$A$181,0))</f>
        <v>2746.75</v>
      </c>
      <c r="I2900" s="12" t="str">
        <f aca="false">INDEX(Orders!$G$2:$G$3525,MATCH(B2900,Orders!$A$2:$A$3525,0))</f>
        <v>Delivered</v>
      </c>
      <c r="J2900" s="16" t="n">
        <f aca="false">D2900*E2900*(1-F2900/100)</f>
        <v>4350.05</v>
      </c>
      <c r="K2900" s="16" t="n">
        <f aca="false">D2900*H2900</f>
        <v>2746.75</v>
      </c>
      <c r="L2900" s="16" t="n">
        <f aca="false">J2900-K2900</f>
        <v>1603.3</v>
      </c>
    </row>
    <row r="2901" customFormat="false" ht="15" hidden="false" customHeight="false" outlineLevel="0" collapsed="false">
      <c r="A2901" s="12" t="n">
        <v>2900</v>
      </c>
      <c r="B2901" s="12" t="n">
        <v>1525</v>
      </c>
      <c r="C2901" s="12" t="n">
        <v>34</v>
      </c>
      <c r="D2901" s="12" t="n">
        <v>1</v>
      </c>
      <c r="E2901" s="16" t="n">
        <v>1059</v>
      </c>
      <c r="F2901" s="12" t="n">
        <v>0</v>
      </c>
      <c r="G2901" s="12" t="str">
        <f aca="false">INDEX(Products!$C$2:$C$181,MATCH(C2901,Products!$A$2:$A$181,0))</f>
        <v>Home &amp; Kitchen</v>
      </c>
      <c r="H2901" s="16" t="n">
        <f aca="false">INDEX(Products!$E$2:$E$181,MATCH(C2901,Products!$A$2:$A$181,0))</f>
        <v>752.36</v>
      </c>
      <c r="I2901" s="12" t="str">
        <f aca="false">INDEX(Orders!$G$2:$G$3525,MATCH(B2901,Orders!$A$2:$A$3525,0))</f>
        <v>Delivered</v>
      </c>
      <c r="J2901" s="16" t="n">
        <f aca="false">D2901*E2901*(1-F2901/100)</f>
        <v>1059</v>
      </c>
      <c r="K2901" s="16" t="n">
        <f aca="false">D2901*H2901</f>
        <v>752.36</v>
      </c>
      <c r="L2901" s="16" t="n">
        <f aca="false">J2901-K2901</f>
        <v>306.64</v>
      </c>
    </row>
    <row r="2902" customFormat="false" ht="15" hidden="false" customHeight="false" outlineLevel="0" collapsed="false">
      <c r="A2902" s="12" t="n">
        <v>2901</v>
      </c>
      <c r="B2902" s="12" t="n">
        <v>1525</v>
      </c>
      <c r="C2902" s="12" t="n">
        <v>47</v>
      </c>
      <c r="D2902" s="12" t="n">
        <v>1</v>
      </c>
      <c r="E2902" s="16" t="n">
        <v>3909</v>
      </c>
      <c r="F2902" s="12" t="n">
        <v>20</v>
      </c>
      <c r="G2902" s="12" t="str">
        <f aca="false">INDEX(Products!$C$2:$C$181,MATCH(C2902,Products!$A$2:$A$181,0))</f>
        <v>Home &amp; Kitchen</v>
      </c>
      <c r="H2902" s="16" t="n">
        <f aca="false">INDEX(Products!$E$2:$E$181,MATCH(C2902,Products!$A$2:$A$181,0))</f>
        <v>2588.76</v>
      </c>
      <c r="I2902" s="12" t="str">
        <f aca="false">INDEX(Orders!$G$2:$G$3525,MATCH(B2902,Orders!$A$2:$A$3525,0))</f>
        <v>Delivered</v>
      </c>
      <c r="J2902" s="16" t="n">
        <f aca="false">D2902*E2902*(1-F2902/100)</f>
        <v>3127.2</v>
      </c>
      <c r="K2902" s="16" t="n">
        <f aca="false">D2902*H2902</f>
        <v>2588.76</v>
      </c>
      <c r="L2902" s="16" t="n">
        <f aca="false">J2902-K2902</f>
        <v>538.44</v>
      </c>
    </row>
    <row r="2903" customFormat="false" ht="15" hidden="false" customHeight="false" outlineLevel="0" collapsed="false">
      <c r="A2903" s="12" t="n">
        <v>2902</v>
      </c>
      <c r="B2903" s="12" t="n">
        <v>1526</v>
      </c>
      <c r="C2903" s="12" t="n">
        <v>170</v>
      </c>
      <c r="D2903" s="12" t="n">
        <v>2</v>
      </c>
      <c r="E2903" s="16" t="n">
        <v>489</v>
      </c>
      <c r="F2903" s="12" t="n">
        <v>0</v>
      </c>
      <c r="G2903" s="12" t="str">
        <f aca="false">INDEX(Products!$C$2:$C$181,MATCH(C2903,Products!$A$2:$A$181,0))</f>
        <v>Books &amp; Stationery</v>
      </c>
      <c r="H2903" s="16" t="n">
        <f aca="false">INDEX(Products!$E$2:$E$181,MATCH(C2903,Products!$A$2:$A$181,0))</f>
        <v>278.52</v>
      </c>
      <c r="I2903" s="12" t="str">
        <f aca="false">INDEX(Orders!$G$2:$G$3525,MATCH(B2903,Orders!$A$2:$A$3525,0))</f>
        <v>Cancelled</v>
      </c>
      <c r="J2903" s="16" t="n">
        <f aca="false">D2903*E2903*(1-F2903/100)</f>
        <v>978</v>
      </c>
      <c r="K2903" s="16" t="n">
        <f aca="false">D2903*H2903</f>
        <v>557.04</v>
      </c>
      <c r="L2903" s="16" t="n">
        <f aca="false">J2903-K2903</f>
        <v>420.96</v>
      </c>
    </row>
    <row r="2904" customFormat="false" ht="15" hidden="false" customHeight="false" outlineLevel="0" collapsed="false">
      <c r="A2904" s="12" t="n">
        <v>2903</v>
      </c>
      <c r="B2904" s="12" t="n">
        <v>1527</v>
      </c>
      <c r="C2904" s="12" t="n">
        <v>56</v>
      </c>
      <c r="D2904" s="12" t="n">
        <v>1</v>
      </c>
      <c r="E2904" s="16" t="n">
        <v>1739</v>
      </c>
      <c r="F2904" s="12" t="n">
        <v>0</v>
      </c>
      <c r="G2904" s="12" t="str">
        <f aca="false">INDEX(Products!$C$2:$C$181,MATCH(C2904,Products!$A$2:$A$181,0))</f>
        <v>Home &amp; Kitchen</v>
      </c>
      <c r="H2904" s="16" t="n">
        <f aca="false">INDEX(Products!$E$2:$E$181,MATCH(C2904,Products!$A$2:$A$181,0))</f>
        <v>1012.52</v>
      </c>
      <c r="I2904" s="12" t="str">
        <f aca="false">INDEX(Orders!$G$2:$G$3525,MATCH(B2904,Orders!$A$2:$A$3525,0))</f>
        <v>Delivered</v>
      </c>
      <c r="J2904" s="16" t="n">
        <f aca="false">D2904*E2904*(1-F2904/100)</f>
        <v>1739</v>
      </c>
      <c r="K2904" s="16" t="n">
        <f aca="false">D2904*H2904</f>
        <v>1012.52</v>
      </c>
      <c r="L2904" s="16" t="n">
        <f aca="false">J2904-K2904</f>
        <v>726.48</v>
      </c>
    </row>
    <row r="2905" customFormat="false" ht="15" hidden="false" customHeight="false" outlineLevel="0" collapsed="false">
      <c r="A2905" s="12" t="n">
        <v>2904</v>
      </c>
      <c r="B2905" s="12" t="n">
        <v>1527</v>
      </c>
      <c r="C2905" s="12" t="n">
        <v>34</v>
      </c>
      <c r="D2905" s="12" t="n">
        <v>2</v>
      </c>
      <c r="E2905" s="16" t="n">
        <v>1059</v>
      </c>
      <c r="F2905" s="12" t="n">
        <v>0</v>
      </c>
      <c r="G2905" s="12" t="str">
        <f aca="false">INDEX(Products!$C$2:$C$181,MATCH(C2905,Products!$A$2:$A$181,0))</f>
        <v>Home &amp; Kitchen</v>
      </c>
      <c r="H2905" s="16" t="n">
        <f aca="false">INDEX(Products!$E$2:$E$181,MATCH(C2905,Products!$A$2:$A$181,0))</f>
        <v>752.36</v>
      </c>
      <c r="I2905" s="12" t="str">
        <f aca="false">INDEX(Orders!$G$2:$G$3525,MATCH(B2905,Orders!$A$2:$A$3525,0))</f>
        <v>Delivered</v>
      </c>
      <c r="J2905" s="16" t="n">
        <f aca="false">D2905*E2905*(1-F2905/100)</f>
        <v>2118</v>
      </c>
      <c r="K2905" s="16" t="n">
        <f aca="false">D2905*H2905</f>
        <v>1504.72</v>
      </c>
      <c r="L2905" s="16" t="n">
        <f aca="false">J2905-K2905</f>
        <v>613.28</v>
      </c>
    </row>
    <row r="2906" customFormat="false" ht="15" hidden="false" customHeight="false" outlineLevel="0" collapsed="false">
      <c r="A2906" s="12" t="n">
        <v>2905</v>
      </c>
      <c r="B2906" s="12" t="n">
        <v>1527</v>
      </c>
      <c r="C2906" s="12" t="n">
        <v>57</v>
      </c>
      <c r="D2906" s="12" t="n">
        <v>1</v>
      </c>
      <c r="E2906" s="16" t="n">
        <v>4689</v>
      </c>
      <c r="F2906" s="12" t="n">
        <v>0</v>
      </c>
      <c r="G2906" s="12" t="str">
        <f aca="false">INDEX(Products!$C$2:$C$181,MATCH(C2906,Products!$A$2:$A$181,0))</f>
        <v>Home &amp; Kitchen</v>
      </c>
      <c r="H2906" s="16" t="n">
        <f aca="false">INDEX(Products!$E$2:$E$181,MATCH(C2906,Products!$A$2:$A$181,0))</f>
        <v>3336.81</v>
      </c>
      <c r="I2906" s="12" t="str">
        <f aca="false">INDEX(Orders!$G$2:$G$3525,MATCH(B2906,Orders!$A$2:$A$3525,0))</f>
        <v>Delivered</v>
      </c>
      <c r="J2906" s="16" t="n">
        <f aca="false">D2906*E2906*(1-F2906/100)</f>
        <v>4689</v>
      </c>
      <c r="K2906" s="16" t="n">
        <f aca="false">D2906*H2906</f>
        <v>3336.81</v>
      </c>
      <c r="L2906" s="16" t="n">
        <f aca="false">J2906-K2906</f>
        <v>1352.19</v>
      </c>
    </row>
    <row r="2907" customFormat="false" ht="15" hidden="false" customHeight="false" outlineLevel="0" collapsed="false">
      <c r="A2907" s="12" t="n">
        <v>2906</v>
      </c>
      <c r="B2907" s="12" t="n">
        <v>1527</v>
      </c>
      <c r="C2907" s="12" t="n">
        <v>77</v>
      </c>
      <c r="D2907" s="12" t="n">
        <v>1</v>
      </c>
      <c r="E2907" s="16" t="n">
        <v>699</v>
      </c>
      <c r="F2907" s="12" t="n">
        <v>0</v>
      </c>
      <c r="G2907" s="12" t="str">
        <f aca="false">INDEX(Products!$C$2:$C$181,MATCH(C2907,Products!$A$2:$A$181,0))</f>
        <v>Fashion</v>
      </c>
      <c r="H2907" s="16" t="n">
        <f aca="false">INDEX(Products!$E$2:$E$181,MATCH(C2907,Products!$A$2:$A$181,0))</f>
        <v>452.88</v>
      </c>
      <c r="I2907" s="12" t="str">
        <f aca="false">INDEX(Orders!$G$2:$G$3525,MATCH(B2907,Orders!$A$2:$A$3525,0))</f>
        <v>Delivered</v>
      </c>
      <c r="J2907" s="16" t="n">
        <f aca="false">D2907*E2907*(1-F2907/100)</f>
        <v>699</v>
      </c>
      <c r="K2907" s="16" t="n">
        <f aca="false">D2907*H2907</f>
        <v>452.88</v>
      </c>
      <c r="L2907" s="16" t="n">
        <f aca="false">J2907-K2907</f>
        <v>246.12</v>
      </c>
    </row>
    <row r="2908" customFormat="false" ht="15" hidden="false" customHeight="false" outlineLevel="0" collapsed="false">
      <c r="A2908" s="12" t="n">
        <v>2907</v>
      </c>
      <c r="B2908" s="12" t="n">
        <v>1528</v>
      </c>
      <c r="C2908" s="12" t="n">
        <v>6</v>
      </c>
      <c r="D2908" s="12" t="n">
        <v>1</v>
      </c>
      <c r="E2908" s="16" t="n">
        <v>919</v>
      </c>
      <c r="F2908" s="12" t="n">
        <v>0</v>
      </c>
      <c r="G2908" s="12" t="str">
        <f aca="false">INDEX(Products!$C$2:$C$181,MATCH(C2908,Products!$A$2:$A$181,0))</f>
        <v>Electronics</v>
      </c>
      <c r="H2908" s="16" t="n">
        <f aca="false">INDEX(Products!$E$2:$E$181,MATCH(C2908,Products!$A$2:$A$181,0))</f>
        <v>683.72</v>
      </c>
      <c r="I2908" s="12" t="str">
        <f aca="false">INDEX(Orders!$G$2:$G$3525,MATCH(B2908,Orders!$A$2:$A$3525,0))</f>
        <v>Returned</v>
      </c>
      <c r="J2908" s="16" t="n">
        <f aca="false">D2908*E2908*(1-F2908/100)</f>
        <v>919</v>
      </c>
      <c r="K2908" s="16" t="n">
        <f aca="false">D2908*H2908</f>
        <v>683.72</v>
      </c>
      <c r="L2908" s="16" t="n">
        <f aca="false">J2908-K2908</f>
        <v>235.28</v>
      </c>
    </row>
    <row r="2909" customFormat="false" ht="15" hidden="false" customHeight="false" outlineLevel="0" collapsed="false">
      <c r="A2909" s="12" t="n">
        <v>2908</v>
      </c>
      <c r="B2909" s="12" t="n">
        <v>1528</v>
      </c>
      <c r="C2909" s="12" t="n">
        <v>78</v>
      </c>
      <c r="D2909" s="12" t="n">
        <v>1</v>
      </c>
      <c r="E2909" s="16" t="n">
        <v>2969</v>
      </c>
      <c r="F2909" s="12" t="n">
        <v>0</v>
      </c>
      <c r="G2909" s="12" t="str">
        <f aca="false">INDEX(Products!$C$2:$C$181,MATCH(C2909,Products!$A$2:$A$181,0))</f>
        <v>Fashion</v>
      </c>
      <c r="H2909" s="16" t="n">
        <f aca="false">INDEX(Products!$E$2:$E$181,MATCH(C2909,Products!$A$2:$A$181,0))</f>
        <v>1776.68</v>
      </c>
      <c r="I2909" s="12" t="str">
        <f aca="false">INDEX(Orders!$G$2:$G$3525,MATCH(B2909,Orders!$A$2:$A$3525,0))</f>
        <v>Returned</v>
      </c>
      <c r="J2909" s="16" t="n">
        <f aca="false">D2909*E2909*(1-F2909/100)</f>
        <v>2969</v>
      </c>
      <c r="K2909" s="16" t="n">
        <f aca="false">D2909*H2909</f>
        <v>1776.68</v>
      </c>
      <c r="L2909" s="16" t="n">
        <f aca="false">J2909-K2909</f>
        <v>1192.32</v>
      </c>
    </row>
    <row r="2910" customFormat="false" ht="15" hidden="false" customHeight="false" outlineLevel="0" collapsed="false">
      <c r="A2910" s="12" t="n">
        <v>2909</v>
      </c>
      <c r="B2910" s="12" t="n">
        <v>1529</v>
      </c>
      <c r="C2910" s="12" t="n">
        <v>67</v>
      </c>
      <c r="D2910" s="12" t="n">
        <v>1</v>
      </c>
      <c r="E2910" s="16" t="n">
        <v>629</v>
      </c>
      <c r="F2910" s="12" t="n">
        <v>10</v>
      </c>
      <c r="G2910" s="12" t="str">
        <f aca="false">INDEX(Products!$C$2:$C$181,MATCH(C2910,Products!$A$2:$A$181,0))</f>
        <v>Fashion</v>
      </c>
      <c r="H2910" s="16" t="n">
        <f aca="false">INDEX(Products!$E$2:$E$181,MATCH(C2910,Products!$A$2:$A$181,0))</f>
        <v>388.42</v>
      </c>
      <c r="I2910" s="12" t="str">
        <f aca="false">INDEX(Orders!$G$2:$G$3525,MATCH(B2910,Orders!$A$2:$A$3525,0))</f>
        <v>Delivered</v>
      </c>
      <c r="J2910" s="16" t="n">
        <f aca="false">D2910*E2910*(1-F2910/100)</f>
        <v>566.1</v>
      </c>
      <c r="K2910" s="16" t="n">
        <f aca="false">D2910*H2910</f>
        <v>388.42</v>
      </c>
      <c r="L2910" s="16" t="n">
        <f aca="false">J2910-K2910</f>
        <v>177.68</v>
      </c>
    </row>
    <row r="2911" customFormat="false" ht="15" hidden="false" customHeight="false" outlineLevel="0" collapsed="false">
      <c r="A2911" s="12" t="n">
        <v>2910</v>
      </c>
      <c r="B2911" s="12" t="n">
        <v>1530</v>
      </c>
      <c r="C2911" s="12" t="n">
        <v>169</v>
      </c>
      <c r="D2911" s="12" t="n">
        <v>3</v>
      </c>
      <c r="E2911" s="16" t="n">
        <v>789</v>
      </c>
      <c r="F2911" s="12" t="n">
        <v>0</v>
      </c>
      <c r="G2911" s="12" t="str">
        <f aca="false">INDEX(Products!$C$2:$C$181,MATCH(C2911,Products!$A$2:$A$181,0))</f>
        <v>Books &amp; Stationery</v>
      </c>
      <c r="H2911" s="16" t="n">
        <f aca="false">INDEX(Products!$E$2:$E$181,MATCH(C2911,Products!$A$2:$A$181,0))</f>
        <v>544.99</v>
      </c>
      <c r="I2911" s="12" t="str">
        <f aca="false">INDEX(Orders!$G$2:$G$3525,MATCH(B2911,Orders!$A$2:$A$3525,0))</f>
        <v>Delivered</v>
      </c>
      <c r="J2911" s="16" t="n">
        <f aca="false">D2911*E2911*(1-F2911/100)</f>
        <v>2367</v>
      </c>
      <c r="K2911" s="16" t="n">
        <f aca="false">D2911*H2911</f>
        <v>1634.97</v>
      </c>
      <c r="L2911" s="16" t="n">
        <f aca="false">J2911-K2911</f>
        <v>732.03</v>
      </c>
    </row>
    <row r="2912" customFormat="false" ht="15" hidden="false" customHeight="false" outlineLevel="0" collapsed="false">
      <c r="A2912" s="12" t="n">
        <v>2911</v>
      </c>
      <c r="B2912" s="12" t="n">
        <v>1530</v>
      </c>
      <c r="C2912" s="12" t="n">
        <v>97</v>
      </c>
      <c r="D2912" s="12" t="n">
        <v>2</v>
      </c>
      <c r="E2912" s="16" t="n">
        <v>1649</v>
      </c>
      <c r="F2912" s="12" t="n">
        <v>5</v>
      </c>
      <c r="G2912" s="12" t="str">
        <f aca="false">INDEX(Products!$C$2:$C$181,MATCH(C2912,Products!$A$2:$A$181,0))</f>
        <v>Beauty</v>
      </c>
      <c r="H2912" s="16" t="n">
        <f aca="false">INDEX(Products!$E$2:$E$181,MATCH(C2912,Products!$A$2:$A$181,0))</f>
        <v>1115.75</v>
      </c>
      <c r="I2912" s="12" t="str">
        <f aca="false">INDEX(Orders!$G$2:$G$3525,MATCH(B2912,Orders!$A$2:$A$3525,0))</f>
        <v>Delivered</v>
      </c>
      <c r="J2912" s="16" t="n">
        <f aca="false">D2912*E2912*(1-F2912/100)</f>
        <v>3133.1</v>
      </c>
      <c r="K2912" s="16" t="n">
        <f aca="false">D2912*H2912</f>
        <v>2231.5</v>
      </c>
      <c r="L2912" s="16" t="n">
        <f aca="false">J2912-K2912</f>
        <v>901.6</v>
      </c>
    </row>
    <row r="2913" customFormat="false" ht="15" hidden="false" customHeight="false" outlineLevel="0" collapsed="false">
      <c r="A2913" s="12" t="n">
        <v>2912</v>
      </c>
      <c r="B2913" s="12" t="n">
        <v>1531</v>
      </c>
      <c r="C2913" s="12" t="n">
        <v>178</v>
      </c>
      <c r="D2913" s="12" t="n">
        <v>1</v>
      </c>
      <c r="E2913" s="16" t="n">
        <v>169</v>
      </c>
      <c r="F2913" s="12" t="n">
        <v>0</v>
      </c>
      <c r="G2913" s="12" t="str">
        <f aca="false">INDEX(Products!$C$2:$C$181,MATCH(C2913,Products!$A$2:$A$181,0))</f>
        <v>Books &amp; Stationery</v>
      </c>
      <c r="H2913" s="16" t="n">
        <f aca="false">INDEX(Products!$E$2:$E$181,MATCH(C2913,Products!$A$2:$A$181,0))</f>
        <v>114.66</v>
      </c>
      <c r="I2913" s="12" t="str">
        <f aca="false">INDEX(Orders!$G$2:$G$3525,MATCH(B2913,Orders!$A$2:$A$3525,0))</f>
        <v>Delivered</v>
      </c>
      <c r="J2913" s="16" t="n">
        <f aca="false">D2913*E2913*(1-F2913/100)</f>
        <v>169</v>
      </c>
      <c r="K2913" s="16" t="n">
        <f aca="false">D2913*H2913</f>
        <v>114.66</v>
      </c>
      <c r="L2913" s="16" t="n">
        <f aca="false">J2913-K2913</f>
        <v>54.34</v>
      </c>
    </row>
    <row r="2914" customFormat="false" ht="15" hidden="false" customHeight="false" outlineLevel="0" collapsed="false">
      <c r="A2914" s="12" t="n">
        <v>2913</v>
      </c>
      <c r="B2914" s="12" t="n">
        <v>1532</v>
      </c>
      <c r="C2914" s="12" t="n">
        <v>97</v>
      </c>
      <c r="D2914" s="12" t="n">
        <v>1</v>
      </c>
      <c r="E2914" s="16" t="n">
        <v>1649</v>
      </c>
      <c r="F2914" s="12" t="n">
        <v>0</v>
      </c>
      <c r="G2914" s="12" t="str">
        <f aca="false">INDEX(Products!$C$2:$C$181,MATCH(C2914,Products!$A$2:$A$181,0))</f>
        <v>Beauty</v>
      </c>
      <c r="H2914" s="16" t="n">
        <f aca="false">INDEX(Products!$E$2:$E$181,MATCH(C2914,Products!$A$2:$A$181,0))</f>
        <v>1115.75</v>
      </c>
      <c r="I2914" s="12" t="str">
        <f aca="false">INDEX(Orders!$G$2:$G$3525,MATCH(B2914,Orders!$A$2:$A$3525,0))</f>
        <v>Returned</v>
      </c>
      <c r="J2914" s="16" t="n">
        <f aca="false">D2914*E2914*(1-F2914/100)</f>
        <v>1649</v>
      </c>
      <c r="K2914" s="16" t="n">
        <f aca="false">D2914*H2914</f>
        <v>1115.75</v>
      </c>
      <c r="L2914" s="16" t="n">
        <f aca="false">J2914-K2914</f>
        <v>533.25</v>
      </c>
    </row>
    <row r="2915" customFormat="false" ht="15" hidden="false" customHeight="false" outlineLevel="0" collapsed="false">
      <c r="A2915" s="12" t="n">
        <v>2914</v>
      </c>
      <c r="B2915" s="12" t="n">
        <v>1532</v>
      </c>
      <c r="C2915" s="12" t="n">
        <v>94</v>
      </c>
      <c r="D2915" s="12" t="n">
        <v>1</v>
      </c>
      <c r="E2915" s="16" t="n">
        <v>1509</v>
      </c>
      <c r="F2915" s="12" t="n">
        <v>5</v>
      </c>
      <c r="G2915" s="12" t="str">
        <f aca="false">INDEX(Products!$C$2:$C$181,MATCH(C2915,Products!$A$2:$A$181,0))</f>
        <v>Beauty</v>
      </c>
      <c r="H2915" s="16" t="n">
        <f aca="false">INDEX(Products!$E$2:$E$181,MATCH(C2915,Products!$A$2:$A$181,0))</f>
        <v>997.51</v>
      </c>
      <c r="I2915" s="12" t="str">
        <f aca="false">INDEX(Orders!$G$2:$G$3525,MATCH(B2915,Orders!$A$2:$A$3525,0))</f>
        <v>Returned</v>
      </c>
      <c r="J2915" s="16" t="n">
        <f aca="false">D2915*E2915*(1-F2915/100)</f>
        <v>1433.55</v>
      </c>
      <c r="K2915" s="16" t="n">
        <f aca="false">D2915*H2915</f>
        <v>997.51</v>
      </c>
      <c r="L2915" s="16" t="n">
        <f aca="false">J2915-K2915</f>
        <v>436.04</v>
      </c>
    </row>
    <row r="2916" customFormat="false" ht="15" hidden="false" customHeight="false" outlineLevel="0" collapsed="false">
      <c r="A2916" s="12" t="n">
        <v>2915</v>
      </c>
      <c r="B2916" s="12" t="n">
        <v>1532</v>
      </c>
      <c r="C2916" s="12" t="n">
        <v>54</v>
      </c>
      <c r="D2916" s="12" t="n">
        <v>1</v>
      </c>
      <c r="E2916" s="16" t="n">
        <v>2299</v>
      </c>
      <c r="F2916" s="12" t="n">
        <v>0</v>
      </c>
      <c r="G2916" s="12" t="str">
        <f aca="false">INDEX(Products!$C$2:$C$181,MATCH(C2916,Products!$A$2:$A$181,0))</f>
        <v>Home &amp; Kitchen</v>
      </c>
      <c r="H2916" s="16" t="n">
        <f aca="false">INDEX(Products!$E$2:$E$181,MATCH(C2916,Products!$A$2:$A$181,0))</f>
        <v>1611.85</v>
      </c>
      <c r="I2916" s="12" t="str">
        <f aca="false">INDEX(Orders!$G$2:$G$3525,MATCH(B2916,Orders!$A$2:$A$3525,0))</f>
        <v>Returned</v>
      </c>
      <c r="J2916" s="16" t="n">
        <f aca="false">D2916*E2916*(1-F2916/100)</f>
        <v>2299</v>
      </c>
      <c r="K2916" s="16" t="n">
        <f aca="false">D2916*H2916</f>
        <v>1611.85</v>
      </c>
      <c r="L2916" s="16" t="n">
        <f aca="false">J2916-K2916</f>
        <v>687.15</v>
      </c>
    </row>
    <row r="2917" customFormat="false" ht="15" hidden="false" customHeight="false" outlineLevel="0" collapsed="false">
      <c r="A2917" s="12" t="n">
        <v>2916</v>
      </c>
      <c r="B2917" s="12" t="n">
        <v>1533</v>
      </c>
      <c r="C2917" s="12" t="n">
        <v>168</v>
      </c>
      <c r="D2917" s="12" t="n">
        <v>1</v>
      </c>
      <c r="E2917" s="16" t="n">
        <v>149</v>
      </c>
      <c r="F2917" s="12" t="n">
        <v>0</v>
      </c>
      <c r="G2917" s="12" t="str">
        <f aca="false">INDEX(Products!$C$2:$C$181,MATCH(C2917,Products!$A$2:$A$181,0))</f>
        <v>Books &amp; Stationery</v>
      </c>
      <c r="H2917" s="16" t="n">
        <f aca="false">INDEX(Products!$E$2:$E$181,MATCH(C2917,Products!$A$2:$A$181,0))</f>
        <v>83.16</v>
      </c>
      <c r="I2917" s="12" t="str">
        <f aca="false">INDEX(Orders!$G$2:$G$3525,MATCH(B2917,Orders!$A$2:$A$3525,0))</f>
        <v>Delivered</v>
      </c>
      <c r="J2917" s="16" t="n">
        <f aca="false">D2917*E2917*(1-F2917/100)</f>
        <v>149</v>
      </c>
      <c r="K2917" s="16" t="n">
        <f aca="false">D2917*H2917</f>
        <v>83.16</v>
      </c>
      <c r="L2917" s="16" t="n">
        <f aca="false">J2917-K2917</f>
        <v>65.84</v>
      </c>
    </row>
    <row r="2918" customFormat="false" ht="15" hidden="false" customHeight="false" outlineLevel="0" collapsed="false">
      <c r="A2918" s="12" t="n">
        <v>2917</v>
      </c>
      <c r="B2918" s="12" t="n">
        <v>1534</v>
      </c>
      <c r="C2918" s="12" t="n">
        <v>128</v>
      </c>
      <c r="D2918" s="12" t="n">
        <v>3</v>
      </c>
      <c r="E2918" s="16" t="n">
        <v>899</v>
      </c>
      <c r="F2918" s="12" t="n">
        <v>5</v>
      </c>
      <c r="G2918" s="12" t="str">
        <f aca="false">INDEX(Products!$C$2:$C$181,MATCH(C2918,Products!$A$2:$A$181,0))</f>
        <v>Sports &amp; Fitness</v>
      </c>
      <c r="H2918" s="16" t="n">
        <f aca="false">INDEX(Products!$E$2:$E$181,MATCH(C2918,Products!$A$2:$A$181,0))</f>
        <v>594.56</v>
      </c>
      <c r="I2918" s="12" t="str">
        <f aca="false">INDEX(Orders!$G$2:$G$3525,MATCH(B2918,Orders!$A$2:$A$3525,0))</f>
        <v>Delivered</v>
      </c>
      <c r="J2918" s="16" t="n">
        <f aca="false">D2918*E2918*(1-F2918/100)</f>
        <v>2562.15</v>
      </c>
      <c r="K2918" s="16" t="n">
        <f aca="false">D2918*H2918</f>
        <v>1783.68</v>
      </c>
      <c r="L2918" s="16" t="n">
        <f aca="false">J2918-K2918</f>
        <v>778.47</v>
      </c>
    </row>
    <row r="2919" customFormat="false" ht="15" hidden="false" customHeight="false" outlineLevel="0" collapsed="false">
      <c r="A2919" s="12" t="n">
        <v>2918</v>
      </c>
      <c r="B2919" s="12" t="n">
        <v>1535</v>
      </c>
      <c r="C2919" s="12" t="n">
        <v>4</v>
      </c>
      <c r="D2919" s="12" t="n">
        <v>1</v>
      </c>
      <c r="E2919" s="16" t="n">
        <v>1109</v>
      </c>
      <c r="F2919" s="12" t="n">
        <v>10</v>
      </c>
      <c r="G2919" s="12" t="str">
        <f aca="false">INDEX(Products!$C$2:$C$181,MATCH(C2919,Products!$A$2:$A$181,0))</f>
        <v>Electronics</v>
      </c>
      <c r="H2919" s="16" t="n">
        <f aca="false">INDEX(Products!$E$2:$E$181,MATCH(C2919,Products!$A$2:$A$181,0))</f>
        <v>802.07</v>
      </c>
      <c r="I2919" s="12" t="str">
        <f aca="false">INDEX(Orders!$G$2:$G$3525,MATCH(B2919,Orders!$A$2:$A$3525,0))</f>
        <v>Returned</v>
      </c>
      <c r="J2919" s="16" t="n">
        <f aca="false">D2919*E2919*(1-F2919/100)</f>
        <v>998.1</v>
      </c>
      <c r="K2919" s="16" t="n">
        <f aca="false">D2919*H2919</f>
        <v>802.07</v>
      </c>
      <c r="L2919" s="16" t="n">
        <f aca="false">J2919-K2919</f>
        <v>196.03</v>
      </c>
    </row>
    <row r="2920" customFormat="false" ht="15" hidden="false" customHeight="false" outlineLevel="0" collapsed="false">
      <c r="A2920" s="12" t="n">
        <v>2919</v>
      </c>
      <c r="B2920" s="12" t="n">
        <v>1535</v>
      </c>
      <c r="C2920" s="12" t="n">
        <v>43</v>
      </c>
      <c r="D2920" s="12" t="n">
        <v>3</v>
      </c>
      <c r="E2920" s="16" t="n">
        <v>1839</v>
      </c>
      <c r="F2920" s="12" t="n">
        <v>0</v>
      </c>
      <c r="G2920" s="12" t="str">
        <f aca="false">INDEX(Products!$C$2:$C$181,MATCH(C2920,Products!$A$2:$A$181,0))</f>
        <v>Home &amp; Kitchen</v>
      </c>
      <c r="H2920" s="16" t="n">
        <f aca="false">INDEX(Products!$E$2:$E$181,MATCH(C2920,Products!$A$2:$A$181,0))</f>
        <v>1131.05</v>
      </c>
      <c r="I2920" s="12" t="str">
        <f aca="false">INDEX(Orders!$G$2:$G$3525,MATCH(B2920,Orders!$A$2:$A$3525,0))</f>
        <v>Returned</v>
      </c>
      <c r="J2920" s="16" t="n">
        <f aca="false">D2920*E2920*(1-F2920/100)</f>
        <v>5517</v>
      </c>
      <c r="K2920" s="16" t="n">
        <f aca="false">D2920*H2920</f>
        <v>3393.15</v>
      </c>
      <c r="L2920" s="16" t="n">
        <f aca="false">J2920-K2920</f>
        <v>2123.85</v>
      </c>
    </row>
    <row r="2921" customFormat="false" ht="15" hidden="false" customHeight="false" outlineLevel="0" collapsed="false">
      <c r="A2921" s="12" t="n">
        <v>2920</v>
      </c>
      <c r="B2921" s="12" t="n">
        <v>1535</v>
      </c>
      <c r="C2921" s="12" t="n">
        <v>83</v>
      </c>
      <c r="D2921" s="12" t="n">
        <v>1</v>
      </c>
      <c r="E2921" s="16" t="n">
        <v>549</v>
      </c>
      <c r="F2921" s="12" t="n">
        <v>0</v>
      </c>
      <c r="G2921" s="12" t="str">
        <f aca="false">INDEX(Products!$C$2:$C$181,MATCH(C2921,Products!$A$2:$A$181,0))</f>
        <v>Fashion</v>
      </c>
      <c r="H2921" s="16" t="n">
        <f aca="false">INDEX(Products!$E$2:$E$181,MATCH(C2921,Products!$A$2:$A$181,0))</f>
        <v>393.67</v>
      </c>
      <c r="I2921" s="12" t="str">
        <f aca="false">INDEX(Orders!$G$2:$G$3525,MATCH(B2921,Orders!$A$2:$A$3525,0))</f>
        <v>Returned</v>
      </c>
      <c r="J2921" s="16" t="n">
        <f aca="false">D2921*E2921*(1-F2921/100)</f>
        <v>549</v>
      </c>
      <c r="K2921" s="16" t="n">
        <f aca="false">D2921*H2921</f>
        <v>393.67</v>
      </c>
      <c r="L2921" s="16" t="n">
        <f aca="false">J2921-K2921</f>
        <v>155.33</v>
      </c>
    </row>
    <row r="2922" customFormat="false" ht="15" hidden="false" customHeight="false" outlineLevel="0" collapsed="false">
      <c r="A2922" s="12" t="n">
        <v>2921</v>
      </c>
      <c r="B2922" s="12" t="n">
        <v>1535</v>
      </c>
      <c r="C2922" s="12" t="n">
        <v>32</v>
      </c>
      <c r="D2922" s="12" t="n">
        <v>1</v>
      </c>
      <c r="E2922" s="16" t="n">
        <v>4219</v>
      </c>
      <c r="F2922" s="12" t="n">
        <v>0</v>
      </c>
      <c r="G2922" s="12" t="str">
        <f aca="false">INDEX(Products!$C$2:$C$181,MATCH(C2922,Products!$A$2:$A$181,0))</f>
        <v>Home &amp; Kitchen</v>
      </c>
      <c r="H2922" s="16" t="n">
        <f aca="false">INDEX(Products!$E$2:$E$181,MATCH(C2922,Products!$A$2:$A$181,0))</f>
        <v>2621.48</v>
      </c>
      <c r="I2922" s="12" t="str">
        <f aca="false">INDEX(Orders!$G$2:$G$3525,MATCH(B2922,Orders!$A$2:$A$3525,0))</f>
        <v>Returned</v>
      </c>
      <c r="J2922" s="16" t="n">
        <f aca="false">D2922*E2922*(1-F2922/100)</f>
        <v>4219</v>
      </c>
      <c r="K2922" s="16" t="n">
        <f aca="false">D2922*H2922</f>
        <v>2621.48</v>
      </c>
      <c r="L2922" s="16" t="n">
        <f aca="false">J2922-K2922</f>
        <v>1597.52</v>
      </c>
    </row>
    <row r="2923" customFormat="false" ht="15" hidden="false" customHeight="false" outlineLevel="0" collapsed="false">
      <c r="A2923" s="12" t="n">
        <v>2922</v>
      </c>
      <c r="B2923" s="12" t="n">
        <v>1536</v>
      </c>
      <c r="C2923" s="12" t="n">
        <v>143</v>
      </c>
      <c r="D2923" s="12" t="n">
        <v>2</v>
      </c>
      <c r="E2923" s="16" t="n">
        <v>2429</v>
      </c>
      <c r="F2923" s="12" t="n">
        <v>0</v>
      </c>
      <c r="G2923" s="12" t="str">
        <f aca="false">INDEX(Products!$C$2:$C$181,MATCH(C2923,Products!$A$2:$A$181,0))</f>
        <v>Sports &amp; Fitness</v>
      </c>
      <c r="H2923" s="16" t="n">
        <f aca="false">INDEX(Products!$E$2:$E$181,MATCH(C2923,Products!$A$2:$A$181,0))</f>
        <v>1353.41</v>
      </c>
      <c r="I2923" s="12" t="str">
        <f aca="false">INDEX(Orders!$G$2:$G$3525,MATCH(B2923,Orders!$A$2:$A$3525,0))</f>
        <v>Delivered</v>
      </c>
      <c r="J2923" s="16" t="n">
        <f aca="false">D2923*E2923*(1-F2923/100)</f>
        <v>4858</v>
      </c>
      <c r="K2923" s="16" t="n">
        <f aca="false">D2923*H2923</f>
        <v>2706.82</v>
      </c>
      <c r="L2923" s="16" t="n">
        <f aca="false">J2923-K2923</f>
        <v>2151.18</v>
      </c>
    </row>
    <row r="2924" customFormat="false" ht="15" hidden="false" customHeight="false" outlineLevel="0" collapsed="false">
      <c r="A2924" s="12" t="n">
        <v>2923</v>
      </c>
      <c r="B2924" s="12" t="n">
        <v>1536</v>
      </c>
      <c r="C2924" s="12" t="n">
        <v>19</v>
      </c>
      <c r="D2924" s="12" t="n">
        <v>1</v>
      </c>
      <c r="E2924" s="16" t="n">
        <v>2389</v>
      </c>
      <c r="F2924" s="12" t="n">
        <v>15</v>
      </c>
      <c r="G2924" s="12" t="str">
        <f aca="false">INDEX(Products!$C$2:$C$181,MATCH(C2924,Products!$A$2:$A$181,0))</f>
        <v>Electronics</v>
      </c>
      <c r="H2924" s="16" t="n">
        <f aca="false">INDEX(Products!$E$2:$E$181,MATCH(C2924,Products!$A$2:$A$181,0))</f>
        <v>1360.62</v>
      </c>
      <c r="I2924" s="12" t="str">
        <f aca="false">INDEX(Orders!$G$2:$G$3525,MATCH(B2924,Orders!$A$2:$A$3525,0))</f>
        <v>Delivered</v>
      </c>
      <c r="J2924" s="16" t="n">
        <f aca="false">D2924*E2924*(1-F2924/100)</f>
        <v>2030.65</v>
      </c>
      <c r="K2924" s="16" t="n">
        <f aca="false">D2924*H2924</f>
        <v>1360.62</v>
      </c>
      <c r="L2924" s="16" t="n">
        <f aca="false">J2924-K2924</f>
        <v>670.03</v>
      </c>
    </row>
    <row r="2925" customFormat="false" ht="15" hidden="false" customHeight="false" outlineLevel="0" collapsed="false">
      <c r="A2925" s="12" t="n">
        <v>2924</v>
      </c>
      <c r="B2925" s="12" t="n">
        <v>1536</v>
      </c>
      <c r="C2925" s="12" t="n">
        <v>101</v>
      </c>
      <c r="D2925" s="12" t="n">
        <v>1</v>
      </c>
      <c r="E2925" s="16" t="n">
        <v>1219</v>
      </c>
      <c r="F2925" s="12" t="n">
        <v>0</v>
      </c>
      <c r="G2925" s="12" t="str">
        <f aca="false">INDEX(Products!$C$2:$C$181,MATCH(C2925,Products!$A$2:$A$181,0))</f>
        <v>Beauty</v>
      </c>
      <c r="H2925" s="16" t="n">
        <f aca="false">INDEX(Products!$E$2:$E$181,MATCH(C2925,Products!$A$2:$A$181,0))</f>
        <v>690.96</v>
      </c>
      <c r="I2925" s="12" t="str">
        <f aca="false">INDEX(Orders!$G$2:$G$3525,MATCH(B2925,Orders!$A$2:$A$3525,0))</f>
        <v>Delivered</v>
      </c>
      <c r="J2925" s="16" t="n">
        <f aca="false">D2925*E2925*(1-F2925/100)</f>
        <v>1219</v>
      </c>
      <c r="K2925" s="16" t="n">
        <f aca="false">D2925*H2925</f>
        <v>690.96</v>
      </c>
      <c r="L2925" s="16" t="n">
        <f aca="false">J2925-K2925</f>
        <v>528.04</v>
      </c>
    </row>
    <row r="2926" customFormat="false" ht="15" hidden="false" customHeight="false" outlineLevel="0" collapsed="false">
      <c r="A2926" s="12" t="n">
        <v>2925</v>
      </c>
      <c r="B2926" s="12" t="n">
        <v>1537</v>
      </c>
      <c r="C2926" s="12" t="n">
        <v>33</v>
      </c>
      <c r="D2926" s="12" t="n">
        <v>1</v>
      </c>
      <c r="E2926" s="16" t="n">
        <v>1699</v>
      </c>
      <c r="F2926" s="12" t="n">
        <v>5</v>
      </c>
      <c r="G2926" s="12" t="str">
        <f aca="false">INDEX(Products!$C$2:$C$181,MATCH(C2926,Products!$A$2:$A$181,0))</f>
        <v>Home &amp; Kitchen</v>
      </c>
      <c r="H2926" s="16" t="n">
        <f aca="false">INDEX(Products!$E$2:$E$181,MATCH(C2926,Products!$A$2:$A$181,0))</f>
        <v>1118.86</v>
      </c>
      <c r="I2926" s="12" t="str">
        <f aca="false">INDEX(Orders!$G$2:$G$3525,MATCH(B2926,Orders!$A$2:$A$3525,0))</f>
        <v>Delivered</v>
      </c>
      <c r="J2926" s="16" t="n">
        <f aca="false">D2926*E2926*(1-F2926/100)</f>
        <v>1614.05</v>
      </c>
      <c r="K2926" s="16" t="n">
        <f aca="false">D2926*H2926</f>
        <v>1118.86</v>
      </c>
      <c r="L2926" s="16" t="n">
        <f aca="false">J2926-K2926</f>
        <v>495.19</v>
      </c>
    </row>
    <row r="2927" customFormat="false" ht="15" hidden="false" customHeight="false" outlineLevel="0" collapsed="false">
      <c r="A2927" s="12" t="n">
        <v>2926</v>
      </c>
      <c r="B2927" s="12" t="n">
        <v>1537</v>
      </c>
      <c r="C2927" s="12" t="n">
        <v>30</v>
      </c>
      <c r="D2927" s="12" t="n">
        <v>1</v>
      </c>
      <c r="E2927" s="16" t="n">
        <v>1049</v>
      </c>
      <c r="F2927" s="12" t="n">
        <v>0</v>
      </c>
      <c r="G2927" s="12" t="str">
        <f aca="false">INDEX(Products!$C$2:$C$181,MATCH(C2927,Products!$A$2:$A$181,0))</f>
        <v>Electronics</v>
      </c>
      <c r="H2927" s="16" t="n">
        <f aca="false">INDEX(Products!$E$2:$E$181,MATCH(C2927,Products!$A$2:$A$181,0))</f>
        <v>645.2</v>
      </c>
      <c r="I2927" s="12" t="str">
        <f aca="false">INDEX(Orders!$G$2:$G$3525,MATCH(B2927,Orders!$A$2:$A$3525,0))</f>
        <v>Delivered</v>
      </c>
      <c r="J2927" s="16" t="n">
        <f aca="false">D2927*E2927*(1-F2927/100)</f>
        <v>1049</v>
      </c>
      <c r="K2927" s="16" t="n">
        <f aca="false">D2927*H2927</f>
        <v>645.2</v>
      </c>
      <c r="L2927" s="16" t="n">
        <f aca="false">J2927-K2927</f>
        <v>403.8</v>
      </c>
    </row>
    <row r="2928" customFormat="false" ht="15" hidden="false" customHeight="false" outlineLevel="0" collapsed="false">
      <c r="A2928" s="12" t="n">
        <v>2927</v>
      </c>
      <c r="B2928" s="12" t="n">
        <v>1537</v>
      </c>
      <c r="C2928" s="12" t="n">
        <v>123</v>
      </c>
      <c r="D2928" s="12" t="n">
        <v>1</v>
      </c>
      <c r="E2928" s="16" t="n">
        <v>319</v>
      </c>
      <c r="F2928" s="12" t="n">
        <v>0</v>
      </c>
      <c r="G2928" s="12" t="str">
        <f aca="false">INDEX(Products!$C$2:$C$181,MATCH(C2928,Products!$A$2:$A$181,0))</f>
        <v>Sports &amp; Fitness</v>
      </c>
      <c r="H2928" s="16" t="n">
        <f aca="false">INDEX(Products!$E$2:$E$181,MATCH(C2928,Products!$A$2:$A$181,0))</f>
        <v>234.68</v>
      </c>
      <c r="I2928" s="12" t="str">
        <f aca="false">INDEX(Orders!$G$2:$G$3525,MATCH(B2928,Orders!$A$2:$A$3525,0))</f>
        <v>Delivered</v>
      </c>
      <c r="J2928" s="16" t="n">
        <f aca="false">D2928*E2928*(1-F2928/100)</f>
        <v>319</v>
      </c>
      <c r="K2928" s="16" t="n">
        <f aca="false">D2928*H2928</f>
        <v>234.68</v>
      </c>
      <c r="L2928" s="16" t="n">
        <f aca="false">J2928-K2928</f>
        <v>84.32</v>
      </c>
    </row>
    <row r="2929" customFormat="false" ht="15" hidden="false" customHeight="false" outlineLevel="0" collapsed="false">
      <c r="A2929" s="12" t="n">
        <v>2928</v>
      </c>
      <c r="B2929" s="12" t="n">
        <v>1537</v>
      </c>
      <c r="C2929" s="12" t="n">
        <v>153</v>
      </c>
      <c r="D2929" s="12" t="n">
        <v>3</v>
      </c>
      <c r="E2929" s="16" t="n">
        <v>689</v>
      </c>
      <c r="F2929" s="12" t="n">
        <v>0</v>
      </c>
      <c r="G2929" s="12" t="str">
        <f aca="false">INDEX(Products!$C$2:$C$181,MATCH(C2929,Products!$A$2:$A$181,0))</f>
        <v>Books &amp; Stationery</v>
      </c>
      <c r="H2929" s="16" t="n">
        <f aca="false">INDEX(Products!$E$2:$E$181,MATCH(C2929,Products!$A$2:$A$181,0))</f>
        <v>513.42</v>
      </c>
      <c r="I2929" s="12" t="str">
        <f aca="false">INDEX(Orders!$G$2:$G$3525,MATCH(B2929,Orders!$A$2:$A$3525,0))</f>
        <v>Delivered</v>
      </c>
      <c r="J2929" s="16" t="n">
        <f aca="false">D2929*E2929*(1-F2929/100)</f>
        <v>2067</v>
      </c>
      <c r="K2929" s="16" t="n">
        <f aca="false">D2929*H2929</f>
        <v>1540.26</v>
      </c>
      <c r="L2929" s="16" t="n">
        <f aca="false">J2929-K2929</f>
        <v>526.74</v>
      </c>
    </row>
    <row r="2930" customFormat="false" ht="15" hidden="false" customHeight="false" outlineLevel="0" collapsed="false">
      <c r="A2930" s="12" t="n">
        <v>2929</v>
      </c>
      <c r="B2930" s="12" t="n">
        <v>1538</v>
      </c>
      <c r="C2930" s="12" t="n">
        <v>63</v>
      </c>
      <c r="D2930" s="12" t="n">
        <v>1</v>
      </c>
      <c r="E2930" s="16" t="n">
        <v>929</v>
      </c>
      <c r="F2930" s="12" t="n">
        <v>0</v>
      </c>
      <c r="G2930" s="12" t="str">
        <f aca="false">INDEX(Products!$C$2:$C$181,MATCH(C2930,Products!$A$2:$A$181,0))</f>
        <v>Fashion</v>
      </c>
      <c r="H2930" s="16" t="n">
        <f aca="false">INDEX(Products!$E$2:$E$181,MATCH(C2930,Products!$A$2:$A$181,0))</f>
        <v>590.31</v>
      </c>
      <c r="I2930" s="12" t="str">
        <f aca="false">INDEX(Orders!$G$2:$G$3525,MATCH(B2930,Orders!$A$2:$A$3525,0))</f>
        <v>Delivered</v>
      </c>
      <c r="J2930" s="16" t="n">
        <f aca="false">D2930*E2930*(1-F2930/100)</f>
        <v>929</v>
      </c>
      <c r="K2930" s="16" t="n">
        <f aca="false">D2930*H2930</f>
        <v>590.31</v>
      </c>
      <c r="L2930" s="16" t="n">
        <f aca="false">J2930-K2930</f>
        <v>338.69</v>
      </c>
    </row>
    <row r="2931" customFormat="false" ht="15" hidden="false" customHeight="false" outlineLevel="0" collapsed="false">
      <c r="A2931" s="12" t="n">
        <v>2930</v>
      </c>
      <c r="B2931" s="12" t="n">
        <v>1538</v>
      </c>
      <c r="C2931" s="12" t="n">
        <v>127</v>
      </c>
      <c r="D2931" s="12" t="n">
        <v>1</v>
      </c>
      <c r="E2931" s="16" t="n">
        <v>3449</v>
      </c>
      <c r="F2931" s="12" t="n">
        <v>5</v>
      </c>
      <c r="G2931" s="12" t="str">
        <f aca="false">INDEX(Products!$C$2:$C$181,MATCH(C2931,Products!$A$2:$A$181,0))</f>
        <v>Sports &amp; Fitness</v>
      </c>
      <c r="H2931" s="16" t="n">
        <f aca="false">INDEX(Products!$E$2:$E$181,MATCH(C2931,Products!$A$2:$A$181,0))</f>
        <v>2115.56</v>
      </c>
      <c r="I2931" s="12" t="str">
        <f aca="false">INDEX(Orders!$G$2:$G$3525,MATCH(B2931,Orders!$A$2:$A$3525,0))</f>
        <v>Delivered</v>
      </c>
      <c r="J2931" s="16" t="n">
        <f aca="false">D2931*E2931*(1-F2931/100)</f>
        <v>3276.55</v>
      </c>
      <c r="K2931" s="16" t="n">
        <f aca="false">D2931*H2931</f>
        <v>2115.56</v>
      </c>
      <c r="L2931" s="16" t="n">
        <f aca="false">J2931-K2931</f>
        <v>1160.99</v>
      </c>
    </row>
    <row r="2932" customFormat="false" ht="15" hidden="false" customHeight="false" outlineLevel="0" collapsed="false">
      <c r="A2932" s="12" t="n">
        <v>2931</v>
      </c>
      <c r="B2932" s="12" t="n">
        <v>1538</v>
      </c>
      <c r="C2932" s="12" t="n">
        <v>118</v>
      </c>
      <c r="D2932" s="12" t="n">
        <v>1</v>
      </c>
      <c r="E2932" s="16" t="n">
        <v>479</v>
      </c>
      <c r="F2932" s="12" t="n">
        <v>0</v>
      </c>
      <c r="G2932" s="12" t="str">
        <f aca="false">INDEX(Products!$C$2:$C$181,MATCH(C2932,Products!$A$2:$A$181,0))</f>
        <v>Beauty</v>
      </c>
      <c r="H2932" s="16" t="n">
        <f aca="false">INDEX(Products!$E$2:$E$181,MATCH(C2932,Products!$A$2:$A$181,0))</f>
        <v>332.66</v>
      </c>
      <c r="I2932" s="12" t="str">
        <f aca="false">INDEX(Orders!$G$2:$G$3525,MATCH(B2932,Orders!$A$2:$A$3525,0))</f>
        <v>Delivered</v>
      </c>
      <c r="J2932" s="16" t="n">
        <f aca="false">D2932*E2932*(1-F2932/100)</f>
        <v>479</v>
      </c>
      <c r="K2932" s="16" t="n">
        <f aca="false">D2932*H2932</f>
        <v>332.66</v>
      </c>
      <c r="L2932" s="16" t="n">
        <f aca="false">J2932-K2932</f>
        <v>146.34</v>
      </c>
    </row>
    <row r="2933" customFormat="false" ht="15" hidden="false" customHeight="false" outlineLevel="0" collapsed="false">
      <c r="A2933" s="12" t="n">
        <v>2932</v>
      </c>
      <c r="B2933" s="12" t="n">
        <v>1539</v>
      </c>
      <c r="C2933" s="12" t="n">
        <v>48</v>
      </c>
      <c r="D2933" s="12" t="n">
        <v>2</v>
      </c>
      <c r="E2933" s="16" t="n">
        <v>3959</v>
      </c>
      <c r="F2933" s="12" t="n">
        <v>0</v>
      </c>
      <c r="G2933" s="12" t="str">
        <f aca="false">INDEX(Products!$C$2:$C$181,MATCH(C2933,Products!$A$2:$A$181,0))</f>
        <v>Home &amp; Kitchen</v>
      </c>
      <c r="H2933" s="16" t="n">
        <f aca="false">INDEX(Products!$E$2:$E$181,MATCH(C2933,Products!$A$2:$A$181,0))</f>
        <v>2568.44</v>
      </c>
      <c r="I2933" s="12" t="str">
        <f aca="false">INDEX(Orders!$G$2:$G$3525,MATCH(B2933,Orders!$A$2:$A$3525,0))</f>
        <v>Delivered</v>
      </c>
      <c r="J2933" s="16" t="n">
        <f aca="false">D2933*E2933*(1-F2933/100)</f>
        <v>7918</v>
      </c>
      <c r="K2933" s="16" t="n">
        <f aca="false">D2933*H2933</f>
        <v>5136.88</v>
      </c>
      <c r="L2933" s="16" t="n">
        <f aca="false">J2933-K2933</f>
        <v>2781.12</v>
      </c>
    </row>
    <row r="2934" customFormat="false" ht="15" hidden="false" customHeight="false" outlineLevel="0" collapsed="false">
      <c r="A2934" s="12" t="n">
        <v>2933</v>
      </c>
      <c r="B2934" s="12" t="n">
        <v>1539</v>
      </c>
      <c r="C2934" s="12" t="n">
        <v>8</v>
      </c>
      <c r="D2934" s="12" t="n">
        <v>1</v>
      </c>
      <c r="E2934" s="16" t="n">
        <v>1759</v>
      </c>
      <c r="F2934" s="12" t="n">
        <v>0</v>
      </c>
      <c r="G2934" s="12" t="str">
        <f aca="false">INDEX(Products!$C$2:$C$181,MATCH(C2934,Products!$A$2:$A$181,0))</f>
        <v>Electronics</v>
      </c>
      <c r="H2934" s="16" t="n">
        <f aca="false">INDEX(Products!$E$2:$E$181,MATCH(C2934,Products!$A$2:$A$181,0))</f>
        <v>1031.97</v>
      </c>
      <c r="I2934" s="12" t="str">
        <f aca="false">INDEX(Orders!$G$2:$G$3525,MATCH(B2934,Orders!$A$2:$A$3525,0))</f>
        <v>Delivered</v>
      </c>
      <c r="J2934" s="16" t="n">
        <f aca="false">D2934*E2934*(1-F2934/100)</f>
        <v>1759</v>
      </c>
      <c r="K2934" s="16" t="n">
        <f aca="false">D2934*H2934</f>
        <v>1031.97</v>
      </c>
      <c r="L2934" s="16" t="n">
        <f aca="false">J2934-K2934</f>
        <v>727.03</v>
      </c>
    </row>
    <row r="2935" customFormat="false" ht="15" hidden="false" customHeight="false" outlineLevel="0" collapsed="false">
      <c r="A2935" s="12" t="n">
        <v>2934</v>
      </c>
      <c r="B2935" s="12" t="n">
        <v>1539</v>
      </c>
      <c r="C2935" s="12" t="n">
        <v>156</v>
      </c>
      <c r="D2935" s="12" t="n">
        <v>1</v>
      </c>
      <c r="E2935" s="16" t="n">
        <v>459</v>
      </c>
      <c r="F2935" s="12" t="n">
        <v>5</v>
      </c>
      <c r="G2935" s="12" t="str">
        <f aca="false">INDEX(Products!$C$2:$C$181,MATCH(C2935,Products!$A$2:$A$181,0))</f>
        <v>Books &amp; Stationery</v>
      </c>
      <c r="H2935" s="16" t="n">
        <f aca="false">INDEX(Products!$E$2:$E$181,MATCH(C2935,Products!$A$2:$A$181,0))</f>
        <v>259.65</v>
      </c>
      <c r="I2935" s="12" t="str">
        <f aca="false">INDEX(Orders!$G$2:$G$3525,MATCH(B2935,Orders!$A$2:$A$3525,0))</f>
        <v>Delivered</v>
      </c>
      <c r="J2935" s="16" t="n">
        <f aca="false">D2935*E2935*(1-F2935/100)</f>
        <v>436.05</v>
      </c>
      <c r="K2935" s="16" t="n">
        <f aca="false">D2935*H2935</f>
        <v>259.65</v>
      </c>
      <c r="L2935" s="16" t="n">
        <f aca="false">J2935-K2935</f>
        <v>176.4</v>
      </c>
    </row>
    <row r="2936" customFormat="false" ht="15" hidden="false" customHeight="false" outlineLevel="0" collapsed="false">
      <c r="A2936" s="12" t="n">
        <v>2935</v>
      </c>
      <c r="B2936" s="12" t="n">
        <v>1539</v>
      </c>
      <c r="C2936" s="12" t="n">
        <v>155</v>
      </c>
      <c r="D2936" s="12" t="n">
        <v>2</v>
      </c>
      <c r="E2936" s="16" t="n">
        <v>749</v>
      </c>
      <c r="F2936" s="12" t="n">
        <v>5</v>
      </c>
      <c r="G2936" s="12" t="str">
        <f aca="false">INDEX(Products!$C$2:$C$181,MATCH(C2936,Products!$A$2:$A$181,0))</f>
        <v>Books &amp; Stationery</v>
      </c>
      <c r="H2936" s="16" t="n">
        <f aca="false">INDEX(Products!$E$2:$E$181,MATCH(C2936,Products!$A$2:$A$181,0))</f>
        <v>452.52</v>
      </c>
      <c r="I2936" s="12" t="str">
        <f aca="false">INDEX(Orders!$G$2:$G$3525,MATCH(B2936,Orders!$A$2:$A$3525,0))</f>
        <v>Delivered</v>
      </c>
      <c r="J2936" s="16" t="n">
        <f aca="false">D2936*E2936*(1-F2936/100)</f>
        <v>1423.1</v>
      </c>
      <c r="K2936" s="16" t="n">
        <f aca="false">D2936*H2936</f>
        <v>905.04</v>
      </c>
      <c r="L2936" s="16" t="n">
        <f aca="false">J2936-K2936</f>
        <v>518.06</v>
      </c>
    </row>
    <row r="2937" customFormat="false" ht="15" hidden="false" customHeight="false" outlineLevel="0" collapsed="false">
      <c r="A2937" s="12" t="n">
        <v>2936</v>
      </c>
      <c r="B2937" s="12" t="n">
        <v>1540</v>
      </c>
      <c r="C2937" s="12" t="n">
        <v>6</v>
      </c>
      <c r="D2937" s="12" t="n">
        <v>1</v>
      </c>
      <c r="E2937" s="16" t="n">
        <v>919</v>
      </c>
      <c r="F2937" s="12" t="n">
        <v>0</v>
      </c>
      <c r="G2937" s="12" t="str">
        <f aca="false">INDEX(Products!$C$2:$C$181,MATCH(C2937,Products!$A$2:$A$181,0))</f>
        <v>Electronics</v>
      </c>
      <c r="H2937" s="16" t="n">
        <f aca="false">INDEX(Products!$E$2:$E$181,MATCH(C2937,Products!$A$2:$A$181,0))</f>
        <v>683.72</v>
      </c>
      <c r="I2937" s="12" t="str">
        <f aca="false">INDEX(Orders!$G$2:$G$3525,MATCH(B2937,Orders!$A$2:$A$3525,0))</f>
        <v>Delivered</v>
      </c>
      <c r="J2937" s="16" t="n">
        <f aca="false">D2937*E2937*(1-F2937/100)</f>
        <v>919</v>
      </c>
      <c r="K2937" s="16" t="n">
        <f aca="false">D2937*H2937</f>
        <v>683.72</v>
      </c>
      <c r="L2937" s="16" t="n">
        <f aca="false">J2937-K2937</f>
        <v>235.28</v>
      </c>
    </row>
    <row r="2938" customFormat="false" ht="15" hidden="false" customHeight="false" outlineLevel="0" collapsed="false">
      <c r="A2938" s="12" t="n">
        <v>2937</v>
      </c>
      <c r="B2938" s="12" t="n">
        <v>1541</v>
      </c>
      <c r="C2938" s="12" t="n">
        <v>59</v>
      </c>
      <c r="D2938" s="12" t="n">
        <v>1</v>
      </c>
      <c r="E2938" s="16" t="n">
        <v>4109</v>
      </c>
      <c r="F2938" s="12" t="n">
        <v>0</v>
      </c>
      <c r="G2938" s="12" t="str">
        <f aca="false">INDEX(Products!$C$2:$C$181,MATCH(C2938,Products!$A$2:$A$181,0))</f>
        <v>Home &amp; Kitchen</v>
      </c>
      <c r="H2938" s="16" t="n">
        <f aca="false">INDEX(Products!$E$2:$E$181,MATCH(C2938,Products!$A$2:$A$181,0))</f>
        <v>2413.27</v>
      </c>
      <c r="I2938" s="12" t="str">
        <f aca="false">INDEX(Orders!$G$2:$G$3525,MATCH(B2938,Orders!$A$2:$A$3525,0))</f>
        <v>Delivered</v>
      </c>
      <c r="J2938" s="16" t="n">
        <f aca="false">D2938*E2938*(1-F2938/100)</f>
        <v>4109</v>
      </c>
      <c r="K2938" s="16" t="n">
        <f aca="false">D2938*H2938</f>
        <v>2413.27</v>
      </c>
      <c r="L2938" s="16" t="n">
        <f aca="false">J2938-K2938</f>
        <v>1695.73</v>
      </c>
    </row>
    <row r="2939" customFormat="false" ht="15" hidden="false" customHeight="false" outlineLevel="0" collapsed="false">
      <c r="A2939" s="12" t="n">
        <v>2938</v>
      </c>
      <c r="B2939" s="12" t="n">
        <v>1542</v>
      </c>
      <c r="C2939" s="12" t="n">
        <v>123</v>
      </c>
      <c r="D2939" s="12" t="n">
        <v>1</v>
      </c>
      <c r="E2939" s="16" t="n">
        <v>319</v>
      </c>
      <c r="F2939" s="12" t="n">
        <v>0</v>
      </c>
      <c r="G2939" s="12" t="str">
        <f aca="false">INDEX(Products!$C$2:$C$181,MATCH(C2939,Products!$A$2:$A$181,0))</f>
        <v>Sports &amp; Fitness</v>
      </c>
      <c r="H2939" s="16" t="n">
        <f aca="false">INDEX(Products!$E$2:$E$181,MATCH(C2939,Products!$A$2:$A$181,0))</f>
        <v>234.68</v>
      </c>
      <c r="I2939" s="12" t="str">
        <f aca="false">INDEX(Orders!$G$2:$G$3525,MATCH(B2939,Orders!$A$2:$A$3525,0))</f>
        <v>Delivered</v>
      </c>
      <c r="J2939" s="16" t="n">
        <f aca="false">D2939*E2939*(1-F2939/100)</f>
        <v>319</v>
      </c>
      <c r="K2939" s="16" t="n">
        <f aca="false">D2939*H2939</f>
        <v>234.68</v>
      </c>
      <c r="L2939" s="16" t="n">
        <f aca="false">J2939-K2939</f>
        <v>84.32</v>
      </c>
    </row>
    <row r="2940" customFormat="false" ht="15" hidden="false" customHeight="false" outlineLevel="0" collapsed="false">
      <c r="A2940" s="12" t="n">
        <v>2939</v>
      </c>
      <c r="B2940" s="12" t="n">
        <v>1542</v>
      </c>
      <c r="C2940" s="12" t="n">
        <v>166</v>
      </c>
      <c r="D2940" s="12" t="n">
        <v>1</v>
      </c>
      <c r="E2940" s="16" t="n">
        <v>389</v>
      </c>
      <c r="F2940" s="12" t="n">
        <v>5</v>
      </c>
      <c r="G2940" s="12" t="str">
        <f aca="false">INDEX(Products!$C$2:$C$181,MATCH(C2940,Products!$A$2:$A$181,0))</f>
        <v>Books &amp; Stationery</v>
      </c>
      <c r="H2940" s="16" t="n">
        <f aca="false">INDEX(Products!$E$2:$E$181,MATCH(C2940,Products!$A$2:$A$181,0))</f>
        <v>272.91</v>
      </c>
      <c r="I2940" s="12" t="str">
        <f aca="false">INDEX(Orders!$G$2:$G$3525,MATCH(B2940,Orders!$A$2:$A$3525,0))</f>
        <v>Delivered</v>
      </c>
      <c r="J2940" s="16" t="n">
        <f aca="false">D2940*E2940*(1-F2940/100)</f>
        <v>369.55</v>
      </c>
      <c r="K2940" s="16" t="n">
        <f aca="false">D2940*H2940</f>
        <v>272.91</v>
      </c>
      <c r="L2940" s="16" t="n">
        <f aca="false">J2940-K2940</f>
        <v>96.6399999999999</v>
      </c>
    </row>
    <row r="2941" customFormat="false" ht="15" hidden="false" customHeight="false" outlineLevel="0" collapsed="false">
      <c r="A2941" s="12" t="n">
        <v>2940</v>
      </c>
      <c r="B2941" s="12" t="n">
        <v>1543</v>
      </c>
      <c r="C2941" s="12" t="n">
        <v>140</v>
      </c>
      <c r="D2941" s="12" t="n">
        <v>1</v>
      </c>
      <c r="E2941" s="16" t="n">
        <v>2889</v>
      </c>
      <c r="F2941" s="12" t="n">
        <v>0</v>
      </c>
      <c r="G2941" s="12" t="str">
        <f aca="false">INDEX(Products!$C$2:$C$181,MATCH(C2941,Products!$A$2:$A$181,0))</f>
        <v>Sports &amp; Fitness</v>
      </c>
      <c r="H2941" s="16" t="n">
        <f aca="false">INDEX(Products!$E$2:$E$181,MATCH(C2941,Products!$A$2:$A$181,0))</f>
        <v>2048.76</v>
      </c>
      <c r="I2941" s="12" t="str">
        <f aca="false">INDEX(Orders!$G$2:$G$3525,MATCH(B2941,Orders!$A$2:$A$3525,0))</f>
        <v>Cancelled</v>
      </c>
      <c r="J2941" s="16" t="n">
        <f aca="false">D2941*E2941*(1-F2941/100)</f>
        <v>2889</v>
      </c>
      <c r="K2941" s="16" t="n">
        <f aca="false">D2941*H2941</f>
        <v>2048.76</v>
      </c>
      <c r="L2941" s="16" t="n">
        <f aca="false">J2941-K2941</f>
        <v>840.24</v>
      </c>
    </row>
    <row r="2942" customFormat="false" ht="15" hidden="false" customHeight="false" outlineLevel="0" collapsed="false">
      <c r="A2942" s="12" t="n">
        <v>2941</v>
      </c>
      <c r="B2942" s="12" t="n">
        <v>1544</v>
      </c>
      <c r="C2942" s="12" t="n">
        <v>52</v>
      </c>
      <c r="D2942" s="12" t="n">
        <v>1</v>
      </c>
      <c r="E2942" s="16" t="n">
        <v>1859</v>
      </c>
      <c r="F2942" s="12" t="n">
        <v>5</v>
      </c>
      <c r="G2942" s="12" t="str">
        <f aca="false">INDEX(Products!$C$2:$C$181,MATCH(C2942,Products!$A$2:$A$181,0))</f>
        <v>Home &amp; Kitchen</v>
      </c>
      <c r="H2942" s="16" t="n">
        <f aca="false">INDEX(Products!$E$2:$E$181,MATCH(C2942,Products!$A$2:$A$181,0))</f>
        <v>1211.54</v>
      </c>
      <c r="I2942" s="12" t="str">
        <f aca="false">INDEX(Orders!$G$2:$G$3525,MATCH(B2942,Orders!$A$2:$A$3525,0))</f>
        <v>Cancelled</v>
      </c>
      <c r="J2942" s="16" t="n">
        <f aca="false">D2942*E2942*(1-F2942/100)</f>
        <v>1766.05</v>
      </c>
      <c r="K2942" s="16" t="n">
        <f aca="false">D2942*H2942</f>
        <v>1211.54</v>
      </c>
      <c r="L2942" s="16" t="n">
        <f aca="false">J2942-K2942</f>
        <v>554.51</v>
      </c>
    </row>
    <row r="2943" customFormat="false" ht="15" hidden="false" customHeight="false" outlineLevel="0" collapsed="false">
      <c r="A2943" s="12" t="n">
        <v>2942</v>
      </c>
      <c r="B2943" s="12" t="n">
        <v>1545</v>
      </c>
      <c r="C2943" s="12" t="n">
        <v>129</v>
      </c>
      <c r="D2943" s="12" t="n">
        <v>1</v>
      </c>
      <c r="E2943" s="16" t="n">
        <v>3769</v>
      </c>
      <c r="F2943" s="12" t="n">
        <v>5</v>
      </c>
      <c r="G2943" s="12" t="str">
        <f aca="false">INDEX(Products!$C$2:$C$181,MATCH(C2943,Products!$A$2:$A$181,0))</f>
        <v>Sports &amp; Fitness</v>
      </c>
      <c r="H2943" s="16" t="n">
        <f aca="false">INDEX(Products!$E$2:$E$181,MATCH(C2943,Products!$A$2:$A$181,0))</f>
        <v>2597.62</v>
      </c>
      <c r="I2943" s="12" t="str">
        <f aca="false">INDEX(Orders!$G$2:$G$3525,MATCH(B2943,Orders!$A$2:$A$3525,0))</f>
        <v>Delivered</v>
      </c>
      <c r="J2943" s="16" t="n">
        <f aca="false">D2943*E2943*(1-F2943/100)</f>
        <v>3580.55</v>
      </c>
      <c r="K2943" s="16" t="n">
        <f aca="false">D2943*H2943</f>
        <v>2597.62</v>
      </c>
      <c r="L2943" s="16" t="n">
        <f aca="false">J2943-K2943</f>
        <v>982.93</v>
      </c>
    </row>
    <row r="2944" customFormat="false" ht="15" hidden="false" customHeight="false" outlineLevel="0" collapsed="false">
      <c r="A2944" s="12" t="n">
        <v>2943</v>
      </c>
      <c r="B2944" s="12" t="n">
        <v>1545</v>
      </c>
      <c r="C2944" s="12" t="n">
        <v>174</v>
      </c>
      <c r="D2944" s="12" t="n">
        <v>1</v>
      </c>
      <c r="E2944" s="16" t="n">
        <v>619</v>
      </c>
      <c r="F2944" s="12" t="n">
        <v>0</v>
      </c>
      <c r="G2944" s="12" t="str">
        <f aca="false">INDEX(Products!$C$2:$C$181,MATCH(C2944,Products!$A$2:$A$181,0))</f>
        <v>Books &amp; Stationery</v>
      </c>
      <c r="H2944" s="16" t="n">
        <f aca="false">INDEX(Products!$E$2:$E$181,MATCH(C2944,Products!$A$2:$A$181,0))</f>
        <v>346.06</v>
      </c>
      <c r="I2944" s="12" t="str">
        <f aca="false">INDEX(Orders!$G$2:$G$3525,MATCH(B2944,Orders!$A$2:$A$3525,0))</f>
        <v>Delivered</v>
      </c>
      <c r="J2944" s="16" t="n">
        <f aca="false">D2944*E2944*(1-F2944/100)</f>
        <v>619</v>
      </c>
      <c r="K2944" s="16" t="n">
        <f aca="false">D2944*H2944</f>
        <v>346.06</v>
      </c>
      <c r="L2944" s="16" t="n">
        <f aca="false">J2944-K2944</f>
        <v>272.94</v>
      </c>
    </row>
    <row r="2945" customFormat="false" ht="15" hidden="false" customHeight="false" outlineLevel="0" collapsed="false">
      <c r="A2945" s="12" t="n">
        <v>2944</v>
      </c>
      <c r="B2945" s="12" t="n">
        <v>1546</v>
      </c>
      <c r="C2945" s="12" t="n">
        <v>152</v>
      </c>
      <c r="D2945" s="12" t="n">
        <v>1</v>
      </c>
      <c r="E2945" s="16" t="n">
        <v>539</v>
      </c>
      <c r="F2945" s="12" t="n">
        <v>0</v>
      </c>
      <c r="G2945" s="12" t="str">
        <f aca="false">INDEX(Products!$C$2:$C$181,MATCH(C2945,Products!$A$2:$A$181,0))</f>
        <v>Books &amp; Stationery</v>
      </c>
      <c r="H2945" s="16" t="n">
        <f aca="false">INDEX(Products!$E$2:$E$181,MATCH(C2945,Products!$A$2:$A$181,0))</f>
        <v>365.16</v>
      </c>
      <c r="I2945" s="12" t="str">
        <f aca="false">INDEX(Orders!$G$2:$G$3525,MATCH(B2945,Orders!$A$2:$A$3525,0))</f>
        <v>Delivered</v>
      </c>
      <c r="J2945" s="16" t="n">
        <f aca="false">D2945*E2945*(1-F2945/100)</f>
        <v>539</v>
      </c>
      <c r="K2945" s="16" t="n">
        <f aca="false">D2945*H2945</f>
        <v>365.16</v>
      </c>
      <c r="L2945" s="16" t="n">
        <f aca="false">J2945-K2945</f>
        <v>173.84</v>
      </c>
    </row>
    <row r="2946" customFormat="false" ht="15" hidden="false" customHeight="false" outlineLevel="0" collapsed="false">
      <c r="A2946" s="12" t="n">
        <v>2945</v>
      </c>
      <c r="B2946" s="12" t="n">
        <v>1547</v>
      </c>
      <c r="C2946" s="12" t="n">
        <v>110</v>
      </c>
      <c r="D2946" s="12" t="n">
        <v>1</v>
      </c>
      <c r="E2946" s="16" t="n">
        <v>1229</v>
      </c>
      <c r="F2946" s="12" t="n">
        <v>0</v>
      </c>
      <c r="G2946" s="12" t="str">
        <f aca="false">INDEX(Products!$C$2:$C$181,MATCH(C2946,Products!$A$2:$A$181,0))</f>
        <v>Beauty</v>
      </c>
      <c r="H2946" s="16" t="n">
        <f aca="false">INDEX(Products!$E$2:$E$181,MATCH(C2946,Products!$A$2:$A$181,0))</f>
        <v>884.69</v>
      </c>
      <c r="I2946" s="12" t="str">
        <f aca="false">INDEX(Orders!$G$2:$G$3525,MATCH(B2946,Orders!$A$2:$A$3525,0))</f>
        <v>Delivered</v>
      </c>
      <c r="J2946" s="16" t="n">
        <f aca="false">D2946*E2946*(1-F2946/100)</f>
        <v>1229</v>
      </c>
      <c r="K2946" s="16" t="n">
        <f aca="false">D2946*H2946</f>
        <v>884.69</v>
      </c>
      <c r="L2946" s="16" t="n">
        <f aca="false">J2946-K2946</f>
        <v>344.31</v>
      </c>
    </row>
    <row r="2947" customFormat="false" ht="15" hidden="false" customHeight="false" outlineLevel="0" collapsed="false">
      <c r="A2947" s="12" t="n">
        <v>2946</v>
      </c>
      <c r="B2947" s="12" t="n">
        <v>1547</v>
      </c>
      <c r="C2947" s="12" t="n">
        <v>8</v>
      </c>
      <c r="D2947" s="12" t="n">
        <v>1</v>
      </c>
      <c r="E2947" s="16" t="n">
        <v>1759</v>
      </c>
      <c r="F2947" s="12" t="n">
        <v>10</v>
      </c>
      <c r="G2947" s="12" t="str">
        <f aca="false">INDEX(Products!$C$2:$C$181,MATCH(C2947,Products!$A$2:$A$181,0))</f>
        <v>Electronics</v>
      </c>
      <c r="H2947" s="16" t="n">
        <f aca="false">INDEX(Products!$E$2:$E$181,MATCH(C2947,Products!$A$2:$A$181,0))</f>
        <v>1031.97</v>
      </c>
      <c r="I2947" s="12" t="str">
        <f aca="false">INDEX(Orders!$G$2:$G$3525,MATCH(B2947,Orders!$A$2:$A$3525,0))</f>
        <v>Delivered</v>
      </c>
      <c r="J2947" s="16" t="n">
        <f aca="false">D2947*E2947*(1-F2947/100)</f>
        <v>1583.1</v>
      </c>
      <c r="K2947" s="16" t="n">
        <f aca="false">D2947*H2947</f>
        <v>1031.97</v>
      </c>
      <c r="L2947" s="16" t="n">
        <f aca="false">J2947-K2947</f>
        <v>551.13</v>
      </c>
    </row>
    <row r="2948" customFormat="false" ht="15" hidden="false" customHeight="false" outlineLevel="0" collapsed="false">
      <c r="A2948" s="12" t="n">
        <v>2947</v>
      </c>
      <c r="B2948" s="12" t="n">
        <v>1548</v>
      </c>
      <c r="C2948" s="12" t="n">
        <v>41</v>
      </c>
      <c r="D2948" s="12" t="n">
        <v>1</v>
      </c>
      <c r="E2948" s="16" t="n">
        <v>4379</v>
      </c>
      <c r="F2948" s="12" t="n">
        <v>0</v>
      </c>
      <c r="G2948" s="12" t="str">
        <f aca="false">INDEX(Products!$C$2:$C$181,MATCH(C2948,Products!$A$2:$A$181,0))</f>
        <v>Home &amp; Kitchen</v>
      </c>
      <c r="H2948" s="16" t="n">
        <f aca="false">INDEX(Products!$E$2:$E$181,MATCH(C2948,Products!$A$2:$A$181,0))</f>
        <v>2954.33</v>
      </c>
      <c r="I2948" s="12" t="str">
        <f aca="false">INDEX(Orders!$G$2:$G$3525,MATCH(B2948,Orders!$A$2:$A$3525,0))</f>
        <v>Delivered</v>
      </c>
      <c r="J2948" s="16" t="n">
        <f aca="false">D2948*E2948*(1-F2948/100)</f>
        <v>4379</v>
      </c>
      <c r="K2948" s="16" t="n">
        <f aca="false">D2948*H2948</f>
        <v>2954.33</v>
      </c>
      <c r="L2948" s="16" t="n">
        <f aca="false">J2948-K2948</f>
        <v>1424.67</v>
      </c>
    </row>
    <row r="2949" customFormat="false" ht="15" hidden="false" customHeight="false" outlineLevel="0" collapsed="false">
      <c r="A2949" s="12" t="n">
        <v>2948</v>
      </c>
      <c r="B2949" s="12" t="n">
        <v>1549</v>
      </c>
      <c r="C2949" s="12" t="n">
        <v>78</v>
      </c>
      <c r="D2949" s="12" t="n">
        <v>1</v>
      </c>
      <c r="E2949" s="16" t="n">
        <v>2969</v>
      </c>
      <c r="F2949" s="12" t="n">
        <v>5</v>
      </c>
      <c r="G2949" s="12" t="str">
        <f aca="false">INDEX(Products!$C$2:$C$181,MATCH(C2949,Products!$A$2:$A$181,0))</f>
        <v>Fashion</v>
      </c>
      <c r="H2949" s="16" t="n">
        <f aca="false">INDEX(Products!$E$2:$E$181,MATCH(C2949,Products!$A$2:$A$181,0))</f>
        <v>1776.68</v>
      </c>
      <c r="I2949" s="12" t="str">
        <f aca="false">INDEX(Orders!$G$2:$G$3525,MATCH(B2949,Orders!$A$2:$A$3525,0))</f>
        <v>Delivered</v>
      </c>
      <c r="J2949" s="16" t="n">
        <f aca="false">D2949*E2949*(1-F2949/100)</f>
        <v>2820.55</v>
      </c>
      <c r="K2949" s="16" t="n">
        <f aca="false">D2949*H2949</f>
        <v>1776.68</v>
      </c>
      <c r="L2949" s="16" t="n">
        <f aca="false">J2949-K2949</f>
        <v>1043.87</v>
      </c>
    </row>
    <row r="2950" customFormat="false" ht="15" hidden="false" customHeight="false" outlineLevel="0" collapsed="false">
      <c r="A2950" s="12" t="n">
        <v>2949</v>
      </c>
      <c r="B2950" s="12" t="n">
        <v>1549</v>
      </c>
      <c r="C2950" s="12" t="n">
        <v>148</v>
      </c>
      <c r="D2950" s="12" t="n">
        <v>1</v>
      </c>
      <c r="E2950" s="16" t="n">
        <v>739</v>
      </c>
      <c r="F2950" s="12" t="n">
        <v>0</v>
      </c>
      <c r="G2950" s="12" t="str">
        <f aca="false">INDEX(Products!$C$2:$C$181,MATCH(C2950,Products!$A$2:$A$181,0))</f>
        <v>Sports &amp; Fitness</v>
      </c>
      <c r="H2950" s="16" t="n">
        <f aca="false">INDEX(Products!$E$2:$E$181,MATCH(C2950,Products!$A$2:$A$181,0))</f>
        <v>483.64</v>
      </c>
      <c r="I2950" s="12" t="str">
        <f aca="false">INDEX(Orders!$G$2:$G$3525,MATCH(B2950,Orders!$A$2:$A$3525,0))</f>
        <v>Delivered</v>
      </c>
      <c r="J2950" s="16" t="n">
        <f aca="false">D2950*E2950*(1-F2950/100)</f>
        <v>739</v>
      </c>
      <c r="K2950" s="16" t="n">
        <f aca="false">D2950*H2950</f>
        <v>483.64</v>
      </c>
      <c r="L2950" s="16" t="n">
        <f aca="false">J2950-K2950</f>
        <v>255.36</v>
      </c>
    </row>
    <row r="2951" customFormat="false" ht="15" hidden="false" customHeight="false" outlineLevel="0" collapsed="false">
      <c r="A2951" s="12" t="n">
        <v>2950</v>
      </c>
      <c r="B2951" s="12" t="n">
        <v>1550</v>
      </c>
      <c r="C2951" s="12" t="n">
        <v>159</v>
      </c>
      <c r="D2951" s="12" t="n">
        <v>1</v>
      </c>
      <c r="E2951" s="16" t="n">
        <v>439</v>
      </c>
      <c r="F2951" s="12" t="n">
        <v>10</v>
      </c>
      <c r="G2951" s="12" t="str">
        <f aca="false">INDEX(Products!$C$2:$C$181,MATCH(C2951,Products!$A$2:$A$181,0))</f>
        <v>Books &amp; Stationery</v>
      </c>
      <c r="H2951" s="16" t="n">
        <f aca="false">INDEX(Products!$E$2:$E$181,MATCH(C2951,Products!$A$2:$A$181,0))</f>
        <v>256.67</v>
      </c>
      <c r="I2951" s="12" t="str">
        <f aca="false">INDEX(Orders!$G$2:$G$3525,MATCH(B2951,Orders!$A$2:$A$3525,0))</f>
        <v>Delivered</v>
      </c>
      <c r="J2951" s="16" t="n">
        <f aca="false">D2951*E2951*(1-F2951/100)</f>
        <v>395.1</v>
      </c>
      <c r="K2951" s="16" t="n">
        <f aca="false">D2951*H2951</f>
        <v>256.67</v>
      </c>
      <c r="L2951" s="16" t="n">
        <f aca="false">J2951-K2951</f>
        <v>138.43</v>
      </c>
    </row>
    <row r="2952" customFormat="false" ht="15" hidden="false" customHeight="false" outlineLevel="0" collapsed="false">
      <c r="A2952" s="12" t="n">
        <v>2951</v>
      </c>
      <c r="B2952" s="12" t="n">
        <v>1551</v>
      </c>
      <c r="C2952" s="12" t="n">
        <v>153</v>
      </c>
      <c r="D2952" s="12" t="n">
        <v>1</v>
      </c>
      <c r="E2952" s="16" t="n">
        <v>689</v>
      </c>
      <c r="F2952" s="12" t="n">
        <v>0</v>
      </c>
      <c r="G2952" s="12" t="str">
        <f aca="false">INDEX(Products!$C$2:$C$181,MATCH(C2952,Products!$A$2:$A$181,0))</f>
        <v>Books &amp; Stationery</v>
      </c>
      <c r="H2952" s="16" t="n">
        <f aca="false">INDEX(Products!$E$2:$E$181,MATCH(C2952,Products!$A$2:$A$181,0))</f>
        <v>513.42</v>
      </c>
      <c r="I2952" s="12" t="str">
        <f aca="false">INDEX(Orders!$G$2:$G$3525,MATCH(B2952,Orders!$A$2:$A$3525,0))</f>
        <v>Returned</v>
      </c>
      <c r="J2952" s="16" t="n">
        <f aca="false">D2952*E2952*(1-F2952/100)</f>
        <v>689</v>
      </c>
      <c r="K2952" s="16" t="n">
        <f aca="false">D2952*H2952</f>
        <v>513.42</v>
      </c>
      <c r="L2952" s="16" t="n">
        <f aca="false">J2952-K2952</f>
        <v>175.58</v>
      </c>
    </row>
    <row r="2953" customFormat="false" ht="15" hidden="false" customHeight="false" outlineLevel="0" collapsed="false">
      <c r="A2953" s="12" t="n">
        <v>2952</v>
      </c>
      <c r="B2953" s="12" t="n">
        <v>1551</v>
      </c>
      <c r="C2953" s="12" t="n">
        <v>163</v>
      </c>
      <c r="D2953" s="12" t="n">
        <v>3</v>
      </c>
      <c r="E2953" s="16" t="n">
        <v>869</v>
      </c>
      <c r="F2953" s="12" t="n">
        <v>15</v>
      </c>
      <c r="G2953" s="12" t="str">
        <f aca="false">INDEX(Products!$C$2:$C$181,MATCH(C2953,Products!$A$2:$A$181,0))</f>
        <v>Books &amp; Stationery</v>
      </c>
      <c r="H2953" s="16" t="n">
        <f aca="false">INDEX(Products!$E$2:$E$181,MATCH(C2953,Products!$A$2:$A$181,0))</f>
        <v>606.2</v>
      </c>
      <c r="I2953" s="12" t="str">
        <f aca="false">INDEX(Orders!$G$2:$G$3525,MATCH(B2953,Orders!$A$2:$A$3525,0))</f>
        <v>Returned</v>
      </c>
      <c r="J2953" s="16" t="n">
        <f aca="false">D2953*E2953*(1-F2953/100)</f>
        <v>2215.95</v>
      </c>
      <c r="K2953" s="16" t="n">
        <f aca="false">D2953*H2953</f>
        <v>1818.6</v>
      </c>
      <c r="L2953" s="16" t="n">
        <f aca="false">J2953-K2953</f>
        <v>397.35</v>
      </c>
    </row>
    <row r="2954" customFormat="false" ht="15" hidden="false" customHeight="false" outlineLevel="0" collapsed="false">
      <c r="A2954" s="12" t="n">
        <v>2953</v>
      </c>
      <c r="B2954" s="12" t="n">
        <v>1552</v>
      </c>
      <c r="C2954" s="12" t="n">
        <v>99</v>
      </c>
      <c r="D2954" s="12" t="n">
        <v>2</v>
      </c>
      <c r="E2954" s="16" t="n">
        <v>1359</v>
      </c>
      <c r="F2954" s="12" t="n">
        <v>0</v>
      </c>
      <c r="G2954" s="12" t="str">
        <f aca="false">INDEX(Products!$C$2:$C$181,MATCH(C2954,Products!$A$2:$A$181,0))</f>
        <v>Beauty</v>
      </c>
      <c r="H2954" s="16" t="n">
        <f aca="false">INDEX(Products!$E$2:$E$181,MATCH(C2954,Products!$A$2:$A$181,0))</f>
        <v>991.28</v>
      </c>
      <c r="I2954" s="12" t="str">
        <f aca="false">INDEX(Orders!$G$2:$G$3525,MATCH(B2954,Orders!$A$2:$A$3525,0))</f>
        <v>Delivered</v>
      </c>
      <c r="J2954" s="16" t="n">
        <f aca="false">D2954*E2954*(1-F2954/100)</f>
        <v>2718</v>
      </c>
      <c r="K2954" s="16" t="n">
        <f aca="false">D2954*H2954</f>
        <v>1982.56</v>
      </c>
      <c r="L2954" s="16" t="n">
        <f aca="false">J2954-K2954</f>
        <v>735.44</v>
      </c>
    </row>
    <row r="2955" customFormat="false" ht="15" hidden="false" customHeight="false" outlineLevel="0" collapsed="false">
      <c r="A2955" s="12" t="n">
        <v>2954</v>
      </c>
      <c r="B2955" s="12" t="n">
        <v>1553</v>
      </c>
      <c r="C2955" s="12" t="n">
        <v>152</v>
      </c>
      <c r="D2955" s="12" t="n">
        <v>1</v>
      </c>
      <c r="E2955" s="16" t="n">
        <v>539</v>
      </c>
      <c r="F2955" s="12" t="n">
        <v>0</v>
      </c>
      <c r="G2955" s="12" t="str">
        <f aca="false">INDEX(Products!$C$2:$C$181,MATCH(C2955,Products!$A$2:$A$181,0))</f>
        <v>Books &amp; Stationery</v>
      </c>
      <c r="H2955" s="16" t="n">
        <f aca="false">INDEX(Products!$E$2:$E$181,MATCH(C2955,Products!$A$2:$A$181,0))</f>
        <v>365.16</v>
      </c>
      <c r="I2955" s="12" t="str">
        <f aca="false">INDEX(Orders!$G$2:$G$3525,MATCH(B2955,Orders!$A$2:$A$3525,0))</f>
        <v>Delivered</v>
      </c>
      <c r="J2955" s="16" t="n">
        <f aca="false">D2955*E2955*(1-F2955/100)</f>
        <v>539</v>
      </c>
      <c r="K2955" s="16" t="n">
        <f aca="false">D2955*H2955</f>
        <v>365.16</v>
      </c>
      <c r="L2955" s="16" t="n">
        <f aca="false">J2955-K2955</f>
        <v>173.84</v>
      </c>
    </row>
    <row r="2956" customFormat="false" ht="15" hidden="false" customHeight="false" outlineLevel="0" collapsed="false">
      <c r="A2956" s="12" t="n">
        <v>2955</v>
      </c>
      <c r="B2956" s="12" t="n">
        <v>1553</v>
      </c>
      <c r="C2956" s="12" t="n">
        <v>52</v>
      </c>
      <c r="D2956" s="12" t="n">
        <v>1</v>
      </c>
      <c r="E2956" s="16" t="n">
        <v>1859</v>
      </c>
      <c r="F2956" s="12" t="n">
        <v>0</v>
      </c>
      <c r="G2956" s="12" t="str">
        <f aca="false">INDEX(Products!$C$2:$C$181,MATCH(C2956,Products!$A$2:$A$181,0))</f>
        <v>Home &amp; Kitchen</v>
      </c>
      <c r="H2956" s="16" t="n">
        <f aca="false">INDEX(Products!$E$2:$E$181,MATCH(C2956,Products!$A$2:$A$181,0))</f>
        <v>1211.54</v>
      </c>
      <c r="I2956" s="12" t="str">
        <f aca="false">INDEX(Orders!$G$2:$G$3525,MATCH(B2956,Orders!$A$2:$A$3525,0))</f>
        <v>Delivered</v>
      </c>
      <c r="J2956" s="16" t="n">
        <f aca="false">D2956*E2956*(1-F2956/100)</f>
        <v>1859</v>
      </c>
      <c r="K2956" s="16" t="n">
        <f aca="false">D2956*H2956</f>
        <v>1211.54</v>
      </c>
      <c r="L2956" s="16" t="n">
        <f aca="false">J2956-K2956</f>
        <v>647.46</v>
      </c>
    </row>
    <row r="2957" customFormat="false" ht="15" hidden="false" customHeight="false" outlineLevel="0" collapsed="false">
      <c r="A2957" s="12" t="n">
        <v>2956</v>
      </c>
      <c r="B2957" s="12" t="n">
        <v>1554</v>
      </c>
      <c r="C2957" s="12" t="n">
        <v>33</v>
      </c>
      <c r="D2957" s="12" t="n">
        <v>1</v>
      </c>
      <c r="E2957" s="16" t="n">
        <v>1699</v>
      </c>
      <c r="F2957" s="12" t="n">
        <v>10</v>
      </c>
      <c r="G2957" s="12" t="str">
        <f aca="false">INDEX(Products!$C$2:$C$181,MATCH(C2957,Products!$A$2:$A$181,0))</f>
        <v>Home &amp; Kitchen</v>
      </c>
      <c r="H2957" s="16" t="n">
        <f aca="false">INDEX(Products!$E$2:$E$181,MATCH(C2957,Products!$A$2:$A$181,0))</f>
        <v>1118.86</v>
      </c>
      <c r="I2957" s="12" t="str">
        <f aca="false">INDEX(Orders!$G$2:$G$3525,MATCH(B2957,Orders!$A$2:$A$3525,0))</f>
        <v>Returned</v>
      </c>
      <c r="J2957" s="16" t="n">
        <f aca="false">D2957*E2957*(1-F2957/100)</f>
        <v>1529.1</v>
      </c>
      <c r="K2957" s="16" t="n">
        <f aca="false">D2957*H2957</f>
        <v>1118.86</v>
      </c>
      <c r="L2957" s="16" t="n">
        <f aca="false">J2957-K2957</f>
        <v>410.24</v>
      </c>
    </row>
    <row r="2958" customFormat="false" ht="15" hidden="false" customHeight="false" outlineLevel="0" collapsed="false">
      <c r="A2958" s="12" t="n">
        <v>2957</v>
      </c>
      <c r="B2958" s="12" t="n">
        <v>1555</v>
      </c>
      <c r="C2958" s="12" t="n">
        <v>36</v>
      </c>
      <c r="D2958" s="12" t="n">
        <v>1</v>
      </c>
      <c r="E2958" s="16" t="n">
        <v>3959</v>
      </c>
      <c r="F2958" s="12" t="n">
        <v>10</v>
      </c>
      <c r="G2958" s="12" t="str">
        <f aca="false">INDEX(Products!$C$2:$C$181,MATCH(C2958,Products!$A$2:$A$181,0))</f>
        <v>Home &amp; Kitchen</v>
      </c>
      <c r="H2958" s="16" t="n">
        <f aca="false">INDEX(Products!$E$2:$E$181,MATCH(C2958,Products!$A$2:$A$181,0))</f>
        <v>2334.79</v>
      </c>
      <c r="I2958" s="12" t="str">
        <f aca="false">INDEX(Orders!$G$2:$G$3525,MATCH(B2958,Orders!$A$2:$A$3525,0))</f>
        <v>Delivered</v>
      </c>
      <c r="J2958" s="16" t="n">
        <f aca="false">D2958*E2958*(1-F2958/100)</f>
        <v>3563.1</v>
      </c>
      <c r="K2958" s="16" t="n">
        <f aca="false">D2958*H2958</f>
        <v>2334.79</v>
      </c>
      <c r="L2958" s="16" t="n">
        <f aca="false">J2958-K2958</f>
        <v>1228.31</v>
      </c>
    </row>
    <row r="2959" customFormat="false" ht="15" hidden="false" customHeight="false" outlineLevel="0" collapsed="false">
      <c r="A2959" s="12" t="n">
        <v>2958</v>
      </c>
      <c r="B2959" s="12" t="n">
        <v>1556</v>
      </c>
      <c r="C2959" s="12" t="n">
        <v>74</v>
      </c>
      <c r="D2959" s="12" t="n">
        <v>1</v>
      </c>
      <c r="E2959" s="16" t="n">
        <v>1959</v>
      </c>
      <c r="F2959" s="12" t="n">
        <v>0</v>
      </c>
      <c r="G2959" s="12" t="str">
        <f aca="false">INDEX(Products!$C$2:$C$181,MATCH(C2959,Products!$A$2:$A$181,0))</f>
        <v>Fashion</v>
      </c>
      <c r="H2959" s="16" t="n">
        <f aca="false">INDEX(Products!$E$2:$E$181,MATCH(C2959,Products!$A$2:$A$181,0))</f>
        <v>1274.4</v>
      </c>
      <c r="I2959" s="12" t="str">
        <f aca="false">INDEX(Orders!$G$2:$G$3525,MATCH(B2959,Orders!$A$2:$A$3525,0))</f>
        <v>Delivered</v>
      </c>
      <c r="J2959" s="16" t="n">
        <f aca="false">D2959*E2959*(1-F2959/100)</f>
        <v>1959</v>
      </c>
      <c r="K2959" s="16" t="n">
        <f aca="false">D2959*H2959</f>
        <v>1274.4</v>
      </c>
      <c r="L2959" s="16" t="n">
        <f aca="false">J2959-K2959</f>
        <v>684.6</v>
      </c>
    </row>
    <row r="2960" customFormat="false" ht="15" hidden="false" customHeight="false" outlineLevel="0" collapsed="false">
      <c r="A2960" s="12" t="n">
        <v>2959</v>
      </c>
      <c r="B2960" s="12" t="n">
        <v>1556</v>
      </c>
      <c r="C2960" s="12" t="n">
        <v>79</v>
      </c>
      <c r="D2960" s="12" t="n">
        <v>1</v>
      </c>
      <c r="E2960" s="16" t="n">
        <v>2119</v>
      </c>
      <c r="F2960" s="12" t="n">
        <v>0</v>
      </c>
      <c r="G2960" s="12" t="str">
        <f aca="false">INDEX(Products!$C$2:$C$181,MATCH(C2960,Products!$A$2:$A$181,0))</f>
        <v>Fashion</v>
      </c>
      <c r="H2960" s="16" t="n">
        <f aca="false">INDEX(Products!$E$2:$E$181,MATCH(C2960,Products!$A$2:$A$181,0))</f>
        <v>1488.22</v>
      </c>
      <c r="I2960" s="12" t="str">
        <f aca="false">INDEX(Orders!$G$2:$G$3525,MATCH(B2960,Orders!$A$2:$A$3525,0))</f>
        <v>Delivered</v>
      </c>
      <c r="J2960" s="16" t="n">
        <f aca="false">D2960*E2960*(1-F2960/100)</f>
        <v>2119</v>
      </c>
      <c r="K2960" s="16" t="n">
        <f aca="false">D2960*H2960</f>
        <v>1488.22</v>
      </c>
      <c r="L2960" s="16" t="n">
        <f aca="false">J2960-K2960</f>
        <v>630.78</v>
      </c>
    </row>
    <row r="2961" customFormat="false" ht="15" hidden="false" customHeight="false" outlineLevel="0" collapsed="false">
      <c r="A2961" s="12" t="n">
        <v>2960</v>
      </c>
      <c r="B2961" s="12" t="n">
        <v>1556</v>
      </c>
      <c r="C2961" s="12" t="n">
        <v>124</v>
      </c>
      <c r="D2961" s="12" t="n">
        <v>2</v>
      </c>
      <c r="E2961" s="16" t="n">
        <v>1869</v>
      </c>
      <c r="F2961" s="12" t="n">
        <v>15</v>
      </c>
      <c r="G2961" s="12" t="str">
        <f aca="false">INDEX(Products!$C$2:$C$181,MATCH(C2961,Products!$A$2:$A$181,0))</f>
        <v>Sports &amp; Fitness</v>
      </c>
      <c r="H2961" s="16" t="n">
        <f aca="false">INDEX(Products!$E$2:$E$181,MATCH(C2961,Products!$A$2:$A$181,0))</f>
        <v>1389.29</v>
      </c>
      <c r="I2961" s="12" t="str">
        <f aca="false">INDEX(Orders!$G$2:$G$3525,MATCH(B2961,Orders!$A$2:$A$3525,0))</f>
        <v>Delivered</v>
      </c>
      <c r="J2961" s="16" t="n">
        <f aca="false">D2961*E2961*(1-F2961/100)</f>
        <v>3177.3</v>
      </c>
      <c r="K2961" s="16" t="n">
        <f aca="false">D2961*H2961</f>
        <v>2778.58</v>
      </c>
      <c r="L2961" s="16" t="n">
        <f aca="false">J2961-K2961</f>
        <v>398.72</v>
      </c>
    </row>
    <row r="2962" customFormat="false" ht="15" hidden="false" customHeight="false" outlineLevel="0" collapsed="false">
      <c r="A2962" s="12" t="n">
        <v>2961</v>
      </c>
      <c r="B2962" s="12" t="n">
        <v>1557</v>
      </c>
      <c r="C2962" s="12" t="n">
        <v>66</v>
      </c>
      <c r="D2962" s="12" t="n">
        <v>3</v>
      </c>
      <c r="E2962" s="16" t="n">
        <v>1439</v>
      </c>
      <c r="F2962" s="12" t="n">
        <v>0</v>
      </c>
      <c r="G2962" s="12" t="str">
        <f aca="false">INDEX(Products!$C$2:$C$181,MATCH(C2962,Products!$A$2:$A$181,0))</f>
        <v>Fashion</v>
      </c>
      <c r="H2962" s="16" t="n">
        <f aca="false">INDEX(Products!$E$2:$E$181,MATCH(C2962,Products!$A$2:$A$181,0))</f>
        <v>855.37</v>
      </c>
      <c r="I2962" s="12" t="str">
        <f aca="false">INDEX(Orders!$G$2:$G$3525,MATCH(B2962,Orders!$A$2:$A$3525,0))</f>
        <v>Delivered</v>
      </c>
      <c r="J2962" s="16" t="n">
        <f aca="false">D2962*E2962*(1-F2962/100)</f>
        <v>4317</v>
      </c>
      <c r="K2962" s="16" t="n">
        <f aca="false">D2962*H2962</f>
        <v>2566.11</v>
      </c>
      <c r="L2962" s="16" t="n">
        <f aca="false">J2962-K2962</f>
        <v>1750.89</v>
      </c>
    </row>
    <row r="2963" customFormat="false" ht="15" hidden="false" customHeight="false" outlineLevel="0" collapsed="false">
      <c r="A2963" s="12" t="n">
        <v>2962</v>
      </c>
      <c r="B2963" s="12" t="n">
        <v>1557</v>
      </c>
      <c r="C2963" s="12" t="n">
        <v>4</v>
      </c>
      <c r="D2963" s="12" t="n">
        <v>1</v>
      </c>
      <c r="E2963" s="16" t="n">
        <v>1109</v>
      </c>
      <c r="F2963" s="12" t="n">
        <v>10</v>
      </c>
      <c r="G2963" s="12" t="str">
        <f aca="false">INDEX(Products!$C$2:$C$181,MATCH(C2963,Products!$A$2:$A$181,0))</f>
        <v>Electronics</v>
      </c>
      <c r="H2963" s="16" t="n">
        <f aca="false">INDEX(Products!$E$2:$E$181,MATCH(C2963,Products!$A$2:$A$181,0))</f>
        <v>802.07</v>
      </c>
      <c r="I2963" s="12" t="str">
        <f aca="false">INDEX(Orders!$G$2:$G$3525,MATCH(B2963,Orders!$A$2:$A$3525,0))</f>
        <v>Delivered</v>
      </c>
      <c r="J2963" s="16" t="n">
        <f aca="false">D2963*E2963*(1-F2963/100)</f>
        <v>998.1</v>
      </c>
      <c r="K2963" s="16" t="n">
        <f aca="false">D2963*H2963</f>
        <v>802.07</v>
      </c>
      <c r="L2963" s="16" t="n">
        <f aca="false">J2963-K2963</f>
        <v>196.03</v>
      </c>
    </row>
    <row r="2964" customFormat="false" ht="15" hidden="false" customHeight="false" outlineLevel="0" collapsed="false">
      <c r="A2964" s="12" t="n">
        <v>2963</v>
      </c>
      <c r="B2964" s="12" t="n">
        <v>1558</v>
      </c>
      <c r="C2964" s="12" t="n">
        <v>57</v>
      </c>
      <c r="D2964" s="12" t="n">
        <v>2</v>
      </c>
      <c r="E2964" s="16" t="n">
        <v>4689</v>
      </c>
      <c r="F2964" s="12" t="n">
        <v>0</v>
      </c>
      <c r="G2964" s="12" t="str">
        <f aca="false">INDEX(Products!$C$2:$C$181,MATCH(C2964,Products!$A$2:$A$181,0))</f>
        <v>Home &amp; Kitchen</v>
      </c>
      <c r="H2964" s="16" t="n">
        <f aca="false">INDEX(Products!$E$2:$E$181,MATCH(C2964,Products!$A$2:$A$181,0))</f>
        <v>3336.81</v>
      </c>
      <c r="I2964" s="12" t="str">
        <f aca="false">INDEX(Orders!$G$2:$G$3525,MATCH(B2964,Orders!$A$2:$A$3525,0))</f>
        <v>Delivered</v>
      </c>
      <c r="J2964" s="16" t="n">
        <f aca="false">D2964*E2964*(1-F2964/100)</f>
        <v>9378</v>
      </c>
      <c r="K2964" s="16" t="n">
        <f aca="false">D2964*H2964</f>
        <v>6673.62</v>
      </c>
      <c r="L2964" s="16" t="n">
        <f aca="false">J2964-K2964</f>
        <v>2704.38</v>
      </c>
    </row>
    <row r="2965" customFormat="false" ht="15" hidden="false" customHeight="false" outlineLevel="0" collapsed="false">
      <c r="A2965" s="12" t="n">
        <v>2964</v>
      </c>
      <c r="B2965" s="12" t="n">
        <v>1559</v>
      </c>
      <c r="C2965" s="12" t="n">
        <v>161</v>
      </c>
      <c r="D2965" s="12" t="n">
        <v>1</v>
      </c>
      <c r="E2965" s="16" t="n">
        <v>549</v>
      </c>
      <c r="F2965" s="12" t="n">
        <v>0</v>
      </c>
      <c r="G2965" s="12" t="str">
        <f aca="false">INDEX(Products!$C$2:$C$181,MATCH(C2965,Products!$A$2:$A$181,0))</f>
        <v>Books &amp; Stationery</v>
      </c>
      <c r="H2965" s="16" t="n">
        <f aca="false">INDEX(Products!$E$2:$E$181,MATCH(C2965,Products!$A$2:$A$181,0))</f>
        <v>380.41</v>
      </c>
      <c r="I2965" s="12" t="str">
        <f aca="false">INDEX(Orders!$G$2:$G$3525,MATCH(B2965,Orders!$A$2:$A$3525,0))</f>
        <v>Delivered</v>
      </c>
      <c r="J2965" s="16" t="n">
        <f aca="false">D2965*E2965*(1-F2965/100)</f>
        <v>549</v>
      </c>
      <c r="K2965" s="16" t="n">
        <f aca="false">D2965*H2965</f>
        <v>380.41</v>
      </c>
      <c r="L2965" s="16" t="n">
        <f aca="false">J2965-K2965</f>
        <v>168.59</v>
      </c>
    </row>
    <row r="2966" customFormat="false" ht="15" hidden="false" customHeight="false" outlineLevel="0" collapsed="false">
      <c r="A2966" s="12" t="n">
        <v>2965</v>
      </c>
      <c r="B2966" s="12" t="n">
        <v>1559</v>
      </c>
      <c r="C2966" s="12" t="n">
        <v>52</v>
      </c>
      <c r="D2966" s="12" t="n">
        <v>1</v>
      </c>
      <c r="E2966" s="16" t="n">
        <v>1859</v>
      </c>
      <c r="F2966" s="12" t="n">
        <v>0</v>
      </c>
      <c r="G2966" s="12" t="str">
        <f aca="false">INDEX(Products!$C$2:$C$181,MATCH(C2966,Products!$A$2:$A$181,0))</f>
        <v>Home &amp; Kitchen</v>
      </c>
      <c r="H2966" s="16" t="n">
        <f aca="false">INDEX(Products!$E$2:$E$181,MATCH(C2966,Products!$A$2:$A$181,0))</f>
        <v>1211.54</v>
      </c>
      <c r="I2966" s="12" t="str">
        <f aca="false">INDEX(Orders!$G$2:$G$3525,MATCH(B2966,Orders!$A$2:$A$3525,0))</f>
        <v>Delivered</v>
      </c>
      <c r="J2966" s="16" t="n">
        <f aca="false">D2966*E2966*(1-F2966/100)</f>
        <v>1859</v>
      </c>
      <c r="K2966" s="16" t="n">
        <f aca="false">D2966*H2966</f>
        <v>1211.54</v>
      </c>
      <c r="L2966" s="16" t="n">
        <f aca="false">J2966-K2966</f>
        <v>647.46</v>
      </c>
    </row>
    <row r="2967" customFormat="false" ht="15" hidden="false" customHeight="false" outlineLevel="0" collapsed="false">
      <c r="A2967" s="12" t="n">
        <v>2966</v>
      </c>
      <c r="B2967" s="12" t="n">
        <v>1560</v>
      </c>
      <c r="C2967" s="12" t="n">
        <v>40</v>
      </c>
      <c r="D2967" s="12" t="n">
        <v>1</v>
      </c>
      <c r="E2967" s="16" t="n">
        <v>2059</v>
      </c>
      <c r="F2967" s="12" t="n">
        <v>5</v>
      </c>
      <c r="G2967" s="12" t="str">
        <f aca="false">INDEX(Products!$C$2:$C$181,MATCH(C2967,Products!$A$2:$A$181,0))</f>
        <v>Home &amp; Kitchen</v>
      </c>
      <c r="H2967" s="16" t="n">
        <f aca="false">INDEX(Products!$E$2:$E$181,MATCH(C2967,Products!$A$2:$A$181,0))</f>
        <v>1180.16</v>
      </c>
      <c r="I2967" s="12" t="str">
        <f aca="false">INDEX(Orders!$G$2:$G$3525,MATCH(B2967,Orders!$A$2:$A$3525,0))</f>
        <v>Returned</v>
      </c>
      <c r="J2967" s="16" t="n">
        <f aca="false">D2967*E2967*(1-F2967/100)</f>
        <v>1956.05</v>
      </c>
      <c r="K2967" s="16" t="n">
        <f aca="false">D2967*H2967</f>
        <v>1180.16</v>
      </c>
      <c r="L2967" s="16" t="n">
        <f aca="false">J2967-K2967</f>
        <v>775.89</v>
      </c>
    </row>
    <row r="2968" customFormat="false" ht="15" hidden="false" customHeight="false" outlineLevel="0" collapsed="false">
      <c r="A2968" s="12" t="n">
        <v>2967</v>
      </c>
      <c r="B2968" s="12" t="n">
        <v>1561</v>
      </c>
      <c r="C2968" s="12" t="n">
        <v>110</v>
      </c>
      <c r="D2968" s="12" t="n">
        <v>2</v>
      </c>
      <c r="E2968" s="16" t="n">
        <v>1229</v>
      </c>
      <c r="F2968" s="12" t="n">
        <v>0</v>
      </c>
      <c r="G2968" s="12" t="str">
        <f aca="false">INDEX(Products!$C$2:$C$181,MATCH(C2968,Products!$A$2:$A$181,0))</f>
        <v>Beauty</v>
      </c>
      <c r="H2968" s="16" t="n">
        <f aca="false">INDEX(Products!$E$2:$E$181,MATCH(C2968,Products!$A$2:$A$181,0))</f>
        <v>884.69</v>
      </c>
      <c r="I2968" s="12" t="str">
        <f aca="false">INDEX(Orders!$G$2:$G$3525,MATCH(B2968,Orders!$A$2:$A$3525,0))</f>
        <v>Cancelled</v>
      </c>
      <c r="J2968" s="16" t="n">
        <f aca="false">D2968*E2968*(1-F2968/100)</f>
        <v>2458</v>
      </c>
      <c r="K2968" s="16" t="n">
        <f aca="false">D2968*H2968</f>
        <v>1769.38</v>
      </c>
      <c r="L2968" s="16" t="n">
        <f aca="false">J2968-K2968</f>
        <v>688.62</v>
      </c>
    </row>
    <row r="2969" customFormat="false" ht="15" hidden="false" customHeight="false" outlineLevel="0" collapsed="false">
      <c r="A2969" s="12" t="n">
        <v>2968</v>
      </c>
      <c r="B2969" s="12" t="n">
        <v>1562</v>
      </c>
      <c r="C2969" s="12" t="n">
        <v>76</v>
      </c>
      <c r="D2969" s="12" t="n">
        <v>1</v>
      </c>
      <c r="E2969" s="16" t="n">
        <v>2759</v>
      </c>
      <c r="F2969" s="12" t="n">
        <v>5</v>
      </c>
      <c r="G2969" s="12" t="str">
        <f aca="false">INDEX(Products!$C$2:$C$181,MATCH(C2969,Products!$A$2:$A$181,0))</f>
        <v>Fashion</v>
      </c>
      <c r="H2969" s="16" t="n">
        <f aca="false">INDEX(Products!$E$2:$E$181,MATCH(C2969,Products!$A$2:$A$181,0))</f>
        <v>1649.64</v>
      </c>
      <c r="I2969" s="12" t="str">
        <f aca="false">INDEX(Orders!$G$2:$G$3525,MATCH(B2969,Orders!$A$2:$A$3525,0))</f>
        <v>Delivered</v>
      </c>
      <c r="J2969" s="16" t="n">
        <f aca="false">D2969*E2969*(1-F2969/100)</f>
        <v>2621.05</v>
      </c>
      <c r="K2969" s="16" t="n">
        <f aca="false">D2969*H2969</f>
        <v>1649.64</v>
      </c>
      <c r="L2969" s="16" t="n">
        <f aca="false">J2969-K2969</f>
        <v>971.41</v>
      </c>
    </row>
    <row r="2970" customFormat="false" ht="15" hidden="false" customHeight="false" outlineLevel="0" collapsed="false">
      <c r="A2970" s="12" t="n">
        <v>2969</v>
      </c>
      <c r="B2970" s="12" t="n">
        <v>1562</v>
      </c>
      <c r="C2970" s="12" t="n">
        <v>92</v>
      </c>
      <c r="D2970" s="12" t="n">
        <v>1</v>
      </c>
      <c r="E2970" s="16" t="n">
        <v>1689</v>
      </c>
      <c r="F2970" s="12" t="n">
        <v>15</v>
      </c>
      <c r="G2970" s="12" t="str">
        <f aca="false">INDEX(Products!$C$2:$C$181,MATCH(C2970,Products!$A$2:$A$181,0))</f>
        <v>Beauty</v>
      </c>
      <c r="H2970" s="16" t="n">
        <f aca="false">INDEX(Products!$E$2:$E$181,MATCH(C2970,Products!$A$2:$A$181,0))</f>
        <v>1225.32</v>
      </c>
      <c r="I2970" s="12" t="str">
        <f aca="false">INDEX(Orders!$G$2:$G$3525,MATCH(B2970,Orders!$A$2:$A$3525,0))</f>
        <v>Delivered</v>
      </c>
      <c r="J2970" s="16" t="n">
        <f aca="false">D2970*E2970*(1-F2970/100)</f>
        <v>1435.65</v>
      </c>
      <c r="K2970" s="16" t="n">
        <f aca="false">D2970*H2970</f>
        <v>1225.32</v>
      </c>
      <c r="L2970" s="16" t="n">
        <f aca="false">J2970-K2970</f>
        <v>210.33</v>
      </c>
    </row>
    <row r="2971" customFormat="false" ht="15" hidden="false" customHeight="false" outlineLevel="0" collapsed="false">
      <c r="A2971" s="12" t="n">
        <v>2970</v>
      </c>
      <c r="B2971" s="12" t="n">
        <v>1562</v>
      </c>
      <c r="C2971" s="12" t="n">
        <v>63</v>
      </c>
      <c r="D2971" s="12" t="n">
        <v>1</v>
      </c>
      <c r="E2971" s="16" t="n">
        <v>929</v>
      </c>
      <c r="F2971" s="12" t="n">
        <v>15</v>
      </c>
      <c r="G2971" s="12" t="str">
        <f aca="false">INDEX(Products!$C$2:$C$181,MATCH(C2971,Products!$A$2:$A$181,0))</f>
        <v>Fashion</v>
      </c>
      <c r="H2971" s="16" t="n">
        <f aca="false">INDEX(Products!$E$2:$E$181,MATCH(C2971,Products!$A$2:$A$181,0))</f>
        <v>590.31</v>
      </c>
      <c r="I2971" s="12" t="str">
        <f aca="false">INDEX(Orders!$G$2:$G$3525,MATCH(B2971,Orders!$A$2:$A$3525,0))</f>
        <v>Delivered</v>
      </c>
      <c r="J2971" s="16" t="n">
        <f aca="false">D2971*E2971*(1-F2971/100)</f>
        <v>789.65</v>
      </c>
      <c r="K2971" s="16" t="n">
        <f aca="false">D2971*H2971</f>
        <v>590.31</v>
      </c>
      <c r="L2971" s="16" t="n">
        <f aca="false">J2971-K2971</f>
        <v>199.34</v>
      </c>
    </row>
    <row r="2972" customFormat="false" ht="15" hidden="false" customHeight="false" outlineLevel="0" collapsed="false">
      <c r="A2972" s="12" t="n">
        <v>2971</v>
      </c>
      <c r="B2972" s="12" t="n">
        <v>1562</v>
      </c>
      <c r="C2972" s="12" t="n">
        <v>166</v>
      </c>
      <c r="D2972" s="12" t="n">
        <v>1</v>
      </c>
      <c r="E2972" s="16" t="n">
        <v>389</v>
      </c>
      <c r="F2972" s="12" t="n">
        <v>20</v>
      </c>
      <c r="G2972" s="12" t="str">
        <f aca="false">INDEX(Products!$C$2:$C$181,MATCH(C2972,Products!$A$2:$A$181,0))</f>
        <v>Books &amp; Stationery</v>
      </c>
      <c r="H2972" s="16" t="n">
        <f aca="false">INDEX(Products!$E$2:$E$181,MATCH(C2972,Products!$A$2:$A$181,0))</f>
        <v>272.91</v>
      </c>
      <c r="I2972" s="12" t="str">
        <f aca="false">INDEX(Orders!$G$2:$G$3525,MATCH(B2972,Orders!$A$2:$A$3525,0))</f>
        <v>Delivered</v>
      </c>
      <c r="J2972" s="16" t="n">
        <f aca="false">D2972*E2972*(1-F2972/100)</f>
        <v>311.2</v>
      </c>
      <c r="K2972" s="16" t="n">
        <f aca="false">D2972*H2972</f>
        <v>272.91</v>
      </c>
      <c r="L2972" s="16" t="n">
        <f aca="false">J2972-K2972</f>
        <v>38.29</v>
      </c>
    </row>
    <row r="2973" customFormat="false" ht="15" hidden="false" customHeight="false" outlineLevel="0" collapsed="false">
      <c r="A2973" s="12" t="n">
        <v>2972</v>
      </c>
      <c r="B2973" s="12" t="n">
        <v>1563</v>
      </c>
      <c r="C2973" s="12" t="n">
        <v>163</v>
      </c>
      <c r="D2973" s="12" t="n">
        <v>1</v>
      </c>
      <c r="E2973" s="16" t="n">
        <v>869</v>
      </c>
      <c r="F2973" s="12" t="n">
        <v>5</v>
      </c>
      <c r="G2973" s="12" t="str">
        <f aca="false">INDEX(Products!$C$2:$C$181,MATCH(C2973,Products!$A$2:$A$181,0))</f>
        <v>Books &amp; Stationery</v>
      </c>
      <c r="H2973" s="16" t="n">
        <f aca="false">INDEX(Products!$E$2:$E$181,MATCH(C2973,Products!$A$2:$A$181,0))</f>
        <v>606.2</v>
      </c>
      <c r="I2973" s="12" t="str">
        <f aca="false">INDEX(Orders!$G$2:$G$3525,MATCH(B2973,Orders!$A$2:$A$3525,0))</f>
        <v>Delivered</v>
      </c>
      <c r="J2973" s="16" t="n">
        <f aca="false">D2973*E2973*(1-F2973/100)</f>
        <v>825.55</v>
      </c>
      <c r="K2973" s="16" t="n">
        <f aca="false">D2973*H2973</f>
        <v>606.2</v>
      </c>
      <c r="L2973" s="16" t="n">
        <f aca="false">J2973-K2973</f>
        <v>219.35</v>
      </c>
    </row>
    <row r="2974" customFormat="false" ht="15" hidden="false" customHeight="false" outlineLevel="0" collapsed="false">
      <c r="A2974" s="12" t="n">
        <v>2973</v>
      </c>
      <c r="B2974" s="12" t="n">
        <v>1563</v>
      </c>
      <c r="C2974" s="12" t="n">
        <v>42</v>
      </c>
      <c r="D2974" s="12" t="n">
        <v>1</v>
      </c>
      <c r="E2974" s="16" t="n">
        <v>1929</v>
      </c>
      <c r="F2974" s="12" t="n">
        <v>0</v>
      </c>
      <c r="G2974" s="12" t="str">
        <f aca="false">INDEX(Products!$C$2:$C$181,MATCH(C2974,Products!$A$2:$A$181,0))</f>
        <v>Home &amp; Kitchen</v>
      </c>
      <c r="H2974" s="16" t="n">
        <f aca="false">INDEX(Products!$E$2:$E$181,MATCH(C2974,Products!$A$2:$A$181,0))</f>
        <v>1085.47</v>
      </c>
      <c r="I2974" s="12" t="str">
        <f aca="false">INDEX(Orders!$G$2:$G$3525,MATCH(B2974,Orders!$A$2:$A$3525,0))</f>
        <v>Delivered</v>
      </c>
      <c r="J2974" s="16" t="n">
        <f aca="false">D2974*E2974*(1-F2974/100)</f>
        <v>1929</v>
      </c>
      <c r="K2974" s="16" t="n">
        <f aca="false">D2974*H2974</f>
        <v>1085.47</v>
      </c>
      <c r="L2974" s="16" t="n">
        <f aca="false">J2974-K2974</f>
        <v>843.53</v>
      </c>
    </row>
    <row r="2975" customFormat="false" ht="15" hidden="false" customHeight="false" outlineLevel="0" collapsed="false">
      <c r="A2975" s="12" t="n">
        <v>2974</v>
      </c>
      <c r="B2975" s="12" t="n">
        <v>1564</v>
      </c>
      <c r="C2975" s="12" t="n">
        <v>13</v>
      </c>
      <c r="D2975" s="12" t="n">
        <v>1</v>
      </c>
      <c r="E2975" s="16" t="n">
        <v>3179</v>
      </c>
      <c r="F2975" s="12" t="n">
        <v>0</v>
      </c>
      <c r="G2975" s="12" t="str">
        <f aca="false">INDEX(Products!$C$2:$C$181,MATCH(C2975,Products!$A$2:$A$181,0))</f>
        <v>Electronics</v>
      </c>
      <c r="H2975" s="16" t="n">
        <f aca="false">INDEX(Products!$E$2:$E$181,MATCH(C2975,Products!$A$2:$A$181,0))</f>
        <v>2247.66</v>
      </c>
      <c r="I2975" s="12" t="str">
        <f aca="false">INDEX(Orders!$G$2:$G$3525,MATCH(B2975,Orders!$A$2:$A$3525,0))</f>
        <v>Returned</v>
      </c>
      <c r="J2975" s="16" t="n">
        <f aca="false">D2975*E2975*(1-F2975/100)</f>
        <v>3179</v>
      </c>
      <c r="K2975" s="16" t="n">
        <f aca="false">D2975*H2975</f>
        <v>2247.66</v>
      </c>
      <c r="L2975" s="16" t="n">
        <f aca="false">J2975-K2975</f>
        <v>931.34</v>
      </c>
    </row>
    <row r="2976" customFormat="false" ht="15" hidden="false" customHeight="false" outlineLevel="0" collapsed="false">
      <c r="A2976" s="12" t="n">
        <v>2975</v>
      </c>
      <c r="B2976" s="12" t="n">
        <v>1565</v>
      </c>
      <c r="C2976" s="12" t="n">
        <v>164</v>
      </c>
      <c r="D2976" s="12" t="n">
        <v>1</v>
      </c>
      <c r="E2976" s="16" t="n">
        <v>549</v>
      </c>
      <c r="F2976" s="12" t="n">
        <v>0</v>
      </c>
      <c r="G2976" s="12" t="str">
        <f aca="false">INDEX(Products!$C$2:$C$181,MATCH(C2976,Products!$A$2:$A$181,0))</f>
        <v>Books &amp; Stationery</v>
      </c>
      <c r="H2976" s="16" t="n">
        <f aca="false">INDEX(Products!$E$2:$E$181,MATCH(C2976,Products!$A$2:$A$181,0))</f>
        <v>369.12</v>
      </c>
      <c r="I2976" s="12" t="str">
        <f aca="false">INDEX(Orders!$G$2:$G$3525,MATCH(B2976,Orders!$A$2:$A$3525,0))</f>
        <v>Delivered</v>
      </c>
      <c r="J2976" s="16" t="n">
        <f aca="false">D2976*E2976*(1-F2976/100)</f>
        <v>549</v>
      </c>
      <c r="K2976" s="16" t="n">
        <f aca="false">D2976*H2976</f>
        <v>369.12</v>
      </c>
      <c r="L2976" s="16" t="n">
        <f aca="false">J2976-K2976</f>
        <v>179.88</v>
      </c>
    </row>
    <row r="2977" customFormat="false" ht="15" hidden="false" customHeight="false" outlineLevel="0" collapsed="false">
      <c r="A2977" s="12" t="n">
        <v>2976</v>
      </c>
      <c r="B2977" s="12" t="n">
        <v>1566</v>
      </c>
      <c r="C2977" s="12" t="n">
        <v>24</v>
      </c>
      <c r="D2977" s="12" t="n">
        <v>1</v>
      </c>
      <c r="E2977" s="16" t="n">
        <v>2429</v>
      </c>
      <c r="F2977" s="12" t="n">
        <v>10</v>
      </c>
      <c r="G2977" s="12" t="str">
        <f aca="false">INDEX(Products!$C$2:$C$181,MATCH(C2977,Products!$A$2:$A$181,0))</f>
        <v>Electronics</v>
      </c>
      <c r="H2977" s="16" t="n">
        <f aca="false">INDEX(Products!$E$2:$E$181,MATCH(C2977,Products!$A$2:$A$181,0))</f>
        <v>1588.6</v>
      </c>
      <c r="I2977" s="12" t="str">
        <f aca="false">INDEX(Orders!$G$2:$G$3525,MATCH(B2977,Orders!$A$2:$A$3525,0))</f>
        <v>Delivered</v>
      </c>
      <c r="J2977" s="16" t="n">
        <f aca="false">D2977*E2977*(1-F2977/100)</f>
        <v>2186.1</v>
      </c>
      <c r="K2977" s="16" t="n">
        <f aca="false">D2977*H2977</f>
        <v>1588.6</v>
      </c>
      <c r="L2977" s="16" t="n">
        <f aca="false">J2977-K2977</f>
        <v>597.5</v>
      </c>
    </row>
    <row r="2978" customFormat="false" ht="15" hidden="false" customHeight="false" outlineLevel="0" collapsed="false">
      <c r="A2978" s="12" t="n">
        <v>2977</v>
      </c>
      <c r="B2978" s="12" t="n">
        <v>1567</v>
      </c>
      <c r="C2978" s="12" t="n">
        <v>128</v>
      </c>
      <c r="D2978" s="12" t="n">
        <v>3</v>
      </c>
      <c r="E2978" s="16" t="n">
        <v>899</v>
      </c>
      <c r="F2978" s="12" t="n">
        <v>15</v>
      </c>
      <c r="G2978" s="12" t="str">
        <f aca="false">INDEX(Products!$C$2:$C$181,MATCH(C2978,Products!$A$2:$A$181,0))</f>
        <v>Sports &amp; Fitness</v>
      </c>
      <c r="H2978" s="16" t="n">
        <f aca="false">INDEX(Products!$E$2:$E$181,MATCH(C2978,Products!$A$2:$A$181,0))</f>
        <v>594.56</v>
      </c>
      <c r="I2978" s="12" t="str">
        <f aca="false">INDEX(Orders!$G$2:$G$3525,MATCH(B2978,Orders!$A$2:$A$3525,0))</f>
        <v>Delivered</v>
      </c>
      <c r="J2978" s="16" t="n">
        <f aca="false">D2978*E2978*(1-F2978/100)</f>
        <v>2292.45</v>
      </c>
      <c r="K2978" s="16" t="n">
        <f aca="false">D2978*H2978</f>
        <v>1783.68</v>
      </c>
      <c r="L2978" s="16" t="n">
        <f aca="false">J2978-K2978</f>
        <v>508.77</v>
      </c>
    </row>
    <row r="2979" customFormat="false" ht="15" hidden="false" customHeight="false" outlineLevel="0" collapsed="false">
      <c r="A2979" s="12" t="n">
        <v>2978</v>
      </c>
      <c r="B2979" s="12" t="n">
        <v>1568</v>
      </c>
      <c r="C2979" s="12" t="n">
        <v>74</v>
      </c>
      <c r="D2979" s="12" t="n">
        <v>1</v>
      </c>
      <c r="E2979" s="16" t="n">
        <v>1959</v>
      </c>
      <c r="F2979" s="12" t="n">
        <v>0</v>
      </c>
      <c r="G2979" s="12" t="str">
        <f aca="false">INDEX(Products!$C$2:$C$181,MATCH(C2979,Products!$A$2:$A$181,0))</f>
        <v>Fashion</v>
      </c>
      <c r="H2979" s="16" t="n">
        <f aca="false">INDEX(Products!$E$2:$E$181,MATCH(C2979,Products!$A$2:$A$181,0))</f>
        <v>1274.4</v>
      </c>
      <c r="I2979" s="12" t="str">
        <f aca="false">INDEX(Orders!$G$2:$G$3525,MATCH(B2979,Orders!$A$2:$A$3525,0))</f>
        <v>Returned</v>
      </c>
      <c r="J2979" s="16" t="n">
        <f aca="false">D2979*E2979*(1-F2979/100)</f>
        <v>1959</v>
      </c>
      <c r="K2979" s="16" t="n">
        <f aca="false">D2979*H2979</f>
        <v>1274.4</v>
      </c>
      <c r="L2979" s="16" t="n">
        <f aca="false">J2979-K2979</f>
        <v>684.6</v>
      </c>
    </row>
    <row r="2980" customFormat="false" ht="15" hidden="false" customHeight="false" outlineLevel="0" collapsed="false">
      <c r="A2980" s="12" t="n">
        <v>2979</v>
      </c>
      <c r="B2980" s="12" t="n">
        <v>1568</v>
      </c>
      <c r="C2980" s="12" t="n">
        <v>148</v>
      </c>
      <c r="D2980" s="12" t="n">
        <v>1</v>
      </c>
      <c r="E2980" s="16" t="n">
        <v>739</v>
      </c>
      <c r="F2980" s="12" t="n">
        <v>0</v>
      </c>
      <c r="G2980" s="12" t="str">
        <f aca="false">INDEX(Products!$C$2:$C$181,MATCH(C2980,Products!$A$2:$A$181,0))</f>
        <v>Sports &amp; Fitness</v>
      </c>
      <c r="H2980" s="16" t="n">
        <f aca="false">INDEX(Products!$E$2:$E$181,MATCH(C2980,Products!$A$2:$A$181,0))</f>
        <v>483.64</v>
      </c>
      <c r="I2980" s="12" t="str">
        <f aca="false">INDEX(Orders!$G$2:$G$3525,MATCH(B2980,Orders!$A$2:$A$3525,0))</f>
        <v>Returned</v>
      </c>
      <c r="J2980" s="16" t="n">
        <f aca="false">D2980*E2980*(1-F2980/100)</f>
        <v>739</v>
      </c>
      <c r="K2980" s="16" t="n">
        <f aca="false">D2980*H2980</f>
        <v>483.64</v>
      </c>
      <c r="L2980" s="16" t="n">
        <f aca="false">J2980-K2980</f>
        <v>255.36</v>
      </c>
    </row>
    <row r="2981" customFormat="false" ht="15" hidden="false" customHeight="false" outlineLevel="0" collapsed="false">
      <c r="A2981" s="12" t="n">
        <v>2980</v>
      </c>
      <c r="B2981" s="12" t="n">
        <v>1569</v>
      </c>
      <c r="C2981" s="12" t="n">
        <v>166</v>
      </c>
      <c r="D2981" s="12" t="n">
        <v>1</v>
      </c>
      <c r="E2981" s="16" t="n">
        <v>389</v>
      </c>
      <c r="F2981" s="12" t="n">
        <v>0</v>
      </c>
      <c r="G2981" s="12" t="str">
        <f aca="false">INDEX(Products!$C$2:$C$181,MATCH(C2981,Products!$A$2:$A$181,0))</f>
        <v>Books &amp; Stationery</v>
      </c>
      <c r="H2981" s="16" t="n">
        <f aca="false">INDEX(Products!$E$2:$E$181,MATCH(C2981,Products!$A$2:$A$181,0))</f>
        <v>272.91</v>
      </c>
      <c r="I2981" s="12" t="str">
        <f aca="false">INDEX(Orders!$G$2:$G$3525,MATCH(B2981,Orders!$A$2:$A$3525,0))</f>
        <v>Returned</v>
      </c>
      <c r="J2981" s="16" t="n">
        <f aca="false">D2981*E2981*(1-F2981/100)</f>
        <v>389</v>
      </c>
      <c r="K2981" s="16" t="n">
        <f aca="false">D2981*H2981</f>
        <v>272.91</v>
      </c>
      <c r="L2981" s="16" t="n">
        <f aca="false">J2981-K2981</f>
        <v>116.09</v>
      </c>
    </row>
    <row r="2982" customFormat="false" ht="15" hidden="false" customHeight="false" outlineLevel="0" collapsed="false">
      <c r="A2982" s="12" t="n">
        <v>2981</v>
      </c>
      <c r="B2982" s="12" t="n">
        <v>1569</v>
      </c>
      <c r="C2982" s="12" t="n">
        <v>164</v>
      </c>
      <c r="D2982" s="12" t="n">
        <v>2</v>
      </c>
      <c r="E2982" s="16" t="n">
        <v>549</v>
      </c>
      <c r="F2982" s="12" t="n">
        <v>0</v>
      </c>
      <c r="G2982" s="12" t="str">
        <f aca="false">INDEX(Products!$C$2:$C$181,MATCH(C2982,Products!$A$2:$A$181,0))</f>
        <v>Books &amp; Stationery</v>
      </c>
      <c r="H2982" s="16" t="n">
        <f aca="false">INDEX(Products!$E$2:$E$181,MATCH(C2982,Products!$A$2:$A$181,0))</f>
        <v>369.12</v>
      </c>
      <c r="I2982" s="12" t="str">
        <f aca="false">INDEX(Orders!$G$2:$G$3525,MATCH(B2982,Orders!$A$2:$A$3525,0))</f>
        <v>Returned</v>
      </c>
      <c r="J2982" s="16" t="n">
        <f aca="false">D2982*E2982*(1-F2982/100)</f>
        <v>1098</v>
      </c>
      <c r="K2982" s="16" t="n">
        <f aca="false">D2982*H2982</f>
        <v>738.24</v>
      </c>
      <c r="L2982" s="16" t="n">
        <f aca="false">J2982-K2982</f>
        <v>359.76</v>
      </c>
    </row>
    <row r="2983" customFormat="false" ht="15" hidden="false" customHeight="false" outlineLevel="0" collapsed="false">
      <c r="A2983" s="12" t="n">
        <v>2982</v>
      </c>
      <c r="B2983" s="12" t="n">
        <v>1569</v>
      </c>
      <c r="C2983" s="12" t="n">
        <v>116</v>
      </c>
      <c r="D2983" s="12" t="n">
        <v>1</v>
      </c>
      <c r="E2983" s="16" t="n">
        <v>1469</v>
      </c>
      <c r="F2983" s="12" t="n">
        <v>0</v>
      </c>
      <c r="G2983" s="12" t="str">
        <f aca="false">INDEX(Products!$C$2:$C$181,MATCH(C2983,Products!$A$2:$A$181,0))</f>
        <v>Beauty</v>
      </c>
      <c r="H2983" s="16" t="n">
        <f aca="false">INDEX(Products!$E$2:$E$181,MATCH(C2983,Products!$A$2:$A$181,0))</f>
        <v>955.62</v>
      </c>
      <c r="I2983" s="12" t="str">
        <f aca="false">INDEX(Orders!$G$2:$G$3525,MATCH(B2983,Orders!$A$2:$A$3525,0))</f>
        <v>Returned</v>
      </c>
      <c r="J2983" s="16" t="n">
        <f aca="false">D2983*E2983*(1-F2983/100)</f>
        <v>1469</v>
      </c>
      <c r="K2983" s="16" t="n">
        <f aca="false">D2983*H2983</f>
        <v>955.62</v>
      </c>
      <c r="L2983" s="16" t="n">
        <f aca="false">J2983-K2983</f>
        <v>513.38</v>
      </c>
    </row>
    <row r="2984" customFormat="false" ht="15" hidden="false" customHeight="false" outlineLevel="0" collapsed="false">
      <c r="A2984" s="12" t="n">
        <v>2983</v>
      </c>
      <c r="B2984" s="12" t="n">
        <v>1570</v>
      </c>
      <c r="C2984" s="12" t="n">
        <v>152</v>
      </c>
      <c r="D2984" s="12" t="n">
        <v>1</v>
      </c>
      <c r="E2984" s="16" t="n">
        <v>539</v>
      </c>
      <c r="F2984" s="12" t="n">
        <v>0</v>
      </c>
      <c r="G2984" s="12" t="str">
        <f aca="false">INDEX(Products!$C$2:$C$181,MATCH(C2984,Products!$A$2:$A$181,0))</f>
        <v>Books &amp; Stationery</v>
      </c>
      <c r="H2984" s="16" t="n">
        <f aca="false">INDEX(Products!$E$2:$E$181,MATCH(C2984,Products!$A$2:$A$181,0))</f>
        <v>365.16</v>
      </c>
      <c r="I2984" s="12" t="str">
        <f aca="false">INDEX(Orders!$G$2:$G$3525,MATCH(B2984,Orders!$A$2:$A$3525,0))</f>
        <v>Cancelled</v>
      </c>
      <c r="J2984" s="16" t="n">
        <f aca="false">D2984*E2984*(1-F2984/100)</f>
        <v>539</v>
      </c>
      <c r="K2984" s="16" t="n">
        <f aca="false">D2984*H2984</f>
        <v>365.16</v>
      </c>
      <c r="L2984" s="16" t="n">
        <f aca="false">J2984-K2984</f>
        <v>173.84</v>
      </c>
    </row>
    <row r="2985" customFormat="false" ht="15" hidden="false" customHeight="false" outlineLevel="0" collapsed="false">
      <c r="A2985" s="12" t="n">
        <v>2984</v>
      </c>
      <c r="B2985" s="12" t="n">
        <v>1571</v>
      </c>
      <c r="C2985" s="12" t="n">
        <v>8</v>
      </c>
      <c r="D2985" s="12" t="n">
        <v>2</v>
      </c>
      <c r="E2985" s="16" t="n">
        <v>1759</v>
      </c>
      <c r="F2985" s="12" t="n">
        <v>0</v>
      </c>
      <c r="G2985" s="12" t="str">
        <f aca="false">INDEX(Products!$C$2:$C$181,MATCH(C2985,Products!$A$2:$A$181,0))</f>
        <v>Electronics</v>
      </c>
      <c r="H2985" s="16" t="n">
        <f aca="false">INDEX(Products!$E$2:$E$181,MATCH(C2985,Products!$A$2:$A$181,0))</f>
        <v>1031.97</v>
      </c>
      <c r="I2985" s="12" t="str">
        <f aca="false">INDEX(Orders!$G$2:$G$3525,MATCH(B2985,Orders!$A$2:$A$3525,0))</f>
        <v>Delivered</v>
      </c>
      <c r="J2985" s="16" t="n">
        <f aca="false">D2985*E2985*(1-F2985/100)</f>
        <v>3518</v>
      </c>
      <c r="K2985" s="16" t="n">
        <f aca="false">D2985*H2985</f>
        <v>2063.94</v>
      </c>
      <c r="L2985" s="16" t="n">
        <f aca="false">J2985-K2985</f>
        <v>1454.06</v>
      </c>
    </row>
    <row r="2986" customFormat="false" ht="15" hidden="false" customHeight="false" outlineLevel="0" collapsed="false">
      <c r="A2986" s="12" t="n">
        <v>2985</v>
      </c>
      <c r="B2986" s="12" t="n">
        <v>1571</v>
      </c>
      <c r="C2986" s="12" t="n">
        <v>152</v>
      </c>
      <c r="D2986" s="12" t="n">
        <v>1</v>
      </c>
      <c r="E2986" s="16" t="n">
        <v>539</v>
      </c>
      <c r="F2986" s="12" t="n">
        <v>0</v>
      </c>
      <c r="G2986" s="12" t="str">
        <f aca="false">INDEX(Products!$C$2:$C$181,MATCH(C2986,Products!$A$2:$A$181,0))</f>
        <v>Books &amp; Stationery</v>
      </c>
      <c r="H2986" s="16" t="n">
        <f aca="false">INDEX(Products!$E$2:$E$181,MATCH(C2986,Products!$A$2:$A$181,0))</f>
        <v>365.16</v>
      </c>
      <c r="I2986" s="12" t="str">
        <f aca="false">INDEX(Orders!$G$2:$G$3525,MATCH(B2986,Orders!$A$2:$A$3525,0))</f>
        <v>Delivered</v>
      </c>
      <c r="J2986" s="16" t="n">
        <f aca="false">D2986*E2986*(1-F2986/100)</f>
        <v>539</v>
      </c>
      <c r="K2986" s="16" t="n">
        <f aca="false">D2986*H2986</f>
        <v>365.16</v>
      </c>
      <c r="L2986" s="16" t="n">
        <f aca="false">J2986-K2986</f>
        <v>173.84</v>
      </c>
    </row>
    <row r="2987" customFormat="false" ht="15" hidden="false" customHeight="false" outlineLevel="0" collapsed="false">
      <c r="A2987" s="12" t="n">
        <v>2986</v>
      </c>
      <c r="B2987" s="12" t="n">
        <v>1572</v>
      </c>
      <c r="C2987" s="12" t="n">
        <v>47</v>
      </c>
      <c r="D2987" s="12" t="n">
        <v>1</v>
      </c>
      <c r="E2987" s="16" t="n">
        <v>3909</v>
      </c>
      <c r="F2987" s="12" t="n">
        <v>10</v>
      </c>
      <c r="G2987" s="12" t="str">
        <f aca="false">INDEX(Products!$C$2:$C$181,MATCH(C2987,Products!$A$2:$A$181,0))</f>
        <v>Home &amp; Kitchen</v>
      </c>
      <c r="H2987" s="16" t="n">
        <f aca="false">INDEX(Products!$E$2:$E$181,MATCH(C2987,Products!$A$2:$A$181,0))</f>
        <v>2588.76</v>
      </c>
      <c r="I2987" s="12" t="str">
        <f aca="false">INDEX(Orders!$G$2:$G$3525,MATCH(B2987,Orders!$A$2:$A$3525,0))</f>
        <v>Delivered</v>
      </c>
      <c r="J2987" s="16" t="n">
        <f aca="false">D2987*E2987*(1-F2987/100)</f>
        <v>3518.1</v>
      </c>
      <c r="K2987" s="16" t="n">
        <f aca="false">D2987*H2987</f>
        <v>2588.76</v>
      </c>
      <c r="L2987" s="16" t="n">
        <f aca="false">J2987-K2987</f>
        <v>929.34</v>
      </c>
    </row>
    <row r="2988" customFormat="false" ht="15" hidden="false" customHeight="false" outlineLevel="0" collapsed="false">
      <c r="A2988" s="12" t="n">
        <v>2987</v>
      </c>
      <c r="B2988" s="12" t="n">
        <v>1572</v>
      </c>
      <c r="C2988" s="12" t="n">
        <v>14</v>
      </c>
      <c r="D2988" s="12" t="n">
        <v>1</v>
      </c>
      <c r="E2988" s="16" t="n">
        <v>1849</v>
      </c>
      <c r="F2988" s="12" t="n">
        <v>0</v>
      </c>
      <c r="G2988" s="12" t="str">
        <f aca="false">INDEX(Products!$C$2:$C$181,MATCH(C2988,Products!$A$2:$A$181,0))</f>
        <v>Electronics</v>
      </c>
      <c r="H2988" s="16" t="n">
        <f aca="false">INDEX(Products!$E$2:$E$181,MATCH(C2988,Products!$A$2:$A$181,0))</f>
        <v>1207.11</v>
      </c>
      <c r="I2988" s="12" t="str">
        <f aca="false">INDEX(Orders!$G$2:$G$3525,MATCH(B2988,Orders!$A$2:$A$3525,0))</f>
        <v>Delivered</v>
      </c>
      <c r="J2988" s="16" t="n">
        <f aca="false">D2988*E2988*(1-F2988/100)</f>
        <v>1849</v>
      </c>
      <c r="K2988" s="16" t="n">
        <f aca="false">D2988*H2988</f>
        <v>1207.11</v>
      </c>
      <c r="L2988" s="16" t="n">
        <f aca="false">J2988-K2988</f>
        <v>641.89</v>
      </c>
    </row>
    <row r="2989" customFormat="false" ht="15" hidden="false" customHeight="false" outlineLevel="0" collapsed="false">
      <c r="A2989" s="12" t="n">
        <v>2988</v>
      </c>
      <c r="B2989" s="12" t="n">
        <v>1573</v>
      </c>
      <c r="C2989" s="12" t="n">
        <v>152</v>
      </c>
      <c r="D2989" s="12" t="n">
        <v>1</v>
      </c>
      <c r="E2989" s="16" t="n">
        <v>539</v>
      </c>
      <c r="F2989" s="12" t="n">
        <v>0</v>
      </c>
      <c r="G2989" s="12" t="str">
        <f aca="false">INDEX(Products!$C$2:$C$181,MATCH(C2989,Products!$A$2:$A$181,0))</f>
        <v>Books &amp; Stationery</v>
      </c>
      <c r="H2989" s="16" t="n">
        <f aca="false">INDEX(Products!$E$2:$E$181,MATCH(C2989,Products!$A$2:$A$181,0))</f>
        <v>365.16</v>
      </c>
      <c r="I2989" s="12" t="str">
        <f aca="false">INDEX(Orders!$G$2:$G$3525,MATCH(B2989,Orders!$A$2:$A$3525,0))</f>
        <v>Delivered</v>
      </c>
      <c r="J2989" s="16" t="n">
        <f aca="false">D2989*E2989*(1-F2989/100)</f>
        <v>539</v>
      </c>
      <c r="K2989" s="16" t="n">
        <f aca="false">D2989*H2989</f>
        <v>365.16</v>
      </c>
      <c r="L2989" s="16" t="n">
        <f aca="false">J2989-K2989</f>
        <v>173.84</v>
      </c>
    </row>
    <row r="2990" customFormat="false" ht="15" hidden="false" customHeight="false" outlineLevel="0" collapsed="false">
      <c r="A2990" s="12" t="n">
        <v>2989</v>
      </c>
      <c r="B2990" s="12" t="n">
        <v>1574</v>
      </c>
      <c r="C2990" s="12" t="n">
        <v>151</v>
      </c>
      <c r="D2990" s="12" t="n">
        <v>1</v>
      </c>
      <c r="E2990" s="16" t="n">
        <v>149</v>
      </c>
      <c r="F2990" s="12" t="n">
        <v>0</v>
      </c>
      <c r="G2990" s="12" t="str">
        <f aca="false">INDEX(Products!$C$2:$C$181,MATCH(C2990,Products!$A$2:$A$181,0))</f>
        <v>Books &amp; Stationery</v>
      </c>
      <c r="H2990" s="16" t="n">
        <f aca="false">INDEX(Products!$E$2:$E$181,MATCH(C2990,Products!$A$2:$A$181,0))</f>
        <v>97.78</v>
      </c>
      <c r="I2990" s="12" t="str">
        <f aca="false">INDEX(Orders!$G$2:$G$3525,MATCH(B2990,Orders!$A$2:$A$3525,0))</f>
        <v>Cancelled</v>
      </c>
      <c r="J2990" s="16" t="n">
        <f aca="false">D2990*E2990*(1-F2990/100)</f>
        <v>149</v>
      </c>
      <c r="K2990" s="16" t="n">
        <f aca="false">D2990*H2990</f>
        <v>97.78</v>
      </c>
      <c r="L2990" s="16" t="n">
        <f aca="false">J2990-K2990</f>
        <v>51.22</v>
      </c>
    </row>
    <row r="2991" customFormat="false" ht="15" hidden="false" customHeight="false" outlineLevel="0" collapsed="false">
      <c r="A2991" s="12" t="n">
        <v>2990</v>
      </c>
      <c r="B2991" s="12" t="n">
        <v>1575</v>
      </c>
      <c r="C2991" s="12" t="n">
        <v>113</v>
      </c>
      <c r="D2991" s="12" t="n">
        <v>1</v>
      </c>
      <c r="E2991" s="16" t="n">
        <v>599</v>
      </c>
      <c r="F2991" s="12" t="n">
        <v>10</v>
      </c>
      <c r="G2991" s="12" t="str">
        <f aca="false">INDEX(Products!$C$2:$C$181,MATCH(C2991,Products!$A$2:$A$181,0))</f>
        <v>Beauty</v>
      </c>
      <c r="H2991" s="16" t="n">
        <f aca="false">INDEX(Products!$E$2:$E$181,MATCH(C2991,Products!$A$2:$A$181,0))</f>
        <v>358.68</v>
      </c>
      <c r="I2991" s="12" t="str">
        <f aca="false">INDEX(Orders!$G$2:$G$3525,MATCH(B2991,Orders!$A$2:$A$3525,0))</f>
        <v>Delivered</v>
      </c>
      <c r="J2991" s="16" t="n">
        <f aca="false">D2991*E2991*(1-F2991/100)</f>
        <v>539.1</v>
      </c>
      <c r="K2991" s="16" t="n">
        <f aca="false">D2991*H2991</f>
        <v>358.68</v>
      </c>
      <c r="L2991" s="16" t="n">
        <f aca="false">J2991-K2991</f>
        <v>180.42</v>
      </c>
    </row>
    <row r="2992" customFormat="false" ht="15" hidden="false" customHeight="false" outlineLevel="0" collapsed="false">
      <c r="A2992" s="12" t="n">
        <v>2991</v>
      </c>
      <c r="B2992" s="12" t="n">
        <v>1576</v>
      </c>
      <c r="C2992" s="12" t="n">
        <v>13</v>
      </c>
      <c r="D2992" s="12" t="n">
        <v>1</v>
      </c>
      <c r="E2992" s="16" t="n">
        <v>3179</v>
      </c>
      <c r="F2992" s="12" t="n">
        <v>0</v>
      </c>
      <c r="G2992" s="12" t="str">
        <f aca="false">INDEX(Products!$C$2:$C$181,MATCH(C2992,Products!$A$2:$A$181,0))</f>
        <v>Electronics</v>
      </c>
      <c r="H2992" s="16" t="n">
        <f aca="false">INDEX(Products!$E$2:$E$181,MATCH(C2992,Products!$A$2:$A$181,0))</f>
        <v>2247.66</v>
      </c>
      <c r="I2992" s="12" t="str">
        <f aca="false">INDEX(Orders!$G$2:$G$3525,MATCH(B2992,Orders!$A$2:$A$3525,0))</f>
        <v>Delivered</v>
      </c>
      <c r="J2992" s="16" t="n">
        <f aca="false">D2992*E2992*(1-F2992/100)</f>
        <v>3179</v>
      </c>
      <c r="K2992" s="16" t="n">
        <f aca="false">D2992*H2992</f>
        <v>2247.66</v>
      </c>
      <c r="L2992" s="16" t="n">
        <f aca="false">J2992-K2992</f>
        <v>931.34</v>
      </c>
    </row>
    <row r="2993" customFormat="false" ht="15" hidden="false" customHeight="false" outlineLevel="0" collapsed="false">
      <c r="A2993" s="12" t="n">
        <v>2992</v>
      </c>
      <c r="B2993" s="12" t="n">
        <v>1577</v>
      </c>
      <c r="C2993" s="12" t="n">
        <v>161</v>
      </c>
      <c r="D2993" s="12" t="n">
        <v>1</v>
      </c>
      <c r="E2993" s="16" t="n">
        <v>549</v>
      </c>
      <c r="F2993" s="12" t="n">
        <v>5</v>
      </c>
      <c r="G2993" s="12" t="str">
        <f aca="false">INDEX(Products!$C$2:$C$181,MATCH(C2993,Products!$A$2:$A$181,0))</f>
        <v>Books &amp; Stationery</v>
      </c>
      <c r="H2993" s="16" t="n">
        <f aca="false">INDEX(Products!$E$2:$E$181,MATCH(C2993,Products!$A$2:$A$181,0))</f>
        <v>380.41</v>
      </c>
      <c r="I2993" s="12" t="str">
        <f aca="false">INDEX(Orders!$G$2:$G$3525,MATCH(B2993,Orders!$A$2:$A$3525,0))</f>
        <v>Delivered</v>
      </c>
      <c r="J2993" s="16" t="n">
        <f aca="false">D2993*E2993*(1-F2993/100)</f>
        <v>521.55</v>
      </c>
      <c r="K2993" s="16" t="n">
        <f aca="false">D2993*H2993</f>
        <v>380.41</v>
      </c>
      <c r="L2993" s="16" t="n">
        <f aca="false">J2993-K2993</f>
        <v>141.14</v>
      </c>
    </row>
    <row r="2994" customFormat="false" ht="15" hidden="false" customHeight="false" outlineLevel="0" collapsed="false">
      <c r="A2994" s="12" t="n">
        <v>2993</v>
      </c>
      <c r="B2994" s="12" t="n">
        <v>1578</v>
      </c>
      <c r="C2994" s="12" t="n">
        <v>37</v>
      </c>
      <c r="D2994" s="12" t="n">
        <v>1</v>
      </c>
      <c r="E2994" s="16" t="n">
        <v>439</v>
      </c>
      <c r="F2994" s="12" t="n">
        <v>0</v>
      </c>
      <c r="G2994" s="12" t="str">
        <f aca="false">INDEX(Products!$C$2:$C$181,MATCH(C2994,Products!$A$2:$A$181,0))</f>
        <v>Home &amp; Kitchen</v>
      </c>
      <c r="H2994" s="16" t="n">
        <f aca="false">INDEX(Products!$E$2:$E$181,MATCH(C2994,Products!$A$2:$A$181,0))</f>
        <v>313.05</v>
      </c>
      <c r="I2994" s="12" t="str">
        <f aca="false">INDEX(Orders!$G$2:$G$3525,MATCH(B2994,Orders!$A$2:$A$3525,0))</f>
        <v>Returned</v>
      </c>
      <c r="J2994" s="16" t="n">
        <f aca="false">D2994*E2994*(1-F2994/100)</f>
        <v>439</v>
      </c>
      <c r="K2994" s="16" t="n">
        <f aca="false">D2994*H2994</f>
        <v>313.05</v>
      </c>
      <c r="L2994" s="16" t="n">
        <f aca="false">J2994-K2994</f>
        <v>125.95</v>
      </c>
    </row>
    <row r="2995" customFormat="false" ht="15" hidden="false" customHeight="false" outlineLevel="0" collapsed="false">
      <c r="A2995" s="12" t="n">
        <v>2994</v>
      </c>
      <c r="B2995" s="12" t="n">
        <v>1578</v>
      </c>
      <c r="C2995" s="12" t="n">
        <v>150</v>
      </c>
      <c r="D2995" s="12" t="n">
        <v>1</v>
      </c>
      <c r="E2995" s="16" t="n">
        <v>2599</v>
      </c>
      <c r="F2995" s="12" t="n">
        <v>5</v>
      </c>
      <c r="G2995" s="12" t="str">
        <f aca="false">INDEX(Products!$C$2:$C$181,MATCH(C2995,Products!$A$2:$A$181,0))</f>
        <v>Sports &amp; Fitness</v>
      </c>
      <c r="H2995" s="16" t="n">
        <f aca="false">INDEX(Products!$E$2:$E$181,MATCH(C2995,Products!$A$2:$A$181,0))</f>
        <v>1473.81</v>
      </c>
      <c r="I2995" s="12" t="str">
        <f aca="false">INDEX(Orders!$G$2:$G$3525,MATCH(B2995,Orders!$A$2:$A$3525,0))</f>
        <v>Returned</v>
      </c>
      <c r="J2995" s="16" t="n">
        <f aca="false">D2995*E2995*(1-F2995/100)</f>
        <v>2469.05</v>
      </c>
      <c r="K2995" s="16" t="n">
        <f aca="false">D2995*H2995</f>
        <v>1473.81</v>
      </c>
      <c r="L2995" s="16" t="n">
        <f aca="false">J2995-K2995</f>
        <v>995.24</v>
      </c>
    </row>
    <row r="2996" customFormat="false" ht="15" hidden="false" customHeight="false" outlineLevel="0" collapsed="false">
      <c r="A2996" s="12" t="n">
        <v>2995</v>
      </c>
      <c r="B2996" s="12" t="n">
        <v>1579</v>
      </c>
      <c r="C2996" s="12" t="n">
        <v>36</v>
      </c>
      <c r="D2996" s="12" t="n">
        <v>1</v>
      </c>
      <c r="E2996" s="16" t="n">
        <v>3959</v>
      </c>
      <c r="F2996" s="12" t="n">
        <v>10</v>
      </c>
      <c r="G2996" s="12" t="str">
        <f aca="false">INDEX(Products!$C$2:$C$181,MATCH(C2996,Products!$A$2:$A$181,0))</f>
        <v>Home &amp; Kitchen</v>
      </c>
      <c r="H2996" s="16" t="n">
        <f aca="false">INDEX(Products!$E$2:$E$181,MATCH(C2996,Products!$A$2:$A$181,0))</f>
        <v>2334.79</v>
      </c>
      <c r="I2996" s="12" t="str">
        <f aca="false">INDEX(Orders!$G$2:$G$3525,MATCH(B2996,Orders!$A$2:$A$3525,0))</f>
        <v>Delivered</v>
      </c>
      <c r="J2996" s="16" t="n">
        <f aca="false">D2996*E2996*(1-F2996/100)</f>
        <v>3563.1</v>
      </c>
      <c r="K2996" s="16" t="n">
        <f aca="false">D2996*H2996</f>
        <v>2334.79</v>
      </c>
      <c r="L2996" s="16" t="n">
        <f aca="false">J2996-K2996</f>
        <v>1228.31</v>
      </c>
    </row>
    <row r="2997" customFormat="false" ht="15" hidden="false" customHeight="false" outlineLevel="0" collapsed="false">
      <c r="A2997" s="12" t="n">
        <v>2996</v>
      </c>
      <c r="B2997" s="12" t="n">
        <v>1580</v>
      </c>
      <c r="C2997" s="12" t="n">
        <v>80</v>
      </c>
      <c r="D2997" s="12" t="n">
        <v>1</v>
      </c>
      <c r="E2997" s="16" t="n">
        <v>949</v>
      </c>
      <c r="F2997" s="12" t="n">
        <v>0</v>
      </c>
      <c r="G2997" s="12" t="str">
        <f aca="false">INDEX(Products!$C$2:$C$181,MATCH(C2997,Products!$A$2:$A$181,0))</f>
        <v>Fashion</v>
      </c>
      <c r="H2997" s="16" t="n">
        <f aca="false">INDEX(Products!$E$2:$E$181,MATCH(C2997,Products!$A$2:$A$181,0))</f>
        <v>660.17</v>
      </c>
      <c r="I2997" s="12" t="str">
        <f aca="false">INDEX(Orders!$G$2:$G$3525,MATCH(B2997,Orders!$A$2:$A$3525,0))</f>
        <v>Delivered</v>
      </c>
      <c r="J2997" s="16" t="n">
        <f aca="false">D2997*E2997*(1-F2997/100)</f>
        <v>949</v>
      </c>
      <c r="K2997" s="16" t="n">
        <f aca="false">D2997*H2997</f>
        <v>660.17</v>
      </c>
      <c r="L2997" s="16" t="n">
        <f aca="false">J2997-K2997</f>
        <v>288.83</v>
      </c>
    </row>
    <row r="2998" customFormat="false" ht="15" hidden="false" customHeight="false" outlineLevel="0" collapsed="false">
      <c r="A2998" s="12" t="n">
        <v>2997</v>
      </c>
      <c r="B2998" s="12" t="n">
        <v>1581</v>
      </c>
      <c r="C2998" s="12" t="n">
        <v>157</v>
      </c>
      <c r="D2998" s="12" t="n">
        <v>1</v>
      </c>
      <c r="E2998" s="16" t="n">
        <v>129</v>
      </c>
      <c r="F2998" s="12" t="n">
        <v>0</v>
      </c>
      <c r="G2998" s="12" t="str">
        <f aca="false">INDEX(Products!$C$2:$C$181,MATCH(C2998,Products!$A$2:$A$181,0))</f>
        <v>Books &amp; Stationery</v>
      </c>
      <c r="H2998" s="16" t="n">
        <f aca="false">INDEX(Products!$E$2:$E$181,MATCH(C2998,Products!$A$2:$A$181,0))</f>
        <v>95.79</v>
      </c>
      <c r="I2998" s="12" t="str">
        <f aca="false">INDEX(Orders!$G$2:$G$3525,MATCH(B2998,Orders!$A$2:$A$3525,0))</f>
        <v>Cancelled</v>
      </c>
      <c r="J2998" s="16" t="n">
        <f aca="false">D2998*E2998*(1-F2998/100)</f>
        <v>129</v>
      </c>
      <c r="K2998" s="16" t="n">
        <f aca="false">D2998*H2998</f>
        <v>95.79</v>
      </c>
      <c r="L2998" s="16" t="n">
        <f aca="false">J2998-K2998</f>
        <v>33.21</v>
      </c>
    </row>
    <row r="2999" customFormat="false" ht="15" hidden="false" customHeight="false" outlineLevel="0" collapsed="false">
      <c r="A2999" s="12" t="n">
        <v>2998</v>
      </c>
      <c r="B2999" s="12" t="n">
        <v>1581</v>
      </c>
      <c r="C2999" s="12" t="n">
        <v>58</v>
      </c>
      <c r="D2999" s="12" t="n">
        <v>1</v>
      </c>
      <c r="E2999" s="16" t="n">
        <v>3319</v>
      </c>
      <c r="F2999" s="12" t="n">
        <v>0</v>
      </c>
      <c r="G2999" s="12" t="str">
        <f aca="false">INDEX(Products!$C$2:$C$181,MATCH(C2999,Products!$A$2:$A$181,0))</f>
        <v>Home &amp; Kitchen</v>
      </c>
      <c r="H2999" s="16" t="n">
        <f aca="false">INDEX(Products!$E$2:$E$181,MATCH(C2999,Products!$A$2:$A$181,0))</f>
        <v>2403.93</v>
      </c>
      <c r="I2999" s="12" t="str">
        <f aca="false">INDEX(Orders!$G$2:$G$3525,MATCH(B2999,Orders!$A$2:$A$3525,0))</f>
        <v>Cancelled</v>
      </c>
      <c r="J2999" s="16" t="n">
        <f aca="false">D2999*E2999*(1-F2999/100)</f>
        <v>3319</v>
      </c>
      <c r="K2999" s="16" t="n">
        <f aca="false">D2999*H2999</f>
        <v>2403.93</v>
      </c>
      <c r="L2999" s="16" t="n">
        <f aca="false">J2999-K2999</f>
        <v>915.07</v>
      </c>
    </row>
    <row r="3000" customFormat="false" ht="15" hidden="false" customHeight="false" outlineLevel="0" collapsed="false">
      <c r="A3000" s="12" t="n">
        <v>2999</v>
      </c>
      <c r="B3000" s="12" t="n">
        <v>1582</v>
      </c>
      <c r="C3000" s="12" t="n">
        <v>7</v>
      </c>
      <c r="D3000" s="12" t="n">
        <v>2</v>
      </c>
      <c r="E3000" s="16" t="n">
        <v>5139</v>
      </c>
      <c r="F3000" s="12" t="n">
        <v>0</v>
      </c>
      <c r="G3000" s="12" t="str">
        <f aca="false">INDEX(Products!$C$2:$C$181,MATCH(C3000,Products!$A$2:$A$181,0))</f>
        <v>Electronics</v>
      </c>
      <c r="H3000" s="16" t="n">
        <f aca="false">INDEX(Products!$E$2:$E$181,MATCH(C3000,Products!$A$2:$A$181,0))</f>
        <v>3044.69</v>
      </c>
      <c r="I3000" s="12" t="str">
        <f aca="false">INDEX(Orders!$G$2:$G$3525,MATCH(B3000,Orders!$A$2:$A$3525,0))</f>
        <v>Cancelled</v>
      </c>
      <c r="J3000" s="16" t="n">
        <f aca="false">D3000*E3000*(1-F3000/100)</f>
        <v>10278</v>
      </c>
      <c r="K3000" s="16" t="n">
        <f aca="false">D3000*H3000</f>
        <v>6089.38</v>
      </c>
      <c r="L3000" s="16" t="n">
        <f aca="false">J3000-K3000</f>
        <v>4188.62</v>
      </c>
    </row>
    <row r="3001" customFormat="false" ht="15" hidden="false" customHeight="false" outlineLevel="0" collapsed="false">
      <c r="A3001" s="12" t="n">
        <v>3000</v>
      </c>
      <c r="B3001" s="12" t="n">
        <v>1582</v>
      </c>
      <c r="C3001" s="12" t="n">
        <v>17</v>
      </c>
      <c r="D3001" s="12" t="n">
        <v>1</v>
      </c>
      <c r="E3001" s="16" t="n">
        <v>1149</v>
      </c>
      <c r="F3001" s="12" t="n">
        <v>0</v>
      </c>
      <c r="G3001" s="12" t="str">
        <f aca="false">INDEX(Products!$C$2:$C$181,MATCH(C3001,Products!$A$2:$A$181,0))</f>
        <v>Electronics</v>
      </c>
      <c r="H3001" s="16" t="n">
        <f aca="false">INDEX(Products!$E$2:$E$181,MATCH(C3001,Products!$A$2:$A$181,0))</f>
        <v>850</v>
      </c>
      <c r="I3001" s="12" t="str">
        <f aca="false">INDEX(Orders!$G$2:$G$3525,MATCH(B3001,Orders!$A$2:$A$3525,0))</f>
        <v>Cancelled</v>
      </c>
      <c r="J3001" s="16" t="n">
        <f aca="false">D3001*E3001*(1-F3001/100)</f>
        <v>1149</v>
      </c>
      <c r="K3001" s="16" t="n">
        <f aca="false">D3001*H3001</f>
        <v>850</v>
      </c>
      <c r="L3001" s="16" t="n">
        <f aca="false">J3001-K3001</f>
        <v>299</v>
      </c>
    </row>
    <row r="3002" customFormat="false" ht="15" hidden="false" customHeight="false" outlineLevel="0" collapsed="false">
      <c r="A3002" s="12" t="n">
        <v>3001</v>
      </c>
      <c r="B3002" s="12" t="n">
        <v>1582</v>
      </c>
      <c r="C3002" s="12" t="n">
        <v>47</v>
      </c>
      <c r="D3002" s="12" t="n">
        <v>2</v>
      </c>
      <c r="E3002" s="16" t="n">
        <v>3909</v>
      </c>
      <c r="F3002" s="12" t="n">
        <v>0</v>
      </c>
      <c r="G3002" s="12" t="str">
        <f aca="false">INDEX(Products!$C$2:$C$181,MATCH(C3002,Products!$A$2:$A$181,0))</f>
        <v>Home &amp; Kitchen</v>
      </c>
      <c r="H3002" s="16" t="n">
        <f aca="false">INDEX(Products!$E$2:$E$181,MATCH(C3002,Products!$A$2:$A$181,0))</f>
        <v>2588.76</v>
      </c>
      <c r="I3002" s="12" t="str">
        <f aca="false">INDEX(Orders!$G$2:$G$3525,MATCH(B3002,Orders!$A$2:$A$3525,0))</f>
        <v>Cancelled</v>
      </c>
      <c r="J3002" s="16" t="n">
        <f aca="false">D3002*E3002*(1-F3002/100)</f>
        <v>7818</v>
      </c>
      <c r="K3002" s="16" t="n">
        <f aca="false">D3002*H3002</f>
        <v>5177.52</v>
      </c>
      <c r="L3002" s="16" t="n">
        <f aca="false">J3002-K3002</f>
        <v>2640.48</v>
      </c>
    </row>
    <row r="3003" customFormat="false" ht="15" hidden="false" customHeight="false" outlineLevel="0" collapsed="false">
      <c r="A3003" s="12" t="n">
        <v>3002</v>
      </c>
      <c r="B3003" s="12" t="n">
        <v>1583</v>
      </c>
      <c r="C3003" s="12" t="n">
        <v>21</v>
      </c>
      <c r="D3003" s="12" t="n">
        <v>1</v>
      </c>
      <c r="E3003" s="16" t="n">
        <v>1439</v>
      </c>
      <c r="F3003" s="12" t="n">
        <v>0</v>
      </c>
      <c r="G3003" s="12" t="str">
        <f aca="false">INDEX(Products!$C$2:$C$181,MATCH(C3003,Products!$A$2:$A$181,0))</f>
        <v>Electronics</v>
      </c>
      <c r="H3003" s="16" t="n">
        <f aca="false">INDEX(Products!$E$2:$E$181,MATCH(C3003,Products!$A$2:$A$181,0))</f>
        <v>933.96</v>
      </c>
      <c r="I3003" s="12" t="str">
        <f aca="false">INDEX(Orders!$G$2:$G$3525,MATCH(B3003,Orders!$A$2:$A$3525,0))</f>
        <v>Delivered</v>
      </c>
      <c r="J3003" s="16" t="n">
        <f aca="false">D3003*E3003*(1-F3003/100)</f>
        <v>1439</v>
      </c>
      <c r="K3003" s="16" t="n">
        <f aca="false">D3003*H3003</f>
        <v>933.96</v>
      </c>
      <c r="L3003" s="16" t="n">
        <f aca="false">J3003-K3003</f>
        <v>505.04</v>
      </c>
    </row>
    <row r="3004" customFormat="false" ht="15" hidden="false" customHeight="false" outlineLevel="0" collapsed="false">
      <c r="A3004" s="12" t="n">
        <v>3003</v>
      </c>
      <c r="B3004" s="12" t="n">
        <v>1584</v>
      </c>
      <c r="C3004" s="12" t="n">
        <v>152</v>
      </c>
      <c r="D3004" s="12" t="n">
        <v>1</v>
      </c>
      <c r="E3004" s="16" t="n">
        <v>539</v>
      </c>
      <c r="F3004" s="12" t="n">
        <v>0</v>
      </c>
      <c r="G3004" s="12" t="str">
        <f aca="false">INDEX(Products!$C$2:$C$181,MATCH(C3004,Products!$A$2:$A$181,0))</f>
        <v>Books &amp; Stationery</v>
      </c>
      <c r="H3004" s="16" t="n">
        <f aca="false">INDEX(Products!$E$2:$E$181,MATCH(C3004,Products!$A$2:$A$181,0))</f>
        <v>365.16</v>
      </c>
      <c r="I3004" s="12" t="str">
        <f aca="false">INDEX(Orders!$G$2:$G$3525,MATCH(B3004,Orders!$A$2:$A$3525,0))</f>
        <v>Delivered</v>
      </c>
      <c r="J3004" s="16" t="n">
        <f aca="false">D3004*E3004*(1-F3004/100)</f>
        <v>539</v>
      </c>
      <c r="K3004" s="16" t="n">
        <f aca="false">D3004*H3004</f>
        <v>365.16</v>
      </c>
      <c r="L3004" s="16" t="n">
        <f aca="false">J3004-K3004</f>
        <v>173.84</v>
      </c>
    </row>
    <row r="3005" customFormat="false" ht="15" hidden="false" customHeight="false" outlineLevel="0" collapsed="false">
      <c r="A3005" s="12" t="n">
        <v>3004</v>
      </c>
      <c r="B3005" s="12" t="n">
        <v>1585</v>
      </c>
      <c r="C3005" s="12" t="n">
        <v>61</v>
      </c>
      <c r="D3005" s="12" t="n">
        <v>1</v>
      </c>
      <c r="E3005" s="16" t="n">
        <v>2489</v>
      </c>
      <c r="F3005" s="12" t="n">
        <v>15</v>
      </c>
      <c r="G3005" s="12" t="str">
        <f aca="false">INDEX(Products!$C$2:$C$181,MATCH(C3005,Products!$A$2:$A$181,0))</f>
        <v>Fashion</v>
      </c>
      <c r="H3005" s="16" t="n">
        <f aca="false">INDEX(Products!$E$2:$E$181,MATCH(C3005,Products!$A$2:$A$181,0))</f>
        <v>1815.02</v>
      </c>
      <c r="I3005" s="12" t="str">
        <f aca="false">INDEX(Orders!$G$2:$G$3525,MATCH(B3005,Orders!$A$2:$A$3525,0))</f>
        <v>Delivered</v>
      </c>
      <c r="J3005" s="16" t="n">
        <f aca="false">D3005*E3005*(1-F3005/100)</f>
        <v>2115.65</v>
      </c>
      <c r="K3005" s="16" t="n">
        <f aca="false">D3005*H3005</f>
        <v>1815.02</v>
      </c>
      <c r="L3005" s="16" t="n">
        <f aca="false">J3005-K3005</f>
        <v>300.63</v>
      </c>
    </row>
    <row r="3006" customFormat="false" ht="15" hidden="false" customHeight="false" outlineLevel="0" collapsed="false">
      <c r="A3006" s="12" t="n">
        <v>3005</v>
      </c>
      <c r="B3006" s="12" t="n">
        <v>1585</v>
      </c>
      <c r="C3006" s="12" t="n">
        <v>46</v>
      </c>
      <c r="D3006" s="12" t="n">
        <v>1</v>
      </c>
      <c r="E3006" s="16" t="n">
        <v>959</v>
      </c>
      <c r="F3006" s="12" t="n">
        <v>0</v>
      </c>
      <c r="G3006" s="12" t="str">
        <f aca="false">INDEX(Products!$C$2:$C$181,MATCH(C3006,Products!$A$2:$A$181,0))</f>
        <v>Home &amp; Kitchen</v>
      </c>
      <c r="H3006" s="16" t="n">
        <f aca="false">INDEX(Products!$E$2:$E$181,MATCH(C3006,Products!$A$2:$A$181,0))</f>
        <v>664.25</v>
      </c>
      <c r="I3006" s="12" t="str">
        <f aca="false">INDEX(Orders!$G$2:$G$3525,MATCH(B3006,Orders!$A$2:$A$3525,0))</f>
        <v>Delivered</v>
      </c>
      <c r="J3006" s="16" t="n">
        <f aca="false">D3006*E3006*(1-F3006/100)</f>
        <v>959</v>
      </c>
      <c r="K3006" s="16" t="n">
        <f aca="false">D3006*H3006</f>
        <v>664.25</v>
      </c>
      <c r="L3006" s="16" t="n">
        <f aca="false">J3006-K3006</f>
        <v>294.75</v>
      </c>
    </row>
    <row r="3007" customFormat="false" ht="15" hidden="false" customHeight="false" outlineLevel="0" collapsed="false">
      <c r="A3007" s="12" t="n">
        <v>3006</v>
      </c>
      <c r="B3007" s="12" t="n">
        <v>1586</v>
      </c>
      <c r="C3007" s="12" t="n">
        <v>3</v>
      </c>
      <c r="D3007" s="12" t="n">
        <v>1</v>
      </c>
      <c r="E3007" s="16" t="n">
        <v>1619</v>
      </c>
      <c r="F3007" s="12" t="n">
        <v>0</v>
      </c>
      <c r="G3007" s="12" t="str">
        <f aca="false">INDEX(Products!$C$2:$C$181,MATCH(C3007,Products!$A$2:$A$181,0))</f>
        <v>Electronics</v>
      </c>
      <c r="H3007" s="16" t="n">
        <f aca="false">INDEX(Products!$E$2:$E$181,MATCH(C3007,Products!$A$2:$A$181,0))</f>
        <v>940.96</v>
      </c>
      <c r="I3007" s="12" t="str">
        <f aca="false">INDEX(Orders!$G$2:$G$3525,MATCH(B3007,Orders!$A$2:$A$3525,0))</f>
        <v>Cancelled</v>
      </c>
      <c r="J3007" s="16" t="n">
        <f aca="false">D3007*E3007*(1-F3007/100)</f>
        <v>1619</v>
      </c>
      <c r="K3007" s="16" t="n">
        <f aca="false">D3007*H3007</f>
        <v>940.96</v>
      </c>
      <c r="L3007" s="16" t="n">
        <f aca="false">J3007-K3007</f>
        <v>678.04</v>
      </c>
    </row>
    <row r="3008" customFormat="false" ht="15" hidden="false" customHeight="false" outlineLevel="0" collapsed="false">
      <c r="A3008" s="12" t="n">
        <v>3007</v>
      </c>
      <c r="B3008" s="12" t="n">
        <v>1586</v>
      </c>
      <c r="C3008" s="12" t="n">
        <v>2</v>
      </c>
      <c r="D3008" s="12" t="n">
        <v>1</v>
      </c>
      <c r="E3008" s="16" t="n">
        <v>4619</v>
      </c>
      <c r="F3008" s="12" t="n">
        <v>20</v>
      </c>
      <c r="G3008" s="12" t="str">
        <f aca="false">INDEX(Products!$C$2:$C$181,MATCH(C3008,Products!$A$2:$A$181,0))</f>
        <v>Electronics</v>
      </c>
      <c r="H3008" s="16" t="n">
        <f aca="false">INDEX(Products!$E$2:$E$181,MATCH(C3008,Products!$A$2:$A$181,0))</f>
        <v>3093.49</v>
      </c>
      <c r="I3008" s="12" t="str">
        <f aca="false">INDEX(Orders!$G$2:$G$3525,MATCH(B3008,Orders!$A$2:$A$3525,0))</f>
        <v>Cancelled</v>
      </c>
      <c r="J3008" s="16" t="n">
        <f aca="false">D3008*E3008*(1-F3008/100)</f>
        <v>3695.2</v>
      </c>
      <c r="K3008" s="16" t="n">
        <f aca="false">D3008*H3008</f>
        <v>3093.49</v>
      </c>
      <c r="L3008" s="16" t="n">
        <f aca="false">J3008-K3008</f>
        <v>601.710000000001</v>
      </c>
    </row>
    <row r="3009" customFormat="false" ht="15" hidden="false" customHeight="false" outlineLevel="0" collapsed="false">
      <c r="A3009" s="12" t="n">
        <v>3008</v>
      </c>
      <c r="B3009" s="12" t="n">
        <v>1587</v>
      </c>
      <c r="C3009" s="12" t="n">
        <v>95</v>
      </c>
      <c r="D3009" s="12" t="n">
        <v>1</v>
      </c>
      <c r="E3009" s="16" t="n">
        <v>1029</v>
      </c>
      <c r="F3009" s="12" t="n">
        <v>0</v>
      </c>
      <c r="G3009" s="12" t="str">
        <f aca="false">INDEX(Products!$C$2:$C$181,MATCH(C3009,Products!$A$2:$A$181,0))</f>
        <v>Beauty</v>
      </c>
      <c r="H3009" s="16" t="n">
        <f aca="false">INDEX(Products!$E$2:$E$181,MATCH(C3009,Products!$A$2:$A$181,0))</f>
        <v>615.72</v>
      </c>
      <c r="I3009" s="12" t="str">
        <f aca="false">INDEX(Orders!$G$2:$G$3525,MATCH(B3009,Orders!$A$2:$A$3525,0))</f>
        <v>Delivered</v>
      </c>
      <c r="J3009" s="16" t="n">
        <f aca="false">D3009*E3009*(1-F3009/100)</f>
        <v>1029</v>
      </c>
      <c r="K3009" s="16" t="n">
        <f aca="false">D3009*H3009</f>
        <v>615.72</v>
      </c>
      <c r="L3009" s="16" t="n">
        <f aca="false">J3009-K3009</f>
        <v>413.28</v>
      </c>
    </row>
    <row r="3010" customFormat="false" ht="15" hidden="false" customHeight="false" outlineLevel="0" collapsed="false">
      <c r="A3010" s="12" t="n">
        <v>3009</v>
      </c>
      <c r="B3010" s="12" t="n">
        <v>1587</v>
      </c>
      <c r="C3010" s="12" t="n">
        <v>153</v>
      </c>
      <c r="D3010" s="12" t="n">
        <v>2</v>
      </c>
      <c r="E3010" s="16" t="n">
        <v>689</v>
      </c>
      <c r="F3010" s="12" t="n">
        <v>0</v>
      </c>
      <c r="G3010" s="12" t="str">
        <f aca="false">INDEX(Products!$C$2:$C$181,MATCH(C3010,Products!$A$2:$A$181,0))</f>
        <v>Books &amp; Stationery</v>
      </c>
      <c r="H3010" s="16" t="n">
        <f aca="false">INDEX(Products!$E$2:$E$181,MATCH(C3010,Products!$A$2:$A$181,0))</f>
        <v>513.42</v>
      </c>
      <c r="I3010" s="12" t="str">
        <f aca="false">INDEX(Orders!$G$2:$G$3525,MATCH(B3010,Orders!$A$2:$A$3525,0))</f>
        <v>Delivered</v>
      </c>
      <c r="J3010" s="16" t="n">
        <f aca="false">D3010*E3010*(1-F3010/100)</f>
        <v>1378</v>
      </c>
      <c r="K3010" s="16" t="n">
        <f aca="false">D3010*H3010</f>
        <v>1026.84</v>
      </c>
      <c r="L3010" s="16" t="n">
        <f aca="false">J3010-K3010</f>
        <v>351.16</v>
      </c>
    </row>
    <row r="3011" customFormat="false" ht="15" hidden="false" customHeight="false" outlineLevel="0" collapsed="false">
      <c r="A3011" s="12" t="n">
        <v>3010</v>
      </c>
      <c r="B3011" s="12" t="n">
        <v>1587</v>
      </c>
      <c r="C3011" s="12" t="n">
        <v>67</v>
      </c>
      <c r="D3011" s="12" t="n">
        <v>1</v>
      </c>
      <c r="E3011" s="16" t="n">
        <v>629</v>
      </c>
      <c r="F3011" s="12" t="n">
        <v>15</v>
      </c>
      <c r="G3011" s="12" t="str">
        <f aca="false">INDEX(Products!$C$2:$C$181,MATCH(C3011,Products!$A$2:$A$181,0))</f>
        <v>Fashion</v>
      </c>
      <c r="H3011" s="16" t="n">
        <f aca="false">INDEX(Products!$E$2:$E$181,MATCH(C3011,Products!$A$2:$A$181,0))</f>
        <v>388.42</v>
      </c>
      <c r="I3011" s="12" t="str">
        <f aca="false">INDEX(Orders!$G$2:$G$3525,MATCH(B3011,Orders!$A$2:$A$3525,0))</f>
        <v>Delivered</v>
      </c>
      <c r="J3011" s="16" t="n">
        <f aca="false">D3011*E3011*(1-F3011/100)</f>
        <v>534.65</v>
      </c>
      <c r="K3011" s="16" t="n">
        <f aca="false">D3011*H3011</f>
        <v>388.42</v>
      </c>
      <c r="L3011" s="16" t="n">
        <f aca="false">J3011-K3011</f>
        <v>146.23</v>
      </c>
    </row>
    <row r="3012" customFormat="false" ht="15" hidden="false" customHeight="false" outlineLevel="0" collapsed="false">
      <c r="A3012" s="12" t="n">
        <v>3011</v>
      </c>
      <c r="B3012" s="12" t="n">
        <v>1587</v>
      </c>
      <c r="C3012" s="12" t="n">
        <v>139</v>
      </c>
      <c r="D3012" s="12" t="n">
        <v>3</v>
      </c>
      <c r="E3012" s="16" t="n">
        <v>3249</v>
      </c>
      <c r="F3012" s="12" t="n">
        <v>20</v>
      </c>
      <c r="G3012" s="12" t="str">
        <f aca="false">INDEX(Products!$C$2:$C$181,MATCH(C3012,Products!$A$2:$A$181,0))</f>
        <v>Sports &amp; Fitness</v>
      </c>
      <c r="H3012" s="16" t="n">
        <f aca="false">INDEX(Products!$E$2:$E$181,MATCH(C3012,Products!$A$2:$A$181,0))</f>
        <v>2209.3</v>
      </c>
      <c r="I3012" s="12" t="str">
        <f aca="false">INDEX(Orders!$G$2:$G$3525,MATCH(B3012,Orders!$A$2:$A$3525,0))</f>
        <v>Delivered</v>
      </c>
      <c r="J3012" s="16" t="n">
        <f aca="false">D3012*E3012*(1-F3012/100)</f>
        <v>7797.6</v>
      </c>
      <c r="K3012" s="16" t="n">
        <f aca="false">D3012*H3012</f>
        <v>6627.9</v>
      </c>
      <c r="L3012" s="16" t="n">
        <f aca="false">J3012-K3012</f>
        <v>1169.7</v>
      </c>
    </row>
    <row r="3013" customFormat="false" ht="15" hidden="false" customHeight="false" outlineLevel="0" collapsed="false">
      <c r="A3013" s="12" t="n">
        <v>3012</v>
      </c>
      <c r="B3013" s="12" t="n">
        <v>1588</v>
      </c>
      <c r="C3013" s="12" t="n">
        <v>131</v>
      </c>
      <c r="D3013" s="12" t="n">
        <v>1</v>
      </c>
      <c r="E3013" s="16" t="n">
        <v>2569</v>
      </c>
      <c r="F3013" s="12" t="n">
        <v>10</v>
      </c>
      <c r="G3013" s="12" t="str">
        <f aca="false">INDEX(Products!$C$2:$C$181,MATCH(C3013,Products!$A$2:$A$181,0))</f>
        <v>Sports &amp; Fitness</v>
      </c>
      <c r="H3013" s="16" t="n">
        <f aca="false">INDEX(Products!$E$2:$E$181,MATCH(C3013,Products!$A$2:$A$181,0))</f>
        <v>1921.64</v>
      </c>
      <c r="I3013" s="12" t="str">
        <f aca="false">INDEX(Orders!$G$2:$G$3525,MATCH(B3013,Orders!$A$2:$A$3525,0))</f>
        <v>Cancelled</v>
      </c>
      <c r="J3013" s="16" t="n">
        <f aca="false">D3013*E3013*(1-F3013/100)</f>
        <v>2312.1</v>
      </c>
      <c r="K3013" s="16" t="n">
        <f aca="false">D3013*H3013</f>
        <v>1921.64</v>
      </c>
      <c r="L3013" s="16" t="n">
        <f aca="false">J3013-K3013</f>
        <v>390.46</v>
      </c>
    </row>
    <row r="3014" customFormat="false" ht="15" hidden="false" customHeight="false" outlineLevel="0" collapsed="false">
      <c r="A3014" s="12" t="n">
        <v>3013</v>
      </c>
      <c r="B3014" s="12" t="n">
        <v>1588</v>
      </c>
      <c r="C3014" s="12" t="n">
        <v>103</v>
      </c>
      <c r="D3014" s="12" t="n">
        <v>1</v>
      </c>
      <c r="E3014" s="16" t="n">
        <v>1159</v>
      </c>
      <c r="F3014" s="12" t="n">
        <v>0</v>
      </c>
      <c r="G3014" s="12" t="str">
        <f aca="false">INDEX(Products!$C$2:$C$181,MATCH(C3014,Products!$A$2:$A$181,0))</f>
        <v>Beauty</v>
      </c>
      <c r="H3014" s="16" t="n">
        <f aca="false">INDEX(Products!$E$2:$E$181,MATCH(C3014,Products!$A$2:$A$181,0))</f>
        <v>639.58</v>
      </c>
      <c r="I3014" s="12" t="str">
        <f aca="false">INDEX(Orders!$G$2:$G$3525,MATCH(B3014,Orders!$A$2:$A$3525,0))</f>
        <v>Cancelled</v>
      </c>
      <c r="J3014" s="16" t="n">
        <f aca="false">D3014*E3014*(1-F3014/100)</f>
        <v>1159</v>
      </c>
      <c r="K3014" s="16" t="n">
        <f aca="false">D3014*H3014</f>
        <v>639.58</v>
      </c>
      <c r="L3014" s="16" t="n">
        <f aca="false">J3014-K3014</f>
        <v>519.42</v>
      </c>
    </row>
    <row r="3015" customFormat="false" ht="15" hidden="false" customHeight="false" outlineLevel="0" collapsed="false">
      <c r="A3015" s="12" t="n">
        <v>3014</v>
      </c>
      <c r="B3015" s="12" t="n">
        <v>1588</v>
      </c>
      <c r="C3015" s="12" t="n">
        <v>77</v>
      </c>
      <c r="D3015" s="12" t="n">
        <v>1</v>
      </c>
      <c r="E3015" s="16" t="n">
        <v>699</v>
      </c>
      <c r="F3015" s="12" t="n">
        <v>0</v>
      </c>
      <c r="G3015" s="12" t="str">
        <f aca="false">INDEX(Products!$C$2:$C$181,MATCH(C3015,Products!$A$2:$A$181,0))</f>
        <v>Fashion</v>
      </c>
      <c r="H3015" s="16" t="n">
        <f aca="false">INDEX(Products!$E$2:$E$181,MATCH(C3015,Products!$A$2:$A$181,0))</f>
        <v>452.88</v>
      </c>
      <c r="I3015" s="12" t="str">
        <f aca="false">INDEX(Orders!$G$2:$G$3525,MATCH(B3015,Orders!$A$2:$A$3525,0))</f>
        <v>Cancelled</v>
      </c>
      <c r="J3015" s="16" t="n">
        <f aca="false">D3015*E3015*(1-F3015/100)</f>
        <v>699</v>
      </c>
      <c r="K3015" s="16" t="n">
        <f aca="false">D3015*H3015</f>
        <v>452.88</v>
      </c>
      <c r="L3015" s="16" t="n">
        <f aca="false">J3015-K3015</f>
        <v>246.12</v>
      </c>
    </row>
    <row r="3016" customFormat="false" ht="15" hidden="false" customHeight="false" outlineLevel="0" collapsed="false">
      <c r="A3016" s="12" t="n">
        <v>3015</v>
      </c>
      <c r="B3016" s="12" t="n">
        <v>1589</v>
      </c>
      <c r="C3016" s="12" t="n">
        <v>5</v>
      </c>
      <c r="D3016" s="12" t="n">
        <v>1</v>
      </c>
      <c r="E3016" s="16" t="n">
        <v>3939</v>
      </c>
      <c r="F3016" s="12" t="n">
        <v>10</v>
      </c>
      <c r="G3016" s="12" t="str">
        <f aca="false">INDEX(Products!$C$2:$C$181,MATCH(C3016,Products!$A$2:$A$181,0))</f>
        <v>Electronics</v>
      </c>
      <c r="H3016" s="16" t="n">
        <f aca="false">INDEX(Products!$E$2:$E$181,MATCH(C3016,Products!$A$2:$A$181,0))</f>
        <v>2724.27</v>
      </c>
      <c r="I3016" s="12" t="str">
        <f aca="false">INDEX(Orders!$G$2:$G$3525,MATCH(B3016,Orders!$A$2:$A$3525,0))</f>
        <v>Cancelled</v>
      </c>
      <c r="J3016" s="16" t="n">
        <f aca="false">D3016*E3016*(1-F3016/100)</f>
        <v>3545.1</v>
      </c>
      <c r="K3016" s="16" t="n">
        <f aca="false">D3016*H3016</f>
        <v>2724.27</v>
      </c>
      <c r="L3016" s="16" t="n">
        <f aca="false">J3016-K3016</f>
        <v>820.83</v>
      </c>
    </row>
    <row r="3017" customFormat="false" ht="15" hidden="false" customHeight="false" outlineLevel="0" collapsed="false">
      <c r="A3017" s="12" t="n">
        <v>3016</v>
      </c>
      <c r="B3017" s="12" t="n">
        <v>1589</v>
      </c>
      <c r="C3017" s="12" t="n">
        <v>41</v>
      </c>
      <c r="D3017" s="12" t="n">
        <v>1</v>
      </c>
      <c r="E3017" s="16" t="n">
        <v>4379</v>
      </c>
      <c r="F3017" s="12" t="n">
        <v>10</v>
      </c>
      <c r="G3017" s="12" t="str">
        <f aca="false">INDEX(Products!$C$2:$C$181,MATCH(C3017,Products!$A$2:$A$181,0))</f>
        <v>Home &amp; Kitchen</v>
      </c>
      <c r="H3017" s="16" t="n">
        <f aca="false">INDEX(Products!$E$2:$E$181,MATCH(C3017,Products!$A$2:$A$181,0))</f>
        <v>2954.33</v>
      </c>
      <c r="I3017" s="12" t="str">
        <f aca="false">INDEX(Orders!$G$2:$G$3525,MATCH(B3017,Orders!$A$2:$A$3525,0))</f>
        <v>Cancelled</v>
      </c>
      <c r="J3017" s="16" t="n">
        <f aca="false">D3017*E3017*(1-F3017/100)</f>
        <v>3941.1</v>
      </c>
      <c r="K3017" s="16" t="n">
        <f aca="false">D3017*H3017</f>
        <v>2954.33</v>
      </c>
      <c r="L3017" s="16" t="n">
        <f aca="false">J3017-K3017</f>
        <v>986.77</v>
      </c>
    </row>
    <row r="3018" customFormat="false" ht="15" hidden="false" customHeight="false" outlineLevel="0" collapsed="false">
      <c r="A3018" s="12" t="n">
        <v>3017</v>
      </c>
      <c r="B3018" s="12" t="n">
        <v>1590</v>
      </c>
      <c r="C3018" s="12" t="n">
        <v>56</v>
      </c>
      <c r="D3018" s="12" t="n">
        <v>2</v>
      </c>
      <c r="E3018" s="16" t="n">
        <v>1739</v>
      </c>
      <c r="F3018" s="12" t="n">
        <v>0</v>
      </c>
      <c r="G3018" s="12" t="str">
        <f aca="false">INDEX(Products!$C$2:$C$181,MATCH(C3018,Products!$A$2:$A$181,0))</f>
        <v>Home &amp; Kitchen</v>
      </c>
      <c r="H3018" s="16" t="n">
        <f aca="false">INDEX(Products!$E$2:$E$181,MATCH(C3018,Products!$A$2:$A$181,0))</f>
        <v>1012.52</v>
      </c>
      <c r="I3018" s="12" t="str">
        <f aca="false">INDEX(Orders!$G$2:$G$3525,MATCH(B3018,Orders!$A$2:$A$3525,0))</f>
        <v>Delivered</v>
      </c>
      <c r="J3018" s="16" t="n">
        <f aca="false">D3018*E3018*(1-F3018/100)</f>
        <v>3478</v>
      </c>
      <c r="K3018" s="16" t="n">
        <f aca="false">D3018*H3018</f>
        <v>2025.04</v>
      </c>
      <c r="L3018" s="16" t="n">
        <f aca="false">J3018-K3018</f>
        <v>1452.96</v>
      </c>
    </row>
    <row r="3019" customFormat="false" ht="15" hidden="false" customHeight="false" outlineLevel="0" collapsed="false">
      <c r="A3019" s="12" t="n">
        <v>3018</v>
      </c>
      <c r="B3019" s="12" t="n">
        <v>1591</v>
      </c>
      <c r="C3019" s="12" t="n">
        <v>116</v>
      </c>
      <c r="D3019" s="12" t="n">
        <v>2</v>
      </c>
      <c r="E3019" s="16" t="n">
        <v>1469</v>
      </c>
      <c r="F3019" s="12" t="n">
        <v>0</v>
      </c>
      <c r="G3019" s="12" t="str">
        <f aca="false">INDEX(Products!$C$2:$C$181,MATCH(C3019,Products!$A$2:$A$181,0))</f>
        <v>Beauty</v>
      </c>
      <c r="H3019" s="16" t="n">
        <f aca="false">INDEX(Products!$E$2:$E$181,MATCH(C3019,Products!$A$2:$A$181,0))</f>
        <v>955.62</v>
      </c>
      <c r="I3019" s="12" t="str">
        <f aca="false">INDEX(Orders!$G$2:$G$3525,MATCH(B3019,Orders!$A$2:$A$3525,0))</f>
        <v>Cancelled</v>
      </c>
      <c r="J3019" s="16" t="n">
        <f aca="false">D3019*E3019*(1-F3019/100)</f>
        <v>2938</v>
      </c>
      <c r="K3019" s="16" t="n">
        <f aca="false">D3019*H3019</f>
        <v>1911.24</v>
      </c>
      <c r="L3019" s="16" t="n">
        <f aca="false">J3019-K3019</f>
        <v>1026.76</v>
      </c>
    </row>
    <row r="3020" customFormat="false" ht="15" hidden="false" customHeight="false" outlineLevel="0" collapsed="false">
      <c r="A3020" s="12" t="n">
        <v>3019</v>
      </c>
      <c r="B3020" s="12" t="n">
        <v>1592</v>
      </c>
      <c r="C3020" s="12" t="n">
        <v>55</v>
      </c>
      <c r="D3020" s="12" t="n">
        <v>1</v>
      </c>
      <c r="E3020" s="16" t="n">
        <v>1459</v>
      </c>
      <c r="F3020" s="12" t="n">
        <v>0</v>
      </c>
      <c r="G3020" s="12" t="str">
        <f aca="false">INDEX(Products!$C$2:$C$181,MATCH(C3020,Products!$A$2:$A$181,0))</f>
        <v>Home &amp; Kitchen</v>
      </c>
      <c r="H3020" s="16" t="n">
        <f aca="false">INDEX(Products!$E$2:$E$181,MATCH(C3020,Products!$A$2:$A$181,0))</f>
        <v>824.91</v>
      </c>
      <c r="I3020" s="12" t="str">
        <f aca="false">INDEX(Orders!$G$2:$G$3525,MATCH(B3020,Orders!$A$2:$A$3525,0))</f>
        <v>Cancelled</v>
      </c>
      <c r="J3020" s="16" t="n">
        <f aca="false">D3020*E3020*(1-F3020/100)</f>
        <v>1459</v>
      </c>
      <c r="K3020" s="16" t="n">
        <f aca="false">D3020*H3020</f>
        <v>824.91</v>
      </c>
      <c r="L3020" s="16" t="n">
        <f aca="false">J3020-K3020</f>
        <v>634.09</v>
      </c>
    </row>
    <row r="3021" customFormat="false" ht="15" hidden="false" customHeight="false" outlineLevel="0" collapsed="false">
      <c r="A3021" s="12" t="n">
        <v>3020</v>
      </c>
      <c r="B3021" s="12" t="n">
        <v>1593</v>
      </c>
      <c r="C3021" s="12" t="n">
        <v>37</v>
      </c>
      <c r="D3021" s="12" t="n">
        <v>1</v>
      </c>
      <c r="E3021" s="16" t="n">
        <v>439</v>
      </c>
      <c r="F3021" s="12" t="n">
        <v>20</v>
      </c>
      <c r="G3021" s="12" t="str">
        <f aca="false">INDEX(Products!$C$2:$C$181,MATCH(C3021,Products!$A$2:$A$181,0))</f>
        <v>Home &amp; Kitchen</v>
      </c>
      <c r="H3021" s="16" t="n">
        <f aca="false">INDEX(Products!$E$2:$E$181,MATCH(C3021,Products!$A$2:$A$181,0))</f>
        <v>313.05</v>
      </c>
      <c r="I3021" s="12" t="str">
        <f aca="false">INDEX(Orders!$G$2:$G$3525,MATCH(B3021,Orders!$A$2:$A$3525,0))</f>
        <v>Delivered</v>
      </c>
      <c r="J3021" s="16" t="n">
        <f aca="false">D3021*E3021*(1-F3021/100)</f>
        <v>351.2</v>
      </c>
      <c r="K3021" s="16" t="n">
        <f aca="false">D3021*H3021</f>
        <v>313.05</v>
      </c>
      <c r="L3021" s="16" t="n">
        <f aca="false">J3021-K3021</f>
        <v>38.15</v>
      </c>
    </row>
    <row r="3022" customFormat="false" ht="15" hidden="false" customHeight="false" outlineLevel="0" collapsed="false">
      <c r="A3022" s="12" t="n">
        <v>3021</v>
      </c>
      <c r="B3022" s="12" t="n">
        <v>1593</v>
      </c>
      <c r="C3022" s="12" t="n">
        <v>172</v>
      </c>
      <c r="D3022" s="12" t="n">
        <v>1</v>
      </c>
      <c r="E3022" s="16" t="n">
        <v>249</v>
      </c>
      <c r="F3022" s="12" t="n">
        <v>5</v>
      </c>
      <c r="G3022" s="12" t="str">
        <f aca="false">INDEX(Products!$C$2:$C$181,MATCH(C3022,Products!$A$2:$A$181,0))</f>
        <v>Books &amp; Stationery</v>
      </c>
      <c r="H3022" s="16" t="n">
        <f aca="false">INDEX(Products!$E$2:$E$181,MATCH(C3022,Products!$A$2:$A$181,0))</f>
        <v>158.56</v>
      </c>
      <c r="I3022" s="12" t="str">
        <f aca="false">INDEX(Orders!$G$2:$G$3525,MATCH(B3022,Orders!$A$2:$A$3525,0))</f>
        <v>Delivered</v>
      </c>
      <c r="J3022" s="16" t="n">
        <f aca="false">D3022*E3022*(1-F3022/100)</f>
        <v>236.55</v>
      </c>
      <c r="K3022" s="16" t="n">
        <f aca="false">D3022*H3022</f>
        <v>158.56</v>
      </c>
      <c r="L3022" s="16" t="n">
        <f aca="false">J3022-K3022</f>
        <v>77.99</v>
      </c>
    </row>
    <row r="3023" customFormat="false" ht="15" hidden="false" customHeight="false" outlineLevel="0" collapsed="false">
      <c r="A3023" s="12" t="n">
        <v>3022</v>
      </c>
      <c r="B3023" s="12" t="n">
        <v>1593</v>
      </c>
      <c r="C3023" s="12" t="n">
        <v>48</v>
      </c>
      <c r="D3023" s="12" t="n">
        <v>1</v>
      </c>
      <c r="E3023" s="16" t="n">
        <v>3959</v>
      </c>
      <c r="F3023" s="12" t="n">
        <v>0</v>
      </c>
      <c r="G3023" s="12" t="str">
        <f aca="false">INDEX(Products!$C$2:$C$181,MATCH(C3023,Products!$A$2:$A$181,0))</f>
        <v>Home &amp; Kitchen</v>
      </c>
      <c r="H3023" s="16" t="n">
        <f aca="false">INDEX(Products!$E$2:$E$181,MATCH(C3023,Products!$A$2:$A$181,0))</f>
        <v>2568.44</v>
      </c>
      <c r="I3023" s="12" t="str">
        <f aca="false">INDEX(Orders!$G$2:$G$3525,MATCH(B3023,Orders!$A$2:$A$3525,0))</f>
        <v>Delivered</v>
      </c>
      <c r="J3023" s="16" t="n">
        <f aca="false">D3023*E3023*(1-F3023/100)</f>
        <v>3959</v>
      </c>
      <c r="K3023" s="16" t="n">
        <f aca="false">D3023*H3023</f>
        <v>2568.44</v>
      </c>
      <c r="L3023" s="16" t="n">
        <f aca="false">J3023-K3023</f>
        <v>1390.56</v>
      </c>
    </row>
    <row r="3024" customFormat="false" ht="15" hidden="false" customHeight="false" outlineLevel="0" collapsed="false">
      <c r="A3024" s="12" t="n">
        <v>3023</v>
      </c>
      <c r="B3024" s="12" t="n">
        <v>1594</v>
      </c>
      <c r="C3024" s="12" t="n">
        <v>57</v>
      </c>
      <c r="D3024" s="12" t="n">
        <v>1</v>
      </c>
      <c r="E3024" s="16" t="n">
        <v>4689</v>
      </c>
      <c r="F3024" s="12" t="n">
        <v>0</v>
      </c>
      <c r="G3024" s="12" t="str">
        <f aca="false">INDEX(Products!$C$2:$C$181,MATCH(C3024,Products!$A$2:$A$181,0))</f>
        <v>Home &amp; Kitchen</v>
      </c>
      <c r="H3024" s="16" t="n">
        <f aca="false">INDEX(Products!$E$2:$E$181,MATCH(C3024,Products!$A$2:$A$181,0))</f>
        <v>3336.81</v>
      </c>
      <c r="I3024" s="12" t="str">
        <f aca="false">INDEX(Orders!$G$2:$G$3525,MATCH(B3024,Orders!$A$2:$A$3525,0))</f>
        <v>Cancelled</v>
      </c>
      <c r="J3024" s="16" t="n">
        <f aca="false">D3024*E3024*(1-F3024/100)</f>
        <v>4689</v>
      </c>
      <c r="K3024" s="16" t="n">
        <f aca="false">D3024*H3024</f>
        <v>3336.81</v>
      </c>
      <c r="L3024" s="16" t="n">
        <f aca="false">J3024-K3024</f>
        <v>1352.19</v>
      </c>
    </row>
    <row r="3025" customFormat="false" ht="15" hidden="false" customHeight="false" outlineLevel="0" collapsed="false">
      <c r="A3025" s="12" t="n">
        <v>3024</v>
      </c>
      <c r="B3025" s="12" t="n">
        <v>1594</v>
      </c>
      <c r="C3025" s="12" t="n">
        <v>70</v>
      </c>
      <c r="D3025" s="12" t="n">
        <v>1</v>
      </c>
      <c r="E3025" s="16" t="n">
        <v>1289</v>
      </c>
      <c r="F3025" s="12" t="n">
        <v>0</v>
      </c>
      <c r="G3025" s="12" t="str">
        <f aca="false">INDEX(Products!$C$2:$C$181,MATCH(C3025,Products!$A$2:$A$181,0))</f>
        <v>Fashion</v>
      </c>
      <c r="H3025" s="16" t="n">
        <f aca="false">INDEX(Products!$E$2:$E$181,MATCH(C3025,Products!$A$2:$A$181,0))</f>
        <v>959.48</v>
      </c>
      <c r="I3025" s="12" t="str">
        <f aca="false">INDEX(Orders!$G$2:$G$3525,MATCH(B3025,Orders!$A$2:$A$3525,0))</f>
        <v>Cancelled</v>
      </c>
      <c r="J3025" s="16" t="n">
        <f aca="false">D3025*E3025*(1-F3025/100)</f>
        <v>1289</v>
      </c>
      <c r="K3025" s="16" t="n">
        <f aca="false">D3025*H3025</f>
        <v>959.48</v>
      </c>
      <c r="L3025" s="16" t="n">
        <f aca="false">J3025-K3025</f>
        <v>329.52</v>
      </c>
    </row>
    <row r="3026" customFormat="false" ht="15" hidden="false" customHeight="false" outlineLevel="0" collapsed="false">
      <c r="A3026" s="12" t="n">
        <v>3025</v>
      </c>
      <c r="B3026" s="12" t="n">
        <v>1595</v>
      </c>
      <c r="C3026" s="12" t="n">
        <v>174</v>
      </c>
      <c r="D3026" s="12" t="n">
        <v>1</v>
      </c>
      <c r="E3026" s="16" t="n">
        <v>619</v>
      </c>
      <c r="F3026" s="12" t="n">
        <v>15</v>
      </c>
      <c r="G3026" s="12" t="str">
        <f aca="false">INDEX(Products!$C$2:$C$181,MATCH(C3026,Products!$A$2:$A$181,0))</f>
        <v>Books &amp; Stationery</v>
      </c>
      <c r="H3026" s="16" t="n">
        <f aca="false">INDEX(Products!$E$2:$E$181,MATCH(C3026,Products!$A$2:$A$181,0))</f>
        <v>346.06</v>
      </c>
      <c r="I3026" s="12" t="str">
        <f aca="false">INDEX(Orders!$G$2:$G$3525,MATCH(B3026,Orders!$A$2:$A$3525,0))</f>
        <v>Returned</v>
      </c>
      <c r="J3026" s="16" t="n">
        <f aca="false">D3026*E3026*(1-F3026/100)</f>
        <v>526.15</v>
      </c>
      <c r="K3026" s="16" t="n">
        <f aca="false">D3026*H3026</f>
        <v>346.06</v>
      </c>
      <c r="L3026" s="16" t="n">
        <f aca="false">J3026-K3026</f>
        <v>180.09</v>
      </c>
    </row>
    <row r="3027" customFormat="false" ht="15" hidden="false" customHeight="false" outlineLevel="0" collapsed="false">
      <c r="A3027" s="12" t="n">
        <v>3026</v>
      </c>
      <c r="B3027" s="12" t="n">
        <v>1595</v>
      </c>
      <c r="C3027" s="12" t="n">
        <v>37</v>
      </c>
      <c r="D3027" s="12" t="n">
        <v>1</v>
      </c>
      <c r="E3027" s="16" t="n">
        <v>439</v>
      </c>
      <c r="F3027" s="12" t="n">
        <v>10</v>
      </c>
      <c r="G3027" s="12" t="str">
        <f aca="false">INDEX(Products!$C$2:$C$181,MATCH(C3027,Products!$A$2:$A$181,0))</f>
        <v>Home &amp; Kitchen</v>
      </c>
      <c r="H3027" s="16" t="n">
        <f aca="false">INDEX(Products!$E$2:$E$181,MATCH(C3027,Products!$A$2:$A$181,0))</f>
        <v>313.05</v>
      </c>
      <c r="I3027" s="12" t="str">
        <f aca="false">INDEX(Orders!$G$2:$G$3525,MATCH(B3027,Orders!$A$2:$A$3525,0))</f>
        <v>Returned</v>
      </c>
      <c r="J3027" s="16" t="n">
        <f aca="false">D3027*E3027*(1-F3027/100)</f>
        <v>395.1</v>
      </c>
      <c r="K3027" s="16" t="n">
        <f aca="false">D3027*H3027</f>
        <v>313.05</v>
      </c>
      <c r="L3027" s="16" t="n">
        <f aca="false">J3027-K3027</f>
        <v>82.05</v>
      </c>
    </row>
    <row r="3028" customFormat="false" ht="15" hidden="false" customHeight="false" outlineLevel="0" collapsed="false">
      <c r="A3028" s="12" t="n">
        <v>3027</v>
      </c>
      <c r="B3028" s="12" t="n">
        <v>1596</v>
      </c>
      <c r="C3028" s="12" t="n">
        <v>123</v>
      </c>
      <c r="D3028" s="12" t="n">
        <v>2</v>
      </c>
      <c r="E3028" s="16" t="n">
        <v>319</v>
      </c>
      <c r="F3028" s="12" t="n">
        <v>0</v>
      </c>
      <c r="G3028" s="12" t="str">
        <f aca="false">INDEX(Products!$C$2:$C$181,MATCH(C3028,Products!$A$2:$A$181,0))</f>
        <v>Sports &amp; Fitness</v>
      </c>
      <c r="H3028" s="16" t="n">
        <f aca="false">INDEX(Products!$E$2:$E$181,MATCH(C3028,Products!$A$2:$A$181,0))</f>
        <v>234.68</v>
      </c>
      <c r="I3028" s="12" t="str">
        <f aca="false">INDEX(Orders!$G$2:$G$3525,MATCH(B3028,Orders!$A$2:$A$3525,0))</f>
        <v>Delivered</v>
      </c>
      <c r="J3028" s="16" t="n">
        <f aca="false">D3028*E3028*(1-F3028/100)</f>
        <v>638</v>
      </c>
      <c r="K3028" s="16" t="n">
        <f aca="false">D3028*H3028</f>
        <v>469.36</v>
      </c>
      <c r="L3028" s="16" t="n">
        <f aca="false">J3028-K3028</f>
        <v>168.64</v>
      </c>
    </row>
    <row r="3029" customFormat="false" ht="15" hidden="false" customHeight="false" outlineLevel="0" collapsed="false">
      <c r="A3029" s="12" t="n">
        <v>3028</v>
      </c>
      <c r="B3029" s="12" t="n">
        <v>1596</v>
      </c>
      <c r="C3029" s="12" t="n">
        <v>151</v>
      </c>
      <c r="D3029" s="12" t="n">
        <v>1</v>
      </c>
      <c r="E3029" s="16" t="n">
        <v>149</v>
      </c>
      <c r="F3029" s="12" t="n">
        <v>0</v>
      </c>
      <c r="G3029" s="12" t="str">
        <f aca="false">INDEX(Products!$C$2:$C$181,MATCH(C3029,Products!$A$2:$A$181,0))</f>
        <v>Books &amp; Stationery</v>
      </c>
      <c r="H3029" s="16" t="n">
        <f aca="false">INDEX(Products!$E$2:$E$181,MATCH(C3029,Products!$A$2:$A$181,0))</f>
        <v>97.78</v>
      </c>
      <c r="I3029" s="12" t="str">
        <f aca="false">INDEX(Orders!$G$2:$G$3525,MATCH(B3029,Orders!$A$2:$A$3525,0))</f>
        <v>Delivered</v>
      </c>
      <c r="J3029" s="16" t="n">
        <f aca="false">D3029*E3029*(1-F3029/100)</f>
        <v>149</v>
      </c>
      <c r="K3029" s="16" t="n">
        <f aca="false">D3029*H3029</f>
        <v>97.78</v>
      </c>
      <c r="L3029" s="16" t="n">
        <f aca="false">J3029-K3029</f>
        <v>51.22</v>
      </c>
    </row>
    <row r="3030" customFormat="false" ht="15" hidden="false" customHeight="false" outlineLevel="0" collapsed="false">
      <c r="A3030" s="12" t="n">
        <v>3029</v>
      </c>
      <c r="B3030" s="12" t="n">
        <v>1597</v>
      </c>
      <c r="C3030" s="12" t="n">
        <v>155</v>
      </c>
      <c r="D3030" s="12" t="n">
        <v>1</v>
      </c>
      <c r="E3030" s="16" t="n">
        <v>749</v>
      </c>
      <c r="F3030" s="12" t="n">
        <v>10</v>
      </c>
      <c r="G3030" s="12" t="str">
        <f aca="false">INDEX(Products!$C$2:$C$181,MATCH(C3030,Products!$A$2:$A$181,0))</f>
        <v>Books &amp; Stationery</v>
      </c>
      <c r="H3030" s="16" t="n">
        <f aca="false">INDEX(Products!$E$2:$E$181,MATCH(C3030,Products!$A$2:$A$181,0))</f>
        <v>452.52</v>
      </c>
      <c r="I3030" s="12" t="str">
        <f aca="false">INDEX(Orders!$G$2:$G$3525,MATCH(B3030,Orders!$A$2:$A$3525,0))</f>
        <v>Delivered</v>
      </c>
      <c r="J3030" s="16" t="n">
        <f aca="false">D3030*E3030*(1-F3030/100)</f>
        <v>674.1</v>
      </c>
      <c r="K3030" s="16" t="n">
        <f aca="false">D3030*H3030</f>
        <v>452.52</v>
      </c>
      <c r="L3030" s="16" t="n">
        <f aca="false">J3030-K3030</f>
        <v>221.58</v>
      </c>
    </row>
    <row r="3031" customFormat="false" ht="15" hidden="false" customHeight="false" outlineLevel="0" collapsed="false">
      <c r="A3031" s="12" t="n">
        <v>3030</v>
      </c>
      <c r="B3031" s="12" t="n">
        <v>1597</v>
      </c>
      <c r="C3031" s="12" t="n">
        <v>146</v>
      </c>
      <c r="D3031" s="12" t="n">
        <v>1</v>
      </c>
      <c r="E3031" s="16" t="n">
        <v>369</v>
      </c>
      <c r="F3031" s="12" t="n">
        <v>10</v>
      </c>
      <c r="G3031" s="12" t="str">
        <f aca="false">INDEX(Products!$C$2:$C$181,MATCH(C3031,Products!$A$2:$A$181,0))</f>
        <v>Sports &amp; Fitness</v>
      </c>
      <c r="H3031" s="16" t="n">
        <f aca="false">INDEX(Products!$E$2:$E$181,MATCH(C3031,Products!$A$2:$A$181,0))</f>
        <v>205.71</v>
      </c>
      <c r="I3031" s="12" t="str">
        <f aca="false">INDEX(Orders!$G$2:$G$3525,MATCH(B3031,Orders!$A$2:$A$3525,0))</f>
        <v>Delivered</v>
      </c>
      <c r="J3031" s="16" t="n">
        <f aca="false">D3031*E3031*(1-F3031/100)</f>
        <v>332.1</v>
      </c>
      <c r="K3031" s="16" t="n">
        <f aca="false">D3031*H3031</f>
        <v>205.71</v>
      </c>
      <c r="L3031" s="16" t="n">
        <f aca="false">J3031-K3031</f>
        <v>126.39</v>
      </c>
    </row>
    <row r="3032" customFormat="false" ht="15" hidden="false" customHeight="false" outlineLevel="0" collapsed="false">
      <c r="A3032" s="12" t="n">
        <v>3031</v>
      </c>
      <c r="B3032" s="12" t="n">
        <v>1597</v>
      </c>
      <c r="C3032" s="12" t="n">
        <v>179</v>
      </c>
      <c r="D3032" s="12" t="n">
        <v>1</v>
      </c>
      <c r="E3032" s="16" t="n">
        <v>129</v>
      </c>
      <c r="F3032" s="12" t="n">
        <v>0</v>
      </c>
      <c r="G3032" s="12" t="str">
        <f aca="false">INDEX(Products!$C$2:$C$181,MATCH(C3032,Products!$A$2:$A$181,0))</f>
        <v>Books &amp; Stationery</v>
      </c>
      <c r="H3032" s="16" t="n">
        <f aca="false">INDEX(Products!$E$2:$E$181,MATCH(C3032,Products!$A$2:$A$181,0))</f>
        <v>86.06</v>
      </c>
      <c r="I3032" s="12" t="str">
        <f aca="false">INDEX(Orders!$G$2:$G$3525,MATCH(B3032,Orders!$A$2:$A$3525,0))</f>
        <v>Delivered</v>
      </c>
      <c r="J3032" s="16" t="n">
        <f aca="false">D3032*E3032*(1-F3032/100)</f>
        <v>129</v>
      </c>
      <c r="K3032" s="16" t="n">
        <f aca="false">D3032*H3032</f>
        <v>86.06</v>
      </c>
      <c r="L3032" s="16" t="n">
        <f aca="false">J3032-K3032</f>
        <v>42.94</v>
      </c>
    </row>
    <row r="3033" customFormat="false" ht="15" hidden="false" customHeight="false" outlineLevel="0" collapsed="false">
      <c r="A3033" s="12" t="n">
        <v>3032</v>
      </c>
      <c r="B3033" s="12" t="n">
        <v>1598</v>
      </c>
      <c r="C3033" s="12" t="n">
        <v>90</v>
      </c>
      <c r="D3033" s="12" t="n">
        <v>3</v>
      </c>
      <c r="E3033" s="16" t="n">
        <v>2839</v>
      </c>
      <c r="F3033" s="12" t="n">
        <v>5</v>
      </c>
      <c r="G3033" s="12" t="str">
        <f aca="false">INDEX(Products!$C$2:$C$181,MATCH(C3033,Products!$A$2:$A$181,0))</f>
        <v>Fashion</v>
      </c>
      <c r="H3033" s="16" t="n">
        <f aca="false">INDEX(Products!$E$2:$E$181,MATCH(C3033,Products!$A$2:$A$181,0))</f>
        <v>1639.53</v>
      </c>
      <c r="I3033" s="12" t="str">
        <f aca="false">INDEX(Orders!$G$2:$G$3525,MATCH(B3033,Orders!$A$2:$A$3525,0))</f>
        <v>Returned</v>
      </c>
      <c r="J3033" s="16" t="n">
        <f aca="false">D3033*E3033*(1-F3033/100)</f>
        <v>8091.15</v>
      </c>
      <c r="K3033" s="16" t="n">
        <f aca="false">D3033*H3033</f>
        <v>4918.59</v>
      </c>
      <c r="L3033" s="16" t="n">
        <f aca="false">J3033-K3033</f>
        <v>3172.56</v>
      </c>
    </row>
    <row r="3034" customFormat="false" ht="15" hidden="false" customHeight="false" outlineLevel="0" collapsed="false">
      <c r="A3034" s="12" t="n">
        <v>3033</v>
      </c>
      <c r="B3034" s="12" t="n">
        <v>1598</v>
      </c>
      <c r="C3034" s="12" t="n">
        <v>118</v>
      </c>
      <c r="D3034" s="12" t="n">
        <v>1</v>
      </c>
      <c r="E3034" s="16" t="n">
        <v>479</v>
      </c>
      <c r="F3034" s="12" t="n">
        <v>0</v>
      </c>
      <c r="G3034" s="12" t="str">
        <f aca="false">INDEX(Products!$C$2:$C$181,MATCH(C3034,Products!$A$2:$A$181,0))</f>
        <v>Beauty</v>
      </c>
      <c r="H3034" s="16" t="n">
        <f aca="false">INDEX(Products!$E$2:$E$181,MATCH(C3034,Products!$A$2:$A$181,0))</f>
        <v>332.66</v>
      </c>
      <c r="I3034" s="12" t="str">
        <f aca="false">INDEX(Orders!$G$2:$G$3525,MATCH(B3034,Orders!$A$2:$A$3525,0))</f>
        <v>Returned</v>
      </c>
      <c r="J3034" s="16" t="n">
        <f aca="false">D3034*E3034*(1-F3034/100)</f>
        <v>479</v>
      </c>
      <c r="K3034" s="16" t="n">
        <f aca="false">D3034*H3034</f>
        <v>332.66</v>
      </c>
      <c r="L3034" s="16" t="n">
        <f aca="false">J3034-K3034</f>
        <v>146.34</v>
      </c>
    </row>
    <row r="3035" customFormat="false" ht="15" hidden="false" customHeight="false" outlineLevel="0" collapsed="false">
      <c r="A3035" s="12" t="n">
        <v>3034</v>
      </c>
      <c r="B3035" s="12" t="n">
        <v>1599</v>
      </c>
      <c r="C3035" s="12" t="n">
        <v>157</v>
      </c>
      <c r="D3035" s="12" t="n">
        <v>1</v>
      </c>
      <c r="E3035" s="16" t="n">
        <v>129</v>
      </c>
      <c r="F3035" s="12" t="n">
        <v>0</v>
      </c>
      <c r="G3035" s="12" t="str">
        <f aca="false">INDEX(Products!$C$2:$C$181,MATCH(C3035,Products!$A$2:$A$181,0))</f>
        <v>Books &amp; Stationery</v>
      </c>
      <c r="H3035" s="16" t="n">
        <f aca="false">INDEX(Products!$E$2:$E$181,MATCH(C3035,Products!$A$2:$A$181,0))</f>
        <v>95.79</v>
      </c>
      <c r="I3035" s="12" t="str">
        <f aca="false">INDEX(Orders!$G$2:$G$3525,MATCH(B3035,Orders!$A$2:$A$3525,0))</f>
        <v>Returned</v>
      </c>
      <c r="J3035" s="16" t="n">
        <f aca="false">D3035*E3035*(1-F3035/100)</f>
        <v>129</v>
      </c>
      <c r="K3035" s="16" t="n">
        <f aca="false">D3035*H3035</f>
        <v>95.79</v>
      </c>
      <c r="L3035" s="16" t="n">
        <f aca="false">J3035-K3035</f>
        <v>33.21</v>
      </c>
    </row>
    <row r="3036" customFormat="false" ht="15" hidden="false" customHeight="false" outlineLevel="0" collapsed="false">
      <c r="A3036" s="12" t="n">
        <v>3035</v>
      </c>
      <c r="B3036" s="12" t="n">
        <v>1600</v>
      </c>
      <c r="C3036" s="12" t="n">
        <v>22</v>
      </c>
      <c r="D3036" s="12" t="n">
        <v>1</v>
      </c>
      <c r="E3036" s="16" t="n">
        <v>989</v>
      </c>
      <c r="F3036" s="12" t="n">
        <v>0</v>
      </c>
      <c r="G3036" s="12" t="str">
        <f aca="false">INDEX(Products!$C$2:$C$181,MATCH(C3036,Products!$A$2:$A$181,0))</f>
        <v>Electronics</v>
      </c>
      <c r="H3036" s="16" t="n">
        <f aca="false">INDEX(Products!$E$2:$E$181,MATCH(C3036,Products!$A$2:$A$181,0))</f>
        <v>723.81</v>
      </c>
      <c r="I3036" s="12" t="str">
        <f aca="false">INDEX(Orders!$G$2:$G$3525,MATCH(B3036,Orders!$A$2:$A$3525,0))</f>
        <v>Delivered</v>
      </c>
      <c r="J3036" s="16" t="n">
        <f aca="false">D3036*E3036*(1-F3036/100)</f>
        <v>989</v>
      </c>
      <c r="K3036" s="16" t="n">
        <f aca="false">D3036*H3036</f>
        <v>723.81</v>
      </c>
      <c r="L3036" s="16" t="n">
        <f aca="false">J3036-K3036</f>
        <v>265.19</v>
      </c>
    </row>
    <row r="3037" customFormat="false" ht="15" hidden="false" customHeight="false" outlineLevel="0" collapsed="false">
      <c r="A3037" s="12" t="n">
        <v>3036</v>
      </c>
      <c r="B3037" s="12" t="n">
        <v>1601</v>
      </c>
      <c r="C3037" s="12" t="n">
        <v>73</v>
      </c>
      <c r="D3037" s="12" t="n">
        <v>1</v>
      </c>
      <c r="E3037" s="16" t="n">
        <v>1079</v>
      </c>
      <c r="F3037" s="12" t="n">
        <v>5</v>
      </c>
      <c r="G3037" s="12" t="str">
        <f aca="false">INDEX(Products!$C$2:$C$181,MATCH(C3037,Products!$A$2:$A$181,0))</f>
        <v>Fashion</v>
      </c>
      <c r="H3037" s="16" t="n">
        <f aca="false">INDEX(Products!$E$2:$E$181,MATCH(C3037,Products!$A$2:$A$181,0))</f>
        <v>601.41</v>
      </c>
      <c r="I3037" s="12" t="str">
        <f aca="false">INDEX(Orders!$G$2:$G$3525,MATCH(B3037,Orders!$A$2:$A$3525,0))</f>
        <v>Delivered</v>
      </c>
      <c r="J3037" s="16" t="n">
        <f aca="false">D3037*E3037*(1-F3037/100)</f>
        <v>1025.05</v>
      </c>
      <c r="K3037" s="16" t="n">
        <f aca="false">D3037*H3037</f>
        <v>601.41</v>
      </c>
      <c r="L3037" s="16" t="n">
        <f aca="false">J3037-K3037</f>
        <v>423.64</v>
      </c>
    </row>
    <row r="3038" customFormat="false" ht="15" hidden="false" customHeight="false" outlineLevel="0" collapsed="false">
      <c r="A3038" s="12" t="n">
        <v>3037</v>
      </c>
      <c r="B3038" s="12" t="n">
        <v>1601</v>
      </c>
      <c r="C3038" s="12" t="n">
        <v>10</v>
      </c>
      <c r="D3038" s="12" t="n">
        <v>1</v>
      </c>
      <c r="E3038" s="16" t="n">
        <v>3059</v>
      </c>
      <c r="F3038" s="12" t="n">
        <v>10</v>
      </c>
      <c r="G3038" s="12" t="str">
        <f aca="false">INDEX(Products!$C$2:$C$181,MATCH(C3038,Products!$A$2:$A$181,0))</f>
        <v>Electronics</v>
      </c>
      <c r="H3038" s="16" t="n">
        <f aca="false">INDEX(Products!$E$2:$E$181,MATCH(C3038,Products!$A$2:$A$181,0))</f>
        <v>1860.62</v>
      </c>
      <c r="I3038" s="12" t="str">
        <f aca="false">INDEX(Orders!$G$2:$G$3525,MATCH(B3038,Orders!$A$2:$A$3525,0))</f>
        <v>Delivered</v>
      </c>
      <c r="J3038" s="16" t="n">
        <f aca="false">D3038*E3038*(1-F3038/100)</f>
        <v>2753.1</v>
      </c>
      <c r="K3038" s="16" t="n">
        <f aca="false">D3038*H3038</f>
        <v>1860.62</v>
      </c>
      <c r="L3038" s="16" t="n">
        <f aca="false">J3038-K3038</f>
        <v>892.48</v>
      </c>
    </row>
    <row r="3039" customFormat="false" ht="15" hidden="false" customHeight="false" outlineLevel="0" collapsed="false">
      <c r="A3039" s="12" t="n">
        <v>3038</v>
      </c>
      <c r="B3039" s="12" t="n">
        <v>1602</v>
      </c>
      <c r="C3039" s="12" t="n">
        <v>68</v>
      </c>
      <c r="D3039" s="12" t="n">
        <v>1</v>
      </c>
      <c r="E3039" s="16" t="n">
        <v>2859</v>
      </c>
      <c r="F3039" s="12" t="n">
        <v>0</v>
      </c>
      <c r="G3039" s="12" t="str">
        <f aca="false">INDEX(Products!$C$2:$C$181,MATCH(C3039,Products!$A$2:$A$181,0))</f>
        <v>Fashion</v>
      </c>
      <c r="H3039" s="16" t="n">
        <f aca="false">INDEX(Products!$E$2:$E$181,MATCH(C3039,Products!$A$2:$A$181,0))</f>
        <v>1757.26</v>
      </c>
      <c r="I3039" s="12" t="str">
        <f aca="false">INDEX(Orders!$G$2:$G$3525,MATCH(B3039,Orders!$A$2:$A$3525,0))</f>
        <v>Delivered</v>
      </c>
      <c r="J3039" s="16" t="n">
        <f aca="false">D3039*E3039*(1-F3039/100)</f>
        <v>2859</v>
      </c>
      <c r="K3039" s="16" t="n">
        <f aca="false">D3039*H3039</f>
        <v>1757.26</v>
      </c>
      <c r="L3039" s="16" t="n">
        <f aca="false">J3039-K3039</f>
        <v>1101.74</v>
      </c>
    </row>
    <row r="3040" customFormat="false" ht="15" hidden="false" customHeight="false" outlineLevel="0" collapsed="false">
      <c r="A3040" s="12" t="n">
        <v>3039</v>
      </c>
      <c r="B3040" s="12" t="n">
        <v>1603</v>
      </c>
      <c r="C3040" s="12" t="n">
        <v>71</v>
      </c>
      <c r="D3040" s="12" t="n">
        <v>1</v>
      </c>
      <c r="E3040" s="16" t="n">
        <v>2909</v>
      </c>
      <c r="F3040" s="12" t="n">
        <v>20</v>
      </c>
      <c r="G3040" s="12" t="str">
        <f aca="false">INDEX(Products!$C$2:$C$181,MATCH(C3040,Products!$A$2:$A$181,0))</f>
        <v>Fashion</v>
      </c>
      <c r="H3040" s="16" t="n">
        <f aca="false">INDEX(Products!$E$2:$E$181,MATCH(C3040,Products!$A$2:$A$181,0))</f>
        <v>1746.44</v>
      </c>
      <c r="I3040" s="12" t="str">
        <f aca="false">INDEX(Orders!$G$2:$G$3525,MATCH(B3040,Orders!$A$2:$A$3525,0))</f>
        <v>Delivered</v>
      </c>
      <c r="J3040" s="16" t="n">
        <f aca="false">D3040*E3040*(1-F3040/100)</f>
        <v>2327.2</v>
      </c>
      <c r="K3040" s="16" t="n">
        <f aca="false">D3040*H3040</f>
        <v>1746.44</v>
      </c>
      <c r="L3040" s="16" t="n">
        <f aca="false">J3040-K3040</f>
        <v>580.76</v>
      </c>
    </row>
    <row r="3041" customFormat="false" ht="15" hidden="false" customHeight="false" outlineLevel="0" collapsed="false">
      <c r="A3041" s="12" t="n">
        <v>3040</v>
      </c>
      <c r="B3041" s="12" t="n">
        <v>1603</v>
      </c>
      <c r="C3041" s="12" t="n">
        <v>129</v>
      </c>
      <c r="D3041" s="12" t="n">
        <v>1</v>
      </c>
      <c r="E3041" s="16" t="n">
        <v>3769</v>
      </c>
      <c r="F3041" s="12" t="n">
        <v>10</v>
      </c>
      <c r="G3041" s="12" t="str">
        <f aca="false">INDEX(Products!$C$2:$C$181,MATCH(C3041,Products!$A$2:$A$181,0))</f>
        <v>Sports &amp; Fitness</v>
      </c>
      <c r="H3041" s="16" t="n">
        <f aca="false">INDEX(Products!$E$2:$E$181,MATCH(C3041,Products!$A$2:$A$181,0))</f>
        <v>2597.62</v>
      </c>
      <c r="I3041" s="12" t="str">
        <f aca="false">INDEX(Orders!$G$2:$G$3525,MATCH(B3041,Orders!$A$2:$A$3525,0))</f>
        <v>Delivered</v>
      </c>
      <c r="J3041" s="16" t="n">
        <f aca="false">D3041*E3041*(1-F3041/100)</f>
        <v>3392.1</v>
      </c>
      <c r="K3041" s="16" t="n">
        <f aca="false">D3041*H3041</f>
        <v>2597.62</v>
      </c>
      <c r="L3041" s="16" t="n">
        <f aca="false">J3041-K3041</f>
        <v>794.48</v>
      </c>
    </row>
    <row r="3042" customFormat="false" ht="15" hidden="false" customHeight="false" outlineLevel="0" collapsed="false">
      <c r="A3042" s="12" t="n">
        <v>3041</v>
      </c>
      <c r="B3042" s="12" t="n">
        <v>1604</v>
      </c>
      <c r="C3042" s="12" t="n">
        <v>149</v>
      </c>
      <c r="D3042" s="12" t="n">
        <v>2</v>
      </c>
      <c r="E3042" s="16" t="n">
        <v>3149</v>
      </c>
      <c r="F3042" s="12" t="n">
        <v>0</v>
      </c>
      <c r="G3042" s="12" t="str">
        <f aca="false">INDEX(Products!$C$2:$C$181,MATCH(C3042,Products!$A$2:$A$181,0))</f>
        <v>Sports &amp; Fitness</v>
      </c>
      <c r="H3042" s="16" t="n">
        <f aca="false">INDEX(Products!$E$2:$E$181,MATCH(C3042,Products!$A$2:$A$181,0))</f>
        <v>1867.87</v>
      </c>
      <c r="I3042" s="12" t="str">
        <f aca="false">INDEX(Orders!$G$2:$G$3525,MATCH(B3042,Orders!$A$2:$A$3525,0))</f>
        <v>Cancelled</v>
      </c>
      <c r="J3042" s="16" t="n">
        <f aca="false">D3042*E3042*(1-F3042/100)</f>
        <v>6298</v>
      </c>
      <c r="K3042" s="16" t="n">
        <f aca="false">D3042*H3042</f>
        <v>3735.74</v>
      </c>
      <c r="L3042" s="16" t="n">
        <f aca="false">J3042-K3042</f>
        <v>2562.26</v>
      </c>
    </row>
    <row r="3043" customFormat="false" ht="15" hidden="false" customHeight="false" outlineLevel="0" collapsed="false">
      <c r="A3043" s="12" t="n">
        <v>3042</v>
      </c>
      <c r="B3043" s="12" t="n">
        <v>1604</v>
      </c>
      <c r="C3043" s="12" t="n">
        <v>161</v>
      </c>
      <c r="D3043" s="12" t="n">
        <v>1</v>
      </c>
      <c r="E3043" s="16" t="n">
        <v>549</v>
      </c>
      <c r="F3043" s="12" t="n">
        <v>0</v>
      </c>
      <c r="G3043" s="12" t="str">
        <f aca="false">INDEX(Products!$C$2:$C$181,MATCH(C3043,Products!$A$2:$A$181,0))</f>
        <v>Books &amp; Stationery</v>
      </c>
      <c r="H3043" s="16" t="n">
        <f aca="false">INDEX(Products!$E$2:$E$181,MATCH(C3043,Products!$A$2:$A$181,0))</f>
        <v>380.41</v>
      </c>
      <c r="I3043" s="12" t="str">
        <f aca="false">INDEX(Orders!$G$2:$G$3525,MATCH(B3043,Orders!$A$2:$A$3525,0))</f>
        <v>Cancelled</v>
      </c>
      <c r="J3043" s="16" t="n">
        <f aca="false">D3043*E3043*(1-F3043/100)</f>
        <v>549</v>
      </c>
      <c r="K3043" s="16" t="n">
        <f aca="false">D3043*H3043</f>
        <v>380.41</v>
      </c>
      <c r="L3043" s="16" t="n">
        <f aca="false">J3043-K3043</f>
        <v>168.59</v>
      </c>
    </row>
    <row r="3044" customFormat="false" ht="15" hidden="false" customHeight="false" outlineLevel="0" collapsed="false">
      <c r="A3044" s="12" t="n">
        <v>3043</v>
      </c>
      <c r="B3044" s="12" t="n">
        <v>1605</v>
      </c>
      <c r="C3044" s="12" t="n">
        <v>149</v>
      </c>
      <c r="D3044" s="12" t="n">
        <v>1</v>
      </c>
      <c r="E3044" s="16" t="n">
        <v>3149</v>
      </c>
      <c r="F3044" s="12" t="n">
        <v>0</v>
      </c>
      <c r="G3044" s="12" t="str">
        <f aca="false">INDEX(Products!$C$2:$C$181,MATCH(C3044,Products!$A$2:$A$181,0))</f>
        <v>Sports &amp; Fitness</v>
      </c>
      <c r="H3044" s="16" t="n">
        <f aca="false">INDEX(Products!$E$2:$E$181,MATCH(C3044,Products!$A$2:$A$181,0))</f>
        <v>1867.87</v>
      </c>
      <c r="I3044" s="12" t="str">
        <f aca="false">INDEX(Orders!$G$2:$G$3525,MATCH(B3044,Orders!$A$2:$A$3525,0))</f>
        <v>Delivered</v>
      </c>
      <c r="J3044" s="16" t="n">
        <f aca="false">D3044*E3044*(1-F3044/100)</f>
        <v>3149</v>
      </c>
      <c r="K3044" s="16" t="n">
        <f aca="false">D3044*H3044</f>
        <v>1867.87</v>
      </c>
      <c r="L3044" s="16" t="n">
        <f aca="false">J3044-K3044</f>
        <v>1281.13</v>
      </c>
    </row>
    <row r="3045" customFormat="false" ht="15" hidden="false" customHeight="false" outlineLevel="0" collapsed="false">
      <c r="A3045" s="12" t="n">
        <v>3044</v>
      </c>
      <c r="B3045" s="12" t="n">
        <v>1606</v>
      </c>
      <c r="C3045" s="12" t="n">
        <v>24</v>
      </c>
      <c r="D3045" s="12" t="n">
        <v>1</v>
      </c>
      <c r="E3045" s="16" t="n">
        <v>2429</v>
      </c>
      <c r="F3045" s="12" t="n">
        <v>15</v>
      </c>
      <c r="G3045" s="12" t="str">
        <f aca="false">INDEX(Products!$C$2:$C$181,MATCH(C3045,Products!$A$2:$A$181,0))</f>
        <v>Electronics</v>
      </c>
      <c r="H3045" s="16" t="n">
        <f aca="false">INDEX(Products!$E$2:$E$181,MATCH(C3045,Products!$A$2:$A$181,0))</f>
        <v>1588.6</v>
      </c>
      <c r="I3045" s="12" t="str">
        <f aca="false">INDEX(Orders!$G$2:$G$3525,MATCH(B3045,Orders!$A$2:$A$3525,0))</f>
        <v>Returned</v>
      </c>
      <c r="J3045" s="16" t="n">
        <f aca="false">D3045*E3045*(1-F3045/100)</f>
        <v>2064.65</v>
      </c>
      <c r="K3045" s="16" t="n">
        <f aca="false">D3045*H3045</f>
        <v>1588.6</v>
      </c>
      <c r="L3045" s="16" t="n">
        <f aca="false">J3045-K3045</f>
        <v>476.05</v>
      </c>
    </row>
    <row r="3046" customFormat="false" ht="15" hidden="false" customHeight="false" outlineLevel="0" collapsed="false">
      <c r="A3046" s="12" t="n">
        <v>3045</v>
      </c>
      <c r="B3046" s="12" t="n">
        <v>1606</v>
      </c>
      <c r="C3046" s="12" t="n">
        <v>18</v>
      </c>
      <c r="D3046" s="12" t="n">
        <v>1</v>
      </c>
      <c r="E3046" s="16" t="n">
        <v>5829</v>
      </c>
      <c r="F3046" s="12" t="n">
        <v>0</v>
      </c>
      <c r="G3046" s="12" t="str">
        <f aca="false">INDEX(Products!$C$2:$C$181,MATCH(C3046,Products!$A$2:$A$181,0))</f>
        <v>Electronics</v>
      </c>
      <c r="H3046" s="16" t="n">
        <f aca="false">INDEX(Products!$E$2:$E$181,MATCH(C3046,Products!$A$2:$A$181,0))</f>
        <v>4148.38</v>
      </c>
      <c r="I3046" s="12" t="str">
        <f aca="false">INDEX(Orders!$G$2:$G$3525,MATCH(B3046,Orders!$A$2:$A$3525,0))</f>
        <v>Returned</v>
      </c>
      <c r="J3046" s="16" t="n">
        <f aca="false">D3046*E3046*(1-F3046/100)</f>
        <v>5829</v>
      </c>
      <c r="K3046" s="16" t="n">
        <f aca="false">D3046*H3046</f>
        <v>4148.38</v>
      </c>
      <c r="L3046" s="16" t="n">
        <f aca="false">J3046-K3046</f>
        <v>1680.62</v>
      </c>
    </row>
    <row r="3047" customFormat="false" ht="15" hidden="false" customHeight="false" outlineLevel="0" collapsed="false">
      <c r="A3047" s="12" t="n">
        <v>3046</v>
      </c>
      <c r="B3047" s="12" t="n">
        <v>1606</v>
      </c>
      <c r="C3047" s="12" t="n">
        <v>48</v>
      </c>
      <c r="D3047" s="12" t="n">
        <v>1</v>
      </c>
      <c r="E3047" s="16" t="n">
        <v>3959</v>
      </c>
      <c r="F3047" s="12" t="n">
        <v>10</v>
      </c>
      <c r="G3047" s="12" t="str">
        <f aca="false">INDEX(Products!$C$2:$C$181,MATCH(C3047,Products!$A$2:$A$181,0))</f>
        <v>Home &amp; Kitchen</v>
      </c>
      <c r="H3047" s="16" t="n">
        <f aca="false">INDEX(Products!$E$2:$E$181,MATCH(C3047,Products!$A$2:$A$181,0))</f>
        <v>2568.44</v>
      </c>
      <c r="I3047" s="12" t="str">
        <f aca="false">INDEX(Orders!$G$2:$G$3525,MATCH(B3047,Orders!$A$2:$A$3525,0))</f>
        <v>Returned</v>
      </c>
      <c r="J3047" s="16" t="n">
        <f aca="false">D3047*E3047*(1-F3047/100)</f>
        <v>3563.1</v>
      </c>
      <c r="K3047" s="16" t="n">
        <f aca="false">D3047*H3047</f>
        <v>2568.44</v>
      </c>
      <c r="L3047" s="16" t="n">
        <f aca="false">J3047-K3047</f>
        <v>994.66</v>
      </c>
    </row>
    <row r="3048" customFormat="false" ht="15" hidden="false" customHeight="false" outlineLevel="0" collapsed="false">
      <c r="A3048" s="12" t="n">
        <v>3047</v>
      </c>
      <c r="B3048" s="12" t="n">
        <v>1606</v>
      </c>
      <c r="C3048" s="12" t="n">
        <v>85</v>
      </c>
      <c r="D3048" s="12" t="n">
        <v>1</v>
      </c>
      <c r="E3048" s="16" t="n">
        <v>419</v>
      </c>
      <c r="F3048" s="12" t="n">
        <v>0</v>
      </c>
      <c r="G3048" s="12" t="str">
        <f aca="false">INDEX(Products!$C$2:$C$181,MATCH(C3048,Products!$A$2:$A$181,0))</f>
        <v>Fashion</v>
      </c>
      <c r="H3048" s="16" t="n">
        <f aca="false">INDEX(Products!$E$2:$E$181,MATCH(C3048,Products!$A$2:$A$181,0))</f>
        <v>279.97</v>
      </c>
      <c r="I3048" s="12" t="str">
        <f aca="false">INDEX(Orders!$G$2:$G$3525,MATCH(B3048,Orders!$A$2:$A$3525,0))</f>
        <v>Returned</v>
      </c>
      <c r="J3048" s="16" t="n">
        <f aca="false">D3048*E3048*(1-F3048/100)</f>
        <v>419</v>
      </c>
      <c r="K3048" s="16" t="n">
        <f aca="false">D3048*H3048</f>
        <v>279.97</v>
      </c>
      <c r="L3048" s="16" t="n">
        <f aca="false">J3048-K3048</f>
        <v>139.03</v>
      </c>
    </row>
    <row r="3049" customFormat="false" ht="15" hidden="false" customHeight="false" outlineLevel="0" collapsed="false">
      <c r="A3049" s="12" t="n">
        <v>3048</v>
      </c>
      <c r="B3049" s="12" t="n">
        <v>1607</v>
      </c>
      <c r="C3049" s="12" t="n">
        <v>172</v>
      </c>
      <c r="D3049" s="12" t="n">
        <v>1</v>
      </c>
      <c r="E3049" s="16" t="n">
        <v>249</v>
      </c>
      <c r="F3049" s="12" t="n">
        <v>10</v>
      </c>
      <c r="G3049" s="12" t="str">
        <f aca="false">INDEX(Products!$C$2:$C$181,MATCH(C3049,Products!$A$2:$A$181,0))</f>
        <v>Books &amp; Stationery</v>
      </c>
      <c r="H3049" s="16" t="n">
        <f aca="false">INDEX(Products!$E$2:$E$181,MATCH(C3049,Products!$A$2:$A$181,0))</f>
        <v>158.56</v>
      </c>
      <c r="I3049" s="12" t="str">
        <f aca="false">INDEX(Orders!$G$2:$G$3525,MATCH(B3049,Orders!$A$2:$A$3525,0))</f>
        <v>Delivered</v>
      </c>
      <c r="J3049" s="16" t="n">
        <f aca="false">D3049*E3049*(1-F3049/100)</f>
        <v>224.1</v>
      </c>
      <c r="K3049" s="16" t="n">
        <f aca="false">D3049*H3049</f>
        <v>158.56</v>
      </c>
      <c r="L3049" s="16" t="n">
        <f aca="false">J3049-K3049</f>
        <v>65.54</v>
      </c>
    </row>
    <row r="3050" customFormat="false" ht="15" hidden="false" customHeight="false" outlineLevel="0" collapsed="false">
      <c r="A3050" s="12" t="n">
        <v>3049</v>
      </c>
      <c r="B3050" s="12" t="n">
        <v>1607</v>
      </c>
      <c r="C3050" s="12" t="n">
        <v>155</v>
      </c>
      <c r="D3050" s="12" t="n">
        <v>1</v>
      </c>
      <c r="E3050" s="16" t="n">
        <v>749</v>
      </c>
      <c r="F3050" s="12" t="n">
        <v>5</v>
      </c>
      <c r="G3050" s="12" t="str">
        <f aca="false">INDEX(Products!$C$2:$C$181,MATCH(C3050,Products!$A$2:$A$181,0))</f>
        <v>Books &amp; Stationery</v>
      </c>
      <c r="H3050" s="16" t="n">
        <f aca="false">INDEX(Products!$E$2:$E$181,MATCH(C3050,Products!$A$2:$A$181,0))</f>
        <v>452.52</v>
      </c>
      <c r="I3050" s="12" t="str">
        <f aca="false">INDEX(Orders!$G$2:$G$3525,MATCH(B3050,Orders!$A$2:$A$3525,0))</f>
        <v>Delivered</v>
      </c>
      <c r="J3050" s="16" t="n">
        <f aca="false">D3050*E3050*(1-F3050/100)</f>
        <v>711.55</v>
      </c>
      <c r="K3050" s="16" t="n">
        <f aca="false">D3050*H3050</f>
        <v>452.52</v>
      </c>
      <c r="L3050" s="16" t="n">
        <f aca="false">J3050-K3050</f>
        <v>259.03</v>
      </c>
    </row>
    <row r="3051" customFormat="false" ht="15" hidden="false" customHeight="false" outlineLevel="0" collapsed="false">
      <c r="A3051" s="12" t="n">
        <v>3050</v>
      </c>
      <c r="B3051" s="12" t="n">
        <v>1608</v>
      </c>
      <c r="C3051" s="12" t="n">
        <v>110</v>
      </c>
      <c r="D3051" s="12" t="n">
        <v>1</v>
      </c>
      <c r="E3051" s="16" t="n">
        <v>1229</v>
      </c>
      <c r="F3051" s="12" t="n">
        <v>0</v>
      </c>
      <c r="G3051" s="12" t="str">
        <f aca="false">INDEX(Products!$C$2:$C$181,MATCH(C3051,Products!$A$2:$A$181,0))</f>
        <v>Beauty</v>
      </c>
      <c r="H3051" s="16" t="n">
        <f aca="false">INDEX(Products!$E$2:$E$181,MATCH(C3051,Products!$A$2:$A$181,0))</f>
        <v>884.69</v>
      </c>
      <c r="I3051" s="12" t="str">
        <f aca="false">INDEX(Orders!$G$2:$G$3525,MATCH(B3051,Orders!$A$2:$A$3525,0))</f>
        <v>Delivered</v>
      </c>
      <c r="J3051" s="16" t="n">
        <f aca="false">D3051*E3051*(1-F3051/100)</f>
        <v>1229</v>
      </c>
      <c r="K3051" s="16" t="n">
        <f aca="false">D3051*H3051</f>
        <v>884.69</v>
      </c>
      <c r="L3051" s="16" t="n">
        <f aca="false">J3051-K3051</f>
        <v>344.31</v>
      </c>
    </row>
    <row r="3052" customFormat="false" ht="15" hidden="false" customHeight="false" outlineLevel="0" collapsed="false">
      <c r="A3052" s="12" t="n">
        <v>3051</v>
      </c>
      <c r="B3052" s="12" t="n">
        <v>1608</v>
      </c>
      <c r="C3052" s="12" t="n">
        <v>176</v>
      </c>
      <c r="D3052" s="12" t="n">
        <v>1</v>
      </c>
      <c r="E3052" s="16" t="n">
        <v>509</v>
      </c>
      <c r="F3052" s="12" t="n">
        <v>5</v>
      </c>
      <c r="G3052" s="12" t="str">
        <f aca="false">INDEX(Products!$C$2:$C$181,MATCH(C3052,Products!$A$2:$A$181,0))</f>
        <v>Books &amp; Stationery</v>
      </c>
      <c r="H3052" s="16" t="n">
        <f aca="false">INDEX(Products!$E$2:$E$181,MATCH(C3052,Products!$A$2:$A$181,0))</f>
        <v>367.14</v>
      </c>
      <c r="I3052" s="12" t="str">
        <f aca="false">INDEX(Orders!$G$2:$G$3525,MATCH(B3052,Orders!$A$2:$A$3525,0))</f>
        <v>Delivered</v>
      </c>
      <c r="J3052" s="16" t="n">
        <f aca="false">D3052*E3052*(1-F3052/100)</f>
        <v>483.55</v>
      </c>
      <c r="K3052" s="16" t="n">
        <f aca="false">D3052*H3052</f>
        <v>367.14</v>
      </c>
      <c r="L3052" s="16" t="n">
        <f aca="false">J3052-K3052</f>
        <v>116.41</v>
      </c>
    </row>
    <row r="3053" customFormat="false" ht="15" hidden="false" customHeight="false" outlineLevel="0" collapsed="false">
      <c r="A3053" s="12" t="n">
        <v>3052</v>
      </c>
      <c r="B3053" s="12" t="n">
        <v>1609</v>
      </c>
      <c r="C3053" s="12" t="n">
        <v>116</v>
      </c>
      <c r="D3053" s="12" t="n">
        <v>1</v>
      </c>
      <c r="E3053" s="16" t="n">
        <v>1469</v>
      </c>
      <c r="F3053" s="12" t="n">
        <v>0</v>
      </c>
      <c r="G3053" s="12" t="str">
        <f aca="false">INDEX(Products!$C$2:$C$181,MATCH(C3053,Products!$A$2:$A$181,0))</f>
        <v>Beauty</v>
      </c>
      <c r="H3053" s="16" t="n">
        <f aca="false">INDEX(Products!$E$2:$E$181,MATCH(C3053,Products!$A$2:$A$181,0))</f>
        <v>955.62</v>
      </c>
      <c r="I3053" s="12" t="str">
        <f aca="false">INDEX(Orders!$G$2:$G$3525,MATCH(B3053,Orders!$A$2:$A$3525,0))</f>
        <v>Returned</v>
      </c>
      <c r="J3053" s="16" t="n">
        <f aca="false">D3053*E3053*(1-F3053/100)</f>
        <v>1469</v>
      </c>
      <c r="K3053" s="16" t="n">
        <f aca="false">D3053*H3053</f>
        <v>955.62</v>
      </c>
      <c r="L3053" s="16" t="n">
        <f aca="false">J3053-K3053</f>
        <v>513.38</v>
      </c>
    </row>
    <row r="3054" customFormat="false" ht="15" hidden="false" customHeight="false" outlineLevel="0" collapsed="false">
      <c r="A3054" s="12" t="n">
        <v>3053</v>
      </c>
      <c r="B3054" s="12" t="n">
        <v>1609</v>
      </c>
      <c r="C3054" s="12" t="n">
        <v>83</v>
      </c>
      <c r="D3054" s="12" t="n">
        <v>1</v>
      </c>
      <c r="E3054" s="16" t="n">
        <v>549</v>
      </c>
      <c r="F3054" s="12" t="n">
        <v>0</v>
      </c>
      <c r="G3054" s="12" t="str">
        <f aca="false">INDEX(Products!$C$2:$C$181,MATCH(C3054,Products!$A$2:$A$181,0))</f>
        <v>Fashion</v>
      </c>
      <c r="H3054" s="16" t="n">
        <f aca="false">INDEX(Products!$E$2:$E$181,MATCH(C3054,Products!$A$2:$A$181,0))</f>
        <v>393.67</v>
      </c>
      <c r="I3054" s="12" t="str">
        <f aca="false">INDEX(Orders!$G$2:$G$3525,MATCH(B3054,Orders!$A$2:$A$3525,0))</f>
        <v>Returned</v>
      </c>
      <c r="J3054" s="16" t="n">
        <f aca="false">D3054*E3054*(1-F3054/100)</f>
        <v>549</v>
      </c>
      <c r="K3054" s="16" t="n">
        <f aca="false">D3054*H3054</f>
        <v>393.67</v>
      </c>
      <c r="L3054" s="16" t="n">
        <f aca="false">J3054-K3054</f>
        <v>155.33</v>
      </c>
    </row>
    <row r="3055" customFormat="false" ht="15" hidden="false" customHeight="false" outlineLevel="0" collapsed="false">
      <c r="A3055" s="12" t="n">
        <v>3054</v>
      </c>
      <c r="B3055" s="12" t="n">
        <v>1610</v>
      </c>
      <c r="C3055" s="12" t="n">
        <v>4</v>
      </c>
      <c r="D3055" s="12" t="n">
        <v>1</v>
      </c>
      <c r="E3055" s="16" t="n">
        <v>1109</v>
      </c>
      <c r="F3055" s="12" t="n">
        <v>15</v>
      </c>
      <c r="G3055" s="12" t="str">
        <f aca="false">INDEX(Products!$C$2:$C$181,MATCH(C3055,Products!$A$2:$A$181,0))</f>
        <v>Electronics</v>
      </c>
      <c r="H3055" s="16" t="n">
        <f aca="false">INDEX(Products!$E$2:$E$181,MATCH(C3055,Products!$A$2:$A$181,0))</f>
        <v>802.07</v>
      </c>
      <c r="I3055" s="12" t="str">
        <f aca="false">INDEX(Orders!$G$2:$G$3525,MATCH(B3055,Orders!$A$2:$A$3525,0))</f>
        <v>Delivered</v>
      </c>
      <c r="J3055" s="16" t="n">
        <f aca="false">D3055*E3055*(1-F3055/100)</f>
        <v>942.65</v>
      </c>
      <c r="K3055" s="16" t="n">
        <f aca="false">D3055*H3055</f>
        <v>802.07</v>
      </c>
      <c r="L3055" s="16" t="n">
        <f aca="false">J3055-K3055</f>
        <v>140.58</v>
      </c>
    </row>
    <row r="3056" customFormat="false" ht="15" hidden="false" customHeight="false" outlineLevel="0" collapsed="false">
      <c r="A3056" s="12" t="n">
        <v>3055</v>
      </c>
      <c r="B3056" s="12" t="n">
        <v>1611</v>
      </c>
      <c r="C3056" s="12" t="n">
        <v>147</v>
      </c>
      <c r="D3056" s="12" t="n">
        <v>1</v>
      </c>
      <c r="E3056" s="16" t="n">
        <v>3339</v>
      </c>
      <c r="F3056" s="12" t="n">
        <v>0</v>
      </c>
      <c r="G3056" s="12" t="str">
        <f aca="false">INDEX(Products!$C$2:$C$181,MATCH(C3056,Products!$A$2:$A$181,0))</f>
        <v>Sports &amp; Fitness</v>
      </c>
      <c r="H3056" s="16" t="n">
        <f aca="false">INDEX(Products!$E$2:$E$181,MATCH(C3056,Products!$A$2:$A$181,0))</f>
        <v>2076.99</v>
      </c>
      <c r="I3056" s="12" t="str">
        <f aca="false">INDEX(Orders!$G$2:$G$3525,MATCH(B3056,Orders!$A$2:$A$3525,0))</f>
        <v>Delivered</v>
      </c>
      <c r="J3056" s="16" t="n">
        <f aca="false">D3056*E3056*(1-F3056/100)</f>
        <v>3339</v>
      </c>
      <c r="K3056" s="16" t="n">
        <f aca="false">D3056*H3056</f>
        <v>2076.99</v>
      </c>
      <c r="L3056" s="16" t="n">
        <f aca="false">J3056-K3056</f>
        <v>1262.01</v>
      </c>
    </row>
    <row r="3057" customFormat="false" ht="15" hidden="false" customHeight="false" outlineLevel="0" collapsed="false">
      <c r="A3057" s="12" t="n">
        <v>3056</v>
      </c>
      <c r="B3057" s="12" t="n">
        <v>1611</v>
      </c>
      <c r="C3057" s="12" t="n">
        <v>157</v>
      </c>
      <c r="D3057" s="12" t="n">
        <v>1</v>
      </c>
      <c r="E3057" s="16" t="n">
        <v>129</v>
      </c>
      <c r="F3057" s="12" t="n">
        <v>5</v>
      </c>
      <c r="G3057" s="12" t="str">
        <f aca="false">INDEX(Products!$C$2:$C$181,MATCH(C3057,Products!$A$2:$A$181,0))</f>
        <v>Books &amp; Stationery</v>
      </c>
      <c r="H3057" s="16" t="n">
        <f aca="false">INDEX(Products!$E$2:$E$181,MATCH(C3057,Products!$A$2:$A$181,0))</f>
        <v>95.79</v>
      </c>
      <c r="I3057" s="12" t="str">
        <f aca="false">INDEX(Orders!$G$2:$G$3525,MATCH(B3057,Orders!$A$2:$A$3525,0))</f>
        <v>Delivered</v>
      </c>
      <c r="J3057" s="16" t="n">
        <f aca="false">D3057*E3057*(1-F3057/100)</f>
        <v>122.55</v>
      </c>
      <c r="K3057" s="16" t="n">
        <f aca="false">D3057*H3057</f>
        <v>95.79</v>
      </c>
      <c r="L3057" s="16" t="n">
        <f aca="false">J3057-K3057</f>
        <v>26.76</v>
      </c>
    </row>
    <row r="3058" customFormat="false" ht="15" hidden="false" customHeight="false" outlineLevel="0" collapsed="false">
      <c r="A3058" s="12" t="n">
        <v>3057</v>
      </c>
      <c r="B3058" s="12" t="n">
        <v>1612</v>
      </c>
      <c r="C3058" s="12" t="n">
        <v>135</v>
      </c>
      <c r="D3058" s="12" t="n">
        <v>2</v>
      </c>
      <c r="E3058" s="16" t="n">
        <v>1609</v>
      </c>
      <c r="F3058" s="12" t="n">
        <v>20</v>
      </c>
      <c r="G3058" s="12" t="str">
        <f aca="false">INDEX(Products!$C$2:$C$181,MATCH(C3058,Products!$A$2:$A$181,0))</f>
        <v>Sports &amp; Fitness</v>
      </c>
      <c r="H3058" s="16" t="n">
        <f aca="false">INDEX(Products!$E$2:$E$181,MATCH(C3058,Products!$A$2:$A$181,0))</f>
        <v>979.43</v>
      </c>
      <c r="I3058" s="12" t="str">
        <f aca="false">INDEX(Orders!$G$2:$G$3525,MATCH(B3058,Orders!$A$2:$A$3525,0))</f>
        <v>Delivered</v>
      </c>
      <c r="J3058" s="16" t="n">
        <f aca="false">D3058*E3058*(1-F3058/100)</f>
        <v>2574.4</v>
      </c>
      <c r="K3058" s="16" t="n">
        <f aca="false">D3058*H3058</f>
        <v>1958.86</v>
      </c>
      <c r="L3058" s="16" t="n">
        <f aca="false">J3058-K3058</f>
        <v>615.54</v>
      </c>
    </row>
    <row r="3059" customFormat="false" ht="15" hidden="false" customHeight="false" outlineLevel="0" collapsed="false">
      <c r="A3059" s="12" t="n">
        <v>3058</v>
      </c>
      <c r="B3059" s="12" t="n">
        <v>1613</v>
      </c>
      <c r="C3059" s="12" t="n">
        <v>7</v>
      </c>
      <c r="D3059" s="12" t="n">
        <v>1</v>
      </c>
      <c r="E3059" s="16" t="n">
        <v>5139</v>
      </c>
      <c r="F3059" s="12" t="n">
        <v>0</v>
      </c>
      <c r="G3059" s="12" t="str">
        <f aca="false">INDEX(Products!$C$2:$C$181,MATCH(C3059,Products!$A$2:$A$181,0))</f>
        <v>Electronics</v>
      </c>
      <c r="H3059" s="16" t="n">
        <f aca="false">INDEX(Products!$E$2:$E$181,MATCH(C3059,Products!$A$2:$A$181,0))</f>
        <v>3044.69</v>
      </c>
      <c r="I3059" s="12" t="str">
        <f aca="false">INDEX(Orders!$G$2:$G$3525,MATCH(B3059,Orders!$A$2:$A$3525,0))</f>
        <v>Delivered</v>
      </c>
      <c r="J3059" s="16" t="n">
        <f aca="false">D3059*E3059*(1-F3059/100)</f>
        <v>5139</v>
      </c>
      <c r="K3059" s="16" t="n">
        <f aca="false">D3059*H3059</f>
        <v>3044.69</v>
      </c>
      <c r="L3059" s="16" t="n">
        <f aca="false">J3059-K3059</f>
        <v>2094.31</v>
      </c>
    </row>
    <row r="3060" customFormat="false" ht="15" hidden="false" customHeight="false" outlineLevel="0" collapsed="false">
      <c r="A3060" s="12" t="n">
        <v>3059</v>
      </c>
      <c r="B3060" s="12" t="n">
        <v>1614</v>
      </c>
      <c r="C3060" s="12" t="n">
        <v>105</v>
      </c>
      <c r="D3060" s="12" t="n">
        <v>1</v>
      </c>
      <c r="E3060" s="16" t="n">
        <v>169</v>
      </c>
      <c r="F3060" s="12" t="n">
        <v>0</v>
      </c>
      <c r="G3060" s="12" t="str">
        <f aca="false">INDEX(Products!$C$2:$C$181,MATCH(C3060,Products!$A$2:$A$181,0))</f>
        <v>Beauty</v>
      </c>
      <c r="H3060" s="16" t="n">
        <f aca="false">INDEX(Products!$E$2:$E$181,MATCH(C3060,Products!$A$2:$A$181,0))</f>
        <v>98.39</v>
      </c>
      <c r="I3060" s="12" t="str">
        <f aca="false">INDEX(Orders!$G$2:$G$3525,MATCH(B3060,Orders!$A$2:$A$3525,0))</f>
        <v>Delivered</v>
      </c>
      <c r="J3060" s="16" t="n">
        <f aca="false">D3060*E3060*(1-F3060/100)</f>
        <v>169</v>
      </c>
      <c r="K3060" s="16" t="n">
        <f aca="false">D3060*H3060</f>
        <v>98.39</v>
      </c>
      <c r="L3060" s="16" t="n">
        <f aca="false">J3060-K3060</f>
        <v>70.61</v>
      </c>
    </row>
    <row r="3061" customFormat="false" ht="15" hidden="false" customHeight="false" outlineLevel="0" collapsed="false">
      <c r="A3061" s="12" t="n">
        <v>3060</v>
      </c>
      <c r="B3061" s="12" t="n">
        <v>1614</v>
      </c>
      <c r="C3061" s="12" t="n">
        <v>122</v>
      </c>
      <c r="D3061" s="12" t="n">
        <v>1</v>
      </c>
      <c r="E3061" s="16" t="n">
        <v>3689</v>
      </c>
      <c r="F3061" s="12" t="n">
        <v>0</v>
      </c>
      <c r="G3061" s="12" t="str">
        <f aca="false">INDEX(Products!$C$2:$C$181,MATCH(C3061,Products!$A$2:$A$181,0))</f>
        <v>Sports &amp; Fitness</v>
      </c>
      <c r="H3061" s="16" t="n">
        <f aca="false">INDEX(Products!$E$2:$E$181,MATCH(C3061,Products!$A$2:$A$181,0))</f>
        <v>2302.05</v>
      </c>
      <c r="I3061" s="12" t="str">
        <f aca="false">INDEX(Orders!$G$2:$G$3525,MATCH(B3061,Orders!$A$2:$A$3525,0))</f>
        <v>Delivered</v>
      </c>
      <c r="J3061" s="16" t="n">
        <f aca="false">D3061*E3061*(1-F3061/100)</f>
        <v>3689</v>
      </c>
      <c r="K3061" s="16" t="n">
        <f aca="false">D3061*H3061</f>
        <v>2302.05</v>
      </c>
      <c r="L3061" s="16" t="n">
        <f aca="false">J3061-K3061</f>
        <v>1386.95</v>
      </c>
    </row>
    <row r="3062" customFormat="false" ht="15" hidden="false" customHeight="false" outlineLevel="0" collapsed="false">
      <c r="A3062" s="12" t="n">
        <v>3061</v>
      </c>
      <c r="B3062" s="12" t="n">
        <v>1615</v>
      </c>
      <c r="C3062" s="12" t="n">
        <v>57</v>
      </c>
      <c r="D3062" s="12" t="n">
        <v>1</v>
      </c>
      <c r="E3062" s="16" t="n">
        <v>4689</v>
      </c>
      <c r="F3062" s="12" t="n">
        <v>0</v>
      </c>
      <c r="G3062" s="12" t="str">
        <f aca="false">INDEX(Products!$C$2:$C$181,MATCH(C3062,Products!$A$2:$A$181,0))</f>
        <v>Home &amp; Kitchen</v>
      </c>
      <c r="H3062" s="16" t="n">
        <f aca="false">INDEX(Products!$E$2:$E$181,MATCH(C3062,Products!$A$2:$A$181,0))</f>
        <v>3336.81</v>
      </c>
      <c r="I3062" s="12" t="str">
        <f aca="false">INDEX(Orders!$G$2:$G$3525,MATCH(B3062,Orders!$A$2:$A$3525,0))</f>
        <v>Delivered</v>
      </c>
      <c r="J3062" s="16" t="n">
        <f aca="false">D3062*E3062*(1-F3062/100)</f>
        <v>4689</v>
      </c>
      <c r="K3062" s="16" t="n">
        <f aca="false">D3062*H3062</f>
        <v>3336.81</v>
      </c>
      <c r="L3062" s="16" t="n">
        <f aca="false">J3062-K3062</f>
        <v>1352.19</v>
      </c>
    </row>
    <row r="3063" customFormat="false" ht="15" hidden="false" customHeight="false" outlineLevel="0" collapsed="false">
      <c r="A3063" s="12" t="n">
        <v>3062</v>
      </c>
      <c r="B3063" s="12" t="n">
        <v>1615</v>
      </c>
      <c r="C3063" s="12" t="n">
        <v>90</v>
      </c>
      <c r="D3063" s="12" t="n">
        <v>1</v>
      </c>
      <c r="E3063" s="16" t="n">
        <v>2839</v>
      </c>
      <c r="F3063" s="12" t="n">
        <v>0</v>
      </c>
      <c r="G3063" s="12" t="str">
        <f aca="false">INDEX(Products!$C$2:$C$181,MATCH(C3063,Products!$A$2:$A$181,0))</f>
        <v>Fashion</v>
      </c>
      <c r="H3063" s="16" t="n">
        <f aca="false">INDEX(Products!$E$2:$E$181,MATCH(C3063,Products!$A$2:$A$181,0))</f>
        <v>1639.53</v>
      </c>
      <c r="I3063" s="12" t="str">
        <f aca="false">INDEX(Orders!$G$2:$G$3525,MATCH(B3063,Orders!$A$2:$A$3525,0))</f>
        <v>Delivered</v>
      </c>
      <c r="J3063" s="16" t="n">
        <f aca="false">D3063*E3063*(1-F3063/100)</f>
        <v>2839</v>
      </c>
      <c r="K3063" s="16" t="n">
        <f aca="false">D3063*H3063</f>
        <v>1639.53</v>
      </c>
      <c r="L3063" s="16" t="n">
        <f aca="false">J3063-K3063</f>
        <v>1199.47</v>
      </c>
    </row>
    <row r="3064" customFormat="false" ht="15" hidden="false" customHeight="false" outlineLevel="0" collapsed="false">
      <c r="A3064" s="12" t="n">
        <v>3063</v>
      </c>
      <c r="B3064" s="12" t="n">
        <v>1615</v>
      </c>
      <c r="C3064" s="12" t="n">
        <v>4</v>
      </c>
      <c r="D3064" s="12" t="n">
        <v>1</v>
      </c>
      <c r="E3064" s="16" t="n">
        <v>1109</v>
      </c>
      <c r="F3064" s="12" t="n">
        <v>0</v>
      </c>
      <c r="G3064" s="12" t="str">
        <f aca="false">INDEX(Products!$C$2:$C$181,MATCH(C3064,Products!$A$2:$A$181,0))</f>
        <v>Electronics</v>
      </c>
      <c r="H3064" s="16" t="n">
        <f aca="false">INDEX(Products!$E$2:$E$181,MATCH(C3064,Products!$A$2:$A$181,0))</f>
        <v>802.07</v>
      </c>
      <c r="I3064" s="12" t="str">
        <f aca="false">INDEX(Orders!$G$2:$G$3525,MATCH(B3064,Orders!$A$2:$A$3525,0))</f>
        <v>Delivered</v>
      </c>
      <c r="J3064" s="16" t="n">
        <f aca="false">D3064*E3064*(1-F3064/100)</f>
        <v>1109</v>
      </c>
      <c r="K3064" s="16" t="n">
        <f aca="false">D3064*H3064</f>
        <v>802.07</v>
      </c>
      <c r="L3064" s="16" t="n">
        <f aca="false">J3064-K3064</f>
        <v>306.93</v>
      </c>
    </row>
    <row r="3065" customFormat="false" ht="15" hidden="false" customHeight="false" outlineLevel="0" collapsed="false">
      <c r="A3065" s="12" t="n">
        <v>3064</v>
      </c>
      <c r="B3065" s="12" t="n">
        <v>1615</v>
      </c>
      <c r="C3065" s="12" t="n">
        <v>92</v>
      </c>
      <c r="D3065" s="12" t="n">
        <v>1</v>
      </c>
      <c r="E3065" s="16" t="n">
        <v>1689</v>
      </c>
      <c r="F3065" s="12" t="n">
        <v>0</v>
      </c>
      <c r="G3065" s="12" t="str">
        <f aca="false">INDEX(Products!$C$2:$C$181,MATCH(C3065,Products!$A$2:$A$181,0))</f>
        <v>Beauty</v>
      </c>
      <c r="H3065" s="16" t="n">
        <f aca="false">INDEX(Products!$E$2:$E$181,MATCH(C3065,Products!$A$2:$A$181,0))</f>
        <v>1225.32</v>
      </c>
      <c r="I3065" s="12" t="str">
        <f aca="false">INDEX(Orders!$G$2:$G$3525,MATCH(B3065,Orders!$A$2:$A$3525,0))</f>
        <v>Delivered</v>
      </c>
      <c r="J3065" s="16" t="n">
        <f aca="false">D3065*E3065*(1-F3065/100)</f>
        <v>1689</v>
      </c>
      <c r="K3065" s="16" t="n">
        <f aca="false">D3065*H3065</f>
        <v>1225.32</v>
      </c>
      <c r="L3065" s="16" t="n">
        <f aca="false">J3065-K3065</f>
        <v>463.68</v>
      </c>
    </row>
    <row r="3066" customFormat="false" ht="15" hidden="false" customHeight="false" outlineLevel="0" collapsed="false">
      <c r="A3066" s="12" t="n">
        <v>3065</v>
      </c>
      <c r="B3066" s="12" t="n">
        <v>1616</v>
      </c>
      <c r="C3066" s="12" t="n">
        <v>32</v>
      </c>
      <c r="D3066" s="12" t="n">
        <v>1</v>
      </c>
      <c r="E3066" s="16" t="n">
        <v>4219</v>
      </c>
      <c r="F3066" s="12" t="n">
        <v>20</v>
      </c>
      <c r="G3066" s="12" t="str">
        <f aca="false">INDEX(Products!$C$2:$C$181,MATCH(C3066,Products!$A$2:$A$181,0))</f>
        <v>Home &amp; Kitchen</v>
      </c>
      <c r="H3066" s="16" t="n">
        <f aca="false">INDEX(Products!$E$2:$E$181,MATCH(C3066,Products!$A$2:$A$181,0))</f>
        <v>2621.48</v>
      </c>
      <c r="I3066" s="12" t="str">
        <f aca="false">INDEX(Orders!$G$2:$G$3525,MATCH(B3066,Orders!$A$2:$A$3525,0))</f>
        <v>Delivered</v>
      </c>
      <c r="J3066" s="16" t="n">
        <f aca="false">D3066*E3066*(1-F3066/100)</f>
        <v>3375.2</v>
      </c>
      <c r="K3066" s="16" t="n">
        <f aca="false">D3066*H3066</f>
        <v>2621.48</v>
      </c>
      <c r="L3066" s="16" t="n">
        <f aca="false">J3066-K3066</f>
        <v>753.72</v>
      </c>
    </row>
    <row r="3067" customFormat="false" ht="15" hidden="false" customHeight="false" outlineLevel="0" collapsed="false">
      <c r="A3067" s="12" t="n">
        <v>3066</v>
      </c>
      <c r="B3067" s="12" t="n">
        <v>1616</v>
      </c>
      <c r="C3067" s="12" t="n">
        <v>98</v>
      </c>
      <c r="D3067" s="12" t="n">
        <v>1</v>
      </c>
      <c r="E3067" s="16" t="n">
        <v>719</v>
      </c>
      <c r="F3067" s="12" t="n">
        <v>0</v>
      </c>
      <c r="G3067" s="12" t="str">
        <f aca="false">INDEX(Products!$C$2:$C$181,MATCH(C3067,Products!$A$2:$A$181,0))</f>
        <v>Beauty</v>
      </c>
      <c r="H3067" s="16" t="n">
        <f aca="false">INDEX(Products!$E$2:$E$181,MATCH(C3067,Products!$A$2:$A$181,0))</f>
        <v>445.67</v>
      </c>
      <c r="I3067" s="12" t="str">
        <f aca="false">INDEX(Orders!$G$2:$G$3525,MATCH(B3067,Orders!$A$2:$A$3525,0))</f>
        <v>Delivered</v>
      </c>
      <c r="J3067" s="16" t="n">
        <f aca="false">D3067*E3067*(1-F3067/100)</f>
        <v>719</v>
      </c>
      <c r="K3067" s="16" t="n">
        <f aca="false">D3067*H3067</f>
        <v>445.67</v>
      </c>
      <c r="L3067" s="16" t="n">
        <f aca="false">J3067-K3067</f>
        <v>273.33</v>
      </c>
    </row>
    <row r="3068" customFormat="false" ht="15" hidden="false" customHeight="false" outlineLevel="0" collapsed="false">
      <c r="A3068" s="12" t="n">
        <v>3067</v>
      </c>
      <c r="B3068" s="12" t="n">
        <v>1617</v>
      </c>
      <c r="C3068" s="12" t="n">
        <v>112</v>
      </c>
      <c r="D3068" s="12" t="n">
        <v>2</v>
      </c>
      <c r="E3068" s="16" t="n">
        <v>309</v>
      </c>
      <c r="F3068" s="12" t="n">
        <v>0</v>
      </c>
      <c r="G3068" s="12" t="str">
        <f aca="false">INDEX(Products!$C$2:$C$181,MATCH(C3068,Products!$A$2:$A$181,0))</f>
        <v>Beauty</v>
      </c>
      <c r="H3068" s="16" t="n">
        <f aca="false">INDEX(Products!$E$2:$E$181,MATCH(C3068,Products!$A$2:$A$181,0))</f>
        <v>192.67</v>
      </c>
      <c r="I3068" s="12" t="str">
        <f aca="false">INDEX(Orders!$G$2:$G$3525,MATCH(B3068,Orders!$A$2:$A$3525,0))</f>
        <v>Delivered</v>
      </c>
      <c r="J3068" s="16" t="n">
        <f aca="false">D3068*E3068*(1-F3068/100)</f>
        <v>618</v>
      </c>
      <c r="K3068" s="16" t="n">
        <f aca="false">D3068*H3068</f>
        <v>385.34</v>
      </c>
      <c r="L3068" s="16" t="n">
        <f aca="false">J3068-K3068</f>
        <v>232.66</v>
      </c>
    </row>
    <row r="3069" customFormat="false" ht="15" hidden="false" customHeight="false" outlineLevel="0" collapsed="false">
      <c r="A3069" s="12" t="n">
        <v>3068</v>
      </c>
      <c r="B3069" s="12" t="n">
        <v>1618</v>
      </c>
      <c r="C3069" s="12" t="n">
        <v>134</v>
      </c>
      <c r="D3069" s="12" t="n">
        <v>1</v>
      </c>
      <c r="E3069" s="16" t="n">
        <v>2869</v>
      </c>
      <c r="F3069" s="12" t="n">
        <v>15</v>
      </c>
      <c r="G3069" s="12" t="str">
        <f aca="false">INDEX(Products!$C$2:$C$181,MATCH(C3069,Products!$A$2:$A$181,0))</f>
        <v>Sports &amp; Fitness</v>
      </c>
      <c r="H3069" s="16" t="n">
        <f aca="false">INDEX(Products!$E$2:$E$181,MATCH(C3069,Products!$A$2:$A$181,0))</f>
        <v>1981.04</v>
      </c>
      <c r="I3069" s="12" t="str">
        <f aca="false">INDEX(Orders!$G$2:$G$3525,MATCH(B3069,Orders!$A$2:$A$3525,0))</f>
        <v>Delivered</v>
      </c>
      <c r="J3069" s="16" t="n">
        <f aca="false">D3069*E3069*(1-F3069/100)</f>
        <v>2438.65</v>
      </c>
      <c r="K3069" s="16" t="n">
        <f aca="false">D3069*H3069</f>
        <v>1981.04</v>
      </c>
      <c r="L3069" s="16" t="n">
        <f aca="false">J3069-K3069</f>
        <v>457.61</v>
      </c>
    </row>
    <row r="3070" customFormat="false" ht="15" hidden="false" customHeight="false" outlineLevel="0" collapsed="false">
      <c r="A3070" s="12" t="n">
        <v>3069</v>
      </c>
      <c r="B3070" s="12" t="n">
        <v>1619</v>
      </c>
      <c r="C3070" s="12" t="n">
        <v>31</v>
      </c>
      <c r="D3070" s="12" t="n">
        <v>1</v>
      </c>
      <c r="E3070" s="16" t="n">
        <v>2199</v>
      </c>
      <c r="F3070" s="12" t="n">
        <v>0</v>
      </c>
      <c r="G3070" s="12" t="str">
        <f aca="false">INDEX(Products!$C$2:$C$181,MATCH(C3070,Products!$A$2:$A$181,0))</f>
        <v>Home &amp; Kitchen</v>
      </c>
      <c r="H3070" s="16" t="n">
        <f aca="false">INDEX(Products!$E$2:$E$181,MATCH(C3070,Products!$A$2:$A$181,0))</f>
        <v>1328.79</v>
      </c>
      <c r="I3070" s="12" t="str">
        <f aca="false">INDEX(Orders!$G$2:$G$3525,MATCH(B3070,Orders!$A$2:$A$3525,0))</f>
        <v>Delivered</v>
      </c>
      <c r="J3070" s="16" t="n">
        <f aca="false">D3070*E3070*(1-F3070/100)</f>
        <v>2199</v>
      </c>
      <c r="K3070" s="16" t="n">
        <f aca="false">D3070*H3070</f>
        <v>1328.79</v>
      </c>
      <c r="L3070" s="16" t="n">
        <f aca="false">J3070-K3070</f>
        <v>870.21</v>
      </c>
    </row>
    <row r="3071" customFormat="false" ht="15" hidden="false" customHeight="false" outlineLevel="0" collapsed="false">
      <c r="A3071" s="12" t="n">
        <v>3070</v>
      </c>
      <c r="B3071" s="12" t="n">
        <v>1619</v>
      </c>
      <c r="C3071" s="12" t="n">
        <v>88</v>
      </c>
      <c r="D3071" s="12" t="n">
        <v>1</v>
      </c>
      <c r="E3071" s="16" t="n">
        <v>2049</v>
      </c>
      <c r="F3071" s="12" t="n">
        <v>0</v>
      </c>
      <c r="G3071" s="12" t="str">
        <f aca="false">INDEX(Products!$C$2:$C$181,MATCH(C3071,Products!$A$2:$A$181,0))</f>
        <v>Fashion</v>
      </c>
      <c r="H3071" s="16" t="n">
        <f aca="false">INDEX(Products!$E$2:$E$181,MATCH(C3071,Products!$A$2:$A$181,0))</f>
        <v>1198.41</v>
      </c>
      <c r="I3071" s="12" t="str">
        <f aca="false">INDEX(Orders!$G$2:$G$3525,MATCH(B3071,Orders!$A$2:$A$3525,0))</f>
        <v>Delivered</v>
      </c>
      <c r="J3071" s="16" t="n">
        <f aca="false">D3071*E3071*(1-F3071/100)</f>
        <v>2049</v>
      </c>
      <c r="K3071" s="16" t="n">
        <f aca="false">D3071*H3071</f>
        <v>1198.41</v>
      </c>
      <c r="L3071" s="16" t="n">
        <f aca="false">J3071-K3071</f>
        <v>850.59</v>
      </c>
    </row>
    <row r="3072" customFormat="false" ht="15" hidden="false" customHeight="false" outlineLevel="0" collapsed="false">
      <c r="A3072" s="12" t="n">
        <v>3071</v>
      </c>
      <c r="B3072" s="12" t="n">
        <v>1620</v>
      </c>
      <c r="C3072" s="12" t="n">
        <v>11</v>
      </c>
      <c r="D3072" s="12" t="n">
        <v>2</v>
      </c>
      <c r="E3072" s="16" t="n">
        <v>3989</v>
      </c>
      <c r="F3072" s="12" t="n">
        <v>0</v>
      </c>
      <c r="G3072" s="12" t="str">
        <f aca="false">INDEX(Products!$C$2:$C$181,MATCH(C3072,Products!$A$2:$A$181,0))</f>
        <v>Electronics</v>
      </c>
      <c r="H3072" s="16" t="n">
        <f aca="false">INDEX(Products!$E$2:$E$181,MATCH(C3072,Products!$A$2:$A$181,0))</f>
        <v>2305.24</v>
      </c>
      <c r="I3072" s="12" t="str">
        <f aca="false">INDEX(Orders!$G$2:$G$3525,MATCH(B3072,Orders!$A$2:$A$3525,0))</f>
        <v>Delivered</v>
      </c>
      <c r="J3072" s="16" t="n">
        <f aca="false">D3072*E3072*(1-F3072/100)</f>
        <v>7978</v>
      </c>
      <c r="K3072" s="16" t="n">
        <f aca="false">D3072*H3072</f>
        <v>4610.48</v>
      </c>
      <c r="L3072" s="16" t="n">
        <f aca="false">J3072-K3072</f>
        <v>3367.52</v>
      </c>
    </row>
    <row r="3073" customFormat="false" ht="15" hidden="false" customHeight="false" outlineLevel="0" collapsed="false">
      <c r="A3073" s="12" t="n">
        <v>3072</v>
      </c>
      <c r="B3073" s="12" t="n">
        <v>1620</v>
      </c>
      <c r="C3073" s="12" t="n">
        <v>117</v>
      </c>
      <c r="D3073" s="12" t="n">
        <v>1</v>
      </c>
      <c r="E3073" s="16" t="n">
        <v>1109</v>
      </c>
      <c r="F3073" s="12" t="n">
        <v>0</v>
      </c>
      <c r="G3073" s="12" t="str">
        <f aca="false">INDEX(Products!$C$2:$C$181,MATCH(C3073,Products!$A$2:$A$181,0))</f>
        <v>Beauty</v>
      </c>
      <c r="H3073" s="16" t="n">
        <f aca="false">INDEX(Products!$E$2:$E$181,MATCH(C3073,Products!$A$2:$A$181,0))</f>
        <v>719.19</v>
      </c>
      <c r="I3073" s="12" t="str">
        <f aca="false">INDEX(Orders!$G$2:$G$3525,MATCH(B3073,Orders!$A$2:$A$3525,0))</f>
        <v>Delivered</v>
      </c>
      <c r="J3073" s="16" t="n">
        <f aca="false">D3073*E3073*(1-F3073/100)</f>
        <v>1109</v>
      </c>
      <c r="K3073" s="16" t="n">
        <f aca="false">D3073*H3073</f>
        <v>719.19</v>
      </c>
      <c r="L3073" s="16" t="n">
        <f aca="false">J3073-K3073</f>
        <v>389.81</v>
      </c>
    </row>
    <row r="3074" customFormat="false" ht="15" hidden="false" customHeight="false" outlineLevel="0" collapsed="false">
      <c r="A3074" s="12" t="n">
        <v>3073</v>
      </c>
      <c r="B3074" s="12" t="n">
        <v>1621</v>
      </c>
      <c r="C3074" s="12" t="n">
        <v>145</v>
      </c>
      <c r="D3074" s="12" t="n">
        <v>2</v>
      </c>
      <c r="E3074" s="16" t="n">
        <v>1329</v>
      </c>
      <c r="F3074" s="12" t="n">
        <v>15</v>
      </c>
      <c r="G3074" s="12" t="str">
        <f aca="false">INDEX(Products!$C$2:$C$181,MATCH(C3074,Products!$A$2:$A$181,0))</f>
        <v>Sports &amp; Fitness</v>
      </c>
      <c r="H3074" s="16" t="n">
        <f aca="false">INDEX(Products!$E$2:$E$181,MATCH(C3074,Products!$A$2:$A$181,0))</f>
        <v>887.99</v>
      </c>
      <c r="I3074" s="12" t="str">
        <f aca="false">INDEX(Orders!$G$2:$G$3525,MATCH(B3074,Orders!$A$2:$A$3525,0))</f>
        <v>Delivered</v>
      </c>
      <c r="J3074" s="16" t="n">
        <f aca="false">D3074*E3074*(1-F3074/100)</f>
        <v>2259.3</v>
      </c>
      <c r="K3074" s="16" t="n">
        <f aca="false">D3074*H3074</f>
        <v>1775.98</v>
      </c>
      <c r="L3074" s="16" t="n">
        <f aca="false">J3074-K3074</f>
        <v>483.32</v>
      </c>
    </row>
    <row r="3075" customFormat="false" ht="15" hidden="false" customHeight="false" outlineLevel="0" collapsed="false">
      <c r="A3075" s="12" t="n">
        <v>3074</v>
      </c>
      <c r="B3075" s="12" t="n">
        <v>1621</v>
      </c>
      <c r="C3075" s="12" t="n">
        <v>164</v>
      </c>
      <c r="D3075" s="12" t="n">
        <v>1</v>
      </c>
      <c r="E3075" s="16" t="n">
        <v>549</v>
      </c>
      <c r="F3075" s="12" t="n">
        <v>0</v>
      </c>
      <c r="G3075" s="12" t="str">
        <f aca="false">INDEX(Products!$C$2:$C$181,MATCH(C3075,Products!$A$2:$A$181,0))</f>
        <v>Books &amp; Stationery</v>
      </c>
      <c r="H3075" s="16" t="n">
        <f aca="false">INDEX(Products!$E$2:$E$181,MATCH(C3075,Products!$A$2:$A$181,0))</f>
        <v>369.12</v>
      </c>
      <c r="I3075" s="12" t="str">
        <f aca="false">INDEX(Orders!$G$2:$G$3525,MATCH(B3075,Orders!$A$2:$A$3525,0))</f>
        <v>Delivered</v>
      </c>
      <c r="J3075" s="16" t="n">
        <f aca="false">D3075*E3075*(1-F3075/100)</f>
        <v>549</v>
      </c>
      <c r="K3075" s="16" t="n">
        <f aca="false">D3075*H3075</f>
        <v>369.12</v>
      </c>
      <c r="L3075" s="16" t="n">
        <f aca="false">J3075-K3075</f>
        <v>179.88</v>
      </c>
    </row>
    <row r="3076" customFormat="false" ht="15" hidden="false" customHeight="false" outlineLevel="0" collapsed="false">
      <c r="A3076" s="12" t="n">
        <v>3075</v>
      </c>
      <c r="B3076" s="12" t="n">
        <v>1622</v>
      </c>
      <c r="C3076" s="12" t="n">
        <v>81</v>
      </c>
      <c r="D3076" s="12" t="n">
        <v>1</v>
      </c>
      <c r="E3076" s="16" t="n">
        <v>1299</v>
      </c>
      <c r="F3076" s="12" t="n">
        <v>0</v>
      </c>
      <c r="G3076" s="12" t="str">
        <f aca="false">INDEX(Products!$C$2:$C$181,MATCH(C3076,Products!$A$2:$A$181,0))</f>
        <v>Fashion</v>
      </c>
      <c r="H3076" s="16" t="n">
        <f aca="false">INDEX(Products!$E$2:$E$181,MATCH(C3076,Products!$A$2:$A$181,0))</f>
        <v>878.72</v>
      </c>
      <c r="I3076" s="12" t="str">
        <f aca="false">INDEX(Orders!$G$2:$G$3525,MATCH(B3076,Orders!$A$2:$A$3525,0))</f>
        <v>Delivered</v>
      </c>
      <c r="J3076" s="16" t="n">
        <f aca="false">D3076*E3076*(1-F3076/100)</f>
        <v>1299</v>
      </c>
      <c r="K3076" s="16" t="n">
        <f aca="false">D3076*H3076</f>
        <v>878.72</v>
      </c>
      <c r="L3076" s="16" t="n">
        <f aca="false">J3076-K3076</f>
        <v>420.28</v>
      </c>
    </row>
    <row r="3077" customFormat="false" ht="15" hidden="false" customHeight="false" outlineLevel="0" collapsed="false">
      <c r="A3077" s="12" t="n">
        <v>3076</v>
      </c>
      <c r="B3077" s="12" t="n">
        <v>1623</v>
      </c>
      <c r="C3077" s="12" t="n">
        <v>8</v>
      </c>
      <c r="D3077" s="12" t="n">
        <v>3</v>
      </c>
      <c r="E3077" s="16" t="n">
        <v>1759</v>
      </c>
      <c r="F3077" s="12" t="n">
        <v>0</v>
      </c>
      <c r="G3077" s="12" t="str">
        <f aca="false">INDEX(Products!$C$2:$C$181,MATCH(C3077,Products!$A$2:$A$181,0))</f>
        <v>Electronics</v>
      </c>
      <c r="H3077" s="16" t="n">
        <f aca="false">INDEX(Products!$E$2:$E$181,MATCH(C3077,Products!$A$2:$A$181,0))</f>
        <v>1031.97</v>
      </c>
      <c r="I3077" s="12" t="str">
        <f aca="false">INDEX(Orders!$G$2:$G$3525,MATCH(B3077,Orders!$A$2:$A$3525,0))</f>
        <v>Returned</v>
      </c>
      <c r="J3077" s="16" t="n">
        <f aca="false">D3077*E3077*(1-F3077/100)</f>
        <v>5277</v>
      </c>
      <c r="K3077" s="16" t="n">
        <f aca="false">D3077*H3077</f>
        <v>3095.91</v>
      </c>
      <c r="L3077" s="16" t="n">
        <f aca="false">J3077-K3077</f>
        <v>2181.09</v>
      </c>
    </row>
    <row r="3078" customFormat="false" ht="15" hidden="false" customHeight="false" outlineLevel="0" collapsed="false">
      <c r="A3078" s="12" t="n">
        <v>3077</v>
      </c>
      <c r="B3078" s="12" t="n">
        <v>1624</v>
      </c>
      <c r="C3078" s="12" t="n">
        <v>71</v>
      </c>
      <c r="D3078" s="12" t="n">
        <v>1</v>
      </c>
      <c r="E3078" s="16" t="n">
        <v>2909</v>
      </c>
      <c r="F3078" s="12" t="n">
        <v>0</v>
      </c>
      <c r="G3078" s="12" t="str">
        <f aca="false">INDEX(Products!$C$2:$C$181,MATCH(C3078,Products!$A$2:$A$181,0))</f>
        <v>Fashion</v>
      </c>
      <c r="H3078" s="16" t="n">
        <f aca="false">INDEX(Products!$E$2:$E$181,MATCH(C3078,Products!$A$2:$A$181,0))</f>
        <v>1746.44</v>
      </c>
      <c r="I3078" s="12" t="str">
        <f aca="false">INDEX(Orders!$G$2:$G$3525,MATCH(B3078,Orders!$A$2:$A$3525,0))</f>
        <v>Returned</v>
      </c>
      <c r="J3078" s="16" t="n">
        <f aca="false">D3078*E3078*(1-F3078/100)</f>
        <v>2909</v>
      </c>
      <c r="K3078" s="16" t="n">
        <f aca="false">D3078*H3078</f>
        <v>1746.44</v>
      </c>
      <c r="L3078" s="16" t="n">
        <f aca="false">J3078-K3078</f>
        <v>1162.56</v>
      </c>
    </row>
    <row r="3079" customFormat="false" ht="15" hidden="false" customHeight="false" outlineLevel="0" collapsed="false">
      <c r="A3079" s="12" t="n">
        <v>3078</v>
      </c>
      <c r="B3079" s="12" t="n">
        <v>1624</v>
      </c>
      <c r="C3079" s="12" t="n">
        <v>42</v>
      </c>
      <c r="D3079" s="12" t="n">
        <v>1</v>
      </c>
      <c r="E3079" s="16" t="n">
        <v>1929</v>
      </c>
      <c r="F3079" s="12" t="n">
        <v>10</v>
      </c>
      <c r="G3079" s="12" t="str">
        <f aca="false">INDEX(Products!$C$2:$C$181,MATCH(C3079,Products!$A$2:$A$181,0))</f>
        <v>Home &amp; Kitchen</v>
      </c>
      <c r="H3079" s="16" t="n">
        <f aca="false">INDEX(Products!$E$2:$E$181,MATCH(C3079,Products!$A$2:$A$181,0))</f>
        <v>1085.47</v>
      </c>
      <c r="I3079" s="12" t="str">
        <f aca="false">INDEX(Orders!$G$2:$G$3525,MATCH(B3079,Orders!$A$2:$A$3525,0))</f>
        <v>Returned</v>
      </c>
      <c r="J3079" s="16" t="n">
        <f aca="false">D3079*E3079*(1-F3079/100)</f>
        <v>1736.1</v>
      </c>
      <c r="K3079" s="16" t="n">
        <f aca="false">D3079*H3079</f>
        <v>1085.47</v>
      </c>
      <c r="L3079" s="16" t="n">
        <f aca="false">J3079-K3079</f>
        <v>650.63</v>
      </c>
    </row>
    <row r="3080" customFormat="false" ht="15" hidden="false" customHeight="false" outlineLevel="0" collapsed="false">
      <c r="A3080" s="12" t="n">
        <v>3079</v>
      </c>
      <c r="B3080" s="12" t="n">
        <v>1624</v>
      </c>
      <c r="C3080" s="12" t="n">
        <v>54</v>
      </c>
      <c r="D3080" s="12" t="n">
        <v>1</v>
      </c>
      <c r="E3080" s="16" t="n">
        <v>2299</v>
      </c>
      <c r="F3080" s="12" t="n">
        <v>20</v>
      </c>
      <c r="G3080" s="12" t="str">
        <f aca="false">INDEX(Products!$C$2:$C$181,MATCH(C3080,Products!$A$2:$A$181,0))</f>
        <v>Home &amp; Kitchen</v>
      </c>
      <c r="H3080" s="16" t="n">
        <f aca="false">INDEX(Products!$E$2:$E$181,MATCH(C3080,Products!$A$2:$A$181,0))</f>
        <v>1611.85</v>
      </c>
      <c r="I3080" s="12" t="str">
        <f aca="false">INDEX(Orders!$G$2:$G$3525,MATCH(B3080,Orders!$A$2:$A$3525,0))</f>
        <v>Returned</v>
      </c>
      <c r="J3080" s="16" t="n">
        <f aca="false">D3080*E3080*(1-F3080/100)</f>
        <v>1839.2</v>
      </c>
      <c r="K3080" s="16" t="n">
        <f aca="false">D3080*H3080</f>
        <v>1611.85</v>
      </c>
      <c r="L3080" s="16" t="n">
        <f aca="false">J3080-K3080</f>
        <v>227.35</v>
      </c>
    </row>
    <row r="3081" customFormat="false" ht="15" hidden="false" customHeight="false" outlineLevel="0" collapsed="false">
      <c r="A3081" s="12" t="n">
        <v>3080</v>
      </c>
      <c r="B3081" s="12" t="n">
        <v>1624</v>
      </c>
      <c r="C3081" s="12" t="n">
        <v>124</v>
      </c>
      <c r="D3081" s="12" t="n">
        <v>1</v>
      </c>
      <c r="E3081" s="16" t="n">
        <v>1869</v>
      </c>
      <c r="F3081" s="12" t="n">
        <v>0</v>
      </c>
      <c r="G3081" s="12" t="str">
        <f aca="false">INDEX(Products!$C$2:$C$181,MATCH(C3081,Products!$A$2:$A$181,0))</f>
        <v>Sports &amp; Fitness</v>
      </c>
      <c r="H3081" s="16" t="n">
        <f aca="false">INDEX(Products!$E$2:$E$181,MATCH(C3081,Products!$A$2:$A$181,0))</f>
        <v>1389.29</v>
      </c>
      <c r="I3081" s="12" t="str">
        <f aca="false">INDEX(Orders!$G$2:$G$3525,MATCH(B3081,Orders!$A$2:$A$3525,0))</f>
        <v>Returned</v>
      </c>
      <c r="J3081" s="16" t="n">
        <f aca="false">D3081*E3081*(1-F3081/100)</f>
        <v>1869</v>
      </c>
      <c r="K3081" s="16" t="n">
        <f aca="false">D3081*H3081</f>
        <v>1389.29</v>
      </c>
      <c r="L3081" s="16" t="n">
        <f aca="false">J3081-K3081</f>
        <v>479.71</v>
      </c>
    </row>
    <row r="3082" customFormat="false" ht="15" hidden="false" customHeight="false" outlineLevel="0" collapsed="false">
      <c r="A3082" s="12" t="n">
        <v>3081</v>
      </c>
      <c r="B3082" s="12" t="n">
        <v>1625</v>
      </c>
      <c r="C3082" s="12" t="n">
        <v>20</v>
      </c>
      <c r="D3082" s="12" t="n">
        <v>1</v>
      </c>
      <c r="E3082" s="16" t="n">
        <v>4369</v>
      </c>
      <c r="F3082" s="12" t="n">
        <v>0</v>
      </c>
      <c r="G3082" s="12" t="str">
        <f aca="false">INDEX(Products!$C$2:$C$181,MATCH(C3082,Products!$A$2:$A$181,0))</f>
        <v>Electronics</v>
      </c>
      <c r="H3082" s="16" t="n">
        <f aca="false">INDEX(Products!$E$2:$E$181,MATCH(C3082,Products!$A$2:$A$181,0))</f>
        <v>2787.56</v>
      </c>
      <c r="I3082" s="12" t="str">
        <f aca="false">INDEX(Orders!$G$2:$G$3525,MATCH(B3082,Orders!$A$2:$A$3525,0))</f>
        <v>Delivered</v>
      </c>
      <c r="J3082" s="16" t="n">
        <f aca="false">D3082*E3082*(1-F3082/100)</f>
        <v>4369</v>
      </c>
      <c r="K3082" s="16" t="n">
        <f aca="false">D3082*H3082</f>
        <v>2787.56</v>
      </c>
      <c r="L3082" s="16" t="n">
        <f aca="false">J3082-K3082</f>
        <v>1581.44</v>
      </c>
    </row>
    <row r="3083" customFormat="false" ht="15" hidden="false" customHeight="false" outlineLevel="0" collapsed="false">
      <c r="A3083" s="12" t="n">
        <v>3082</v>
      </c>
      <c r="B3083" s="12" t="n">
        <v>1626</v>
      </c>
      <c r="C3083" s="12" t="n">
        <v>137</v>
      </c>
      <c r="D3083" s="12" t="n">
        <v>2</v>
      </c>
      <c r="E3083" s="16" t="n">
        <v>3509</v>
      </c>
      <c r="F3083" s="12" t="n">
        <v>0</v>
      </c>
      <c r="G3083" s="12" t="str">
        <f aca="false">INDEX(Products!$C$2:$C$181,MATCH(C3083,Products!$A$2:$A$181,0))</f>
        <v>Sports &amp; Fitness</v>
      </c>
      <c r="H3083" s="16" t="n">
        <f aca="false">INDEX(Products!$E$2:$E$181,MATCH(C3083,Products!$A$2:$A$181,0))</f>
        <v>2570.86</v>
      </c>
      <c r="I3083" s="12" t="str">
        <f aca="false">INDEX(Orders!$G$2:$G$3525,MATCH(B3083,Orders!$A$2:$A$3525,0))</f>
        <v>Cancelled</v>
      </c>
      <c r="J3083" s="16" t="n">
        <f aca="false">D3083*E3083*(1-F3083/100)</f>
        <v>7018</v>
      </c>
      <c r="K3083" s="16" t="n">
        <f aca="false">D3083*H3083</f>
        <v>5141.72</v>
      </c>
      <c r="L3083" s="16" t="n">
        <f aca="false">J3083-K3083</f>
        <v>1876.28</v>
      </c>
    </row>
    <row r="3084" customFormat="false" ht="15" hidden="false" customHeight="false" outlineLevel="0" collapsed="false">
      <c r="A3084" s="12" t="n">
        <v>3083</v>
      </c>
      <c r="B3084" s="12" t="n">
        <v>1626</v>
      </c>
      <c r="C3084" s="12" t="n">
        <v>23</v>
      </c>
      <c r="D3084" s="12" t="n">
        <v>1</v>
      </c>
      <c r="E3084" s="16" t="n">
        <v>2159</v>
      </c>
      <c r="F3084" s="12" t="n">
        <v>5</v>
      </c>
      <c r="G3084" s="12" t="str">
        <f aca="false">INDEX(Products!$C$2:$C$181,MATCH(C3084,Products!$A$2:$A$181,0))</f>
        <v>Electronics</v>
      </c>
      <c r="H3084" s="16" t="n">
        <f aca="false">INDEX(Products!$E$2:$E$181,MATCH(C3084,Products!$A$2:$A$181,0))</f>
        <v>1473.53</v>
      </c>
      <c r="I3084" s="12" t="str">
        <f aca="false">INDEX(Orders!$G$2:$G$3525,MATCH(B3084,Orders!$A$2:$A$3525,0))</f>
        <v>Cancelled</v>
      </c>
      <c r="J3084" s="16" t="n">
        <f aca="false">D3084*E3084*(1-F3084/100)</f>
        <v>2051.05</v>
      </c>
      <c r="K3084" s="16" t="n">
        <f aca="false">D3084*H3084</f>
        <v>1473.53</v>
      </c>
      <c r="L3084" s="16" t="n">
        <f aca="false">J3084-K3084</f>
        <v>577.52</v>
      </c>
    </row>
    <row r="3085" customFormat="false" ht="15" hidden="false" customHeight="false" outlineLevel="0" collapsed="false">
      <c r="A3085" s="12" t="n">
        <v>3084</v>
      </c>
      <c r="B3085" s="12" t="n">
        <v>1627</v>
      </c>
      <c r="C3085" s="12" t="n">
        <v>60</v>
      </c>
      <c r="D3085" s="12" t="n">
        <v>1</v>
      </c>
      <c r="E3085" s="16" t="n">
        <v>4519</v>
      </c>
      <c r="F3085" s="12" t="n">
        <v>20</v>
      </c>
      <c r="G3085" s="12" t="str">
        <f aca="false">INDEX(Products!$C$2:$C$181,MATCH(C3085,Products!$A$2:$A$181,0))</f>
        <v>Home &amp; Kitchen</v>
      </c>
      <c r="H3085" s="16" t="n">
        <f aca="false">INDEX(Products!$E$2:$E$181,MATCH(C3085,Products!$A$2:$A$181,0))</f>
        <v>2972.91</v>
      </c>
      <c r="I3085" s="12" t="str">
        <f aca="false">INDEX(Orders!$G$2:$G$3525,MATCH(B3085,Orders!$A$2:$A$3525,0))</f>
        <v>Delivered</v>
      </c>
      <c r="J3085" s="16" t="n">
        <f aca="false">D3085*E3085*(1-F3085/100)</f>
        <v>3615.2</v>
      </c>
      <c r="K3085" s="16" t="n">
        <f aca="false">D3085*H3085</f>
        <v>2972.91</v>
      </c>
      <c r="L3085" s="16" t="n">
        <f aca="false">J3085-K3085</f>
        <v>642.29</v>
      </c>
    </row>
    <row r="3086" customFormat="false" ht="15" hidden="false" customHeight="false" outlineLevel="0" collapsed="false">
      <c r="A3086" s="12" t="n">
        <v>3085</v>
      </c>
      <c r="B3086" s="12" t="n">
        <v>1627</v>
      </c>
      <c r="C3086" s="12" t="n">
        <v>84</v>
      </c>
      <c r="D3086" s="12" t="n">
        <v>1</v>
      </c>
      <c r="E3086" s="16" t="n">
        <v>1179</v>
      </c>
      <c r="F3086" s="12" t="n">
        <v>5</v>
      </c>
      <c r="G3086" s="12" t="str">
        <f aca="false">INDEX(Products!$C$2:$C$181,MATCH(C3086,Products!$A$2:$A$181,0))</f>
        <v>Fashion</v>
      </c>
      <c r="H3086" s="16" t="n">
        <f aca="false">INDEX(Products!$E$2:$E$181,MATCH(C3086,Products!$A$2:$A$181,0))</f>
        <v>692.43</v>
      </c>
      <c r="I3086" s="12" t="str">
        <f aca="false">INDEX(Orders!$G$2:$G$3525,MATCH(B3086,Orders!$A$2:$A$3525,0))</f>
        <v>Delivered</v>
      </c>
      <c r="J3086" s="16" t="n">
        <f aca="false">D3086*E3086*(1-F3086/100)</f>
        <v>1120.05</v>
      </c>
      <c r="K3086" s="16" t="n">
        <f aca="false">D3086*H3086</f>
        <v>692.43</v>
      </c>
      <c r="L3086" s="16" t="n">
        <f aca="false">J3086-K3086</f>
        <v>427.62</v>
      </c>
    </row>
    <row r="3087" customFormat="false" ht="15" hidden="false" customHeight="false" outlineLevel="0" collapsed="false">
      <c r="A3087" s="12" t="n">
        <v>3086</v>
      </c>
      <c r="B3087" s="12" t="n">
        <v>1627</v>
      </c>
      <c r="C3087" s="12" t="n">
        <v>53</v>
      </c>
      <c r="D3087" s="12" t="n">
        <v>1</v>
      </c>
      <c r="E3087" s="16" t="n">
        <v>4579</v>
      </c>
      <c r="F3087" s="12" t="n">
        <v>0</v>
      </c>
      <c r="G3087" s="12" t="str">
        <f aca="false">INDEX(Products!$C$2:$C$181,MATCH(C3087,Products!$A$2:$A$181,0))</f>
        <v>Home &amp; Kitchen</v>
      </c>
      <c r="H3087" s="16" t="n">
        <f aca="false">INDEX(Products!$E$2:$E$181,MATCH(C3087,Products!$A$2:$A$181,0))</f>
        <v>2746.75</v>
      </c>
      <c r="I3087" s="12" t="str">
        <f aca="false">INDEX(Orders!$G$2:$G$3525,MATCH(B3087,Orders!$A$2:$A$3525,0))</f>
        <v>Delivered</v>
      </c>
      <c r="J3087" s="16" t="n">
        <f aca="false">D3087*E3087*(1-F3087/100)</f>
        <v>4579</v>
      </c>
      <c r="K3087" s="16" t="n">
        <f aca="false">D3087*H3087</f>
        <v>2746.75</v>
      </c>
      <c r="L3087" s="16" t="n">
        <f aca="false">J3087-K3087</f>
        <v>1832.25</v>
      </c>
    </row>
    <row r="3088" customFormat="false" ht="15" hidden="false" customHeight="false" outlineLevel="0" collapsed="false">
      <c r="A3088" s="12" t="n">
        <v>3087</v>
      </c>
      <c r="B3088" s="12" t="n">
        <v>1628</v>
      </c>
      <c r="C3088" s="12" t="n">
        <v>10</v>
      </c>
      <c r="D3088" s="12" t="n">
        <v>1</v>
      </c>
      <c r="E3088" s="16" t="n">
        <v>3059</v>
      </c>
      <c r="F3088" s="12" t="n">
        <v>10</v>
      </c>
      <c r="G3088" s="12" t="str">
        <f aca="false">INDEX(Products!$C$2:$C$181,MATCH(C3088,Products!$A$2:$A$181,0))</f>
        <v>Electronics</v>
      </c>
      <c r="H3088" s="16" t="n">
        <f aca="false">INDEX(Products!$E$2:$E$181,MATCH(C3088,Products!$A$2:$A$181,0))</f>
        <v>1860.62</v>
      </c>
      <c r="I3088" s="12" t="str">
        <f aca="false">INDEX(Orders!$G$2:$G$3525,MATCH(B3088,Orders!$A$2:$A$3525,0))</f>
        <v>Returned</v>
      </c>
      <c r="J3088" s="16" t="n">
        <f aca="false">D3088*E3088*(1-F3088/100)</f>
        <v>2753.1</v>
      </c>
      <c r="K3088" s="16" t="n">
        <f aca="false">D3088*H3088</f>
        <v>1860.62</v>
      </c>
      <c r="L3088" s="16" t="n">
        <f aca="false">J3088-K3088</f>
        <v>892.48</v>
      </c>
    </row>
    <row r="3089" customFormat="false" ht="15" hidden="false" customHeight="false" outlineLevel="0" collapsed="false">
      <c r="A3089" s="12" t="n">
        <v>3088</v>
      </c>
      <c r="B3089" s="12" t="n">
        <v>1629</v>
      </c>
      <c r="C3089" s="12" t="n">
        <v>66</v>
      </c>
      <c r="D3089" s="12" t="n">
        <v>1</v>
      </c>
      <c r="E3089" s="16" t="n">
        <v>1439</v>
      </c>
      <c r="F3089" s="12" t="n">
        <v>20</v>
      </c>
      <c r="G3089" s="12" t="str">
        <f aca="false">INDEX(Products!$C$2:$C$181,MATCH(C3089,Products!$A$2:$A$181,0))</f>
        <v>Fashion</v>
      </c>
      <c r="H3089" s="16" t="n">
        <f aca="false">INDEX(Products!$E$2:$E$181,MATCH(C3089,Products!$A$2:$A$181,0))</f>
        <v>855.37</v>
      </c>
      <c r="I3089" s="12" t="str">
        <f aca="false">INDEX(Orders!$G$2:$G$3525,MATCH(B3089,Orders!$A$2:$A$3525,0))</f>
        <v>Returned</v>
      </c>
      <c r="J3089" s="16" t="n">
        <f aca="false">D3089*E3089*(1-F3089/100)</f>
        <v>1151.2</v>
      </c>
      <c r="K3089" s="16" t="n">
        <f aca="false">D3089*H3089</f>
        <v>855.37</v>
      </c>
      <c r="L3089" s="16" t="n">
        <f aca="false">J3089-K3089</f>
        <v>295.83</v>
      </c>
    </row>
    <row r="3090" customFormat="false" ht="15" hidden="false" customHeight="false" outlineLevel="0" collapsed="false">
      <c r="A3090" s="12" t="n">
        <v>3089</v>
      </c>
      <c r="B3090" s="12" t="n">
        <v>1629</v>
      </c>
      <c r="C3090" s="12" t="n">
        <v>163</v>
      </c>
      <c r="D3090" s="12" t="n">
        <v>1</v>
      </c>
      <c r="E3090" s="16" t="n">
        <v>869</v>
      </c>
      <c r="F3090" s="12" t="n">
        <v>0</v>
      </c>
      <c r="G3090" s="12" t="str">
        <f aca="false">INDEX(Products!$C$2:$C$181,MATCH(C3090,Products!$A$2:$A$181,0))</f>
        <v>Books &amp; Stationery</v>
      </c>
      <c r="H3090" s="16" t="n">
        <f aca="false">INDEX(Products!$E$2:$E$181,MATCH(C3090,Products!$A$2:$A$181,0))</f>
        <v>606.2</v>
      </c>
      <c r="I3090" s="12" t="str">
        <f aca="false">INDEX(Orders!$G$2:$G$3525,MATCH(B3090,Orders!$A$2:$A$3525,0))</f>
        <v>Returned</v>
      </c>
      <c r="J3090" s="16" t="n">
        <f aca="false">D3090*E3090*(1-F3090/100)</f>
        <v>869</v>
      </c>
      <c r="K3090" s="16" t="n">
        <f aca="false">D3090*H3090</f>
        <v>606.2</v>
      </c>
      <c r="L3090" s="16" t="n">
        <f aca="false">J3090-K3090</f>
        <v>262.8</v>
      </c>
    </row>
    <row r="3091" customFormat="false" ht="15" hidden="false" customHeight="false" outlineLevel="0" collapsed="false">
      <c r="A3091" s="12" t="n">
        <v>3090</v>
      </c>
      <c r="B3091" s="12" t="n">
        <v>1630</v>
      </c>
      <c r="C3091" s="12" t="n">
        <v>88</v>
      </c>
      <c r="D3091" s="12" t="n">
        <v>1</v>
      </c>
      <c r="E3091" s="16" t="n">
        <v>2049</v>
      </c>
      <c r="F3091" s="12" t="n">
        <v>0</v>
      </c>
      <c r="G3091" s="12" t="str">
        <f aca="false">INDEX(Products!$C$2:$C$181,MATCH(C3091,Products!$A$2:$A$181,0))</f>
        <v>Fashion</v>
      </c>
      <c r="H3091" s="16" t="n">
        <f aca="false">INDEX(Products!$E$2:$E$181,MATCH(C3091,Products!$A$2:$A$181,0))</f>
        <v>1198.41</v>
      </c>
      <c r="I3091" s="12" t="str">
        <f aca="false">INDEX(Orders!$G$2:$G$3525,MATCH(B3091,Orders!$A$2:$A$3525,0))</f>
        <v>Delivered</v>
      </c>
      <c r="J3091" s="16" t="n">
        <f aca="false">D3091*E3091*(1-F3091/100)</f>
        <v>2049</v>
      </c>
      <c r="K3091" s="16" t="n">
        <f aca="false">D3091*H3091</f>
        <v>1198.41</v>
      </c>
      <c r="L3091" s="16" t="n">
        <f aca="false">J3091-K3091</f>
        <v>850.59</v>
      </c>
    </row>
    <row r="3092" customFormat="false" ht="15" hidden="false" customHeight="false" outlineLevel="0" collapsed="false">
      <c r="A3092" s="12" t="n">
        <v>3091</v>
      </c>
      <c r="B3092" s="12" t="n">
        <v>1631</v>
      </c>
      <c r="C3092" s="12" t="n">
        <v>85</v>
      </c>
      <c r="D3092" s="12" t="n">
        <v>1</v>
      </c>
      <c r="E3092" s="16" t="n">
        <v>419</v>
      </c>
      <c r="F3092" s="12" t="n">
        <v>0</v>
      </c>
      <c r="G3092" s="12" t="str">
        <f aca="false">INDEX(Products!$C$2:$C$181,MATCH(C3092,Products!$A$2:$A$181,0))</f>
        <v>Fashion</v>
      </c>
      <c r="H3092" s="16" t="n">
        <f aca="false">INDEX(Products!$E$2:$E$181,MATCH(C3092,Products!$A$2:$A$181,0))</f>
        <v>279.97</v>
      </c>
      <c r="I3092" s="12" t="str">
        <f aca="false">INDEX(Orders!$G$2:$G$3525,MATCH(B3092,Orders!$A$2:$A$3525,0))</f>
        <v>Returned</v>
      </c>
      <c r="J3092" s="16" t="n">
        <f aca="false">D3092*E3092*(1-F3092/100)</f>
        <v>419</v>
      </c>
      <c r="K3092" s="16" t="n">
        <f aca="false">D3092*H3092</f>
        <v>279.97</v>
      </c>
      <c r="L3092" s="16" t="n">
        <f aca="false">J3092-K3092</f>
        <v>139.03</v>
      </c>
    </row>
    <row r="3093" customFormat="false" ht="15" hidden="false" customHeight="false" outlineLevel="0" collapsed="false">
      <c r="A3093" s="12" t="n">
        <v>3092</v>
      </c>
      <c r="B3093" s="12" t="n">
        <v>1631</v>
      </c>
      <c r="C3093" s="12" t="n">
        <v>128</v>
      </c>
      <c r="D3093" s="12" t="n">
        <v>2</v>
      </c>
      <c r="E3093" s="16" t="n">
        <v>899</v>
      </c>
      <c r="F3093" s="12" t="n">
        <v>15</v>
      </c>
      <c r="G3093" s="12" t="str">
        <f aca="false">INDEX(Products!$C$2:$C$181,MATCH(C3093,Products!$A$2:$A$181,0))</f>
        <v>Sports &amp; Fitness</v>
      </c>
      <c r="H3093" s="16" t="n">
        <f aca="false">INDEX(Products!$E$2:$E$181,MATCH(C3093,Products!$A$2:$A$181,0))</f>
        <v>594.56</v>
      </c>
      <c r="I3093" s="12" t="str">
        <f aca="false">INDEX(Orders!$G$2:$G$3525,MATCH(B3093,Orders!$A$2:$A$3525,0))</f>
        <v>Returned</v>
      </c>
      <c r="J3093" s="16" t="n">
        <f aca="false">D3093*E3093*(1-F3093/100)</f>
        <v>1528.3</v>
      </c>
      <c r="K3093" s="16" t="n">
        <f aca="false">D3093*H3093</f>
        <v>1189.12</v>
      </c>
      <c r="L3093" s="16" t="n">
        <f aca="false">J3093-K3093</f>
        <v>339.18</v>
      </c>
    </row>
    <row r="3094" customFormat="false" ht="15" hidden="false" customHeight="false" outlineLevel="0" collapsed="false">
      <c r="A3094" s="12" t="n">
        <v>3093</v>
      </c>
      <c r="B3094" s="12" t="n">
        <v>1631</v>
      </c>
      <c r="C3094" s="12" t="n">
        <v>178</v>
      </c>
      <c r="D3094" s="12" t="n">
        <v>1</v>
      </c>
      <c r="E3094" s="16" t="n">
        <v>169</v>
      </c>
      <c r="F3094" s="12" t="n">
        <v>5</v>
      </c>
      <c r="G3094" s="12" t="str">
        <f aca="false">INDEX(Products!$C$2:$C$181,MATCH(C3094,Products!$A$2:$A$181,0))</f>
        <v>Books &amp; Stationery</v>
      </c>
      <c r="H3094" s="16" t="n">
        <f aca="false">INDEX(Products!$E$2:$E$181,MATCH(C3094,Products!$A$2:$A$181,0))</f>
        <v>114.66</v>
      </c>
      <c r="I3094" s="12" t="str">
        <f aca="false">INDEX(Orders!$G$2:$G$3525,MATCH(B3094,Orders!$A$2:$A$3525,0))</f>
        <v>Returned</v>
      </c>
      <c r="J3094" s="16" t="n">
        <f aca="false">D3094*E3094*(1-F3094/100)</f>
        <v>160.55</v>
      </c>
      <c r="K3094" s="16" t="n">
        <f aca="false">D3094*H3094</f>
        <v>114.66</v>
      </c>
      <c r="L3094" s="16" t="n">
        <f aca="false">J3094-K3094</f>
        <v>45.89</v>
      </c>
    </row>
    <row r="3095" customFormat="false" ht="15" hidden="false" customHeight="false" outlineLevel="0" collapsed="false">
      <c r="A3095" s="12" t="n">
        <v>3094</v>
      </c>
      <c r="B3095" s="12" t="n">
        <v>1632</v>
      </c>
      <c r="C3095" s="12" t="n">
        <v>170</v>
      </c>
      <c r="D3095" s="12" t="n">
        <v>1</v>
      </c>
      <c r="E3095" s="16" t="n">
        <v>489</v>
      </c>
      <c r="F3095" s="12" t="n">
        <v>5</v>
      </c>
      <c r="G3095" s="12" t="str">
        <f aca="false">INDEX(Products!$C$2:$C$181,MATCH(C3095,Products!$A$2:$A$181,0))</f>
        <v>Books &amp; Stationery</v>
      </c>
      <c r="H3095" s="16" t="n">
        <f aca="false">INDEX(Products!$E$2:$E$181,MATCH(C3095,Products!$A$2:$A$181,0))</f>
        <v>278.52</v>
      </c>
      <c r="I3095" s="12" t="str">
        <f aca="false">INDEX(Orders!$G$2:$G$3525,MATCH(B3095,Orders!$A$2:$A$3525,0))</f>
        <v>Cancelled</v>
      </c>
      <c r="J3095" s="16" t="n">
        <f aca="false">D3095*E3095*(1-F3095/100)</f>
        <v>464.55</v>
      </c>
      <c r="K3095" s="16" t="n">
        <f aca="false">D3095*H3095</f>
        <v>278.52</v>
      </c>
      <c r="L3095" s="16" t="n">
        <f aca="false">J3095-K3095</f>
        <v>186.03</v>
      </c>
    </row>
    <row r="3096" customFormat="false" ht="15" hidden="false" customHeight="false" outlineLevel="0" collapsed="false">
      <c r="A3096" s="12" t="n">
        <v>3095</v>
      </c>
      <c r="B3096" s="12" t="n">
        <v>1633</v>
      </c>
      <c r="C3096" s="12" t="n">
        <v>141</v>
      </c>
      <c r="D3096" s="12" t="n">
        <v>1</v>
      </c>
      <c r="E3096" s="16" t="n">
        <v>3599</v>
      </c>
      <c r="F3096" s="12" t="n">
        <v>5</v>
      </c>
      <c r="G3096" s="12" t="str">
        <f aca="false">INDEX(Products!$C$2:$C$181,MATCH(C3096,Products!$A$2:$A$181,0))</f>
        <v>Sports &amp; Fitness</v>
      </c>
      <c r="H3096" s="16" t="n">
        <f aca="false">INDEX(Products!$E$2:$E$181,MATCH(C3096,Products!$A$2:$A$181,0))</f>
        <v>2222.74</v>
      </c>
      <c r="I3096" s="12" t="str">
        <f aca="false">INDEX(Orders!$G$2:$G$3525,MATCH(B3096,Orders!$A$2:$A$3525,0))</f>
        <v>Delivered</v>
      </c>
      <c r="J3096" s="16" t="n">
        <f aca="false">D3096*E3096*(1-F3096/100)</f>
        <v>3419.05</v>
      </c>
      <c r="K3096" s="16" t="n">
        <f aca="false">D3096*H3096</f>
        <v>2222.74</v>
      </c>
      <c r="L3096" s="16" t="n">
        <f aca="false">J3096-K3096</f>
        <v>1196.31</v>
      </c>
    </row>
    <row r="3097" customFormat="false" ht="15" hidden="false" customHeight="false" outlineLevel="0" collapsed="false">
      <c r="A3097" s="12" t="n">
        <v>3096</v>
      </c>
      <c r="B3097" s="12" t="n">
        <v>1634</v>
      </c>
      <c r="C3097" s="12" t="n">
        <v>37</v>
      </c>
      <c r="D3097" s="12" t="n">
        <v>1</v>
      </c>
      <c r="E3097" s="16" t="n">
        <v>439</v>
      </c>
      <c r="F3097" s="12" t="n">
        <v>0</v>
      </c>
      <c r="G3097" s="12" t="str">
        <f aca="false">INDEX(Products!$C$2:$C$181,MATCH(C3097,Products!$A$2:$A$181,0))</f>
        <v>Home &amp; Kitchen</v>
      </c>
      <c r="H3097" s="16" t="n">
        <f aca="false">INDEX(Products!$E$2:$E$181,MATCH(C3097,Products!$A$2:$A$181,0))</f>
        <v>313.05</v>
      </c>
      <c r="I3097" s="12" t="str">
        <f aca="false">INDEX(Orders!$G$2:$G$3525,MATCH(B3097,Orders!$A$2:$A$3525,0))</f>
        <v>Returned</v>
      </c>
      <c r="J3097" s="16" t="n">
        <f aca="false">D3097*E3097*(1-F3097/100)</f>
        <v>439</v>
      </c>
      <c r="K3097" s="16" t="n">
        <f aca="false">D3097*H3097</f>
        <v>313.05</v>
      </c>
      <c r="L3097" s="16" t="n">
        <f aca="false">J3097-K3097</f>
        <v>125.95</v>
      </c>
    </row>
    <row r="3098" customFormat="false" ht="15" hidden="false" customHeight="false" outlineLevel="0" collapsed="false">
      <c r="A3098" s="12" t="n">
        <v>3097</v>
      </c>
      <c r="B3098" s="12" t="n">
        <v>1635</v>
      </c>
      <c r="C3098" s="12" t="n">
        <v>65</v>
      </c>
      <c r="D3098" s="12" t="n">
        <v>1</v>
      </c>
      <c r="E3098" s="16" t="n">
        <v>329</v>
      </c>
      <c r="F3098" s="12" t="n">
        <v>0</v>
      </c>
      <c r="G3098" s="12" t="str">
        <f aca="false">INDEX(Products!$C$2:$C$181,MATCH(C3098,Products!$A$2:$A$181,0))</f>
        <v>Fashion</v>
      </c>
      <c r="H3098" s="16" t="n">
        <f aca="false">INDEX(Products!$E$2:$E$181,MATCH(C3098,Products!$A$2:$A$181,0))</f>
        <v>214.56</v>
      </c>
      <c r="I3098" s="12" t="str">
        <f aca="false">INDEX(Orders!$G$2:$G$3525,MATCH(B3098,Orders!$A$2:$A$3525,0))</f>
        <v>Delivered</v>
      </c>
      <c r="J3098" s="16" t="n">
        <f aca="false">D3098*E3098*(1-F3098/100)</f>
        <v>329</v>
      </c>
      <c r="K3098" s="16" t="n">
        <f aca="false">D3098*H3098</f>
        <v>214.56</v>
      </c>
      <c r="L3098" s="16" t="n">
        <f aca="false">J3098-K3098</f>
        <v>114.44</v>
      </c>
    </row>
    <row r="3099" customFormat="false" ht="15" hidden="false" customHeight="false" outlineLevel="0" collapsed="false">
      <c r="A3099" s="12" t="n">
        <v>3098</v>
      </c>
      <c r="B3099" s="12" t="n">
        <v>1635</v>
      </c>
      <c r="C3099" s="12" t="n">
        <v>48</v>
      </c>
      <c r="D3099" s="12" t="n">
        <v>1</v>
      </c>
      <c r="E3099" s="16" t="n">
        <v>3959</v>
      </c>
      <c r="F3099" s="12" t="n">
        <v>0</v>
      </c>
      <c r="G3099" s="12" t="str">
        <f aca="false">INDEX(Products!$C$2:$C$181,MATCH(C3099,Products!$A$2:$A$181,0))</f>
        <v>Home &amp; Kitchen</v>
      </c>
      <c r="H3099" s="16" t="n">
        <f aca="false">INDEX(Products!$E$2:$E$181,MATCH(C3099,Products!$A$2:$A$181,0))</f>
        <v>2568.44</v>
      </c>
      <c r="I3099" s="12" t="str">
        <f aca="false">INDEX(Orders!$G$2:$G$3525,MATCH(B3099,Orders!$A$2:$A$3525,0))</f>
        <v>Delivered</v>
      </c>
      <c r="J3099" s="16" t="n">
        <f aca="false">D3099*E3099*(1-F3099/100)</f>
        <v>3959</v>
      </c>
      <c r="K3099" s="16" t="n">
        <f aca="false">D3099*H3099</f>
        <v>2568.44</v>
      </c>
      <c r="L3099" s="16" t="n">
        <f aca="false">J3099-K3099</f>
        <v>1390.56</v>
      </c>
    </row>
    <row r="3100" customFormat="false" ht="15" hidden="false" customHeight="false" outlineLevel="0" collapsed="false">
      <c r="A3100" s="12" t="n">
        <v>3099</v>
      </c>
      <c r="B3100" s="12" t="n">
        <v>1635</v>
      </c>
      <c r="C3100" s="12" t="n">
        <v>57</v>
      </c>
      <c r="D3100" s="12" t="n">
        <v>1</v>
      </c>
      <c r="E3100" s="16" t="n">
        <v>4689</v>
      </c>
      <c r="F3100" s="12" t="n">
        <v>0</v>
      </c>
      <c r="G3100" s="12" t="str">
        <f aca="false">INDEX(Products!$C$2:$C$181,MATCH(C3100,Products!$A$2:$A$181,0))</f>
        <v>Home &amp; Kitchen</v>
      </c>
      <c r="H3100" s="16" t="n">
        <f aca="false">INDEX(Products!$E$2:$E$181,MATCH(C3100,Products!$A$2:$A$181,0))</f>
        <v>3336.81</v>
      </c>
      <c r="I3100" s="12" t="str">
        <f aca="false">INDEX(Orders!$G$2:$G$3525,MATCH(B3100,Orders!$A$2:$A$3525,0))</f>
        <v>Delivered</v>
      </c>
      <c r="J3100" s="16" t="n">
        <f aca="false">D3100*E3100*(1-F3100/100)</f>
        <v>4689</v>
      </c>
      <c r="K3100" s="16" t="n">
        <f aca="false">D3100*H3100</f>
        <v>3336.81</v>
      </c>
      <c r="L3100" s="16" t="n">
        <f aca="false">J3100-K3100</f>
        <v>1352.19</v>
      </c>
    </row>
    <row r="3101" customFormat="false" ht="15" hidden="false" customHeight="false" outlineLevel="0" collapsed="false">
      <c r="A3101" s="12" t="n">
        <v>3100</v>
      </c>
      <c r="B3101" s="12" t="n">
        <v>1636</v>
      </c>
      <c r="C3101" s="12" t="n">
        <v>81</v>
      </c>
      <c r="D3101" s="12" t="n">
        <v>1</v>
      </c>
      <c r="E3101" s="16" t="n">
        <v>1299</v>
      </c>
      <c r="F3101" s="12" t="n">
        <v>5</v>
      </c>
      <c r="G3101" s="12" t="str">
        <f aca="false">INDEX(Products!$C$2:$C$181,MATCH(C3101,Products!$A$2:$A$181,0))</f>
        <v>Fashion</v>
      </c>
      <c r="H3101" s="16" t="n">
        <f aca="false">INDEX(Products!$E$2:$E$181,MATCH(C3101,Products!$A$2:$A$181,0))</f>
        <v>878.72</v>
      </c>
      <c r="I3101" s="12" t="str">
        <f aca="false">INDEX(Orders!$G$2:$G$3525,MATCH(B3101,Orders!$A$2:$A$3525,0))</f>
        <v>Delivered</v>
      </c>
      <c r="J3101" s="16" t="n">
        <f aca="false">D3101*E3101*(1-F3101/100)</f>
        <v>1234.05</v>
      </c>
      <c r="K3101" s="16" t="n">
        <f aca="false">D3101*H3101</f>
        <v>878.72</v>
      </c>
      <c r="L3101" s="16" t="n">
        <f aca="false">J3101-K3101</f>
        <v>355.33</v>
      </c>
    </row>
    <row r="3102" customFormat="false" ht="15" hidden="false" customHeight="false" outlineLevel="0" collapsed="false">
      <c r="A3102" s="12" t="n">
        <v>3101</v>
      </c>
      <c r="B3102" s="12" t="n">
        <v>1636</v>
      </c>
      <c r="C3102" s="12" t="n">
        <v>52</v>
      </c>
      <c r="D3102" s="12" t="n">
        <v>2</v>
      </c>
      <c r="E3102" s="16" t="n">
        <v>1859</v>
      </c>
      <c r="F3102" s="12" t="n">
        <v>0</v>
      </c>
      <c r="G3102" s="12" t="str">
        <f aca="false">INDEX(Products!$C$2:$C$181,MATCH(C3102,Products!$A$2:$A$181,0))</f>
        <v>Home &amp; Kitchen</v>
      </c>
      <c r="H3102" s="16" t="n">
        <f aca="false">INDEX(Products!$E$2:$E$181,MATCH(C3102,Products!$A$2:$A$181,0))</f>
        <v>1211.54</v>
      </c>
      <c r="I3102" s="12" t="str">
        <f aca="false">INDEX(Orders!$G$2:$G$3525,MATCH(B3102,Orders!$A$2:$A$3525,0))</f>
        <v>Delivered</v>
      </c>
      <c r="J3102" s="16" t="n">
        <f aca="false">D3102*E3102*(1-F3102/100)</f>
        <v>3718</v>
      </c>
      <c r="K3102" s="16" t="n">
        <f aca="false">D3102*H3102</f>
        <v>2423.08</v>
      </c>
      <c r="L3102" s="16" t="n">
        <f aca="false">J3102-K3102</f>
        <v>1294.92</v>
      </c>
    </row>
    <row r="3103" customFormat="false" ht="15" hidden="false" customHeight="false" outlineLevel="0" collapsed="false">
      <c r="A3103" s="12" t="n">
        <v>3102</v>
      </c>
      <c r="B3103" s="12" t="n">
        <v>1636</v>
      </c>
      <c r="C3103" s="12" t="n">
        <v>106</v>
      </c>
      <c r="D3103" s="12" t="n">
        <v>2</v>
      </c>
      <c r="E3103" s="16" t="n">
        <v>1069</v>
      </c>
      <c r="F3103" s="12" t="n">
        <v>5</v>
      </c>
      <c r="G3103" s="12" t="str">
        <f aca="false">INDEX(Products!$C$2:$C$181,MATCH(C3103,Products!$A$2:$A$181,0))</f>
        <v>Beauty</v>
      </c>
      <c r="H3103" s="16" t="n">
        <f aca="false">INDEX(Products!$E$2:$E$181,MATCH(C3103,Products!$A$2:$A$181,0))</f>
        <v>735.88</v>
      </c>
      <c r="I3103" s="12" t="str">
        <f aca="false">INDEX(Orders!$G$2:$G$3525,MATCH(B3103,Orders!$A$2:$A$3525,0))</f>
        <v>Delivered</v>
      </c>
      <c r="J3103" s="16" t="n">
        <f aca="false">D3103*E3103*(1-F3103/100)</f>
        <v>2031.1</v>
      </c>
      <c r="K3103" s="16" t="n">
        <f aca="false">D3103*H3103</f>
        <v>1471.76</v>
      </c>
      <c r="L3103" s="16" t="n">
        <f aca="false">J3103-K3103</f>
        <v>559.34</v>
      </c>
    </row>
    <row r="3104" customFormat="false" ht="15" hidden="false" customHeight="false" outlineLevel="0" collapsed="false">
      <c r="A3104" s="12" t="n">
        <v>3103</v>
      </c>
      <c r="B3104" s="12" t="n">
        <v>1636</v>
      </c>
      <c r="C3104" s="12" t="n">
        <v>117</v>
      </c>
      <c r="D3104" s="12" t="n">
        <v>3</v>
      </c>
      <c r="E3104" s="16" t="n">
        <v>1109</v>
      </c>
      <c r="F3104" s="12" t="n">
        <v>0</v>
      </c>
      <c r="G3104" s="12" t="str">
        <f aca="false">INDEX(Products!$C$2:$C$181,MATCH(C3104,Products!$A$2:$A$181,0))</f>
        <v>Beauty</v>
      </c>
      <c r="H3104" s="16" t="n">
        <f aca="false">INDEX(Products!$E$2:$E$181,MATCH(C3104,Products!$A$2:$A$181,0))</f>
        <v>719.19</v>
      </c>
      <c r="I3104" s="12" t="str">
        <f aca="false">INDEX(Orders!$G$2:$G$3525,MATCH(B3104,Orders!$A$2:$A$3525,0))</f>
        <v>Delivered</v>
      </c>
      <c r="J3104" s="16" t="n">
        <f aca="false">D3104*E3104*(1-F3104/100)</f>
        <v>3327</v>
      </c>
      <c r="K3104" s="16" t="n">
        <f aca="false">D3104*H3104</f>
        <v>2157.57</v>
      </c>
      <c r="L3104" s="16" t="n">
        <f aca="false">J3104-K3104</f>
        <v>1169.43</v>
      </c>
    </row>
    <row r="3105" customFormat="false" ht="15" hidden="false" customHeight="false" outlineLevel="0" collapsed="false">
      <c r="A3105" s="12" t="n">
        <v>3104</v>
      </c>
      <c r="B3105" s="12" t="n">
        <v>1637</v>
      </c>
      <c r="C3105" s="12" t="n">
        <v>104</v>
      </c>
      <c r="D3105" s="12" t="n">
        <v>1</v>
      </c>
      <c r="E3105" s="16" t="n">
        <v>329</v>
      </c>
      <c r="F3105" s="12" t="n">
        <v>10</v>
      </c>
      <c r="G3105" s="12" t="str">
        <f aca="false">INDEX(Products!$C$2:$C$181,MATCH(C3105,Products!$A$2:$A$181,0))</f>
        <v>Beauty</v>
      </c>
      <c r="H3105" s="16" t="n">
        <f aca="false">INDEX(Products!$E$2:$E$181,MATCH(C3105,Products!$A$2:$A$181,0))</f>
        <v>224.61</v>
      </c>
      <c r="I3105" s="12" t="str">
        <f aca="false">INDEX(Orders!$G$2:$G$3525,MATCH(B3105,Orders!$A$2:$A$3525,0))</f>
        <v>Returned</v>
      </c>
      <c r="J3105" s="16" t="n">
        <f aca="false">D3105*E3105*(1-F3105/100)</f>
        <v>296.1</v>
      </c>
      <c r="K3105" s="16" t="n">
        <f aca="false">D3105*H3105</f>
        <v>224.61</v>
      </c>
      <c r="L3105" s="16" t="n">
        <f aca="false">J3105-K3105</f>
        <v>71.49</v>
      </c>
    </row>
    <row r="3106" customFormat="false" ht="15" hidden="false" customHeight="false" outlineLevel="0" collapsed="false">
      <c r="A3106" s="12" t="n">
        <v>3105</v>
      </c>
      <c r="B3106" s="12" t="n">
        <v>1638</v>
      </c>
      <c r="C3106" s="12" t="n">
        <v>154</v>
      </c>
      <c r="D3106" s="12" t="n">
        <v>1</v>
      </c>
      <c r="E3106" s="16" t="n">
        <v>519</v>
      </c>
      <c r="F3106" s="12" t="n">
        <v>0</v>
      </c>
      <c r="G3106" s="12" t="str">
        <f aca="false">INDEX(Products!$C$2:$C$181,MATCH(C3106,Products!$A$2:$A$181,0))</f>
        <v>Books &amp; Stationery</v>
      </c>
      <c r="H3106" s="16" t="n">
        <f aca="false">INDEX(Products!$E$2:$E$181,MATCH(C3106,Products!$A$2:$A$181,0))</f>
        <v>318.97</v>
      </c>
      <c r="I3106" s="12" t="str">
        <f aca="false">INDEX(Orders!$G$2:$G$3525,MATCH(B3106,Orders!$A$2:$A$3525,0))</f>
        <v>Delivered</v>
      </c>
      <c r="J3106" s="16" t="n">
        <f aca="false">D3106*E3106*(1-F3106/100)</f>
        <v>519</v>
      </c>
      <c r="K3106" s="16" t="n">
        <f aca="false">D3106*H3106</f>
        <v>318.97</v>
      </c>
      <c r="L3106" s="16" t="n">
        <f aca="false">J3106-K3106</f>
        <v>200.03</v>
      </c>
    </row>
    <row r="3107" customFormat="false" ht="15" hidden="false" customHeight="false" outlineLevel="0" collapsed="false">
      <c r="A3107" s="12" t="n">
        <v>3106</v>
      </c>
      <c r="B3107" s="12" t="n">
        <v>1638</v>
      </c>
      <c r="C3107" s="12" t="n">
        <v>58</v>
      </c>
      <c r="D3107" s="12" t="n">
        <v>1</v>
      </c>
      <c r="E3107" s="16" t="n">
        <v>3319</v>
      </c>
      <c r="F3107" s="12" t="n">
        <v>5</v>
      </c>
      <c r="G3107" s="12" t="str">
        <f aca="false">INDEX(Products!$C$2:$C$181,MATCH(C3107,Products!$A$2:$A$181,0))</f>
        <v>Home &amp; Kitchen</v>
      </c>
      <c r="H3107" s="16" t="n">
        <f aca="false">INDEX(Products!$E$2:$E$181,MATCH(C3107,Products!$A$2:$A$181,0))</f>
        <v>2403.93</v>
      </c>
      <c r="I3107" s="12" t="str">
        <f aca="false">INDEX(Orders!$G$2:$G$3525,MATCH(B3107,Orders!$A$2:$A$3525,0))</f>
        <v>Delivered</v>
      </c>
      <c r="J3107" s="16" t="n">
        <f aca="false">D3107*E3107*(1-F3107/100)</f>
        <v>3153.05</v>
      </c>
      <c r="K3107" s="16" t="n">
        <f aca="false">D3107*H3107</f>
        <v>2403.93</v>
      </c>
      <c r="L3107" s="16" t="n">
        <f aca="false">J3107-K3107</f>
        <v>749.12</v>
      </c>
    </row>
    <row r="3108" customFormat="false" ht="15" hidden="false" customHeight="false" outlineLevel="0" collapsed="false">
      <c r="A3108" s="12" t="n">
        <v>3107</v>
      </c>
      <c r="B3108" s="12" t="n">
        <v>1639</v>
      </c>
      <c r="C3108" s="12" t="n">
        <v>136</v>
      </c>
      <c r="D3108" s="12" t="n">
        <v>1</v>
      </c>
      <c r="E3108" s="16" t="n">
        <v>3299</v>
      </c>
      <c r="F3108" s="12" t="n">
        <v>0</v>
      </c>
      <c r="G3108" s="12" t="str">
        <f aca="false">INDEX(Products!$C$2:$C$181,MATCH(C3108,Products!$A$2:$A$181,0))</f>
        <v>Sports &amp; Fitness</v>
      </c>
      <c r="H3108" s="16" t="n">
        <f aca="false">INDEX(Products!$E$2:$E$181,MATCH(C3108,Products!$A$2:$A$181,0))</f>
        <v>2348.96</v>
      </c>
      <c r="I3108" s="12" t="str">
        <f aca="false">INDEX(Orders!$G$2:$G$3525,MATCH(B3108,Orders!$A$2:$A$3525,0))</f>
        <v>Cancelled</v>
      </c>
      <c r="J3108" s="16" t="n">
        <f aca="false">D3108*E3108*(1-F3108/100)</f>
        <v>3299</v>
      </c>
      <c r="K3108" s="16" t="n">
        <f aca="false">D3108*H3108</f>
        <v>2348.96</v>
      </c>
      <c r="L3108" s="16" t="n">
        <f aca="false">J3108-K3108</f>
        <v>950.04</v>
      </c>
    </row>
    <row r="3109" customFormat="false" ht="15" hidden="false" customHeight="false" outlineLevel="0" collapsed="false">
      <c r="A3109" s="12" t="n">
        <v>3108</v>
      </c>
      <c r="B3109" s="12" t="n">
        <v>1639</v>
      </c>
      <c r="C3109" s="12" t="n">
        <v>105</v>
      </c>
      <c r="D3109" s="12" t="n">
        <v>1</v>
      </c>
      <c r="E3109" s="16" t="n">
        <v>169</v>
      </c>
      <c r="F3109" s="12" t="n">
        <v>0</v>
      </c>
      <c r="G3109" s="12" t="str">
        <f aca="false">INDEX(Products!$C$2:$C$181,MATCH(C3109,Products!$A$2:$A$181,0))</f>
        <v>Beauty</v>
      </c>
      <c r="H3109" s="16" t="n">
        <f aca="false">INDEX(Products!$E$2:$E$181,MATCH(C3109,Products!$A$2:$A$181,0))</f>
        <v>98.39</v>
      </c>
      <c r="I3109" s="12" t="str">
        <f aca="false">INDEX(Orders!$G$2:$G$3525,MATCH(B3109,Orders!$A$2:$A$3525,0))</f>
        <v>Cancelled</v>
      </c>
      <c r="J3109" s="16" t="n">
        <f aca="false">D3109*E3109*(1-F3109/100)</f>
        <v>169</v>
      </c>
      <c r="K3109" s="16" t="n">
        <f aca="false">D3109*H3109</f>
        <v>98.39</v>
      </c>
      <c r="L3109" s="16" t="n">
        <f aca="false">J3109-K3109</f>
        <v>70.61</v>
      </c>
    </row>
    <row r="3110" customFormat="false" ht="15" hidden="false" customHeight="false" outlineLevel="0" collapsed="false">
      <c r="A3110" s="12" t="n">
        <v>3109</v>
      </c>
      <c r="B3110" s="12" t="n">
        <v>1640</v>
      </c>
      <c r="C3110" s="12" t="n">
        <v>30</v>
      </c>
      <c r="D3110" s="12" t="n">
        <v>1</v>
      </c>
      <c r="E3110" s="16" t="n">
        <v>1049</v>
      </c>
      <c r="F3110" s="12" t="n">
        <v>0</v>
      </c>
      <c r="G3110" s="12" t="str">
        <f aca="false">INDEX(Products!$C$2:$C$181,MATCH(C3110,Products!$A$2:$A$181,0))</f>
        <v>Electronics</v>
      </c>
      <c r="H3110" s="16" t="n">
        <f aca="false">INDEX(Products!$E$2:$E$181,MATCH(C3110,Products!$A$2:$A$181,0))</f>
        <v>645.2</v>
      </c>
      <c r="I3110" s="12" t="str">
        <f aca="false">INDEX(Orders!$G$2:$G$3525,MATCH(B3110,Orders!$A$2:$A$3525,0))</f>
        <v>Delivered</v>
      </c>
      <c r="J3110" s="16" t="n">
        <f aca="false">D3110*E3110*(1-F3110/100)</f>
        <v>1049</v>
      </c>
      <c r="K3110" s="16" t="n">
        <f aca="false">D3110*H3110</f>
        <v>645.2</v>
      </c>
      <c r="L3110" s="16" t="n">
        <f aca="false">J3110-K3110</f>
        <v>403.8</v>
      </c>
    </row>
    <row r="3111" customFormat="false" ht="15" hidden="false" customHeight="false" outlineLevel="0" collapsed="false">
      <c r="A3111" s="12" t="n">
        <v>3110</v>
      </c>
      <c r="B3111" s="12" t="n">
        <v>1641</v>
      </c>
      <c r="C3111" s="12" t="n">
        <v>3</v>
      </c>
      <c r="D3111" s="12" t="n">
        <v>1</v>
      </c>
      <c r="E3111" s="16" t="n">
        <v>1619</v>
      </c>
      <c r="F3111" s="12" t="n">
        <v>0</v>
      </c>
      <c r="G3111" s="12" t="str">
        <f aca="false">INDEX(Products!$C$2:$C$181,MATCH(C3111,Products!$A$2:$A$181,0))</f>
        <v>Electronics</v>
      </c>
      <c r="H3111" s="16" t="n">
        <f aca="false">INDEX(Products!$E$2:$E$181,MATCH(C3111,Products!$A$2:$A$181,0))</f>
        <v>940.96</v>
      </c>
      <c r="I3111" s="12" t="str">
        <f aca="false">INDEX(Orders!$G$2:$G$3525,MATCH(B3111,Orders!$A$2:$A$3525,0))</f>
        <v>Delivered</v>
      </c>
      <c r="J3111" s="16" t="n">
        <f aca="false">D3111*E3111*(1-F3111/100)</f>
        <v>1619</v>
      </c>
      <c r="K3111" s="16" t="n">
        <f aca="false">D3111*H3111</f>
        <v>940.96</v>
      </c>
      <c r="L3111" s="16" t="n">
        <f aca="false">J3111-K3111</f>
        <v>678.04</v>
      </c>
    </row>
    <row r="3112" customFormat="false" ht="15" hidden="false" customHeight="false" outlineLevel="0" collapsed="false">
      <c r="A3112" s="12" t="n">
        <v>3111</v>
      </c>
      <c r="B3112" s="12" t="n">
        <v>1642</v>
      </c>
      <c r="C3112" s="12" t="n">
        <v>20</v>
      </c>
      <c r="D3112" s="12" t="n">
        <v>1</v>
      </c>
      <c r="E3112" s="16" t="n">
        <v>4369</v>
      </c>
      <c r="F3112" s="12" t="n">
        <v>0</v>
      </c>
      <c r="G3112" s="12" t="str">
        <f aca="false">INDEX(Products!$C$2:$C$181,MATCH(C3112,Products!$A$2:$A$181,0))</f>
        <v>Electronics</v>
      </c>
      <c r="H3112" s="16" t="n">
        <f aca="false">INDEX(Products!$E$2:$E$181,MATCH(C3112,Products!$A$2:$A$181,0))</f>
        <v>2787.56</v>
      </c>
      <c r="I3112" s="12" t="str">
        <f aca="false">INDEX(Orders!$G$2:$G$3525,MATCH(B3112,Orders!$A$2:$A$3525,0))</f>
        <v>Delivered</v>
      </c>
      <c r="J3112" s="16" t="n">
        <f aca="false">D3112*E3112*(1-F3112/100)</f>
        <v>4369</v>
      </c>
      <c r="K3112" s="16" t="n">
        <f aca="false">D3112*H3112</f>
        <v>2787.56</v>
      </c>
      <c r="L3112" s="16" t="n">
        <f aca="false">J3112-K3112</f>
        <v>1581.44</v>
      </c>
    </row>
    <row r="3113" customFormat="false" ht="15" hidden="false" customHeight="false" outlineLevel="0" collapsed="false">
      <c r="A3113" s="12" t="n">
        <v>3112</v>
      </c>
      <c r="B3113" s="12" t="n">
        <v>1642</v>
      </c>
      <c r="C3113" s="12" t="n">
        <v>108</v>
      </c>
      <c r="D3113" s="12" t="n">
        <v>2</v>
      </c>
      <c r="E3113" s="16" t="n">
        <v>1339</v>
      </c>
      <c r="F3113" s="12" t="n">
        <v>15</v>
      </c>
      <c r="G3113" s="12" t="str">
        <f aca="false">INDEX(Products!$C$2:$C$181,MATCH(C3113,Products!$A$2:$A$181,0))</f>
        <v>Beauty</v>
      </c>
      <c r="H3113" s="16" t="n">
        <f aca="false">INDEX(Products!$E$2:$E$181,MATCH(C3113,Products!$A$2:$A$181,0))</f>
        <v>799.99</v>
      </c>
      <c r="I3113" s="12" t="str">
        <f aca="false">INDEX(Orders!$G$2:$G$3525,MATCH(B3113,Orders!$A$2:$A$3525,0))</f>
        <v>Delivered</v>
      </c>
      <c r="J3113" s="16" t="n">
        <f aca="false">D3113*E3113*(1-F3113/100)</f>
        <v>2276.3</v>
      </c>
      <c r="K3113" s="16" t="n">
        <f aca="false">D3113*H3113</f>
        <v>1599.98</v>
      </c>
      <c r="L3113" s="16" t="n">
        <f aca="false">J3113-K3113</f>
        <v>676.32</v>
      </c>
    </row>
    <row r="3114" customFormat="false" ht="15" hidden="false" customHeight="false" outlineLevel="0" collapsed="false">
      <c r="A3114" s="12" t="n">
        <v>3113</v>
      </c>
      <c r="B3114" s="12" t="n">
        <v>1643</v>
      </c>
      <c r="C3114" s="12" t="n">
        <v>119</v>
      </c>
      <c r="D3114" s="12" t="n">
        <v>3</v>
      </c>
      <c r="E3114" s="16" t="n">
        <v>619</v>
      </c>
      <c r="F3114" s="12" t="n">
        <v>0</v>
      </c>
      <c r="G3114" s="12" t="str">
        <f aca="false">INDEX(Products!$C$2:$C$181,MATCH(C3114,Products!$A$2:$A$181,0))</f>
        <v>Beauty</v>
      </c>
      <c r="H3114" s="16" t="n">
        <f aca="false">INDEX(Products!$E$2:$E$181,MATCH(C3114,Products!$A$2:$A$181,0))</f>
        <v>343.46</v>
      </c>
      <c r="I3114" s="12" t="str">
        <f aca="false">INDEX(Orders!$G$2:$G$3525,MATCH(B3114,Orders!$A$2:$A$3525,0))</f>
        <v>Returned</v>
      </c>
      <c r="J3114" s="16" t="n">
        <f aca="false">D3114*E3114*(1-F3114/100)</f>
        <v>1857</v>
      </c>
      <c r="K3114" s="16" t="n">
        <f aca="false">D3114*H3114</f>
        <v>1030.38</v>
      </c>
      <c r="L3114" s="16" t="n">
        <f aca="false">J3114-K3114</f>
        <v>826.62</v>
      </c>
    </row>
    <row r="3115" customFormat="false" ht="15" hidden="false" customHeight="false" outlineLevel="0" collapsed="false">
      <c r="A3115" s="12" t="n">
        <v>3114</v>
      </c>
      <c r="B3115" s="12" t="n">
        <v>1644</v>
      </c>
      <c r="C3115" s="12" t="n">
        <v>28</v>
      </c>
      <c r="D3115" s="12" t="n">
        <v>1</v>
      </c>
      <c r="E3115" s="16" t="n">
        <v>3919</v>
      </c>
      <c r="F3115" s="12" t="n">
        <v>10</v>
      </c>
      <c r="G3115" s="12" t="str">
        <f aca="false">INDEX(Products!$C$2:$C$181,MATCH(C3115,Products!$A$2:$A$181,0))</f>
        <v>Electronics</v>
      </c>
      <c r="H3115" s="16" t="n">
        <f aca="false">INDEX(Products!$E$2:$E$181,MATCH(C3115,Products!$A$2:$A$181,0))</f>
        <v>2878.02</v>
      </c>
      <c r="I3115" s="12" t="str">
        <f aca="false">INDEX(Orders!$G$2:$G$3525,MATCH(B3115,Orders!$A$2:$A$3525,0))</f>
        <v>Delivered</v>
      </c>
      <c r="J3115" s="16" t="n">
        <f aca="false">D3115*E3115*(1-F3115/100)</f>
        <v>3527.1</v>
      </c>
      <c r="K3115" s="16" t="n">
        <f aca="false">D3115*H3115</f>
        <v>2878.02</v>
      </c>
      <c r="L3115" s="16" t="n">
        <f aca="false">J3115-K3115</f>
        <v>649.08</v>
      </c>
    </row>
    <row r="3116" customFormat="false" ht="15" hidden="false" customHeight="false" outlineLevel="0" collapsed="false">
      <c r="A3116" s="12" t="n">
        <v>3115</v>
      </c>
      <c r="B3116" s="12" t="n">
        <v>1645</v>
      </c>
      <c r="C3116" s="12" t="n">
        <v>131</v>
      </c>
      <c r="D3116" s="12" t="n">
        <v>1</v>
      </c>
      <c r="E3116" s="16" t="n">
        <v>2569</v>
      </c>
      <c r="F3116" s="12" t="n">
        <v>0</v>
      </c>
      <c r="G3116" s="12" t="str">
        <f aca="false">INDEX(Products!$C$2:$C$181,MATCH(C3116,Products!$A$2:$A$181,0))</f>
        <v>Sports &amp; Fitness</v>
      </c>
      <c r="H3116" s="16" t="n">
        <f aca="false">INDEX(Products!$E$2:$E$181,MATCH(C3116,Products!$A$2:$A$181,0))</f>
        <v>1921.64</v>
      </c>
      <c r="I3116" s="12" t="str">
        <f aca="false">INDEX(Orders!$G$2:$G$3525,MATCH(B3116,Orders!$A$2:$A$3525,0))</f>
        <v>Delivered</v>
      </c>
      <c r="J3116" s="16" t="n">
        <f aca="false">D3116*E3116*(1-F3116/100)</f>
        <v>2569</v>
      </c>
      <c r="K3116" s="16" t="n">
        <f aca="false">D3116*H3116</f>
        <v>1921.64</v>
      </c>
      <c r="L3116" s="16" t="n">
        <f aca="false">J3116-K3116</f>
        <v>647.36</v>
      </c>
    </row>
    <row r="3117" customFormat="false" ht="15" hidden="false" customHeight="false" outlineLevel="0" collapsed="false">
      <c r="A3117" s="12" t="n">
        <v>3116</v>
      </c>
      <c r="B3117" s="12" t="n">
        <v>1645</v>
      </c>
      <c r="C3117" s="12" t="n">
        <v>177</v>
      </c>
      <c r="D3117" s="12" t="n">
        <v>1</v>
      </c>
      <c r="E3117" s="16" t="n">
        <v>639</v>
      </c>
      <c r="F3117" s="12" t="n">
        <v>0</v>
      </c>
      <c r="G3117" s="12" t="str">
        <f aca="false">INDEX(Products!$C$2:$C$181,MATCH(C3117,Products!$A$2:$A$181,0))</f>
        <v>Books &amp; Stationery</v>
      </c>
      <c r="H3117" s="16" t="n">
        <f aca="false">INDEX(Products!$E$2:$E$181,MATCH(C3117,Products!$A$2:$A$181,0))</f>
        <v>372.27</v>
      </c>
      <c r="I3117" s="12" t="str">
        <f aca="false">INDEX(Orders!$G$2:$G$3525,MATCH(B3117,Orders!$A$2:$A$3525,0))</f>
        <v>Delivered</v>
      </c>
      <c r="J3117" s="16" t="n">
        <f aca="false">D3117*E3117*(1-F3117/100)</f>
        <v>639</v>
      </c>
      <c r="K3117" s="16" t="n">
        <f aca="false">D3117*H3117</f>
        <v>372.27</v>
      </c>
      <c r="L3117" s="16" t="n">
        <f aca="false">J3117-K3117</f>
        <v>266.73</v>
      </c>
    </row>
    <row r="3118" customFormat="false" ht="15" hidden="false" customHeight="false" outlineLevel="0" collapsed="false">
      <c r="A3118" s="12" t="n">
        <v>3117</v>
      </c>
      <c r="B3118" s="12" t="n">
        <v>1646</v>
      </c>
      <c r="C3118" s="12" t="n">
        <v>118</v>
      </c>
      <c r="D3118" s="12" t="n">
        <v>1</v>
      </c>
      <c r="E3118" s="16" t="n">
        <v>479</v>
      </c>
      <c r="F3118" s="12" t="n">
        <v>5</v>
      </c>
      <c r="G3118" s="12" t="str">
        <f aca="false">INDEX(Products!$C$2:$C$181,MATCH(C3118,Products!$A$2:$A$181,0))</f>
        <v>Beauty</v>
      </c>
      <c r="H3118" s="16" t="n">
        <f aca="false">INDEX(Products!$E$2:$E$181,MATCH(C3118,Products!$A$2:$A$181,0))</f>
        <v>332.66</v>
      </c>
      <c r="I3118" s="12" t="str">
        <f aca="false">INDEX(Orders!$G$2:$G$3525,MATCH(B3118,Orders!$A$2:$A$3525,0))</f>
        <v>Delivered</v>
      </c>
      <c r="J3118" s="16" t="n">
        <f aca="false">D3118*E3118*(1-F3118/100)</f>
        <v>455.05</v>
      </c>
      <c r="K3118" s="16" t="n">
        <f aca="false">D3118*H3118</f>
        <v>332.66</v>
      </c>
      <c r="L3118" s="16" t="n">
        <f aca="false">J3118-K3118</f>
        <v>122.39</v>
      </c>
    </row>
    <row r="3119" customFormat="false" ht="15" hidden="false" customHeight="false" outlineLevel="0" collapsed="false">
      <c r="A3119" s="12" t="n">
        <v>3118</v>
      </c>
      <c r="B3119" s="12" t="n">
        <v>1646</v>
      </c>
      <c r="C3119" s="12" t="n">
        <v>170</v>
      </c>
      <c r="D3119" s="12" t="n">
        <v>1</v>
      </c>
      <c r="E3119" s="16" t="n">
        <v>489</v>
      </c>
      <c r="F3119" s="12" t="n">
        <v>0</v>
      </c>
      <c r="G3119" s="12" t="str">
        <f aca="false">INDEX(Products!$C$2:$C$181,MATCH(C3119,Products!$A$2:$A$181,0))</f>
        <v>Books &amp; Stationery</v>
      </c>
      <c r="H3119" s="16" t="n">
        <f aca="false">INDEX(Products!$E$2:$E$181,MATCH(C3119,Products!$A$2:$A$181,0))</f>
        <v>278.52</v>
      </c>
      <c r="I3119" s="12" t="str">
        <f aca="false">INDEX(Orders!$G$2:$G$3525,MATCH(B3119,Orders!$A$2:$A$3525,0))</f>
        <v>Delivered</v>
      </c>
      <c r="J3119" s="16" t="n">
        <f aca="false">D3119*E3119*(1-F3119/100)</f>
        <v>489</v>
      </c>
      <c r="K3119" s="16" t="n">
        <f aca="false">D3119*H3119</f>
        <v>278.52</v>
      </c>
      <c r="L3119" s="16" t="n">
        <f aca="false">J3119-K3119</f>
        <v>210.48</v>
      </c>
    </row>
    <row r="3120" customFormat="false" ht="15" hidden="false" customHeight="false" outlineLevel="0" collapsed="false">
      <c r="A3120" s="12" t="n">
        <v>3119</v>
      </c>
      <c r="B3120" s="12" t="n">
        <v>1646</v>
      </c>
      <c r="C3120" s="12" t="n">
        <v>37</v>
      </c>
      <c r="D3120" s="12" t="n">
        <v>1</v>
      </c>
      <c r="E3120" s="16" t="n">
        <v>439</v>
      </c>
      <c r="F3120" s="12" t="n">
        <v>0</v>
      </c>
      <c r="G3120" s="12" t="str">
        <f aca="false">INDEX(Products!$C$2:$C$181,MATCH(C3120,Products!$A$2:$A$181,0))</f>
        <v>Home &amp; Kitchen</v>
      </c>
      <c r="H3120" s="16" t="n">
        <f aca="false">INDEX(Products!$E$2:$E$181,MATCH(C3120,Products!$A$2:$A$181,0))</f>
        <v>313.05</v>
      </c>
      <c r="I3120" s="12" t="str">
        <f aca="false">INDEX(Orders!$G$2:$G$3525,MATCH(B3120,Orders!$A$2:$A$3525,0))</f>
        <v>Delivered</v>
      </c>
      <c r="J3120" s="16" t="n">
        <f aca="false">D3120*E3120*(1-F3120/100)</f>
        <v>439</v>
      </c>
      <c r="K3120" s="16" t="n">
        <f aca="false">D3120*H3120</f>
        <v>313.05</v>
      </c>
      <c r="L3120" s="16" t="n">
        <f aca="false">J3120-K3120</f>
        <v>125.95</v>
      </c>
    </row>
    <row r="3121" customFormat="false" ht="15" hidden="false" customHeight="false" outlineLevel="0" collapsed="false">
      <c r="A3121" s="12" t="n">
        <v>3120</v>
      </c>
      <c r="B3121" s="12" t="n">
        <v>1646</v>
      </c>
      <c r="C3121" s="12" t="n">
        <v>63</v>
      </c>
      <c r="D3121" s="12" t="n">
        <v>1</v>
      </c>
      <c r="E3121" s="16" t="n">
        <v>929</v>
      </c>
      <c r="F3121" s="12" t="n">
        <v>0</v>
      </c>
      <c r="G3121" s="12" t="str">
        <f aca="false">INDEX(Products!$C$2:$C$181,MATCH(C3121,Products!$A$2:$A$181,0))</f>
        <v>Fashion</v>
      </c>
      <c r="H3121" s="16" t="n">
        <f aca="false">INDEX(Products!$E$2:$E$181,MATCH(C3121,Products!$A$2:$A$181,0))</f>
        <v>590.31</v>
      </c>
      <c r="I3121" s="12" t="str">
        <f aca="false">INDEX(Orders!$G$2:$G$3525,MATCH(B3121,Orders!$A$2:$A$3525,0))</f>
        <v>Delivered</v>
      </c>
      <c r="J3121" s="16" t="n">
        <f aca="false">D3121*E3121*(1-F3121/100)</f>
        <v>929</v>
      </c>
      <c r="K3121" s="16" t="n">
        <f aca="false">D3121*H3121</f>
        <v>590.31</v>
      </c>
      <c r="L3121" s="16" t="n">
        <f aca="false">J3121-K3121</f>
        <v>338.69</v>
      </c>
    </row>
    <row r="3122" customFormat="false" ht="15" hidden="false" customHeight="false" outlineLevel="0" collapsed="false">
      <c r="A3122" s="12" t="n">
        <v>3121</v>
      </c>
      <c r="B3122" s="12" t="n">
        <v>1647</v>
      </c>
      <c r="C3122" s="12" t="n">
        <v>172</v>
      </c>
      <c r="D3122" s="12" t="n">
        <v>1</v>
      </c>
      <c r="E3122" s="16" t="n">
        <v>249</v>
      </c>
      <c r="F3122" s="12" t="n">
        <v>15</v>
      </c>
      <c r="G3122" s="12" t="str">
        <f aca="false">INDEX(Products!$C$2:$C$181,MATCH(C3122,Products!$A$2:$A$181,0))</f>
        <v>Books &amp; Stationery</v>
      </c>
      <c r="H3122" s="16" t="n">
        <f aca="false">INDEX(Products!$E$2:$E$181,MATCH(C3122,Products!$A$2:$A$181,0))</f>
        <v>158.56</v>
      </c>
      <c r="I3122" s="12" t="str">
        <f aca="false">INDEX(Orders!$G$2:$G$3525,MATCH(B3122,Orders!$A$2:$A$3525,0))</f>
        <v>Delivered</v>
      </c>
      <c r="J3122" s="16" t="n">
        <f aca="false">D3122*E3122*(1-F3122/100)</f>
        <v>211.65</v>
      </c>
      <c r="K3122" s="16" t="n">
        <f aca="false">D3122*H3122</f>
        <v>158.56</v>
      </c>
      <c r="L3122" s="16" t="n">
        <f aca="false">J3122-K3122</f>
        <v>53.09</v>
      </c>
    </row>
    <row r="3123" customFormat="false" ht="15" hidden="false" customHeight="false" outlineLevel="0" collapsed="false">
      <c r="A3123" s="12" t="n">
        <v>3122</v>
      </c>
      <c r="B3123" s="12" t="n">
        <v>1648</v>
      </c>
      <c r="C3123" s="12" t="n">
        <v>175</v>
      </c>
      <c r="D3123" s="12" t="n">
        <v>1</v>
      </c>
      <c r="E3123" s="16" t="n">
        <v>409</v>
      </c>
      <c r="F3123" s="12" t="n">
        <v>15</v>
      </c>
      <c r="G3123" s="12" t="str">
        <f aca="false">INDEX(Products!$C$2:$C$181,MATCH(C3123,Products!$A$2:$A$181,0))</f>
        <v>Books &amp; Stationery</v>
      </c>
      <c r="H3123" s="16" t="n">
        <f aca="false">INDEX(Products!$E$2:$E$181,MATCH(C3123,Products!$A$2:$A$181,0))</f>
        <v>276.15</v>
      </c>
      <c r="I3123" s="12" t="str">
        <f aca="false">INDEX(Orders!$G$2:$G$3525,MATCH(B3123,Orders!$A$2:$A$3525,0))</f>
        <v>Cancelled</v>
      </c>
      <c r="J3123" s="16" t="n">
        <f aca="false">D3123*E3123*(1-F3123/100)</f>
        <v>347.65</v>
      </c>
      <c r="K3123" s="16" t="n">
        <f aca="false">D3123*H3123</f>
        <v>276.15</v>
      </c>
      <c r="L3123" s="16" t="n">
        <f aca="false">J3123-K3123</f>
        <v>71.5</v>
      </c>
    </row>
    <row r="3124" customFormat="false" ht="15" hidden="false" customHeight="false" outlineLevel="0" collapsed="false">
      <c r="A3124" s="12" t="n">
        <v>3123</v>
      </c>
      <c r="B3124" s="12" t="n">
        <v>1649</v>
      </c>
      <c r="C3124" s="12" t="n">
        <v>161</v>
      </c>
      <c r="D3124" s="12" t="n">
        <v>2</v>
      </c>
      <c r="E3124" s="16" t="n">
        <v>549</v>
      </c>
      <c r="F3124" s="12" t="n">
        <v>0</v>
      </c>
      <c r="G3124" s="12" t="str">
        <f aca="false">INDEX(Products!$C$2:$C$181,MATCH(C3124,Products!$A$2:$A$181,0))</f>
        <v>Books &amp; Stationery</v>
      </c>
      <c r="H3124" s="16" t="n">
        <f aca="false">INDEX(Products!$E$2:$E$181,MATCH(C3124,Products!$A$2:$A$181,0))</f>
        <v>380.41</v>
      </c>
      <c r="I3124" s="12" t="str">
        <f aca="false">INDEX(Orders!$G$2:$G$3525,MATCH(B3124,Orders!$A$2:$A$3525,0))</f>
        <v>Returned</v>
      </c>
      <c r="J3124" s="16" t="n">
        <f aca="false">D3124*E3124*(1-F3124/100)</f>
        <v>1098</v>
      </c>
      <c r="K3124" s="16" t="n">
        <f aca="false">D3124*H3124</f>
        <v>760.82</v>
      </c>
      <c r="L3124" s="16" t="n">
        <f aca="false">J3124-K3124</f>
        <v>337.18</v>
      </c>
    </row>
    <row r="3125" customFormat="false" ht="15" hidden="false" customHeight="false" outlineLevel="0" collapsed="false">
      <c r="A3125" s="12" t="n">
        <v>3124</v>
      </c>
      <c r="B3125" s="12" t="n">
        <v>1650</v>
      </c>
      <c r="C3125" s="12" t="n">
        <v>173</v>
      </c>
      <c r="D3125" s="12" t="n">
        <v>1</v>
      </c>
      <c r="E3125" s="16" t="n">
        <v>429</v>
      </c>
      <c r="F3125" s="12" t="n">
        <v>5</v>
      </c>
      <c r="G3125" s="12" t="str">
        <f aca="false">INDEX(Products!$C$2:$C$181,MATCH(C3125,Products!$A$2:$A$181,0))</f>
        <v>Books &amp; Stationery</v>
      </c>
      <c r="H3125" s="16" t="n">
        <f aca="false">INDEX(Products!$E$2:$E$181,MATCH(C3125,Products!$A$2:$A$181,0))</f>
        <v>288.79</v>
      </c>
      <c r="I3125" s="12" t="str">
        <f aca="false">INDEX(Orders!$G$2:$G$3525,MATCH(B3125,Orders!$A$2:$A$3525,0))</f>
        <v>Cancelled</v>
      </c>
      <c r="J3125" s="16" t="n">
        <f aca="false">D3125*E3125*(1-F3125/100)</f>
        <v>407.55</v>
      </c>
      <c r="K3125" s="16" t="n">
        <f aca="false">D3125*H3125</f>
        <v>288.79</v>
      </c>
      <c r="L3125" s="16" t="n">
        <f aca="false">J3125-K3125</f>
        <v>118.76</v>
      </c>
    </row>
    <row r="3126" customFormat="false" ht="15" hidden="false" customHeight="false" outlineLevel="0" collapsed="false">
      <c r="A3126" s="12" t="n">
        <v>3125</v>
      </c>
      <c r="B3126" s="12" t="n">
        <v>1650</v>
      </c>
      <c r="C3126" s="12" t="n">
        <v>64</v>
      </c>
      <c r="D3126" s="12" t="n">
        <v>2</v>
      </c>
      <c r="E3126" s="16" t="n">
        <v>2519</v>
      </c>
      <c r="F3126" s="12" t="n">
        <v>0</v>
      </c>
      <c r="G3126" s="12" t="str">
        <f aca="false">INDEX(Products!$C$2:$C$181,MATCH(C3126,Products!$A$2:$A$181,0))</f>
        <v>Fashion</v>
      </c>
      <c r="H3126" s="16" t="n">
        <f aca="false">INDEX(Products!$E$2:$E$181,MATCH(C3126,Products!$A$2:$A$181,0))</f>
        <v>1819.09</v>
      </c>
      <c r="I3126" s="12" t="str">
        <f aca="false">INDEX(Orders!$G$2:$G$3525,MATCH(B3126,Orders!$A$2:$A$3525,0))</f>
        <v>Cancelled</v>
      </c>
      <c r="J3126" s="16" t="n">
        <f aca="false">D3126*E3126*(1-F3126/100)</f>
        <v>5038</v>
      </c>
      <c r="K3126" s="16" t="n">
        <f aca="false">D3126*H3126</f>
        <v>3638.18</v>
      </c>
      <c r="L3126" s="16" t="n">
        <f aca="false">J3126-K3126</f>
        <v>1399.82</v>
      </c>
    </row>
    <row r="3127" customFormat="false" ht="15" hidden="false" customHeight="false" outlineLevel="0" collapsed="false">
      <c r="A3127" s="12" t="n">
        <v>3126</v>
      </c>
      <c r="B3127" s="12" t="n">
        <v>1650</v>
      </c>
      <c r="C3127" s="12" t="n">
        <v>163</v>
      </c>
      <c r="D3127" s="12" t="n">
        <v>1</v>
      </c>
      <c r="E3127" s="16" t="n">
        <v>869</v>
      </c>
      <c r="F3127" s="12" t="n">
        <v>0</v>
      </c>
      <c r="G3127" s="12" t="str">
        <f aca="false">INDEX(Products!$C$2:$C$181,MATCH(C3127,Products!$A$2:$A$181,0))</f>
        <v>Books &amp; Stationery</v>
      </c>
      <c r="H3127" s="16" t="n">
        <f aca="false">INDEX(Products!$E$2:$E$181,MATCH(C3127,Products!$A$2:$A$181,0))</f>
        <v>606.2</v>
      </c>
      <c r="I3127" s="12" t="str">
        <f aca="false">INDEX(Orders!$G$2:$G$3525,MATCH(B3127,Orders!$A$2:$A$3525,0))</f>
        <v>Cancelled</v>
      </c>
      <c r="J3127" s="16" t="n">
        <f aca="false">D3127*E3127*(1-F3127/100)</f>
        <v>869</v>
      </c>
      <c r="K3127" s="16" t="n">
        <f aca="false">D3127*H3127</f>
        <v>606.2</v>
      </c>
      <c r="L3127" s="16" t="n">
        <f aca="false">J3127-K3127</f>
        <v>262.8</v>
      </c>
    </row>
    <row r="3128" customFormat="false" ht="15" hidden="false" customHeight="false" outlineLevel="0" collapsed="false">
      <c r="A3128" s="12" t="n">
        <v>3127</v>
      </c>
      <c r="B3128" s="12" t="n">
        <v>1651</v>
      </c>
      <c r="C3128" s="12" t="n">
        <v>52</v>
      </c>
      <c r="D3128" s="12" t="n">
        <v>1</v>
      </c>
      <c r="E3128" s="16" t="n">
        <v>1859</v>
      </c>
      <c r="F3128" s="12" t="n">
        <v>20</v>
      </c>
      <c r="G3128" s="12" t="str">
        <f aca="false">INDEX(Products!$C$2:$C$181,MATCH(C3128,Products!$A$2:$A$181,0))</f>
        <v>Home &amp; Kitchen</v>
      </c>
      <c r="H3128" s="16" t="n">
        <f aca="false">INDEX(Products!$E$2:$E$181,MATCH(C3128,Products!$A$2:$A$181,0))</f>
        <v>1211.54</v>
      </c>
      <c r="I3128" s="12" t="str">
        <f aca="false">INDEX(Orders!$G$2:$G$3525,MATCH(B3128,Orders!$A$2:$A$3525,0))</f>
        <v>Delivered</v>
      </c>
      <c r="J3128" s="16" t="n">
        <f aca="false">D3128*E3128*(1-F3128/100)</f>
        <v>1487.2</v>
      </c>
      <c r="K3128" s="16" t="n">
        <f aca="false">D3128*H3128</f>
        <v>1211.54</v>
      </c>
      <c r="L3128" s="16" t="n">
        <f aca="false">J3128-K3128</f>
        <v>275.66</v>
      </c>
    </row>
    <row r="3129" customFormat="false" ht="15" hidden="false" customHeight="false" outlineLevel="0" collapsed="false">
      <c r="A3129" s="12" t="n">
        <v>3128</v>
      </c>
      <c r="B3129" s="12" t="n">
        <v>1651</v>
      </c>
      <c r="C3129" s="12" t="n">
        <v>137</v>
      </c>
      <c r="D3129" s="12" t="n">
        <v>1</v>
      </c>
      <c r="E3129" s="16" t="n">
        <v>3509</v>
      </c>
      <c r="F3129" s="12" t="n">
        <v>0</v>
      </c>
      <c r="G3129" s="12" t="str">
        <f aca="false">INDEX(Products!$C$2:$C$181,MATCH(C3129,Products!$A$2:$A$181,0))</f>
        <v>Sports &amp; Fitness</v>
      </c>
      <c r="H3129" s="16" t="n">
        <f aca="false">INDEX(Products!$E$2:$E$181,MATCH(C3129,Products!$A$2:$A$181,0))</f>
        <v>2570.86</v>
      </c>
      <c r="I3129" s="12" t="str">
        <f aca="false">INDEX(Orders!$G$2:$G$3525,MATCH(B3129,Orders!$A$2:$A$3525,0))</f>
        <v>Delivered</v>
      </c>
      <c r="J3129" s="16" t="n">
        <f aca="false">D3129*E3129*(1-F3129/100)</f>
        <v>3509</v>
      </c>
      <c r="K3129" s="16" t="n">
        <f aca="false">D3129*H3129</f>
        <v>2570.86</v>
      </c>
      <c r="L3129" s="16" t="n">
        <f aca="false">J3129-K3129</f>
        <v>938.14</v>
      </c>
    </row>
    <row r="3130" customFormat="false" ht="15" hidden="false" customHeight="false" outlineLevel="0" collapsed="false">
      <c r="A3130" s="12" t="n">
        <v>3129</v>
      </c>
      <c r="B3130" s="12" t="n">
        <v>1652</v>
      </c>
      <c r="C3130" s="12" t="n">
        <v>175</v>
      </c>
      <c r="D3130" s="12" t="n">
        <v>1</v>
      </c>
      <c r="E3130" s="16" t="n">
        <v>409</v>
      </c>
      <c r="F3130" s="12" t="n">
        <v>0</v>
      </c>
      <c r="G3130" s="12" t="str">
        <f aca="false">INDEX(Products!$C$2:$C$181,MATCH(C3130,Products!$A$2:$A$181,0))</f>
        <v>Books &amp; Stationery</v>
      </c>
      <c r="H3130" s="16" t="n">
        <f aca="false">INDEX(Products!$E$2:$E$181,MATCH(C3130,Products!$A$2:$A$181,0))</f>
        <v>276.15</v>
      </c>
      <c r="I3130" s="12" t="str">
        <f aca="false">INDEX(Orders!$G$2:$G$3525,MATCH(B3130,Orders!$A$2:$A$3525,0))</f>
        <v>Delivered</v>
      </c>
      <c r="J3130" s="16" t="n">
        <f aca="false">D3130*E3130*(1-F3130/100)</f>
        <v>409</v>
      </c>
      <c r="K3130" s="16" t="n">
        <f aca="false">D3130*H3130</f>
        <v>276.15</v>
      </c>
      <c r="L3130" s="16" t="n">
        <f aca="false">J3130-K3130</f>
        <v>132.85</v>
      </c>
    </row>
    <row r="3131" customFormat="false" ht="15" hidden="false" customHeight="false" outlineLevel="0" collapsed="false">
      <c r="A3131" s="12" t="n">
        <v>3130</v>
      </c>
      <c r="B3131" s="12" t="n">
        <v>1653</v>
      </c>
      <c r="C3131" s="12" t="n">
        <v>154</v>
      </c>
      <c r="D3131" s="12" t="n">
        <v>1</v>
      </c>
      <c r="E3131" s="16" t="n">
        <v>519</v>
      </c>
      <c r="F3131" s="12" t="n">
        <v>0</v>
      </c>
      <c r="G3131" s="12" t="str">
        <f aca="false">INDEX(Products!$C$2:$C$181,MATCH(C3131,Products!$A$2:$A$181,0))</f>
        <v>Books &amp; Stationery</v>
      </c>
      <c r="H3131" s="16" t="n">
        <f aca="false">INDEX(Products!$E$2:$E$181,MATCH(C3131,Products!$A$2:$A$181,0))</f>
        <v>318.97</v>
      </c>
      <c r="I3131" s="12" t="str">
        <f aca="false">INDEX(Orders!$G$2:$G$3525,MATCH(B3131,Orders!$A$2:$A$3525,0))</f>
        <v>Delivered</v>
      </c>
      <c r="J3131" s="16" t="n">
        <f aca="false">D3131*E3131*(1-F3131/100)</f>
        <v>519</v>
      </c>
      <c r="K3131" s="16" t="n">
        <f aca="false">D3131*H3131</f>
        <v>318.97</v>
      </c>
      <c r="L3131" s="16" t="n">
        <f aca="false">J3131-K3131</f>
        <v>200.03</v>
      </c>
    </row>
    <row r="3132" customFormat="false" ht="15" hidden="false" customHeight="false" outlineLevel="0" collapsed="false">
      <c r="A3132" s="12" t="n">
        <v>3131</v>
      </c>
      <c r="B3132" s="12" t="n">
        <v>1653</v>
      </c>
      <c r="C3132" s="12" t="n">
        <v>6</v>
      </c>
      <c r="D3132" s="12" t="n">
        <v>1</v>
      </c>
      <c r="E3132" s="16" t="n">
        <v>919</v>
      </c>
      <c r="F3132" s="12" t="n">
        <v>0</v>
      </c>
      <c r="G3132" s="12" t="str">
        <f aca="false">INDEX(Products!$C$2:$C$181,MATCH(C3132,Products!$A$2:$A$181,0))</f>
        <v>Electronics</v>
      </c>
      <c r="H3132" s="16" t="n">
        <f aca="false">INDEX(Products!$E$2:$E$181,MATCH(C3132,Products!$A$2:$A$181,0))</f>
        <v>683.72</v>
      </c>
      <c r="I3132" s="12" t="str">
        <f aca="false">INDEX(Orders!$G$2:$G$3525,MATCH(B3132,Orders!$A$2:$A$3525,0))</f>
        <v>Delivered</v>
      </c>
      <c r="J3132" s="16" t="n">
        <f aca="false">D3132*E3132*(1-F3132/100)</f>
        <v>919</v>
      </c>
      <c r="K3132" s="16" t="n">
        <f aca="false">D3132*H3132</f>
        <v>683.72</v>
      </c>
      <c r="L3132" s="16" t="n">
        <f aca="false">J3132-K3132</f>
        <v>235.28</v>
      </c>
    </row>
    <row r="3133" customFormat="false" ht="15" hidden="false" customHeight="false" outlineLevel="0" collapsed="false">
      <c r="A3133" s="12" t="n">
        <v>3132</v>
      </c>
      <c r="B3133" s="12" t="n">
        <v>1653</v>
      </c>
      <c r="C3133" s="12" t="n">
        <v>72</v>
      </c>
      <c r="D3133" s="12" t="n">
        <v>1</v>
      </c>
      <c r="E3133" s="16" t="n">
        <v>1649</v>
      </c>
      <c r="F3133" s="12" t="n">
        <v>10</v>
      </c>
      <c r="G3133" s="12" t="str">
        <f aca="false">INDEX(Products!$C$2:$C$181,MATCH(C3133,Products!$A$2:$A$181,0))</f>
        <v>Fashion</v>
      </c>
      <c r="H3133" s="16" t="n">
        <f aca="false">INDEX(Products!$E$2:$E$181,MATCH(C3133,Products!$A$2:$A$181,0))</f>
        <v>1006.18</v>
      </c>
      <c r="I3133" s="12" t="str">
        <f aca="false">INDEX(Orders!$G$2:$G$3525,MATCH(B3133,Orders!$A$2:$A$3525,0))</f>
        <v>Delivered</v>
      </c>
      <c r="J3133" s="16" t="n">
        <f aca="false">D3133*E3133*(1-F3133/100)</f>
        <v>1484.1</v>
      </c>
      <c r="K3133" s="16" t="n">
        <f aca="false">D3133*H3133</f>
        <v>1006.18</v>
      </c>
      <c r="L3133" s="16" t="n">
        <f aca="false">J3133-K3133</f>
        <v>477.92</v>
      </c>
    </row>
    <row r="3134" customFormat="false" ht="15" hidden="false" customHeight="false" outlineLevel="0" collapsed="false">
      <c r="A3134" s="12" t="n">
        <v>3133</v>
      </c>
      <c r="B3134" s="12" t="n">
        <v>1654</v>
      </c>
      <c r="C3134" s="12" t="n">
        <v>147</v>
      </c>
      <c r="D3134" s="12" t="n">
        <v>1</v>
      </c>
      <c r="E3134" s="16" t="n">
        <v>3339</v>
      </c>
      <c r="F3134" s="12" t="n">
        <v>0</v>
      </c>
      <c r="G3134" s="12" t="str">
        <f aca="false">INDEX(Products!$C$2:$C$181,MATCH(C3134,Products!$A$2:$A$181,0))</f>
        <v>Sports &amp; Fitness</v>
      </c>
      <c r="H3134" s="16" t="n">
        <f aca="false">INDEX(Products!$E$2:$E$181,MATCH(C3134,Products!$A$2:$A$181,0))</f>
        <v>2076.99</v>
      </c>
      <c r="I3134" s="12" t="str">
        <f aca="false">INDEX(Orders!$G$2:$G$3525,MATCH(B3134,Orders!$A$2:$A$3525,0))</f>
        <v>Returned</v>
      </c>
      <c r="J3134" s="16" t="n">
        <f aca="false">D3134*E3134*(1-F3134/100)</f>
        <v>3339</v>
      </c>
      <c r="K3134" s="16" t="n">
        <f aca="false">D3134*H3134</f>
        <v>2076.99</v>
      </c>
      <c r="L3134" s="16" t="n">
        <f aca="false">J3134-K3134</f>
        <v>1262.01</v>
      </c>
    </row>
    <row r="3135" customFormat="false" ht="15" hidden="false" customHeight="false" outlineLevel="0" collapsed="false">
      <c r="A3135" s="12" t="n">
        <v>3134</v>
      </c>
      <c r="B3135" s="12" t="n">
        <v>1654</v>
      </c>
      <c r="C3135" s="12" t="n">
        <v>168</v>
      </c>
      <c r="D3135" s="12" t="n">
        <v>1</v>
      </c>
      <c r="E3135" s="16" t="n">
        <v>149</v>
      </c>
      <c r="F3135" s="12" t="n">
        <v>0</v>
      </c>
      <c r="G3135" s="12" t="str">
        <f aca="false">INDEX(Products!$C$2:$C$181,MATCH(C3135,Products!$A$2:$A$181,0))</f>
        <v>Books &amp; Stationery</v>
      </c>
      <c r="H3135" s="16" t="n">
        <f aca="false">INDEX(Products!$E$2:$E$181,MATCH(C3135,Products!$A$2:$A$181,0))</f>
        <v>83.16</v>
      </c>
      <c r="I3135" s="12" t="str">
        <f aca="false">INDEX(Orders!$G$2:$G$3525,MATCH(B3135,Orders!$A$2:$A$3525,0))</f>
        <v>Returned</v>
      </c>
      <c r="J3135" s="16" t="n">
        <f aca="false">D3135*E3135*(1-F3135/100)</f>
        <v>149</v>
      </c>
      <c r="K3135" s="16" t="n">
        <f aca="false">D3135*H3135</f>
        <v>83.16</v>
      </c>
      <c r="L3135" s="16" t="n">
        <f aca="false">J3135-K3135</f>
        <v>65.84</v>
      </c>
    </row>
    <row r="3136" customFormat="false" ht="15" hidden="false" customHeight="false" outlineLevel="0" collapsed="false">
      <c r="A3136" s="12" t="n">
        <v>3135</v>
      </c>
      <c r="B3136" s="12" t="n">
        <v>1654</v>
      </c>
      <c r="C3136" s="12" t="n">
        <v>27</v>
      </c>
      <c r="D3136" s="12" t="n">
        <v>1</v>
      </c>
      <c r="E3136" s="16" t="n">
        <v>5699</v>
      </c>
      <c r="F3136" s="12" t="n">
        <v>0</v>
      </c>
      <c r="G3136" s="12" t="str">
        <f aca="false">INDEX(Products!$C$2:$C$181,MATCH(C3136,Products!$A$2:$A$181,0))</f>
        <v>Electronics</v>
      </c>
      <c r="H3136" s="16" t="n">
        <f aca="false">INDEX(Products!$E$2:$E$181,MATCH(C3136,Products!$A$2:$A$181,0))</f>
        <v>4154.37</v>
      </c>
      <c r="I3136" s="12" t="str">
        <f aca="false">INDEX(Orders!$G$2:$G$3525,MATCH(B3136,Orders!$A$2:$A$3525,0))</f>
        <v>Returned</v>
      </c>
      <c r="J3136" s="16" t="n">
        <f aca="false">D3136*E3136*(1-F3136/100)</f>
        <v>5699</v>
      </c>
      <c r="K3136" s="16" t="n">
        <f aca="false">D3136*H3136</f>
        <v>4154.37</v>
      </c>
      <c r="L3136" s="16" t="n">
        <f aca="false">J3136-K3136</f>
        <v>1544.63</v>
      </c>
    </row>
    <row r="3137" customFormat="false" ht="15" hidden="false" customHeight="false" outlineLevel="0" collapsed="false">
      <c r="A3137" s="12" t="n">
        <v>3136</v>
      </c>
      <c r="B3137" s="12" t="n">
        <v>1655</v>
      </c>
      <c r="C3137" s="12" t="n">
        <v>108</v>
      </c>
      <c r="D3137" s="12" t="n">
        <v>1</v>
      </c>
      <c r="E3137" s="16" t="n">
        <v>1339</v>
      </c>
      <c r="F3137" s="12" t="n">
        <v>5</v>
      </c>
      <c r="G3137" s="12" t="str">
        <f aca="false">INDEX(Products!$C$2:$C$181,MATCH(C3137,Products!$A$2:$A$181,0))</f>
        <v>Beauty</v>
      </c>
      <c r="H3137" s="16" t="n">
        <f aca="false">INDEX(Products!$E$2:$E$181,MATCH(C3137,Products!$A$2:$A$181,0))</f>
        <v>799.99</v>
      </c>
      <c r="I3137" s="12" t="str">
        <f aca="false">INDEX(Orders!$G$2:$G$3525,MATCH(B3137,Orders!$A$2:$A$3525,0))</f>
        <v>Delivered</v>
      </c>
      <c r="J3137" s="16" t="n">
        <f aca="false">D3137*E3137*(1-F3137/100)</f>
        <v>1272.05</v>
      </c>
      <c r="K3137" s="16" t="n">
        <f aca="false">D3137*H3137</f>
        <v>799.99</v>
      </c>
      <c r="L3137" s="16" t="n">
        <f aca="false">J3137-K3137</f>
        <v>472.06</v>
      </c>
    </row>
    <row r="3138" customFormat="false" ht="15" hidden="false" customHeight="false" outlineLevel="0" collapsed="false">
      <c r="A3138" s="12" t="n">
        <v>3137</v>
      </c>
      <c r="B3138" s="12" t="n">
        <v>1655</v>
      </c>
      <c r="C3138" s="12" t="n">
        <v>14</v>
      </c>
      <c r="D3138" s="12" t="n">
        <v>1</v>
      </c>
      <c r="E3138" s="16" t="n">
        <v>1849</v>
      </c>
      <c r="F3138" s="12" t="n">
        <v>0</v>
      </c>
      <c r="G3138" s="12" t="str">
        <f aca="false">INDEX(Products!$C$2:$C$181,MATCH(C3138,Products!$A$2:$A$181,0))</f>
        <v>Electronics</v>
      </c>
      <c r="H3138" s="16" t="n">
        <f aca="false">INDEX(Products!$E$2:$E$181,MATCH(C3138,Products!$A$2:$A$181,0))</f>
        <v>1207.11</v>
      </c>
      <c r="I3138" s="12" t="str">
        <f aca="false">INDEX(Orders!$G$2:$G$3525,MATCH(B3138,Orders!$A$2:$A$3525,0))</f>
        <v>Delivered</v>
      </c>
      <c r="J3138" s="16" t="n">
        <f aca="false">D3138*E3138*(1-F3138/100)</f>
        <v>1849</v>
      </c>
      <c r="K3138" s="16" t="n">
        <f aca="false">D3138*H3138</f>
        <v>1207.11</v>
      </c>
      <c r="L3138" s="16" t="n">
        <f aca="false">J3138-K3138</f>
        <v>641.89</v>
      </c>
    </row>
    <row r="3139" customFormat="false" ht="15" hidden="false" customHeight="false" outlineLevel="0" collapsed="false">
      <c r="A3139" s="12" t="n">
        <v>3138</v>
      </c>
      <c r="B3139" s="12" t="n">
        <v>1656</v>
      </c>
      <c r="C3139" s="12" t="n">
        <v>80</v>
      </c>
      <c r="D3139" s="12" t="n">
        <v>1</v>
      </c>
      <c r="E3139" s="16" t="n">
        <v>949</v>
      </c>
      <c r="F3139" s="12" t="n">
        <v>5</v>
      </c>
      <c r="G3139" s="12" t="str">
        <f aca="false">INDEX(Products!$C$2:$C$181,MATCH(C3139,Products!$A$2:$A$181,0))</f>
        <v>Fashion</v>
      </c>
      <c r="H3139" s="16" t="n">
        <f aca="false">INDEX(Products!$E$2:$E$181,MATCH(C3139,Products!$A$2:$A$181,0))</f>
        <v>660.17</v>
      </c>
      <c r="I3139" s="12" t="str">
        <f aca="false">INDEX(Orders!$G$2:$G$3525,MATCH(B3139,Orders!$A$2:$A$3525,0))</f>
        <v>Cancelled</v>
      </c>
      <c r="J3139" s="16" t="n">
        <f aca="false">D3139*E3139*(1-F3139/100)</f>
        <v>901.55</v>
      </c>
      <c r="K3139" s="16" t="n">
        <f aca="false">D3139*H3139</f>
        <v>660.17</v>
      </c>
      <c r="L3139" s="16" t="n">
        <f aca="false">J3139-K3139</f>
        <v>241.38</v>
      </c>
    </row>
    <row r="3140" customFormat="false" ht="15" hidden="false" customHeight="false" outlineLevel="0" collapsed="false">
      <c r="A3140" s="12" t="n">
        <v>3139</v>
      </c>
      <c r="B3140" s="12" t="n">
        <v>1656</v>
      </c>
      <c r="C3140" s="12" t="n">
        <v>51</v>
      </c>
      <c r="D3140" s="12" t="n">
        <v>1</v>
      </c>
      <c r="E3140" s="16" t="n">
        <v>549</v>
      </c>
      <c r="F3140" s="12" t="n">
        <v>0</v>
      </c>
      <c r="G3140" s="12" t="str">
        <f aca="false">INDEX(Products!$C$2:$C$181,MATCH(C3140,Products!$A$2:$A$181,0))</f>
        <v>Home &amp; Kitchen</v>
      </c>
      <c r="H3140" s="16" t="n">
        <f aca="false">INDEX(Products!$E$2:$E$181,MATCH(C3140,Products!$A$2:$A$181,0))</f>
        <v>371.83</v>
      </c>
      <c r="I3140" s="12" t="str">
        <f aca="false">INDEX(Orders!$G$2:$G$3525,MATCH(B3140,Orders!$A$2:$A$3525,0))</f>
        <v>Cancelled</v>
      </c>
      <c r="J3140" s="16" t="n">
        <f aca="false">D3140*E3140*(1-F3140/100)</f>
        <v>549</v>
      </c>
      <c r="K3140" s="16" t="n">
        <f aca="false">D3140*H3140</f>
        <v>371.83</v>
      </c>
      <c r="L3140" s="16" t="n">
        <f aca="false">J3140-K3140</f>
        <v>177.17</v>
      </c>
    </row>
    <row r="3141" customFormat="false" ht="15" hidden="false" customHeight="false" outlineLevel="0" collapsed="false">
      <c r="A3141" s="12" t="n">
        <v>3140</v>
      </c>
      <c r="B3141" s="12" t="n">
        <v>1657</v>
      </c>
      <c r="C3141" s="12" t="n">
        <v>100</v>
      </c>
      <c r="D3141" s="12" t="n">
        <v>1</v>
      </c>
      <c r="E3141" s="16" t="n">
        <v>1619</v>
      </c>
      <c r="F3141" s="12" t="n">
        <v>10</v>
      </c>
      <c r="G3141" s="12" t="str">
        <f aca="false">INDEX(Products!$C$2:$C$181,MATCH(C3141,Products!$A$2:$A$181,0))</f>
        <v>Beauty</v>
      </c>
      <c r="H3141" s="16" t="n">
        <f aca="false">INDEX(Products!$E$2:$E$181,MATCH(C3141,Products!$A$2:$A$181,0))</f>
        <v>1142.97</v>
      </c>
      <c r="I3141" s="12" t="str">
        <f aca="false">INDEX(Orders!$G$2:$G$3525,MATCH(B3141,Orders!$A$2:$A$3525,0))</f>
        <v>Delivered</v>
      </c>
      <c r="J3141" s="16" t="n">
        <f aca="false">D3141*E3141*(1-F3141/100)</f>
        <v>1457.1</v>
      </c>
      <c r="K3141" s="16" t="n">
        <f aca="false">D3141*H3141</f>
        <v>1142.97</v>
      </c>
      <c r="L3141" s="16" t="n">
        <f aca="false">J3141-K3141</f>
        <v>314.13</v>
      </c>
    </row>
    <row r="3142" customFormat="false" ht="15" hidden="false" customHeight="false" outlineLevel="0" collapsed="false">
      <c r="A3142" s="12" t="n">
        <v>3141</v>
      </c>
      <c r="B3142" s="12" t="n">
        <v>1657</v>
      </c>
      <c r="C3142" s="12" t="n">
        <v>140</v>
      </c>
      <c r="D3142" s="12" t="n">
        <v>1</v>
      </c>
      <c r="E3142" s="16" t="n">
        <v>2889</v>
      </c>
      <c r="F3142" s="12" t="n">
        <v>20</v>
      </c>
      <c r="G3142" s="12" t="str">
        <f aca="false">INDEX(Products!$C$2:$C$181,MATCH(C3142,Products!$A$2:$A$181,0))</f>
        <v>Sports &amp; Fitness</v>
      </c>
      <c r="H3142" s="16" t="n">
        <f aca="false">INDEX(Products!$E$2:$E$181,MATCH(C3142,Products!$A$2:$A$181,0))</f>
        <v>2048.76</v>
      </c>
      <c r="I3142" s="12" t="str">
        <f aca="false">INDEX(Orders!$G$2:$G$3525,MATCH(B3142,Orders!$A$2:$A$3525,0))</f>
        <v>Delivered</v>
      </c>
      <c r="J3142" s="16" t="n">
        <f aca="false">D3142*E3142*(1-F3142/100)</f>
        <v>2311.2</v>
      </c>
      <c r="K3142" s="16" t="n">
        <f aca="false">D3142*H3142</f>
        <v>2048.76</v>
      </c>
      <c r="L3142" s="16" t="n">
        <f aca="false">J3142-K3142</f>
        <v>262.44</v>
      </c>
    </row>
    <row r="3143" customFormat="false" ht="15" hidden="false" customHeight="false" outlineLevel="0" collapsed="false">
      <c r="A3143" s="12" t="n">
        <v>3142</v>
      </c>
      <c r="B3143" s="12" t="n">
        <v>1657</v>
      </c>
      <c r="C3143" s="12" t="n">
        <v>82</v>
      </c>
      <c r="D3143" s="12" t="n">
        <v>1</v>
      </c>
      <c r="E3143" s="16" t="n">
        <v>2019</v>
      </c>
      <c r="F3143" s="12" t="n">
        <v>0</v>
      </c>
      <c r="G3143" s="12" t="str">
        <f aca="false">INDEX(Products!$C$2:$C$181,MATCH(C3143,Products!$A$2:$A$181,0))</f>
        <v>Fashion</v>
      </c>
      <c r="H3143" s="16" t="n">
        <f aca="false">INDEX(Products!$E$2:$E$181,MATCH(C3143,Products!$A$2:$A$181,0))</f>
        <v>1326.8</v>
      </c>
      <c r="I3143" s="12" t="str">
        <f aca="false">INDEX(Orders!$G$2:$G$3525,MATCH(B3143,Orders!$A$2:$A$3525,0))</f>
        <v>Delivered</v>
      </c>
      <c r="J3143" s="16" t="n">
        <f aca="false">D3143*E3143*(1-F3143/100)</f>
        <v>2019</v>
      </c>
      <c r="K3143" s="16" t="n">
        <f aca="false">D3143*H3143</f>
        <v>1326.8</v>
      </c>
      <c r="L3143" s="16" t="n">
        <f aca="false">J3143-K3143</f>
        <v>692.2</v>
      </c>
    </row>
    <row r="3144" customFormat="false" ht="15" hidden="false" customHeight="false" outlineLevel="0" collapsed="false">
      <c r="A3144" s="12" t="n">
        <v>3143</v>
      </c>
      <c r="B3144" s="12" t="n">
        <v>1658</v>
      </c>
      <c r="C3144" s="12" t="n">
        <v>67</v>
      </c>
      <c r="D3144" s="12" t="n">
        <v>1</v>
      </c>
      <c r="E3144" s="16" t="n">
        <v>629</v>
      </c>
      <c r="F3144" s="12" t="n">
        <v>5</v>
      </c>
      <c r="G3144" s="12" t="str">
        <f aca="false">INDEX(Products!$C$2:$C$181,MATCH(C3144,Products!$A$2:$A$181,0))</f>
        <v>Fashion</v>
      </c>
      <c r="H3144" s="16" t="n">
        <f aca="false">INDEX(Products!$E$2:$E$181,MATCH(C3144,Products!$A$2:$A$181,0))</f>
        <v>388.42</v>
      </c>
      <c r="I3144" s="12" t="str">
        <f aca="false">INDEX(Orders!$G$2:$G$3525,MATCH(B3144,Orders!$A$2:$A$3525,0))</f>
        <v>Delivered</v>
      </c>
      <c r="J3144" s="16" t="n">
        <f aca="false">D3144*E3144*(1-F3144/100)</f>
        <v>597.55</v>
      </c>
      <c r="K3144" s="16" t="n">
        <f aca="false">D3144*H3144</f>
        <v>388.42</v>
      </c>
      <c r="L3144" s="16" t="n">
        <f aca="false">J3144-K3144</f>
        <v>209.13</v>
      </c>
    </row>
    <row r="3145" customFormat="false" ht="15" hidden="false" customHeight="false" outlineLevel="0" collapsed="false">
      <c r="A3145" s="12" t="n">
        <v>3144</v>
      </c>
      <c r="B3145" s="12" t="n">
        <v>1658</v>
      </c>
      <c r="C3145" s="12" t="n">
        <v>176</v>
      </c>
      <c r="D3145" s="12" t="n">
        <v>3</v>
      </c>
      <c r="E3145" s="16" t="n">
        <v>509</v>
      </c>
      <c r="F3145" s="12" t="n">
        <v>0</v>
      </c>
      <c r="G3145" s="12" t="str">
        <f aca="false">INDEX(Products!$C$2:$C$181,MATCH(C3145,Products!$A$2:$A$181,0))</f>
        <v>Books &amp; Stationery</v>
      </c>
      <c r="H3145" s="16" t="n">
        <f aca="false">INDEX(Products!$E$2:$E$181,MATCH(C3145,Products!$A$2:$A$181,0))</f>
        <v>367.14</v>
      </c>
      <c r="I3145" s="12" t="str">
        <f aca="false">INDEX(Orders!$G$2:$G$3525,MATCH(B3145,Orders!$A$2:$A$3525,0))</f>
        <v>Delivered</v>
      </c>
      <c r="J3145" s="16" t="n">
        <f aca="false">D3145*E3145*(1-F3145/100)</f>
        <v>1527</v>
      </c>
      <c r="K3145" s="16" t="n">
        <f aca="false">D3145*H3145</f>
        <v>1101.42</v>
      </c>
      <c r="L3145" s="16" t="n">
        <f aca="false">J3145-K3145</f>
        <v>425.58</v>
      </c>
    </row>
    <row r="3146" customFormat="false" ht="15" hidden="false" customHeight="false" outlineLevel="0" collapsed="false">
      <c r="A3146" s="12" t="n">
        <v>3145</v>
      </c>
      <c r="B3146" s="12" t="n">
        <v>1658</v>
      </c>
      <c r="C3146" s="12" t="n">
        <v>52</v>
      </c>
      <c r="D3146" s="12" t="n">
        <v>1</v>
      </c>
      <c r="E3146" s="16" t="n">
        <v>1859</v>
      </c>
      <c r="F3146" s="12" t="n">
        <v>10</v>
      </c>
      <c r="G3146" s="12" t="str">
        <f aca="false">INDEX(Products!$C$2:$C$181,MATCH(C3146,Products!$A$2:$A$181,0))</f>
        <v>Home &amp; Kitchen</v>
      </c>
      <c r="H3146" s="16" t="n">
        <f aca="false">INDEX(Products!$E$2:$E$181,MATCH(C3146,Products!$A$2:$A$181,0))</f>
        <v>1211.54</v>
      </c>
      <c r="I3146" s="12" t="str">
        <f aca="false">INDEX(Orders!$G$2:$G$3525,MATCH(B3146,Orders!$A$2:$A$3525,0))</f>
        <v>Delivered</v>
      </c>
      <c r="J3146" s="16" t="n">
        <f aca="false">D3146*E3146*(1-F3146/100)</f>
        <v>1673.1</v>
      </c>
      <c r="K3146" s="16" t="n">
        <f aca="false">D3146*H3146</f>
        <v>1211.54</v>
      </c>
      <c r="L3146" s="16" t="n">
        <f aca="false">J3146-K3146</f>
        <v>461.56</v>
      </c>
    </row>
    <row r="3147" customFormat="false" ht="15" hidden="false" customHeight="false" outlineLevel="0" collapsed="false">
      <c r="A3147" s="12" t="n">
        <v>3146</v>
      </c>
      <c r="B3147" s="12" t="n">
        <v>1658</v>
      </c>
      <c r="C3147" s="12" t="n">
        <v>9</v>
      </c>
      <c r="D3147" s="12" t="n">
        <v>1</v>
      </c>
      <c r="E3147" s="16" t="n">
        <v>2389</v>
      </c>
      <c r="F3147" s="12" t="n">
        <v>0</v>
      </c>
      <c r="G3147" s="12" t="str">
        <f aca="false">INDEX(Products!$C$2:$C$181,MATCH(C3147,Products!$A$2:$A$181,0))</f>
        <v>Electronics</v>
      </c>
      <c r="H3147" s="16" t="n">
        <f aca="false">INDEX(Products!$E$2:$E$181,MATCH(C3147,Products!$A$2:$A$181,0))</f>
        <v>1564.68</v>
      </c>
      <c r="I3147" s="12" t="str">
        <f aca="false">INDEX(Orders!$G$2:$G$3525,MATCH(B3147,Orders!$A$2:$A$3525,0))</f>
        <v>Delivered</v>
      </c>
      <c r="J3147" s="16" t="n">
        <f aca="false">D3147*E3147*(1-F3147/100)</f>
        <v>2389</v>
      </c>
      <c r="K3147" s="16" t="n">
        <f aca="false">D3147*H3147</f>
        <v>1564.68</v>
      </c>
      <c r="L3147" s="16" t="n">
        <f aca="false">J3147-K3147</f>
        <v>824.32</v>
      </c>
    </row>
    <row r="3148" customFormat="false" ht="15" hidden="false" customHeight="false" outlineLevel="0" collapsed="false">
      <c r="A3148" s="12" t="n">
        <v>3147</v>
      </c>
      <c r="B3148" s="12" t="n">
        <v>1659</v>
      </c>
      <c r="C3148" s="12" t="n">
        <v>71</v>
      </c>
      <c r="D3148" s="12" t="n">
        <v>1</v>
      </c>
      <c r="E3148" s="16" t="n">
        <v>2909</v>
      </c>
      <c r="F3148" s="12" t="n">
        <v>0</v>
      </c>
      <c r="G3148" s="12" t="str">
        <f aca="false">INDEX(Products!$C$2:$C$181,MATCH(C3148,Products!$A$2:$A$181,0))</f>
        <v>Fashion</v>
      </c>
      <c r="H3148" s="16" t="n">
        <f aca="false">INDEX(Products!$E$2:$E$181,MATCH(C3148,Products!$A$2:$A$181,0))</f>
        <v>1746.44</v>
      </c>
      <c r="I3148" s="12" t="str">
        <f aca="false">INDEX(Orders!$G$2:$G$3525,MATCH(B3148,Orders!$A$2:$A$3525,0))</f>
        <v>Delivered</v>
      </c>
      <c r="J3148" s="16" t="n">
        <f aca="false">D3148*E3148*(1-F3148/100)</f>
        <v>2909</v>
      </c>
      <c r="K3148" s="16" t="n">
        <f aca="false">D3148*H3148</f>
        <v>1746.44</v>
      </c>
      <c r="L3148" s="16" t="n">
        <f aca="false">J3148-K3148</f>
        <v>1162.56</v>
      </c>
    </row>
    <row r="3149" customFormat="false" ht="15" hidden="false" customHeight="false" outlineLevel="0" collapsed="false">
      <c r="A3149" s="12" t="n">
        <v>3148</v>
      </c>
      <c r="B3149" s="12" t="n">
        <v>1660</v>
      </c>
      <c r="C3149" s="12" t="n">
        <v>65</v>
      </c>
      <c r="D3149" s="12" t="n">
        <v>1</v>
      </c>
      <c r="E3149" s="16" t="n">
        <v>329</v>
      </c>
      <c r="F3149" s="12" t="n">
        <v>5</v>
      </c>
      <c r="G3149" s="12" t="str">
        <f aca="false">INDEX(Products!$C$2:$C$181,MATCH(C3149,Products!$A$2:$A$181,0))</f>
        <v>Fashion</v>
      </c>
      <c r="H3149" s="16" t="n">
        <f aca="false">INDEX(Products!$E$2:$E$181,MATCH(C3149,Products!$A$2:$A$181,0))</f>
        <v>214.56</v>
      </c>
      <c r="I3149" s="12" t="str">
        <f aca="false">INDEX(Orders!$G$2:$G$3525,MATCH(B3149,Orders!$A$2:$A$3525,0))</f>
        <v>Delivered</v>
      </c>
      <c r="J3149" s="16" t="n">
        <f aca="false">D3149*E3149*(1-F3149/100)</f>
        <v>312.55</v>
      </c>
      <c r="K3149" s="16" t="n">
        <f aca="false">D3149*H3149</f>
        <v>214.56</v>
      </c>
      <c r="L3149" s="16" t="n">
        <f aca="false">J3149-K3149</f>
        <v>97.99</v>
      </c>
    </row>
    <row r="3150" customFormat="false" ht="15" hidden="false" customHeight="false" outlineLevel="0" collapsed="false">
      <c r="A3150" s="12" t="n">
        <v>3149</v>
      </c>
      <c r="B3150" s="12" t="n">
        <v>1661</v>
      </c>
      <c r="C3150" s="12" t="n">
        <v>7</v>
      </c>
      <c r="D3150" s="12" t="n">
        <v>1</v>
      </c>
      <c r="E3150" s="16" t="n">
        <v>5139</v>
      </c>
      <c r="F3150" s="12" t="n">
        <v>5</v>
      </c>
      <c r="G3150" s="12" t="str">
        <f aca="false">INDEX(Products!$C$2:$C$181,MATCH(C3150,Products!$A$2:$A$181,0))</f>
        <v>Electronics</v>
      </c>
      <c r="H3150" s="16" t="n">
        <f aca="false">INDEX(Products!$E$2:$E$181,MATCH(C3150,Products!$A$2:$A$181,0))</f>
        <v>3044.69</v>
      </c>
      <c r="I3150" s="12" t="str">
        <f aca="false">INDEX(Orders!$G$2:$G$3525,MATCH(B3150,Orders!$A$2:$A$3525,0))</f>
        <v>Cancelled</v>
      </c>
      <c r="J3150" s="16" t="n">
        <f aca="false">D3150*E3150*(1-F3150/100)</f>
        <v>4882.05</v>
      </c>
      <c r="K3150" s="16" t="n">
        <f aca="false">D3150*H3150</f>
        <v>3044.69</v>
      </c>
      <c r="L3150" s="16" t="n">
        <f aca="false">J3150-K3150</f>
        <v>1837.36</v>
      </c>
    </row>
    <row r="3151" customFormat="false" ht="15" hidden="false" customHeight="false" outlineLevel="0" collapsed="false">
      <c r="A3151" s="12" t="n">
        <v>3150</v>
      </c>
      <c r="B3151" s="12" t="n">
        <v>1662</v>
      </c>
      <c r="C3151" s="12" t="n">
        <v>106</v>
      </c>
      <c r="D3151" s="12" t="n">
        <v>1</v>
      </c>
      <c r="E3151" s="16" t="n">
        <v>1069</v>
      </c>
      <c r="F3151" s="12" t="n">
        <v>15</v>
      </c>
      <c r="G3151" s="12" t="str">
        <f aca="false">INDEX(Products!$C$2:$C$181,MATCH(C3151,Products!$A$2:$A$181,0))</f>
        <v>Beauty</v>
      </c>
      <c r="H3151" s="16" t="n">
        <f aca="false">INDEX(Products!$E$2:$E$181,MATCH(C3151,Products!$A$2:$A$181,0))</f>
        <v>735.88</v>
      </c>
      <c r="I3151" s="12" t="str">
        <f aca="false">INDEX(Orders!$G$2:$G$3525,MATCH(B3151,Orders!$A$2:$A$3525,0))</f>
        <v>Cancelled</v>
      </c>
      <c r="J3151" s="16" t="n">
        <f aca="false">D3151*E3151*(1-F3151/100)</f>
        <v>908.65</v>
      </c>
      <c r="K3151" s="16" t="n">
        <f aca="false">D3151*H3151</f>
        <v>735.88</v>
      </c>
      <c r="L3151" s="16" t="n">
        <f aca="false">J3151-K3151</f>
        <v>172.77</v>
      </c>
    </row>
    <row r="3152" customFormat="false" ht="15" hidden="false" customHeight="false" outlineLevel="0" collapsed="false">
      <c r="A3152" s="12" t="n">
        <v>3151</v>
      </c>
      <c r="B3152" s="12" t="n">
        <v>1662</v>
      </c>
      <c r="C3152" s="12" t="n">
        <v>123</v>
      </c>
      <c r="D3152" s="12" t="n">
        <v>1</v>
      </c>
      <c r="E3152" s="16" t="n">
        <v>319</v>
      </c>
      <c r="F3152" s="12" t="n">
        <v>0</v>
      </c>
      <c r="G3152" s="12" t="str">
        <f aca="false">INDEX(Products!$C$2:$C$181,MATCH(C3152,Products!$A$2:$A$181,0))</f>
        <v>Sports &amp; Fitness</v>
      </c>
      <c r="H3152" s="16" t="n">
        <f aca="false">INDEX(Products!$E$2:$E$181,MATCH(C3152,Products!$A$2:$A$181,0))</f>
        <v>234.68</v>
      </c>
      <c r="I3152" s="12" t="str">
        <f aca="false">INDEX(Orders!$G$2:$G$3525,MATCH(B3152,Orders!$A$2:$A$3525,0))</f>
        <v>Cancelled</v>
      </c>
      <c r="J3152" s="16" t="n">
        <f aca="false">D3152*E3152*(1-F3152/100)</f>
        <v>319</v>
      </c>
      <c r="K3152" s="16" t="n">
        <f aca="false">D3152*H3152</f>
        <v>234.68</v>
      </c>
      <c r="L3152" s="16" t="n">
        <f aca="false">J3152-K3152</f>
        <v>84.32</v>
      </c>
    </row>
    <row r="3153" customFormat="false" ht="15" hidden="false" customHeight="false" outlineLevel="0" collapsed="false">
      <c r="A3153" s="12" t="n">
        <v>3152</v>
      </c>
      <c r="B3153" s="12" t="n">
        <v>1662</v>
      </c>
      <c r="C3153" s="12" t="n">
        <v>150</v>
      </c>
      <c r="D3153" s="12" t="n">
        <v>1</v>
      </c>
      <c r="E3153" s="16" t="n">
        <v>2599</v>
      </c>
      <c r="F3153" s="12" t="n">
        <v>10</v>
      </c>
      <c r="G3153" s="12" t="str">
        <f aca="false">INDEX(Products!$C$2:$C$181,MATCH(C3153,Products!$A$2:$A$181,0))</f>
        <v>Sports &amp; Fitness</v>
      </c>
      <c r="H3153" s="16" t="n">
        <f aca="false">INDEX(Products!$E$2:$E$181,MATCH(C3153,Products!$A$2:$A$181,0))</f>
        <v>1473.81</v>
      </c>
      <c r="I3153" s="12" t="str">
        <f aca="false">INDEX(Orders!$G$2:$G$3525,MATCH(B3153,Orders!$A$2:$A$3525,0))</f>
        <v>Cancelled</v>
      </c>
      <c r="J3153" s="16" t="n">
        <f aca="false">D3153*E3153*(1-F3153/100)</f>
        <v>2339.1</v>
      </c>
      <c r="K3153" s="16" t="n">
        <f aca="false">D3153*H3153</f>
        <v>1473.81</v>
      </c>
      <c r="L3153" s="16" t="n">
        <f aca="false">J3153-K3153</f>
        <v>865.29</v>
      </c>
    </row>
    <row r="3154" customFormat="false" ht="15" hidden="false" customHeight="false" outlineLevel="0" collapsed="false">
      <c r="A3154" s="12" t="n">
        <v>3153</v>
      </c>
      <c r="B3154" s="12" t="n">
        <v>1663</v>
      </c>
      <c r="C3154" s="12" t="n">
        <v>166</v>
      </c>
      <c r="D3154" s="12" t="n">
        <v>1</v>
      </c>
      <c r="E3154" s="16" t="n">
        <v>389</v>
      </c>
      <c r="F3154" s="12" t="n">
        <v>0</v>
      </c>
      <c r="G3154" s="12" t="str">
        <f aca="false">INDEX(Products!$C$2:$C$181,MATCH(C3154,Products!$A$2:$A$181,0))</f>
        <v>Books &amp; Stationery</v>
      </c>
      <c r="H3154" s="16" t="n">
        <f aca="false">INDEX(Products!$E$2:$E$181,MATCH(C3154,Products!$A$2:$A$181,0))</f>
        <v>272.91</v>
      </c>
      <c r="I3154" s="12" t="str">
        <f aca="false">INDEX(Orders!$G$2:$G$3525,MATCH(B3154,Orders!$A$2:$A$3525,0))</f>
        <v>Delivered</v>
      </c>
      <c r="J3154" s="16" t="n">
        <f aca="false">D3154*E3154*(1-F3154/100)</f>
        <v>389</v>
      </c>
      <c r="K3154" s="16" t="n">
        <f aca="false">D3154*H3154</f>
        <v>272.91</v>
      </c>
      <c r="L3154" s="16" t="n">
        <f aca="false">J3154-K3154</f>
        <v>116.09</v>
      </c>
    </row>
    <row r="3155" customFormat="false" ht="15" hidden="false" customHeight="false" outlineLevel="0" collapsed="false">
      <c r="A3155" s="12" t="n">
        <v>3154</v>
      </c>
      <c r="B3155" s="12" t="n">
        <v>1664</v>
      </c>
      <c r="C3155" s="12" t="n">
        <v>51</v>
      </c>
      <c r="D3155" s="12" t="n">
        <v>1</v>
      </c>
      <c r="E3155" s="16" t="n">
        <v>549</v>
      </c>
      <c r="F3155" s="12" t="n">
        <v>0</v>
      </c>
      <c r="G3155" s="12" t="str">
        <f aca="false">INDEX(Products!$C$2:$C$181,MATCH(C3155,Products!$A$2:$A$181,0))</f>
        <v>Home &amp; Kitchen</v>
      </c>
      <c r="H3155" s="16" t="n">
        <f aca="false">INDEX(Products!$E$2:$E$181,MATCH(C3155,Products!$A$2:$A$181,0))</f>
        <v>371.83</v>
      </c>
      <c r="I3155" s="12" t="str">
        <f aca="false">INDEX(Orders!$G$2:$G$3525,MATCH(B3155,Orders!$A$2:$A$3525,0))</f>
        <v>Delivered</v>
      </c>
      <c r="J3155" s="16" t="n">
        <f aca="false">D3155*E3155*(1-F3155/100)</f>
        <v>549</v>
      </c>
      <c r="K3155" s="16" t="n">
        <f aca="false">D3155*H3155</f>
        <v>371.83</v>
      </c>
      <c r="L3155" s="16" t="n">
        <f aca="false">J3155-K3155</f>
        <v>177.17</v>
      </c>
    </row>
    <row r="3156" customFormat="false" ht="15" hidden="false" customHeight="false" outlineLevel="0" collapsed="false">
      <c r="A3156" s="12" t="n">
        <v>3155</v>
      </c>
      <c r="B3156" s="12" t="n">
        <v>1664</v>
      </c>
      <c r="C3156" s="12" t="n">
        <v>6</v>
      </c>
      <c r="D3156" s="12" t="n">
        <v>1</v>
      </c>
      <c r="E3156" s="16" t="n">
        <v>919</v>
      </c>
      <c r="F3156" s="12" t="n">
        <v>0</v>
      </c>
      <c r="G3156" s="12" t="str">
        <f aca="false">INDEX(Products!$C$2:$C$181,MATCH(C3156,Products!$A$2:$A$181,0))</f>
        <v>Electronics</v>
      </c>
      <c r="H3156" s="16" t="n">
        <f aca="false">INDEX(Products!$E$2:$E$181,MATCH(C3156,Products!$A$2:$A$181,0))</f>
        <v>683.72</v>
      </c>
      <c r="I3156" s="12" t="str">
        <f aca="false">INDEX(Orders!$G$2:$G$3525,MATCH(B3156,Orders!$A$2:$A$3525,0))</f>
        <v>Delivered</v>
      </c>
      <c r="J3156" s="16" t="n">
        <f aca="false">D3156*E3156*(1-F3156/100)</f>
        <v>919</v>
      </c>
      <c r="K3156" s="16" t="n">
        <f aca="false">D3156*H3156</f>
        <v>683.72</v>
      </c>
      <c r="L3156" s="16" t="n">
        <f aca="false">J3156-K3156</f>
        <v>235.28</v>
      </c>
    </row>
    <row r="3157" customFormat="false" ht="15" hidden="false" customHeight="false" outlineLevel="0" collapsed="false">
      <c r="A3157" s="12" t="n">
        <v>3156</v>
      </c>
      <c r="B3157" s="12" t="n">
        <v>1665</v>
      </c>
      <c r="C3157" s="12" t="n">
        <v>104</v>
      </c>
      <c r="D3157" s="12" t="n">
        <v>1</v>
      </c>
      <c r="E3157" s="16" t="n">
        <v>329</v>
      </c>
      <c r="F3157" s="12" t="n">
        <v>10</v>
      </c>
      <c r="G3157" s="12" t="str">
        <f aca="false">INDEX(Products!$C$2:$C$181,MATCH(C3157,Products!$A$2:$A$181,0))</f>
        <v>Beauty</v>
      </c>
      <c r="H3157" s="16" t="n">
        <f aca="false">INDEX(Products!$E$2:$E$181,MATCH(C3157,Products!$A$2:$A$181,0))</f>
        <v>224.61</v>
      </c>
      <c r="I3157" s="12" t="str">
        <f aca="false">INDEX(Orders!$G$2:$G$3525,MATCH(B3157,Orders!$A$2:$A$3525,0))</f>
        <v>Delivered</v>
      </c>
      <c r="J3157" s="16" t="n">
        <f aca="false">D3157*E3157*(1-F3157/100)</f>
        <v>296.1</v>
      </c>
      <c r="K3157" s="16" t="n">
        <f aca="false">D3157*H3157</f>
        <v>224.61</v>
      </c>
      <c r="L3157" s="16" t="n">
        <f aca="false">J3157-K3157</f>
        <v>71.49</v>
      </c>
    </row>
    <row r="3158" customFormat="false" ht="15" hidden="false" customHeight="false" outlineLevel="0" collapsed="false">
      <c r="A3158" s="12" t="n">
        <v>3157</v>
      </c>
      <c r="B3158" s="12" t="n">
        <v>1666</v>
      </c>
      <c r="C3158" s="12" t="n">
        <v>17</v>
      </c>
      <c r="D3158" s="12" t="n">
        <v>1</v>
      </c>
      <c r="E3158" s="16" t="n">
        <v>1149</v>
      </c>
      <c r="F3158" s="12" t="n">
        <v>5</v>
      </c>
      <c r="G3158" s="12" t="str">
        <f aca="false">INDEX(Products!$C$2:$C$181,MATCH(C3158,Products!$A$2:$A$181,0))</f>
        <v>Electronics</v>
      </c>
      <c r="H3158" s="16" t="n">
        <f aca="false">INDEX(Products!$E$2:$E$181,MATCH(C3158,Products!$A$2:$A$181,0))</f>
        <v>850</v>
      </c>
      <c r="I3158" s="12" t="str">
        <f aca="false">INDEX(Orders!$G$2:$G$3525,MATCH(B3158,Orders!$A$2:$A$3525,0))</f>
        <v>Delivered</v>
      </c>
      <c r="J3158" s="16" t="n">
        <f aca="false">D3158*E3158*(1-F3158/100)</f>
        <v>1091.55</v>
      </c>
      <c r="K3158" s="16" t="n">
        <f aca="false">D3158*H3158</f>
        <v>850</v>
      </c>
      <c r="L3158" s="16" t="n">
        <f aca="false">J3158-K3158</f>
        <v>241.55</v>
      </c>
    </row>
    <row r="3159" customFormat="false" ht="15" hidden="false" customHeight="false" outlineLevel="0" collapsed="false">
      <c r="A3159" s="12" t="n">
        <v>3158</v>
      </c>
      <c r="B3159" s="12" t="n">
        <v>1666</v>
      </c>
      <c r="C3159" s="12" t="n">
        <v>88</v>
      </c>
      <c r="D3159" s="12" t="n">
        <v>1</v>
      </c>
      <c r="E3159" s="16" t="n">
        <v>2049</v>
      </c>
      <c r="F3159" s="12" t="n">
        <v>0</v>
      </c>
      <c r="G3159" s="12" t="str">
        <f aca="false">INDEX(Products!$C$2:$C$181,MATCH(C3159,Products!$A$2:$A$181,0))</f>
        <v>Fashion</v>
      </c>
      <c r="H3159" s="16" t="n">
        <f aca="false">INDEX(Products!$E$2:$E$181,MATCH(C3159,Products!$A$2:$A$181,0))</f>
        <v>1198.41</v>
      </c>
      <c r="I3159" s="12" t="str">
        <f aca="false">INDEX(Orders!$G$2:$G$3525,MATCH(B3159,Orders!$A$2:$A$3525,0))</f>
        <v>Delivered</v>
      </c>
      <c r="J3159" s="16" t="n">
        <f aca="false">D3159*E3159*(1-F3159/100)</f>
        <v>2049</v>
      </c>
      <c r="K3159" s="16" t="n">
        <f aca="false">D3159*H3159</f>
        <v>1198.41</v>
      </c>
      <c r="L3159" s="16" t="n">
        <f aca="false">J3159-K3159</f>
        <v>850.59</v>
      </c>
    </row>
    <row r="3160" customFormat="false" ht="15" hidden="false" customHeight="false" outlineLevel="0" collapsed="false">
      <c r="A3160" s="12" t="n">
        <v>3159</v>
      </c>
      <c r="B3160" s="12" t="n">
        <v>1667</v>
      </c>
      <c r="C3160" s="12" t="n">
        <v>113</v>
      </c>
      <c r="D3160" s="12" t="n">
        <v>2</v>
      </c>
      <c r="E3160" s="16" t="n">
        <v>599</v>
      </c>
      <c r="F3160" s="12" t="n">
        <v>5</v>
      </c>
      <c r="G3160" s="12" t="str">
        <f aca="false">INDEX(Products!$C$2:$C$181,MATCH(C3160,Products!$A$2:$A$181,0))</f>
        <v>Beauty</v>
      </c>
      <c r="H3160" s="16" t="n">
        <f aca="false">INDEX(Products!$E$2:$E$181,MATCH(C3160,Products!$A$2:$A$181,0))</f>
        <v>358.68</v>
      </c>
      <c r="I3160" s="12" t="str">
        <f aca="false">INDEX(Orders!$G$2:$G$3525,MATCH(B3160,Orders!$A$2:$A$3525,0))</f>
        <v>Returned</v>
      </c>
      <c r="J3160" s="16" t="n">
        <f aca="false">D3160*E3160*(1-F3160/100)</f>
        <v>1138.1</v>
      </c>
      <c r="K3160" s="16" t="n">
        <f aca="false">D3160*H3160</f>
        <v>717.36</v>
      </c>
      <c r="L3160" s="16" t="n">
        <f aca="false">J3160-K3160</f>
        <v>420.74</v>
      </c>
    </row>
    <row r="3161" customFormat="false" ht="15" hidden="false" customHeight="false" outlineLevel="0" collapsed="false">
      <c r="A3161" s="12" t="n">
        <v>3160</v>
      </c>
      <c r="B3161" s="12" t="n">
        <v>1667</v>
      </c>
      <c r="C3161" s="12" t="n">
        <v>6</v>
      </c>
      <c r="D3161" s="12" t="n">
        <v>1</v>
      </c>
      <c r="E3161" s="16" t="n">
        <v>919</v>
      </c>
      <c r="F3161" s="12" t="n">
        <v>0</v>
      </c>
      <c r="G3161" s="12" t="str">
        <f aca="false">INDEX(Products!$C$2:$C$181,MATCH(C3161,Products!$A$2:$A$181,0))</f>
        <v>Electronics</v>
      </c>
      <c r="H3161" s="16" t="n">
        <f aca="false">INDEX(Products!$E$2:$E$181,MATCH(C3161,Products!$A$2:$A$181,0))</f>
        <v>683.72</v>
      </c>
      <c r="I3161" s="12" t="str">
        <f aca="false">INDEX(Orders!$G$2:$G$3525,MATCH(B3161,Orders!$A$2:$A$3525,0))</f>
        <v>Returned</v>
      </c>
      <c r="J3161" s="16" t="n">
        <f aca="false">D3161*E3161*(1-F3161/100)</f>
        <v>919</v>
      </c>
      <c r="K3161" s="16" t="n">
        <f aca="false">D3161*H3161</f>
        <v>683.72</v>
      </c>
      <c r="L3161" s="16" t="n">
        <f aca="false">J3161-K3161</f>
        <v>235.28</v>
      </c>
    </row>
    <row r="3162" customFormat="false" ht="15" hidden="false" customHeight="false" outlineLevel="0" collapsed="false">
      <c r="A3162" s="12" t="n">
        <v>3161</v>
      </c>
      <c r="B3162" s="12" t="n">
        <v>1667</v>
      </c>
      <c r="C3162" s="12" t="n">
        <v>158</v>
      </c>
      <c r="D3162" s="12" t="n">
        <v>1</v>
      </c>
      <c r="E3162" s="16" t="n">
        <v>779</v>
      </c>
      <c r="F3162" s="12" t="n">
        <v>10</v>
      </c>
      <c r="G3162" s="12" t="str">
        <f aca="false">INDEX(Products!$C$2:$C$181,MATCH(C3162,Products!$A$2:$A$181,0))</f>
        <v>Books &amp; Stationery</v>
      </c>
      <c r="H3162" s="16" t="n">
        <f aca="false">INDEX(Products!$E$2:$E$181,MATCH(C3162,Products!$A$2:$A$181,0))</f>
        <v>536.88</v>
      </c>
      <c r="I3162" s="12" t="str">
        <f aca="false">INDEX(Orders!$G$2:$G$3525,MATCH(B3162,Orders!$A$2:$A$3525,0))</f>
        <v>Returned</v>
      </c>
      <c r="J3162" s="16" t="n">
        <f aca="false">D3162*E3162*(1-F3162/100)</f>
        <v>701.1</v>
      </c>
      <c r="K3162" s="16" t="n">
        <f aca="false">D3162*H3162</f>
        <v>536.88</v>
      </c>
      <c r="L3162" s="16" t="n">
        <f aca="false">J3162-K3162</f>
        <v>164.22</v>
      </c>
    </row>
    <row r="3163" customFormat="false" ht="15" hidden="false" customHeight="false" outlineLevel="0" collapsed="false">
      <c r="A3163" s="12" t="n">
        <v>3162</v>
      </c>
      <c r="B3163" s="12" t="n">
        <v>1668</v>
      </c>
      <c r="C3163" s="12" t="n">
        <v>144</v>
      </c>
      <c r="D3163" s="12" t="n">
        <v>1</v>
      </c>
      <c r="E3163" s="16" t="n">
        <v>2009</v>
      </c>
      <c r="F3163" s="12" t="n">
        <v>0</v>
      </c>
      <c r="G3163" s="12" t="str">
        <f aca="false">INDEX(Products!$C$2:$C$181,MATCH(C3163,Products!$A$2:$A$181,0))</f>
        <v>Sports &amp; Fitness</v>
      </c>
      <c r="H3163" s="16" t="n">
        <f aca="false">INDEX(Products!$E$2:$E$181,MATCH(C3163,Products!$A$2:$A$181,0))</f>
        <v>1322.98</v>
      </c>
      <c r="I3163" s="12" t="str">
        <f aca="false">INDEX(Orders!$G$2:$G$3525,MATCH(B3163,Orders!$A$2:$A$3525,0))</f>
        <v>Delivered</v>
      </c>
      <c r="J3163" s="16" t="n">
        <f aca="false">D3163*E3163*(1-F3163/100)</f>
        <v>2009</v>
      </c>
      <c r="K3163" s="16" t="n">
        <f aca="false">D3163*H3163</f>
        <v>1322.98</v>
      </c>
      <c r="L3163" s="16" t="n">
        <f aca="false">J3163-K3163</f>
        <v>686.02</v>
      </c>
    </row>
    <row r="3164" customFormat="false" ht="15" hidden="false" customHeight="false" outlineLevel="0" collapsed="false">
      <c r="A3164" s="12" t="n">
        <v>3163</v>
      </c>
      <c r="B3164" s="12" t="n">
        <v>1669</v>
      </c>
      <c r="C3164" s="12" t="n">
        <v>8</v>
      </c>
      <c r="D3164" s="12" t="n">
        <v>1</v>
      </c>
      <c r="E3164" s="16" t="n">
        <v>1759</v>
      </c>
      <c r="F3164" s="12" t="n">
        <v>0</v>
      </c>
      <c r="G3164" s="12" t="str">
        <f aca="false">INDEX(Products!$C$2:$C$181,MATCH(C3164,Products!$A$2:$A$181,0))</f>
        <v>Electronics</v>
      </c>
      <c r="H3164" s="16" t="n">
        <f aca="false">INDEX(Products!$E$2:$E$181,MATCH(C3164,Products!$A$2:$A$181,0))</f>
        <v>1031.97</v>
      </c>
      <c r="I3164" s="12" t="str">
        <f aca="false">INDEX(Orders!$G$2:$G$3525,MATCH(B3164,Orders!$A$2:$A$3525,0))</f>
        <v>Returned</v>
      </c>
      <c r="J3164" s="16" t="n">
        <f aca="false">D3164*E3164*(1-F3164/100)</f>
        <v>1759</v>
      </c>
      <c r="K3164" s="16" t="n">
        <f aca="false">D3164*H3164</f>
        <v>1031.97</v>
      </c>
      <c r="L3164" s="16" t="n">
        <f aca="false">J3164-K3164</f>
        <v>727.03</v>
      </c>
    </row>
    <row r="3165" customFormat="false" ht="15" hidden="false" customHeight="false" outlineLevel="0" collapsed="false">
      <c r="A3165" s="12" t="n">
        <v>3164</v>
      </c>
      <c r="B3165" s="12" t="n">
        <v>1669</v>
      </c>
      <c r="C3165" s="12" t="n">
        <v>99</v>
      </c>
      <c r="D3165" s="12" t="n">
        <v>1</v>
      </c>
      <c r="E3165" s="16" t="n">
        <v>1359</v>
      </c>
      <c r="F3165" s="12" t="n">
        <v>0</v>
      </c>
      <c r="G3165" s="12" t="str">
        <f aca="false">INDEX(Products!$C$2:$C$181,MATCH(C3165,Products!$A$2:$A$181,0))</f>
        <v>Beauty</v>
      </c>
      <c r="H3165" s="16" t="n">
        <f aca="false">INDEX(Products!$E$2:$E$181,MATCH(C3165,Products!$A$2:$A$181,0))</f>
        <v>991.28</v>
      </c>
      <c r="I3165" s="12" t="str">
        <f aca="false">INDEX(Orders!$G$2:$G$3525,MATCH(B3165,Orders!$A$2:$A$3525,0))</f>
        <v>Returned</v>
      </c>
      <c r="J3165" s="16" t="n">
        <f aca="false">D3165*E3165*(1-F3165/100)</f>
        <v>1359</v>
      </c>
      <c r="K3165" s="16" t="n">
        <f aca="false">D3165*H3165</f>
        <v>991.28</v>
      </c>
      <c r="L3165" s="16" t="n">
        <f aca="false">J3165-K3165</f>
        <v>367.72</v>
      </c>
    </row>
    <row r="3166" customFormat="false" ht="15" hidden="false" customHeight="false" outlineLevel="0" collapsed="false">
      <c r="A3166" s="12" t="n">
        <v>3165</v>
      </c>
      <c r="B3166" s="12" t="n">
        <v>1669</v>
      </c>
      <c r="C3166" s="12" t="n">
        <v>140</v>
      </c>
      <c r="D3166" s="12" t="n">
        <v>1</v>
      </c>
      <c r="E3166" s="16" t="n">
        <v>2889</v>
      </c>
      <c r="F3166" s="12" t="n">
        <v>10</v>
      </c>
      <c r="G3166" s="12" t="str">
        <f aca="false">INDEX(Products!$C$2:$C$181,MATCH(C3166,Products!$A$2:$A$181,0))</f>
        <v>Sports &amp; Fitness</v>
      </c>
      <c r="H3166" s="16" t="n">
        <f aca="false">INDEX(Products!$E$2:$E$181,MATCH(C3166,Products!$A$2:$A$181,0))</f>
        <v>2048.76</v>
      </c>
      <c r="I3166" s="12" t="str">
        <f aca="false">INDEX(Orders!$G$2:$G$3525,MATCH(B3166,Orders!$A$2:$A$3525,0))</f>
        <v>Returned</v>
      </c>
      <c r="J3166" s="16" t="n">
        <f aca="false">D3166*E3166*(1-F3166/100)</f>
        <v>2600.1</v>
      </c>
      <c r="K3166" s="16" t="n">
        <f aca="false">D3166*H3166</f>
        <v>2048.76</v>
      </c>
      <c r="L3166" s="16" t="n">
        <f aca="false">J3166-K3166</f>
        <v>551.34</v>
      </c>
    </row>
    <row r="3167" customFormat="false" ht="15" hidden="false" customHeight="false" outlineLevel="0" collapsed="false">
      <c r="A3167" s="12" t="n">
        <v>3166</v>
      </c>
      <c r="B3167" s="12" t="n">
        <v>1669</v>
      </c>
      <c r="C3167" s="12" t="n">
        <v>113</v>
      </c>
      <c r="D3167" s="12" t="n">
        <v>1</v>
      </c>
      <c r="E3167" s="16" t="n">
        <v>599</v>
      </c>
      <c r="F3167" s="12" t="n">
        <v>0</v>
      </c>
      <c r="G3167" s="12" t="str">
        <f aca="false">INDEX(Products!$C$2:$C$181,MATCH(C3167,Products!$A$2:$A$181,0))</f>
        <v>Beauty</v>
      </c>
      <c r="H3167" s="16" t="n">
        <f aca="false">INDEX(Products!$E$2:$E$181,MATCH(C3167,Products!$A$2:$A$181,0))</f>
        <v>358.68</v>
      </c>
      <c r="I3167" s="12" t="str">
        <f aca="false">INDEX(Orders!$G$2:$G$3525,MATCH(B3167,Orders!$A$2:$A$3525,0))</f>
        <v>Returned</v>
      </c>
      <c r="J3167" s="16" t="n">
        <f aca="false">D3167*E3167*(1-F3167/100)</f>
        <v>599</v>
      </c>
      <c r="K3167" s="16" t="n">
        <f aca="false">D3167*H3167</f>
        <v>358.68</v>
      </c>
      <c r="L3167" s="16" t="n">
        <f aca="false">J3167-K3167</f>
        <v>240.32</v>
      </c>
    </row>
    <row r="3168" customFormat="false" ht="15" hidden="false" customHeight="false" outlineLevel="0" collapsed="false">
      <c r="A3168" s="12" t="n">
        <v>3167</v>
      </c>
      <c r="B3168" s="12" t="n">
        <v>1670</v>
      </c>
      <c r="C3168" s="12" t="n">
        <v>26</v>
      </c>
      <c r="D3168" s="12" t="n">
        <v>1</v>
      </c>
      <c r="E3168" s="16" t="n">
        <v>5849</v>
      </c>
      <c r="F3168" s="12" t="n">
        <v>0</v>
      </c>
      <c r="G3168" s="12" t="str">
        <f aca="false">INDEX(Products!$C$2:$C$181,MATCH(C3168,Products!$A$2:$A$181,0))</f>
        <v>Electronics</v>
      </c>
      <c r="H3168" s="16" t="n">
        <f aca="false">INDEX(Products!$E$2:$E$181,MATCH(C3168,Products!$A$2:$A$181,0))</f>
        <v>4123.7</v>
      </c>
      <c r="I3168" s="12" t="str">
        <f aca="false">INDEX(Orders!$G$2:$G$3525,MATCH(B3168,Orders!$A$2:$A$3525,0))</f>
        <v>Delivered</v>
      </c>
      <c r="J3168" s="16" t="n">
        <f aca="false">D3168*E3168*(1-F3168/100)</f>
        <v>5849</v>
      </c>
      <c r="K3168" s="16" t="n">
        <f aca="false">D3168*H3168</f>
        <v>4123.7</v>
      </c>
      <c r="L3168" s="16" t="n">
        <f aca="false">J3168-K3168</f>
        <v>1725.3</v>
      </c>
    </row>
    <row r="3169" customFormat="false" ht="15" hidden="false" customHeight="false" outlineLevel="0" collapsed="false">
      <c r="A3169" s="12" t="n">
        <v>3168</v>
      </c>
      <c r="B3169" s="12" t="n">
        <v>1671</v>
      </c>
      <c r="C3169" s="12" t="n">
        <v>62</v>
      </c>
      <c r="D3169" s="12" t="n">
        <v>1</v>
      </c>
      <c r="E3169" s="16" t="n">
        <v>1169</v>
      </c>
      <c r="F3169" s="12" t="n">
        <v>0</v>
      </c>
      <c r="G3169" s="12" t="str">
        <f aca="false">INDEX(Products!$C$2:$C$181,MATCH(C3169,Products!$A$2:$A$181,0))</f>
        <v>Fashion</v>
      </c>
      <c r="H3169" s="16" t="n">
        <f aca="false">INDEX(Products!$E$2:$E$181,MATCH(C3169,Products!$A$2:$A$181,0))</f>
        <v>668.68</v>
      </c>
      <c r="I3169" s="12" t="str">
        <f aca="false">INDEX(Orders!$G$2:$G$3525,MATCH(B3169,Orders!$A$2:$A$3525,0))</f>
        <v>Returned</v>
      </c>
      <c r="J3169" s="16" t="n">
        <f aca="false">D3169*E3169*(1-F3169/100)</f>
        <v>1169</v>
      </c>
      <c r="K3169" s="16" t="n">
        <f aca="false">D3169*H3169</f>
        <v>668.68</v>
      </c>
      <c r="L3169" s="16" t="n">
        <f aca="false">J3169-K3169</f>
        <v>500.32</v>
      </c>
    </row>
    <row r="3170" customFormat="false" ht="15" hidden="false" customHeight="false" outlineLevel="0" collapsed="false">
      <c r="A3170" s="12" t="n">
        <v>3169</v>
      </c>
      <c r="B3170" s="12" t="n">
        <v>1671</v>
      </c>
      <c r="C3170" s="12" t="n">
        <v>44</v>
      </c>
      <c r="D3170" s="12" t="n">
        <v>1</v>
      </c>
      <c r="E3170" s="16" t="n">
        <v>3769</v>
      </c>
      <c r="F3170" s="12" t="n">
        <v>0</v>
      </c>
      <c r="G3170" s="12" t="str">
        <f aca="false">INDEX(Products!$C$2:$C$181,MATCH(C3170,Products!$A$2:$A$181,0))</f>
        <v>Home &amp; Kitchen</v>
      </c>
      <c r="H3170" s="16" t="n">
        <f aca="false">INDEX(Products!$E$2:$E$181,MATCH(C3170,Products!$A$2:$A$181,0))</f>
        <v>2553.54</v>
      </c>
      <c r="I3170" s="12" t="str">
        <f aca="false">INDEX(Orders!$G$2:$G$3525,MATCH(B3170,Orders!$A$2:$A$3525,0))</f>
        <v>Returned</v>
      </c>
      <c r="J3170" s="16" t="n">
        <f aca="false">D3170*E3170*(1-F3170/100)</f>
        <v>3769</v>
      </c>
      <c r="K3170" s="16" t="n">
        <f aca="false">D3170*H3170</f>
        <v>2553.54</v>
      </c>
      <c r="L3170" s="16" t="n">
        <f aca="false">J3170-K3170</f>
        <v>1215.46</v>
      </c>
    </row>
    <row r="3171" customFormat="false" ht="15" hidden="false" customHeight="false" outlineLevel="0" collapsed="false">
      <c r="A3171" s="12" t="n">
        <v>3170</v>
      </c>
      <c r="B3171" s="12" t="n">
        <v>1672</v>
      </c>
      <c r="C3171" s="12" t="n">
        <v>124</v>
      </c>
      <c r="D3171" s="12" t="n">
        <v>1</v>
      </c>
      <c r="E3171" s="16" t="n">
        <v>1869</v>
      </c>
      <c r="F3171" s="12" t="n">
        <v>0</v>
      </c>
      <c r="G3171" s="12" t="str">
        <f aca="false">INDEX(Products!$C$2:$C$181,MATCH(C3171,Products!$A$2:$A$181,0))</f>
        <v>Sports &amp; Fitness</v>
      </c>
      <c r="H3171" s="16" t="n">
        <f aca="false">INDEX(Products!$E$2:$E$181,MATCH(C3171,Products!$A$2:$A$181,0))</f>
        <v>1389.29</v>
      </c>
      <c r="I3171" s="12" t="str">
        <f aca="false">INDEX(Orders!$G$2:$G$3525,MATCH(B3171,Orders!$A$2:$A$3525,0))</f>
        <v>Returned</v>
      </c>
      <c r="J3171" s="16" t="n">
        <f aca="false">D3171*E3171*(1-F3171/100)</f>
        <v>1869</v>
      </c>
      <c r="K3171" s="16" t="n">
        <f aca="false">D3171*H3171</f>
        <v>1389.29</v>
      </c>
      <c r="L3171" s="16" t="n">
        <f aca="false">J3171-K3171</f>
        <v>479.71</v>
      </c>
    </row>
    <row r="3172" customFormat="false" ht="15" hidden="false" customHeight="false" outlineLevel="0" collapsed="false">
      <c r="A3172" s="12" t="n">
        <v>3171</v>
      </c>
      <c r="B3172" s="12" t="n">
        <v>1673</v>
      </c>
      <c r="C3172" s="12" t="n">
        <v>58</v>
      </c>
      <c r="D3172" s="12" t="n">
        <v>1</v>
      </c>
      <c r="E3172" s="16" t="n">
        <v>3319</v>
      </c>
      <c r="F3172" s="12" t="n">
        <v>15</v>
      </c>
      <c r="G3172" s="12" t="str">
        <f aca="false">INDEX(Products!$C$2:$C$181,MATCH(C3172,Products!$A$2:$A$181,0))</f>
        <v>Home &amp; Kitchen</v>
      </c>
      <c r="H3172" s="16" t="n">
        <f aca="false">INDEX(Products!$E$2:$E$181,MATCH(C3172,Products!$A$2:$A$181,0))</f>
        <v>2403.93</v>
      </c>
      <c r="I3172" s="12" t="str">
        <f aca="false">INDEX(Orders!$G$2:$G$3525,MATCH(B3172,Orders!$A$2:$A$3525,0))</f>
        <v>Delivered</v>
      </c>
      <c r="J3172" s="16" t="n">
        <f aca="false">D3172*E3172*(1-F3172/100)</f>
        <v>2821.15</v>
      </c>
      <c r="K3172" s="16" t="n">
        <f aca="false">D3172*H3172</f>
        <v>2403.93</v>
      </c>
      <c r="L3172" s="16" t="n">
        <f aca="false">J3172-K3172</f>
        <v>417.22</v>
      </c>
    </row>
    <row r="3173" customFormat="false" ht="15" hidden="false" customHeight="false" outlineLevel="0" collapsed="false">
      <c r="A3173" s="12" t="n">
        <v>3172</v>
      </c>
      <c r="B3173" s="12" t="n">
        <v>1673</v>
      </c>
      <c r="C3173" s="12" t="n">
        <v>149</v>
      </c>
      <c r="D3173" s="12" t="n">
        <v>1</v>
      </c>
      <c r="E3173" s="16" t="n">
        <v>3149</v>
      </c>
      <c r="F3173" s="12" t="n">
        <v>0</v>
      </c>
      <c r="G3173" s="12" t="str">
        <f aca="false">INDEX(Products!$C$2:$C$181,MATCH(C3173,Products!$A$2:$A$181,0))</f>
        <v>Sports &amp; Fitness</v>
      </c>
      <c r="H3173" s="16" t="n">
        <f aca="false">INDEX(Products!$E$2:$E$181,MATCH(C3173,Products!$A$2:$A$181,0))</f>
        <v>1867.87</v>
      </c>
      <c r="I3173" s="12" t="str">
        <f aca="false">INDEX(Orders!$G$2:$G$3525,MATCH(B3173,Orders!$A$2:$A$3525,0))</f>
        <v>Delivered</v>
      </c>
      <c r="J3173" s="16" t="n">
        <f aca="false">D3173*E3173*(1-F3173/100)</f>
        <v>3149</v>
      </c>
      <c r="K3173" s="16" t="n">
        <f aca="false">D3173*H3173</f>
        <v>1867.87</v>
      </c>
      <c r="L3173" s="16" t="n">
        <f aca="false">J3173-K3173</f>
        <v>1281.13</v>
      </c>
    </row>
    <row r="3174" customFormat="false" ht="15" hidden="false" customHeight="false" outlineLevel="0" collapsed="false">
      <c r="A3174" s="12" t="n">
        <v>3173</v>
      </c>
      <c r="B3174" s="12" t="n">
        <v>1673</v>
      </c>
      <c r="C3174" s="12" t="n">
        <v>174</v>
      </c>
      <c r="D3174" s="12" t="n">
        <v>1</v>
      </c>
      <c r="E3174" s="16" t="n">
        <v>619</v>
      </c>
      <c r="F3174" s="12" t="n">
        <v>5</v>
      </c>
      <c r="G3174" s="12" t="str">
        <f aca="false">INDEX(Products!$C$2:$C$181,MATCH(C3174,Products!$A$2:$A$181,0))</f>
        <v>Books &amp; Stationery</v>
      </c>
      <c r="H3174" s="16" t="n">
        <f aca="false">INDEX(Products!$E$2:$E$181,MATCH(C3174,Products!$A$2:$A$181,0))</f>
        <v>346.06</v>
      </c>
      <c r="I3174" s="12" t="str">
        <f aca="false">INDEX(Orders!$G$2:$G$3525,MATCH(B3174,Orders!$A$2:$A$3525,0))</f>
        <v>Delivered</v>
      </c>
      <c r="J3174" s="16" t="n">
        <f aca="false">D3174*E3174*(1-F3174/100)</f>
        <v>588.05</v>
      </c>
      <c r="K3174" s="16" t="n">
        <f aca="false">D3174*H3174</f>
        <v>346.06</v>
      </c>
      <c r="L3174" s="16" t="n">
        <f aca="false">J3174-K3174</f>
        <v>241.99</v>
      </c>
    </row>
    <row r="3175" customFormat="false" ht="15" hidden="false" customHeight="false" outlineLevel="0" collapsed="false">
      <c r="A3175" s="12" t="n">
        <v>3174</v>
      </c>
      <c r="B3175" s="12" t="n">
        <v>1674</v>
      </c>
      <c r="C3175" s="12" t="n">
        <v>162</v>
      </c>
      <c r="D3175" s="12" t="n">
        <v>1</v>
      </c>
      <c r="E3175" s="16" t="n">
        <v>639</v>
      </c>
      <c r="F3175" s="12" t="n">
        <v>10</v>
      </c>
      <c r="G3175" s="12" t="str">
        <f aca="false">INDEX(Products!$C$2:$C$181,MATCH(C3175,Products!$A$2:$A$181,0))</f>
        <v>Books &amp; Stationery</v>
      </c>
      <c r="H3175" s="16" t="n">
        <f aca="false">INDEX(Products!$E$2:$E$181,MATCH(C3175,Products!$A$2:$A$181,0))</f>
        <v>387.23</v>
      </c>
      <c r="I3175" s="12" t="str">
        <f aca="false">INDEX(Orders!$G$2:$G$3525,MATCH(B3175,Orders!$A$2:$A$3525,0))</f>
        <v>Delivered</v>
      </c>
      <c r="J3175" s="16" t="n">
        <f aca="false">D3175*E3175*(1-F3175/100)</f>
        <v>575.1</v>
      </c>
      <c r="K3175" s="16" t="n">
        <f aca="false">D3175*H3175</f>
        <v>387.23</v>
      </c>
      <c r="L3175" s="16" t="n">
        <f aca="false">J3175-K3175</f>
        <v>187.87</v>
      </c>
    </row>
    <row r="3176" customFormat="false" ht="15" hidden="false" customHeight="false" outlineLevel="0" collapsed="false">
      <c r="A3176" s="12" t="n">
        <v>3175</v>
      </c>
      <c r="B3176" s="12" t="n">
        <v>1674</v>
      </c>
      <c r="C3176" s="12" t="n">
        <v>98</v>
      </c>
      <c r="D3176" s="12" t="n">
        <v>1</v>
      </c>
      <c r="E3176" s="16" t="n">
        <v>719</v>
      </c>
      <c r="F3176" s="12" t="n">
        <v>0</v>
      </c>
      <c r="G3176" s="12" t="str">
        <f aca="false">INDEX(Products!$C$2:$C$181,MATCH(C3176,Products!$A$2:$A$181,0))</f>
        <v>Beauty</v>
      </c>
      <c r="H3176" s="16" t="n">
        <f aca="false">INDEX(Products!$E$2:$E$181,MATCH(C3176,Products!$A$2:$A$181,0))</f>
        <v>445.67</v>
      </c>
      <c r="I3176" s="12" t="str">
        <f aca="false">INDEX(Orders!$G$2:$G$3525,MATCH(B3176,Orders!$A$2:$A$3525,0))</f>
        <v>Delivered</v>
      </c>
      <c r="J3176" s="16" t="n">
        <f aca="false">D3176*E3176*(1-F3176/100)</f>
        <v>719</v>
      </c>
      <c r="K3176" s="16" t="n">
        <f aca="false">D3176*H3176</f>
        <v>445.67</v>
      </c>
      <c r="L3176" s="16" t="n">
        <f aca="false">J3176-K3176</f>
        <v>273.33</v>
      </c>
    </row>
    <row r="3177" customFormat="false" ht="15" hidden="false" customHeight="false" outlineLevel="0" collapsed="false">
      <c r="A3177" s="12" t="n">
        <v>3176</v>
      </c>
      <c r="B3177" s="12" t="n">
        <v>1675</v>
      </c>
      <c r="C3177" s="12" t="n">
        <v>179</v>
      </c>
      <c r="D3177" s="12" t="n">
        <v>1</v>
      </c>
      <c r="E3177" s="16" t="n">
        <v>129</v>
      </c>
      <c r="F3177" s="12" t="n">
        <v>0</v>
      </c>
      <c r="G3177" s="12" t="str">
        <f aca="false">INDEX(Products!$C$2:$C$181,MATCH(C3177,Products!$A$2:$A$181,0))</f>
        <v>Books &amp; Stationery</v>
      </c>
      <c r="H3177" s="16" t="n">
        <f aca="false">INDEX(Products!$E$2:$E$181,MATCH(C3177,Products!$A$2:$A$181,0))</f>
        <v>86.06</v>
      </c>
      <c r="I3177" s="12" t="str">
        <f aca="false">INDEX(Orders!$G$2:$G$3525,MATCH(B3177,Orders!$A$2:$A$3525,0))</f>
        <v>Delivered</v>
      </c>
      <c r="J3177" s="16" t="n">
        <f aca="false">D3177*E3177*(1-F3177/100)</f>
        <v>129</v>
      </c>
      <c r="K3177" s="16" t="n">
        <f aca="false">D3177*H3177</f>
        <v>86.06</v>
      </c>
      <c r="L3177" s="16" t="n">
        <f aca="false">J3177-K3177</f>
        <v>42.94</v>
      </c>
    </row>
    <row r="3178" customFormat="false" ht="15" hidden="false" customHeight="false" outlineLevel="0" collapsed="false">
      <c r="A3178" s="12" t="n">
        <v>3177</v>
      </c>
      <c r="B3178" s="12" t="n">
        <v>1676</v>
      </c>
      <c r="C3178" s="12" t="n">
        <v>61</v>
      </c>
      <c r="D3178" s="12" t="n">
        <v>1</v>
      </c>
      <c r="E3178" s="16" t="n">
        <v>2489</v>
      </c>
      <c r="F3178" s="12" t="n">
        <v>0</v>
      </c>
      <c r="G3178" s="12" t="str">
        <f aca="false">INDEX(Products!$C$2:$C$181,MATCH(C3178,Products!$A$2:$A$181,0))</f>
        <v>Fashion</v>
      </c>
      <c r="H3178" s="16" t="n">
        <f aca="false">INDEX(Products!$E$2:$E$181,MATCH(C3178,Products!$A$2:$A$181,0))</f>
        <v>1815.02</v>
      </c>
      <c r="I3178" s="12" t="str">
        <f aca="false">INDEX(Orders!$G$2:$G$3525,MATCH(B3178,Orders!$A$2:$A$3525,0))</f>
        <v>Delivered</v>
      </c>
      <c r="J3178" s="16" t="n">
        <f aca="false">D3178*E3178*(1-F3178/100)</f>
        <v>2489</v>
      </c>
      <c r="K3178" s="16" t="n">
        <f aca="false">D3178*H3178</f>
        <v>1815.02</v>
      </c>
      <c r="L3178" s="16" t="n">
        <f aca="false">J3178-K3178</f>
        <v>673.98</v>
      </c>
    </row>
    <row r="3179" customFormat="false" ht="15" hidden="false" customHeight="false" outlineLevel="0" collapsed="false">
      <c r="A3179" s="12" t="n">
        <v>3178</v>
      </c>
      <c r="B3179" s="12" t="n">
        <v>1677</v>
      </c>
      <c r="C3179" s="12" t="n">
        <v>33</v>
      </c>
      <c r="D3179" s="12" t="n">
        <v>2</v>
      </c>
      <c r="E3179" s="16" t="n">
        <v>1699</v>
      </c>
      <c r="F3179" s="12" t="n">
        <v>5</v>
      </c>
      <c r="G3179" s="12" t="str">
        <f aca="false">INDEX(Products!$C$2:$C$181,MATCH(C3179,Products!$A$2:$A$181,0))</f>
        <v>Home &amp; Kitchen</v>
      </c>
      <c r="H3179" s="16" t="n">
        <f aca="false">INDEX(Products!$E$2:$E$181,MATCH(C3179,Products!$A$2:$A$181,0))</f>
        <v>1118.86</v>
      </c>
      <c r="I3179" s="12" t="str">
        <f aca="false">INDEX(Orders!$G$2:$G$3525,MATCH(B3179,Orders!$A$2:$A$3525,0))</f>
        <v>Returned</v>
      </c>
      <c r="J3179" s="16" t="n">
        <f aca="false">D3179*E3179*(1-F3179/100)</f>
        <v>3228.1</v>
      </c>
      <c r="K3179" s="16" t="n">
        <f aca="false">D3179*H3179</f>
        <v>2237.72</v>
      </c>
      <c r="L3179" s="16" t="n">
        <f aca="false">J3179-K3179</f>
        <v>990.38</v>
      </c>
    </row>
    <row r="3180" customFormat="false" ht="15" hidden="false" customHeight="false" outlineLevel="0" collapsed="false">
      <c r="A3180" s="12" t="n">
        <v>3179</v>
      </c>
      <c r="B3180" s="12" t="n">
        <v>1677</v>
      </c>
      <c r="C3180" s="12" t="n">
        <v>153</v>
      </c>
      <c r="D3180" s="12" t="n">
        <v>1</v>
      </c>
      <c r="E3180" s="16" t="n">
        <v>689</v>
      </c>
      <c r="F3180" s="12" t="n">
        <v>0</v>
      </c>
      <c r="G3180" s="12" t="str">
        <f aca="false">INDEX(Products!$C$2:$C$181,MATCH(C3180,Products!$A$2:$A$181,0))</f>
        <v>Books &amp; Stationery</v>
      </c>
      <c r="H3180" s="16" t="n">
        <f aca="false">INDEX(Products!$E$2:$E$181,MATCH(C3180,Products!$A$2:$A$181,0))</f>
        <v>513.42</v>
      </c>
      <c r="I3180" s="12" t="str">
        <f aca="false">INDEX(Orders!$G$2:$G$3525,MATCH(B3180,Orders!$A$2:$A$3525,0))</f>
        <v>Returned</v>
      </c>
      <c r="J3180" s="16" t="n">
        <f aca="false">D3180*E3180*(1-F3180/100)</f>
        <v>689</v>
      </c>
      <c r="K3180" s="16" t="n">
        <f aca="false">D3180*H3180</f>
        <v>513.42</v>
      </c>
      <c r="L3180" s="16" t="n">
        <f aca="false">J3180-K3180</f>
        <v>175.58</v>
      </c>
    </row>
    <row r="3181" customFormat="false" ht="15" hidden="false" customHeight="false" outlineLevel="0" collapsed="false">
      <c r="A3181" s="12" t="n">
        <v>3180</v>
      </c>
      <c r="B3181" s="12" t="n">
        <v>1678</v>
      </c>
      <c r="C3181" s="12" t="n">
        <v>124</v>
      </c>
      <c r="D3181" s="12" t="n">
        <v>2</v>
      </c>
      <c r="E3181" s="16" t="n">
        <v>1869</v>
      </c>
      <c r="F3181" s="12" t="n">
        <v>5</v>
      </c>
      <c r="G3181" s="12" t="str">
        <f aca="false">INDEX(Products!$C$2:$C$181,MATCH(C3181,Products!$A$2:$A$181,0))</f>
        <v>Sports &amp; Fitness</v>
      </c>
      <c r="H3181" s="16" t="n">
        <f aca="false">INDEX(Products!$E$2:$E$181,MATCH(C3181,Products!$A$2:$A$181,0))</f>
        <v>1389.29</v>
      </c>
      <c r="I3181" s="12" t="str">
        <f aca="false">INDEX(Orders!$G$2:$G$3525,MATCH(B3181,Orders!$A$2:$A$3525,0))</f>
        <v>Delivered</v>
      </c>
      <c r="J3181" s="16" t="n">
        <f aca="false">D3181*E3181*(1-F3181/100)</f>
        <v>3551.1</v>
      </c>
      <c r="K3181" s="16" t="n">
        <f aca="false">D3181*H3181</f>
        <v>2778.58</v>
      </c>
      <c r="L3181" s="16" t="n">
        <f aca="false">J3181-K3181</f>
        <v>772.52</v>
      </c>
    </row>
    <row r="3182" customFormat="false" ht="15" hidden="false" customHeight="false" outlineLevel="0" collapsed="false">
      <c r="A3182" s="12" t="n">
        <v>3181</v>
      </c>
      <c r="B3182" s="12" t="n">
        <v>1678</v>
      </c>
      <c r="C3182" s="12" t="n">
        <v>98</v>
      </c>
      <c r="D3182" s="12" t="n">
        <v>1</v>
      </c>
      <c r="E3182" s="16" t="n">
        <v>719</v>
      </c>
      <c r="F3182" s="12" t="n">
        <v>0</v>
      </c>
      <c r="G3182" s="12" t="str">
        <f aca="false">INDEX(Products!$C$2:$C$181,MATCH(C3182,Products!$A$2:$A$181,0))</f>
        <v>Beauty</v>
      </c>
      <c r="H3182" s="16" t="n">
        <f aca="false">INDEX(Products!$E$2:$E$181,MATCH(C3182,Products!$A$2:$A$181,0))</f>
        <v>445.67</v>
      </c>
      <c r="I3182" s="12" t="str">
        <f aca="false">INDEX(Orders!$G$2:$G$3525,MATCH(B3182,Orders!$A$2:$A$3525,0))</f>
        <v>Delivered</v>
      </c>
      <c r="J3182" s="16" t="n">
        <f aca="false">D3182*E3182*(1-F3182/100)</f>
        <v>719</v>
      </c>
      <c r="K3182" s="16" t="n">
        <f aca="false">D3182*H3182</f>
        <v>445.67</v>
      </c>
      <c r="L3182" s="16" t="n">
        <f aca="false">J3182-K3182</f>
        <v>273.33</v>
      </c>
    </row>
    <row r="3183" customFormat="false" ht="15" hidden="false" customHeight="false" outlineLevel="0" collapsed="false">
      <c r="A3183" s="12" t="n">
        <v>3182</v>
      </c>
      <c r="B3183" s="12" t="n">
        <v>1679</v>
      </c>
      <c r="C3183" s="12" t="n">
        <v>80</v>
      </c>
      <c r="D3183" s="12" t="n">
        <v>1</v>
      </c>
      <c r="E3183" s="16" t="n">
        <v>949</v>
      </c>
      <c r="F3183" s="12" t="n">
        <v>10</v>
      </c>
      <c r="G3183" s="12" t="str">
        <f aca="false">INDEX(Products!$C$2:$C$181,MATCH(C3183,Products!$A$2:$A$181,0))</f>
        <v>Fashion</v>
      </c>
      <c r="H3183" s="16" t="n">
        <f aca="false">INDEX(Products!$E$2:$E$181,MATCH(C3183,Products!$A$2:$A$181,0))</f>
        <v>660.17</v>
      </c>
      <c r="I3183" s="12" t="str">
        <f aca="false">INDEX(Orders!$G$2:$G$3525,MATCH(B3183,Orders!$A$2:$A$3525,0))</f>
        <v>Delivered</v>
      </c>
      <c r="J3183" s="16" t="n">
        <f aca="false">D3183*E3183*(1-F3183/100)</f>
        <v>854.1</v>
      </c>
      <c r="K3183" s="16" t="n">
        <f aca="false">D3183*H3183</f>
        <v>660.17</v>
      </c>
      <c r="L3183" s="16" t="n">
        <f aca="false">J3183-K3183</f>
        <v>193.93</v>
      </c>
    </row>
    <row r="3184" customFormat="false" ht="15" hidden="false" customHeight="false" outlineLevel="0" collapsed="false">
      <c r="A3184" s="12" t="n">
        <v>3183</v>
      </c>
      <c r="B3184" s="12" t="n">
        <v>1679</v>
      </c>
      <c r="C3184" s="12" t="n">
        <v>107</v>
      </c>
      <c r="D3184" s="12" t="n">
        <v>1</v>
      </c>
      <c r="E3184" s="16" t="n">
        <v>1239</v>
      </c>
      <c r="F3184" s="12" t="n">
        <v>15</v>
      </c>
      <c r="G3184" s="12" t="str">
        <f aca="false">INDEX(Products!$C$2:$C$181,MATCH(C3184,Products!$A$2:$A$181,0))</f>
        <v>Beauty</v>
      </c>
      <c r="H3184" s="16" t="n">
        <f aca="false">INDEX(Products!$E$2:$E$181,MATCH(C3184,Products!$A$2:$A$181,0))</f>
        <v>737.02</v>
      </c>
      <c r="I3184" s="12" t="str">
        <f aca="false">INDEX(Orders!$G$2:$G$3525,MATCH(B3184,Orders!$A$2:$A$3525,0))</f>
        <v>Delivered</v>
      </c>
      <c r="J3184" s="16" t="n">
        <f aca="false">D3184*E3184*(1-F3184/100)</f>
        <v>1053.15</v>
      </c>
      <c r="K3184" s="16" t="n">
        <f aca="false">D3184*H3184</f>
        <v>737.02</v>
      </c>
      <c r="L3184" s="16" t="n">
        <f aca="false">J3184-K3184</f>
        <v>316.13</v>
      </c>
    </row>
    <row r="3185" customFormat="false" ht="15" hidden="false" customHeight="false" outlineLevel="0" collapsed="false">
      <c r="A3185" s="12" t="n">
        <v>3184</v>
      </c>
      <c r="B3185" s="12" t="n">
        <v>1680</v>
      </c>
      <c r="C3185" s="12" t="n">
        <v>113</v>
      </c>
      <c r="D3185" s="12" t="n">
        <v>2</v>
      </c>
      <c r="E3185" s="16" t="n">
        <v>599</v>
      </c>
      <c r="F3185" s="12" t="n">
        <v>5</v>
      </c>
      <c r="G3185" s="12" t="str">
        <f aca="false">INDEX(Products!$C$2:$C$181,MATCH(C3185,Products!$A$2:$A$181,0))</f>
        <v>Beauty</v>
      </c>
      <c r="H3185" s="16" t="n">
        <f aca="false">INDEX(Products!$E$2:$E$181,MATCH(C3185,Products!$A$2:$A$181,0))</f>
        <v>358.68</v>
      </c>
      <c r="I3185" s="12" t="str">
        <f aca="false">INDEX(Orders!$G$2:$G$3525,MATCH(B3185,Orders!$A$2:$A$3525,0))</f>
        <v>Delivered</v>
      </c>
      <c r="J3185" s="16" t="n">
        <f aca="false">D3185*E3185*(1-F3185/100)</f>
        <v>1138.1</v>
      </c>
      <c r="K3185" s="16" t="n">
        <f aca="false">D3185*H3185</f>
        <v>717.36</v>
      </c>
      <c r="L3185" s="16" t="n">
        <f aca="false">J3185-K3185</f>
        <v>420.74</v>
      </c>
    </row>
    <row r="3186" customFormat="false" ht="15" hidden="false" customHeight="false" outlineLevel="0" collapsed="false">
      <c r="A3186" s="12" t="n">
        <v>3185</v>
      </c>
      <c r="B3186" s="12" t="n">
        <v>1680</v>
      </c>
      <c r="C3186" s="12" t="n">
        <v>36</v>
      </c>
      <c r="D3186" s="12" t="n">
        <v>1</v>
      </c>
      <c r="E3186" s="16" t="n">
        <v>3959</v>
      </c>
      <c r="F3186" s="12" t="n">
        <v>10</v>
      </c>
      <c r="G3186" s="12" t="str">
        <f aca="false">INDEX(Products!$C$2:$C$181,MATCH(C3186,Products!$A$2:$A$181,0))</f>
        <v>Home &amp; Kitchen</v>
      </c>
      <c r="H3186" s="16" t="n">
        <f aca="false">INDEX(Products!$E$2:$E$181,MATCH(C3186,Products!$A$2:$A$181,0))</f>
        <v>2334.79</v>
      </c>
      <c r="I3186" s="12" t="str">
        <f aca="false">INDEX(Orders!$G$2:$G$3525,MATCH(B3186,Orders!$A$2:$A$3525,0))</f>
        <v>Delivered</v>
      </c>
      <c r="J3186" s="16" t="n">
        <f aca="false">D3186*E3186*(1-F3186/100)</f>
        <v>3563.1</v>
      </c>
      <c r="K3186" s="16" t="n">
        <f aca="false">D3186*H3186</f>
        <v>2334.79</v>
      </c>
      <c r="L3186" s="16" t="n">
        <f aca="false">J3186-K3186</f>
        <v>1228.31</v>
      </c>
    </row>
    <row r="3187" customFormat="false" ht="15" hidden="false" customHeight="false" outlineLevel="0" collapsed="false">
      <c r="A3187" s="12" t="n">
        <v>3186</v>
      </c>
      <c r="B3187" s="12" t="n">
        <v>1680</v>
      </c>
      <c r="C3187" s="12" t="n">
        <v>96</v>
      </c>
      <c r="D3187" s="12" t="n">
        <v>1</v>
      </c>
      <c r="E3187" s="16" t="n">
        <v>309</v>
      </c>
      <c r="F3187" s="12" t="n">
        <v>5</v>
      </c>
      <c r="G3187" s="12" t="str">
        <f aca="false">INDEX(Products!$C$2:$C$181,MATCH(C3187,Products!$A$2:$A$181,0))</f>
        <v>Beauty</v>
      </c>
      <c r="H3187" s="16" t="n">
        <f aca="false">INDEX(Products!$E$2:$E$181,MATCH(C3187,Products!$A$2:$A$181,0))</f>
        <v>225.4</v>
      </c>
      <c r="I3187" s="12" t="str">
        <f aca="false">INDEX(Orders!$G$2:$G$3525,MATCH(B3187,Orders!$A$2:$A$3525,0))</f>
        <v>Delivered</v>
      </c>
      <c r="J3187" s="16" t="n">
        <f aca="false">D3187*E3187*(1-F3187/100)</f>
        <v>293.55</v>
      </c>
      <c r="K3187" s="16" t="n">
        <f aca="false">D3187*H3187</f>
        <v>225.4</v>
      </c>
      <c r="L3187" s="16" t="n">
        <f aca="false">J3187-K3187</f>
        <v>68.15</v>
      </c>
    </row>
    <row r="3188" customFormat="false" ht="15" hidden="false" customHeight="false" outlineLevel="0" collapsed="false">
      <c r="A3188" s="12" t="n">
        <v>3187</v>
      </c>
      <c r="B3188" s="12" t="n">
        <v>1681</v>
      </c>
      <c r="C3188" s="12" t="n">
        <v>30</v>
      </c>
      <c r="D3188" s="12" t="n">
        <v>1</v>
      </c>
      <c r="E3188" s="16" t="n">
        <v>1049</v>
      </c>
      <c r="F3188" s="12" t="n">
        <v>0</v>
      </c>
      <c r="G3188" s="12" t="str">
        <f aca="false">INDEX(Products!$C$2:$C$181,MATCH(C3188,Products!$A$2:$A$181,0))</f>
        <v>Electronics</v>
      </c>
      <c r="H3188" s="16" t="n">
        <f aca="false">INDEX(Products!$E$2:$E$181,MATCH(C3188,Products!$A$2:$A$181,0))</f>
        <v>645.2</v>
      </c>
      <c r="I3188" s="12" t="str">
        <f aca="false">INDEX(Orders!$G$2:$G$3525,MATCH(B3188,Orders!$A$2:$A$3525,0))</f>
        <v>Delivered</v>
      </c>
      <c r="J3188" s="16" t="n">
        <f aca="false">D3188*E3188*(1-F3188/100)</f>
        <v>1049</v>
      </c>
      <c r="K3188" s="16" t="n">
        <f aca="false">D3188*H3188</f>
        <v>645.2</v>
      </c>
      <c r="L3188" s="16" t="n">
        <f aca="false">J3188-K3188</f>
        <v>403.8</v>
      </c>
    </row>
    <row r="3189" customFormat="false" ht="15" hidden="false" customHeight="false" outlineLevel="0" collapsed="false">
      <c r="A3189" s="12" t="n">
        <v>3188</v>
      </c>
      <c r="B3189" s="12" t="n">
        <v>1681</v>
      </c>
      <c r="C3189" s="12" t="n">
        <v>87</v>
      </c>
      <c r="D3189" s="12" t="n">
        <v>1</v>
      </c>
      <c r="E3189" s="16" t="n">
        <v>1689</v>
      </c>
      <c r="F3189" s="12" t="n">
        <v>0</v>
      </c>
      <c r="G3189" s="12" t="str">
        <f aca="false">INDEX(Products!$C$2:$C$181,MATCH(C3189,Products!$A$2:$A$181,0))</f>
        <v>Fashion</v>
      </c>
      <c r="H3189" s="16" t="n">
        <f aca="false">INDEX(Products!$E$2:$E$181,MATCH(C3189,Products!$A$2:$A$181,0))</f>
        <v>1005.46</v>
      </c>
      <c r="I3189" s="12" t="str">
        <f aca="false">INDEX(Orders!$G$2:$G$3525,MATCH(B3189,Orders!$A$2:$A$3525,0))</f>
        <v>Delivered</v>
      </c>
      <c r="J3189" s="16" t="n">
        <f aca="false">D3189*E3189*(1-F3189/100)</f>
        <v>1689</v>
      </c>
      <c r="K3189" s="16" t="n">
        <f aca="false">D3189*H3189</f>
        <v>1005.46</v>
      </c>
      <c r="L3189" s="16" t="n">
        <f aca="false">J3189-K3189</f>
        <v>683.54</v>
      </c>
    </row>
    <row r="3190" customFormat="false" ht="15" hidden="false" customHeight="false" outlineLevel="0" collapsed="false">
      <c r="A3190" s="12" t="n">
        <v>3189</v>
      </c>
      <c r="B3190" s="12" t="n">
        <v>1682</v>
      </c>
      <c r="C3190" s="12" t="n">
        <v>101</v>
      </c>
      <c r="D3190" s="12" t="n">
        <v>1</v>
      </c>
      <c r="E3190" s="16" t="n">
        <v>1219</v>
      </c>
      <c r="F3190" s="12" t="n">
        <v>0</v>
      </c>
      <c r="G3190" s="12" t="str">
        <f aca="false">INDEX(Products!$C$2:$C$181,MATCH(C3190,Products!$A$2:$A$181,0))</f>
        <v>Beauty</v>
      </c>
      <c r="H3190" s="16" t="n">
        <f aca="false">INDEX(Products!$E$2:$E$181,MATCH(C3190,Products!$A$2:$A$181,0))</f>
        <v>690.96</v>
      </c>
      <c r="I3190" s="12" t="str">
        <f aca="false">INDEX(Orders!$G$2:$G$3525,MATCH(B3190,Orders!$A$2:$A$3525,0))</f>
        <v>Returned</v>
      </c>
      <c r="J3190" s="16" t="n">
        <f aca="false">D3190*E3190*(1-F3190/100)</f>
        <v>1219</v>
      </c>
      <c r="K3190" s="16" t="n">
        <f aca="false">D3190*H3190</f>
        <v>690.96</v>
      </c>
      <c r="L3190" s="16" t="n">
        <f aca="false">J3190-K3190</f>
        <v>528.04</v>
      </c>
    </row>
    <row r="3191" customFormat="false" ht="15" hidden="false" customHeight="false" outlineLevel="0" collapsed="false">
      <c r="A3191" s="12" t="n">
        <v>3190</v>
      </c>
      <c r="B3191" s="12" t="n">
        <v>1682</v>
      </c>
      <c r="C3191" s="12" t="n">
        <v>14</v>
      </c>
      <c r="D3191" s="12" t="n">
        <v>1</v>
      </c>
      <c r="E3191" s="16" t="n">
        <v>1849</v>
      </c>
      <c r="F3191" s="12" t="n">
        <v>0</v>
      </c>
      <c r="G3191" s="12" t="str">
        <f aca="false">INDEX(Products!$C$2:$C$181,MATCH(C3191,Products!$A$2:$A$181,0))</f>
        <v>Electronics</v>
      </c>
      <c r="H3191" s="16" t="n">
        <f aca="false">INDEX(Products!$E$2:$E$181,MATCH(C3191,Products!$A$2:$A$181,0))</f>
        <v>1207.11</v>
      </c>
      <c r="I3191" s="12" t="str">
        <f aca="false">INDEX(Orders!$G$2:$G$3525,MATCH(B3191,Orders!$A$2:$A$3525,0))</f>
        <v>Returned</v>
      </c>
      <c r="J3191" s="16" t="n">
        <f aca="false">D3191*E3191*(1-F3191/100)</f>
        <v>1849</v>
      </c>
      <c r="K3191" s="16" t="n">
        <f aca="false">D3191*H3191</f>
        <v>1207.11</v>
      </c>
      <c r="L3191" s="16" t="n">
        <f aca="false">J3191-K3191</f>
        <v>641.89</v>
      </c>
    </row>
    <row r="3192" customFormat="false" ht="15" hidden="false" customHeight="false" outlineLevel="0" collapsed="false">
      <c r="A3192" s="12" t="n">
        <v>3191</v>
      </c>
      <c r="B3192" s="12" t="n">
        <v>1682</v>
      </c>
      <c r="C3192" s="12" t="n">
        <v>93</v>
      </c>
      <c r="D3192" s="12" t="n">
        <v>2</v>
      </c>
      <c r="E3192" s="16" t="n">
        <v>589</v>
      </c>
      <c r="F3192" s="12" t="n">
        <v>5</v>
      </c>
      <c r="G3192" s="12" t="str">
        <f aca="false">INDEX(Products!$C$2:$C$181,MATCH(C3192,Products!$A$2:$A$181,0))</f>
        <v>Beauty</v>
      </c>
      <c r="H3192" s="16" t="n">
        <f aca="false">INDEX(Products!$E$2:$E$181,MATCH(C3192,Products!$A$2:$A$181,0))</f>
        <v>401.7</v>
      </c>
      <c r="I3192" s="12" t="str">
        <f aca="false">INDEX(Orders!$G$2:$G$3525,MATCH(B3192,Orders!$A$2:$A$3525,0))</f>
        <v>Returned</v>
      </c>
      <c r="J3192" s="16" t="n">
        <f aca="false">D3192*E3192*(1-F3192/100)</f>
        <v>1119.1</v>
      </c>
      <c r="K3192" s="16" t="n">
        <f aca="false">D3192*H3192</f>
        <v>803.4</v>
      </c>
      <c r="L3192" s="16" t="n">
        <f aca="false">J3192-K3192</f>
        <v>315.7</v>
      </c>
    </row>
    <row r="3193" customFormat="false" ht="15" hidden="false" customHeight="false" outlineLevel="0" collapsed="false">
      <c r="A3193" s="12" t="n">
        <v>3192</v>
      </c>
      <c r="B3193" s="12" t="n">
        <v>1683</v>
      </c>
      <c r="C3193" s="12" t="n">
        <v>77</v>
      </c>
      <c r="D3193" s="12" t="n">
        <v>1</v>
      </c>
      <c r="E3193" s="16" t="n">
        <v>699</v>
      </c>
      <c r="F3193" s="12" t="n">
        <v>5</v>
      </c>
      <c r="G3193" s="12" t="str">
        <f aca="false">INDEX(Products!$C$2:$C$181,MATCH(C3193,Products!$A$2:$A$181,0))</f>
        <v>Fashion</v>
      </c>
      <c r="H3193" s="16" t="n">
        <f aca="false">INDEX(Products!$E$2:$E$181,MATCH(C3193,Products!$A$2:$A$181,0))</f>
        <v>452.88</v>
      </c>
      <c r="I3193" s="12" t="str">
        <f aca="false">INDEX(Orders!$G$2:$G$3525,MATCH(B3193,Orders!$A$2:$A$3525,0))</f>
        <v>Cancelled</v>
      </c>
      <c r="J3193" s="16" t="n">
        <f aca="false">D3193*E3193*(1-F3193/100)</f>
        <v>664.05</v>
      </c>
      <c r="K3193" s="16" t="n">
        <f aca="false">D3193*H3193</f>
        <v>452.88</v>
      </c>
      <c r="L3193" s="16" t="n">
        <f aca="false">J3193-K3193</f>
        <v>211.17</v>
      </c>
    </row>
    <row r="3194" customFormat="false" ht="15" hidden="false" customHeight="false" outlineLevel="0" collapsed="false">
      <c r="A3194" s="12" t="n">
        <v>3193</v>
      </c>
      <c r="B3194" s="12" t="n">
        <v>1683</v>
      </c>
      <c r="C3194" s="12" t="n">
        <v>9</v>
      </c>
      <c r="D3194" s="12" t="n">
        <v>1</v>
      </c>
      <c r="E3194" s="16" t="n">
        <v>2389</v>
      </c>
      <c r="F3194" s="12" t="n">
        <v>5</v>
      </c>
      <c r="G3194" s="12" t="str">
        <f aca="false">INDEX(Products!$C$2:$C$181,MATCH(C3194,Products!$A$2:$A$181,0))</f>
        <v>Electronics</v>
      </c>
      <c r="H3194" s="16" t="n">
        <f aca="false">INDEX(Products!$E$2:$E$181,MATCH(C3194,Products!$A$2:$A$181,0))</f>
        <v>1564.68</v>
      </c>
      <c r="I3194" s="12" t="str">
        <f aca="false">INDEX(Orders!$G$2:$G$3525,MATCH(B3194,Orders!$A$2:$A$3525,0))</f>
        <v>Cancelled</v>
      </c>
      <c r="J3194" s="16" t="n">
        <f aca="false">D3194*E3194*(1-F3194/100)</f>
        <v>2269.55</v>
      </c>
      <c r="K3194" s="16" t="n">
        <f aca="false">D3194*H3194</f>
        <v>1564.68</v>
      </c>
      <c r="L3194" s="16" t="n">
        <f aca="false">J3194-K3194</f>
        <v>704.87</v>
      </c>
    </row>
    <row r="3195" customFormat="false" ht="15" hidden="false" customHeight="false" outlineLevel="0" collapsed="false">
      <c r="A3195" s="12" t="n">
        <v>3194</v>
      </c>
      <c r="B3195" s="12" t="n">
        <v>1683</v>
      </c>
      <c r="C3195" s="12" t="n">
        <v>103</v>
      </c>
      <c r="D3195" s="12" t="n">
        <v>1</v>
      </c>
      <c r="E3195" s="16" t="n">
        <v>1159</v>
      </c>
      <c r="F3195" s="12" t="n">
        <v>0</v>
      </c>
      <c r="G3195" s="12" t="str">
        <f aca="false">INDEX(Products!$C$2:$C$181,MATCH(C3195,Products!$A$2:$A$181,0))</f>
        <v>Beauty</v>
      </c>
      <c r="H3195" s="16" t="n">
        <f aca="false">INDEX(Products!$E$2:$E$181,MATCH(C3195,Products!$A$2:$A$181,0))</f>
        <v>639.58</v>
      </c>
      <c r="I3195" s="12" t="str">
        <f aca="false">INDEX(Orders!$G$2:$G$3525,MATCH(B3195,Orders!$A$2:$A$3525,0))</f>
        <v>Cancelled</v>
      </c>
      <c r="J3195" s="16" t="n">
        <f aca="false">D3195*E3195*(1-F3195/100)</f>
        <v>1159</v>
      </c>
      <c r="K3195" s="16" t="n">
        <f aca="false">D3195*H3195</f>
        <v>639.58</v>
      </c>
      <c r="L3195" s="16" t="n">
        <f aca="false">J3195-K3195</f>
        <v>519.42</v>
      </c>
    </row>
    <row r="3196" customFormat="false" ht="15" hidden="false" customHeight="false" outlineLevel="0" collapsed="false">
      <c r="A3196" s="12" t="n">
        <v>3195</v>
      </c>
      <c r="B3196" s="12" t="n">
        <v>1684</v>
      </c>
      <c r="C3196" s="12" t="n">
        <v>2</v>
      </c>
      <c r="D3196" s="12" t="n">
        <v>2</v>
      </c>
      <c r="E3196" s="16" t="n">
        <v>4619</v>
      </c>
      <c r="F3196" s="12" t="n">
        <v>0</v>
      </c>
      <c r="G3196" s="12" t="str">
        <f aca="false">INDEX(Products!$C$2:$C$181,MATCH(C3196,Products!$A$2:$A$181,0))</f>
        <v>Electronics</v>
      </c>
      <c r="H3196" s="16" t="n">
        <f aca="false">INDEX(Products!$E$2:$E$181,MATCH(C3196,Products!$A$2:$A$181,0))</f>
        <v>3093.49</v>
      </c>
      <c r="I3196" s="12" t="str">
        <f aca="false">INDEX(Orders!$G$2:$G$3525,MATCH(B3196,Orders!$A$2:$A$3525,0))</f>
        <v>Delivered</v>
      </c>
      <c r="J3196" s="16" t="n">
        <f aca="false">D3196*E3196*(1-F3196/100)</f>
        <v>9238</v>
      </c>
      <c r="K3196" s="16" t="n">
        <f aca="false">D3196*H3196</f>
        <v>6186.98</v>
      </c>
      <c r="L3196" s="16" t="n">
        <f aca="false">J3196-K3196</f>
        <v>3051.02</v>
      </c>
    </row>
    <row r="3197" customFormat="false" ht="15" hidden="false" customHeight="false" outlineLevel="0" collapsed="false">
      <c r="A3197" s="12" t="n">
        <v>3196</v>
      </c>
      <c r="B3197" s="12" t="n">
        <v>1685</v>
      </c>
      <c r="C3197" s="12" t="n">
        <v>63</v>
      </c>
      <c r="D3197" s="12" t="n">
        <v>1</v>
      </c>
      <c r="E3197" s="16" t="n">
        <v>929</v>
      </c>
      <c r="F3197" s="12" t="n">
        <v>0</v>
      </c>
      <c r="G3197" s="12" t="str">
        <f aca="false">INDEX(Products!$C$2:$C$181,MATCH(C3197,Products!$A$2:$A$181,0))</f>
        <v>Fashion</v>
      </c>
      <c r="H3197" s="16" t="n">
        <f aca="false">INDEX(Products!$E$2:$E$181,MATCH(C3197,Products!$A$2:$A$181,0))</f>
        <v>590.31</v>
      </c>
      <c r="I3197" s="12" t="str">
        <f aca="false">INDEX(Orders!$G$2:$G$3525,MATCH(B3197,Orders!$A$2:$A$3525,0))</f>
        <v>Delivered</v>
      </c>
      <c r="J3197" s="16" t="n">
        <f aca="false">D3197*E3197*(1-F3197/100)</f>
        <v>929</v>
      </c>
      <c r="K3197" s="16" t="n">
        <f aca="false">D3197*H3197</f>
        <v>590.31</v>
      </c>
      <c r="L3197" s="16" t="n">
        <f aca="false">J3197-K3197</f>
        <v>338.69</v>
      </c>
    </row>
    <row r="3198" customFormat="false" ht="15" hidden="false" customHeight="false" outlineLevel="0" collapsed="false">
      <c r="A3198" s="12" t="n">
        <v>3197</v>
      </c>
      <c r="B3198" s="12" t="n">
        <v>1686</v>
      </c>
      <c r="C3198" s="12" t="n">
        <v>73</v>
      </c>
      <c r="D3198" s="12" t="n">
        <v>1</v>
      </c>
      <c r="E3198" s="16" t="n">
        <v>1079</v>
      </c>
      <c r="F3198" s="12" t="n">
        <v>0</v>
      </c>
      <c r="G3198" s="12" t="str">
        <f aca="false">INDEX(Products!$C$2:$C$181,MATCH(C3198,Products!$A$2:$A$181,0))</f>
        <v>Fashion</v>
      </c>
      <c r="H3198" s="16" t="n">
        <f aca="false">INDEX(Products!$E$2:$E$181,MATCH(C3198,Products!$A$2:$A$181,0))</f>
        <v>601.41</v>
      </c>
      <c r="I3198" s="12" t="str">
        <f aca="false">INDEX(Orders!$G$2:$G$3525,MATCH(B3198,Orders!$A$2:$A$3525,0))</f>
        <v>Returned</v>
      </c>
      <c r="J3198" s="16" t="n">
        <f aca="false">D3198*E3198*(1-F3198/100)</f>
        <v>1079</v>
      </c>
      <c r="K3198" s="16" t="n">
        <f aca="false">D3198*H3198</f>
        <v>601.41</v>
      </c>
      <c r="L3198" s="16" t="n">
        <f aca="false">J3198-K3198</f>
        <v>477.59</v>
      </c>
    </row>
    <row r="3199" customFormat="false" ht="15" hidden="false" customHeight="false" outlineLevel="0" collapsed="false">
      <c r="A3199" s="12" t="n">
        <v>3198</v>
      </c>
      <c r="B3199" s="12" t="n">
        <v>1686</v>
      </c>
      <c r="C3199" s="12" t="n">
        <v>5</v>
      </c>
      <c r="D3199" s="12" t="n">
        <v>1</v>
      </c>
      <c r="E3199" s="16" t="n">
        <v>3939</v>
      </c>
      <c r="F3199" s="12" t="n">
        <v>0</v>
      </c>
      <c r="G3199" s="12" t="str">
        <f aca="false">INDEX(Products!$C$2:$C$181,MATCH(C3199,Products!$A$2:$A$181,0))</f>
        <v>Electronics</v>
      </c>
      <c r="H3199" s="16" t="n">
        <f aca="false">INDEX(Products!$E$2:$E$181,MATCH(C3199,Products!$A$2:$A$181,0))</f>
        <v>2724.27</v>
      </c>
      <c r="I3199" s="12" t="str">
        <f aca="false">INDEX(Orders!$G$2:$G$3525,MATCH(B3199,Orders!$A$2:$A$3525,0))</f>
        <v>Returned</v>
      </c>
      <c r="J3199" s="16" t="n">
        <f aca="false">D3199*E3199*(1-F3199/100)</f>
        <v>3939</v>
      </c>
      <c r="K3199" s="16" t="n">
        <f aca="false">D3199*H3199</f>
        <v>2724.27</v>
      </c>
      <c r="L3199" s="16" t="n">
        <f aca="false">J3199-K3199</f>
        <v>1214.73</v>
      </c>
    </row>
    <row r="3200" customFormat="false" ht="15" hidden="false" customHeight="false" outlineLevel="0" collapsed="false">
      <c r="A3200" s="12" t="n">
        <v>3199</v>
      </c>
      <c r="B3200" s="12" t="n">
        <v>1687</v>
      </c>
      <c r="C3200" s="12" t="n">
        <v>48</v>
      </c>
      <c r="D3200" s="12" t="n">
        <v>1</v>
      </c>
      <c r="E3200" s="16" t="n">
        <v>3959</v>
      </c>
      <c r="F3200" s="12" t="n">
        <v>0</v>
      </c>
      <c r="G3200" s="12" t="str">
        <f aca="false">INDEX(Products!$C$2:$C$181,MATCH(C3200,Products!$A$2:$A$181,0))</f>
        <v>Home &amp; Kitchen</v>
      </c>
      <c r="H3200" s="16" t="n">
        <f aca="false">INDEX(Products!$E$2:$E$181,MATCH(C3200,Products!$A$2:$A$181,0))</f>
        <v>2568.44</v>
      </c>
      <c r="I3200" s="12" t="str">
        <f aca="false">INDEX(Orders!$G$2:$G$3525,MATCH(B3200,Orders!$A$2:$A$3525,0))</f>
        <v>Delivered</v>
      </c>
      <c r="J3200" s="16" t="n">
        <f aca="false">D3200*E3200*(1-F3200/100)</f>
        <v>3959</v>
      </c>
      <c r="K3200" s="16" t="n">
        <f aca="false">D3200*H3200</f>
        <v>2568.44</v>
      </c>
      <c r="L3200" s="16" t="n">
        <f aca="false">J3200-K3200</f>
        <v>1390.56</v>
      </c>
    </row>
    <row r="3201" customFormat="false" ht="15" hidden="false" customHeight="false" outlineLevel="0" collapsed="false">
      <c r="A3201" s="12" t="n">
        <v>3200</v>
      </c>
      <c r="B3201" s="12" t="n">
        <v>1688</v>
      </c>
      <c r="C3201" s="12" t="n">
        <v>68</v>
      </c>
      <c r="D3201" s="12" t="n">
        <v>1</v>
      </c>
      <c r="E3201" s="16" t="n">
        <v>2859</v>
      </c>
      <c r="F3201" s="12" t="n">
        <v>0</v>
      </c>
      <c r="G3201" s="12" t="str">
        <f aca="false">INDEX(Products!$C$2:$C$181,MATCH(C3201,Products!$A$2:$A$181,0))</f>
        <v>Fashion</v>
      </c>
      <c r="H3201" s="16" t="n">
        <f aca="false">INDEX(Products!$E$2:$E$181,MATCH(C3201,Products!$A$2:$A$181,0))</f>
        <v>1757.26</v>
      </c>
      <c r="I3201" s="12" t="str">
        <f aca="false">INDEX(Orders!$G$2:$G$3525,MATCH(B3201,Orders!$A$2:$A$3525,0))</f>
        <v>Returned</v>
      </c>
      <c r="J3201" s="16" t="n">
        <f aca="false">D3201*E3201*(1-F3201/100)</f>
        <v>2859</v>
      </c>
      <c r="K3201" s="16" t="n">
        <f aca="false">D3201*H3201</f>
        <v>1757.26</v>
      </c>
      <c r="L3201" s="16" t="n">
        <f aca="false">J3201-K3201</f>
        <v>1101.74</v>
      </c>
    </row>
    <row r="3202" customFormat="false" ht="15" hidden="false" customHeight="false" outlineLevel="0" collapsed="false">
      <c r="A3202" s="12" t="n">
        <v>3201</v>
      </c>
      <c r="B3202" s="12" t="n">
        <v>1688</v>
      </c>
      <c r="C3202" s="12" t="n">
        <v>150</v>
      </c>
      <c r="D3202" s="12" t="n">
        <v>1</v>
      </c>
      <c r="E3202" s="16" t="n">
        <v>2599</v>
      </c>
      <c r="F3202" s="12" t="n">
        <v>10</v>
      </c>
      <c r="G3202" s="12" t="str">
        <f aca="false">INDEX(Products!$C$2:$C$181,MATCH(C3202,Products!$A$2:$A$181,0))</f>
        <v>Sports &amp; Fitness</v>
      </c>
      <c r="H3202" s="16" t="n">
        <f aca="false">INDEX(Products!$E$2:$E$181,MATCH(C3202,Products!$A$2:$A$181,0))</f>
        <v>1473.81</v>
      </c>
      <c r="I3202" s="12" t="str">
        <f aca="false">INDEX(Orders!$G$2:$G$3525,MATCH(B3202,Orders!$A$2:$A$3525,0))</f>
        <v>Returned</v>
      </c>
      <c r="J3202" s="16" t="n">
        <f aca="false">D3202*E3202*(1-F3202/100)</f>
        <v>2339.1</v>
      </c>
      <c r="K3202" s="16" t="n">
        <f aca="false">D3202*H3202</f>
        <v>1473.81</v>
      </c>
      <c r="L3202" s="16" t="n">
        <f aca="false">J3202-K3202</f>
        <v>865.29</v>
      </c>
    </row>
    <row r="3203" customFormat="false" ht="15" hidden="false" customHeight="false" outlineLevel="0" collapsed="false">
      <c r="A3203" s="12" t="n">
        <v>3202</v>
      </c>
      <c r="B3203" s="12" t="n">
        <v>1689</v>
      </c>
      <c r="C3203" s="12" t="n">
        <v>119</v>
      </c>
      <c r="D3203" s="12" t="n">
        <v>1</v>
      </c>
      <c r="E3203" s="16" t="n">
        <v>619</v>
      </c>
      <c r="F3203" s="12" t="n">
        <v>0</v>
      </c>
      <c r="G3203" s="12" t="str">
        <f aca="false">INDEX(Products!$C$2:$C$181,MATCH(C3203,Products!$A$2:$A$181,0))</f>
        <v>Beauty</v>
      </c>
      <c r="H3203" s="16" t="n">
        <f aca="false">INDEX(Products!$E$2:$E$181,MATCH(C3203,Products!$A$2:$A$181,0))</f>
        <v>343.46</v>
      </c>
      <c r="I3203" s="12" t="str">
        <f aca="false">INDEX(Orders!$G$2:$G$3525,MATCH(B3203,Orders!$A$2:$A$3525,0))</f>
        <v>Delivered</v>
      </c>
      <c r="J3203" s="16" t="n">
        <f aca="false">D3203*E3203*(1-F3203/100)</f>
        <v>619</v>
      </c>
      <c r="K3203" s="16" t="n">
        <f aca="false">D3203*H3203</f>
        <v>343.46</v>
      </c>
      <c r="L3203" s="16" t="n">
        <f aca="false">J3203-K3203</f>
        <v>275.54</v>
      </c>
    </row>
    <row r="3204" customFormat="false" ht="15" hidden="false" customHeight="false" outlineLevel="0" collapsed="false">
      <c r="A3204" s="12" t="n">
        <v>3203</v>
      </c>
      <c r="B3204" s="12" t="n">
        <v>1690</v>
      </c>
      <c r="C3204" s="12" t="n">
        <v>81</v>
      </c>
      <c r="D3204" s="12" t="n">
        <v>1</v>
      </c>
      <c r="E3204" s="16" t="n">
        <v>1299</v>
      </c>
      <c r="F3204" s="12" t="n">
        <v>0</v>
      </c>
      <c r="G3204" s="12" t="str">
        <f aca="false">INDEX(Products!$C$2:$C$181,MATCH(C3204,Products!$A$2:$A$181,0))</f>
        <v>Fashion</v>
      </c>
      <c r="H3204" s="16" t="n">
        <f aca="false">INDEX(Products!$E$2:$E$181,MATCH(C3204,Products!$A$2:$A$181,0))</f>
        <v>878.72</v>
      </c>
      <c r="I3204" s="12" t="str">
        <f aca="false">INDEX(Orders!$G$2:$G$3525,MATCH(B3204,Orders!$A$2:$A$3525,0))</f>
        <v>Delivered</v>
      </c>
      <c r="J3204" s="16" t="n">
        <f aca="false">D3204*E3204*(1-F3204/100)</f>
        <v>1299</v>
      </c>
      <c r="K3204" s="16" t="n">
        <f aca="false">D3204*H3204</f>
        <v>878.72</v>
      </c>
      <c r="L3204" s="16" t="n">
        <f aca="false">J3204-K3204</f>
        <v>420.28</v>
      </c>
    </row>
    <row r="3205" customFormat="false" ht="15" hidden="false" customHeight="false" outlineLevel="0" collapsed="false">
      <c r="A3205" s="12" t="n">
        <v>3204</v>
      </c>
      <c r="B3205" s="12" t="n">
        <v>1690</v>
      </c>
      <c r="C3205" s="12" t="n">
        <v>171</v>
      </c>
      <c r="D3205" s="12" t="n">
        <v>1</v>
      </c>
      <c r="E3205" s="16" t="n">
        <v>499</v>
      </c>
      <c r="F3205" s="12" t="n">
        <v>0</v>
      </c>
      <c r="G3205" s="12" t="str">
        <f aca="false">INDEX(Products!$C$2:$C$181,MATCH(C3205,Products!$A$2:$A$181,0))</f>
        <v>Books &amp; Stationery</v>
      </c>
      <c r="H3205" s="16" t="n">
        <f aca="false">INDEX(Products!$E$2:$E$181,MATCH(C3205,Products!$A$2:$A$181,0))</f>
        <v>321.7</v>
      </c>
      <c r="I3205" s="12" t="str">
        <f aca="false">INDEX(Orders!$G$2:$G$3525,MATCH(B3205,Orders!$A$2:$A$3525,0))</f>
        <v>Delivered</v>
      </c>
      <c r="J3205" s="16" t="n">
        <f aca="false">D3205*E3205*(1-F3205/100)</f>
        <v>499</v>
      </c>
      <c r="K3205" s="16" t="n">
        <f aca="false">D3205*H3205</f>
        <v>321.7</v>
      </c>
      <c r="L3205" s="16" t="n">
        <f aca="false">J3205-K3205</f>
        <v>177.3</v>
      </c>
    </row>
    <row r="3206" customFormat="false" ht="15" hidden="false" customHeight="false" outlineLevel="0" collapsed="false">
      <c r="A3206" s="12" t="n">
        <v>3205</v>
      </c>
      <c r="B3206" s="12" t="n">
        <v>1690</v>
      </c>
      <c r="C3206" s="12" t="n">
        <v>60</v>
      </c>
      <c r="D3206" s="12" t="n">
        <v>1</v>
      </c>
      <c r="E3206" s="16" t="n">
        <v>4519</v>
      </c>
      <c r="F3206" s="12" t="n">
        <v>0</v>
      </c>
      <c r="G3206" s="12" t="str">
        <f aca="false">INDEX(Products!$C$2:$C$181,MATCH(C3206,Products!$A$2:$A$181,0))</f>
        <v>Home &amp; Kitchen</v>
      </c>
      <c r="H3206" s="16" t="n">
        <f aca="false">INDEX(Products!$E$2:$E$181,MATCH(C3206,Products!$A$2:$A$181,0))</f>
        <v>2972.91</v>
      </c>
      <c r="I3206" s="12" t="str">
        <f aca="false">INDEX(Orders!$G$2:$G$3525,MATCH(B3206,Orders!$A$2:$A$3525,0))</f>
        <v>Delivered</v>
      </c>
      <c r="J3206" s="16" t="n">
        <f aca="false">D3206*E3206*(1-F3206/100)</f>
        <v>4519</v>
      </c>
      <c r="K3206" s="16" t="n">
        <f aca="false">D3206*H3206</f>
        <v>2972.91</v>
      </c>
      <c r="L3206" s="16" t="n">
        <f aca="false">J3206-K3206</f>
        <v>1546.09</v>
      </c>
    </row>
    <row r="3207" customFormat="false" ht="15" hidden="false" customHeight="false" outlineLevel="0" collapsed="false">
      <c r="A3207" s="12" t="n">
        <v>3206</v>
      </c>
      <c r="B3207" s="12" t="n">
        <v>1691</v>
      </c>
      <c r="C3207" s="12" t="n">
        <v>97</v>
      </c>
      <c r="D3207" s="12" t="n">
        <v>1</v>
      </c>
      <c r="E3207" s="16" t="n">
        <v>1649</v>
      </c>
      <c r="F3207" s="12" t="n">
        <v>0</v>
      </c>
      <c r="G3207" s="12" t="str">
        <f aca="false">INDEX(Products!$C$2:$C$181,MATCH(C3207,Products!$A$2:$A$181,0))</f>
        <v>Beauty</v>
      </c>
      <c r="H3207" s="16" t="n">
        <f aca="false">INDEX(Products!$E$2:$E$181,MATCH(C3207,Products!$A$2:$A$181,0))</f>
        <v>1115.75</v>
      </c>
      <c r="I3207" s="12" t="str">
        <f aca="false">INDEX(Orders!$G$2:$G$3525,MATCH(B3207,Orders!$A$2:$A$3525,0))</f>
        <v>Returned</v>
      </c>
      <c r="J3207" s="16" t="n">
        <f aca="false">D3207*E3207*(1-F3207/100)</f>
        <v>1649</v>
      </c>
      <c r="K3207" s="16" t="n">
        <f aca="false">D3207*H3207</f>
        <v>1115.75</v>
      </c>
      <c r="L3207" s="16" t="n">
        <f aca="false">J3207-K3207</f>
        <v>533.25</v>
      </c>
    </row>
    <row r="3208" customFormat="false" ht="15" hidden="false" customHeight="false" outlineLevel="0" collapsed="false">
      <c r="A3208" s="12" t="n">
        <v>3207</v>
      </c>
      <c r="B3208" s="12" t="n">
        <v>1691</v>
      </c>
      <c r="C3208" s="12" t="n">
        <v>125</v>
      </c>
      <c r="D3208" s="12" t="n">
        <v>1</v>
      </c>
      <c r="E3208" s="16" t="n">
        <v>3869</v>
      </c>
      <c r="F3208" s="12" t="n">
        <v>0</v>
      </c>
      <c r="G3208" s="12" t="str">
        <f aca="false">INDEX(Products!$C$2:$C$181,MATCH(C3208,Products!$A$2:$A$181,0))</f>
        <v>Sports &amp; Fitness</v>
      </c>
      <c r="H3208" s="16" t="n">
        <f aca="false">INDEX(Products!$E$2:$E$181,MATCH(C3208,Products!$A$2:$A$181,0))</f>
        <v>2788.01</v>
      </c>
      <c r="I3208" s="12" t="str">
        <f aca="false">INDEX(Orders!$G$2:$G$3525,MATCH(B3208,Orders!$A$2:$A$3525,0))</f>
        <v>Returned</v>
      </c>
      <c r="J3208" s="16" t="n">
        <f aca="false">D3208*E3208*(1-F3208/100)</f>
        <v>3869</v>
      </c>
      <c r="K3208" s="16" t="n">
        <f aca="false">D3208*H3208</f>
        <v>2788.01</v>
      </c>
      <c r="L3208" s="16" t="n">
        <f aca="false">J3208-K3208</f>
        <v>1080.99</v>
      </c>
    </row>
    <row r="3209" customFormat="false" ht="15" hidden="false" customHeight="false" outlineLevel="0" collapsed="false">
      <c r="A3209" s="12" t="n">
        <v>3208</v>
      </c>
      <c r="B3209" s="12" t="n">
        <v>1692</v>
      </c>
      <c r="C3209" s="12" t="n">
        <v>30</v>
      </c>
      <c r="D3209" s="12" t="n">
        <v>1</v>
      </c>
      <c r="E3209" s="16" t="n">
        <v>1049</v>
      </c>
      <c r="F3209" s="12" t="n">
        <v>5</v>
      </c>
      <c r="G3209" s="12" t="str">
        <f aca="false">INDEX(Products!$C$2:$C$181,MATCH(C3209,Products!$A$2:$A$181,0))</f>
        <v>Electronics</v>
      </c>
      <c r="H3209" s="16" t="n">
        <f aca="false">INDEX(Products!$E$2:$E$181,MATCH(C3209,Products!$A$2:$A$181,0))</f>
        <v>645.2</v>
      </c>
      <c r="I3209" s="12" t="str">
        <f aca="false">INDEX(Orders!$G$2:$G$3525,MATCH(B3209,Orders!$A$2:$A$3525,0))</f>
        <v>Delivered</v>
      </c>
      <c r="J3209" s="16" t="n">
        <f aca="false">D3209*E3209*(1-F3209/100)</f>
        <v>996.55</v>
      </c>
      <c r="K3209" s="16" t="n">
        <f aca="false">D3209*H3209</f>
        <v>645.2</v>
      </c>
      <c r="L3209" s="16" t="n">
        <f aca="false">J3209-K3209</f>
        <v>351.35</v>
      </c>
    </row>
    <row r="3210" customFormat="false" ht="15" hidden="false" customHeight="false" outlineLevel="0" collapsed="false">
      <c r="A3210" s="12" t="n">
        <v>3209</v>
      </c>
      <c r="B3210" s="12" t="n">
        <v>1693</v>
      </c>
      <c r="C3210" s="12" t="n">
        <v>87</v>
      </c>
      <c r="D3210" s="12" t="n">
        <v>1</v>
      </c>
      <c r="E3210" s="16" t="n">
        <v>1689</v>
      </c>
      <c r="F3210" s="12" t="n">
        <v>0</v>
      </c>
      <c r="G3210" s="12" t="str">
        <f aca="false">INDEX(Products!$C$2:$C$181,MATCH(C3210,Products!$A$2:$A$181,0))</f>
        <v>Fashion</v>
      </c>
      <c r="H3210" s="16" t="n">
        <f aca="false">INDEX(Products!$E$2:$E$181,MATCH(C3210,Products!$A$2:$A$181,0))</f>
        <v>1005.46</v>
      </c>
      <c r="I3210" s="12" t="str">
        <f aca="false">INDEX(Orders!$G$2:$G$3525,MATCH(B3210,Orders!$A$2:$A$3525,0))</f>
        <v>Delivered</v>
      </c>
      <c r="J3210" s="16" t="n">
        <f aca="false">D3210*E3210*(1-F3210/100)</f>
        <v>1689</v>
      </c>
      <c r="K3210" s="16" t="n">
        <f aca="false">D3210*H3210</f>
        <v>1005.46</v>
      </c>
      <c r="L3210" s="16" t="n">
        <f aca="false">J3210-K3210</f>
        <v>683.54</v>
      </c>
    </row>
    <row r="3211" customFormat="false" ht="15" hidden="false" customHeight="false" outlineLevel="0" collapsed="false">
      <c r="A3211" s="12" t="n">
        <v>3210</v>
      </c>
      <c r="B3211" s="12" t="n">
        <v>1693</v>
      </c>
      <c r="C3211" s="12" t="n">
        <v>34</v>
      </c>
      <c r="D3211" s="12" t="n">
        <v>1</v>
      </c>
      <c r="E3211" s="16" t="n">
        <v>1059</v>
      </c>
      <c r="F3211" s="12" t="n">
        <v>5</v>
      </c>
      <c r="G3211" s="12" t="str">
        <f aca="false">INDEX(Products!$C$2:$C$181,MATCH(C3211,Products!$A$2:$A$181,0))</f>
        <v>Home &amp; Kitchen</v>
      </c>
      <c r="H3211" s="16" t="n">
        <f aca="false">INDEX(Products!$E$2:$E$181,MATCH(C3211,Products!$A$2:$A$181,0))</f>
        <v>752.36</v>
      </c>
      <c r="I3211" s="12" t="str">
        <f aca="false">INDEX(Orders!$G$2:$G$3525,MATCH(B3211,Orders!$A$2:$A$3525,0))</f>
        <v>Delivered</v>
      </c>
      <c r="J3211" s="16" t="n">
        <f aca="false">D3211*E3211*(1-F3211/100)</f>
        <v>1006.05</v>
      </c>
      <c r="K3211" s="16" t="n">
        <f aca="false">D3211*H3211</f>
        <v>752.36</v>
      </c>
      <c r="L3211" s="16" t="n">
        <f aca="false">J3211-K3211</f>
        <v>253.69</v>
      </c>
    </row>
    <row r="3212" customFormat="false" ht="15" hidden="false" customHeight="false" outlineLevel="0" collapsed="false">
      <c r="A3212" s="12" t="n">
        <v>3211</v>
      </c>
      <c r="B3212" s="12" t="n">
        <v>1694</v>
      </c>
      <c r="C3212" s="12" t="n">
        <v>74</v>
      </c>
      <c r="D3212" s="12" t="n">
        <v>1</v>
      </c>
      <c r="E3212" s="16" t="n">
        <v>1959</v>
      </c>
      <c r="F3212" s="12" t="n">
        <v>0</v>
      </c>
      <c r="G3212" s="12" t="str">
        <f aca="false">INDEX(Products!$C$2:$C$181,MATCH(C3212,Products!$A$2:$A$181,0))</f>
        <v>Fashion</v>
      </c>
      <c r="H3212" s="16" t="n">
        <f aca="false">INDEX(Products!$E$2:$E$181,MATCH(C3212,Products!$A$2:$A$181,0))</f>
        <v>1274.4</v>
      </c>
      <c r="I3212" s="12" t="str">
        <f aca="false">INDEX(Orders!$G$2:$G$3525,MATCH(B3212,Orders!$A$2:$A$3525,0))</f>
        <v>Returned</v>
      </c>
      <c r="J3212" s="16" t="n">
        <f aca="false">D3212*E3212*(1-F3212/100)</f>
        <v>1959</v>
      </c>
      <c r="K3212" s="16" t="n">
        <f aca="false">D3212*H3212</f>
        <v>1274.4</v>
      </c>
      <c r="L3212" s="16" t="n">
        <f aca="false">J3212-K3212</f>
        <v>684.6</v>
      </c>
    </row>
    <row r="3213" customFormat="false" ht="15" hidden="false" customHeight="false" outlineLevel="0" collapsed="false">
      <c r="A3213" s="12" t="n">
        <v>3212</v>
      </c>
      <c r="B3213" s="12" t="n">
        <v>1694</v>
      </c>
      <c r="C3213" s="12" t="n">
        <v>105</v>
      </c>
      <c r="D3213" s="12" t="n">
        <v>1</v>
      </c>
      <c r="E3213" s="16" t="n">
        <v>169</v>
      </c>
      <c r="F3213" s="12" t="n">
        <v>0</v>
      </c>
      <c r="G3213" s="12" t="str">
        <f aca="false">INDEX(Products!$C$2:$C$181,MATCH(C3213,Products!$A$2:$A$181,0))</f>
        <v>Beauty</v>
      </c>
      <c r="H3213" s="16" t="n">
        <f aca="false">INDEX(Products!$E$2:$E$181,MATCH(C3213,Products!$A$2:$A$181,0))</f>
        <v>98.39</v>
      </c>
      <c r="I3213" s="12" t="str">
        <f aca="false">INDEX(Orders!$G$2:$G$3525,MATCH(B3213,Orders!$A$2:$A$3525,0))</f>
        <v>Returned</v>
      </c>
      <c r="J3213" s="16" t="n">
        <f aca="false">D3213*E3213*(1-F3213/100)</f>
        <v>169</v>
      </c>
      <c r="K3213" s="16" t="n">
        <f aca="false">D3213*H3213</f>
        <v>98.39</v>
      </c>
      <c r="L3213" s="16" t="n">
        <f aca="false">J3213-K3213</f>
        <v>70.61</v>
      </c>
    </row>
    <row r="3214" customFormat="false" ht="15" hidden="false" customHeight="false" outlineLevel="0" collapsed="false">
      <c r="A3214" s="12" t="n">
        <v>3213</v>
      </c>
      <c r="B3214" s="12" t="n">
        <v>1695</v>
      </c>
      <c r="C3214" s="12" t="n">
        <v>123</v>
      </c>
      <c r="D3214" s="12" t="n">
        <v>1</v>
      </c>
      <c r="E3214" s="16" t="n">
        <v>319</v>
      </c>
      <c r="F3214" s="12" t="n">
        <v>10</v>
      </c>
      <c r="G3214" s="12" t="str">
        <f aca="false">INDEX(Products!$C$2:$C$181,MATCH(C3214,Products!$A$2:$A$181,0))</f>
        <v>Sports &amp; Fitness</v>
      </c>
      <c r="H3214" s="16" t="n">
        <f aca="false">INDEX(Products!$E$2:$E$181,MATCH(C3214,Products!$A$2:$A$181,0))</f>
        <v>234.68</v>
      </c>
      <c r="I3214" s="12" t="str">
        <f aca="false">INDEX(Orders!$G$2:$G$3525,MATCH(B3214,Orders!$A$2:$A$3525,0))</f>
        <v>Delivered</v>
      </c>
      <c r="J3214" s="16" t="n">
        <f aca="false">D3214*E3214*(1-F3214/100)</f>
        <v>287.1</v>
      </c>
      <c r="K3214" s="16" t="n">
        <f aca="false">D3214*H3214</f>
        <v>234.68</v>
      </c>
      <c r="L3214" s="16" t="n">
        <f aca="false">J3214-K3214</f>
        <v>52.42</v>
      </c>
    </row>
    <row r="3215" customFormat="false" ht="15" hidden="false" customHeight="false" outlineLevel="0" collapsed="false">
      <c r="A3215" s="12" t="n">
        <v>3214</v>
      </c>
      <c r="B3215" s="12" t="n">
        <v>1696</v>
      </c>
      <c r="C3215" s="12" t="n">
        <v>68</v>
      </c>
      <c r="D3215" s="12" t="n">
        <v>1</v>
      </c>
      <c r="E3215" s="16" t="n">
        <v>2859</v>
      </c>
      <c r="F3215" s="12" t="n">
        <v>0</v>
      </c>
      <c r="G3215" s="12" t="str">
        <f aca="false">INDEX(Products!$C$2:$C$181,MATCH(C3215,Products!$A$2:$A$181,0))</f>
        <v>Fashion</v>
      </c>
      <c r="H3215" s="16" t="n">
        <f aca="false">INDEX(Products!$E$2:$E$181,MATCH(C3215,Products!$A$2:$A$181,0))</f>
        <v>1757.26</v>
      </c>
      <c r="I3215" s="12" t="str">
        <f aca="false">INDEX(Orders!$G$2:$G$3525,MATCH(B3215,Orders!$A$2:$A$3525,0))</f>
        <v>Returned</v>
      </c>
      <c r="J3215" s="16" t="n">
        <f aca="false">D3215*E3215*(1-F3215/100)</f>
        <v>2859</v>
      </c>
      <c r="K3215" s="16" t="n">
        <f aca="false">D3215*H3215</f>
        <v>1757.26</v>
      </c>
      <c r="L3215" s="16" t="n">
        <f aca="false">J3215-K3215</f>
        <v>1101.74</v>
      </c>
    </row>
    <row r="3216" customFormat="false" ht="15" hidden="false" customHeight="false" outlineLevel="0" collapsed="false">
      <c r="A3216" s="12" t="n">
        <v>3215</v>
      </c>
      <c r="B3216" s="12" t="n">
        <v>1696</v>
      </c>
      <c r="C3216" s="12" t="n">
        <v>140</v>
      </c>
      <c r="D3216" s="12" t="n">
        <v>2</v>
      </c>
      <c r="E3216" s="16" t="n">
        <v>2889</v>
      </c>
      <c r="F3216" s="12" t="n">
        <v>15</v>
      </c>
      <c r="G3216" s="12" t="str">
        <f aca="false">INDEX(Products!$C$2:$C$181,MATCH(C3216,Products!$A$2:$A$181,0))</f>
        <v>Sports &amp; Fitness</v>
      </c>
      <c r="H3216" s="16" t="n">
        <f aca="false">INDEX(Products!$E$2:$E$181,MATCH(C3216,Products!$A$2:$A$181,0))</f>
        <v>2048.76</v>
      </c>
      <c r="I3216" s="12" t="str">
        <f aca="false">INDEX(Orders!$G$2:$G$3525,MATCH(B3216,Orders!$A$2:$A$3525,0))</f>
        <v>Returned</v>
      </c>
      <c r="J3216" s="16" t="n">
        <f aca="false">D3216*E3216*(1-F3216/100)</f>
        <v>4911.3</v>
      </c>
      <c r="K3216" s="16" t="n">
        <f aca="false">D3216*H3216</f>
        <v>4097.52</v>
      </c>
      <c r="L3216" s="16" t="n">
        <f aca="false">J3216-K3216</f>
        <v>813.78</v>
      </c>
    </row>
    <row r="3217" customFormat="false" ht="15" hidden="false" customHeight="false" outlineLevel="0" collapsed="false">
      <c r="A3217" s="12" t="n">
        <v>3216</v>
      </c>
      <c r="B3217" s="12" t="n">
        <v>1697</v>
      </c>
      <c r="C3217" s="12" t="n">
        <v>79</v>
      </c>
      <c r="D3217" s="12" t="n">
        <v>1</v>
      </c>
      <c r="E3217" s="16" t="n">
        <v>2119</v>
      </c>
      <c r="F3217" s="12" t="n">
        <v>0</v>
      </c>
      <c r="G3217" s="12" t="str">
        <f aca="false">INDEX(Products!$C$2:$C$181,MATCH(C3217,Products!$A$2:$A$181,0))</f>
        <v>Fashion</v>
      </c>
      <c r="H3217" s="16" t="n">
        <f aca="false">INDEX(Products!$E$2:$E$181,MATCH(C3217,Products!$A$2:$A$181,0))</f>
        <v>1488.22</v>
      </c>
      <c r="I3217" s="12" t="str">
        <f aca="false">INDEX(Orders!$G$2:$G$3525,MATCH(B3217,Orders!$A$2:$A$3525,0))</f>
        <v>Delivered</v>
      </c>
      <c r="J3217" s="16" t="n">
        <f aca="false">D3217*E3217*(1-F3217/100)</f>
        <v>2119</v>
      </c>
      <c r="K3217" s="16" t="n">
        <f aca="false">D3217*H3217</f>
        <v>1488.22</v>
      </c>
      <c r="L3217" s="16" t="n">
        <f aca="false">J3217-K3217</f>
        <v>630.78</v>
      </c>
    </row>
    <row r="3218" customFormat="false" ht="15" hidden="false" customHeight="false" outlineLevel="0" collapsed="false">
      <c r="A3218" s="12" t="n">
        <v>3217</v>
      </c>
      <c r="B3218" s="12" t="n">
        <v>1697</v>
      </c>
      <c r="C3218" s="12" t="n">
        <v>64</v>
      </c>
      <c r="D3218" s="12" t="n">
        <v>1</v>
      </c>
      <c r="E3218" s="16" t="n">
        <v>2519</v>
      </c>
      <c r="F3218" s="12" t="n">
        <v>10</v>
      </c>
      <c r="G3218" s="12" t="str">
        <f aca="false">INDEX(Products!$C$2:$C$181,MATCH(C3218,Products!$A$2:$A$181,0))</f>
        <v>Fashion</v>
      </c>
      <c r="H3218" s="16" t="n">
        <f aca="false">INDEX(Products!$E$2:$E$181,MATCH(C3218,Products!$A$2:$A$181,0))</f>
        <v>1819.09</v>
      </c>
      <c r="I3218" s="12" t="str">
        <f aca="false">INDEX(Orders!$G$2:$G$3525,MATCH(B3218,Orders!$A$2:$A$3525,0))</f>
        <v>Delivered</v>
      </c>
      <c r="J3218" s="16" t="n">
        <f aca="false">D3218*E3218*(1-F3218/100)</f>
        <v>2267.1</v>
      </c>
      <c r="K3218" s="16" t="n">
        <f aca="false">D3218*H3218</f>
        <v>1819.09</v>
      </c>
      <c r="L3218" s="16" t="n">
        <f aca="false">J3218-K3218</f>
        <v>448.01</v>
      </c>
    </row>
    <row r="3219" customFormat="false" ht="15" hidden="false" customHeight="false" outlineLevel="0" collapsed="false">
      <c r="A3219" s="12" t="n">
        <v>3218</v>
      </c>
      <c r="B3219" s="12" t="n">
        <v>1698</v>
      </c>
      <c r="C3219" s="12" t="n">
        <v>127</v>
      </c>
      <c r="D3219" s="12" t="n">
        <v>1</v>
      </c>
      <c r="E3219" s="16" t="n">
        <v>3449</v>
      </c>
      <c r="F3219" s="12" t="n">
        <v>5</v>
      </c>
      <c r="G3219" s="12" t="str">
        <f aca="false">INDEX(Products!$C$2:$C$181,MATCH(C3219,Products!$A$2:$A$181,0))</f>
        <v>Sports &amp; Fitness</v>
      </c>
      <c r="H3219" s="16" t="n">
        <f aca="false">INDEX(Products!$E$2:$E$181,MATCH(C3219,Products!$A$2:$A$181,0))</f>
        <v>2115.56</v>
      </c>
      <c r="I3219" s="12" t="str">
        <f aca="false">INDEX(Orders!$G$2:$G$3525,MATCH(B3219,Orders!$A$2:$A$3525,0))</f>
        <v>Delivered</v>
      </c>
      <c r="J3219" s="16" t="n">
        <f aca="false">D3219*E3219*(1-F3219/100)</f>
        <v>3276.55</v>
      </c>
      <c r="K3219" s="16" t="n">
        <f aca="false">D3219*H3219</f>
        <v>2115.56</v>
      </c>
      <c r="L3219" s="16" t="n">
        <f aca="false">J3219-K3219</f>
        <v>1160.99</v>
      </c>
    </row>
    <row r="3220" customFormat="false" ht="15" hidden="false" customHeight="false" outlineLevel="0" collapsed="false">
      <c r="A3220" s="12" t="n">
        <v>3219</v>
      </c>
      <c r="B3220" s="12" t="n">
        <v>1699</v>
      </c>
      <c r="C3220" s="12" t="n">
        <v>23</v>
      </c>
      <c r="D3220" s="12" t="n">
        <v>1</v>
      </c>
      <c r="E3220" s="16" t="n">
        <v>2159</v>
      </c>
      <c r="F3220" s="12" t="n">
        <v>0</v>
      </c>
      <c r="G3220" s="12" t="str">
        <f aca="false">INDEX(Products!$C$2:$C$181,MATCH(C3220,Products!$A$2:$A$181,0))</f>
        <v>Electronics</v>
      </c>
      <c r="H3220" s="16" t="n">
        <f aca="false">INDEX(Products!$E$2:$E$181,MATCH(C3220,Products!$A$2:$A$181,0))</f>
        <v>1473.53</v>
      </c>
      <c r="I3220" s="12" t="str">
        <f aca="false">INDEX(Orders!$G$2:$G$3525,MATCH(B3220,Orders!$A$2:$A$3525,0))</f>
        <v>Cancelled</v>
      </c>
      <c r="J3220" s="16" t="n">
        <f aca="false">D3220*E3220*(1-F3220/100)</f>
        <v>2159</v>
      </c>
      <c r="K3220" s="16" t="n">
        <f aca="false">D3220*H3220</f>
        <v>1473.53</v>
      </c>
      <c r="L3220" s="16" t="n">
        <f aca="false">J3220-K3220</f>
        <v>685.47</v>
      </c>
    </row>
    <row r="3221" customFormat="false" ht="15" hidden="false" customHeight="false" outlineLevel="0" collapsed="false">
      <c r="A3221" s="12" t="n">
        <v>3220</v>
      </c>
      <c r="B3221" s="12" t="n">
        <v>1699</v>
      </c>
      <c r="C3221" s="12" t="n">
        <v>38</v>
      </c>
      <c r="D3221" s="12" t="n">
        <v>1</v>
      </c>
      <c r="E3221" s="16" t="n">
        <v>3659</v>
      </c>
      <c r="F3221" s="12" t="n">
        <v>5</v>
      </c>
      <c r="G3221" s="12" t="str">
        <f aca="false">INDEX(Products!$C$2:$C$181,MATCH(C3221,Products!$A$2:$A$181,0))</f>
        <v>Home &amp; Kitchen</v>
      </c>
      <c r="H3221" s="16" t="n">
        <f aca="false">INDEX(Products!$E$2:$E$181,MATCH(C3221,Products!$A$2:$A$181,0))</f>
        <v>2545.94</v>
      </c>
      <c r="I3221" s="12" t="str">
        <f aca="false">INDEX(Orders!$G$2:$G$3525,MATCH(B3221,Orders!$A$2:$A$3525,0))</f>
        <v>Cancelled</v>
      </c>
      <c r="J3221" s="16" t="n">
        <f aca="false">D3221*E3221*(1-F3221/100)</f>
        <v>3476.05</v>
      </c>
      <c r="K3221" s="16" t="n">
        <f aca="false">D3221*H3221</f>
        <v>2545.94</v>
      </c>
      <c r="L3221" s="16" t="n">
        <f aca="false">J3221-K3221</f>
        <v>930.11</v>
      </c>
    </row>
    <row r="3222" customFormat="false" ht="15" hidden="false" customHeight="false" outlineLevel="0" collapsed="false">
      <c r="A3222" s="12" t="n">
        <v>3221</v>
      </c>
      <c r="B3222" s="12" t="n">
        <v>1699</v>
      </c>
      <c r="C3222" s="12" t="n">
        <v>98</v>
      </c>
      <c r="D3222" s="12" t="n">
        <v>1</v>
      </c>
      <c r="E3222" s="16" t="n">
        <v>719</v>
      </c>
      <c r="F3222" s="12" t="n">
        <v>0</v>
      </c>
      <c r="G3222" s="12" t="str">
        <f aca="false">INDEX(Products!$C$2:$C$181,MATCH(C3222,Products!$A$2:$A$181,0))</f>
        <v>Beauty</v>
      </c>
      <c r="H3222" s="16" t="n">
        <f aca="false">INDEX(Products!$E$2:$E$181,MATCH(C3222,Products!$A$2:$A$181,0))</f>
        <v>445.67</v>
      </c>
      <c r="I3222" s="12" t="str">
        <f aca="false">INDEX(Orders!$G$2:$G$3525,MATCH(B3222,Orders!$A$2:$A$3525,0))</f>
        <v>Cancelled</v>
      </c>
      <c r="J3222" s="16" t="n">
        <f aca="false">D3222*E3222*(1-F3222/100)</f>
        <v>719</v>
      </c>
      <c r="K3222" s="16" t="n">
        <f aca="false">D3222*H3222</f>
        <v>445.67</v>
      </c>
      <c r="L3222" s="16" t="n">
        <f aca="false">J3222-K3222</f>
        <v>273.33</v>
      </c>
    </row>
    <row r="3223" customFormat="false" ht="15" hidden="false" customHeight="false" outlineLevel="0" collapsed="false">
      <c r="A3223" s="12" t="n">
        <v>3222</v>
      </c>
      <c r="B3223" s="12" t="n">
        <v>1700</v>
      </c>
      <c r="C3223" s="12" t="n">
        <v>91</v>
      </c>
      <c r="D3223" s="12" t="n">
        <v>1</v>
      </c>
      <c r="E3223" s="16" t="n">
        <v>719</v>
      </c>
      <c r="F3223" s="12" t="n">
        <v>5</v>
      </c>
      <c r="G3223" s="12" t="str">
        <f aca="false">INDEX(Products!$C$2:$C$181,MATCH(C3223,Products!$A$2:$A$181,0))</f>
        <v>Beauty</v>
      </c>
      <c r="H3223" s="16" t="n">
        <f aca="false">INDEX(Products!$E$2:$E$181,MATCH(C3223,Products!$A$2:$A$181,0))</f>
        <v>411.77</v>
      </c>
      <c r="I3223" s="12" t="str">
        <f aca="false">INDEX(Orders!$G$2:$G$3525,MATCH(B3223,Orders!$A$2:$A$3525,0))</f>
        <v>Delivered</v>
      </c>
      <c r="J3223" s="16" t="n">
        <f aca="false">D3223*E3223*(1-F3223/100)</f>
        <v>683.05</v>
      </c>
      <c r="K3223" s="16" t="n">
        <f aca="false">D3223*H3223</f>
        <v>411.77</v>
      </c>
      <c r="L3223" s="16" t="n">
        <f aca="false">J3223-K3223</f>
        <v>271.28</v>
      </c>
    </row>
    <row r="3224" customFormat="false" ht="15" hidden="false" customHeight="false" outlineLevel="0" collapsed="false">
      <c r="A3224" s="12" t="n">
        <v>3223</v>
      </c>
      <c r="B3224" s="12" t="n">
        <v>1701</v>
      </c>
      <c r="C3224" s="12" t="n">
        <v>8</v>
      </c>
      <c r="D3224" s="12" t="n">
        <v>3</v>
      </c>
      <c r="E3224" s="16" t="n">
        <v>1759</v>
      </c>
      <c r="F3224" s="12" t="n">
        <v>0</v>
      </c>
      <c r="G3224" s="12" t="str">
        <f aca="false">INDEX(Products!$C$2:$C$181,MATCH(C3224,Products!$A$2:$A$181,0))</f>
        <v>Electronics</v>
      </c>
      <c r="H3224" s="16" t="n">
        <f aca="false">INDEX(Products!$E$2:$E$181,MATCH(C3224,Products!$A$2:$A$181,0))</f>
        <v>1031.97</v>
      </c>
      <c r="I3224" s="12" t="str">
        <f aca="false">INDEX(Orders!$G$2:$G$3525,MATCH(B3224,Orders!$A$2:$A$3525,0))</f>
        <v>Delivered</v>
      </c>
      <c r="J3224" s="16" t="n">
        <f aca="false">D3224*E3224*(1-F3224/100)</f>
        <v>5277</v>
      </c>
      <c r="K3224" s="16" t="n">
        <f aca="false">D3224*H3224</f>
        <v>3095.91</v>
      </c>
      <c r="L3224" s="16" t="n">
        <f aca="false">J3224-K3224</f>
        <v>2181.09</v>
      </c>
    </row>
    <row r="3225" customFormat="false" ht="15" hidden="false" customHeight="false" outlineLevel="0" collapsed="false">
      <c r="A3225" s="12" t="n">
        <v>3224</v>
      </c>
      <c r="B3225" s="12" t="n">
        <v>1702</v>
      </c>
      <c r="C3225" s="12" t="n">
        <v>120</v>
      </c>
      <c r="D3225" s="12" t="n">
        <v>1</v>
      </c>
      <c r="E3225" s="16" t="n">
        <v>1229</v>
      </c>
      <c r="F3225" s="12" t="n">
        <v>0</v>
      </c>
      <c r="G3225" s="12" t="str">
        <f aca="false">INDEX(Products!$C$2:$C$181,MATCH(C3225,Products!$A$2:$A$181,0))</f>
        <v>Beauty</v>
      </c>
      <c r="H3225" s="16" t="n">
        <f aca="false">INDEX(Products!$E$2:$E$181,MATCH(C3225,Products!$A$2:$A$181,0))</f>
        <v>719.48</v>
      </c>
      <c r="I3225" s="12" t="str">
        <f aca="false">INDEX(Orders!$G$2:$G$3525,MATCH(B3225,Orders!$A$2:$A$3525,0))</f>
        <v>Delivered</v>
      </c>
      <c r="J3225" s="16" t="n">
        <f aca="false">D3225*E3225*(1-F3225/100)</f>
        <v>1229</v>
      </c>
      <c r="K3225" s="16" t="n">
        <f aca="false">D3225*H3225</f>
        <v>719.48</v>
      </c>
      <c r="L3225" s="16" t="n">
        <f aca="false">J3225-K3225</f>
        <v>509.52</v>
      </c>
    </row>
    <row r="3226" customFormat="false" ht="15" hidden="false" customHeight="false" outlineLevel="0" collapsed="false">
      <c r="A3226" s="12" t="n">
        <v>3225</v>
      </c>
      <c r="B3226" s="12" t="n">
        <v>1703</v>
      </c>
      <c r="C3226" s="12" t="n">
        <v>29</v>
      </c>
      <c r="D3226" s="12" t="n">
        <v>1</v>
      </c>
      <c r="E3226" s="16" t="n">
        <v>1269</v>
      </c>
      <c r="F3226" s="12" t="n">
        <v>5</v>
      </c>
      <c r="G3226" s="12" t="str">
        <f aca="false">INDEX(Products!$C$2:$C$181,MATCH(C3226,Products!$A$2:$A$181,0))</f>
        <v>Electronics</v>
      </c>
      <c r="H3226" s="16" t="n">
        <f aca="false">INDEX(Products!$E$2:$E$181,MATCH(C3226,Products!$A$2:$A$181,0))</f>
        <v>747.69</v>
      </c>
      <c r="I3226" s="12" t="str">
        <f aca="false">INDEX(Orders!$G$2:$G$3525,MATCH(B3226,Orders!$A$2:$A$3525,0))</f>
        <v>Delivered</v>
      </c>
      <c r="J3226" s="16" t="n">
        <f aca="false">D3226*E3226*(1-F3226/100)</f>
        <v>1205.55</v>
      </c>
      <c r="K3226" s="16" t="n">
        <f aca="false">D3226*H3226</f>
        <v>747.69</v>
      </c>
      <c r="L3226" s="16" t="n">
        <f aca="false">J3226-K3226</f>
        <v>457.86</v>
      </c>
    </row>
    <row r="3227" customFormat="false" ht="15" hidden="false" customHeight="false" outlineLevel="0" collapsed="false">
      <c r="A3227" s="12" t="n">
        <v>3226</v>
      </c>
      <c r="B3227" s="12" t="n">
        <v>1703</v>
      </c>
      <c r="C3227" s="12" t="n">
        <v>77</v>
      </c>
      <c r="D3227" s="12" t="n">
        <v>1</v>
      </c>
      <c r="E3227" s="16" t="n">
        <v>699</v>
      </c>
      <c r="F3227" s="12" t="n">
        <v>0</v>
      </c>
      <c r="G3227" s="12" t="str">
        <f aca="false">INDEX(Products!$C$2:$C$181,MATCH(C3227,Products!$A$2:$A$181,0))</f>
        <v>Fashion</v>
      </c>
      <c r="H3227" s="16" t="n">
        <f aca="false">INDEX(Products!$E$2:$E$181,MATCH(C3227,Products!$A$2:$A$181,0))</f>
        <v>452.88</v>
      </c>
      <c r="I3227" s="12" t="str">
        <f aca="false">INDEX(Orders!$G$2:$G$3525,MATCH(B3227,Orders!$A$2:$A$3525,0))</f>
        <v>Delivered</v>
      </c>
      <c r="J3227" s="16" t="n">
        <f aca="false">D3227*E3227*(1-F3227/100)</f>
        <v>699</v>
      </c>
      <c r="K3227" s="16" t="n">
        <f aca="false">D3227*H3227</f>
        <v>452.88</v>
      </c>
      <c r="L3227" s="16" t="n">
        <f aca="false">J3227-K3227</f>
        <v>246.12</v>
      </c>
    </row>
    <row r="3228" customFormat="false" ht="15" hidden="false" customHeight="false" outlineLevel="0" collapsed="false">
      <c r="A3228" s="12" t="n">
        <v>3227</v>
      </c>
      <c r="B3228" s="12" t="n">
        <v>1703</v>
      </c>
      <c r="C3228" s="12" t="n">
        <v>76</v>
      </c>
      <c r="D3228" s="12" t="n">
        <v>1</v>
      </c>
      <c r="E3228" s="16" t="n">
        <v>2759</v>
      </c>
      <c r="F3228" s="12" t="n">
        <v>0</v>
      </c>
      <c r="G3228" s="12" t="str">
        <f aca="false">INDEX(Products!$C$2:$C$181,MATCH(C3228,Products!$A$2:$A$181,0))</f>
        <v>Fashion</v>
      </c>
      <c r="H3228" s="16" t="n">
        <f aca="false">INDEX(Products!$E$2:$E$181,MATCH(C3228,Products!$A$2:$A$181,0))</f>
        <v>1649.64</v>
      </c>
      <c r="I3228" s="12" t="str">
        <f aca="false">INDEX(Orders!$G$2:$G$3525,MATCH(B3228,Orders!$A$2:$A$3525,0))</f>
        <v>Delivered</v>
      </c>
      <c r="J3228" s="16" t="n">
        <f aca="false">D3228*E3228*(1-F3228/100)</f>
        <v>2759</v>
      </c>
      <c r="K3228" s="16" t="n">
        <f aca="false">D3228*H3228</f>
        <v>1649.64</v>
      </c>
      <c r="L3228" s="16" t="n">
        <f aca="false">J3228-K3228</f>
        <v>1109.36</v>
      </c>
    </row>
    <row r="3229" customFormat="false" ht="15" hidden="false" customHeight="false" outlineLevel="0" collapsed="false">
      <c r="A3229" s="12" t="n">
        <v>3228</v>
      </c>
      <c r="B3229" s="12" t="n">
        <v>1704</v>
      </c>
      <c r="C3229" s="12" t="n">
        <v>137</v>
      </c>
      <c r="D3229" s="12" t="n">
        <v>1</v>
      </c>
      <c r="E3229" s="16" t="n">
        <v>3509</v>
      </c>
      <c r="F3229" s="12" t="n">
        <v>10</v>
      </c>
      <c r="G3229" s="12" t="str">
        <f aca="false">INDEX(Products!$C$2:$C$181,MATCH(C3229,Products!$A$2:$A$181,0))</f>
        <v>Sports &amp; Fitness</v>
      </c>
      <c r="H3229" s="16" t="n">
        <f aca="false">INDEX(Products!$E$2:$E$181,MATCH(C3229,Products!$A$2:$A$181,0))</f>
        <v>2570.86</v>
      </c>
      <c r="I3229" s="12" t="str">
        <f aca="false">INDEX(Orders!$G$2:$G$3525,MATCH(B3229,Orders!$A$2:$A$3525,0))</f>
        <v>Returned</v>
      </c>
      <c r="J3229" s="16" t="n">
        <f aca="false">D3229*E3229*(1-F3229/100)</f>
        <v>3158.1</v>
      </c>
      <c r="K3229" s="16" t="n">
        <f aca="false">D3229*H3229</f>
        <v>2570.86</v>
      </c>
      <c r="L3229" s="16" t="n">
        <f aca="false">J3229-K3229</f>
        <v>587.24</v>
      </c>
    </row>
    <row r="3230" customFormat="false" ht="15" hidden="false" customHeight="false" outlineLevel="0" collapsed="false">
      <c r="A3230" s="12" t="n">
        <v>3229</v>
      </c>
      <c r="B3230" s="12" t="n">
        <v>1704</v>
      </c>
      <c r="C3230" s="12" t="n">
        <v>53</v>
      </c>
      <c r="D3230" s="12" t="n">
        <v>1</v>
      </c>
      <c r="E3230" s="16" t="n">
        <v>4579</v>
      </c>
      <c r="F3230" s="12" t="n">
        <v>15</v>
      </c>
      <c r="G3230" s="12" t="str">
        <f aca="false">INDEX(Products!$C$2:$C$181,MATCH(C3230,Products!$A$2:$A$181,0))</f>
        <v>Home &amp; Kitchen</v>
      </c>
      <c r="H3230" s="16" t="n">
        <f aca="false">INDEX(Products!$E$2:$E$181,MATCH(C3230,Products!$A$2:$A$181,0))</f>
        <v>2746.75</v>
      </c>
      <c r="I3230" s="12" t="str">
        <f aca="false">INDEX(Orders!$G$2:$G$3525,MATCH(B3230,Orders!$A$2:$A$3525,0))</f>
        <v>Returned</v>
      </c>
      <c r="J3230" s="16" t="n">
        <f aca="false">D3230*E3230*(1-F3230/100)</f>
        <v>3892.15</v>
      </c>
      <c r="K3230" s="16" t="n">
        <f aca="false">D3230*H3230</f>
        <v>2746.75</v>
      </c>
      <c r="L3230" s="16" t="n">
        <f aca="false">J3230-K3230</f>
        <v>1145.4</v>
      </c>
    </row>
    <row r="3231" customFormat="false" ht="15" hidden="false" customHeight="false" outlineLevel="0" collapsed="false">
      <c r="A3231" s="12" t="n">
        <v>3230</v>
      </c>
      <c r="B3231" s="12" t="n">
        <v>1704</v>
      </c>
      <c r="C3231" s="12" t="n">
        <v>26</v>
      </c>
      <c r="D3231" s="12" t="n">
        <v>1</v>
      </c>
      <c r="E3231" s="16" t="n">
        <v>5849</v>
      </c>
      <c r="F3231" s="12" t="n">
        <v>10</v>
      </c>
      <c r="G3231" s="12" t="str">
        <f aca="false">INDEX(Products!$C$2:$C$181,MATCH(C3231,Products!$A$2:$A$181,0))</f>
        <v>Electronics</v>
      </c>
      <c r="H3231" s="16" t="n">
        <f aca="false">INDEX(Products!$E$2:$E$181,MATCH(C3231,Products!$A$2:$A$181,0))</f>
        <v>4123.7</v>
      </c>
      <c r="I3231" s="12" t="str">
        <f aca="false">INDEX(Orders!$G$2:$G$3525,MATCH(B3231,Orders!$A$2:$A$3525,0))</f>
        <v>Returned</v>
      </c>
      <c r="J3231" s="16" t="n">
        <f aca="false">D3231*E3231*(1-F3231/100)</f>
        <v>5264.1</v>
      </c>
      <c r="K3231" s="16" t="n">
        <f aca="false">D3231*H3231</f>
        <v>4123.7</v>
      </c>
      <c r="L3231" s="16" t="n">
        <f aca="false">J3231-K3231</f>
        <v>1140.4</v>
      </c>
    </row>
    <row r="3232" customFormat="false" ht="15" hidden="false" customHeight="false" outlineLevel="0" collapsed="false">
      <c r="A3232" s="12" t="n">
        <v>3231</v>
      </c>
      <c r="B3232" s="12" t="n">
        <v>1704</v>
      </c>
      <c r="C3232" s="12" t="n">
        <v>8</v>
      </c>
      <c r="D3232" s="12" t="n">
        <v>1</v>
      </c>
      <c r="E3232" s="16" t="n">
        <v>1759</v>
      </c>
      <c r="F3232" s="12" t="n">
        <v>0</v>
      </c>
      <c r="G3232" s="12" t="str">
        <f aca="false">INDEX(Products!$C$2:$C$181,MATCH(C3232,Products!$A$2:$A$181,0))</f>
        <v>Electronics</v>
      </c>
      <c r="H3232" s="16" t="n">
        <f aca="false">INDEX(Products!$E$2:$E$181,MATCH(C3232,Products!$A$2:$A$181,0))</f>
        <v>1031.97</v>
      </c>
      <c r="I3232" s="12" t="str">
        <f aca="false">INDEX(Orders!$G$2:$G$3525,MATCH(B3232,Orders!$A$2:$A$3525,0))</f>
        <v>Returned</v>
      </c>
      <c r="J3232" s="16" t="n">
        <f aca="false">D3232*E3232*(1-F3232/100)</f>
        <v>1759</v>
      </c>
      <c r="K3232" s="16" t="n">
        <f aca="false">D3232*H3232</f>
        <v>1031.97</v>
      </c>
      <c r="L3232" s="16" t="n">
        <f aca="false">J3232-K3232</f>
        <v>727.03</v>
      </c>
    </row>
    <row r="3233" customFormat="false" ht="15" hidden="false" customHeight="false" outlineLevel="0" collapsed="false">
      <c r="A3233" s="12" t="n">
        <v>3232</v>
      </c>
      <c r="B3233" s="12" t="n">
        <v>1705</v>
      </c>
      <c r="C3233" s="12" t="n">
        <v>25</v>
      </c>
      <c r="D3233" s="12" t="n">
        <v>2</v>
      </c>
      <c r="E3233" s="16" t="n">
        <v>3649</v>
      </c>
      <c r="F3233" s="12" t="n">
        <v>0</v>
      </c>
      <c r="G3233" s="12" t="str">
        <f aca="false">INDEX(Products!$C$2:$C$181,MATCH(C3233,Products!$A$2:$A$181,0))</f>
        <v>Electronics</v>
      </c>
      <c r="H3233" s="16" t="n">
        <f aca="false">INDEX(Products!$E$2:$E$181,MATCH(C3233,Products!$A$2:$A$181,0))</f>
        <v>2141.86</v>
      </c>
      <c r="I3233" s="12" t="str">
        <f aca="false">INDEX(Orders!$G$2:$G$3525,MATCH(B3233,Orders!$A$2:$A$3525,0))</f>
        <v>Delivered</v>
      </c>
      <c r="J3233" s="16" t="n">
        <f aca="false">D3233*E3233*(1-F3233/100)</f>
        <v>7298</v>
      </c>
      <c r="K3233" s="16" t="n">
        <f aca="false">D3233*H3233</f>
        <v>4283.72</v>
      </c>
      <c r="L3233" s="16" t="n">
        <f aca="false">J3233-K3233</f>
        <v>3014.28</v>
      </c>
    </row>
    <row r="3234" customFormat="false" ht="15" hidden="false" customHeight="false" outlineLevel="0" collapsed="false">
      <c r="A3234" s="12" t="n">
        <v>3233</v>
      </c>
      <c r="B3234" s="12" t="n">
        <v>1705</v>
      </c>
      <c r="C3234" s="12" t="n">
        <v>174</v>
      </c>
      <c r="D3234" s="12" t="n">
        <v>1</v>
      </c>
      <c r="E3234" s="16" t="n">
        <v>619</v>
      </c>
      <c r="F3234" s="12" t="n">
        <v>15</v>
      </c>
      <c r="G3234" s="12" t="str">
        <f aca="false">INDEX(Products!$C$2:$C$181,MATCH(C3234,Products!$A$2:$A$181,0))</f>
        <v>Books &amp; Stationery</v>
      </c>
      <c r="H3234" s="16" t="n">
        <f aca="false">INDEX(Products!$E$2:$E$181,MATCH(C3234,Products!$A$2:$A$181,0))</f>
        <v>346.06</v>
      </c>
      <c r="I3234" s="12" t="str">
        <f aca="false">INDEX(Orders!$G$2:$G$3525,MATCH(B3234,Orders!$A$2:$A$3525,0))</f>
        <v>Delivered</v>
      </c>
      <c r="J3234" s="16" t="n">
        <f aca="false">D3234*E3234*(1-F3234/100)</f>
        <v>526.15</v>
      </c>
      <c r="K3234" s="16" t="n">
        <f aca="false">D3234*H3234</f>
        <v>346.06</v>
      </c>
      <c r="L3234" s="16" t="n">
        <f aca="false">J3234-K3234</f>
        <v>180.09</v>
      </c>
    </row>
    <row r="3235" customFormat="false" ht="15" hidden="false" customHeight="false" outlineLevel="0" collapsed="false">
      <c r="A3235" s="12" t="n">
        <v>3234</v>
      </c>
      <c r="B3235" s="12" t="n">
        <v>1705</v>
      </c>
      <c r="C3235" s="12" t="n">
        <v>140</v>
      </c>
      <c r="D3235" s="12" t="n">
        <v>1</v>
      </c>
      <c r="E3235" s="16" t="n">
        <v>2889</v>
      </c>
      <c r="F3235" s="12" t="n">
        <v>0</v>
      </c>
      <c r="G3235" s="12" t="str">
        <f aca="false">INDEX(Products!$C$2:$C$181,MATCH(C3235,Products!$A$2:$A$181,0))</f>
        <v>Sports &amp; Fitness</v>
      </c>
      <c r="H3235" s="16" t="n">
        <f aca="false">INDEX(Products!$E$2:$E$181,MATCH(C3235,Products!$A$2:$A$181,0))</f>
        <v>2048.76</v>
      </c>
      <c r="I3235" s="12" t="str">
        <f aca="false">INDEX(Orders!$G$2:$G$3525,MATCH(B3235,Orders!$A$2:$A$3525,0))</f>
        <v>Delivered</v>
      </c>
      <c r="J3235" s="16" t="n">
        <f aca="false">D3235*E3235*(1-F3235/100)</f>
        <v>2889</v>
      </c>
      <c r="K3235" s="16" t="n">
        <f aca="false">D3235*H3235</f>
        <v>2048.76</v>
      </c>
      <c r="L3235" s="16" t="n">
        <f aca="false">J3235-K3235</f>
        <v>840.24</v>
      </c>
    </row>
    <row r="3236" customFormat="false" ht="15" hidden="false" customHeight="false" outlineLevel="0" collapsed="false">
      <c r="A3236" s="12" t="n">
        <v>3235</v>
      </c>
      <c r="B3236" s="12" t="n">
        <v>1706</v>
      </c>
      <c r="C3236" s="12" t="n">
        <v>93</v>
      </c>
      <c r="D3236" s="12" t="n">
        <v>3</v>
      </c>
      <c r="E3236" s="16" t="n">
        <v>589</v>
      </c>
      <c r="F3236" s="12" t="n">
        <v>5</v>
      </c>
      <c r="G3236" s="12" t="str">
        <f aca="false">INDEX(Products!$C$2:$C$181,MATCH(C3236,Products!$A$2:$A$181,0))</f>
        <v>Beauty</v>
      </c>
      <c r="H3236" s="16" t="n">
        <f aca="false">INDEX(Products!$E$2:$E$181,MATCH(C3236,Products!$A$2:$A$181,0))</f>
        <v>401.7</v>
      </c>
      <c r="I3236" s="12" t="str">
        <f aca="false">INDEX(Orders!$G$2:$G$3525,MATCH(B3236,Orders!$A$2:$A$3525,0))</f>
        <v>Cancelled</v>
      </c>
      <c r="J3236" s="16" t="n">
        <f aca="false">D3236*E3236*(1-F3236/100)</f>
        <v>1678.65</v>
      </c>
      <c r="K3236" s="16" t="n">
        <f aca="false">D3236*H3236</f>
        <v>1205.1</v>
      </c>
      <c r="L3236" s="16" t="n">
        <f aca="false">J3236-K3236</f>
        <v>473.55</v>
      </c>
    </row>
    <row r="3237" customFormat="false" ht="15" hidden="false" customHeight="false" outlineLevel="0" collapsed="false">
      <c r="A3237" s="12" t="n">
        <v>3236</v>
      </c>
      <c r="B3237" s="12" t="n">
        <v>1706</v>
      </c>
      <c r="C3237" s="12" t="n">
        <v>79</v>
      </c>
      <c r="D3237" s="12" t="n">
        <v>3</v>
      </c>
      <c r="E3237" s="16" t="n">
        <v>2119</v>
      </c>
      <c r="F3237" s="12" t="n">
        <v>0</v>
      </c>
      <c r="G3237" s="12" t="str">
        <f aca="false">INDEX(Products!$C$2:$C$181,MATCH(C3237,Products!$A$2:$A$181,0))</f>
        <v>Fashion</v>
      </c>
      <c r="H3237" s="16" t="n">
        <f aca="false">INDEX(Products!$E$2:$E$181,MATCH(C3237,Products!$A$2:$A$181,0))</f>
        <v>1488.22</v>
      </c>
      <c r="I3237" s="12" t="str">
        <f aca="false">INDEX(Orders!$G$2:$G$3525,MATCH(B3237,Orders!$A$2:$A$3525,0))</f>
        <v>Cancelled</v>
      </c>
      <c r="J3237" s="16" t="n">
        <f aca="false">D3237*E3237*(1-F3237/100)</f>
        <v>6357</v>
      </c>
      <c r="K3237" s="16" t="n">
        <f aca="false">D3237*H3237</f>
        <v>4464.66</v>
      </c>
      <c r="L3237" s="16" t="n">
        <f aca="false">J3237-K3237</f>
        <v>1892.34</v>
      </c>
    </row>
    <row r="3238" customFormat="false" ht="15" hidden="false" customHeight="false" outlineLevel="0" collapsed="false">
      <c r="A3238" s="12" t="n">
        <v>3237</v>
      </c>
      <c r="B3238" s="12" t="n">
        <v>1707</v>
      </c>
      <c r="C3238" s="12" t="n">
        <v>8</v>
      </c>
      <c r="D3238" s="12" t="n">
        <v>1</v>
      </c>
      <c r="E3238" s="16" t="n">
        <v>1759</v>
      </c>
      <c r="F3238" s="12" t="n">
        <v>0</v>
      </c>
      <c r="G3238" s="12" t="str">
        <f aca="false">INDEX(Products!$C$2:$C$181,MATCH(C3238,Products!$A$2:$A$181,0))</f>
        <v>Electronics</v>
      </c>
      <c r="H3238" s="16" t="n">
        <f aca="false">INDEX(Products!$E$2:$E$181,MATCH(C3238,Products!$A$2:$A$181,0))</f>
        <v>1031.97</v>
      </c>
      <c r="I3238" s="12" t="str">
        <f aca="false">INDEX(Orders!$G$2:$G$3525,MATCH(B3238,Orders!$A$2:$A$3525,0))</f>
        <v>Cancelled</v>
      </c>
      <c r="J3238" s="16" t="n">
        <f aca="false">D3238*E3238*(1-F3238/100)</f>
        <v>1759</v>
      </c>
      <c r="K3238" s="16" t="n">
        <f aca="false">D3238*H3238</f>
        <v>1031.97</v>
      </c>
      <c r="L3238" s="16" t="n">
        <f aca="false">J3238-K3238</f>
        <v>727.03</v>
      </c>
    </row>
    <row r="3239" customFormat="false" ht="15" hidden="false" customHeight="false" outlineLevel="0" collapsed="false">
      <c r="A3239" s="12" t="n">
        <v>3238</v>
      </c>
      <c r="B3239" s="12" t="n">
        <v>1708</v>
      </c>
      <c r="C3239" s="12" t="n">
        <v>168</v>
      </c>
      <c r="D3239" s="12" t="n">
        <v>1</v>
      </c>
      <c r="E3239" s="16" t="n">
        <v>149</v>
      </c>
      <c r="F3239" s="12" t="n">
        <v>0</v>
      </c>
      <c r="G3239" s="12" t="str">
        <f aca="false">INDEX(Products!$C$2:$C$181,MATCH(C3239,Products!$A$2:$A$181,0))</f>
        <v>Books &amp; Stationery</v>
      </c>
      <c r="H3239" s="16" t="n">
        <f aca="false">INDEX(Products!$E$2:$E$181,MATCH(C3239,Products!$A$2:$A$181,0))</f>
        <v>83.16</v>
      </c>
      <c r="I3239" s="12" t="str">
        <f aca="false">INDEX(Orders!$G$2:$G$3525,MATCH(B3239,Orders!$A$2:$A$3525,0))</f>
        <v>Delivered</v>
      </c>
      <c r="J3239" s="16" t="n">
        <f aca="false">D3239*E3239*(1-F3239/100)</f>
        <v>149</v>
      </c>
      <c r="K3239" s="16" t="n">
        <f aca="false">D3239*H3239</f>
        <v>83.16</v>
      </c>
      <c r="L3239" s="16" t="n">
        <f aca="false">J3239-K3239</f>
        <v>65.84</v>
      </c>
    </row>
    <row r="3240" customFormat="false" ht="15" hidden="false" customHeight="false" outlineLevel="0" collapsed="false">
      <c r="A3240" s="12" t="n">
        <v>3239</v>
      </c>
      <c r="B3240" s="12" t="n">
        <v>1708</v>
      </c>
      <c r="C3240" s="12" t="n">
        <v>34</v>
      </c>
      <c r="D3240" s="12" t="n">
        <v>1</v>
      </c>
      <c r="E3240" s="16" t="n">
        <v>1059</v>
      </c>
      <c r="F3240" s="12" t="n">
        <v>0</v>
      </c>
      <c r="G3240" s="12" t="str">
        <f aca="false">INDEX(Products!$C$2:$C$181,MATCH(C3240,Products!$A$2:$A$181,0))</f>
        <v>Home &amp; Kitchen</v>
      </c>
      <c r="H3240" s="16" t="n">
        <f aca="false">INDEX(Products!$E$2:$E$181,MATCH(C3240,Products!$A$2:$A$181,0))</f>
        <v>752.36</v>
      </c>
      <c r="I3240" s="12" t="str">
        <f aca="false">INDEX(Orders!$G$2:$G$3525,MATCH(B3240,Orders!$A$2:$A$3525,0))</f>
        <v>Delivered</v>
      </c>
      <c r="J3240" s="16" t="n">
        <f aca="false">D3240*E3240*(1-F3240/100)</f>
        <v>1059</v>
      </c>
      <c r="K3240" s="16" t="n">
        <f aca="false">D3240*H3240</f>
        <v>752.36</v>
      </c>
      <c r="L3240" s="16" t="n">
        <f aca="false">J3240-K3240</f>
        <v>306.64</v>
      </c>
    </row>
    <row r="3241" customFormat="false" ht="15" hidden="false" customHeight="false" outlineLevel="0" collapsed="false">
      <c r="A3241" s="12" t="n">
        <v>3240</v>
      </c>
      <c r="B3241" s="12" t="n">
        <v>1708</v>
      </c>
      <c r="C3241" s="12" t="n">
        <v>126</v>
      </c>
      <c r="D3241" s="12" t="n">
        <v>1</v>
      </c>
      <c r="E3241" s="16" t="n">
        <v>1359</v>
      </c>
      <c r="F3241" s="12" t="n">
        <v>5</v>
      </c>
      <c r="G3241" s="12" t="str">
        <f aca="false">INDEX(Products!$C$2:$C$181,MATCH(C3241,Products!$A$2:$A$181,0))</f>
        <v>Sports &amp; Fitness</v>
      </c>
      <c r="H3241" s="16" t="n">
        <f aca="false">INDEX(Products!$E$2:$E$181,MATCH(C3241,Products!$A$2:$A$181,0))</f>
        <v>852.12</v>
      </c>
      <c r="I3241" s="12" t="str">
        <f aca="false">INDEX(Orders!$G$2:$G$3525,MATCH(B3241,Orders!$A$2:$A$3525,0))</f>
        <v>Delivered</v>
      </c>
      <c r="J3241" s="16" t="n">
        <f aca="false">D3241*E3241*(1-F3241/100)</f>
        <v>1291.05</v>
      </c>
      <c r="K3241" s="16" t="n">
        <f aca="false">D3241*H3241</f>
        <v>852.12</v>
      </c>
      <c r="L3241" s="16" t="n">
        <f aca="false">J3241-K3241</f>
        <v>438.93</v>
      </c>
    </row>
    <row r="3242" customFormat="false" ht="15" hidden="false" customHeight="false" outlineLevel="0" collapsed="false">
      <c r="A3242" s="12" t="n">
        <v>3241</v>
      </c>
      <c r="B3242" s="12" t="n">
        <v>1708</v>
      </c>
      <c r="C3242" s="12" t="n">
        <v>71</v>
      </c>
      <c r="D3242" s="12" t="n">
        <v>1</v>
      </c>
      <c r="E3242" s="16" t="n">
        <v>2909</v>
      </c>
      <c r="F3242" s="12" t="n">
        <v>0</v>
      </c>
      <c r="G3242" s="12" t="str">
        <f aca="false">INDEX(Products!$C$2:$C$181,MATCH(C3242,Products!$A$2:$A$181,0))</f>
        <v>Fashion</v>
      </c>
      <c r="H3242" s="16" t="n">
        <f aca="false">INDEX(Products!$E$2:$E$181,MATCH(C3242,Products!$A$2:$A$181,0))</f>
        <v>1746.44</v>
      </c>
      <c r="I3242" s="12" t="str">
        <f aca="false">INDEX(Orders!$G$2:$G$3525,MATCH(B3242,Orders!$A$2:$A$3525,0))</f>
        <v>Delivered</v>
      </c>
      <c r="J3242" s="16" t="n">
        <f aca="false">D3242*E3242*(1-F3242/100)</f>
        <v>2909</v>
      </c>
      <c r="K3242" s="16" t="n">
        <f aca="false">D3242*H3242</f>
        <v>1746.44</v>
      </c>
      <c r="L3242" s="16" t="n">
        <f aca="false">J3242-K3242</f>
        <v>1162.56</v>
      </c>
    </row>
    <row r="3243" customFormat="false" ht="15" hidden="false" customHeight="false" outlineLevel="0" collapsed="false">
      <c r="A3243" s="12" t="n">
        <v>3242</v>
      </c>
      <c r="B3243" s="12" t="n">
        <v>1709</v>
      </c>
      <c r="C3243" s="12" t="n">
        <v>74</v>
      </c>
      <c r="D3243" s="12" t="n">
        <v>2</v>
      </c>
      <c r="E3243" s="16" t="n">
        <v>1959</v>
      </c>
      <c r="F3243" s="12" t="n">
        <v>10</v>
      </c>
      <c r="G3243" s="12" t="str">
        <f aca="false">INDEX(Products!$C$2:$C$181,MATCH(C3243,Products!$A$2:$A$181,0))</f>
        <v>Fashion</v>
      </c>
      <c r="H3243" s="16" t="n">
        <f aca="false">INDEX(Products!$E$2:$E$181,MATCH(C3243,Products!$A$2:$A$181,0))</f>
        <v>1274.4</v>
      </c>
      <c r="I3243" s="12" t="str">
        <f aca="false">INDEX(Orders!$G$2:$G$3525,MATCH(B3243,Orders!$A$2:$A$3525,0))</f>
        <v>Delivered</v>
      </c>
      <c r="J3243" s="16" t="n">
        <f aca="false">D3243*E3243*(1-F3243/100)</f>
        <v>3526.2</v>
      </c>
      <c r="K3243" s="16" t="n">
        <f aca="false">D3243*H3243</f>
        <v>2548.8</v>
      </c>
      <c r="L3243" s="16" t="n">
        <f aca="false">J3243-K3243</f>
        <v>977.4</v>
      </c>
    </row>
    <row r="3244" customFormat="false" ht="15" hidden="false" customHeight="false" outlineLevel="0" collapsed="false">
      <c r="A3244" s="12" t="n">
        <v>3243</v>
      </c>
      <c r="B3244" s="12" t="n">
        <v>1710</v>
      </c>
      <c r="C3244" s="12" t="n">
        <v>175</v>
      </c>
      <c r="D3244" s="12" t="n">
        <v>1</v>
      </c>
      <c r="E3244" s="16" t="n">
        <v>409</v>
      </c>
      <c r="F3244" s="12" t="n">
        <v>10</v>
      </c>
      <c r="G3244" s="12" t="str">
        <f aca="false">INDEX(Products!$C$2:$C$181,MATCH(C3244,Products!$A$2:$A$181,0))</f>
        <v>Books &amp; Stationery</v>
      </c>
      <c r="H3244" s="16" t="n">
        <f aca="false">INDEX(Products!$E$2:$E$181,MATCH(C3244,Products!$A$2:$A$181,0))</f>
        <v>276.15</v>
      </c>
      <c r="I3244" s="12" t="str">
        <f aca="false">INDEX(Orders!$G$2:$G$3525,MATCH(B3244,Orders!$A$2:$A$3525,0))</f>
        <v>Delivered</v>
      </c>
      <c r="J3244" s="16" t="n">
        <f aca="false">D3244*E3244*(1-F3244/100)</f>
        <v>368.1</v>
      </c>
      <c r="K3244" s="16" t="n">
        <f aca="false">D3244*H3244</f>
        <v>276.15</v>
      </c>
      <c r="L3244" s="16" t="n">
        <f aca="false">J3244-K3244</f>
        <v>91.9500000000001</v>
      </c>
    </row>
    <row r="3245" customFormat="false" ht="15" hidden="false" customHeight="false" outlineLevel="0" collapsed="false">
      <c r="A3245" s="12" t="n">
        <v>3244</v>
      </c>
      <c r="B3245" s="12" t="n">
        <v>1711</v>
      </c>
      <c r="C3245" s="12" t="n">
        <v>12</v>
      </c>
      <c r="D3245" s="12" t="n">
        <v>1</v>
      </c>
      <c r="E3245" s="16" t="n">
        <v>2329</v>
      </c>
      <c r="F3245" s="12" t="n">
        <v>0</v>
      </c>
      <c r="G3245" s="12" t="str">
        <f aca="false">INDEX(Products!$C$2:$C$181,MATCH(C3245,Products!$A$2:$A$181,0))</f>
        <v>Electronics</v>
      </c>
      <c r="H3245" s="16" t="n">
        <f aca="false">INDEX(Products!$E$2:$E$181,MATCH(C3245,Products!$A$2:$A$181,0))</f>
        <v>1451.6</v>
      </c>
      <c r="I3245" s="12" t="str">
        <f aca="false">INDEX(Orders!$G$2:$G$3525,MATCH(B3245,Orders!$A$2:$A$3525,0))</f>
        <v>Delivered</v>
      </c>
      <c r="J3245" s="16" t="n">
        <f aca="false">D3245*E3245*(1-F3245/100)</f>
        <v>2329</v>
      </c>
      <c r="K3245" s="16" t="n">
        <f aca="false">D3245*H3245</f>
        <v>1451.6</v>
      </c>
      <c r="L3245" s="16" t="n">
        <f aca="false">J3245-K3245</f>
        <v>877.4</v>
      </c>
    </row>
    <row r="3246" customFormat="false" ht="15" hidden="false" customHeight="false" outlineLevel="0" collapsed="false">
      <c r="A3246" s="12" t="n">
        <v>3245</v>
      </c>
      <c r="B3246" s="12" t="n">
        <v>1712</v>
      </c>
      <c r="C3246" s="12" t="n">
        <v>20</v>
      </c>
      <c r="D3246" s="12" t="n">
        <v>1</v>
      </c>
      <c r="E3246" s="16" t="n">
        <v>4369</v>
      </c>
      <c r="F3246" s="12" t="n">
        <v>0</v>
      </c>
      <c r="G3246" s="12" t="str">
        <f aca="false">INDEX(Products!$C$2:$C$181,MATCH(C3246,Products!$A$2:$A$181,0))</f>
        <v>Electronics</v>
      </c>
      <c r="H3246" s="16" t="n">
        <f aca="false">INDEX(Products!$E$2:$E$181,MATCH(C3246,Products!$A$2:$A$181,0))</f>
        <v>2787.56</v>
      </c>
      <c r="I3246" s="12" t="str">
        <f aca="false">INDEX(Orders!$G$2:$G$3525,MATCH(B3246,Orders!$A$2:$A$3525,0))</f>
        <v>Delivered</v>
      </c>
      <c r="J3246" s="16" t="n">
        <f aca="false">D3246*E3246*(1-F3246/100)</f>
        <v>4369</v>
      </c>
      <c r="K3246" s="16" t="n">
        <f aca="false">D3246*H3246</f>
        <v>2787.56</v>
      </c>
      <c r="L3246" s="16" t="n">
        <f aca="false">J3246-K3246</f>
        <v>1581.44</v>
      </c>
    </row>
    <row r="3247" customFormat="false" ht="15" hidden="false" customHeight="false" outlineLevel="0" collapsed="false">
      <c r="A3247" s="12" t="n">
        <v>3246</v>
      </c>
      <c r="B3247" s="12" t="n">
        <v>1712</v>
      </c>
      <c r="C3247" s="12" t="n">
        <v>111</v>
      </c>
      <c r="D3247" s="12" t="n">
        <v>1</v>
      </c>
      <c r="E3247" s="16" t="n">
        <v>1249</v>
      </c>
      <c r="F3247" s="12" t="n">
        <v>0</v>
      </c>
      <c r="G3247" s="12" t="str">
        <f aca="false">INDEX(Products!$C$2:$C$181,MATCH(C3247,Products!$A$2:$A$181,0))</f>
        <v>Beauty</v>
      </c>
      <c r="H3247" s="16" t="n">
        <f aca="false">INDEX(Products!$E$2:$E$181,MATCH(C3247,Products!$A$2:$A$181,0))</f>
        <v>828.91</v>
      </c>
      <c r="I3247" s="12" t="str">
        <f aca="false">INDEX(Orders!$G$2:$G$3525,MATCH(B3247,Orders!$A$2:$A$3525,0))</f>
        <v>Delivered</v>
      </c>
      <c r="J3247" s="16" t="n">
        <f aca="false">D3247*E3247*(1-F3247/100)</f>
        <v>1249</v>
      </c>
      <c r="K3247" s="16" t="n">
        <f aca="false">D3247*H3247</f>
        <v>828.91</v>
      </c>
      <c r="L3247" s="16" t="n">
        <f aca="false">J3247-K3247</f>
        <v>420.09</v>
      </c>
    </row>
    <row r="3248" customFormat="false" ht="15" hidden="false" customHeight="false" outlineLevel="0" collapsed="false">
      <c r="A3248" s="12" t="n">
        <v>3247</v>
      </c>
      <c r="B3248" s="12" t="n">
        <v>1713</v>
      </c>
      <c r="C3248" s="12" t="n">
        <v>135</v>
      </c>
      <c r="D3248" s="12" t="n">
        <v>3</v>
      </c>
      <c r="E3248" s="16" t="n">
        <v>1609</v>
      </c>
      <c r="F3248" s="12" t="n">
        <v>0</v>
      </c>
      <c r="G3248" s="12" t="str">
        <f aca="false">INDEX(Products!$C$2:$C$181,MATCH(C3248,Products!$A$2:$A$181,0))</f>
        <v>Sports &amp; Fitness</v>
      </c>
      <c r="H3248" s="16" t="n">
        <f aca="false">INDEX(Products!$E$2:$E$181,MATCH(C3248,Products!$A$2:$A$181,0))</f>
        <v>979.43</v>
      </c>
      <c r="I3248" s="12" t="str">
        <f aca="false">INDEX(Orders!$G$2:$G$3525,MATCH(B3248,Orders!$A$2:$A$3525,0))</f>
        <v>Delivered</v>
      </c>
      <c r="J3248" s="16" t="n">
        <f aca="false">D3248*E3248*(1-F3248/100)</f>
        <v>4827</v>
      </c>
      <c r="K3248" s="16" t="n">
        <f aca="false">D3248*H3248</f>
        <v>2938.29</v>
      </c>
      <c r="L3248" s="16" t="n">
        <f aca="false">J3248-K3248</f>
        <v>1888.71</v>
      </c>
    </row>
    <row r="3249" customFormat="false" ht="15" hidden="false" customHeight="false" outlineLevel="0" collapsed="false">
      <c r="A3249" s="12" t="n">
        <v>3248</v>
      </c>
      <c r="B3249" s="12" t="n">
        <v>1714</v>
      </c>
      <c r="C3249" s="12" t="n">
        <v>177</v>
      </c>
      <c r="D3249" s="12" t="n">
        <v>1</v>
      </c>
      <c r="E3249" s="16" t="n">
        <v>639</v>
      </c>
      <c r="F3249" s="12" t="n">
        <v>5</v>
      </c>
      <c r="G3249" s="12" t="str">
        <f aca="false">INDEX(Products!$C$2:$C$181,MATCH(C3249,Products!$A$2:$A$181,0))</f>
        <v>Books &amp; Stationery</v>
      </c>
      <c r="H3249" s="16" t="n">
        <f aca="false">INDEX(Products!$E$2:$E$181,MATCH(C3249,Products!$A$2:$A$181,0))</f>
        <v>372.27</v>
      </c>
      <c r="I3249" s="12" t="str">
        <f aca="false">INDEX(Orders!$G$2:$G$3525,MATCH(B3249,Orders!$A$2:$A$3525,0))</f>
        <v>Delivered</v>
      </c>
      <c r="J3249" s="16" t="n">
        <f aca="false">D3249*E3249*(1-F3249/100)</f>
        <v>607.05</v>
      </c>
      <c r="K3249" s="16" t="n">
        <f aca="false">D3249*H3249</f>
        <v>372.27</v>
      </c>
      <c r="L3249" s="16" t="n">
        <f aca="false">J3249-K3249</f>
        <v>234.78</v>
      </c>
    </row>
    <row r="3250" customFormat="false" ht="15" hidden="false" customHeight="false" outlineLevel="0" collapsed="false">
      <c r="A3250" s="12" t="n">
        <v>3249</v>
      </c>
      <c r="B3250" s="12" t="n">
        <v>1714</v>
      </c>
      <c r="C3250" s="12" t="n">
        <v>98</v>
      </c>
      <c r="D3250" s="12" t="n">
        <v>1</v>
      </c>
      <c r="E3250" s="16" t="n">
        <v>719</v>
      </c>
      <c r="F3250" s="12" t="n">
        <v>0</v>
      </c>
      <c r="G3250" s="12" t="str">
        <f aca="false">INDEX(Products!$C$2:$C$181,MATCH(C3250,Products!$A$2:$A$181,0))</f>
        <v>Beauty</v>
      </c>
      <c r="H3250" s="16" t="n">
        <f aca="false">INDEX(Products!$E$2:$E$181,MATCH(C3250,Products!$A$2:$A$181,0))</f>
        <v>445.67</v>
      </c>
      <c r="I3250" s="12" t="str">
        <f aca="false">INDEX(Orders!$G$2:$G$3525,MATCH(B3250,Orders!$A$2:$A$3525,0))</f>
        <v>Delivered</v>
      </c>
      <c r="J3250" s="16" t="n">
        <f aca="false">D3250*E3250*(1-F3250/100)</f>
        <v>719</v>
      </c>
      <c r="K3250" s="16" t="n">
        <f aca="false">D3250*H3250</f>
        <v>445.67</v>
      </c>
      <c r="L3250" s="16" t="n">
        <f aca="false">J3250-K3250</f>
        <v>273.33</v>
      </c>
    </row>
    <row r="3251" customFormat="false" ht="15" hidden="false" customHeight="false" outlineLevel="0" collapsed="false">
      <c r="A3251" s="12" t="n">
        <v>3250</v>
      </c>
      <c r="B3251" s="12" t="n">
        <v>1715</v>
      </c>
      <c r="C3251" s="12" t="n">
        <v>18</v>
      </c>
      <c r="D3251" s="12" t="n">
        <v>1</v>
      </c>
      <c r="E3251" s="16" t="n">
        <v>5829</v>
      </c>
      <c r="F3251" s="12" t="n">
        <v>10</v>
      </c>
      <c r="G3251" s="12" t="str">
        <f aca="false">INDEX(Products!$C$2:$C$181,MATCH(C3251,Products!$A$2:$A$181,0))</f>
        <v>Electronics</v>
      </c>
      <c r="H3251" s="16" t="n">
        <f aca="false">INDEX(Products!$E$2:$E$181,MATCH(C3251,Products!$A$2:$A$181,0))</f>
        <v>4148.38</v>
      </c>
      <c r="I3251" s="12" t="str">
        <f aca="false">INDEX(Orders!$G$2:$G$3525,MATCH(B3251,Orders!$A$2:$A$3525,0))</f>
        <v>Returned</v>
      </c>
      <c r="J3251" s="16" t="n">
        <f aca="false">D3251*E3251*(1-F3251/100)</f>
        <v>5246.1</v>
      </c>
      <c r="K3251" s="16" t="n">
        <f aca="false">D3251*H3251</f>
        <v>4148.38</v>
      </c>
      <c r="L3251" s="16" t="n">
        <f aca="false">J3251-K3251</f>
        <v>1097.72</v>
      </c>
    </row>
    <row r="3252" customFormat="false" ht="15" hidden="false" customHeight="false" outlineLevel="0" collapsed="false">
      <c r="A3252" s="12" t="n">
        <v>3251</v>
      </c>
      <c r="B3252" s="12" t="n">
        <v>1716</v>
      </c>
      <c r="C3252" s="12" t="n">
        <v>106</v>
      </c>
      <c r="D3252" s="12" t="n">
        <v>1</v>
      </c>
      <c r="E3252" s="16" t="n">
        <v>1069</v>
      </c>
      <c r="F3252" s="12" t="n">
        <v>10</v>
      </c>
      <c r="G3252" s="12" t="str">
        <f aca="false">INDEX(Products!$C$2:$C$181,MATCH(C3252,Products!$A$2:$A$181,0))</f>
        <v>Beauty</v>
      </c>
      <c r="H3252" s="16" t="n">
        <f aca="false">INDEX(Products!$E$2:$E$181,MATCH(C3252,Products!$A$2:$A$181,0))</f>
        <v>735.88</v>
      </c>
      <c r="I3252" s="12" t="str">
        <f aca="false">INDEX(Orders!$G$2:$G$3525,MATCH(B3252,Orders!$A$2:$A$3525,0))</f>
        <v>Delivered</v>
      </c>
      <c r="J3252" s="16" t="n">
        <f aca="false">D3252*E3252*(1-F3252/100)</f>
        <v>962.1</v>
      </c>
      <c r="K3252" s="16" t="n">
        <f aca="false">D3252*H3252</f>
        <v>735.88</v>
      </c>
      <c r="L3252" s="16" t="n">
        <f aca="false">J3252-K3252</f>
        <v>226.22</v>
      </c>
    </row>
    <row r="3253" customFormat="false" ht="15" hidden="false" customHeight="false" outlineLevel="0" collapsed="false">
      <c r="A3253" s="12" t="n">
        <v>3252</v>
      </c>
      <c r="B3253" s="12" t="n">
        <v>1716</v>
      </c>
      <c r="C3253" s="12" t="n">
        <v>23</v>
      </c>
      <c r="D3253" s="12" t="n">
        <v>2</v>
      </c>
      <c r="E3253" s="16" t="n">
        <v>2159</v>
      </c>
      <c r="F3253" s="12" t="n">
        <v>5</v>
      </c>
      <c r="G3253" s="12" t="str">
        <f aca="false">INDEX(Products!$C$2:$C$181,MATCH(C3253,Products!$A$2:$A$181,0))</f>
        <v>Electronics</v>
      </c>
      <c r="H3253" s="16" t="n">
        <f aca="false">INDEX(Products!$E$2:$E$181,MATCH(C3253,Products!$A$2:$A$181,0))</f>
        <v>1473.53</v>
      </c>
      <c r="I3253" s="12" t="str">
        <f aca="false">INDEX(Orders!$G$2:$G$3525,MATCH(B3253,Orders!$A$2:$A$3525,0))</f>
        <v>Delivered</v>
      </c>
      <c r="J3253" s="16" t="n">
        <f aca="false">D3253*E3253*(1-F3253/100)</f>
        <v>4102.1</v>
      </c>
      <c r="K3253" s="16" t="n">
        <f aca="false">D3253*H3253</f>
        <v>2947.06</v>
      </c>
      <c r="L3253" s="16" t="n">
        <f aca="false">J3253-K3253</f>
        <v>1155.04</v>
      </c>
    </row>
    <row r="3254" customFormat="false" ht="15" hidden="false" customHeight="false" outlineLevel="0" collapsed="false">
      <c r="A3254" s="12" t="n">
        <v>3253</v>
      </c>
      <c r="B3254" s="12" t="n">
        <v>1717</v>
      </c>
      <c r="C3254" s="12" t="n">
        <v>155</v>
      </c>
      <c r="D3254" s="12" t="n">
        <v>1</v>
      </c>
      <c r="E3254" s="16" t="n">
        <v>749</v>
      </c>
      <c r="F3254" s="12" t="n">
        <v>10</v>
      </c>
      <c r="G3254" s="12" t="str">
        <f aca="false">INDEX(Products!$C$2:$C$181,MATCH(C3254,Products!$A$2:$A$181,0))</f>
        <v>Books &amp; Stationery</v>
      </c>
      <c r="H3254" s="16" t="n">
        <f aca="false">INDEX(Products!$E$2:$E$181,MATCH(C3254,Products!$A$2:$A$181,0))</f>
        <v>452.52</v>
      </c>
      <c r="I3254" s="12" t="str">
        <f aca="false">INDEX(Orders!$G$2:$G$3525,MATCH(B3254,Orders!$A$2:$A$3525,0))</f>
        <v>Delivered</v>
      </c>
      <c r="J3254" s="16" t="n">
        <f aca="false">D3254*E3254*(1-F3254/100)</f>
        <v>674.1</v>
      </c>
      <c r="K3254" s="16" t="n">
        <f aca="false">D3254*H3254</f>
        <v>452.52</v>
      </c>
      <c r="L3254" s="16" t="n">
        <f aca="false">J3254-K3254</f>
        <v>221.58</v>
      </c>
    </row>
    <row r="3255" customFormat="false" ht="15" hidden="false" customHeight="false" outlineLevel="0" collapsed="false">
      <c r="A3255" s="12" t="n">
        <v>3254</v>
      </c>
      <c r="B3255" s="12" t="n">
        <v>1717</v>
      </c>
      <c r="C3255" s="12" t="n">
        <v>118</v>
      </c>
      <c r="D3255" s="12" t="n">
        <v>1</v>
      </c>
      <c r="E3255" s="16" t="n">
        <v>479</v>
      </c>
      <c r="F3255" s="12" t="n">
        <v>0</v>
      </c>
      <c r="G3255" s="12" t="str">
        <f aca="false">INDEX(Products!$C$2:$C$181,MATCH(C3255,Products!$A$2:$A$181,0))</f>
        <v>Beauty</v>
      </c>
      <c r="H3255" s="16" t="n">
        <f aca="false">INDEX(Products!$E$2:$E$181,MATCH(C3255,Products!$A$2:$A$181,0))</f>
        <v>332.66</v>
      </c>
      <c r="I3255" s="12" t="str">
        <f aca="false">INDEX(Orders!$G$2:$G$3525,MATCH(B3255,Orders!$A$2:$A$3525,0))</f>
        <v>Delivered</v>
      </c>
      <c r="J3255" s="16" t="n">
        <f aca="false">D3255*E3255*(1-F3255/100)</f>
        <v>479</v>
      </c>
      <c r="K3255" s="16" t="n">
        <f aca="false">D3255*H3255</f>
        <v>332.66</v>
      </c>
      <c r="L3255" s="16" t="n">
        <f aca="false">J3255-K3255</f>
        <v>146.34</v>
      </c>
    </row>
    <row r="3256" customFormat="false" ht="15" hidden="false" customHeight="false" outlineLevel="0" collapsed="false">
      <c r="A3256" s="12" t="n">
        <v>3255</v>
      </c>
      <c r="B3256" s="12" t="n">
        <v>1717</v>
      </c>
      <c r="C3256" s="12" t="n">
        <v>101</v>
      </c>
      <c r="D3256" s="12" t="n">
        <v>2</v>
      </c>
      <c r="E3256" s="16" t="n">
        <v>1219</v>
      </c>
      <c r="F3256" s="12" t="n">
        <v>0</v>
      </c>
      <c r="G3256" s="12" t="str">
        <f aca="false">INDEX(Products!$C$2:$C$181,MATCH(C3256,Products!$A$2:$A$181,0))</f>
        <v>Beauty</v>
      </c>
      <c r="H3256" s="16" t="n">
        <f aca="false">INDEX(Products!$E$2:$E$181,MATCH(C3256,Products!$A$2:$A$181,0))</f>
        <v>690.96</v>
      </c>
      <c r="I3256" s="12" t="str">
        <f aca="false">INDEX(Orders!$G$2:$G$3525,MATCH(B3256,Orders!$A$2:$A$3525,0))</f>
        <v>Delivered</v>
      </c>
      <c r="J3256" s="16" t="n">
        <f aca="false">D3256*E3256*(1-F3256/100)</f>
        <v>2438</v>
      </c>
      <c r="K3256" s="16" t="n">
        <f aca="false">D3256*H3256</f>
        <v>1381.92</v>
      </c>
      <c r="L3256" s="16" t="n">
        <f aca="false">J3256-K3256</f>
        <v>1056.08</v>
      </c>
    </row>
    <row r="3257" customFormat="false" ht="15" hidden="false" customHeight="false" outlineLevel="0" collapsed="false">
      <c r="A3257" s="12" t="n">
        <v>3256</v>
      </c>
      <c r="B3257" s="12" t="n">
        <v>1717</v>
      </c>
      <c r="C3257" s="12" t="n">
        <v>151</v>
      </c>
      <c r="D3257" s="12" t="n">
        <v>2</v>
      </c>
      <c r="E3257" s="16" t="n">
        <v>149</v>
      </c>
      <c r="F3257" s="12" t="n">
        <v>20</v>
      </c>
      <c r="G3257" s="12" t="str">
        <f aca="false">INDEX(Products!$C$2:$C$181,MATCH(C3257,Products!$A$2:$A$181,0))</f>
        <v>Books &amp; Stationery</v>
      </c>
      <c r="H3257" s="16" t="n">
        <f aca="false">INDEX(Products!$E$2:$E$181,MATCH(C3257,Products!$A$2:$A$181,0))</f>
        <v>97.78</v>
      </c>
      <c r="I3257" s="12" t="str">
        <f aca="false">INDEX(Orders!$G$2:$G$3525,MATCH(B3257,Orders!$A$2:$A$3525,0))</f>
        <v>Delivered</v>
      </c>
      <c r="J3257" s="16" t="n">
        <f aca="false">D3257*E3257*(1-F3257/100)</f>
        <v>238.4</v>
      </c>
      <c r="K3257" s="16" t="n">
        <f aca="false">D3257*H3257</f>
        <v>195.56</v>
      </c>
      <c r="L3257" s="16" t="n">
        <f aca="false">J3257-K3257</f>
        <v>42.84</v>
      </c>
    </row>
    <row r="3258" customFormat="false" ht="15" hidden="false" customHeight="false" outlineLevel="0" collapsed="false">
      <c r="A3258" s="12" t="n">
        <v>3257</v>
      </c>
      <c r="B3258" s="12" t="n">
        <v>1718</v>
      </c>
      <c r="C3258" s="12" t="n">
        <v>133</v>
      </c>
      <c r="D3258" s="12" t="n">
        <v>1</v>
      </c>
      <c r="E3258" s="16" t="n">
        <v>3549</v>
      </c>
      <c r="F3258" s="12" t="n">
        <v>0</v>
      </c>
      <c r="G3258" s="12" t="str">
        <f aca="false">INDEX(Products!$C$2:$C$181,MATCH(C3258,Products!$A$2:$A$181,0))</f>
        <v>Sports &amp; Fitness</v>
      </c>
      <c r="H3258" s="16" t="n">
        <f aca="false">INDEX(Products!$E$2:$E$181,MATCH(C3258,Products!$A$2:$A$181,0))</f>
        <v>2477.75</v>
      </c>
      <c r="I3258" s="12" t="str">
        <f aca="false">INDEX(Orders!$G$2:$G$3525,MATCH(B3258,Orders!$A$2:$A$3525,0))</f>
        <v>Delivered</v>
      </c>
      <c r="J3258" s="16" t="n">
        <f aca="false">D3258*E3258*(1-F3258/100)</f>
        <v>3549</v>
      </c>
      <c r="K3258" s="16" t="n">
        <f aca="false">D3258*H3258</f>
        <v>2477.75</v>
      </c>
      <c r="L3258" s="16" t="n">
        <f aca="false">J3258-K3258</f>
        <v>1071.25</v>
      </c>
    </row>
    <row r="3259" customFormat="false" ht="15" hidden="false" customHeight="false" outlineLevel="0" collapsed="false">
      <c r="A3259" s="12" t="n">
        <v>3258</v>
      </c>
      <c r="B3259" s="12" t="n">
        <v>1718</v>
      </c>
      <c r="C3259" s="12" t="n">
        <v>86</v>
      </c>
      <c r="D3259" s="12" t="n">
        <v>1</v>
      </c>
      <c r="E3259" s="16" t="n">
        <v>2139</v>
      </c>
      <c r="F3259" s="12" t="n">
        <v>5</v>
      </c>
      <c r="G3259" s="12" t="str">
        <f aca="false">INDEX(Products!$C$2:$C$181,MATCH(C3259,Products!$A$2:$A$181,0))</f>
        <v>Fashion</v>
      </c>
      <c r="H3259" s="16" t="n">
        <f aca="false">INDEX(Products!$E$2:$E$181,MATCH(C3259,Products!$A$2:$A$181,0))</f>
        <v>1183.55</v>
      </c>
      <c r="I3259" s="12" t="str">
        <f aca="false">INDEX(Orders!$G$2:$G$3525,MATCH(B3259,Orders!$A$2:$A$3525,0))</f>
        <v>Delivered</v>
      </c>
      <c r="J3259" s="16" t="n">
        <f aca="false">D3259*E3259*(1-F3259/100)</f>
        <v>2032.05</v>
      </c>
      <c r="K3259" s="16" t="n">
        <f aca="false">D3259*H3259</f>
        <v>1183.55</v>
      </c>
      <c r="L3259" s="16" t="n">
        <f aca="false">J3259-K3259</f>
        <v>848.5</v>
      </c>
    </row>
    <row r="3260" customFormat="false" ht="15" hidden="false" customHeight="false" outlineLevel="0" collapsed="false">
      <c r="A3260" s="12" t="n">
        <v>3259</v>
      </c>
      <c r="B3260" s="12" t="n">
        <v>1719</v>
      </c>
      <c r="C3260" s="12" t="n">
        <v>172</v>
      </c>
      <c r="D3260" s="12" t="n">
        <v>1</v>
      </c>
      <c r="E3260" s="16" t="n">
        <v>249</v>
      </c>
      <c r="F3260" s="12" t="n">
        <v>0</v>
      </c>
      <c r="G3260" s="12" t="str">
        <f aca="false">INDEX(Products!$C$2:$C$181,MATCH(C3260,Products!$A$2:$A$181,0))</f>
        <v>Books &amp; Stationery</v>
      </c>
      <c r="H3260" s="16" t="n">
        <f aca="false">INDEX(Products!$E$2:$E$181,MATCH(C3260,Products!$A$2:$A$181,0))</f>
        <v>158.56</v>
      </c>
      <c r="I3260" s="12" t="str">
        <f aca="false">INDEX(Orders!$G$2:$G$3525,MATCH(B3260,Orders!$A$2:$A$3525,0))</f>
        <v>Cancelled</v>
      </c>
      <c r="J3260" s="16" t="n">
        <f aca="false">D3260*E3260*(1-F3260/100)</f>
        <v>249</v>
      </c>
      <c r="K3260" s="16" t="n">
        <f aca="false">D3260*H3260</f>
        <v>158.56</v>
      </c>
      <c r="L3260" s="16" t="n">
        <f aca="false">J3260-K3260</f>
        <v>90.44</v>
      </c>
    </row>
    <row r="3261" customFormat="false" ht="15" hidden="false" customHeight="false" outlineLevel="0" collapsed="false">
      <c r="A3261" s="12" t="n">
        <v>3260</v>
      </c>
      <c r="B3261" s="12" t="n">
        <v>1719</v>
      </c>
      <c r="C3261" s="12" t="n">
        <v>117</v>
      </c>
      <c r="D3261" s="12" t="n">
        <v>1</v>
      </c>
      <c r="E3261" s="16" t="n">
        <v>1109</v>
      </c>
      <c r="F3261" s="12" t="n">
        <v>5</v>
      </c>
      <c r="G3261" s="12" t="str">
        <f aca="false">INDEX(Products!$C$2:$C$181,MATCH(C3261,Products!$A$2:$A$181,0))</f>
        <v>Beauty</v>
      </c>
      <c r="H3261" s="16" t="n">
        <f aca="false">INDEX(Products!$E$2:$E$181,MATCH(C3261,Products!$A$2:$A$181,0))</f>
        <v>719.19</v>
      </c>
      <c r="I3261" s="12" t="str">
        <f aca="false">INDEX(Orders!$G$2:$G$3525,MATCH(B3261,Orders!$A$2:$A$3525,0))</f>
        <v>Cancelled</v>
      </c>
      <c r="J3261" s="16" t="n">
        <f aca="false">D3261*E3261*(1-F3261/100)</f>
        <v>1053.55</v>
      </c>
      <c r="K3261" s="16" t="n">
        <f aca="false">D3261*H3261</f>
        <v>719.19</v>
      </c>
      <c r="L3261" s="16" t="n">
        <f aca="false">J3261-K3261</f>
        <v>334.36</v>
      </c>
    </row>
    <row r="3262" customFormat="false" ht="15" hidden="false" customHeight="false" outlineLevel="0" collapsed="false">
      <c r="A3262" s="12" t="n">
        <v>3261</v>
      </c>
      <c r="B3262" s="12" t="n">
        <v>1719</v>
      </c>
      <c r="C3262" s="12" t="n">
        <v>173</v>
      </c>
      <c r="D3262" s="12" t="n">
        <v>1</v>
      </c>
      <c r="E3262" s="16" t="n">
        <v>429</v>
      </c>
      <c r="F3262" s="12" t="n">
        <v>0</v>
      </c>
      <c r="G3262" s="12" t="str">
        <f aca="false">INDEX(Products!$C$2:$C$181,MATCH(C3262,Products!$A$2:$A$181,0))</f>
        <v>Books &amp; Stationery</v>
      </c>
      <c r="H3262" s="16" t="n">
        <f aca="false">INDEX(Products!$E$2:$E$181,MATCH(C3262,Products!$A$2:$A$181,0))</f>
        <v>288.79</v>
      </c>
      <c r="I3262" s="12" t="str">
        <f aca="false">INDEX(Orders!$G$2:$G$3525,MATCH(B3262,Orders!$A$2:$A$3525,0))</f>
        <v>Cancelled</v>
      </c>
      <c r="J3262" s="16" t="n">
        <f aca="false">D3262*E3262*(1-F3262/100)</f>
        <v>429</v>
      </c>
      <c r="K3262" s="16" t="n">
        <f aca="false">D3262*H3262</f>
        <v>288.79</v>
      </c>
      <c r="L3262" s="16" t="n">
        <f aca="false">J3262-K3262</f>
        <v>140.21</v>
      </c>
    </row>
    <row r="3263" customFormat="false" ht="15" hidden="false" customHeight="false" outlineLevel="0" collapsed="false">
      <c r="A3263" s="12" t="n">
        <v>3262</v>
      </c>
      <c r="B3263" s="12" t="n">
        <v>1719</v>
      </c>
      <c r="C3263" s="12" t="n">
        <v>51</v>
      </c>
      <c r="D3263" s="12" t="n">
        <v>1</v>
      </c>
      <c r="E3263" s="16" t="n">
        <v>549</v>
      </c>
      <c r="F3263" s="12" t="n">
        <v>0</v>
      </c>
      <c r="G3263" s="12" t="str">
        <f aca="false">INDEX(Products!$C$2:$C$181,MATCH(C3263,Products!$A$2:$A$181,0))</f>
        <v>Home &amp; Kitchen</v>
      </c>
      <c r="H3263" s="16" t="n">
        <f aca="false">INDEX(Products!$E$2:$E$181,MATCH(C3263,Products!$A$2:$A$181,0))</f>
        <v>371.83</v>
      </c>
      <c r="I3263" s="12" t="str">
        <f aca="false">INDEX(Orders!$G$2:$G$3525,MATCH(B3263,Orders!$A$2:$A$3525,0))</f>
        <v>Cancelled</v>
      </c>
      <c r="J3263" s="16" t="n">
        <f aca="false">D3263*E3263*(1-F3263/100)</f>
        <v>549</v>
      </c>
      <c r="K3263" s="16" t="n">
        <f aca="false">D3263*H3263</f>
        <v>371.83</v>
      </c>
      <c r="L3263" s="16" t="n">
        <f aca="false">J3263-K3263</f>
        <v>177.17</v>
      </c>
    </row>
    <row r="3264" customFormat="false" ht="15" hidden="false" customHeight="false" outlineLevel="0" collapsed="false">
      <c r="A3264" s="12" t="n">
        <v>3263</v>
      </c>
      <c r="B3264" s="12" t="n">
        <v>1720</v>
      </c>
      <c r="C3264" s="12" t="n">
        <v>149</v>
      </c>
      <c r="D3264" s="12" t="n">
        <v>1</v>
      </c>
      <c r="E3264" s="16" t="n">
        <v>3149</v>
      </c>
      <c r="F3264" s="12" t="n">
        <v>5</v>
      </c>
      <c r="G3264" s="12" t="str">
        <f aca="false">INDEX(Products!$C$2:$C$181,MATCH(C3264,Products!$A$2:$A$181,0))</f>
        <v>Sports &amp; Fitness</v>
      </c>
      <c r="H3264" s="16" t="n">
        <f aca="false">INDEX(Products!$E$2:$E$181,MATCH(C3264,Products!$A$2:$A$181,0))</f>
        <v>1867.87</v>
      </c>
      <c r="I3264" s="12" t="str">
        <f aca="false">INDEX(Orders!$G$2:$G$3525,MATCH(B3264,Orders!$A$2:$A$3525,0))</f>
        <v>Delivered</v>
      </c>
      <c r="J3264" s="16" t="n">
        <f aca="false">D3264*E3264*(1-F3264/100)</f>
        <v>2991.55</v>
      </c>
      <c r="K3264" s="16" t="n">
        <f aca="false">D3264*H3264</f>
        <v>1867.87</v>
      </c>
      <c r="L3264" s="16" t="n">
        <f aca="false">J3264-K3264</f>
        <v>1123.68</v>
      </c>
    </row>
    <row r="3265" customFormat="false" ht="15" hidden="false" customHeight="false" outlineLevel="0" collapsed="false">
      <c r="A3265" s="12" t="n">
        <v>3264</v>
      </c>
      <c r="B3265" s="12" t="n">
        <v>1720</v>
      </c>
      <c r="C3265" s="12" t="n">
        <v>5</v>
      </c>
      <c r="D3265" s="12" t="n">
        <v>2</v>
      </c>
      <c r="E3265" s="16" t="n">
        <v>3939</v>
      </c>
      <c r="F3265" s="12" t="n">
        <v>0</v>
      </c>
      <c r="G3265" s="12" t="str">
        <f aca="false">INDEX(Products!$C$2:$C$181,MATCH(C3265,Products!$A$2:$A$181,0))</f>
        <v>Electronics</v>
      </c>
      <c r="H3265" s="16" t="n">
        <f aca="false">INDEX(Products!$E$2:$E$181,MATCH(C3265,Products!$A$2:$A$181,0))</f>
        <v>2724.27</v>
      </c>
      <c r="I3265" s="12" t="str">
        <f aca="false">INDEX(Orders!$G$2:$G$3525,MATCH(B3265,Orders!$A$2:$A$3525,0))</f>
        <v>Delivered</v>
      </c>
      <c r="J3265" s="16" t="n">
        <f aca="false">D3265*E3265*(1-F3265/100)</f>
        <v>7878</v>
      </c>
      <c r="K3265" s="16" t="n">
        <f aca="false">D3265*H3265</f>
        <v>5448.54</v>
      </c>
      <c r="L3265" s="16" t="n">
        <f aca="false">J3265-K3265</f>
        <v>2429.46</v>
      </c>
    </row>
    <row r="3266" customFormat="false" ht="15" hidden="false" customHeight="false" outlineLevel="0" collapsed="false">
      <c r="A3266" s="12" t="n">
        <v>3265</v>
      </c>
      <c r="B3266" s="12" t="n">
        <v>1720</v>
      </c>
      <c r="C3266" s="12" t="n">
        <v>93</v>
      </c>
      <c r="D3266" s="12" t="n">
        <v>1</v>
      </c>
      <c r="E3266" s="16" t="n">
        <v>589</v>
      </c>
      <c r="F3266" s="12" t="n">
        <v>0</v>
      </c>
      <c r="G3266" s="12" t="str">
        <f aca="false">INDEX(Products!$C$2:$C$181,MATCH(C3266,Products!$A$2:$A$181,0))</f>
        <v>Beauty</v>
      </c>
      <c r="H3266" s="16" t="n">
        <f aca="false">INDEX(Products!$E$2:$E$181,MATCH(C3266,Products!$A$2:$A$181,0))</f>
        <v>401.7</v>
      </c>
      <c r="I3266" s="12" t="str">
        <f aca="false">INDEX(Orders!$G$2:$G$3525,MATCH(B3266,Orders!$A$2:$A$3525,0))</f>
        <v>Delivered</v>
      </c>
      <c r="J3266" s="16" t="n">
        <f aca="false">D3266*E3266*(1-F3266/100)</f>
        <v>589</v>
      </c>
      <c r="K3266" s="16" t="n">
        <f aca="false">D3266*H3266</f>
        <v>401.7</v>
      </c>
      <c r="L3266" s="16" t="n">
        <f aca="false">J3266-K3266</f>
        <v>187.3</v>
      </c>
    </row>
    <row r="3267" customFormat="false" ht="15" hidden="false" customHeight="false" outlineLevel="0" collapsed="false">
      <c r="A3267" s="12" t="n">
        <v>3266</v>
      </c>
      <c r="B3267" s="12" t="n">
        <v>1720</v>
      </c>
      <c r="C3267" s="12" t="n">
        <v>129</v>
      </c>
      <c r="D3267" s="12" t="n">
        <v>1</v>
      </c>
      <c r="E3267" s="16" t="n">
        <v>3769</v>
      </c>
      <c r="F3267" s="12" t="n">
        <v>0</v>
      </c>
      <c r="G3267" s="12" t="str">
        <f aca="false">INDEX(Products!$C$2:$C$181,MATCH(C3267,Products!$A$2:$A$181,0))</f>
        <v>Sports &amp; Fitness</v>
      </c>
      <c r="H3267" s="16" t="n">
        <f aca="false">INDEX(Products!$E$2:$E$181,MATCH(C3267,Products!$A$2:$A$181,0))</f>
        <v>2597.62</v>
      </c>
      <c r="I3267" s="12" t="str">
        <f aca="false">INDEX(Orders!$G$2:$G$3525,MATCH(B3267,Orders!$A$2:$A$3525,0))</f>
        <v>Delivered</v>
      </c>
      <c r="J3267" s="16" t="n">
        <f aca="false">D3267*E3267*(1-F3267/100)</f>
        <v>3769</v>
      </c>
      <c r="K3267" s="16" t="n">
        <f aca="false">D3267*H3267</f>
        <v>2597.62</v>
      </c>
      <c r="L3267" s="16" t="n">
        <f aca="false">J3267-K3267</f>
        <v>1171.38</v>
      </c>
    </row>
    <row r="3268" customFormat="false" ht="15" hidden="false" customHeight="false" outlineLevel="0" collapsed="false">
      <c r="A3268" s="12" t="n">
        <v>3267</v>
      </c>
      <c r="B3268" s="12" t="n">
        <v>1721</v>
      </c>
      <c r="C3268" s="12" t="n">
        <v>142</v>
      </c>
      <c r="D3268" s="12" t="n">
        <v>1</v>
      </c>
      <c r="E3268" s="16" t="n">
        <v>1669</v>
      </c>
      <c r="F3268" s="12" t="n">
        <v>5</v>
      </c>
      <c r="G3268" s="12" t="str">
        <f aca="false">INDEX(Products!$C$2:$C$181,MATCH(C3268,Products!$A$2:$A$181,0))</f>
        <v>Sports &amp; Fitness</v>
      </c>
      <c r="H3268" s="16" t="n">
        <f aca="false">INDEX(Products!$E$2:$E$181,MATCH(C3268,Products!$A$2:$A$181,0))</f>
        <v>949.32</v>
      </c>
      <c r="I3268" s="12" t="str">
        <f aca="false">INDEX(Orders!$G$2:$G$3525,MATCH(B3268,Orders!$A$2:$A$3525,0))</f>
        <v>Delivered</v>
      </c>
      <c r="J3268" s="16" t="n">
        <f aca="false">D3268*E3268*(1-F3268/100)</f>
        <v>1585.55</v>
      </c>
      <c r="K3268" s="16" t="n">
        <f aca="false">D3268*H3268</f>
        <v>949.32</v>
      </c>
      <c r="L3268" s="16" t="n">
        <f aca="false">J3268-K3268</f>
        <v>636.23</v>
      </c>
    </row>
    <row r="3269" customFormat="false" ht="15" hidden="false" customHeight="false" outlineLevel="0" collapsed="false">
      <c r="A3269" s="12" t="n">
        <v>3268</v>
      </c>
      <c r="B3269" s="12" t="n">
        <v>1721</v>
      </c>
      <c r="C3269" s="12" t="n">
        <v>97</v>
      </c>
      <c r="D3269" s="12" t="n">
        <v>1</v>
      </c>
      <c r="E3269" s="16" t="n">
        <v>1649</v>
      </c>
      <c r="F3269" s="12" t="n">
        <v>15</v>
      </c>
      <c r="G3269" s="12" t="str">
        <f aca="false">INDEX(Products!$C$2:$C$181,MATCH(C3269,Products!$A$2:$A$181,0))</f>
        <v>Beauty</v>
      </c>
      <c r="H3269" s="16" t="n">
        <f aca="false">INDEX(Products!$E$2:$E$181,MATCH(C3269,Products!$A$2:$A$181,0))</f>
        <v>1115.75</v>
      </c>
      <c r="I3269" s="12" t="str">
        <f aca="false">INDEX(Orders!$G$2:$G$3525,MATCH(B3269,Orders!$A$2:$A$3525,0))</f>
        <v>Delivered</v>
      </c>
      <c r="J3269" s="16" t="n">
        <f aca="false">D3269*E3269*(1-F3269/100)</f>
        <v>1401.65</v>
      </c>
      <c r="K3269" s="16" t="n">
        <f aca="false">D3269*H3269</f>
        <v>1115.75</v>
      </c>
      <c r="L3269" s="16" t="n">
        <f aca="false">J3269-K3269</f>
        <v>285.9</v>
      </c>
    </row>
    <row r="3270" customFormat="false" ht="15" hidden="false" customHeight="false" outlineLevel="0" collapsed="false">
      <c r="A3270" s="12" t="n">
        <v>3269</v>
      </c>
      <c r="B3270" s="12" t="n">
        <v>1721</v>
      </c>
      <c r="C3270" s="12" t="n">
        <v>10</v>
      </c>
      <c r="D3270" s="12" t="n">
        <v>1</v>
      </c>
      <c r="E3270" s="16" t="n">
        <v>3059</v>
      </c>
      <c r="F3270" s="12" t="n">
        <v>0</v>
      </c>
      <c r="G3270" s="12" t="str">
        <f aca="false">INDEX(Products!$C$2:$C$181,MATCH(C3270,Products!$A$2:$A$181,0))</f>
        <v>Electronics</v>
      </c>
      <c r="H3270" s="16" t="n">
        <f aca="false">INDEX(Products!$E$2:$E$181,MATCH(C3270,Products!$A$2:$A$181,0))</f>
        <v>1860.62</v>
      </c>
      <c r="I3270" s="12" t="str">
        <f aca="false">INDEX(Orders!$G$2:$G$3525,MATCH(B3270,Orders!$A$2:$A$3525,0))</f>
        <v>Delivered</v>
      </c>
      <c r="J3270" s="16" t="n">
        <f aca="false">D3270*E3270*(1-F3270/100)</f>
        <v>3059</v>
      </c>
      <c r="K3270" s="16" t="n">
        <f aca="false">D3270*H3270</f>
        <v>1860.62</v>
      </c>
      <c r="L3270" s="16" t="n">
        <f aca="false">J3270-K3270</f>
        <v>1198.38</v>
      </c>
    </row>
    <row r="3271" customFormat="false" ht="15" hidden="false" customHeight="false" outlineLevel="0" collapsed="false">
      <c r="A3271" s="12" t="n">
        <v>3270</v>
      </c>
      <c r="B3271" s="12" t="n">
        <v>1722</v>
      </c>
      <c r="C3271" s="12" t="n">
        <v>33</v>
      </c>
      <c r="D3271" s="12" t="n">
        <v>1</v>
      </c>
      <c r="E3271" s="16" t="n">
        <v>1699</v>
      </c>
      <c r="F3271" s="12" t="n">
        <v>0</v>
      </c>
      <c r="G3271" s="12" t="str">
        <f aca="false">INDEX(Products!$C$2:$C$181,MATCH(C3271,Products!$A$2:$A$181,0))</f>
        <v>Home &amp; Kitchen</v>
      </c>
      <c r="H3271" s="16" t="n">
        <f aca="false">INDEX(Products!$E$2:$E$181,MATCH(C3271,Products!$A$2:$A$181,0))</f>
        <v>1118.86</v>
      </c>
      <c r="I3271" s="12" t="str">
        <f aca="false">INDEX(Orders!$G$2:$G$3525,MATCH(B3271,Orders!$A$2:$A$3525,0))</f>
        <v>Delivered</v>
      </c>
      <c r="J3271" s="16" t="n">
        <f aca="false">D3271*E3271*(1-F3271/100)</f>
        <v>1699</v>
      </c>
      <c r="K3271" s="16" t="n">
        <f aca="false">D3271*H3271</f>
        <v>1118.86</v>
      </c>
      <c r="L3271" s="16" t="n">
        <f aca="false">J3271-K3271</f>
        <v>580.14</v>
      </c>
    </row>
    <row r="3272" customFormat="false" ht="15" hidden="false" customHeight="false" outlineLevel="0" collapsed="false">
      <c r="A3272" s="12" t="n">
        <v>3271</v>
      </c>
      <c r="B3272" s="12" t="n">
        <v>1722</v>
      </c>
      <c r="C3272" s="12" t="n">
        <v>69</v>
      </c>
      <c r="D3272" s="12" t="n">
        <v>1</v>
      </c>
      <c r="E3272" s="16" t="n">
        <v>1709</v>
      </c>
      <c r="F3272" s="12" t="n">
        <v>10</v>
      </c>
      <c r="G3272" s="12" t="str">
        <f aca="false">INDEX(Products!$C$2:$C$181,MATCH(C3272,Products!$A$2:$A$181,0))</f>
        <v>Fashion</v>
      </c>
      <c r="H3272" s="16" t="n">
        <f aca="false">INDEX(Products!$E$2:$E$181,MATCH(C3272,Products!$A$2:$A$181,0))</f>
        <v>1180.24</v>
      </c>
      <c r="I3272" s="12" t="str">
        <f aca="false">INDEX(Orders!$G$2:$G$3525,MATCH(B3272,Orders!$A$2:$A$3525,0))</f>
        <v>Delivered</v>
      </c>
      <c r="J3272" s="16" t="n">
        <f aca="false">D3272*E3272*(1-F3272/100)</f>
        <v>1538.1</v>
      </c>
      <c r="K3272" s="16" t="n">
        <f aca="false">D3272*H3272</f>
        <v>1180.24</v>
      </c>
      <c r="L3272" s="16" t="n">
        <f aca="false">J3272-K3272</f>
        <v>357.86</v>
      </c>
    </row>
    <row r="3273" customFormat="false" ht="15" hidden="false" customHeight="false" outlineLevel="0" collapsed="false">
      <c r="A3273" s="12" t="n">
        <v>3272</v>
      </c>
      <c r="B3273" s="12" t="n">
        <v>1723</v>
      </c>
      <c r="C3273" s="12" t="n">
        <v>15</v>
      </c>
      <c r="D3273" s="12" t="n">
        <v>1</v>
      </c>
      <c r="E3273" s="16" t="n">
        <v>3889</v>
      </c>
      <c r="F3273" s="12" t="n">
        <v>10</v>
      </c>
      <c r="G3273" s="12" t="str">
        <f aca="false">INDEX(Products!$C$2:$C$181,MATCH(C3273,Products!$A$2:$A$181,0))</f>
        <v>Electronics</v>
      </c>
      <c r="H3273" s="16" t="n">
        <f aca="false">INDEX(Products!$E$2:$E$181,MATCH(C3273,Products!$A$2:$A$181,0))</f>
        <v>2175.08</v>
      </c>
      <c r="I3273" s="12" t="str">
        <f aca="false">INDEX(Orders!$G$2:$G$3525,MATCH(B3273,Orders!$A$2:$A$3525,0))</f>
        <v>Delivered</v>
      </c>
      <c r="J3273" s="16" t="n">
        <f aca="false">D3273*E3273*(1-F3273/100)</f>
        <v>3500.1</v>
      </c>
      <c r="K3273" s="16" t="n">
        <f aca="false">D3273*H3273</f>
        <v>2175.08</v>
      </c>
      <c r="L3273" s="16" t="n">
        <f aca="false">J3273-K3273</f>
        <v>1325.02</v>
      </c>
    </row>
    <row r="3274" customFormat="false" ht="15" hidden="false" customHeight="false" outlineLevel="0" collapsed="false">
      <c r="A3274" s="12" t="n">
        <v>3273</v>
      </c>
      <c r="B3274" s="12" t="n">
        <v>1723</v>
      </c>
      <c r="C3274" s="12" t="n">
        <v>121</v>
      </c>
      <c r="D3274" s="12" t="n">
        <v>1</v>
      </c>
      <c r="E3274" s="16" t="n">
        <v>3789</v>
      </c>
      <c r="F3274" s="12" t="n">
        <v>10</v>
      </c>
      <c r="G3274" s="12" t="str">
        <f aca="false">INDEX(Products!$C$2:$C$181,MATCH(C3274,Products!$A$2:$A$181,0))</f>
        <v>Sports &amp; Fitness</v>
      </c>
      <c r="H3274" s="16" t="n">
        <f aca="false">INDEX(Products!$E$2:$E$181,MATCH(C3274,Products!$A$2:$A$181,0))</f>
        <v>2806.84</v>
      </c>
      <c r="I3274" s="12" t="str">
        <f aca="false">INDEX(Orders!$G$2:$G$3525,MATCH(B3274,Orders!$A$2:$A$3525,0))</f>
        <v>Delivered</v>
      </c>
      <c r="J3274" s="16" t="n">
        <f aca="false">D3274*E3274*(1-F3274/100)</f>
        <v>3410.1</v>
      </c>
      <c r="K3274" s="16" t="n">
        <f aca="false">D3274*H3274</f>
        <v>2806.84</v>
      </c>
      <c r="L3274" s="16" t="n">
        <f aca="false">J3274-K3274</f>
        <v>603.26</v>
      </c>
    </row>
    <row r="3275" customFormat="false" ht="15" hidden="false" customHeight="false" outlineLevel="0" collapsed="false">
      <c r="A3275" s="12" t="n">
        <v>3274</v>
      </c>
      <c r="B3275" s="12" t="n">
        <v>1724</v>
      </c>
      <c r="C3275" s="12" t="n">
        <v>84</v>
      </c>
      <c r="D3275" s="12" t="n">
        <v>2</v>
      </c>
      <c r="E3275" s="16" t="n">
        <v>1179</v>
      </c>
      <c r="F3275" s="12" t="n">
        <v>15</v>
      </c>
      <c r="G3275" s="12" t="str">
        <f aca="false">INDEX(Products!$C$2:$C$181,MATCH(C3275,Products!$A$2:$A$181,0))</f>
        <v>Fashion</v>
      </c>
      <c r="H3275" s="16" t="n">
        <f aca="false">INDEX(Products!$E$2:$E$181,MATCH(C3275,Products!$A$2:$A$181,0))</f>
        <v>692.43</v>
      </c>
      <c r="I3275" s="12" t="str">
        <f aca="false">INDEX(Orders!$G$2:$G$3525,MATCH(B3275,Orders!$A$2:$A$3525,0))</f>
        <v>Delivered</v>
      </c>
      <c r="J3275" s="16" t="n">
        <f aca="false">D3275*E3275*(1-F3275/100)</f>
        <v>2004.3</v>
      </c>
      <c r="K3275" s="16" t="n">
        <f aca="false">D3275*H3275</f>
        <v>1384.86</v>
      </c>
      <c r="L3275" s="16" t="n">
        <f aca="false">J3275-K3275</f>
        <v>619.44</v>
      </c>
    </row>
    <row r="3276" customFormat="false" ht="15" hidden="false" customHeight="false" outlineLevel="0" collapsed="false">
      <c r="A3276" s="12" t="n">
        <v>3275</v>
      </c>
      <c r="B3276" s="12" t="n">
        <v>1724</v>
      </c>
      <c r="C3276" s="12" t="n">
        <v>72</v>
      </c>
      <c r="D3276" s="12" t="n">
        <v>1</v>
      </c>
      <c r="E3276" s="16" t="n">
        <v>1649</v>
      </c>
      <c r="F3276" s="12" t="n">
        <v>0</v>
      </c>
      <c r="G3276" s="12" t="str">
        <f aca="false">INDEX(Products!$C$2:$C$181,MATCH(C3276,Products!$A$2:$A$181,0))</f>
        <v>Fashion</v>
      </c>
      <c r="H3276" s="16" t="n">
        <f aca="false">INDEX(Products!$E$2:$E$181,MATCH(C3276,Products!$A$2:$A$181,0))</f>
        <v>1006.18</v>
      </c>
      <c r="I3276" s="12" t="str">
        <f aca="false">INDEX(Orders!$G$2:$G$3525,MATCH(B3276,Orders!$A$2:$A$3525,0))</f>
        <v>Delivered</v>
      </c>
      <c r="J3276" s="16" t="n">
        <f aca="false">D3276*E3276*(1-F3276/100)</f>
        <v>1649</v>
      </c>
      <c r="K3276" s="16" t="n">
        <f aca="false">D3276*H3276</f>
        <v>1006.18</v>
      </c>
      <c r="L3276" s="16" t="n">
        <f aca="false">J3276-K3276</f>
        <v>642.82</v>
      </c>
    </row>
    <row r="3277" customFormat="false" ht="15" hidden="false" customHeight="false" outlineLevel="0" collapsed="false">
      <c r="A3277" s="12" t="n">
        <v>3276</v>
      </c>
      <c r="B3277" s="12" t="n">
        <v>1724</v>
      </c>
      <c r="C3277" s="12" t="n">
        <v>30</v>
      </c>
      <c r="D3277" s="12" t="n">
        <v>1</v>
      </c>
      <c r="E3277" s="16" t="n">
        <v>1049</v>
      </c>
      <c r="F3277" s="12" t="n">
        <v>0</v>
      </c>
      <c r="G3277" s="12" t="str">
        <f aca="false">INDEX(Products!$C$2:$C$181,MATCH(C3277,Products!$A$2:$A$181,0))</f>
        <v>Electronics</v>
      </c>
      <c r="H3277" s="16" t="n">
        <f aca="false">INDEX(Products!$E$2:$E$181,MATCH(C3277,Products!$A$2:$A$181,0))</f>
        <v>645.2</v>
      </c>
      <c r="I3277" s="12" t="str">
        <f aca="false">INDEX(Orders!$G$2:$G$3525,MATCH(B3277,Orders!$A$2:$A$3525,0))</f>
        <v>Delivered</v>
      </c>
      <c r="J3277" s="16" t="n">
        <f aca="false">D3277*E3277*(1-F3277/100)</f>
        <v>1049</v>
      </c>
      <c r="K3277" s="16" t="n">
        <f aca="false">D3277*H3277</f>
        <v>645.2</v>
      </c>
      <c r="L3277" s="16" t="n">
        <f aca="false">J3277-K3277</f>
        <v>403.8</v>
      </c>
    </row>
    <row r="3278" customFormat="false" ht="15" hidden="false" customHeight="false" outlineLevel="0" collapsed="false">
      <c r="A3278" s="12" t="n">
        <v>3277</v>
      </c>
      <c r="B3278" s="12" t="n">
        <v>1724</v>
      </c>
      <c r="C3278" s="12" t="n">
        <v>24</v>
      </c>
      <c r="D3278" s="12" t="n">
        <v>1</v>
      </c>
      <c r="E3278" s="16" t="n">
        <v>2429</v>
      </c>
      <c r="F3278" s="12" t="n">
        <v>0</v>
      </c>
      <c r="G3278" s="12" t="str">
        <f aca="false">INDEX(Products!$C$2:$C$181,MATCH(C3278,Products!$A$2:$A$181,0))</f>
        <v>Electronics</v>
      </c>
      <c r="H3278" s="16" t="n">
        <f aca="false">INDEX(Products!$E$2:$E$181,MATCH(C3278,Products!$A$2:$A$181,0))</f>
        <v>1588.6</v>
      </c>
      <c r="I3278" s="12" t="str">
        <f aca="false">INDEX(Orders!$G$2:$G$3525,MATCH(B3278,Orders!$A$2:$A$3525,0))</f>
        <v>Delivered</v>
      </c>
      <c r="J3278" s="16" t="n">
        <f aca="false">D3278*E3278*(1-F3278/100)</f>
        <v>2429</v>
      </c>
      <c r="K3278" s="16" t="n">
        <f aca="false">D3278*H3278</f>
        <v>1588.6</v>
      </c>
      <c r="L3278" s="16" t="n">
        <f aca="false">J3278-K3278</f>
        <v>840.4</v>
      </c>
    </row>
    <row r="3279" customFormat="false" ht="15" hidden="false" customHeight="false" outlineLevel="0" collapsed="false">
      <c r="A3279" s="12" t="n">
        <v>3278</v>
      </c>
      <c r="B3279" s="12" t="n">
        <v>1725</v>
      </c>
      <c r="C3279" s="12" t="n">
        <v>30</v>
      </c>
      <c r="D3279" s="12" t="n">
        <v>1</v>
      </c>
      <c r="E3279" s="16" t="n">
        <v>1049</v>
      </c>
      <c r="F3279" s="12" t="n">
        <v>10</v>
      </c>
      <c r="G3279" s="12" t="str">
        <f aca="false">INDEX(Products!$C$2:$C$181,MATCH(C3279,Products!$A$2:$A$181,0))</f>
        <v>Electronics</v>
      </c>
      <c r="H3279" s="16" t="n">
        <f aca="false">INDEX(Products!$E$2:$E$181,MATCH(C3279,Products!$A$2:$A$181,0))</f>
        <v>645.2</v>
      </c>
      <c r="I3279" s="12" t="str">
        <f aca="false">INDEX(Orders!$G$2:$G$3525,MATCH(B3279,Orders!$A$2:$A$3525,0))</f>
        <v>Returned</v>
      </c>
      <c r="J3279" s="16" t="n">
        <f aca="false">D3279*E3279*(1-F3279/100)</f>
        <v>944.1</v>
      </c>
      <c r="K3279" s="16" t="n">
        <f aca="false">D3279*H3279</f>
        <v>645.2</v>
      </c>
      <c r="L3279" s="16" t="n">
        <f aca="false">J3279-K3279</f>
        <v>298.9</v>
      </c>
    </row>
    <row r="3280" customFormat="false" ht="15" hidden="false" customHeight="false" outlineLevel="0" collapsed="false">
      <c r="A3280" s="12" t="n">
        <v>3279</v>
      </c>
      <c r="B3280" s="12" t="n">
        <v>1726</v>
      </c>
      <c r="C3280" s="12" t="n">
        <v>80</v>
      </c>
      <c r="D3280" s="12" t="n">
        <v>1</v>
      </c>
      <c r="E3280" s="16" t="n">
        <v>949</v>
      </c>
      <c r="F3280" s="12" t="n">
        <v>0</v>
      </c>
      <c r="G3280" s="12" t="str">
        <f aca="false">INDEX(Products!$C$2:$C$181,MATCH(C3280,Products!$A$2:$A$181,0))</f>
        <v>Fashion</v>
      </c>
      <c r="H3280" s="16" t="n">
        <f aca="false">INDEX(Products!$E$2:$E$181,MATCH(C3280,Products!$A$2:$A$181,0))</f>
        <v>660.17</v>
      </c>
      <c r="I3280" s="12" t="str">
        <f aca="false">INDEX(Orders!$G$2:$G$3525,MATCH(B3280,Orders!$A$2:$A$3525,0))</f>
        <v>Cancelled</v>
      </c>
      <c r="J3280" s="16" t="n">
        <f aca="false">D3280*E3280*(1-F3280/100)</f>
        <v>949</v>
      </c>
      <c r="K3280" s="16" t="n">
        <f aca="false">D3280*H3280</f>
        <v>660.17</v>
      </c>
      <c r="L3280" s="16" t="n">
        <f aca="false">J3280-K3280</f>
        <v>288.83</v>
      </c>
    </row>
    <row r="3281" customFormat="false" ht="15" hidden="false" customHeight="false" outlineLevel="0" collapsed="false">
      <c r="A3281" s="12" t="n">
        <v>3280</v>
      </c>
      <c r="B3281" s="12" t="n">
        <v>1727</v>
      </c>
      <c r="C3281" s="12" t="n">
        <v>62</v>
      </c>
      <c r="D3281" s="12" t="n">
        <v>3</v>
      </c>
      <c r="E3281" s="16" t="n">
        <v>1169</v>
      </c>
      <c r="F3281" s="12" t="n">
        <v>0</v>
      </c>
      <c r="G3281" s="12" t="str">
        <f aca="false">INDEX(Products!$C$2:$C$181,MATCH(C3281,Products!$A$2:$A$181,0))</f>
        <v>Fashion</v>
      </c>
      <c r="H3281" s="16" t="n">
        <f aca="false">INDEX(Products!$E$2:$E$181,MATCH(C3281,Products!$A$2:$A$181,0))</f>
        <v>668.68</v>
      </c>
      <c r="I3281" s="12" t="str">
        <f aca="false">INDEX(Orders!$G$2:$G$3525,MATCH(B3281,Orders!$A$2:$A$3525,0))</f>
        <v>Delivered</v>
      </c>
      <c r="J3281" s="16" t="n">
        <f aca="false">D3281*E3281*(1-F3281/100)</f>
        <v>3507</v>
      </c>
      <c r="K3281" s="16" t="n">
        <f aca="false">D3281*H3281</f>
        <v>2006.04</v>
      </c>
      <c r="L3281" s="16" t="n">
        <f aca="false">J3281-K3281</f>
        <v>1500.96</v>
      </c>
    </row>
    <row r="3282" customFormat="false" ht="15" hidden="false" customHeight="false" outlineLevel="0" collapsed="false">
      <c r="A3282" s="12" t="n">
        <v>3281</v>
      </c>
      <c r="B3282" s="12" t="n">
        <v>1727</v>
      </c>
      <c r="C3282" s="12" t="n">
        <v>101</v>
      </c>
      <c r="D3282" s="12" t="n">
        <v>1</v>
      </c>
      <c r="E3282" s="16" t="n">
        <v>1219</v>
      </c>
      <c r="F3282" s="12" t="n">
        <v>0</v>
      </c>
      <c r="G3282" s="12" t="str">
        <f aca="false">INDEX(Products!$C$2:$C$181,MATCH(C3282,Products!$A$2:$A$181,0))</f>
        <v>Beauty</v>
      </c>
      <c r="H3282" s="16" t="n">
        <f aca="false">INDEX(Products!$E$2:$E$181,MATCH(C3282,Products!$A$2:$A$181,0))</f>
        <v>690.96</v>
      </c>
      <c r="I3282" s="12" t="str">
        <f aca="false">INDEX(Orders!$G$2:$G$3525,MATCH(B3282,Orders!$A$2:$A$3525,0))</f>
        <v>Delivered</v>
      </c>
      <c r="J3282" s="16" t="n">
        <f aca="false">D3282*E3282*(1-F3282/100)</f>
        <v>1219</v>
      </c>
      <c r="K3282" s="16" t="n">
        <f aca="false">D3282*H3282</f>
        <v>690.96</v>
      </c>
      <c r="L3282" s="16" t="n">
        <f aca="false">J3282-K3282</f>
        <v>528.04</v>
      </c>
    </row>
    <row r="3283" customFormat="false" ht="15" hidden="false" customHeight="false" outlineLevel="0" collapsed="false">
      <c r="A3283" s="12" t="n">
        <v>3282</v>
      </c>
      <c r="B3283" s="12" t="n">
        <v>1727</v>
      </c>
      <c r="C3283" s="12" t="n">
        <v>157</v>
      </c>
      <c r="D3283" s="12" t="n">
        <v>1</v>
      </c>
      <c r="E3283" s="16" t="n">
        <v>129</v>
      </c>
      <c r="F3283" s="12" t="n">
        <v>5</v>
      </c>
      <c r="G3283" s="12" t="str">
        <f aca="false">INDEX(Products!$C$2:$C$181,MATCH(C3283,Products!$A$2:$A$181,0))</f>
        <v>Books &amp; Stationery</v>
      </c>
      <c r="H3283" s="16" t="n">
        <f aca="false">INDEX(Products!$E$2:$E$181,MATCH(C3283,Products!$A$2:$A$181,0))</f>
        <v>95.79</v>
      </c>
      <c r="I3283" s="12" t="str">
        <f aca="false">INDEX(Orders!$G$2:$G$3525,MATCH(B3283,Orders!$A$2:$A$3525,0))</f>
        <v>Delivered</v>
      </c>
      <c r="J3283" s="16" t="n">
        <f aca="false">D3283*E3283*(1-F3283/100)</f>
        <v>122.55</v>
      </c>
      <c r="K3283" s="16" t="n">
        <f aca="false">D3283*H3283</f>
        <v>95.79</v>
      </c>
      <c r="L3283" s="16" t="n">
        <f aca="false">J3283-K3283</f>
        <v>26.76</v>
      </c>
    </row>
    <row r="3284" customFormat="false" ht="15" hidden="false" customHeight="false" outlineLevel="0" collapsed="false">
      <c r="A3284" s="12" t="n">
        <v>3283</v>
      </c>
      <c r="B3284" s="12" t="n">
        <v>1728</v>
      </c>
      <c r="C3284" s="12" t="n">
        <v>63</v>
      </c>
      <c r="D3284" s="12" t="n">
        <v>2</v>
      </c>
      <c r="E3284" s="16" t="n">
        <v>929</v>
      </c>
      <c r="F3284" s="12" t="n">
        <v>0</v>
      </c>
      <c r="G3284" s="12" t="str">
        <f aca="false">INDEX(Products!$C$2:$C$181,MATCH(C3284,Products!$A$2:$A$181,0))</f>
        <v>Fashion</v>
      </c>
      <c r="H3284" s="16" t="n">
        <f aca="false">INDEX(Products!$E$2:$E$181,MATCH(C3284,Products!$A$2:$A$181,0))</f>
        <v>590.31</v>
      </c>
      <c r="I3284" s="12" t="str">
        <f aca="false">INDEX(Orders!$G$2:$G$3525,MATCH(B3284,Orders!$A$2:$A$3525,0))</f>
        <v>Delivered</v>
      </c>
      <c r="J3284" s="16" t="n">
        <f aca="false">D3284*E3284*(1-F3284/100)</f>
        <v>1858</v>
      </c>
      <c r="K3284" s="16" t="n">
        <f aca="false">D3284*H3284</f>
        <v>1180.62</v>
      </c>
      <c r="L3284" s="16" t="n">
        <f aca="false">J3284-K3284</f>
        <v>677.38</v>
      </c>
    </row>
    <row r="3285" customFormat="false" ht="15" hidden="false" customHeight="false" outlineLevel="0" collapsed="false">
      <c r="A3285" s="12" t="n">
        <v>3284</v>
      </c>
      <c r="B3285" s="12" t="n">
        <v>1729</v>
      </c>
      <c r="C3285" s="12" t="n">
        <v>177</v>
      </c>
      <c r="D3285" s="12" t="n">
        <v>1</v>
      </c>
      <c r="E3285" s="16" t="n">
        <v>639</v>
      </c>
      <c r="F3285" s="12" t="n">
        <v>0</v>
      </c>
      <c r="G3285" s="12" t="str">
        <f aca="false">INDEX(Products!$C$2:$C$181,MATCH(C3285,Products!$A$2:$A$181,0))</f>
        <v>Books &amp; Stationery</v>
      </c>
      <c r="H3285" s="16" t="n">
        <f aca="false">INDEX(Products!$E$2:$E$181,MATCH(C3285,Products!$A$2:$A$181,0))</f>
        <v>372.27</v>
      </c>
      <c r="I3285" s="12" t="str">
        <f aca="false">INDEX(Orders!$G$2:$G$3525,MATCH(B3285,Orders!$A$2:$A$3525,0))</f>
        <v>Delivered</v>
      </c>
      <c r="J3285" s="16" t="n">
        <f aca="false">D3285*E3285*(1-F3285/100)</f>
        <v>639</v>
      </c>
      <c r="K3285" s="16" t="n">
        <f aca="false">D3285*H3285</f>
        <v>372.27</v>
      </c>
      <c r="L3285" s="16" t="n">
        <f aca="false">J3285-K3285</f>
        <v>266.73</v>
      </c>
    </row>
    <row r="3286" customFormat="false" ht="15" hidden="false" customHeight="false" outlineLevel="0" collapsed="false">
      <c r="A3286" s="12" t="n">
        <v>3285</v>
      </c>
      <c r="B3286" s="12" t="n">
        <v>1729</v>
      </c>
      <c r="C3286" s="12" t="n">
        <v>169</v>
      </c>
      <c r="D3286" s="12" t="n">
        <v>2</v>
      </c>
      <c r="E3286" s="16" t="n">
        <v>789</v>
      </c>
      <c r="F3286" s="12" t="n">
        <v>0</v>
      </c>
      <c r="G3286" s="12" t="str">
        <f aca="false">INDEX(Products!$C$2:$C$181,MATCH(C3286,Products!$A$2:$A$181,0))</f>
        <v>Books &amp; Stationery</v>
      </c>
      <c r="H3286" s="16" t="n">
        <f aca="false">INDEX(Products!$E$2:$E$181,MATCH(C3286,Products!$A$2:$A$181,0))</f>
        <v>544.99</v>
      </c>
      <c r="I3286" s="12" t="str">
        <f aca="false">INDEX(Orders!$G$2:$G$3525,MATCH(B3286,Orders!$A$2:$A$3525,0))</f>
        <v>Delivered</v>
      </c>
      <c r="J3286" s="16" t="n">
        <f aca="false">D3286*E3286*(1-F3286/100)</f>
        <v>1578</v>
      </c>
      <c r="K3286" s="16" t="n">
        <f aca="false">D3286*H3286</f>
        <v>1089.98</v>
      </c>
      <c r="L3286" s="16" t="n">
        <f aca="false">J3286-K3286</f>
        <v>488.02</v>
      </c>
    </row>
    <row r="3287" customFormat="false" ht="15" hidden="false" customHeight="false" outlineLevel="0" collapsed="false">
      <c r="A3287" s="12" t="n">
        <v>3286</v>
      </c>
      <c r="B3287" s="12" t="n">
        <v>1729</v>
      </c>
      <c r="C3287" s="12" t="n">
        <v>156</v>
      </c>
      <c r="D3287" s="12" t="n">
        <v>1</v>
      </c>
      <c r="E3287" s="16" t="n">
        <v>459</v>
      </c>
      <c r="F3287" s="12" t="n">
        <v>10</v>
      </c>
      <c r="G3287" s="12" t="str">
        <f aca="false">INDEX(Products!$C$2:$C$181,MATCH(C3287,Products!$A$2:$A$181,0))</f>
        <v>Books &amp; Stationery</v>
      </c>
      <c r="H3287" s="16" t="n">
        <f aca="false">INDEX(Products!$E$2:$E$181,MATCH(C3287,Products!$A$2:$A$181,0))</f>
        <v>259.65</v>
      </c>
      <c r="I3287" s="12" t="str">
        <f aca="false">INDEX(Orders!$G$2:$G$3525,MATCH(B3287,Orders!$A$2:$A$3525,0))</f>
        <v>Delivered</v>
      </c>
      <c r="J3287" s="16" t="n">
        <f aca="false">D3287*E3287*(1-F3287/100)</f>
        <v>413.1</v>
      </c>
      <c r="K3287" s="16" t="n">
        <f aca="false">D3287*H3287</f>
        <v>259.65</v>
      </c>
      <c r="L3287" s="16" t="n">
        <f aca="false">J3287-K3287</f>
        <v>153.45</v>
      </c>
    </row>
    <row r="3288" customFormat="false" ht="15" hidden="false" customHeight="false" outlineLevel="0" collapsed="false">
      <c r="A3288" s="12" t="n">
        <v>3287</v>
      </c>
      <c r="B3288" s="12" t="n">
        <v>1730</v>
      </c>
      <c r="C3288" s="12" t="n">
        <v>129</v>
      </c>
      <c r="D3288" s="12" t="n">
        <v>1</v>
      </c>
      <c r="E3288" s="16" t="n">
        <v>3769</v>
      </c>
      <c r="F3288" s="12" t="n">
        <v>0</v>
      </c>
      <c r="G3288" s="12" t="str">
        <f aca="false">INDEX(Products!$C$2:$C$181,MATCH(C3288,Products!$A$2:$A$181,0))</f>
        <v>Sports &amp; Fitness</v>
      </c>
      <c r="H3288" s="16" t="n">
        <f aca="false">INDEX(Products!$E$2:$E$181,MATCH(C3288,Products!$A$2:$A$181,0))</f>
        <v>2597.62</v>
      </c>
      <c r="I3288" s="12" t="str">
        <f aca="false">INDEX(Orders!$G$2:$G$3525,MATCH(B3288,Orders!$A$2:$A$3525,0))</f>
        <v>Delivered</v>
      </c>
      <c r="J3288" s="16" t="n">
        <f aca="false">D3288*E3288*(1-F3288/100)</f>
        <v>3769</v>
      </c>
      <c r="K3288" s="16" t="n">
        <f aca="false">D3288*H3288</f>
        <v>2597.62</v>
      </c>
      <c r="L3288" s="16" t="n">
        <f aca="false">J3288-K3288</f>
        <v>1171.38</v>
      </c>
    </row>
    <row r="3289" customFormat="false" ht="15" hidden="false" customHeight="false" outlineLevel="0" collapsed="false">
      <c r="A3289" s="12" t="n">
        <v>3288</v>
      </c>
      <c r="B3289" s="12" t="n">
        <v>1730</v>
      </c>
      <c r="C3289" s="12" t="n">
        <v>17</v>
      </c>
      <c r="D3289" s="12" t="n">
        <v>1</v>
      </c>
      <c r="E3289" s="16" t="n">
        <v>1149</v>
      </c>
      <c r="F3289" s="12" t="n">
        <v>0</v>
      </c>
      <c r="G3289" s="12" t="str">
        <f aca="false">INDEX(Products!$C$2:$C$181,MATCH(C3289,Products!$A$2:$A$181,0))</f>
        <v>Electronics</v>
      </c>
      <c r="H3289" s="16" t="n">
        <f aca="false">INDEX(Products!$E$2:$E$181,MATCH(C3289,Products!$A$2:$A$181,0))</f>
        <v>850</v>
      </c>
      <c r="I3289" s="12" t="str">
        <f aca="false">INDEX(Orders!$G$2:$G$3525,MATCH(B3289,Orders!$A$2:$A$3525,0))</f>
        <v>Delivered</v>
      </c>
      <c r="J3289" s="16" t="n">
        <f aca="false">D3289*E3289*(1-F3289/100)</f>
        <v>1149</v>
      </c>
      <c r="K3289" s="16" t="n">
        <f aca="false">D3289*H3289</f>
        <v>850</v>
      </c>
      <c r="L3289" s="16" t="n">
        <f aca="false">J3289-K3289</f>
        <v>299</v>
      </c>
    </row>
    <row r="3290" customFormat="false" ht="15" hidden="false" customHeight="false" outlineLevel="0" collapsed="false">
      <c r="A3290" s="12" t="n">
        <v>3289</v>
      </c>
      <c r="B3290" s="12" t="n">
        <v>1731</v>
      </c>
      <c r="C3290" s="12" t="n">
        <v>59</v>
      </c>
      <c r="D3290" s="12" t="n">
        <v>2</v>
      </c>
      <c r="E3290" s="16" t="n">
        <v>4109</v>
      </c>
      <c r="F3290" s="12" t="n">
        <v>20</v>
      </c>
      <c r="G3290" s="12" t="str">
        <f aca="false">INDEX(Products!$C$2:$C$181,MATCH(C3290,Products!$A$2:$A$181,0))</f>
        <v>Home &amp; Kitchen</v>
      </c>
      <c r="H3290" s="16" t="n">
        <f aca="false">INDEX(Products!$E$2:$E$181,MATCH(C3290,Products!$A$2:$A$181,0))</f>
        <v>2413.27</v>
      </c>
      <c r="I3290" s="12" t="str">
        <f aca="false">INDEX(Orders!$G$2:$G$3525,MATCH(B3290,Orders!$A$2:$A$3525,0))</f>
        <v>Delivered</v>
      </c>
      <c r="J3290" s="16" t="n">
        <f aca="false">D3290*E3290*(1-F3290/100)</f>
        <v>6574.4</v>
      </c>
      <c r="K3290" s="16" t="n">
        <f aca="false">D3290*H3290</f>
        <v>4826.54</v>
      </c>
      <c r="L3290" s="16" t="n">
        <f aca="false">J3290-K3290</f>
        <v>1747.86</v>
      </c>
    </row>
    <row r="3291" customFormat="false" ht="15" hidden="false" customHeight="false" outlineLevel="0" collapsed="false">
      <c r="A3291" s="12" t="n">
        <v>3290</v>
      </c>
      <c r="B3291" s="12" t="n">
        <v>1731</v>
      </c>
      <c r="C3291" s="12" t="n">
        <v>150</v>
      </c>
      <c r="D3291" s="12" t="n">
        <v>1</v>
      </c>
      <c r="E3291" s="16" t="n">
        <v>2599</v>
      </c>
      <c r="F3291" s="12" t="n">
        <v>0</v>
      </c>
      <c r="G3291" s="12" t="str">
        <f aca="false">INDEX(Products!$C$2:$C$181,MATCH(C3291,Products!$A$2:$A$181,0))</f>
        <v>Sports &amp; Fitness</v>
      </c>
      <c r="H3291" s="16" t="n">
        <f aca="false">INDEX(Products!$E$2:$E$181,MATCH(C3291,Products!$A$2:$A$181,0))</f>
        <v>1473.81</v>
      </c>
      <c r="I3291" s="12" t="str">
        <f aca="false">INDEX(Orders!$G$2:$G$3525,MATCH(B3291,Orders!$A$2:$A$3525,0))</f>
        <v>Delivered</v>
      </c>
      <c r="J3291" s="16" t="n">
        <f aca="false">D3291*E3291*(1-F3291/100)</f>
        <v>2599</v>
      </c>
      <c r="K3291" s="16" t="n">
        <f aca="false">D3291*H3291</f>
        <v>1473.81</v>
      </c>
      <c r="L3291" s="16" t="n">
        <f aca="false">J3291-K3291</f>
        <v>1125.19</v>
      </c>
    </row>
    <row r="3292" customFormat="false" ht="15" hidden="false" customHeight="false" outlineLevel="0" collapsed="false">
      <c r="A3292" s="12" t="n">
        <v>3291</v>
      </c>
      <c r="B3292" s="12" t="n">
        <v>1731</v>
      </c>
      <c r="C3292" s="12" t="n">
        <v>35</v>
      </c>
      <c r="D3292" s="12" t="n">
        <v>1</v>
      </c>
      <c r="E3292" s="16" t="n">
        <v>749</v>
      </c>
      <c r="F3292" s="12" t="n">
        <v>0</v>
      </c>
      <c r="G3292" s="12" t="str">
        <f aca="false">INDEX(Products!$C$2:$C$181,MATCH(C3292,Products!$A$2:$A$181,0))</f>
        <v>Home &amp; Kitchen</v>
      </c>
      <c r="H3292" s="16" t="n">
        <f aca="false">INDEX(Products!$E$2:$E$181,MATCH(C3292,Products!$A$2:$A$181,0))</f>
        <v>559.79</v>
      </c>
      <c r="I3292" s="12" t="str">
        <f aca="false">INDEX(Orders!$G$2:$G$3525,MATCH(B3292,Orders!$A$2:$A$3525,0))</f>
        <v>Delivered</v>
      </c>
      <c r="J3292" s="16" t="n">
        <f aca="false">D3292*E3292*(1-F3292/100)</f>
        <v>749</v>
      </c>
      <c r="K3292" s="16" t="n">
        <f aca="false">D3292*H3292</f>
        <v>559.79</v>
      </c>
      <c r="L3292" s="16" t="n">
        <f aca="false">J3292-K3292</f>
        <v>189.21</v>
      </c>
    </row>
    <row r="3293" customFormat="false" ht="15" hidden="false" customHeight="false" outlineLevel="0" collapsed="false">
      <c r="A3293" s="12" t="n">
        <v>3292</v>
      </c>
      <c r="B3293" s="12" t="n">
        <v>1732</v>
      </c>
      <c r="C3293" s="12" t="n">
        <v>67</v>
      </c>
      <c r="D3293" s="12" t="n">
        <v>1</v>
      </c>
      <c r="E3293" s="16" t="n">
        <v>629</v>
      </c>
      <c r="F3293" s="12" t="n">
        <v>0</v>
      </c>
      <c r="G3293" s="12" t="str">
        <f aca="false">INDEX(Products!$C$2:$C$181,MATCH(C3293,Products!$A$2:$A$181,0))</f>
        <v>Fashion</v>
      </c>
      <c r="H3293" s="16" t="n">
        <f aca="false">INDEX(Products!$E$2:$E$181,MATCH(C3293,Products!$A$2:$A$181,0))</f>
        <v>388.42</v>
      </c>
      <c r="I3293" s="12" t="str">
        <f aca="false">INDEX(Orders!$G$2:$G$3525,MATCH(B3293,Orders!$A$2:$A$3525,0))</f>
        <v>Delivered</v>
      </c>
      <c r="J3293" s="16" t="n">
        <f aca="false">D3293*E3293*(1-F3293/100)</f>
        <v>629</v>
      </c>
      <c r="K3293" s="16" t="n">
        <f aca="false">D3293*H3293</f>
        <v>388.42</v>
      </c>
      <c r="L3293" s="16" t="n">
        <f aca="false">J3293-K3293</f>
        <v>240.58</v>
      </c>
    </row>
    <row r="3294" customFormat="false" ht="15" hidden="false" customHeight="false" outlineLevel="0" collapsed="false">
      <c r="A3294" s="12" t="n">
        <v>3293</v>
      </c>
      <c r="B3294" s="12" t="n">
        <v>1732</v>
      </c>
      <c r="C3294" s="12" t="n">
        <v>65</v>
      </c>
      <c r="D3294" s="12" t="n">
        <v>1</v>
      </c>
      <c r="E3294" s="16" t="n">
        <v>329</v>
      </c>
      <c r="F3294" s="12" t="n">
        <v>0</v>
      </c>
      <c r="G3294" s="12" t="str">
        <f aca="false">INDEX(Products!$C$2:$C$181,MATCH(C3294,Products!$A$2:$A$181,0))</f>
        <v>Fashion</v>
      </c>
      <c r="H3294" s="16" t="n">
        <f aca="false">INDEX(Products!$E$2:$E$181,MATCH(C3294,Products!$A$2:$A$181,0))</f>
        <v>214.56</v>
      </c>
      <c r="I3294" s="12" t="str">
        <f aca="false">INDEX(Orders!$G$2:$G$3525,MATCH(B3294,Orders!$A$2:$A$3525,0))</f>
        <v>Delivered</v>
      </c>
      <c r="J3294" s="16" t="n">
        <f aca="false">D3294*E3294*(1-F3294/100)</f>
        <v>329</v>
      </c>
      <c r="K3294" s="16" t="n">
        <f aca="false">D3294*H3294</f>
        <v>214.56</v>
      </c>
      <c r="L3294" s="16" t="n">
        <f aca="false">J3294-K3294</f>
        <v>114.44</v>
      </c>
    </row>
    <row r="3295" customFormat="false" ht="15" hidden="false" customHeight="false" outlineLevel="0" collapsed="false">
      <c r="A3295" s="12" t="n">
        <v>3294</v>
      </c>
      <c r="B3295" s="12" t="n">
        <v>1733</v>
      </c>
      <c r="C3295" s="12" t="n">
        <v>129</v>
      </c>
      <c r="D3295" s="12" t="n">
        <v>2</v>
      </c>
      <c r="E3295" s="16" t="n">
        <v>3769</v>
      </c>
      <c r="F3295" s="12" t="n">
        <v>0</v>
      </c>
      <c r="G3295" s="12" t="str">
        <f aca="false">INDEX(Products!$C$2:$C$181,MATCH(C3295,Products!$A$2:$A$181,0))</f>
        <v>Sports &amp; Fitness</v>
      </c>
      <c r="H3295" s="16" t="n">
        <f aca="false">INDEX(Products!$E$2:$E$181,MATCH(C3295,Products!$A$2:$A$181,0))</f>
        <v>2597.62</v>
      </c>
      <c r="I3295" s="12" t="str">
        <f aca="false">INDEX(Orders!$G$2:$G$3525,MATCH(B3295,Orders!$A$2:$A$3525,0))</f>
        <v>Cancelled</v>
      </c>
      <c r="J3295" s="16" t="n">
        <f aca="false">D3295*E3295*(1-F3295/100)</f>
        <v>7538</v>
      </c>
      <c r="K3295" s="16" t="n">
        <f aca="false">D3295*H3295</f>
        <v>5195.24</v>
      </c>
      <c r="L3295" s="16" t="n">
        <f aca="false">J3295-K3295</f>
        <v>2342.76</v>
      </c>
    </row>
    <row r="3296" customFormat="false" ht="15" hidden="false" customHeight="false" outlineLevel="0" collapsed="false">
      <c r="A3296" s="12" t="n">
        <v>3295</v>
      </c>
      <c r="B3296" s="12" t="n">
        <v>1734</v>
      </c>
      <c r="C3296" s="12" t="n">
        <v>139</v>
      </c>
      <c r="D3296" s="12" t="n">
        <v>1</v>
      </c>
      <c r="E3296" s="16" t="n">
        <v>3249</v>
      </c>
      <c r="F3296" s="12" t="n">
        <v>0</v>
      </c>
      <c r="G3296" s="12" t="str">
        <f aca="false">INDEX(Products!$C$2:$C$181,MATCH(C3296,Products!$A$2:$A$181,0))</f>
        <v>Sports &amp; Fitness</v>
      </c>
      <c r="H3296" s="16" t="n">
        <f aca="false">INDEX(Products!$E$2:$E$181,MATCH(C3296,Products!$A$2:$A$181,0))</f>
        <v>2209.3</v>
      </c>
      <c r="I3296" s="12" t="str">
        <f aca="false">INDEX(Orders!$G$2:$G$3525,MATCH(B3296,Orders!$A$2:$A$3525,0))</f>
        <v>Cancelled</v>
      </c>
      <c r="J3296" s="16" t="n">
        <f aca="false">D3296*E3296*(1-F3296/100)</f>
        <v>3249</v>
      </c>
      <c r="K3296" s="16" t="n">
        <f aca="false">D3296*H3296</f>
        <v>2209.3</v>
      </c>
      <c r="L3296" s="16" t="n">
        <f aca="false">J3296-K3296</f>
        <v>1039.7</v>
      </c>
    </row>
    <row r="3297" customFormat="false" ht="15" hidden="false" customHeight="false" outlineLevel="0" collapsed="false">
      <c r="A3297" s="12" t="n">
        <v>3296</v>
      </c>
      <c r="B3297" s="12" t="n">
        <v>1734</v>
      </c>
      <c r="C3297" s="12" t="n">
        <v>143</v>
      </c>
      <c r="D3297" s="12" t="n">
        <v>1</v>
      </c>
      <c r="E3297" s="16" t="n">
        <v>2429</v>
      </c>
      <c r="F3297" s="12" t="n">
        <v>0</v>
      </c>
      <c r="G3297" s="12" t="str">
        <f aca="false">INDEX(Products!$C$2:$C$181,MATCH(C3297,Products!$A$2:$A$181,0))</f>
        <v>Sports &amp; Fitness</v>
      </c>
      <c r="H3297" s="16" t="n">
        <f aca="false">INDEX(Products!$E$2:$E$181,MATCH(C3297,Products!$A$2:$A$181,0))</f>
        <v>1353.41</v>
      </c>
      <c r="I3297" s="12" t="str">
        <f aca="false">INDEX(Orders!$G$2:$G$3525,MATCH(B3297,Orders!$A$2:$A$3525,0))</f>
        <v>Cancelled</v>
      </c>
      <c r="J3297" s="16" t="n">
        <f aca="false">D3297*E3297*(1-F3297/100)</f>
        <v>2429</v>
      </c>
      <c r="K3297" s="16" t="n">
        <f aca="false">D3297*H3297</f>
        <v>1353.41</v>
      </c>
      <c r="L3297" s="16" t="n">
        <f aca="false">J3297-K3297</f>
        <v>1075.59</v>
      </c>
    </row>
    <row r="3298" customFormat="false" ht="15" hidden="false" customHeight="false" outlineLevel="0" collapsed="false">
      <c r="A3298" s="12" t="n">
        <v>3297</v>
      </c>
      <c r="B3298" s="12" t="n">
        <v>1734</v>
      </c>
      <c r="C3298" s="12" t="n">
        <v>78</v>
      </c>
      <c r="D3298" s="12" t="n">
        <v>1</v>
      </c>
      <c r="E3298" s="16" t="n">
        <v>2969</v>
      </c>
      <c r="F3298" s="12" t="n">
        <v>0</v>
      </c>
      <c r="G3298" s="12" t="str">
        <f aca="false">INDEX(Products!$C$2:$C$181,MATCH(C3298,Products!$A$2:$A$181,0))</f>
        <v>Fashion</v>
      </c>
      <c r="H3298" s="16" t="n">
        <f aca="false">INDEX(Products!$E$2:$E$181,MATCH(C3298,Products!$A$2:$A$181,0))</f>
        <v>1776.68</v>
      </c>
      <c r="I3298" s="12" t="str">
        <f aca="false">INDEX(Orders!$G$2:$G$3525,MATCH(B3298,Orders!$A$2:$A$3525,0))</f>
        <v>Cancelled</v>
      </c>
      <c r="J3298" s="16" t="n">
        <f aca="false">D3298*E3298*(1-F3298/100)</f>
        <v>2969</v>
      </c>
      <c r="K3298" s="16" t="n">
        <f aca="false">D3298*H3298</f>
        <v>1776.68</v>
      </c>
      <c r="L3298" s="16" t="n">
        <f aca="false">J3298-K3298</f>
        <v>1192.32</v>
      </c>
    </row>
    <row r="3299" customFormat="false" ht="15" hidden="false" customHeight="false" outlineLevel="0" collapsed="false">
      <c r="A3299" s="12" t="n">
        <v>3298</v>
      </c>
      <c r="B3299" s="12" t="n">
        <v>1734</v>
      </c>
      <c r="C3299" s="12" t="n">
        <v>51</v>
      </c>
      <c r="D3299" s="12" t="n">
        <v>1</v>
      </c>
      <c r="E3299" s="16" t="n">
        <v>549</v>
      </c>
      <c r="F3299" s="12" t="n">
        <v>5</v>
      </c>
      <c r="G3299" s="12" t="str">
        <f aca="false">INDEX(Products!$C$2:$C$181,MATCH(C3299,Products!$A$2:$A$181,0))</f>
        <v>Home &amp; Kitchen</v>
      </c>
      <c r="H3299" s="16" t="n">
        <f aca="false">INDEX(Products!$E$2:$E$181,MATCH(C3299,Products!$A$2:$A$181,0))</f>
        <v>371.83</v>
      </c>
      <c r="I3299" s="12" t="str">
        <f aca="false">INDEX(Orders!$G$2:$G$3525,MATCH(B3299,Orders!$A$2:$A$3525,0))</f>
        <v>Cancelled</v>
      </c>
      <c r="J3299" s="16" t="n">
        <f aca="false">D3299*E3299*(1-F3299/100)</f>
        <v>521.55</v>
      </c>
      <c r="K3299" s="16" t="n">
        <f aca="false">D3299*H3299</f>
        <v>371.83</v>
      </c>
      <c r="L3299" s="16" t="n">
        <f aca="false">J3299-K3299</f>
        <v>149.72</v>
      </c>
    </row>
    <row r="3300" customFormat="false" ht="15" hidden="false" customHeight="false" outlineLevel="0" collapsed="false">
      <c r="A3300" s="12" t="n">
        <v>3299</v>
      </c>
      <c r="B3300" s="12" t="n">
        <v>1735</v>
      </c>
      <c r="C3300" s="12" t="n">
        <v>75</v>
      </c>
      <c r="D3300" s="12" t="n">
        <v>1</v>
      </c>
      <c r="E3300" s="16" t="n">
        <v>449</v>
      </c>
      <c r="F3300" s="12" t="n">
        <v>5</v>
      </c>
      <c r="G3300" s="12" t="str">
        <f aca="false">INDEX(Products!$C$2:$C$181,MATCH(C3300,Products!$A$2:$A$181,0))</f>
        <v>Fashion</v>
      </c>
      <c r="H3300" s="16" t="n">
        <f aca="false">INDEX(Products!$E$2:$E$181,MATCH(C3300,Products!$A$2:$A$181,0))</f>
        <v>271.97</v>
      </c>
      <c r="I3300" s="12" t="str">
        <f aca="false">INDEX(Orders!$G$2:$G$3525,MATCH(B3300,Orders!$A$2:$A$3525,0))</f>
        <v>Returned</v>
      </c>
      <c r="J3300" s="16" t="n">
        <f aca="false">D3300*E3300*(1-F3300/100)</f>
        <v>426.55</v>
      </c>
      <c r="K3300" s="16" t="n">
        <f aca="false">D3300*H3300</f>
        <v>271.97</v>
      </c>
      <c r="L3300" s="16" t="n">
        <f aca="false">J3300-K3300</f>
        <v>154.58</v>
      </c>
    </row>
    <row r="3301" customFormat="false" ht="15" hidden="false" customHeight="false" outlineLevel="0" collapsed="false">
      <c r="A3301" s="12" t="n">
        <v>3300</v>
      </c>
      <c r="B3301" s="12" t="n">
        <v>1735</v>
      </c>
      <c r="C3301" s="12" t="n">
        <v>113</v>
      </c>
      <c r="D3301" s="12" t="n">
        <v>1</v>
      </c>
      <c r="E3301" s="16" t="n">
        <v>599</v>
      </c>
      <c r="F3301" s="12" t="n">
        <v>15</v>
      </c>
      <c r="G3301" s="12" t="str">
        <f aca="false">INDEX(Products!$C$2:$C$181,MATCH(C3301,Products!$A$2:$A$181,0))</f>
        <v>Beauty</v>
      </c>
      <c r="H3301" s="16" t="n">
        <f aca="false">INDEX(Products!$E$2:$E$181,MATCH(C3301,Products!$A$2:$A$181,0))</f>
        <v>358.68</v>
      </c>
      <c r="I3301" s="12" t="str">
        <f aca="false">INDEX(Orders!$G$2:$G$3525,MATCH(B3301,Orders!$A$2:$A$3525,0))</f>
        <v>Returned</v>
      </c>
      <c r="J3301" s="16" t="n">
        <f aca="false">D3301*E3301*(1-F3301/100)</f>
        <v>509.15</v>
      </c>
      <c r="K3301" s="16" t="n">
        <f aca="false">D3301*H3301</f>
        <v>358.68</v>
      </c>
      <c r="L3301" s="16" t="n">
        <f aca="false">J3301-K3301</f>
        <v>150.47</v>
      </c>
    </row>
    <row r="3302" customFormat="false" ht="15" hidden="false" customHeight="false" outlineLevel="0" collapsed="false">
      <c r="A3302" s="12" t="n">
        <v>3301</v>
      </c>
      <c r="B3302" s="12" t="n">
        <v>1736</v>
      </c>
      <c r="C3302" s="12" t="n">
        <v>53</v>
      </c>
      <c r="D3302" s="12" t="n">
        <v>1</v>
      </c>
      <c r="E3302" s="16" t="n">
        <v>4579</v>
      </c>
      <c r="F3302" s="12" t="n">
        <v>5</v>
      </c>
      <c r="G3302" s="12" t="str">
        <f aca="false">INDEX(Products!$C$2:$C$181,MATCH(C3302,Products!$A$2:$A$181,0))</f>
        <v>Home &amp; Kitchen</v>
      </c>
      <c r="H3302" s="16" t="n">
        <f aca="false">INDEX(Products!$E$2:$E$181,MATCH(C3302,Products!$A$2:$A$181,0))</f>
        <v>2746.75</v>
      </c>
      <c r="I3302" s="12" t="str">
        <f aca="false">INDEX(Orders!$G$2:$G$3525,MATCH(B3302,Orders!$A$2:$A$3525,0))</f>
        <v>Returned</v>
      </c>
      <c r="J3302" s="16" t="n">
        <f aca="false">D3302*E3302*(1-F3302/100)</f>
        <v>4350.05</v>
      </c>
      <c r="K3302" s="16" t="n">
        <f aca="false">D3302*H3302</f>
        <v>2746.75</v>
      </c>
      <c r="L3302" s="16" t="n">
        <f aca="false">J3302-K3302</f>
        <v>1603.3</v>
      </c>
    </row>
    <row r="3303" customFormat="false" ht="15" hidden="false" customHeight="false" outlineLevel="0" collapsed="false">
      <c r="A3303" s="12" t="n">
        <v>3302</v>
      </c>
      <c r="B3303" s="12" t="n">
        <v>1736</v>
      </c>
      <c r="C3303" s="12" t="n">
        <v>28</v>
      </c>
      <c r="D3303" s="12" t="n">
        <v>1</v>
      </c>
      <c r="E3303" s="16" t="n">
        <v>3919</v>
      </c>
      <c r="F3303" s="12" t="n">
        <v>0</v>
      </c>
      <c r="G3303" s="12" t="str">
        <f aca="false">INDEX(Products!$C$2:$C$181,MATCH(C3303,Products!$A$2:$A$181,0))</f>
        <v>Electronics</v>
      </c>
      <c r="H3303" s="16" t="n">
        <f aca="false">INDEX(Products!$E$2:$E$181,MATCH(C3303,Products!$A$2:$A$181,0))</f>
        <v>2878.02</v>
      </c>
      <c r="I3303" s="12" t="str">
        <f aca="false">INDEX(Orders!$G$2:$G$3525,MATCH(B3303,Orders!$A$2:$A$3525,0))</f>
        <v>Returned</v>
      </c>
      <c r="J3303" s="16" t="n">
        <f aca="false">D3303*E3303*(1-F3303/100)</f>
        <v>3919</v>
      </c>
      <c r="K3303" s="16" t="n">
        <f aca="false">D3303*H3303</f>
        <v>2878.02</v>
      </c>
      <c r="L3303" s="16" t="n">
        <f aca="false">J3303-K3303</f>
        <v>1040.98</v>
      </c>
    </row>
    <row r="3304" customFormat="false" ht="15" hidden="false" customHeight="false" outlineLevel="0" collapsed="false">
      <c r="A3304" s="12" t="n">
        <v>3303</v>
      </c>
      <c r="B3304" s="12" t="n">
        <v>1736</v>
      </c>
      <c r="C3304" s="12" t="n">
        <v>142</v>
      </c>
      <c r="D3304" s="12" t="n">
        <v>2</v>
      </c>
      <c r="E3304" s="16" t="n">
        <v>1669</v>
      </c>
      <c r="F3304" s="12" t="n">
        <v>0</v>
      </c>
      <c r="G3304" s="12" t="str">
        <f aca="false">INDEX(Products!$C$2:$C$181,MATCH(C3304,Products!$A$2:$A$181,0))</f>
        <v>Sports &amp; Fitness</v>
      </c>
      <c r="H3304" s="16" t="n">
        <f aca="false">INDEX(Products!$E$2:$E$181,MATCH(C3304,Products!$A$2:$A$181,0))</f>
        <v>949.32</v>
      </c>
      <c r="I3304" s="12" t="str">
        <f aca="false">INDEX(Orders!$G$2:$G$3525,MATCH(B3304,Orders!$A$2:$A$3525,0))</f>
        <v>Returned</v>
      </c>
      <c r="J3304" s="16" t="n">
        <f aca="false">D3304*E3304*(1-F3304/100)</f>
        <v>3338</v>
      </c>
      <c r="K3304" s="16" t="n">
        <f aca="false">D3304*H3304</f>
        <v>1898.64</v>
      </c>
      <c r="L3304" s="16" t="n">
        <f aca="false">J3304-K3304</f>
        <v>1439.36</v>
      </c>
    </row>
    <row r="3305" customFormat="false" ht="15" hidden="false" customHeight="false" outlineLevel="0" collapsed="false">
      <c r="A3305" s="12" t="n">
        <v>3304</v>
      </c>
      <c r="B3305" s="12" t="n">
        <v>1737</v>
      </c>
      <c r="C3305" s="12" t="n">
        <v>87</v>
      </c>
      <c r="D3305" s="12" t="n">
        <v>2</v>
      </c>
      <c r="E3305" s="16" t="n">
        <v>1689</v>
      </c>
      <c r="F3305" s="12" t="n">
        <v>0</v>
      </c>
      <c r="G3305" s="12" t="str">
        <f aca="false">INDEX(Products!$C$2:$C$181,MATCH(C3305,Products!$A$2:$A$181,0))</f>
        <v>Fashion</v>
      </c>
      <c r="H3305" s="16" t="n">
        <f aca="false">INDEX(Products!$E$2:$E$181,MATCH(C3305,Products!$A$2:$A$181,0))</f>
        <v>1005.46</v>
      </c>
      <c r="I3305" s="12" t="str">
        <f aca="false">INDEX(Orders!$G$2:$G$3525,MATCH(B3305,Orders!$A$2:$A$3525,0))</f>
        <v>Delivered</v>
      </c>
      <c r="J3305" s="16" t="n">
        <f aca="false">D3305*E3305*(1-F3305/100)</f>
        <v>3378</v>
      </c>
      <c r="K3305" s="16" t="n">
        <f aca="false">D3305*H3305</f>
        <v>2010.92</v>
      </c>
      <c r="L3305" s="16" t="n">
        <f aca="false">J3305-K3305</f>
        <v>1367.08</v>
      </c>
    </row>
    <row r="3306" customFormat="false" ht="15" hidden="false" customHeight="false" outlineLevel="0" collapsed="false">
      <c r="A3306" s="12" t="n">
        <v>3305</v>
      </c>
      <c r="B3306" s="12" t="n">
        <v>1738</v>
      </c>
      <c r="C3306" s="12" t="n">
        <v>40</v>
      </c>
      <c r="D3306" s="12" t="n">
        <v>1</v>
      </c>
      <c r="E3306" s="16" t="n">
        <v>2059</v>
      </c>
      <c r="F3306" s="12" t="n">
        <v>0</v>
      </c>
      <c r="G3306" s="12" t="str">
        <f aca="false">INDEX(Products!$C$2:$C$181,MATCH(C3306,Products!$A$2:$A$181,0))</f>
        <v>Home &amp; Kitchen</v>
      </c>
      <c r="H3306" s="16" t="n">
        <f aca="false">INDEX(Products!$E$2:$E$181,MATCH(C3306,Products!$A$2:$A$181,0))</f>
        <v>1180.16</v>
      </c>
      <c r="I3306" s="12" t="str">
        <f aca="false">INDEX(Orders!$G$2:$G$3525,MATCH(B3306,Orders!$A$2:$A$3525,0))</f>
        <v>Returned</v>
      </c>
      <c r="J3306" s="16" t="n">
        <f aca="false">D3306*E3306*(1-F3306/100)</f>
        <v>2059</v>
      </c>
      <c r="K3306" s="16" t="n">
        <f aca="false">D3306*H3306</f>
        <v>1180.16</v>
      </c>
      <c r="L3306" s="16" t="n">
        <f aca="false">J3306-K3306</f>
        <v>878.84</v>
      </c>
    </row>
    <row r="3307" customFormat="false" ht="15" hidden="false" customHeight="false" outlineLevel="0" collapsed="false">
      <c r="A3307" s="12" t="n">
        <v>3306</v>
      </c>
      <c r="B3307" s="12" t="n">
        <v>1739</v>
      </c>
      <c r="C3307" s="12" t="n">
        <v>26</v>
      </c>
      <c r="D3307" s="12" t="n">
        <v>1</v>
      </c>
      <c r="E3307" s="16" t="n">
        <v>5849</v>
      </c>
      <c r="F3307" s="12" t="n">
        <v>0</v>
      </c>
      <c r="G3307" s="12" t="str">
        <f aca="false">INDEX(Products!$C$2:$C$181,MATCH(C3307,Products!$A$2:$A$181,0))</f>
        <v>Electronics</v>
      </c>
      <c r="H3307" s="16" t="n">
        <f aca="false">INDEX(Products!$E$2:$E$181,MATCH(C3307,Products!$A$2:$A$181,0))</f>
        <v>4123.7</v>
      </c>
      <c r="I3307" s="12" t="str">
        <f aca="false">INDEX(Orders!$G$2:$G$3525,MATCH(B3307,Orders!$A$2:$A$3525,0))</f>
        <v>Delivered</v>
      </c>
      <c r="J3307" s="16" t="n">
        <f aca="false">D3307*E3307*(1-F3307/100)</f>
        <v>5849</v>
      </c>
      <c r="K3307" s="16" t="n">
        <f aca="false">D3307*H3307</f>
        <v>4123.7</v>
      </c>
      <c r="L3307" s="16" t="n">
        <f aca="false">J3307-K3307</f>
        <v>1725.3</v>
      </c>
    </row>
    <row r="3308" customFormat="false" ht="15" hidden="false" customHeight="false" outlineLevel="0" collapsed="false">
      <c r="A3308" s="12" t="n">
        <v>3307</v>
      </c>
      <c r="B3308" s="12" t="n">
        <v>1739</v>
      </c>
      <c r="C3308" s="12" t="n">
        <v>15</v>
      </c>
      <c r="D3308" s="12" t="n">
        <v>1</v>
      </c>
      <c r="E3308" s="16" t="n">
        <v>3889</v>
      </c>
      <c r="F3308" s="12" t="n">
        <v>20</v>
      </c>
      <c r="G3308" s="12" t="str">
        <f aca="false">INDEX(Products!$C$2:$C$181,MATCH(C3308,Products!$A$2:$A$181,0))</f>
        <v>Electronics</v>
      </c>
      <c r="H3308" s="16" t="n">
        <f aca="false">INDEX(Products!$E$2:$E$181,MATCH(C3308,Products!$A$2:$A$181,0))</f>
        <v>2175.08</v>
      </c>
      <c r="I3308" s="12" t="str">
        <f aca="false">INDEX(Orders!$G$2:$G$3525,MATCH(B3308,Orders!$A$2:$A$3525,0))</f>
        <v>Delivered</v>
      </c>
      <c r="J3308" s="16" t="n">
        <f aca="false">D3308*E3308*(1-F3308/100)</f>
        <v>3111.2</v>
      </c>
      <c r="K3308" s="16" t="n">
        <f aca="false">D3308*H3308</f>
        <v>2175.08</v>
      </c>
      <c r="L3308" s="16" t="n">
        <f aca="false">J3308-K3308</f>
        <v>936.12</v>
      </c>
    </row>
    <row r="3309" customFormat="false" ht="15" hidden="false" customHeight="false" outlineLevel="0" collapsed="false">
      <c r="A3309" s="12" t="n">
        <v>3308</v>
      </c>
      <c r="B3309" s="12" t="n">
        <v>1739</v>
      </c>
      <c r="C3309" s="12" t="n">
        <v>123</v>
      </c>
      <c r="D3309" s="12" t="n">
        <v>1</v>
      </c>
      <c r="E3309" s="16" t="n">
        <v>319</v>
      </c>
      <c r="F3309" s="12" t="n">
        <v>0</v>
      </c>
      <c r="G3309" s="12" t="str">
        <f aca="false">INDEX(Products!$C$2:$C$181,MATCH(C3309,Products!$A$2:$A$181,0))</f>
        <v>Sports &amp; Fitness</v>
      </c>
      <c r="H3309" s="16" t="n">
        <f aca="false">INDEX(Products!$E$2:$E$181,MATCH(C3309,Products!$A$2:$A$181,0))</f>
        <v>234.68</v>
      </c>
      <c r="I3309" s="12" t="str">
        <f aca="false">INDEX(Orders!$G$2:$G$3525,MATCH(B3309,Orders!$A$2:$A$3525,0))</f>
        <v>Delivered</v>
      </c>
      <c r="J3309" s="16" t="n">
        <f aca="false">D3309*E3309*(1-F3309/100)</f>
        <v>319</v>
      </c>
      <c r="K3309" s="16" t="n">
        <f aca="false">D3309*H3309</f>
        <v>234.68</v>
      </c>
      <c r="L3309" s="16" t="n">
        <f aca="false">J3309-K3309</f>
        <v>84.32</v>
      </c>
    </row>
    <row r="3310" customFormat="false" ht="15" hidden="false" customHeight="false" outlineLevel="0" collapsed="false">
      <c r="A3310" s="12" t="n">
        <v>3309</v>
      </c>
      <c r="B3310" s="12" t="n">
        <v>1739</v>
      </c>
      <c r="C3310" s="12" t="n">
        <v>72</v>
      </c>
      <c r="D3310" s="12" t="n">
        <v>1</v>
      </c>
      <c r="E3310" s="16" t="n">
        <v>1649</v>
      </c>
      <c r="F3310" s="12" t="n">
        <v>15</v>
      </c>
      <c r="G3310" s="12" t="str">
        <f aca="false">INDEX(Products!$C$2:$C$181,MATCH(C3310,Products!$A$2:$A$181,0))</f>
        <v>Fashion</v>
      </c>
      <c r="H3310" s="16" t="n">
        <f aca="false">INDEX(Products!$E$2:$E$181,MATCH(C3310,Products!$A$2:$A$181,0))</f>
        <v>1006.18</v>
      </c>
      <c r="I3310" s="12" t="str">
        <f aca="false">INDEX(Orders!$G$2:$G$3525,MATCH(B3310,Orders!$A$2:$A$3525,0))</f>
        <v>Delivered</v>
      </c>
      <c r="J3310" s="16" t="n">
        <f aca="false">D3310*E3310*(1-F3310/100)</f>
        <v>1401.65</v>
      </c>
      <c r="K3310" s="16" t="n">
        <f aca="false">D3310*H3310</f>
        <v>1006.18</v>
      </c>
      <c r="L3310" s="16" t="n">
        <f aca="false">J3310-K3310</f>
        <v>395.47</v>
      </c>
    </row>
    <row r="3311" customFormat="false" ht="15" hidden="false" customHeight="false" outlineLevel="0" collapsed="false">
      <c r="A3311" s="12" t="n">
        <v>3310</v>
      </c>
      <c r="B3311" s="12" t="n">
        <v>1740</v>
      </c>
      <c r="C3311" s="12" t="n">
        <v>26</v>
      </c>
      <c r="D3311" s="12" t="n">
        <v>1</v>
      </c>
      <c r="E3311" s="16" t="n">
        <v>5849</v>
      </c>
      <c r="F3311" s="12" t="n">
        <v>0</v>
      </c>
      <c r="G3311" s="12" t="str">
        <f aca="false">INDEX(Products!$C$2:$C$181,MATCH(C3311,Products!$A$2:$A$181,0))</f>
        <v>Electronics</v>
      </c>
      <c r="H3311" s="16" t="n">
        <f aca="false">INDEX(Products!$E$2:$E$181,MATCH(C3311,Products!$A$2:$A$181,0))</f>
        <v>4123.7</v>
      </c>
      <c r="I3311" s="12" t="str">
        <f aca="false">INDEX(Orders!$G$2:$G$3525,MATCH(B3311,Orders!$A$2:$A$3525,0))</f>
        <v>Delivered</v>
      </c>
      <c r="J3311" s="16" t="n">
        <f aca="false">D3311*E3311*(1-F3311/100)</f>
        <v>5849</v>
      </c>
      <c r="K3311" s="16" t="n">
        <f aca="false">D3311*H3311</f>
        <v>4123.7</v>
      </c>
      <c r="L3311" s="16" t="n">
        <f aca="false">J3311-K3311</f>
        <v>1725.3</v>
      </c>
    </row>
    <row r="3312" customFormat="false" ht="15" hidden="false" customHeight="false" outlineLevel="0" collapsed="false">
      <c r="A3312" s="12" t="n">
        <v>3311</v>
      </c>
      <c r="B3312" s="12" t="n">
        <v>1740</v>
      </c>
      <c r="C3312" s="12" t="n">
        <v>67</v>
      </c>
      <c r="D3312" s="12" t="n">
        <v>1</v>
      </c>
      <c r="E3312" s="16" t="n">
        <v>629</v>
      </c>
      <c r="F3312" s="12" t="n">
        <v>0</v>
      </c>
      <c r="G3312" s="12" t="str">
        <f aca="false">INDEX(Products!$C$2:$C$181,MATCH(C3312,Products!$A$2:$A$181,0))</f>
        <v>Fashion</v>
      </c>
      <c r="H3312" s="16" t="n">
        <f aca="false">INDEX(Products!$E$2:$E$181,MATCH(C3312,Products!$A$2:$A$181,0))</f>
        <v>388.42</v>
      </c>
      <c r="I3312" s="12" t="str">
        <f aca="false">INDEX(Orders!$G$2:$G$3525,MATCH(B3312,Orders!$A$2:$A$3525,0))</f>
        <v>Delivered</v>
      </c>
      <c r="J3312" s="16" t="n">
        <f aca="false">D3312*E3312*(1-F3312/100)</f>
        <v>629</v>
      </c>
      <c r="K3312" s="16" t="n">
        <f aca="false">D3312*H3312</f>
        <v>388.42</v>
      </c>
      <c r="L3312" s="16" t="n">
        <f aca="false">J3312-K3312</f>
        <v>240.58</v>
      </c>
    </row>
    <row r="3313" customFormat="false" ht="15" hidden="false" customHeight="false" outlineLevel="0" collapsed="false">
      <c r="A3313" s="12" t="n">
        <v>3312</v>
      </c>
      <c r="B3313" s="12" t="n">
        <v>1740</v>
      </c>
      <c r="C3313" s="12" t="n">
        <v>31</v>
      </c>
      <c r="D3313" s="12" t="n">
        <v>3</v>
      </c>
      <c r="E3313" s="16" t="n">
        <v>2199</v>
      </c>
      <c r="F3313" s="12" t="n">
        <v>0</v>
      </c>
      <c r="G3313" s="12" t="str">
        <f aca="false">INDEX(Products!$C$2:$C$181,MATCH(C3313,Products!$A$2:$A$181,0))</f>
        <v>Home &amp; Kitchen</v>
      </c>
      <c r="H3313" s="16" t="n">
        <f aca="false">INDEX(Products!$E$2:$E$181,MATCH(C3313,Products!$A$2:$A$181,0))</f>
        <v>1328.79</v>
      </c>
      <c r="I3313" s="12" t="str">
        <f aca="false">INDEX(Orders!$G$2:$G$3525,MATCH(B3313,Orders!$A$2:$A$3525,0))</f>
        <v>Delivered</v>
      </c>
      <c r="J3313" s="16" t="n">
        <f aca="false">D3313*E3313*(1-F3313/100)</f>
        <v>6597</v>
      </c>
      <c r="K3313" s="16" t="n">
        <f aca="false">D3313*H3313</f>
        <v>3986.37</v>
      </c>
      <c r="L3313" s="16" t="n">
        <f aca="false">J3313-K3313</f>
        <v>2610.63</v>
      </c>
    </row>
    <row r="3314" customFormat="false" ht="15" hidden="false" customHeight="false" outlineLevel="0" collapsed="false">
      <c r="A3314" s="12" t="n">
        <v>3313</v>
      </c>
      <c r="B3314" s="12" t="n">
        <v>1740</v>
      </c>
      <c r="C3314" s="12" t="n">
        <v>131</v>
      </c>
      <c r="D3314" s="12" t="n">
        <v>1</v>
      </c>
      <c r="E3314" s="16" t="n">
        <v>2569</v>
      </c>
      <c r="F3314" s="12" t="n">
        <v>10</v>
      </c>
      <c r="G3314" s="12" t="str">
        <f aca="false">INDEX(Products!$C$2:$C$181,MATCH(C3314,Products!$A$2:$A$181,0))</f>
        <v>Sports &amp; Fitness</v>
      </c>
      <c r="H3314" s="16" t="n">
        <f aca="false">INDEX(Products!$E$2:$E$181,MATCH(C3314,Products!$A$2:$A$181,0))</f>
        <v>1921.64</v>
      </c>
      <c r="I3314" s="12" t="str">
        <f aca="false">INDEX(Orders!$G$2:$G$3525,MATCH(B3314,Orders!$A$2:$A$3525,0))</f>
        <v>Delivered</v>
      </c>
      <c r="J3314" s="16" t="n">
        <f aca="false">D3314*E3314*(1-F3314/100)</f>
        <v>2312.1</v>
      </c>
      <c r="K3314" s="16" t="n">
        <f aca="false">D3314*H3314</f>
        <v>1921.64</v>
      </c>
      <c r="L3314" s="16" t="n">
        <f aca="false">J3314-K3314</f>
        <v>390.46</v>
      </c>
    </row>
    <row r="3315" customFormat="false" ht="15" hidden="false" customHeight="false" outlineLevel="0" collapsed="false">
      <c r="A3315" s="12" t="n">
        <v>3314</v>
      </c>
      <c r="B3315" s="12" t="n">
        <v>1741</v>
      </c>
      <c r="C3315" s="12" t="n">
        <v>70</v>
      </c>
      <c r="D3315" s="12" t="n">
        <v>1</v>
      </c>
      <c r="E3315" s="16" t="n">
        <v>1289</v>
      </c>
      <c r="F3315" s="12" t="n">
        <v>0</v>
      </c>
      <c r="G3315" s="12" t="str">
        <f aca="false">INDEX(Products!$C$2:$C$181,MATCH(C3315,Products!$A$2:$A$181,0))</f>
        <v>Fashion</v>
      </c>
      <c r="H3315" s="16" t="n">
        <f aca="false">INDEX(Products!$E$2:$E$181,MATCH(C3315,Products!$A$2:$A$181,0))</f>
        <v>959.48</v>
      </c>
      <c r="I3315" s="12" t="str">
        <f aca="false">INDEX(Orders!$G$2:$G$3525,MATCH(B3315,Orders!$A$2:$A$3525,0))</f>
        <v>Delivered</v>
      </c>
      <c r="J3315" s="16" t="n">
        <f aca="false">D3315*E3315*(1-F3315/100)</f>
        <v>1289</v>
      </c>
      <c r="K3315" s="16" t="n">
        <f aca="false">D3315*H3315</f>
        <v>959.48</v>
      </c>
      <c r="L3315" s="16" t="n">
        <f aca="false">J3315-K3315</f>
        <v>329.52</v>
      </c>
    </row>
    <row r="3316" customFormat="false" ht="15" hidden="false" customHeight="false" outlineLevel="0" collapsed="false">
      <c r="A3316" s="12" t="n">
        <v>3315</v>
      </c>
      <c r="B3316" s="12" t="n">
        <v>1742</v>
      </c>
      <c r="C3316" s="12" t="n">
        <v>134</v>
      </c>
      <c r="D3316" s="12" t="n">
        <v>1</v>
      </c>
      <c r="E3316" s="16" t="n">
        <v>2869</v>
      </c>
      <c r="F3316" s="12" t="n">
        <v>0</v>
      </c>
      <c r="G3316" s="12" t="str">
        <f aca="false">INDEX(Products!$C$2:$C$181,MATCH(C3316,Products!$A$2:$A$181,0))</f>
        <v>Sports &amp; Fitness</v>
      </c>
      <c r="H3316" s="16" t="n">
        <f aca="false">INDEX(Products!$E$2:$E$181,MATCH(C3316,Products!$A$2:$A$181,0))</f>
        <v>1981.04</v>
      </c>
      <c r="I3316" s="12" t="str">
        <f aca="false">INDEX(Orders!$G$2:$G$3525,MATCH(B3316,Orders!$A$2:$A$3525,0))</f>
        <v>Delivered</v>
      </c>
      <c r="J3316" s="16" t="n">
        <f aca="false">D3316*E3316*(1-F3316/100)</f>
        <v>2869</v>
      </c>
      <c r="K3316" s="16" t="n">
        <f aca="false">D3316*H3316</f>
        <v>1981.04</v>
      </c>
      <c r="L3316" s="16" t="n">
        <f aca="false">J3316-K3316</f>
        <v>887.96</v>
      </c>
    </row>
    <row r="3317" customFormat="false" ht="15" hidden="false" customHeight="false" outlineLevel="0" collapsed="false">
      <c r="A3317" s="12" t="n">
        <v>3316</v>
      </c>
      <c r="B3317" s="12" t="n">
        <v>1743</v>
      </c>
      <c r="C3317" s="12" t="n">
        <v>8</v>
      </c>
      <c r="D3317" s="12" t="n">
        <v>2</v>
      </c>
      <c r="E3317" s="16" t="n">
        <v>1759</v>
      </c>
      <c r="F3317" s="12" t="n">
        <v>0</v>
      </c>
      <c r="G3317" s="12" t="str">
        <f aca="false">INDEX(Products!$C$2:$C$181,MATCH(C3317,Products!$A$2:$A$181,0))</f>
        <v>Electronics</v>
      </c>
      <c r="H3317" s="16" t="n">
        <f aca="false">INDEX(Products!$E$2:$E$181,MATCH(C3317,Products!$A$2:$A$181,0))</f>
        <v>1031.97</v>
      </c>
      <c r="I3317" s="12" t="str">
        <f aca="false">INDEX(Orders!$G$2:$G$3525,MATCH(B3317,Orders!$A$2:$A$3525,0))</f>
        <v>Delivered</v>
      </c>
      <c r="J3317" s="16" t="n">
        <f aca="false">D3317*E3317*(1-F3317/100)</f>
        <v>3518</v>
      </c>
      <c r="K3317" s="16" t="n">
        <f aca="false">D3317*H3317</f>
        <v>2063.94</v>
      </c>
      <c r="L3317" s="16" t="n">
        <f aca="false">J3317-K3317</f>
        <v>1454.06</v>
      </c>
    </row>
    <row r="3318" customFormat="false" ht="15" hidden="false" customHeight="false" outlineLevel="0" collapsed="false">
      <c r="A3318" s="12" t="n">
        <v>3317</v>
      </c>
      <c r="B3318" s="12" t="n">
        <v>1743</v>
      </c>
      <c r="C3318" s="12" t="n">
        <v>55</v>
      </c>
      <c r="D3318" s="12" t="n">
        <v>1</v>
      </c>
      <c r="E3318" s="16" t="n">
        <v>1459</v>
      </c>
      <c r="F3318" s="12" t="n">
        <v>0</v>
      </c>
      <c r="G3318" s="12" t="str">
        <f aca="false">INDEX(Products!$C$2:$C$181,MATCH(C3318,Products!$A$2:$A$181,0))</f>
        <v>Home &amp; Kitchen</v>
      </c>
      <c r="H3318" s="16" t="n">
        <f aca="false">INDEX(Products!$E$2:$E$181,MATCH(C3318,Products!$A$2:$A$181,0))</f>
        <v>824.91</v>
      </c>
      <c r="I3318" s="12" t="str">
        <f aca="false">INDEX(Orders!$G$2:$G$3525,MATCH(B3318,Orders!$A$2:$A$3525,0))</f>
        <v>Delivered</v>
      </c>
      <c r="J3318" s="16" t="n">
        <f aca="false">D3318*E3318*(1-F3318/100)</f>
        <v>1459</v>
      </c>
      <c r="K3318" s="16" t="n">
        <f aca="false">D3318*H3318</f>
        <v>824.91</v>
      </c>
      <c r="L3318" s="16" t="n">
        <f aca="false">J3318-K3318</f>
        <v>634.09</v>
      </c>
    </row>
    <row r="3319" customFormat="false" ht="15" hidden="false" customHeight="false" outlineLevel="0" collapsed="false">
      <c r="A3319" s="12" t="n">
        <v>3318</v>
      </c>
      <c r="B3319" s="12" t="n">
        <v>1743</v>
      </c>
      <c r="C3319" s="12" t="n">
        <v>171</v>
      </c>
      <c r="D3319" s="12" t="n">
        <v>1</v>
      </c>
      <c r="E3319" s="16" t="n">
        <v>499</v>
      </c>
      <c r="F3319" s="12" t="n">
        <v>0</v>
      </c>
      <c r="G3319" s="12" t="str">
        <f aca="false">INDEX(Products!$C$2:$C$181,MATCH(C3319,Products!$A$2:$A$181,0))</f>
        <v>Books &amp; Stationery</v>
      </c>
      <c r="H3319" s="16" t="n">
        <f aca="false">INDEX(Products!$E$2:$E$181,MATCH(C3319,Products!$A$2:$A$181,0))</f>
        <v>321.7</v>
      </c>
      <c r="I3319" s="12" t="str">
        <f aca="false">INDEX(Orders!$G$2:$G$3525,MATCH(B3319,Orders!$A$2:$A$3525,0))</f>
        <v>Delivered</v>
      </c>
      <c r="J3319" s="16" t="n">
        <f aca="false">D3319*E3319*(1-F3319/100)</f>
        <v>499</v>
      </c>
      <c r="K3319" s="16" t="n">
        <f aca="false">D3319*H3319</f>
        <v>321.7</v>
      </c>
      <c r="L3319" s="16" t="n">
        <f aca="false">J3319-K3319</f>
        <v>177.3</v>
      </c>
    </row>
    <row r="3320" customFormat="false" ht="15" hidden="false" customHeight="false" outlineLevel="0" collapsed="false">
      <c r="A3320" s="12" t="n">
        <v>3319</v>
      </c>
      <c r="B3320" s="12" t="n">
        <v>1744</v>
      </c>
      <c r="C3320" s="12" t="n">
        <v>60</v>
      </c>
      <c r="D3320" s="12" t="n">
        <v>1</v>
      </c>
      <c r="E3320" s="16" t="n">
        <v>4519</v>
      </c>
      <c r="F3320" s="12" t="n">
        <v>20</v>
      </c>
      <c r="G3320" s="12" t="str">
        <f aca="false">INDEX(Products!$C$2:$C$181,MATCH(C3320,Products!$A$2:$A$181,0))</f>
        <v>Home &amp; Kitchen</v>
      </c>
      <c r="H3320" s="16" t="n">
        <f aca="false">INDEX(Products!$E$2:$E$181,MATCH(C3320,Products!$A$2:$A$181,0))</f>
        <v>2972.91</v>
      </c>
      <c r="I3320" s="12" t="str">
        <f aca="false">INDEX(Orders!$G$2:$G$3525,MATCH(B3320,Orders!$A$2:$A$3525,0))</f>
        <v>Cancelled</v>
      </c>
      <c r="J3320" s="16" t="n">
        <f aca="false">D3320*E3320*(1-F3320/100)</f>
        <v>3615.2</v>
      </c>
      <c r="K3320" s="16" t="n">
        <f aca="false">D3320*H3320</f>
        <v>2972.91</v>
      </c>
      <c r="L3320" s="16" t="n">
        <f aca="false">J3320-K3320</f>
        <v>642.29</v>
      </c>
    </row>
    <row r="3321" customFormat="false" ht="15" hidden="false" customHeight="false" outlineLevel="0" collapsed="false">
      <c r="A3321" s="12" t="n">
        <v>3320</v>
      </c>
      <c r="B3321" s="12" t="n">
        <v>1745</v>
      </c>
      <c r="C3321" s="12" t="n">
        <v>93</v>
      </c>
      <c r="D3321" s="12" t="n">
        <v>1</v>
      </c>
      <c r="E3321" s="16" t="n">
        <v>589</v>
      </c>
      <c r="F3321" s="12" t="n">
        <v>0</v>
      </c>
      <c r="G3321" s="12" t="str">
        <f aca="false">INDEX(Products!$C$2:$C$181,MATCH(C3321,Products!$A$2:$A$181,0))</f>
        <v>Beauty</v>
      </c>
      <c r="H3321" s="16" t="n">
        <f aca="false">INDEX(Products!$E$2:$E$181,MATCH(C3321,Products!$A$2:$A$181,0))</f>
        <v>401.7</v>
      </c>
      <c r="I3321" s="12" t="str">
        <f aca="false">INDEX(Orders!$G$2:$G$3525,MATCH(B3321,Orders!$A$2:$A$3525,0))</f>
        <v>Delivered</v>
      </c>
      <c r="J3321" s="16" t="n">
        <f aca="false">D3321*E3321*(1-F3321/100)</f>
        <v>589</v>
      </c>
      <c r="K3321" s="16" t="n">
        <f aca="false">D3321*H3321</f>
        <v>401.7</v>
      </c>
      <c r="L3321" s="16" t="n">
        <f aca="false">J3321-K3321</f>
        <v>187.3</v>
      </c>
    </row>
    <row r="3322" customFormat="false" ht="15" hidden="false" customHeight="false" outlineLevel="0" collapsed="false">
      <c r="A3322" s="12" t="n">
        <v>3321</v>
      </c>
      <c r="B3322" s="12" t="n">
        <v>1745</v>
      </c>
      <c r="C3322" s="12" t="n">
        <v>14</v>
      </c>
      <c r="D3322" s="12" t="n">
        <v>1</v>
      </c>
      <c r="E3322" s="16" t="n">
        <v>1849</v>
      </c>
      <c r="F3322" s="12" t="n">
        <v>0</v>
      </c>
      <c r="G3322" s="12" t="str">
        <f aca="false">INDEX(Products!$C$2:$C$181,MATCH(C3322,Products!$A$2:$A$181,0))</f>
        <v>Electronics</v>
      </c>
      <c r="H3322" s="16" t="n">
        <f aca="false">INDEX(Products!$E$2:$E$181,MATCH(C3322,Products!$A$2:$A$181,0))</f>
        <v>1207.11</v>
      </c>
      <c r="I3322" s="12" t="str">
        <f aca="false">INDEX(Orders!$G$2:$G$3525,MATCH(B3322,Orders!$A$2:$A$3525,0))</f>
        <v>Delivered</v>
      </c>
      <c r="J3322" s="16" t="n">
        <f aca="false">D3322*E3322*(1-F3322/100)</f>
        <v>1849</v>
      </c>
      <c r="K3322" s="16" t="n">
        <f aca="false">D3322*H3322</f>
        <v>1207.11</v>
      </c>
      <c r="L3322" s="16" t="n">
        <f aca="false">J3322-K3322</f>
        <v>641.89</v>
      </c>
    </row>
    <row r="3323" customFormat="false" ht="15" hidden="false" customHeight="false" outlineLevel="0" collapsed="false">
      <c r="A3323" s="12" t="n">
        <v>3322</v>
      </c>
      <c r="B3323" s="12" t="n">
        <v>1745</v>
      </c>
      <c r="C3323" s="12" t="n">
        <v>148</v>
      </c>
      <c r="D3323" s="12" t="n">
        <v>1</v>
      </c>
      <c r="E3323" s="16" t="n">
        <v>739</v>
      </c>
      <c r="F3323" s="12" t="n">
        <v>0</v>
      </c>
      <c r="G3323" s="12" t="str">
        <f aca="false">INDEX(Products!$C$2:$C$181,MATCH(C3323,Products!$A$2:$A$181,0))</f>
        <v>Sports &amp; Fitness</v>
      </c>
      <c r="H3323" s="16" t="n">
        <f aca="false">INDEX(Products!$E$2:$E$181,MATCH(C3323,Products!$A$2:$A$181,0))</f>
        <v>483.64</v>
      </c>
      <c r="I3323" s="12" t="str">
        <f aca="false">INDEX(Orders!$G$2:$G$3525,MATCH(B3323,Orders!$A$2:$A$3525,0))</f>
        <v>Delivered</v>
      </c>
      <c r="J3323" s="16" t="n">
        <f aca="false">D3323*E3323*(1-F3323/100)</f>
        <v>739</v>
      </c>
      <c r="K3323" s="16" t="n">
        <f aca="false">D3323*H3323</f>
        <v>483.64</v>
      </c>
      <c r="L3323" s="16" t="n">
        <f aca="false">J3323-K3323</f>
        <v>255.36</v>
      </c>
    </row>
    <row r="3324" customFormat="false" ht="15" hidden="false" customHeight="false" outlineLevel="0" collapsed="false">
      <c r="A3324" s="12" t="n">
        <v>3323</v>
      </c>
      <c r="B3324" s="12" t="n">
        <v>1745</v>
      </c>
      <c r="C3324" s="12" t="n">
        <v>38</v>
      </c>
      <c r="D3324" s="12" t="n">
        <v>1</v>
      </c>
      <c r="E3324" s="16" t="n">
        <v>3659</v>
      </c>
      <c r="F3324" s="12" t="n">
        <v>0</v>
      </c>
      <c r="G3324" s="12" t="str">
        <f aca="false">INDEX(Products!$C$2:$C$181,MATCH(C3324,Products!$A$2:$A$181,0))</f>
        <v>Home &amp; Kitchen</v>
      </c>
      <c r="H3324" s="16" t="n">
        <f aca="false">INDEX(Products!$E$2:$E$181,MATCH(C3324,Products!$A$2:$A$181,0))</f>
        <v>2545.94</v>
      </c>
      <c r="I3324" s="12" t="str">
        <f aca="false">INDEX(Orders!$G$2:$G$3525,MATCH(B3324,Orders!$A$2:$A$3525,0))</f>
        <v>Delivered</v>
      </c>
      <c r="J3324" s="16" t="n">
        <f aca="false">D3324*E3324*(1-F3324/100)</f>
        <v>3659</v>
      </c>
      <c r="K3324" s="16" t="n">
        <f aca="false">D3324*H3324</f>
        <v>2545.94</v>
      </c>
      <c r="L3324" s="16" t="n">
        <f aca="false">J3324-K3324</f>
        <v>1113.06</v>
      </c>
    </row>
    <row r="3325" customFormat="false" ht="15" hidden="false" customHeight="false" outlineLevel="0" collapsed="false">
      <c r="A3325" s="12" t="n">
        <v>3324</v>
      </c>
      <c r="B3325" s="12" t="n">
        <v>1746</v>
      </c>
      <c r="C3325" s="12" t="n">
        <v>7</v>
      </c>
      <c r="D3325" s="12" t="n">
        <v>1</v>
      </c>
      <c r="E3325" s="16" t="n">
        <v>5139</v>
      </c>
      <c r="F3325" s="12" t="n">
        <v>0</v>
      </c>
      <c r="G3325" s="12" t="str">
        <f aca="false">INDEX(Products!$C$2:$C$181,MATCH(C3325,Products!$A$2:$A$181,0))</f>
        <v>Electronics</v>
      </c>
      <c r="H3325" s="16" t="n">
        <f aca="false">INDEX(Products!$E$2:$E$181,MATCH(C3325,Products!$A$2:$A$181,0))</f>
        <v>3044.69</v>
      </c>
      <c r="I3325" s="12" t="str">
        <f aca="false">INDEX(Orders!$G$2:$G$3525,MATCH(B3325,Orders!$A$2:$A$3525,0))</f>
        <v>Delivered</v>
      </c>
      <c r="J3325" s="16" t="n">
        <f aca="false">D3325*E3325*(1-F3325/100)</f>
        <v>5139</v>
      </c>
      <c r="K3325" s="16" t="n">
        <f aca="false">D3325*H3325</f>
        <v>3044.69</v>
      </c>
      <c r="L3325" s="16" t="n">
        <f aca="false">J3325-K3325</f>
        <v>2094.31</v>
      </c>
    </row>
    <row r="3326" customFormat="false" ht="15" hidden="false" customHeight="false" outlineLevel="0" collapsed="false">
      <c r="A3326" s="12" t="n">
        <v>3325</v>
      </c>
      <c r="B3326" s="12" t="n">
        <v>1747</v>
      </c>
      <c r="C3326" s="12" t="n">
        <v>109</v>
      </c>
      <c r="D3326" s="12" t="n">
        <v>1</v>
      </c>
      <c r="E3326" s="16" t="n">
        <v>699</v>
      </c>
      <c r="F3326" s="12" t="n">
        <v>0</v>
      </c>
      <c r="G3326" s="12" t="str">
        <f aca="false">INDEX(Products!$C$2:$C$181,MATCH(C3326,Products!$A$2:$A$181,0))</f>
        <v>Beauty</v>
      </c>
      <c r="H3326" s="16" t="n">
        <f aca="false">INDEX(Products!$E$2:$E$181,MATCH(C3326,Products!$A$2:$A$181,0))</f>
        <v>488.81</v>
      </c>
      <c r="I3326" s="12" t="str">
        <f aca="false">INDEX(Orders!$G$2:$G$3525,MATCH(B3326,Orders!$A$2:$A$3525,0))</f>
        <v>Delivered</v>
      </c>
      <c r="J3326" s="16" t="n">
        <f aca="false">D3326*E3326*(1-F3326/100)</f>
        <v>699</v>
      </c>
      <c r="K3326" s="16" t="n">
        <f aca="false">D3326*H3326</f>
        <v>488.81</v>
      </c>
      <c r="L3326" s="16" t="n">
        <f aca="false">J3326-K3326</f>
        <v>210.19</v>
      </c>
    </row>
    <row r="3327" customFormat="false" ht="15" hidden="false" customHeight="false" outlineLevel="0" collapsed="false">
      <c r="A3327" s="12" t="n">
        <v>3326</v>
      </c>
      <c r="B3327" s="12" t="n">
        <v>1747</v>
      </c>
      <c r="C3327" s="12" t="n">
        <v>40</v>
      </c>
      <c r="D3327" s="12" t="n">
        <v>1</v>
      </c>
      <c r="E3327" s="16" t="n">
        <v>2059</v>
      </c>
      <c r="F3327" s="12" t="n">
        <v>0</v>
      </c>
      <c r="G3327" s="12" t="str">
        <f aca="false">INDEX(Products!$C$2:$C$181,MATCH(C3327,Products!$A$2:$A$181,0))</f>
        <v>Home &amp; Kitchen</v>
      </c>
      <c r="H3327" s="16" t="n">
        <f aca="false">INDEX(Products!$E$2:$E$181,MATCH(C3327,Products!$A$2:$A$181,0))</f>
        <v>1180.16</v>
      </c>
      <c r="I3327" s="12" t="str">
        <f aca="false">INDEX(Orders!$G$2:$G$3525,MATCH(B3327,Orders!$A$2:$A$3525,0))</f>
        <v>Delivered</v>
      </c>
      <c r="J3327" s="16" t="n">
        <f aca="false">D3327*E3327*(1-F3327/100)</f>
        <v>2059</v>
      </c>
      <c r="K3327" s="16" t="n">
        <f aca="false">D3327*H3327</f>
        <v>1180.16</v>
      </c>
      <c r="L3327" s="16" t="n">
        <f aca="false">J3327-K3327</f>
        <v>878.84</v>
      </c>
    </row>
    <row r="3328" customFormat="false" ht="15" hidden="false" customHeight="false" outlineLevel="0" collapsed="false">
      <c r="A3328" s="12" t="n">
        <v>3327</v>
      </c>
      <c r="B3328" s="12" t="n">
        <v>1748</v>
      </c>
      <c r="C3328" s="12" t="n">
        <v>159</v>
      </c>
      <c r="D3328" s="12" t="n">
        <v>2</v>
      </c>
      <c r="E3328" s="16" t="n">
        <v>439</v>
      </c>
      <c r="F3328" s="12" t="n">
        <v>5</v>
      </c>
      <c r="G3328" s="12" t="str">
        <f aca="false">INDEX(Products!$C$2:$C$181,MATCH(C3328,Products!$A$2:$A$181,0))</f>
        <v>Books &amp; Stationery</v>
      </c>
      <c r="H3328" s="16" t="n">
        <f aca="false">INDEX(Products!$E$2:$E$181,MATCH(C3328,Products!$A$2:$A$181,0))</f>
        <v>256.67</v>
      </c>
      <c r="I3328" s="12" t="str">
        <f aca="false">INDEX(Orders!$G$2:$G$3525,MATCH(B3328,Orders!$A$2:$A$3525,0))</f>
        <v>Delivered</v>
      </c>
      <c r="J3328" s="16" t="n">
        <f aca="false">D3328*E3328*(1-F3328/100)</f>
        <v>834.1</v>
      </c>
      <c r="K3328" s="16" t="n">
        <f aca="false">D3328*H3328</f>
        <v>513.34</v>
      </c>
      <c r="L3328" s="16" t="n">
        <f aca="false">J3328-K3328</f>
        <v>320.76</v>
      </c>
    </row>
    <row r="3329" customFormat="false" ht="15" hidden="false" customHeight="false" outlineLevel="0" collapsed="false">
      <c r="A3329" s="12" t="n">
        <v>3328</v>
      </c>
      <c r="B3329" s="12" t="n">
        <v>1748</v>
      </c>
      <c r="C3329" s="12" t="n">
        <v>105</v>
      </c>
      <c r="D3329" s="12" t="n">
        <v>1</v>
      </c>
      <c r="E3329" s="16" t="n">
        <v>169</v>
      </c>
      <c r="F3329" s="12" t="n">
        <v>0</v>
      </c>
      <c r="G3329" s="12" t="str">
        <f aca="false">INDEX(Products!$C$2:$C$181,MATCH(C3329,Products!$A$2:$A$181,0))</f>
        <v>Beauty</v>
      </c>
      <c r="H3329" s="16" t="n">
        <f aca="false">INDEX(Products!$E$2:$E$181,MATCH(C3329,Products!$A$2:$A$181,0))</f>
        <v>98.39</v>
      </c>
      <c r="I3329" s="12" t="str">
        <f aca="false">INDEX(Orders!$G$2:$G$3525,MATCH(B3329,Orders!$A$2:$A$3525,0))</f>
        <v>Delivered</v>
      </c>
      <c r="J3329" s="16" t="n">
        <f aca="false">D3329*E3329*(1-F3329/100)</f>
        <v>169</v>
      </c>
      <c r="K3329" s="16" t="n">
        <f aca="false">D3329*H3329</f>
        <v>98.39</v>
      </c>
      <c r="L3329" s="16" t="n">
        <f aca="false">J3329-K3329</f>
        <v>70.61</v>
      </c>
    </row>
    <row r="3330" customFormat="false" ht="15" hidden="false" customHeight="false" outlineLevel="0" collapsed="false">
      <c r="A3330" s="12" t="n">
        <v>3329</v>
      </c>
      <c r="B3330" s="12" t="n">
        <v>1748</v>
      </c>
      <c r="C3330" s="12" t="n">
        <v>11</v>
      </c>
      <c r="D3330" s="12" t="n">
        <v>1</v>
      </c>
      <c r="E3330" s="16" t="n">
        <v>3989</v>
      </c>
      <c r="F3330" s="12" t="n">
        <v>0</v>
      </c>
      <c r="G3330" s="12" t="str">
        <f aca="false">INDEX(Products!$C$2:$C$181,MATCH(C3330,Products!$A$2:$A$181,0))</f>
        <v>Electronics</v>
      </c>
      <c r="H3330" s="16" t="n">
        <f aca="false">INDEX(Products!$E$2:$E$181,MATCH(C3330,Products!$A$2:$A$181,0))</f>
        <v>2305.24</v>
      </c>
      <c r="I3330" s="12" t="str">
        <f aca="false">INDEX(Orders!$G$2:$G$3525,MATCH(B3330,Orders!$A$2:$A$3525,0))</f>
        <v>Delivered</v>
      </c>
      <c r="J3330" s="16" t="n">
        <f aca="false">D3330*E3330*(1-F3330/100)</f>
        <v>3989</v>
      </c>
      <c r="K3330" s="16" t="n">
        <f aca="false">D3330*H3330</f>
        <v>2305.24</v>
      </c>
      <c r="L3330" s="16" t="n">
        <f aca="false">J3330-K3330</f>
        <v>1683.76</v>
      </c>
    </row>
    <row r="3331" customFormat="false" ht="15" hidden="false" customHeight="false" outlineLevel="0" collapsed="false">
      <c r="A3331" s="12" t="n">
        <v>3330</v>
      </c>
      <c r="B3331" s="12" t="n">
        <v>1748</v>
      </c>
      <c r="C3331" s="12" t="n">
        <v>138</v>
      </c>
      <c r="D3331" s="12" t="n">
        <v>1</v>
      </c>
      <c r="E3331" s="16" t="n">
        <v>2179</v>
      </c>
      <c r="F3331" s="12" t="n">
        <v>0</v>
      </c>
      <c r="G3331" s="12" t="str">
        <f aca="false">INDEX(Products!$C$2:$C$181,MATCH(C3331,Products!$A$2:$A$181,0))</f>
        <v>Sports &amp; Fitness</v>
      </c>
      <c r="H3331" s="16" t="n">
        <f aca="false">INDEX(Products!$E$2:$E$181,MATCH(C3331,Products!$A$2:$A$181,0))</f>
        <v>1417.01</v>
      </c>
      <c r="I3331" s="12" t="str">
        <f aca="false">INDEX(Orders!$G$2:$G$3525,MATCH(B3331,Orders!$A$2:$A$3525,0))</f>
        <v>Delivered</v>
      </c>
      <c r="J3331" s="16" t="n">
        <f aca="false">D3331*E3331*(1-F3331/100)</f>
        <v>2179</v>
      </c>
      <c r="K3331" s="16" t="n">
        <f aca="false">D3331*H3331</f>
        <v>1417.01</v>
      </c>
      <c r="L3331" s="16" t="n">
        <f aca="false">J3331-K3331</f>
        <v>761.99</v>
      </c>
    </row>
    <row r="3332" customFormat="false" ht="15" hidden="false" customHeight="false" outlineLevel="0" collapsed="false">
      <c r="A3332" s="12" t="n">
        <v>3331</v>
      </c>
      <c r="B3332" s="12" t="n">
        <v>1749</v>
      </c>
      <c r="C3332" s="12" t="n">
        <v>18</v>
      </c>
      <c r="D3332" s="12" t="n">
        <v>1</v>
      </c>
      <c r="E3332" s="16" t="n">
        <v>5829</v>
      </c>
      <c r="F3332" s="12" t="n">
        <v>20</v>
      </c>
      <c r="G3332" s="12" t="str">
        <f aca="false">INDEX(Products!$C$2:$C$181,MATCH(C3332,Products!$A$2:$A$181,0))</f>
        <v>Electronics</v>
      </c>
      <c r="H3332" s="16" t="n">
        <f aca="false">INDEX(Products!$E$2:$E$181,MATCH(C3332,Products!$A$2:$A$181,0))</f>
        <v>4148.38</v>
      </c>
      <c r="I3332" s="12" t="str">
        <f aca="false">INDEX(Orders!$G$2:$G$3525,MATCH(B3332,Orders!$A$2:$A$3525,0))</f>
        <v>Cancelled</v>
      </c>
      <c r="J3332" s="16" t="n">
        <f aca="false">D3332*E3332*(1-F3332/100)</f>
        <v>4663.2</v>
      </c>
      <c r="K3332" s="16" t="n">
        <f aca="false">D3332*H3332</f>
        <v>4148.38</v>
      </c>
      <c r="L3332" s="16" t="n">
        <f aca="false">J3332-K3332</f>
        <v>514.82</v>
      </c>
    </row>
    <row r="3333" customFormat="false" ht="15" hidden="false" customHeight="false" outlineLevel="0" collapsed="false">
      <c r="A3333" s="12" t="n">
        <v>3332</v>
      </c>
      <c r="B3333" s="12" t="n">
        <v>1749</v>
      </c>
      <c r="C3333" s="12" t="n">
        <v>168</v>
      </c>
      <c r="D3333" s="12" t="n">
        <v>1</v>
      </c>
      <c r="E3333" s="16" t="n">
        <v>149</v>
      </c>
      <c r="F3333" s="12" t="n">
        <v>0</v>
      </c>
      <c r="G3333" s="12" t="str">
        <f aca="false">INDEX(Products!$C$2:$C$181,MATCH(C3333,Products!$A$2:$A$181,0))</f>
        <v>Books &amp; Stationery</v>
      </c>
      <c r="H3333" s="16" t="n">
        <f aca="false">INDEX(Products!$E$2:$E$181,MATCH(C3333,Products!$A$2:$A$181,0))</f>
        <v>83.16</v>
      </c>
      <c r="I3333" s="12" t="str">
        <f aca="false">INDEX(Orders!$G$2:$G$3525,MATCH(B3333,Orders!$A$2:$A$3525,0))</f>
        <v>Cancelled</v>
      </c>
      <c r="J3333" s="16" t="n">
        <f aca="false">D3333*E3333*(1-F3333/100)</f>
        <v>149</v>
      </c>
      <c r="K3333" s="16" t="n">
        <f aca="false">D3333*H3333</f>
        <v>83.16</v>
      </c>
      <c r="L3333" s="16" t="n">
        <f aca="false">J3333-K3333</f>
        <v>65.84</v>
      </c>
    </row>
    <row r="3334" customFormat="false" ht="15" hidden="false" customHeight="false" outlineLevel="0" collapsed="false">
      <c r="A3334" s="12" t="n">
        <v>3333</v>
      </c>
      <c r="B3334" s="12" t="n">
        <v>1749</v>
      </c>
      <c r="C3334" s="12" t="n">
        <v>76</v>
      </c>
      <c r="D3334" s="12" t="n">
        <v>1</v>
      </c>
      <c r="E3334" s="16" t="n">
        <v>2759</v>
      </c>
      <c r="F3334" s="12" t="n">
        <v>0</v>
      </c>
      <c r="G3334" s="12" t="str">
        <f aca="false">INDEX(Products!$C$2:$C$181,MATCH(C3334,Products!$A$2:$A$181,0))</f>
        <v>Fashion</v>
      </c>
      <c r="H3334" s="16" t="n">
        <f aca="false">INDEX(Products!$E$2:$E$181,MATCH(C3334,Products!$A$2:$A$181,0))</f>
        <v>1649.64</v>
      </c>
      <c r="I3334" s="12" t="str">
        <f aca="false">INDEX(Orders!$G$2:$G$3525,MATCH(B3334,Orders!$A$2:$A$3525,0))</f>
        <v>Cancelled</v>
      </c>
      <c r="J3334" s="16" t="n">
        <f aca="false">D3334*E3334*(1-F3334/100)</f>
        <v>2759</v>
      </c>
      <c r="K3334" s="16" t="n">
        <f aca="false">D3334*H3334</f>
        <v>1649.64</v>
      </c>
      <c r="L3334" s="16" t="n">
        <f aca="false">J3334-K3334</f>
        <v>1109.36</v>
      </c>
    </row>
    <row r="3335" customFormat="false" ht="15" hidden="false" customHeight="false" outlineLevel="0" collapsed="false">
      <c r="A3335" s="12" t="n">
        <v>3334</v>
      </c>
      <c r="B3335" s="12" t="n">
        <v>1750</v>
      </c>
      <c r="C3335" s="12" t="n">
        <v>97</v>
      </c>
      <c r="D3335" s="12" t="n">
        <v>1</v>
      </c>
      <c r="E3335" s="16" t="n">
        <v>1649</v>
      </c>
      <c r="F3335" s="12" t="n">
        <v>0</v>
      </c>
      <c r="G3335" s="12" t="str">
        <f aca="false">INDEX(Products!$C$2:$C$181,MATCH(C3335,Products!$A$2:$A$181,0))</f>
        <v>Beauty</v>
      </c>
      <c r="H3335" s="16" t="n">
        <f aca="false">INDEX(Products!$E$2:$E$181,MATCH(C3335,Products!$A$2:$A$181,0))</f>
        <v>1115.75</v>
      </c>
      <c r="I3335" s="12" t="str">
        <f aca="false">INDEX(Orders!$G$2:$G$3525,MATCH(B3335,Orders!$A$2:$A$3525,0))</f>
        <v>Delivered</v>
      </c>
      <c r="J3335" s="16" t="n">
        <f aca="false">D3335*E3335*(1-F3335/100)</f>
        <v>1649</v>
      </c>
      <c r="K3335" s="16" t="n">
        <f aca="false">D3335*H3335</f>
        <v>1115.75</v>
      </c>
      <c r="L3335" s="16" t="n">
        <f aca="false">J3335-K3335</f>
        <v>533.25</v>
      </c>
    </row>
    <row r="3336" customFormat="false" ht="15" hidden="false" customHeight="false" outlineLevel="0" collapsed="false">
      <c r="A3336" s="12" t="n">
        <v>3335</v>
      </c>
      <c r="B3336" s="12" t="n">
        <v>1751</v>
      </c>
      <c r="C3336" s="12" t="n">
        <v>84</v>
      </c>
      <c r="D3336" s="12" t="n">
        <v>1</v>
      </c>
      <c r="E3336" s="16" t="n">
        <v>1179</v>
      </c>
      <c r="F3336" s="12" t="n">
        <v>10</v>
      </c>
      <c r="G3336" s="12" t="str">
        <f aca="false">INDEX(Products!$C$2:$C$181,MATCH(C3336,Products!$A$2:$A$181,0))</f>
        <v>Fashion</v>
      </c>
      <c r="H3336" s="16" t="n">
        <f aca="false">INDEX(Products!$E$2:$E$181,MATCH(C3336,Products!$A$2:$A$181,0))</f>
        <v>692.43</v>
      </c>
      <c r="I3336" s="12" t="str">
        <f aca="false">INDEX(Orders!$G$2:$G$3525,MATCH(B3336,Orders!$A$2:$A$3525,0))</f>
        <v>Delivered</v>
      </c>
      <c r="J3336" s="16" t="n">
        <f aca="false">D3336*E3336*(1-F3336/100)</f>
        <v>1061.1</v>
      </c>
      <c r="K3336" s="16" t="n">
        <f aca="false">D3336*H3336</f>
        <v>692.43</v>
      </c>
      <c r="L3336" s="16" t="n">
        <f aca="false">J3336-K3336</f>
        <v>368.67</v>
      </c>
    </row>
    <row r="3337" customFormat="false" ht="15" hidden="false" customHeight="false" outlineLevel="0" collapsed="false">
      <c r="A3337" s="12" t="n">
        <v>3336</v>
      </c>
      <c r="B3337" s="12" t="n">
        <v>1751</v>
      </c>
      <c r="C3337" s="12" t="n">
        <v>96</v>
      </c>
      <c r="D3337" s="12" t="n">
        <v>1</v>
      </c>
      <c r="E3337" s="16" t="n">
        <v>309</v>
      </c>
      <c r="F3337" s="12" t="n">
        <v>0</v>
      </c>
      <c r="G3337" s="12" t="str">
        <f aca="false">INDEX(Products!$C$2:$C$181,MATCH(C3337,Products!$A$2:$A$181,0))</f>
        <v>Beauty</v>
      </c>
      <c r="H3337" s="16" t="n">
        <f aca="false">INDEX(Products!$E$2:$E$181,MATCH(C3337,Products!$A$2:$A$181,0))</f>
        <v>225.4</v>
      </c>
      <c r="I3337" s="12" t="str">
        <f aca="false">INDEX(Orders!$G$2:$G$3525,MATCH(B3337,Orders!$A$2:$A$3525,0))</f>
        <v>Delivered</v>
      </c>
      <c r="J3337" s="16" t="n">
        <f aca="false">D3337*E3337*(1-F3337/100)</f>
        <v>309</v>
      </c>
      <c r="K3337" s="16" t="n">
        <f aca="false">D3337*H3337</f>
        <v>225.4</v>
      </c>
      <c r="L3337" s="16" t="n">
        <f aca="false">J3337-K3337</f>
        <v>83.6</v>
      </c>
    </row>
    <row r="3338" customFormat="false" ht="15" hidden="false" customHeight="false" outlineLevel="0" collapsed="false">
      <c r="A3338" s="12" t="n">
        <v>3337</v>
      </c>
      <c r="B3338" s="12" t="n">
        <v>1752</v>
      </c>
      <c r="C3338" s="12" t="n">
        <v>123</v>
      </c>
      <c r="D3338" s="12" t="n">
        <v>1</v>
      </c>
      <c r="E3338" s="16" t="n">
        <v>319</v>
      </c>
      <c r="F3338" s="12" t="n">
        <v>20</v>
      </c>
      <c r="G3338" s="12" t="str">
        <f aca="false">INDEX(Products!$C$2:$C$181,MATCH(C3338,Products!$A$2:$A$181,0))</f>
        <v>Sports &amp; Fitness</v>
      </c>
      <c r="H3338" s="16" t="n">
        <f aca="false">INDEX(Products!$E$2:$E$181,MATCH(C3338,Products!$A$2:$A$181,0))</f>
        <v>234.68</v>
      </c>
      <c r="I3338" s="12" t="str">
        <f aca="false">INDEX(Orders!$G$2:$G$3525,MATCH(B3338,Orders!$A$2:$A$3525,0))</f>
        <v>Cancelled</v>
      </c>
      <c r="J3338" s="16" t="n">
        <f aca="false">D3338*E3338*(1-F3338/100)</f>
        <v>255.2</v>
      </c>
      <c r="K3338" s="16" t="n">
        <f aca="false">D3338*H3338</f>
        <v>234.68</v>
      </c>
      <c r="L3338" s="16" t="n">
        <f aca="false">J3338-K3338</f>
        <v>20.52</v>
      </c>
    </row>
    <row r="3339" customFormat="false" ht="15" hidden="false" customHeight="false" outlineLevel="0" collapsed="false">
      <c r="A3339" s="12" t="n">
        <v>3338</v>
      </c>
      <c r="B3339" s="12" t="n">
        <v>1753</v>
      </c>
      <c r="C3339" s="12" t="n">
        <v>35</v>
      </c>
      <c r="D3339" s="12" t="n">
        <v>1</v>
      </c>
      <c r="E3339" s="16" t="n">
        <v>749</v>
      </c>
      <c r="F3339" s="12" t="n">
        <v>10</v>
      </c>
      <c r="G3339" s="12" t="str">
        <f aca="false">INDEX(Products!$C$2:$C$181,MATCH(C3339,Products!$A$2:$A$181,0))</f>
        <v>Home &amp; Kitchen</v>
      </c>
      <c r="H3339" s="16" t="n">
        <f aca="false">INDEX(Products!$E$2:$E$181,MATCH(C3339,Products!$A$2:$A$181,0))</f>
        <v>559.79</v>
      </c>
      <c r="I3339" s="12" t="str">
        <f aca="false">INDEX(Orders!$G$2:$G$3525,MATCH(B3339,Orders!$A$2:$A$3525,0))</f>
        <v>Cancelled</v>
      </c>
      <c r="J3339" s="16" t="n">
        <f aca="false">D3339*E3339*(1-F3339/100)</f>
        <v>674.1</v>
      </c>
      <c r="K3339" s="16" t="n">
        <f aca="false">D3339*H3339</f>
        <v>559.79</v>
      </c>
      <c r="L3339" s="16" t="n">
        <f aca="false">J3339-K3339</f>
        <v>114.31</v>
      </c>
    </row>
    <row r="3340" customFormat="false" ht="15" hidden="false" customHeight="false" outlineLevel="0" collapsed="false">
      <c r="A3340" s="12" t="n">
        <v>3339</v>
      </c>
      <c r="B3340" s="12" t="n">
        <v>1753</v>
      </c>
      <c r="C3340" s="12" t="n">
        <v>150</v>
      </c>
      <c r="D3340" s="12" t="n">
        <v>1</v>
      </c>
      <c r="E3340" s="16" t="n">
        <v>2599</v>
      </c>
      <c r="F3340" s="12" t="n">
        <v>0</v>
      </c>
      <c r="G3340" s="12" t="str">
        <f aca="false">INDEX(Products!$C$2:$C$181,MATCH(C3340,Products!$A$2:$A$181,0))</f>
        <v>Sports &amp; Fitness</v>
      </c>
      <c r="H3340" s="16" t="n">
        <f aca="false">INDEX(Products!$E$2:$E$181,MATCH(C3340,Products!$A$2:$A$181,0))</f>
        <v>1473.81</v>
      </c>
      <c r="I3340" s="12" t="str">
        <f aca="false">INDEX(Orders!$G$2:$G$3525,MATCH(B3340,Orders!$A$2:$A$3525,0))</f>
        <v>Cancelled</v>
      </c>
      <c r="J3340" s="16" t="n">
        <f aca="false">D3340*E3340*(1-F3340/100)</f>
        <v>2599</v>
      </c>
      <c r="K3340" s="16" t="n">
        <f aca="false">D3340*H3340</f>
        <v>1473.81</v>
      </c>
      <c r="L3340" s="16" t="n">
        <f aca="false">J3340-K3340</f>
        <v>1125.19</v>
      </c>
    </row>
    <row r="3341" customFormat="false" ht="15" hidden="false" customHeight="false" outlineLevel="0" collapsed="false">
      <c r="A3341" s="12" t="n">
        <v>3340</v>
      </c>
      <c r="B3341" s="12" t="n">
        <v>1754</v>
      </c>
      <c r="C3341" s="12" t="n">
        <v>105</v>
      </c>
      <c r="D3341" s="12" t="n">
        <v>1</v>
      </c>
      <c r="E3341" s="16" t="n">
        <v>169</v>
      </c>
      <c r="F3341" s="12" t="n">
        <v>0</v>
      </c>
      <c r="G3341" s="12" t="str">
        <f aca="false">INDEX(Products!$C$2:$C$181,MATCH(C3341,Products!$A$2:$A$181,0))</f>
        <v>Beauty</v>
      </c>
      <c r="H3341" s="16" t="n">
        <f aca="false">INDEX(Products!$E$2:$E$181,MATCH(C3341,Products!$A$2:$A$181,0))</f>
        <v>98.39</v>
      </c>
      <c r="I3341" s="12" t="str">
        <f aca="false">INDEX(Orders!$G$2:$G$3525,MATCH(B3341,Orders!$A$2:$A$3525,0))</f>
        <v>Delivered</v>
      </c>
      <c r="J3341" s="16" t="n">
        <f aca="false">D3341*E3341*(1-F3341/100)</f>
        <v>169</v>
      </c>
      <c r="K3341" s="16" t="n">
        <f aca="false">D3341*H3341</f>
        <v>98.39</v>
      </c>
      <c r="L3341" s="16" t="n">
        <f aca="false">J3341-K3341</f>
        <v>70.61</v>
      </c>
    </row>
    <row r="3342" customFormat="false" ht="15" hidden="false" customHeight="false" outlineLevel="0" collapsed="false">
      <c r="A3342" s="12" t="n">
        <v>3341</v>
      </c>
      <c r="B3342" s="12" t="n">
        <v>1754</v>
      </c>
      <c r="C3342" s="12" t="n">
        <v>63</v>
      </c>
      <c r="D3342" s="12" t="n">
        <v>1</v>
      </c>
      <c r="E3342" s="16" t="n">
        <v>929</v>
      </c>
      <c r="F3342" s="12" t="n">
        <v>0</v>
      </c>
      <c r="G3342" s="12" t="str">
        <f aca="false">INDEX(Products!$C$2:$C$181,MATCH(C3342,Products!$A$2:$A$181,0))</f>
        <v>Fashion</v>
      </c>
      <c r="H3342" s="16" t="n">
        <f aca="false">INDEX(Products!$E$2:$E$181,MATCH(C3342,Products!$A$2:$A$181,0))</f>
        <v>590.31</v>
      </c>
      <c r="I3342" s="12" t="str">
        <f aca="false">INDEX(Orders!$G$2:$G$3525,MATCH(B3342,Orders!$A$2:$A$3525,0))</f>
        <v>Delivered</v>
      </c>
      <c r="J3342" s="16" t="n">
        <f aca="false">D3342*E3342*(1-F3342/100)</f>
        <v>929</v>
      </c>
      <c r="K3342" s="16" t="n">
        <f aca="false">D3342*H3342</f>
        <v>590.31</v>
      </c>
      <c r="L3342" s="16" t="n">
        <f aca="false">J3342-K3342</f>
        <v>338.69</v>
      </c>
    </row>
    <row r="3343" customFormat="false" ht="15" hidden="false" customHeight="false" outlineLevel="0" collapsed="false">
      <c r="A3343" s="12" t="n">
        <v>3342</v>
      </c>
      <c r="B3343" s="12" t="n">
        <v>1755</v>
      </c>
      <c r="C3343" s="12" t="n">
        <v>145</v>
      </c>
      <c r="D3343" s="12" t="n">
        <v>1</v>
      </c>
      <c r="E3343" s="16" t="n">
        <v>1329</v>
      </c>
      <c r="F3343" s="12" t="n">
        <v>0</v>
      </c>
      <c r="G3343" s="12" t="str">
        <f aca="false">INDEX(Products!$C$2:$C$181,MATCH(C3343,Products!$A$2:$A$181,0))</f>
        <v>Sports &amp; Fitness</v>
      </c>
      <c r="H3343" s="16" t="n">
        <f aca="false">INDEX(Products!$E$2:$E$181,MATCH(C3343,Products!$A$2:$A$181,0))</f>
        <v>887.99</v>
      </c>
      <c r="I3343" s="12" t="str">
        <f aca="false">INDEX(Orders!$G$2:$G$3525,MATCH(B3343,Orders!$A$2:$A$3525,0))</f>
        <v>Delivered</v>
      </c>
      <c r="J3343" s="16" t="n">
        <f aca="false">D3343*E3343*(1-F3343/100)</f>
        <v>1329</v>
      </c>
      <c r="K3343" s="16" t="n">
        <f aca="false">D3343*H3343</f>
        <v>887.99</v>
      </c>
      <c r="L3343" s="16" t="n">
        <f aca="false">J3343-K3343</f>
        <v>441.01</v>
      </c>
    </row>
    <row r="3344" customFormat="false" ht="15" hidden="false" customHeight="false" outlineLevel="0" collapsed="false">
      <c r="A3344" s="12" t="n">
        <v>3343</v>
      </c>
      <c r="B3344" s="12" t="n">
        <v>1756</v>
      </c>
      <c r="C3344" s="12" t="n">
        <v>9</v>
      </c>
      <c r="D3344" s="12" t="n">
        <v>2</v>
      </c>
      <c r="E3344" s="16" t="n">
        <v>2389</v>
      </c>
      <c r="F3344" s="12" t="n">
        <v>15</v>
      </c>
      <c r="G3344" s="12" t="str">
        <f aca="false">INDEX(Products!$C$2:$C$181,MATCH(C3344,Products!$A$2:$A$181,0))</f>
        <v>Electronics</v>
      </c>
      <c r="H3344" s="16" t="n">
        <f aca="false">INDEX(Products!$E$2:$E$181,MATCH(C3344,Products!$A$2:$A$181,0))</f>
        <v>1564.68</v>
      </c>
      <c r="I3344" s="12" t="str">
        <f aca="false">INDEX(Orders!$G$2:$G$3525,MATCH(B3344,Orders!$A$2:$A$3525,0))</f>
        <v>Delivered</v>
      </c>
      <c r="J3344" s="16" t="n">
        <f aca="false">D3344*E3344*(1-F3344/100)</f>
        <v>4061.3</v>
      </c>
      <c r="K3344" s="16" t="n">
        <f aca="false">D3344*H3344</f>
        <v>3129.36</v>
      </c>
      <c r="L3344" s="16" t="n">
        <f aca="false">J3344-K3344</f>
        <v>931.94</v>
      </c>
    </row>
    <row r="3345" customFormat="false" ht="15" hidden="false" customHeight="false" outlineLevel="0" collapsed="false">
      <c r="A3345" s="12" t="n">
        <v>3344</v>
      </c>
      <c r="B3345" s="12" t="n">
        <v>1756</v>
      </c>
      <c r="C3345" s="12" t="n">
        <v>59</v>
      </c>
      <c r="D3345" s="12" t="n">
        <v>2</v>
      </c>
      <c r="E3345" s="16" t="n">
        <v>4109</v>
      </c>
      <c r="F3345" s="12" t="n">
        <v>20</v>
      </c>
      <c r="G3345" s="12" t="str">
        <f aca="false">INDEX(Products!$C$2:$C$181,MATCH(C3345,Products!$A$2:$A$181,0))</f>
        <v>Home &amp; Kitchen</v>
      </c>
      <c r="H3345" s="16" t="n">
        <f aca="false">INDEX(Products!$E$2:$E$181,MATCH(C3345,Products!$A$2:$A$181,0))</f>
        <v>2413.27</v>
      </c>
      <c r="I3345" s="12" t="str">
        <f aca="false">INDEX(Orders!$G$2:$G$3525,MATCH(B3345,Orders!$A$2:$A$3525,0))</f>
        <v>Delivered</v>
      </c>
      <c r="J3345" s="16" t="n">
        <f aca="false">D3345*E3345*(1-F3345/100)</f>
        <v>6574.4</v>
      </c>
      <c r="K3345" s="16" t="n">
        <f aca="false">D3345*H3345</f>
        <v>4826.54</v>
      </c>
      <c r="L3345" s="16" t="n">
        <f aca="false">J3345-K3345</f>
        <v>1747.86</v>
      </c>
    </row>
    <row r="3346" customFormat="false" ht="15" hidden="false" customHeight="false" outlineLevel="0" collapsed="false">
      <c r="A3346" s="12" t="n">
        <v>3345</v>
      </c>
      <c r="B3346" s="12" t="n">
        <v>1756</v>
      </c>
      <c r="C3346" s="12" t="n">
        <v>61</v>
      </c>
      <c r="D3346" s="12" t="n">
        <v>1</v>
      </c>
      <c r="E3346" s="16" t="n">
        <v>2489</v>
      </c>
      <c r="F3346" s="12" t="n">
        <v>0</v>
      </c>
      <c r="G3346" s="12" t="str">
        <f aca="false">INDEX(Products!$C$2:$C$181,MATCH(C3346,Products!$A$2:$A$181,0))</f>
        <v>Fashion</v>
      </c>
      <c r="H3346" s="16" t="n">
        <f aca="false">INDEX(Products!$E$2:$E$181,MATCH(C3346,Products!$A$2:$A$181,0))</f>
        <v>1815.02</v>
      </c>
      <c r="I3346" s="12" t="str">
        <f aca="false">INDEX(Orders!$G$2:$G$3525,MATCH(B3346,Orders!$A$2:$A$3525,0))</f>
        <v>Delivered</v>
      </c>
      <c r="J3346" s="16" t="n">
        <f aca="false">D3346*E3346*(1-F3346/100)</f>
        <v>2489</v>
      </c>
      <c r="K3346" s="16" t="n">
        <f aca="false">D3346*H3346</f>
        <v>1815.02</v>
      </c>
      <c r="L3346" s="16" t="n">
        <f aca="false">J3346-K3346</f>
        <v>673.98</v>
      </c>
    </row>
    <row r="3347" customFormat="false" ht="15" hidden="false" customHeight="false" outlineLevel="0" collapsed="false">
      <c r="A3347" s="12" t="n">
        <v>3346</v>
      </c>
      <c r="B3347" s="12" t="n">
        <v>1756</v>
      </c>
      <c r="C3347" s="12" t="n">
        <v>80</v>
      </c>
      <c r="D3347" s="12" t="n">
        <v>1</v>
      </c>
      <c r="E3347" s="16" t="n">
        <v>949</v>
      </c>
      <c r="F3347" s="12" t="n">
        <v>0</v>
      </c>
      <c r="G3347" s="12" t="str">
        <f aca="false">INDEX(Products!$C$2:$C$181,MATCH(C3347,Products!$A$2:$A$181,0))</f>
        <v>Fashion</v>
      </c>
      <c r="H3347" s="16" t="n">
        <f aca="false">INDEX(Products!$E$2:$E$181,MATCH(C3347,Products!$A$2:$A$181,0))</f>
        <v>660.17</v>
      </c>
      <c r="I3347" s="12" t="str">
        <f aca="false">INDEX(Orders!$G$2:$G$3525,MATCH(B3347,Orders!$A$2:$A$3525,0))</f>
        <v>Delivered</v>
      </c>
      <c r="J3347" s="16" t="n">
        <f aca="false">D3347*E3347*(1-F3347/100)</f>
        <v>949</v>
      </c>
      <c r="K3347" s="16" t="n">
        <f aca="false">D3347*H3347</f>
        <v>660.17</v>
      </c>
      <c r="L3347" s="16" t="n">
        <f aca="false">J3347-K3347</f>
        <v>288.83</v>
      </c>
    </row>
    <row r="3348" customFormat="false" ht="15" hidden="false" customHeight="false" outlineLevel="0" collapsed="false">
      <c r="A3348" s="12" t="n">
        <v>3347</v>
      </c>
      <c r="B3348" s="12" t="n">
        <v>1757</v>
      </c>
      <c r="C3348" s="12" t="n">
        <v>60</v>
      </c>
      <c r="D3348" s="12" t="n">
        <v>1</v>
      </c>
      <c r="E3348" s="16" t="n">
        <v>4519</v>
      </c>
      <c r="F3348" s="12" t="n">
        <v>0</v>
      </c>
      <c r="G3348" s="12" t="str">
        <f aca="false">INDEX(Products!$C$2:$C$181,MATCH(C3348,Products!$A$2:$A$181,0))</f>
        <v>Home &amp; Kitchen</v>
      </c>
      <c r="H3348" s="16" t="n">
        <f aca="false">INDEX(Products!$E$2:$E$181,MATCH(C3348,Products!$A$2:$A$181,0))</f>
        <v>2972.91</v>
      </c>
      <c r="I3348" s="12" t="str">
        <f aca="false">INDEX(Orders!$G$2:$G$3525,MATCH(B3348,Orders!$A$2:$A$3525,0))</f>
        <v>Delivered</v>
      </c>
      <c r="J3348" s="16" t="n">
        <f aca="false">D3348*E3348*(1-F3348/100)</f>
        <v>4519</v>
      </c>
      <c r="K3348" s="16" t="n">
        <f aca="false">D3348*H3348</f>
        <v>2972.91</v>
      </c>
      <c r="L3348" s="16" t="n">
        <f aca="false">J3348-K3348</f>
        <v>1546.09</v>
      </c>
    </row>
    <row r="3349" customFormat="false" ht="15" hidden="false" customHeight="false" outlineLevel="0" collapsed="false">
      <c r="A3349" s="12" t="n">
        <v>3348</v>
      </c>
      <c r="B3349" s="12" t="n">
        <v>1757</v>
      </c>
      <c r="C3349" s="12" t="n">
        <v>83</v>
      </c>
      <c r="D3349" s="12" t="n">
        <v>1</v>
      </c>
      <c r="E3349" s="16" t="n">
        <v>549</v>
      </c>
      <c r="F3349" s="12" t="n">
        <v>0</v>
      </c>
      <c r="G3349" s="12" t="str">
        <f aca="false">INDEX(Products!$C$2:$C$181,MATCH(C3349,Products!$A$2:$A$181,0))</f>
        <v>Fashion</v>
      </c>
      <c r="H3349" s="16" t="n">
        <f aca="false">INDEX(Products!$E$2:$E$181,MATCH(C3349,Products!$A$2:$A$181,0))</f>
        <v>393.67</v>
      </c>
      <c r="I3349" s="12" t="str">
        <f aca="false">INDEX(Orders!$G$2:$G$3525,MATCH(B3349,Orders!$A$2:$A$3525,0))</f>
        <v>Delivered</v>
      </c>
      <c r="J3349" s="16" t="n">
        <f aca="false">D3349*E3349*(1-F3349/100)</f>
        <v>549</v>
      </c>
      <c r="K3349" s="16" t="n">
        <f aca="false">D3349*H3349</f>
        <v>393.67</v>
      </c>
      <c r="L3349" s="16" t="n">
        <f aca="false">J3349-K3349</f>
        <v>155.33</v>
      </c>
    </row>
    <row r="3350" customFormat="false" ht="15" hidden="false" customHeight="false" outlineLevel="0" collapsed="false">
      <c r="A3350" s="12" t="n">
        <v>3349</v>
      </c>
      <c r="B3350" s="12" t="n">
        <v>1757</v>
      </c>
      <c r="C3350" s="12" t="n">
        <v>29</v>
      </c>
      <c r="D3350" s="12" t="n">
        <v>1</v>
      </c>
      <c r="E3350" s="16" t="n">
        <v>1269</v>
      </c>
      <c r="F3350" s="12" t="n">
        <v>0</v>
      </c>
      <c r="G3350" s="12" t="str">
        <f aca="false">INDEX(Products!$C$2:$C$181,MATCH(C3350,Products!$A$2:$A$181,0))</f>
        <v>Electronics</v>
      </c>
      <c r="H3350" s="16" t="n">
        <f aca="false">INDEX(Products!$E$2:$E$181,MATCH(C3350,Products!$A$2:$A$181,0))</f>
        <v>747.69</v>
      </c>
      <c r="I3350" s="12" t="str">
        <f aca="false">INDEX(Orders!$G$2:$G$3525,MATCH(B3350,Orders!$A$2:$A$3525,0))</f>
        <v>Delivered</v>
      </c>
      <c r="J3350" s="16" t="n">
        <f aca="false">D3350*E3350*(1-F3350/100)</f>
        <v>1269</v>
      </c>
      <c r="K3350" s="16" t="n">
        <f aca="false">D3350*H3350</f>
        <v>747.69</v>
      </c>
      <c r="L3350" s="16" t="n">
        <f aca="false">J3350-K3350</f>
        <v>521.31</v>
      </c>
    </row>
    <row r="3351" customFormat="false" ht="15" hidden="false" customHeight="false" outlineLevel="0" collapsed="false">
      <c r="A3351" s="12" t="n">
        <v>3350</v>
      </c>
      <c r="B3351" s="12" t="n">
        <v>1758</v>
      </c>
      <c r="C3351" s="12" t="n">
        <v>167</v>
      </c>
      <c r="D3351" s="12" t="n">
        <v>1</v>
      </c>
      <c r="E3351" s="16" t="n">
        <v>119</v>
      </c>
      <c r="F3351" s="12" t="n">
        <v>0</v>
      </c>
      <c r="G3351" s="12" t="str">
        <f aca="false">INDEX(Products!$C$2:$C$181,MATCH(C3351,Products!$A$2:$A$181,0))</f>
        <v>Books &amp; Stationery</v>
      </c>
      <c r="H3351" s="16" t="n">
        <f aca="false">INDEX(Products!$E$2:$E$181,MATCH(C3351,Products!$A$2:$A$181,0))</f>
        <v>68.21</v>
      </c>
      <c r="I3351" s="12" t="str">
        <f aca="false">INDEX(Orders!$G$2:$G$3525,MATCH(B3351,Orders!$A$2:$A$3525,0))</f>
        <v>Returned</v>
      </c>
      <c r="J3351" s="16" t="n">
        <f aca="false">D3351*E3351*(1-F3351/100)</f>
        <v>119</v>
      </c>
      <c r="K3351" s="16" t="n">
        <f aca="false">D3351*H3351</f>
        <v>68.21</v>
      </c>
      <c r="L3351" s="16" t="n">
        <f aca="false">J3351-K3351</f>
        <v>50.79</v>
      </c>
    </row>
    <row r="3352" customFormat="false" ht="15" hidden="false" customHeight="false" outlineLevel="0" collapsed="false">
      <c r="A3352" s="12" t="n">
        <v>3351</v>
      </c>
      <c r="B3352" s="12" t="n">
        <v>1758</v>
      </c>
      <c r="C3352" s="12" t="n">
        <v>160</v>
      </c>
      <c r="D3352" s="12" t="n">
        <v>1</v>
      </c>
      <c r="E3352" s="16" t="n">
        <v>229</v>
      </c>
      <c r="F3352" s="12" t="n">
        <v>0</v>
      </c>
      <c r="G3352" s="12" t="str">
        <f aca="false">INDEX(Products!$C$2:$C$181,MATCH(C3352,Products!$A$2:$A$181,0))</f>
        <v>Books &amp; Stationery</v>
      </c>
      <c r="H3352" s="16" t="n">
        <f aca="false">INDEX(Products!$E$2:$E$181,MATCH(C3352,Products!$A$2:$A$181,0))</f>
        <v>137.41</v>
      </c>
      <c r="I3352" s="12" t="str">
        <f aca="false">INDEX(Orders!$G$2:$G$3525,MATCH(B3352,Orders!$A$2:$A$3525,0))</f>
        <v>Returned</v>
      </c>
      <c r="J3352" s="16" t="n">
        <f aca="false">D3352*E3352*(1-F3352/100)</f>
        <v>229</v>
      </c>
      <c r="K3352" s="16" t="n">
        <f aca="false">D3352*H3352</f>
        <v>137.41</v>
      </c>
      <c r="L3352" s="16" t="n">
        <f aca="false">J3352-K3352</f>
        <v>91.59</v>
      </c>
    </row>
    <row r="3353" customFormat="false" ht="15" hidden="false" customHeight="false" outlineLevel="0" collapsed="false">
      <c r="A3353" s="12" t="n">
        <v>3352</v>
      </c>
      <c r="B3353" s="12" t="n">
        <v>1759</v>
      </c>
      <c r="C3353" s="12" t="n">
        <v>145</v>
      </c>
      <c r="D3353" s="12" t="n">
        <v>1</v>
      </c>
      <c r="E3353" s="16" t="n">
        <v>1329</v>
      </c>
      <c r="F3353" s="12" t="n">
        <v>0</v>
      </c>
      <c r="G3353" s="12" t="str">
        <f aca="false">INDEX(Products!$C$2:$C$181,MATCH(C3353,Products!$A$2:$A$181,0))</f>
        <v>Sports &amp; Fitness</v>
      </c>
      <c r="H3353" s="16" t="n">
        <f aca="false">INDEX(Products!$E$2:$E$181,MATCH(C3353,Products!$A$2:$A$181,0))</f>
        <v>887.99</v>
      </c>
      <c r="I3353" s="12" t="str">
        <f aca="false">INDEX(Orders!$G$2:$G$3525,MATCH(B3353,Orders!$A$2:$A$3525,0))</f>
        <v>Cancelled</v>
      </c>
      <c r="J3353" s="16" t="n">
        <f aca="false">D3353*E3353*(1-F3353/100)</f>
        <v>1329</v>
      </c>
      <c r="K3353" s="16" t="n">
        <f aca="false">D3353*H3353</f>
        <v>887.99</v>
      </c>
      <c r="L3353" s="16" t="n">
        <f aca="false">J3353-K3353</f>
        <v>441.01</v>
      </c>
    </row>
    <row r="3354" customFormat="false" ht="15" hidden="false" customHeight="false" outlineLevel="0" collapsed="false">
      <c r="A3354" s="12" t="n">
        <v>3353</v>
      </c>
      <c r="B3354" s="12" t="n">
        <v>1759</v>
      </c>
      <c r="C3354" s="12" t="n">
        <v>80</v>
      </c>
      <c r="D3354" s="12" t="n">
        <v>1</v>
      </c>
      <c r="E3354" s="16" t="n">
        <v>949</v>
      </c>
      <c r="F3354" s="12" t="n">
        <v>5</v>
      </c>
      <c r="G3354" s="12" t="str">
        <f aca="false">INDEX(Products!$C$2:$C$181,MATCH(C3354,Products!$A$2:$A$181,0))</f>
        <v>Fashion</v>
      </c>
      <c r="H3354" s="16" t="n">
        <f aca="false">INDEX(Products!$E$2:$E$181,MATCH(C3354,Products!$A$2:$A$181,0))</f>
        <v>660.17</v>
      </c>
      <c r="I3354" s="12" t="str">
        <f aca="false">INDEX(Orders!$G$2:$G$3525,MATCH(B3354,Orders!$A$2:$A$3525,0))</f>
        <v>Cancelled</v>
      </c>
      <c r="J3354" s="16" t="n">
        <f aca="false">D3354*E3354*(1-F3354/100)</f>
        <v>901.55</v>
      </c>
      <c r="K3354" s="16" t="n">
        <f aca="false">D3354*H3354</f>
        <v>660.17</v>
      </c>
      <c r="L3354" s="16" t="n">
        <f aca="false">J3354-K3354</f>
        <v>241.38</v>
      </c>
    </row>
    <row r="3355" customFormat="false" ht="15" hidden="false" customHeight="false" outlineLevel="0" collapsed="false">
      <c r="A3355" s="12" t="n">
        <v>3354</v>
      </c>
      <c r="B3355" s="12" t="n">
        <v>1759</v>
      </c>
      <c r="C3355" s="12" t="n">
        <v>143</v>
      </c>
      <c r="D3355" s="12" t="n">
        <v>1</v>
      </c>
      <c r="E3355" s="16" t="n">
        <v>2429</v>
      </c>
      <c r="F3355" s="12" t="n">
        <v>0</v>
      </c>
      <c r="G3355" s="12" t="str">
        <f aca="false">INDEX(Products!$C$2:$C$181,MATCH(C3355,Products!$A$2:$A$181,0))</f>
        <v>Sports &amp; Fitness</v>
      </c>
      <c r="H3355" s="16" t="n">
        <f aca="false">INDEX(Products!$E$2:$E$181,MATCH(C3355,Products!$A$2:$A$181,0))</f>
        <v>1353.41</v>
      </c>
      <c r="I3355" s="12" t="str">
        <f aca="false">INDEX(Orders!$G$2:$G$3525,MATCH(B3355,Orders!$A$2:$A$3525,0))</f>
        <v>Cancelled</v>
      </c>
      <c r="J3355" s="16" t="n">
        <f aca="false">D3355*E3355*(1-F3355/100)</f>
        <v>2429</v>
      </c>
      <c r="K3355" s="16" t="n">
        <f aca="false">D3355*H3355</f>
        <v>1353.41</v>
      </c>
      <c r="L3355" s="16" t="n">
        <f aca="false">J3355-K3355</f>
        <v>1075.59</v>
      </c>
    </row>
    <row r="3356" customFormat="false" ht="15" hidden="false" customHeight="false" outlineLevel="0" collapsed="false">
      <c r="A3356" s="12" t="n">
        <v>3355</v>
      </c>
      <c r="B3356" s="12" t="n">
        <v>1760</v>
      </c>
      <c r="C3356" s="12" t="n">
        <v>124</v>
      </c>
      <c r="D3356" s="12" t="n">
        <v>1</v>
      </c>
      <c r="E3356" s="16" t="n">
        <v>1869</v>
      </c>
      <c r="F3356" s="12" t="n">
        <v>0</v>
      </c>
      <c r="G3356" s="12" t="str">
        <f aca="false">INDEX(Products!$C$2:$C$181,MATCH(C3356,Products!$A$2:$A$181,0))</f>
        <v>Sports &amp; Fitness</v>
      </c>
      <c r="H3356" s="16" t="n">
        <f aca="false">INDEX(Products!$E$2:$E$181,MATCH(C3356,Products!$A$2:$A$181,0))</f>
        <v>1389.29</v>
      </c>
      <c r="I3356" s="12" t="str">
        <f aca="false">INDEX(Orders!$G$2:$G$3525,MATCH(B3356,Orders!$A$2:$A$3525,0))</f>
        <v>Delivered</v>
      </c>
      <c r="J3356" s="16" t="n">
        <f aca="false">D3356*E3356*(1-F3356/100)</f>
        <v>1869</v>
      </c>
      <c r="K3356" s="16" t="n">
        <f aca="false">D3356*H3356</f>
        <v>1389.29</v>
      </c>
      <c r="L3356" s="16" t="n">
        <f aca="false">J3356-K3356</f>
        <v>479.71</v>
      </c>
    </row>
    <row r="3357" customFormat="false" ht="15" hidden="false" customHeight="false" outlineLevel="0" collapsed="false">
      <c r="A3357" s="12" t="n">
        <v>3356</v>
      </c>
      <c r="B3357" s="12" t="n">
        <v>1761</v>
      </c>
      <c r="C3357" s="12" t="n">
        <v>32</v>
      </c>
      <c r="D3357" s="12" t="n">
        <v>1</v>
      </c>
      <c r="E3357" s="16" t="n">
        <v>4219</v>
      </c>
      <c r="F3357" s="12" t="n">
        <v>5</v>
      </c>
      <c r="G3357" s="12" t="str">
        <f aca="false">INDEX(Products!$C$2:$C$181,MATCH(C3357,Products!$A$2:$A$181,0))</f>
        <v>Home &amp; Kitchen</v>
      </c>
      <c r="H3357" s="16" t="n">
        <f aca="false">INDEX(Products!$E$2:$E$181,MATCH(C3357,Products!$A$2:$A$181,0))</f>
        <v>2621.48</v>
      </c>
      <c r="I3357" s="12" t="str">
        <f aca="false">INDEX(Orders!$G$2:$G$3525,MATCH(B3357,Orders!$A$2:$A$3525,0))</f>
        <v>Delivered</v>
      </c>
      <c r="J3357" s="16" t="n">
        <f aca="false">D3357*E3357*(1-F3357/100)</f>
        <v>4008.05</v>
      </c>
      <c r="K3357" s="16" t="n">
        <f aca="false">D3357*H3357</f>
        <v>2621.48</v>
      </c>
      <c r="L3357" s="16" t="n">
        <f aca="false">J3357-K3357</f>
        <v>1386.57</v>
      </c>
    </row>
    <row r="3358" customFormat="false" ht="15" hidden="false" customHeight="false" outlineLevel="0" collapsed="false">
      <c r="A3358" s="12" t="n">
        <v>3357</v>
      </c>
      <c r="B3358" s="12" t="n">
        <v>1761</v>
      </c>
      <c r="C3358" s="12" t="n">
        <v>154</v>
      </c>
      <c r="D3358" s="12" t="n">
        <v>1</v>
      </c>
      <c r="E3358" s="16" t="n">
        <v>519</v>
      </c>
      <c r="F3358" s="12" t="n">
        <v>0</v>
      </c>
      <c r="G3358" s="12" t="str">
        <f aca="false">INDEX(Products!$C$2:$C$181,MATCH(C3358,Products!$A$2:$A$181,0))</f>
        <v>Books &amp; Stationery</v>
      </c>
      <c r="H3358" s="16" t="n">
        <f aca="false">INDEX(Products!$E$2:$E$181,MATCH(C3358,Products!$A$2:$A$181,0))</f>
        <v>318.97</v>
      </c>
      <c r="I3358" s="12" t="str">
        <f aca="false">INDEX(Orders!$G$2:$G$3525,MATCH(B3358,Orders!$A$2:$A$3525,0))</f>
        <v>Delivered</v>
      </c>
      <c r="J3358" s="16" t="n">
        <f aca="false">D3358*E3358*(1-F3358/100)</f>
        <v>519</v>
      </c>
      <c r="K3358" s="16" t="n">
        <f aca="false">D3358*H3358</f>
        <v>318.97</v>
      </c>
      <c r="L3358" s="16" t="n">
        <f aca="false">J3358-K3358</f>
        <v>200.03</v>
      </c>
    </row>
    <row r="3359" customFormat="false" ht="15" hidden="false" customHeight="false" outlineLevel="0" collapsed="false">
      <c r="A3359" s="12" t="n">
        <v>3358</v>
      </c>
      <c r="B3359" s="12" t="n">
        <v>1762</v>
      </c>
      <c r="C3359" s="12" t="n">
        <v>178</v>
      </c>
      <c r="D3359" s="12" t="n">
        <v>1</v>
      </c>
      <c r="E3359" s="16" t="n">
        <v>169</v>
      </c>
      <c r="F3359" s="12" t="n">
        <v>0</v>
      </c>
      <c r="G3359" s="12" t="str">
        <f aca="false">INDEX(Products!$C$2:$C$181,MATCH(C3359,Products!$A$2:$A$181,0))</f>
        <v>Books &amp; Stationery</v>
      </c>
      <c r="H3359" s="16" t="n">
        <f aca="false">INDEX(Products!$E$2:$E$181,MATCH(C3359,Products!$A$2:$A$181,0))</f>
        <v>114.66</v>
      </c>
      <c r="I3359" s="12" t="str">
        <f aca="false">INDEX(Orders!$G$2:$G$3525,MATCH(B3359,Orders!$A$2:$A$3525,0))</f>
        <v>Delivered</v>
      </c>
      <c r="J3359" s="16" t="n">
        <f aca="false">D3359*E3359*(1-F3359/100)</f>
        <v>169</v>
      </c>
      <c r="K3359" s="16" t="n">
        <f aca="false">D3359*H3359</f>
        <v>114.66</v>
      </c>
      <c r="L3359" s="16" t="n">
        <f aca="false">J3359-K3359</f>
        <v>54.34</v>
      </c>
    </row>
    <row r="3360" customFormat="false" ht="15" hidden="false" customHeight="false" outlineLevel="0" collapsed="false">
      <c r="A3360" s="12" t="n">
        <v>3359</v>
      </c>
      <c r="B3360" s="12" t="n">
        <v>1762</v>
      </c>
      <c r="C3360" s="12" t="n">
        <v>41</v>
      </c>
      <c r="D3360" s="12" t="n">
        <v>1</v>
      </c>
      <c r="E3360" s="16" t="n">
        <v>4379</v>
      </c>
      <c r="F3360" s="12" t="n">
        <v>0</v>
      </c>
      <c r="G3360" s="12" t="str">
        <f aca="false">INDEX(Products!$C$2:$C$181,MATCH(C3360,Products!$A$2:$A$181,0))</f>
        <v>Home &amp; Kitchen</v>
      </c>
      <c r="H3360" s="16" t="n">
        <f aca="false">INDEX(Products!$E$2:$E$181,MATCH(C3360,Products!$A$2:$A$181,0))</f>
        <v>2954.33</v>
      </c>
      <c r="I3360" s="12" t="str">
        <f aca="false">INDEX(Orders!$G$2:$G$3525,MATCH(B3360,Orders!$A$2:$A$3525,0))</f>
        <v>Delivered</v>
      </c>
      <c r="J3360" s="16" t="n">
        <f aca="false">D3360*E3360*(1-F3360/100)</f>
        <v>4379</v>
      </c>
      <c r="K3360" s="16" t="n">
        <f aca="false">D3360*H3360</f>
        <v>2954.33</v>
      </c>
      <c r="L3360" s="16" t="n">
        <f aca="false">J3360-K3360</f>
        <v>1424.67</v>
      </c>
    </row>
    <row r="3361" customFormat="false" ht="15" hidden="false" customHeight="false" outlineLevel="0" collapsed="false">
      <c r="A3361" s="12" t="n">
        <v>3360</v>
      </c>
      <c r="B3361" s="12" t="n">
        <v>1762</v>
      </c>
      <c r="C3361" s="12" t="n">
        <v>15</v>
      </c>
      <c r="D3361" s="12" t="n">
        <v>1</v>
      </c>
      <c r="E3361" s="16" t="n">
        <v>3889</v>
      </c>
      <c r="F3361" s="12" t="n">
        <v>0</v>
      </c>
      <c r="G3361" s="12" t="str">
        <f aca="false">INDEX(Products!$C$2:$C$181,MATCH(C3361,Products!$A$2:$A$181,0))</f>
        <v>Electronics</v>
      </c>
      <c r="H3361" s="16" t="n">
        <f aca="false">INDEX(Products!$E$2:$E$181,MATCH(C3361,Products!$A$2:$A$181,0))</f>
        <v>2175.08</v>
      </c>
      <c r="I3361" s="12" t="str">
        <f aca="false">INDEX(Orders!$G$2:$G$3525,MATCH(B3361,Orders!$A$2:$A$3525,0))</f>
        <v>Delivered</v>
      </c>
      <c r="J3361" s="16" t="n">
        <f aca="false">D3361*E3361*(1-F3361/100)</f>
        <v>3889</v>
      </c>
      <c r="K3361" s="16" t="n">
        <f aca="false">D3361*H3361</f>
        <v>2175.08</v>
      </c>
      <c r="L3361" s="16" t="n">
        <f aca="false">J3361-K3361</f>
        <v>1713.92</v>
      </c>
    </row>
    <row r="3362" customFormat="false" ht="15" hidden="false" customHeight="false" outlineLevel="0" collapsed="false">
      <c r="A3362" s="12" t="n">
        <v>3361</v>
      </c>
      <c r="B3362" s="12" t="n">
        <v>1763</v>
      </c>
      <c r="C3362" s="12" t="n">
        <v>68</v>
      </c>
      <c r="D3362" s="12" t="n">
        <v>1</v>
      </c>
      <c r="E3362" s="16" t="n">
        <v>2859</v>
      </c>
      <c r="F3362" s="12" t="n">
        <v>15</v>
      </c>
      <c r="G3362" s="12" t="str">
        <f aca="false">INDEX(Products!$C$2:$C$181,MATCH(C3362,Products!$A$2:$A$181,0))</f>
        <v>Fashion</v>
      </c>
      <c r="H3362" s="16" t="n">
        <f aca="false">INDEX(Products!$E$2:$E$181,MATCH(C3362,Products!$A$2:$A$181,0))</f>
        <v>1757.26</v>
      </c>
      <c r="I3362" s="12" t="str">
        <f aca="false">INDEX(Orders!$G$2:$G$3525,MATCH(B3362,Orders!$A$2:$A$3525,0))</f>
        <v>Delivered</v>
      </c>
      <c r="J3362" s="16" t="n">
        <f aca="false">D3362*E3362*(1-F3362/100)</f>
        <v>2430.15</v>
      </c>
      <c r="K3362" s="16" t="n">
        <f aca="false">D3362*H3362</f>
        <v>1757.26</v>
      </c>
      <c r="L3362" s="16" t="n">
        <f aca="false">J3362-K3362</f>
        <v>672.89</v>
      </c>
    </row>
    <row r="3363" customFormat="false" ht="15" hidden="false" customHeight="false" outlineLevel="0" collapsed="false">
      <c r="A3363" s="12" t="n">
        <v>3362</v>
      </c>
      <c r="B3363" s="12" t="n">
        <v>1763</v>
      </c>
      <c r="C3363" s="12" t="n">
        <v>64</v>
      </c>
      <c r="D3363" s="12" t="n">
        <v>1</v>
      </c>
      <c r="E3363" s="16" t="n">
        <v>2519</v>
      </c>
      <c r="F3363" s="12" t="n">
        <v>10</v>
      </c>
      <c r="G3363" s="12" t="str">
        <f aca="false">INDEX(Products!$C$2:$C$181,MATCH(C3363,Products!$A$2:$A$181,0))</f>
        <v>Fashion</v>
      </c>
      <c r="H3363" s="16" t="n">
        <f aca="false">INDEX(Products!$E$2:$E$181,MATCH(C3363,Products!$A$2:$A$181,0))</f>
        <v>1819.09</v>
      </c>
      <c r="I3363" s="12" t="str">
        <f aca="false">INDEX(Orders!$G$2:$G$3525,MATCH(B3363,Orders!$A$2:$A$3525,0))</f>
        <v>Delivered</v>
      </c>
      <c r="J3363" s="16" t="n">
        <f aca="false">D3363*E3363*(1-F3363/100)</f>
        <v>2267.1</v>
      </c>
      <c r="K3363" s="16" t="n">
        <f aca="false">D3363*H3363</f>
        <v>1819.09</v>
      </c>
      <c r="L3363" s="16" t="n">
        <f aca="false">J3363-K3363</f>
        <v>448.01</v>
      </c>
    </row>
    <row r="3364" customFormat="false" ht="15" hidden="false" customHeight="false" outlineLevel="0" collapsed="false">
      <c r="A3364" s="12" t="n">
        <v>3363</v>
      </c>
      <c r="B3364" s="12" t="n">
        <v>1763</v>
      </c>
      <c r="C3364" s="12" t="n">
        <v>114</v>
      </c>
      <c r="D3364" s="12" t="n">
        <v>2</v>
      </c>
      <c r="E3364" s="16" t="n">
        <v>1769</v>
      </c>
      <c r="F3364" s="12" t="n">
        <v>0</v>
      </c>
      <c r="G3364" s="12" t="str">
        <f aca="false">INDEX(Products!$C$2:$C$181,MATCH(C3364,Products!$A$2:$A$181,0))</f>
        <v>Beauty</v>
      </c>
      <c r="H3364" s="16" t="n">
        <f aca="false">INDEX(Products!$E$2:$E$181,MATCH(C3364,Products!$A$2:$A$181,0))</f>
        <v>1112.03</v>
      </c>
      <c r="I3364" s="12" t="str">
        <f aca="false">INDEX(Orders!$G$2:$G$3525,MATCH(B3364,Orders!$A$2:$A$3525,0))</f>
        <v>Delivered</v>
      </c>
      <c r="J3364" s="16" t="n">
        <f aca="false">D3364*E3364*(1-F3364/100)</f>
        <v>3538</v>
      </c>
      <c r="K3364" s="16" t="n">
        <f aca="false">D3364*H3364</f>
        <v>2224.06</v>
      </c>
      <c r="L3364" s="16" t="n">
        <f aca="false">J3364-K3364</f>
        <v>1313.94</v>
      </c>
    </row>
    <row r="3365" customFormat="false" ht="15" hidden="false" customHeight="false" outlineLevel="0" collapsed="false">
      <c r="A3365" s="12" t="n">
        <v>3364</v>
      </c>
      <c r="B3365" s="12" t="n">
        <v>1764</v>
      </c>
      <c r="C3365" s="12" t="n">
        <v>169</v>
      </c>
      <c r="D3365" s="12" t="n">
        <v>1</v>
      </c>
      <c r="E3365" s="16" t="n">
        <v>789</v>
      </c>
      <c r="F3365" s="12" t="n">
        <v>5</v>
      </c>
      <c r="G3365" s="12" t="str">
        <f aca="false">INDEX(Products!$C$2:$C$181,MATCH(C3365,Products!$A$2:$A$181,0))</f>
        <v>Books &amp; Stationery</v>
      </c>
      <c r="H3365" s="16" t="n">
        <f aca="false">INDEX(Products!$E$2:$E$181,MATCH(C3365,Products!$A$2:$A$181,0))</f>
        <v>544.99</v>
      </c>
      <c r="I3365" s="12" t="str">
        <f aca="false">INDEX(Orders!$G$2:$G$3525,MATCH(B3365,Orders!$A$2:$A$3525,0))</f>
        <v>Delivered</v>
      </c>
      <c r="J3365" s="16" t="n">
        <f aca="false">D3365*E3365*(1-F3365/100)</f>
        <v>749.55</v>
      </c>
      <c r="K3365" s="16" t="n">
        <f aca="false">D3365*H3365</f>
        <v>544.99</v>
      </c>
      <c r="L3365" s="16" t="n">
        <f aca="false">J3365-K3365</f>
        <v>204.56</v>
      </c>
    </row>
    <row r="3366" customFormat="false" ht="15" hidden="false" customHeight="false" outlineLevel="0" collapsed="false">
      <c r="A3366" s="12" t="n">
        <v>3365</v>
      </c>
      <c r="B3366" s="12" t="n">
        <v>1765</v>
      </c>
      <c r="C3366" s="12" t="n">
        <v>154</v>
      </c>
      <c r="D3366" s="12" t="n">
        <v>2</v>
      </c>
      <c r="E3366" s="16" t="n">
        <v>519</v>
      </c>
      <c r="F3366" s="12" t="n">
        <v>15</v>
      </c>
      <c r="G3366" s="12" t="str">
        <f aca="false">INDEX(Products!$C$2:$C$181,MATCH(C3366,Products!$A$2:$A$181,0))</f>
        <v>Books &amp; Stationery</v>
      </c>
      <c r="H3366" s="16" t="n">
        <f aca="false">INDEX(Products!$E$2:$E$181,MATCH(C3366,Products!$A$2:$A$181,0))</f>
        <v>318.97</v>
      </c>
      <c r="I3366" s="12" t="str">
        <f aca="false">INDEX(Orders!$G$2:$G$3525,MATCH(B3366,Orders!$A$2:$A$3525,0))</f>
        <v>Delivered</v>
      </c>
      <c r="J3366" s="16" t="n">
        <f aca="false">D3366*E3366*(1-F3366/100)</f>
        <v>882.3</v>
      </c>
      <c r="K3366" s="16" t="n">
        <f aca="false">D3366*H3366</f>
        <v>637.94</v>
      </c>
      <c r="L3366" s="16" t="n">
        <f aca="false">J3366-K3366</f>
        <v>244.36</v>
      </c>
    </row>
    <row r="3367" customFormat="false" ht="15" hidden="false" customHeight="false" outlineLevel="0" collapsed="false">
      <c r="A3367" s="12" t="n">
        <v>3366</v>
      </c>
      <c r="B3367" s="12" t="n">
        <v>1766</v>
      </c>
      <c r="C3367" s="12" t="n">
        <v>116</v>
      </c>
      <c r="D3367" s="12" t="n">
        <v>1</v>
      </c>
      <c r="E3367" s="16" t="n">
        <v>1469</v>
      </c>
      <c r="F3367" s="12" t="n">
        <v>5</v>
      </c>
      <c r="G3367" s="12" t="str">
        <f aca="false">INDEX(Products!$C$2:$C$181,MATCH(C3367,Products!$A$2:$A$181,0))</f>
        <v>Beauty</v>
      </c>
      <c r="H3367" s="16" t="n">
        <f aca="false">INDEX(Products!$E$2:$E$181,MATCH(C3367,Products!$A$2:$A$181,0))</f>
        <v>955.62</v>
      </c>
      <c r="I3367" s="12" t="str">
        <f aca="false">INDEX(Orders!$G$2:$G$3525,MATCH(B3367,Orders!$A$2:$A$3525,0))</f>
        <v>Delivered</v>
      </c>
      <c r="J3367" s="16" t="n">
        <f aca="false">D3367*E3367*(1-F3367/100)</f>
        <v>1395.55</v>
      </c>
      <c r="K3367" s="16" t="n">
        <f aca="false">D3367*H3367</f>
        <v>955.62</v>
      </c>
      <c r="L3367" s="16" t="n">
        <f aca="false">J3367-K3367</f>
        <v>439.93</v>
      </c>
    </row>
    <row r="3368" customFormat="false" ht="15" hidden="false" customHeight="false" outlineLevel="0" collapsed="false">
      <c r="A3368" s="12" t="n">
        <v>3367</v>
      </c>
      <c r="B3368" s="12" t="n">
        <v>1766</v>
      </c>
      <c r="C3368" s="12" t="n">
        <v>119</v>
      </c>
      <c r="D3368" s="12" t="n">
        <v>1</v>
      </c>
      <c r="E3368" s="16" t="n">
        <v>619</v>
      </c>
      <c r="F3368" s="12" t="n">
        <v>10</v>
      </c>
      <c r="G3368" s="12" t="str">
        <f aca="false">INDEX(Products!$C$2:$C$181,MATCH(C3368,Products!$A$2:$A$181,0))</f>
        <v>Beauty</v>
      </c>
      <c r="H3368" s="16" t="n">
        <f aca="false">INDEX(Products!$E$2:$E$181,MATCH(C3368,Products!$A$2:$A$181,0))</f>
        <v>343.46</v>
      </c>
      <c r="I3368" s="12" t="str">
        <f aca="false">INDEX(Orders!$G$2:$G$3525,MATCH(B3368,Orders!$A$2:$A$3525,0))</f>
        <v>Delivered</v>
      </c>
      <c r="J3368" s="16" t="n">
        <f aca="false">D3368*E3368*(1-F3368/100)</f>
        <v>557.1</v>
      </c>
      <c r="K3368" s="16" t="n">
        <f aca="false">D3368*H3368</f>
        <v>343.46</v>
      </c>
      <c r="L3368" s="16" t="n">
        <f aca="false">J3368-K3368</f>
        <v>213.64</v>
      </c>
    </row>
    <row r="3369" customFormat="false" ht="15" hidden="false" customHeight="false" outlineLevel="0" collapsed="false">
      <c r="A3369" s="12" t="n">
        <v>3368</v>
      </c>
      <c r="B3369" s="12" t="n">
        <v>1766</v>
      </c>
      <c r="C3369" s="12" t="n">
        <v>105</v>
      </c>
      <c r="D3369" s="12" t="n">
        <v>1</v>
      </c>
      <c r="E3369" s="16" t="n">
        <v>169</v>
      </c>
      <c r="F3369" s="12" t="n">
        <v>0</v>
      </c>
      <c r="G3369" s="12" t="str">
        <f aca="false">INDEX(Products!$C$2:$C$181,MATCH(C3369,Products!$A$2:$A$181,0))</f>
        <v>Beauty</v>
      </c>
      <c r="H3369" s="16" t="n">
        <f aca="false">INDEX(Products!$E$2:$E$181,MATCH(C3369,Products!$A$2:$A$181,0))</f>
        <v>98.39</v>
      </c>
      <c r="I3369" s="12" t="str">
        <f aca="false">INDEX(Orders!$G$2:$G$3525,MATCH(B3369,Orders!$A$2:$A$3525,0))</f>
        <v>Delivered</v>
      </c>
      <c r="J3369" s="16" t="n">
        <f aca="false">D3369*E3369*(1-F3369/100)</f>
        <v>169</v>
      </c>
      <c r="K3369" s="16" t="n">
        <f aca="false">D3369*H3369</f>
        <v>98.39</v>
      </c>
      <c r="L3369" s="16" t="n">
        <f aca="false">J3369-K3369</f>
        <v>70.61</v>
      </c>
    </row>
    <row r="3370" customFormat="false" ht="15" hidden="false" customHeight="false" outlineLevel="0" collapsed="false">
      <c r="A3370" s="12" t="n">
        <v>3369</v>
      </c>
      <c r="B3370" s="12" t="n">
        <v>1767</v>
      </c>
      <c r="C3370" s="12" t="n">
        <v>148</v>
      </c>
      <c r="D3370" s="12" t="n">
        <v>1</v>
      </c>
      <c r="E3370" s="16" t="n">
        <v>739</v>
      </c>
      <c r="F3370" s="12" t="n">
        <v>10</v>
      </c>
      <c r="G3370" s="12" t="str">
        <f aca="false">INDEX(Products!$C$2:$C$181,MATCH(C3370,Products!$A$2:$A$181,0))</f>
        <v>Sports &amp; Fitness</v>
      </c>
      <c r="H3370" s="16" t="n">
        <f aca="false">INDEX(Products!$E$2:$E$181,MATCH(C3370,Products!$A$2:$A$181,0))</f>
        <v>483.64</v>
      </c>
      <c r="I3370" s="12" t="str">
        <f aca="false">INDEX(Orders!$G$2:$G$3525,MATCH(B3370,Orders!$A$2:$A$3525,0))</f>
        <v>Returned</v>
      </c>
      <c r="J3370" s="16" t="n">
        <f aca="false">D3370*E3370*(1-F3370/100)</f>
        <v>665.1</v>
      </c>
      <c r="K3370" s="16" t="n">
        <f aca="false">D3370*H3370</f>
        <v>483.64</v>
      </c>
      <c r="L3370" s="16" t="n">
        <f aca="false">J3370-K3370</f>
        <v>181.46</v>
      </c>
    </row>
    <row r="3371" customFormat="false" ht="15" hidden="false" customHeight="false" outlineLevel="0" collapsed="false">
      <c r="A3371" s="12" t="n">
        <v>3370</v>
      </c>
      <c r="B3371" s="12" t="n">
        <v>1768</v>
      </c>
      <c r="C3371" s="12" t="n">
        <v>127</v>
      </c>
      <c r="D3371" s="12" t="n">
        <v>1</v>
      </c>
      <c r="E3371" s="16" t="n">
        <v>3449</v>
      </c>
      <c r="F3371" s="12" t="n">
        <v>10</v>
      </c>
      <c r="G3371" s="12" t="str">
        <f aca="false">INDEX(Products!$C$2:$C$181,MATCH(C3371,Products!$A$2:$A$181,0))</f>
        <v>Sports &amp; Fitness</v>
      </c>
      <c r="H3371" s="16" t="n">
        <f aca="false">INDEX(Products!$E$2:$E$181,MATCH(C3371,Products!$A$2:$A$181,0))</f>
        <v>2115.56</v>
      </c>
      <c r="I3371" s="12" t="str">
        <f aca="false">INDEX(Orders!$G$2:$G$3525,MATCH(B3371,Orders!$A$2:$A$3525,0))</f>
        <v>Delivered</v>
      </c>
      <c r="J3371" s="16" t="n">
        <f aca="false">D3371*E3371*(1-F3371/100)</f>
        <v>3104.1</v>
      </c>
      <c r="K3371" s="16" t="n">
        <f aca="false">D3371*H3371</f>
        <v>2115.56</v>
      </c>
      <c r="L3371" s="16" t="n">
        <f aca="false">J3371-K3371</f>
        <v>988.54</v>
      </c>
    </row>
    <row r="3372" customFormat="false" ht="15" hidden="false" customHeight="false" outlineLevel="0" collapsed="false">
      <c r="A3372" s="12" t="n">
        <v>3371</v>
      </c>
      <c r="B3372" s="12" t="n">
        <v>1769</v>
      </c>
      <c r="C3372" s="12" t="n">
        <v>80</v>
      </c>
      <c r="D3372" s="12" t="n">
        <v>1</v>
      </c>
      <c r="E3372" s="16" t="n">
        <v>949</v>
      </c>
      <c r="F3372" s="12" t="n">
        <v>15</v>
      </c>
      <c r="G3372" s="12" t="str">
        <f aca="false">INDEX(Products!$C$2:$C$181,MATCH(C3372,Products!$A$2:$A$181,0))</f>
        <v>Fashion</v>
      </c>
      <c r="H3372" s="16" t="n">
        <f aca="false">INDEX(Products!$E$2:$E$181,MATCH(C3372,Products!$A$2:$A$181,0))</f>
        <v>660.17</v>
      </c>
      <c r="I3372" s="12" t="str">
        <f aca="false">INDEX(Orders!$G$2:$G$3525,MATCH(B3372,Orders!$A$2:$A$3525,0))</f>
        <v>Delivered</v>
      </c>
      <c r="J3372" s="16" t="n">
        <f aca="false">D3372*E3372*(1-F3372/100)</f>
        <v>806.65</v>
      </c>
      <c r="K3372" s="16" t="n">
        <f aca="false">D3372*H3372</f>
        <v>660.17</v>
      </c>
      <c r="L3372" s="16" t="n">
        <f aca="false">J3372-K3372</f>
        <v>146.48</v>
      </c>
    </row>
    <row r="3373" customFormat="false" ht="15" hidden="false" customHeight="false" outlineLevel="0" collapsed="false">
      <c r="A3373" s="12" t="n">
        <v>3372</v>
      </c>
      <c r="B3373" s="12" t="n">
        <v>1770</v>
      </c>
      <c r="C3373" s="12" t="n">
        <v>52</v>
      </c>
      <c r="D3373" s="12" t="n">
        <v>1</v>
      </c>
      <c r="E3373" s="16" t="n">
        <v>1859</v>
      </c>
      <c r="F3373" s="12" t="n">
        <v>10</v>
      </c>
      <c r="G3373" s="12" t="str">
        <f aca="false">INDEX(Products!$C$2:$C$181,MATCH(C3373,Products!$A$2:$A$181,0))</f>
        <v>Home &amp; Kitchen</v>
      </c>
      <c r="H3373" s="16" t="n">
        <f aca="false">INDEX(Products!$E$2:$E$181,MATCH(C3373,Products!$A$2:$A$181,0))</f>
        <v>1211.54</v>
      </c>
      <c r="I3373" s="12" t="str">
        <f aca="false">INDEX(Orders!$G$2:$G$3525,MATCH(B3373,Orders!$A$2:$A$3525,0))</f>
        <v>Delivered</v>
      </c>
      <c r="J3373" s="16" t="n">
        <f aca="false">D3373*E3373*(1-F3373/100)</f>
        <v>1673.1</v>
      </c>
      <c r="K3373" s="16" t="n">
        <f aca="false">D3373*H3373</f>
        <v>1211.54</v>
      </c>
      <c r="L3373" s="16" t="n">
        <f aca="false">J3373-K3373</f>
        <v>461.56</v>
      </c>
    </row>
    <row r="3374" customFormat="false" ht="15" hidden="false" customHeight="false" outlineLevel="0" collapsed="false">
      <c r="A3374" s="12" t="n">
        <v>3373</v>
      </c>
      <c r="B3374" s="12" t="n">
        <v>1771</v>
      </c>
      <c r="C3374" s="12" t="n">
        <v>145</v>
      </c>
      <c r="D3374" s="12" t="n">
        <v>1</v>
      </c>
      <c r="E3374" s="16" t="n">
        <v>1329</v>
      </c>
      <c r="F3374" s="12" t="n">
        <v>0</v>
      </c>
      <c r="G3374" s="12" t="str">
        <f aca="false">INDEX(Products!$C$2:$C$181,MATCH(C3374,Products!$A$2:$A$181,0))</f>
        <v>Sports &amp; Fitness</v>
      </c>
      <c r="H3374" s="16" t="n">
        <f aca="false">INDEX(Products!$E$2:$E$181,MATCH(C3374,Products!$A$2:$A$181,0))</f>
        <v>887.99</v>
      </c>
      <c r="I3374" s="12" t="str">
        <f aca="false">INDEX(Orders!$G$2:$G$3525,MATCH(B3374,Orders!$A$2:$A$3525,0))</f>
        <v>Returned</v>
      </c>
      <c r="J3374" s="16" t="n">
        <f aca="false">D3374*E3374*(1-F3374/100)</f>
        <v>1329</v>
      </c>
      <c r="K3374" s="16" t="n">
        <f aca="false">D3374*H3374</f>
        <v>887.99</v>
      </c>
      <c r="L3374" s="16" t="n">
        <f aca="false">J3374-K3374</f>
        <v>441.01</v>
      </c>
    </row>
    <row r="3375" customFormat="false" ht="15" hidden="false" customHeight="false" outlineLevel="0" collapsed="false">
      <c r="A3375" s="12" t="n">
        <v>3374</v>
      </c>
      <c r="B3375" s="12" t="n">
        <v>1771</v>
      </c>
      <c r="C3375" s="12" t="n">
        <v>153</v>
      </c>
      <c r="D3375" s="12" t="n">
        <v>1</v>
      </c>
      <c r="E3375" s="16" t="n">
        <v>689</v>
      </c>
      <c r="F3375" s="12" t="n">
        <v>0</v>
      </c>
      <c r="G3375" s="12" t="str">
        <f aca="false">INDEX(Products!$C$2:$C$181,MATCH(C3375,Products!$A$2:$A$181,0))</f>
        <v>Books &amp; Stationery</v>
      </c>
      <c r="H3375" s="16" t="n">
        <f aca="false">INDEX(Products!$E$2:$E$181,MATCH(C3375,Products!$A$2:$A$181,0))</f>
        <v>513.42</v>
      </c>
      <c r="I3375" s="12" t="str">
        <f aca="false">INDEX(Orders!$G$2:$G$3525,MATCH(B3375,Orders!$A$2:$A$3525,0))</f>
        <v>Returned</v>
      </c>
      <c r="J3375" s="16" t="n">
        <f aca="false">D3375*E3375*(1-F3375/100)</f>
        <v>689</v>
      </c>
      <c r="K3375" s="16" t="n">
        <f aca="false">D3375*H3375</f>
        <v>513.42</v>
      </c>
      <c r="L3375" s="16" t="n">
        <f aca="false">J3375-K3375</f>
        <v>175.58</v>
      </c>
    </row>
    <row r="3376" customFormat="false" ht="15" hidden="false" customHeight="false" outlineLevel="0" collapsed="false">
      <c r="A3376" s="12" t="n">
        <v>3375</v>
      </c>
      <c r="B3376" s="12" t="n">
        <v>1772</v>
      </c>
      <c r="C3376" s="12" t="n">
        <v>37</v>
      </c>
      <c r="D3376" s="12" t="n">
        <v>2</v>
      </c>
      <c r="E3376" s="16" t="n">
        <v>439</v>
      </c>
      <c r="F3376" s="12" t="n">
        <v>0</v>
      </c>
      <c r="G3376" s="12" t="str">
        <f aca="false">INDEX(Products!$C$2:$C$181,MATCH(C3376,Products!$A$2:$A$181,0))</f>
        <v>Home &amp; Kitchen</v>
      </c>
      <c r="H3376" s="16" t="n">
        <f aca="false">INDEX(Products!$E$2:$E$181,MATCH(C3376,Products!$A$2:$A$181,0))</f>
        <v>313.05</v>
      </c>
      <c r="I3376" s="12" t="str">
        <f aca="false">INDEX(Orders!$G$2:$G$3525,MATCH(B3376,Orders!$A$2:$A$3525,0))</f>
        <v>Delivered</v>
      </c>
      <c r="J3376" s="16" t="n">
        <f aca="false">D3376*E3376*(1-F3376/100)</f>
        <v>878</v>
      </c>
      <c r="K3376" s="16" t="n">
        <f aca="false">D3376*H3376</f>
        <v>626.1</v>
      </c>
      <c r="L3376" s="16" t="n">
        <f aca="false">J3376-K3376</f>
        <v>251.9</v>
      </c>
    </row>
    <row r="3377" customFormat="false" ht="15" hidden="false" customHeight="false" outlineLevel="0" collapsed="false">
      <c r="A3377" s="12" t="n">
        <v>3376</v>
      </c>
      <c r="B3377" s="12" t="n">
        <v>1772</v>
      </c>
      <c r="C3377" s="12" t="n">
        <v>20</v>
      </c>
      <c r="D3377" s="12" t="n">
        <v>1</v>
      </c>
      <c r="E3377" s="16" t="n">
        <v>4369</v>
      </c>
      <c r="F3377" s="12" t="n">
        <v>15</v>
      </c>
      <c r="G3377" s="12" t="str">
        <f aca="false">INDEX(Products!$C$2:$C$181,MATCH(C3377,Products!$A$2:$A$181,0))</f>
        <v>Electronics</v>
      </c>
      <c r="H3377" s="16" t="n">
        <f aca="false">INDEX(Products!$E$2:$E$181,MATCH(C3377,Products!$A$2:$A$181,0))</f>
        <v>2787.56</v>
      </c>
      <c r="I3377" s="12" t="str">
        <f aca="false">INDEX(Orders!$G$2:$G$3525,MATCH(B3377,Orders!$A$2:$A$3525,0))</f>
        <v>Delivered</v>
      </c>
      <c r="J3377" s="16" t="n">
        <f aca="false">D3377*E3377*(1-F3377/100)</f>
        <v>3713.65</v>
      </c>
      <c r="K3377" s="16" t="n">
        <f aca="false">D3377*H3377</f>
        <v>2787.56</v>
      </c>
      <c r="L3377" s="16" t="n">
        <f aca="false">J3377-K3377</f>
        <v>926.09</v>
      </c>
    </row>
    <row r="3378" customFormat="false" ht="15" hidden="false" customHeight="false" outlineLevel="0" collapsed="false">
      <c r="A3378" s="12" t="n">
        <v>3377</v>
      </c>
      <c r="B3378" s="12" t="n">
        <v>1773</v>
      </c>
      <c r="C3378" s="12" t="n">
        <v>59</v>
      </c>
      <c r="D3378" s="12" t="n">
        <v>1</v>
      </c>
      <c r="E3378" s="16" t="n">
        <v>4109</v>
      </c>
      <c r="F3378" s="12" t="n">
        <v>0</v>
      </c>
      <c r="G3378" s="12" t="str">
        <f aca="false">INDEX(Products!$C$2:$C$181,MATCH(C3378,Products!$A$2:$A$181,0))</f>
        <v>Home &amp; Kitchen</v>
      </c>
      <c r="H3378" s="16" t="n">
        <f aca="false">INDEX(Products!$E$2:$E$181,MATCH(C3378,Products!$A$2:$A$181,0))</f>
        <v>2413.27</v>
      </c>
      <c r="I3378" s="12" t="str">
        <f aca="false">INDEX(Orders!$G$2:$G$3525,MATCH(B3378,Orders!$A$2:$A$3525,0))</f>
        <v>Returned</v>
      </c>
      <c r="J3378" s="16" t="n">
        <f aca="false">D3378*E3378*(1-F3378/100)</f>
        <v>4109</v>
      </c>
      <c r="K3378" s="16" t="n">
        <f aca="false">D3378*H3378</f>
        <v>2413.27</v>
      </c>
      <c r="L3378" s="16" t="n">
        <f aca="false">J3378-K3378</f>
        <v>1695.73</v>
      </c>
    </row>
    <row r="3379" customFormat="false" ht="15" hidden="false" customHeight="false" outlineLevel="0" collapsed="false">
      <c r="A3379" s="12" t="n">
        <v>3378</v>
      </c>
      <c r="B3379" s="12" t="n">
        <v>1774</v>
      </c>
      <c r="C3379" s="12" t="n">
        <v>57</v>
      </c>
      <c r="D3379" s="12" t="n">
        <v>1</v>
      </c>
      <c r="E3379" s="16" t="n">
        <v>4689</v>
      </c>
      <c r="F3379" s="12" t="n">
        <v>5</v>
      </c>
      <c r="G3379" s="12" t="str">
        <f aca="false">INDEX(Products!$C$2:$C$181,MATCH(C3379,Products!$A$2:$A$181,0))</f>
        <v>Home &amp; Kitchen</v>
      </c>
      <c r="H3379" s="16" t="n">
        <f aca="false">INDEX(Products!$E$2:$E$181,MATCH(C3379,Products!$A$2:$A$181,0))</f>
        <v>3336.81</v>
      </c>
      <c r="I3379" s="12" t="str">
        <f aca="false">INDEX(Orders!$G$2:$G$3525,MATCH(B3379,Orders!$A$2:$A$3525,0))</f>
        <v>Delivered</v>
      </c>
      <c r="J3379" s="16" t="n">
        <f aca="false">D3379*E3379*(1-F3379/100)</f>
        <v>4454.55</v>
      </c>
      <c r="K3379" s="16" t="n">
        <f aca="false">D3379*H3379</f>
        <v>3336.81</v>
      </c>
      <c r="L3379" s="16" t="n">
        <f aca="false">J3379-K3379</f>
        <v>1117.74</v>
      </c>
    </row>
    <row r="3380" customFormat="false" ht="15" hidden="false" customHeight="false" outlineLevel="0" collapsed="false">
      <c r="A3380" s="12" t="n">
        <v>3379</v>
      </c>
      <c r="B3380" s="12" t="n">
        <v>1775</v>
      </c>
      <c r="C3380" s="12" t="n">
        <v>152</v>
      </c>
      <c r="D3380" s="12" t="n">
        <v>1</v>
      </c>
      <c r="E3380" s="16" t="n">
        <v>539</v>
      </c>
      <c r="F3380" s="12" t="n">
        <v>10</v>
      </c>
      <c r="G3380" s="12" t="str">
        <f aca="false">INDEX(Products!$C$2:$C$181,MATCH(C3380,Products!$A$2:$A$181,0))</f>
        <v>Books &amp; Stationery</v>
      </c>
      <c r="H3380" s="16" t="n">
        <f aca="false">INDEX(Products!$E$2:$E$181,MATCH(C3380,Products!$A$2:$A$181,0))</f>
        <v>365.16</v>
      </c>
      <c r="I3380" s="12" t="str">
        <f aca="false">INDEX(Orders!$G$2:$G$3525,MATCH(B3380,Orders!$A$2:$A$3525,0))</f>
        <v>Cancelled</v>
      </c>
      <c r="J3380" s="16" t="n">
        <f aca="false">D3380*E3380*(1-F3380/100)</f>
        <v>485.1</v>
      </c>
      <c r="K3380" s="16" t="n">
        <f aca="false">D3380*H3380</f>
        <v>365.16</v>
      </c>
      <c r="L3380" s="16" t="n">
        <f aca="false">J3380-K3380</f>
        <v>119.94</v>
      </c>
    </row>
    <row r="3381" customFormat="false" ht="15" hidden="false" customHeight="false" outlineLevel="0" collapsed="false">
      <c r="A3381" s="12" t="n">
        <v>3380</v>
      </c>
      <c r="B3381" s="12" t="n">
        <v>1776</v>
      </c>
      <c r="C3381" s="12" t="n">
        <v>30</v>
      </c>
      <c r="D3381" s="12" t="n">
        <v>1</v>
      </c>
      <c r="E3381" s="16" t="n">
        <v>1049</v>
      </c>
      <c r="F3381" s="12" t="n">
        <v>0</v>
      </c>
      <c r="G3381" s="12" t="str">
        <f aca="false">INDEX(Products!$C$2:$C$181,MATCH(C3381,Products!$A$2:$A$181,0))</f>
        <v>Electronics</v>
      </c>
      <c r="H3381" s="16" t="n">
        <f aca="false">INDEX(Products!$E$2:$E$181,MATCH(C3381,Products!$A$2:$A$181,0))</f>
        <v>645.2</v>
      </c>
      <c r="I3381" s="12" t="str">
        <f aca="false">INDEX(Orders!$G$2:$G$3525,MATCH(B3381,Orders!$A$2:$A$3525,0))</f>
        <v>Returned</v>
      </c>
      <c r="J3381" s="16" t="n">
        <f aca="false">D3381*E3381*(1-F3381/100)</f>
        <v>1049</v>
      </c>
      <c r="K3381" s="16" t="n">
        <f aca="false">D3381*H3381</f>
        <v>645.2</v>
      </c>
      <c r="L3381" s="16" t="n">
        <f aca="false">J3381-K3381</f>
        <v>403.8</v>
      </c>
    </row>
    <row r="3382" customFormat="false" ht="15" hidden="false" customHeight="false" outlineLevel="0" collapsed="false">
      <c r="A3382" s="12" t="n">
        <v>3381</v>
      </c>
      <c r="B3382" s="12" t="n">
        <v>1777</v>
      </c>
      <c r="C3382" s="12" t="n">
        <v>76</v>
      </c>
      <c r="D3382" s="12" t="n">
        <v>1</v>
      </c>
      <c r="E3382" s="16" t="n">
        <v>2759</v>
      </c>
      <c r="F3382" s="12" t="n">
        <v>5</v>
      </c>
      <c r="G3382" s="12" t="str">
        <f aca="false">INDEX(Products!$C$2:$C$181,MATCH(C3382,Products!$A$2:$A$181,0))</f>
        <v>Fashion</v>
      </c>
      <c r="H3382" s="16" t="n">
        <f aca="false">INDEX(Products!$E$2:$E$181,MATCH(C3382,Products!$A$2:$A$181,0))</f>
        <v>1649.64</v>
      </c>
      <c r="I3382" s="12" t="str">
        <f aca="false">INDEX(Orders!$G$2:$G$3525,MATCH(B3382,Orders!$A$2:$A$3525,0))</f>
        <v>Cancelled</v>
      </c>
      <c r="J3382" s="16" t="n">
        <f aca="false">D3382*E3382*(1-F3382/100)</f>
        <v>2621.05</v>
      </c>
      <c r="K3382" s="16" t="n">
        <f aca="false">D3382*H3382</f>
        <v>1649.64</v>
      </c>
      <c r="L3382" s="16" t="n">
        <f aca="false">J3382-K3382</f>
        <v>971.41</v>
      </c>
    </row>
    <row r="3383" customFormat="false" ht="15" hidden="false" customHeight="false" outlineLevel="0" collapsed="false">
      <c r="A3383" s="12" t="n">
        <v>3382</v>
      </c>
      <c r="B3383" s="12" t="n">
        <v>1777</v>
      </c>
      <c r="C3383" s="12" t="n">
        <v>55</v>
      </c>
      <c r="D3383" s="12" t="n">
        <v>1</v>
      </c>
      <c r="E3383" s="16" t="n">
        <v>1459</v>
      </c>
      <c r="F3383" s="12" t="n">
        <v>0</v>
      </c>
      <c r="G3383" s="12" t="str">
        <f aca="false">INDEX(Products!$C$2:$C$181,MATCH(C3383,Products!$A$2:$A$181,0))</f>
        <v>Home &amp; Kitchen</v>
      </c>
      <c r="H3383" s="16" t="n">
        <f aca="false">INDEX(Products!$E$2:$E$181,MATCH(C3383,Products!$A$2:$A$181,0))</f>
        <v>824.91</v>
      </c>
      <c r="I3383" s="12" t="str">
        <f aca="false">INDEX(Orders!$G$2:$G$3525,MATCH(B3383,Orders!$A$2:$A$3525,0))</f>
        <v>Cancelled</v>
      </c>
      <c r="J3383" s="16" t="n">
        <f aca="false">D3383*E3383*(1-F3383/100)</f>
        <v>1459</v>
      </c>
      <c r="K3383" s="16" t="n">
        <f aca="false">D3383*H3383</f>
        <v>824.91</v>
      </c>
      <c r="L3383" s="16" t="n">
        <f aca="false">J3383-K3383</f>
        <v>634.09</v>
      </c>
    </row>
    <row r="3384" customFormat="false" ht="15" hidden="false" customHeight="false" outlineLevel="0" collapsed="false">
      <c r="A3384" s="12" t="n">
        <v>3383</v>
      </c>
      <c r="B3384" s="12" t="n">
        <v>1777</v>
      </c>
      <c r="C3384" s="12" t="n">
        <v>65</v>
      </c>
      <c r="D3384" s="12" t="n">
        <v>1</v>
      </c>
      <c r="E3384" s="16" t="n">
        <v>329</v>
      </c>
      <c r="F3384" s="12" t="n">
        <v>0</v>
      </c>
      <c r="G3384" s="12" t="str">
        <f aca="false">INDEX(Products!$C$2:$C$181,MATCH(C3384,Products!$A$2:$A$181,0))</f>
        <v>Fashion</v>
      </c>
      <c r="H3384" s="16" t="n">
        <f aca="false">INDEX(Products!$E$2:$E$181,MATCH(C3384,Products!$A$2:$A$181,0))</f>
        <v>214.56</v>
      </c>
      <c r="I3384" s="12" t="str">
        <f aca="false">INDEX(Orders!$G$2:$G$3525,MATCH(B3384,Orders!$A$2:$A$3525,0))</f>
        <v>Cancelled</v>
      </c>
      <c r="J3384" s="16" t="n">
        <f aca="false">D3384*E3384*(1-F3384/100)</f>
        <v>329</v>
      </c>
      <c r="K3384" s="16" t="n">
        <f aca="false">D3384*H3384</f>
        <v>214.56</v>
      </c>
      <c r="L3384" s="16" t="n">
        <f aca="false">J3384-K3384</f>
        <v>114.44</v>
      </c>
    </row>
    <row r="3385" customFormat="false" ht="15" hidden="false" customHeight="false" outlineLevel="0" collapsed="false">
      <c r="A3385" s="12" t="n">
        <v>3384</v>
      </c>
      <c r="B3385" s="12" t="n">
        <v>1778</v>
      </c>
      <c r="C3385" s="12" t="n">
        <v>26</v>
      </c>
      <c r="D3385" s="12" t="n">
        <v>2</v>
      </c>
      <c r="E3385" s="16" t="n">
        <v>5849</v>
      </c>
      <c r="F3385" s="12" t="n">
        <v>0</v>
      </c>
      <c r="G3385" s="12" t="str">
        <f aca="false">INDEX(Products!$C$2:$C$181,MATCH(C3385,Products!$A$2:$A$181,0))</f>
        <v>Electronics</v>
      </c>
      <c r="H3385" s="16" t="n">
        <f aca="false">INDEX(Products!$E$2:$E$181,MATCH(C3385,Products!$A$2:$A$181,0))</f>
        <v>4123.7</v>
      </c>
      <c r="I3385" s="12" t="str">
        <f aca="false">INDEX(Orders!$G$2:$G$3525,MATCH(B3385,Orders!$A$2:$A$3525,0))</f>
        <v>Delivered</v>
      </c>
      <c r="J3385" s="16" t="n">
        <f aca="false">D3385*E3385*(1-F3385/100)</f>
        <v>11698</v>
      </c>
      <c r="K3385" s="16" t="n">
        <f aca="false">D3385*H3385</f>
        <v>8247.4</v>
      </c>
      <c r="L3385" s="16" t="n">
        <f aca="false">J3385-K3385</f>
        <v>3450.6</v>
      </c>
    </row>
    <row r="3386" customFormat="false" ht="15" hidden="false" customHeight="false" outlineLevel="0" collapsed="false">
      <c r="A3386" s="12" t="n">
        <v>3385</v>
      </c>
      <c r="B3386" s="12" t="n">
        <v>1779</v>
      </c>
      <c r="C3386" s="12" t="n">
        <v>24</v>
      </c>
      <c r="D3386" s="12" t="n">
        <v>1</v>
      </c>
      <c r="E3386" s="16" t="n">
        <v>2429</v>
      </c>
      <c r="F3386" s="12" t="n">
        <v>0</v>
      </c>
      <c r="G3386" s="12" t="str">
        <f aca="false">INDEX(Products!$C$2:$C$181,MATCH(C3386,Products!$A$2:$A$181,0))</f>
        <v>Electronics</v>
      </c>
      <c r="H3386" s="16" t="n">
        <f aca="false">INDEX(Products!$E$2:$E$181,MATCH(C3386,Products!$A$2:$A$181,0))</f>
        <v>1588.6</v>
      </c>
      <c r="I3386" s="12" t="str">
        <f aca="false">INDEX(Orders!$G$2:$G$3525,MATCH(B3386,Orders!$A$2:$A$3525,0))</f>
        <v>Delivered</v>
      </c>
      <c r="J3386" s="16" t="n">
        <f aca="false">D3386*E3386*(1-F3386/100)</f>
        <v>2429</v>
      </c>
      <c r="K3386" s="16" t="n">
        <f aca="false">D3386*H3386</f>
        <v>1588.6</v>
      </c>
      <c r="L3386" s="16" t="n">
        <f aca="false">J3386-K3386</f>
        <v>840.4</v>
      </c>
    </row>
    <row r="3387" customFormat="false" ht="15" hidden="false" customHeight="false" outlineLevel="0" collapsed="false">
      <c r="A3387" s="12" t="n">
        <v>3386</v>
      </c>
      <c r="B3387" s="12" t="n">
        <v>1780</v>
      </c>
      <c r="C3387" s="12" t="n">
        <v>46</v>
      </c>
      <c r="D3387" s="12" t="n">
        <v>3</v>
      </c>
      <c r="E3387" s="16" t="n">
        <v>959</v>
      </c>
      <c r="F3387" s="12" t="n">
        <v>0</v>
      </c>
      <c r="G3387" s="12" t="str">
        <f aca="false">INDEX(Products!$C$2:$C$181,MATCH(C3387,Products!$A$2:$A$181,0))</f>
        <v>Home &amp; Kitchen</v>
      </c>
      <c r="H3387" s="16" t="n">
        <f aca="false">INDEX(Products!$E$2:$E$181,MATCH(C3387,Products!$A$2:$A$181,0))</f>
        <v>664.25</v>
      </c>
      <c r="I3387" s="12" t="str">
        <f aca="false">INDEX(Orders!$G$2:$G$3525,MATCH(B3387,Orders!$A$2:$A$3525,0))</f>
        <v>Delivered</v>
      </c>
      <c r="J3387" s="16" t="n">
        <f aca="false">D3387*E3387*(1-F3387/100)</f>
        <v>2877</v>
      </c>
      <c r="K3387" s="16" t="n">
        <f aca="false">D3387*H3387</f>
        <v>1992.75</v>
      </c>
      <c r="L3387" s="16" t="n">
        <f aca="false">J3387-K3387</f>
        <v>884.25</v>
      </c>
    </row>
    <row r="3388" customFormat="false" ht="15" hidden="false" customHeight="false" outlineLevel="0" collapsed="false">
      <c r="A3388" s="12" t="n">
        <v>3387</v>
      </c>
      <c r="B3388" s="12" t="n">
        <v>1781</v>
      </c>
      <c r="C3388" s="12" t="n">
        <v>168</v>
      </c>
      <c r="D3388" s="12" t="n">
        <v>1</v>
      </c>
      <c r="E3388" s="16" t="n">
        <v>149</v>
      </c>
      <c r="F3388" s="12" t="n">
        <v>15</v>
      </c>
      <c r="G3388" s="12" t="str">
        <f aca="false">INDEX(Products!$C$2:$C$181,MATCH(C3388,Products!$A$2:$A$181,0))</f>
        <v>Books &amp; Stationery</v>
      </c>
      <c r="H3388" s="16" t="n">
        <f aca="false">INDEX(Products!$E$2:$E$181,MATCH(C3388,Products!$A$2:$A$181,0))</f>
        <v>83.16</v>
      </c>
      <c r="I3388" s="12" t="str">
        <f aca="false">INDEX(Orders!$G$2:$G$3525,MATCH(B3388,Orders!$A$2:$A$3525,0))</f>
        <v>Delivered</v>
      </c>
      <c r="J3388" s="16" t="n">
        <f aca="false">D3388*E3388*(1-F3388/100)</f>
        <v>126.65</v>
      </c>
      <c r="K3388" s="16" t="n">
        <f aca="false">D3388*H3388</f>
        <v>83.16</v>
      </c>
      <c r="L3388" s="16" t="n">
        <f aca="false">J3388-K3388</f>
        <v>43.49</v>
      </c>
    </row>
    <row r="3389" customFormat="false" ht="15" hidden="false" customHeight="false" outlineLevel="0" collapsed="false">
      <c r="A3389" s="12" t="n">
        <v>3388</v>
      </c>
      <c r="B3389" s="12" t="n">
        <v>1782</v>
      </c>
      <c r="C3389" s="12" t="n">
        <v>25</v>
      </c>
      <c r="D3389" s="12" t="n">
        <v>1</v>
      </c>
      <c r="E3389" s="16" t="n">
        <v>3649</v>
      </c>
      <c r="F3389" s="12" t="n">
        <v>10</v>
      </c>
      <c r="G3389" s="12" t="str">
        <f aca="false">INDEX(Products!$C$2:$C$181,MATCH(C3389,Products!$A$2:$A$181,0))</f>
        <v>Electronics</v>
      </c>
      <c r="H3389" s="16" t="n">
        <f aca="false">INDEX(Products!$E$2:$E$181,MATCH(C3389,Products!$A$2:$A$181,0))</f>
        <v>2141.86</v>
      </c>
      <c r="I3389" s="12" t="str">
        <f aca="false">INDEX(Orders!$G$2:$G$3525,MATCH(B3389,Orders!$A$2:$A$3525,0))</f>
        <v>Returned</v>
      </c>
      <c r="J3389" s="16" t="n">
        <f aca="false">D3389*E3389*(1-F3389/100)</f>
        <v>3284.1</v>
      </c>
      <c r="K3389" s="16" t="n">
        <f aca="false">D3389*H3389</f>
        <v>2141.86</v>
      </c>
      <c r="L3389" s="16" t="n">
        <f aca="false">J3389-K3389</f>
        <v>1142.24</v>
      </c>
    </row>
    <row r="3390" customFormat="false" ht="15" hidden="false" customHeight="false" outlineLevel="0" collapsed="false">
      <c r="A3390" s="12" t="n">
        <v>3389</v>
      </c>
      <c r="B3390" s="12" t="n">
        <v>1783</v>
      </c>
      <c r="C3390" s="12" t="n">
        <v>117</v>
      </c>
      <c r="D3390" s="12" t="n">
        <v>1</v>
      </c>
      <c r="E3390" s="16" t="n">
        <v>1109</v>
      </c>
      <c r="F3390" s="12" t="n">
        <v>0</v>
      </c>
      <c r="G3390" s="12" t="str">
        <f aca="false">INDEX(Products!$C$2:$C$181,MATCH(C3390,Products!$A$2:$A$181,0))</f>
        <v>Beauty</v>
      </c>
      <c r="H3390" s="16" t="n">
        <f aca="false">INDEX(Products!$E$2:$E$181,MATCH(C3390,Products!$A$2:$A$181,0))</f>
        <v>719.19</v>
      </c>
      <c r="I3390" s="12" t="str">
        <f aca="false">INDEX(Orders!$G$2:$G$3525,MATCH(B3390,Orders!$A$2:$A$3525,0))</f>
        <v>Delivered</v>
      </c>
      <c r="J3390" s="16" t="n">
        <f aca="false">D3390*E3390*(1-F3390/100)</f>
        <v>1109</v>
      </c>
      <c r="K3390" s="16" t="n">
        <f aca="false">D3390*H3390</f>
        <v>719.19</v>
      </c>
      <c r="L3390" s="16" t="n">
        <f aca="false">J3390-K3390</f>
        <v>389.81</v>
      </c>
    </row>
    <row r="3391" customFormat="false" ht="15" hidden="false" customHeight="false" outlineLevel="0" collapsed="false">
      <c r="A3391" s="12" t="n">
        <v>3390</v>
      </c>
      <c r="B3391" s="12" t="n">
        <v>1783</v>
      </c>
      <c r="C3391" s="12" t="n">
        <v>87</v>
      </c>
      <c r="D3391" s="12" t="n">
        <v>1</v>
      </c>
      <c r="E3391" s="16" t="n">
        <v>1689</v>
      </c>
      <c r="F3391" s="12" t="n">
        <v>0</v>
      </c>
      <c r="G3391" s="12" t="str">
        <f aca="false">INDEX(Products!$C$2:$C$181,MATCH(C3391,Products!$A$2:$A$181,0))</f>
        <v>Fashion</v>
      </c>
      <c r="H3391" s="16" t="n">
        <f aca="false">INDEX(Products!$E$2:$E$181,MATCH(C3391,Products!$A$2:$A$181,0))</f>
        <v>1005.46</v>
      </c>
      <c r="I3391" s="12" t="str">
        <f aca="false">INDEX(Orders!$G$2:$G$3525,MATCH(B3391,Orders!$A$2:$A$3525,0))</f>
        <v>Delivered</v>
      </c>
      <c r="J3391" s="16" t="n">
        <f aca="false">D3391*E3391*(1-F3391/100)</f>
        <v>1689</v>
      </c>
      <c r="K3391" s="16" t="n">
        <f aca="false">D3391*H3391</f>
        <v>1005.46</v>
      </c>
      <c r="L3391" s="16" t="n">
        <f aca="false">J3391-K3391</f>
        <v>683.54</v>
      </c>
    </row>
    <row r="3392" customFormat="false" ht="15" hidden="false" customHeight="false" outlineLevel="0" collapsed="false">
      <c r="A3392" s="12" t="n">
        <v>3391</v>
      </c>
      <c r="B3392" s="12" t="n">
        <v>1784</v>
      </c>
      <c r="C3392" s="12" t="n">
        <v>70</v>
      </c>
      <c r="D3392" s="12" t="n">
        <v>1</v>
      </c>
      <c r="E3392" s="16" t="n">
        <v>1289</v>
      </c>
      <c r="F3392" s="12" t="n">
        <v>5</v>
      </c>
      <c r="G3392" s="12" t="str">
        <f aca="false">INDEX(Products!$C$2:$C$181,MATCH(C3392,Products!$A$2:$A$181,0))</f>
        <v>Fashion</v>
      </c>
      <c r="H3392" s="16" t="n">
        <f aca="false">INDEX(Products!$E$2:$E$181,MATCH(C3392,Products!$A$2:$A$181,0))</f>
        <v>959.48</v>
      </c>
      <c r="I3392" s="12" t="str">
        <f aca="false">INDEX(Orders!$G$2:$G$3525,MATCH(B3392,Orders!$A$2:$A$3525,0))</f>
        <v>Delivered</v>
      </c>
      <c r="J3392" s="16" t="n">
        <f aca="false">D3392*E3392*(1-F3392/100)</f>
        <v>1224.55</v>
      </c>
      <c r="K3392" s="16" t="n">
        <f aca="false">D3392*H3392</f>
        <v>959.48</v>
      </c>
      <c r="L3392" s="16" t="n">
        <f aca="false">J3392-K3392</f>
        <v>265.07</v>
      </c>
    </row>
    <row r="3393" customFormat="false" ht="15" hidden="false" customHeight="false" outlineLevel="0" collapsed="false">
      <c r="A3393" s="12" t="n">
        <v>3392</v>
      </c>
      <c r="B3393" s="12" t="n">
        <v>1785</v>
      </c>
      <c r="C3393" s="12" t="n">
        <v>97</v>
      </c>
      <c r="D3393" s="12" t="n">
        <v>1</v>
      </c>
      <c r="E3393" s="16" t="n">
        <v>1649</v>
      </c>
      <c r="F3393" s="12" t="n">
        <v>0</v>
      </c>
      <c r="G3393" s="12" t="str">
        <f aca="false">INDEX(Products!$C$2:$C$181,MATCH(C3393,Products!$A$2:$A$181,0))</f>
        <v>Beauty</v>
      </c>
      <c r="H3393" s="16" t="n">
        <f aca="false">INDEX(Products!$E$2:$E$181,MATCH(C3393,Products!$A$2:$A$181,0))</f>
        <v>1115.75</v>
      </c>
      <c r="I3393" s="12" t="str">
        <f aca="false">INDEX(Orders!$G$2:$G$3525,MATCH(B3393,Orders!$A$2:$A$3525,0))</f>
        <v>Delivered</v>
      </c>
      <c r="J3393" s="16" t="n">
        <f aca="false">D3393*E3393*(1-F3393/100)</f>
        <v>1649</v>
      </c>
      <c r="K3393" s="16" t="n">
        <f aca="false">D3393*H3393</f>
        <v>1115.75</v>
      </c>
      <c r="L3393" s="16" t="n">
        <f aca="false">J3393-K3393</f>
        <v>533.25</v>
      </c>
    </row>
    <row r="3394" customFormat="false" ht="15" hidden="false" customHeight="false" outlineLevel="0" collapsed="false">
      <c r="A3394" s="12" t="n">
        <v>3393</v>
      </c>
      <c r="B3394" s="12" t="n">
        <v>1785</v>
      </c>
      <c r="C3394" s="12" t="n">
        <v>107</v>
      </c>
      <c r="D3394" s="12" t="n">
        <v>1</v>
      </c>
      <c r="E3394" s="16" t="n">
        <v>1239</v>
      </c>
      <c r="F3394" s="12" t="n">
        <v>0</v>
      </c>
      <c r="G3394" s="12" t="str">
        <f aca="false">INDEX(Products!$C$2:$C$181,MATCH(C3394,Products!$A$2:$A$181,0))</f>
        <v>Beauty</v>
      </c>
      <c r="H3394" s="16" t="n">
        <f aca="false">INDEX(Products!$E$2:$E$181,MATCH(C3394,Products!$A$2:$A$181,0))</f>
        <v>737.02</v>
      </c>
      <c r="I3394" s="12" t="str">
        <f aca="false">INDEX(Orders!$G$2:$G$3525,MATCH(B3394,Orders!$A$2:$A$3525,0))</f>
        <v>Delivered</v>
      </c>
      <c r="J3394" s="16" t="n">
        <f aca="false">D3394*E3394*(1-F3394/100)</f>
        <v>1239</v>
      </c>
      <c r="K3394" s="16" t="n">
        <f aca="false">D3394*H3394</f>
        <v>737.02</v>
      </c>
      <c r="L3394" s="16" t="n">
        <f aca="false">J3394-K3394</f>
        <v>501.98</v>
      </c>
    </row>
    <row r="3395" customFormat="false" ht="15" hidden="false" customHeight="false" outlineLevel="0" collapsed="false">
      <c r="A3395" s="12" t="n">
        <v>3394</v>
      </c>
      <c r="B3395" s="12" t="n">
        <v>1785</v>
      </c>
      <c r="C3395" s="12" t="n">
        <v>61</v>
      </c>
      <c r="D3395" s="12" t="n">
        <v>1</v>
      </c>
      <c r="E3395" s="16" t="n">
        <v>2489</v>
      </c>
      <c r="F3395" s="12" t="n">
        <v>0</v>
      </c>
      <c r="G3395" s="12" t="str">
        <f aca="false">INDEX(Products!$C$2:$C$181,MATCH(C3395,Products!$A$2:$A$181,0))</f>
        <v>Fashion</v>
      </c>
      <c r="H3395" s="16" t="n">
        <f aca="false">INDEX(Products!$E$2:$E$181,MATCH(C3395,Products!$A$2:$A$181,0))</f>
        <v>1815.02</v>
      </c>
      <c r="I3395" s="12" t="str">
        <f aca="false">INDEX(Orders!$G$2:$G$3525,MATCH(B3395,Orders!$A$2:$A$3525,0))</f>
        <v>Delivered</v>
      </c>
      <c r="J3395" s="16" t="n">
        <f aca="false">D3395*E3395*(1-F3395/100)</f>
        <v>2489</v>
      </c>
      <c r="K3395" s="16" t="n">
        <f aca="false">D3395*H3395</f>
        <v>1815.02</v>
      </c>
      <c r="L3395" s="16" t="n">
        <f aca="false">J3395-K3395</f>
        <v>673.98</v>
      </c>
    </row>
    <row r="3396" customFormat="false" ht="15" hidden="false" customHeight="false" outlineLevel="0" collapsed="false">
      <c r="A3396" s="12" t="n">
        <v>3395</v>
      </c>
      <c r="B3396" s="12" t="n">
        <v>1785</v>
      </c>
      <c r="C3396" s="12" t="n">
        <v>180</v>
      </c>
      <c r="D3396" s="12" t="n">
        <v>1</v>
      </c>
      <c r="E3396" s="16" t="n">
        <v>859</v>
      </c>
      <c r="F3396" s="12" t="n">
        <v>5</v>
      </c>
      <c r="G3396" s="12" t="str">
        <f aca="false">INDEX(Products!$C$2:$C$181,MATCH(C3396,Products!$A$2:$A$181,0))</f>
        <v>Books &amp; Stationery</v>
      </c>
      <c r="H3396" s="16" t="n">
        <f aca="false">INDEX(Products!$E$2:$E$181,MATCH(C3396,Products!$A$2:$A$181,0))</f>
        <v>571.32</v>
      </c>
      <c r="I3396" s="12" t="str">
        <f aca="false">INDEX(Orders!$G$2:$G$3525,MATCH(B3396,Orders!$A$2:$A$3525,0))</f>
        <v>Delivered</v>
      </c>
      <c r="J3396" s="16" t="n">
        <f aca="false">D3396*E3396*(1-F3396/100)</f>
        <v>816.05</v>
      </c>
      <c r="K3396" s="16" t="n">
        <f aca="false">D3396*H3396</f>
        <v>571.32</v>
      </c>
      <c r="L3396" s="16" t="n">
        <f aca="false">J3396-K3396</f>
        <v>244.73</v>
      </c>
    </row>
    <row r="3397" customFormat="false" ht="15" hidden="false" customHeight="false" outlineLevel="0" collapsed="false">
      <c r="A3397" s="12" t="n">
        <v>3396</v>
      </c>
      <c r="B3397" s="12" t="n">
        <v>1786</v>
      </c>
      <c r="C3397" s="12" t="n">
        <v>36</v>
      </c>
      <c r="D3397" s="12" t="n">
        <v>1</v>
      </c>
      <c r="E3397" s="16" t="n">
        <v>3959</v>
      </c>
      <c r="F3397" s="12" t="n">
        <v>0</v>
      </c>
      <c r="G3397" s="12" t="str">
        <f aca="false">INDEX(Products!$C$2:$C$181,MATCH(C3397,Products!$A$2:$A$181,0))</f>
        <v>Home &amp; Kitchen</v>
      </c>
      <c r="H3397" s="16" t="n">
        <f aca="false">INDEX(Products!$E$2:$E$181,MATCH(C3397,Products!$A$2:$A$181,0))</f>
        <v>2334.79</v>
      </c>
      <c r="I3397" s="12" t="str">
        <f aca="false">INDEX(Orders!$G$2:$G$3525,MATCH(B3397,Orders!$A$2:$A$3525,0))</f>
        <v>Delivered</v>
      </c>
      <c r="J3397" s="16" t="n">
        <f aca="false">D3397*E3397*(1-F3397/100)</f>
        <v>3959</v>
      </c>
      <c r="K3397" s="16" t="n">
        <f aca="false">D3397*H3397</f>
        <v>2334.79</v>
      </c>
      <c r="L3397" s="16" t="n">
        <f aca="false">J3397-K3397</f>
        <v>1624.21</v>
      </c>
    </row>
    <row r="3398" customFormat="false" ht="15" hidden="false" customHeight="false" outlineLevel="0" collapsed="false">
      <c r="A3398" s="12" t="n">
        <v>3397</v>
      </c>
      <c r="B3398" s="12" t="n">
        <v>1787</v>
      </c>
      <c r="C3398" s="12" t="n">
        <v>176</v>
      </c>
      <c r="D3398" s="12" t="n">
        <v>1</v>
      </c>
      <c r="E3398" s="16" t="n">
        <v>509</v>
      </c>
      <c r="F3398" s="12" t="n">
        <v>0</v>
      </c>
      <c r="G3398" s="12" t="str">
        <f aca="false">INDEX(Products!$C$2:$C$181,MATCH(C3398,Products!$A$2:$A$181,0))</f>
        <v>Books &amp; Stationery</v>
      </c>
      <c r="H3398" s="16" t="n">
        <f aca="false">INDEX(Products!$E$2:$E$181,MATCH(C3398,Products!$A$2:$A$181,0))</f>
        <v>367.14</v>
      </c>
      <c r="I3398" s="12" t="str">
        <f aca="false">INDEX(Orders!$G$2:$G$3525,MATCH(B3398,Orders!$A$2:$A$3525,0))</f>
        <v>Delivered</v>
      </c>
      <c r="J3398" s="16" t="n">
        <f aca="false">D3398*E3398*(1-F3398/100)</f>
        <v>509</v>
      </c>
      <c r="K3398" s="16" t="n">
        <f aca="false">D3398*H3398</f>
        <v>367.14</v>
      </c>
      <c r="L3398" s="16" t="n">
        <f aca="false">J3398-K3398</f>
        <v>141.86</v>
      </c>
    </row>
    <row r="3399" customFormat="false" ht="15" hidden="false" customHeight="false" outlineLevel="0" collapsed="false">
      <c r="A3399" s="12" t="n">
        <v>3398</v>
      </c>
      <c r="B3399" s="12" t="n">
        <v>1788</v>
      </c>
      <c r="C3399" s="12" t="n">
        <v>6</v>
      </c>
      <c r="D3399" s="12" t="n">
        <v>2</v>
      </c>
      <c r="E3399" s="16" t="n">
        <v>919</v>
      </c>
      <c r="F3399" s="12" t="n">
        <v>5</v>
      </c>
      <c r="G3399" s="12" t="str">
        <f aca="false">INDEX(Products!$C$2:$C$181,MATCH(C3399,Products!$A$2:$A$181,0))</f>
        <v>Electronics</v>
      </c>
      <c r="H3399" s="16" t="n">
        <f aca="false">INDEX(Products!$E$2:$E$181,MATCH(C3399,Products!$A$2:$A$181,0))</f>
        <v>683.72</v>
      </c>
      <c r="I3399" s="12" t="str">
        <f aca="false">INDEX(Orders!$G$2:$G$3525,MATCH(B3399,Orders!$A$2:$A$3525,0))</f>
        <v>Delivered</v>
      </c>
      <c r="J3399" s="16" t="n">
        <f aca="false">D3399*E3399*(1-F3399/100)</f>
        <v>1746.1</v>
      </c>
      <c r="K3399" s="16" t="n">
        <f aca="false">D3399*H3399</f>
        <v>1367.44</v>
      </c>
      <c r="L3399" s="16" t="n">
        <f aca="false">J3399-K3399</f>
        <v>378.66</v>
      </c>
    </row>
    <row r="3400" customFormat="false" ht="15" hidden="false" customHeight="false" outlineLevel="0" collapsed="false">
      <c r="A3400" s="12" t="n">
        <v>3399</v>
      </c>
      <c r="B3400" s="12" t="n">
        <v>1788</v>
      </c>
      <c r="C3400" s="12" t="n">
        <v>50</v>
      </c>
      <c r="D3400" s="12" t="n">
        <v>1</v>
      </c>
      <c r="E3400" s="16" t="n">
        <v>529</v>
      </c>
      <c r="F3400" s="12" t="n">
        <v>0</v>
      </c>
      <c r="G3400" s="12" t="str">
        <f aca="false">INDEX(Products!$C$2:$C$181,MATCH(C3400,Products!$A$2:$A$181,0))</f>
        <v>Home &amp; Kitchen</v>
      </c>
      <c r="H3400" s="16" t="n">
        <f aca="false">INDEX(Products!$E$2:$E$181,MATCH(C3400,Products!$A$2:$A$181,0))</f>
        <v>302.36</v>
      </c>
      <c r="I3400" s="12" t="str">
        <f aca="false">INDEX(Orders!$G$2:$G$3525,MATCH(B3400,Orders!$A$2:$A$3525,0))</f>
        <v>Delivered</v>
      </c>
      <c r="J3400" s="16" t="n">
        <f aca="false">D3400*E3400*(1-F3400/100)</f>
        <v>529</v>
      </c>
      <c r="K3400" s="16" t="n">
        <f aca="false">D3400*H3400</f>
        <v>302.36</v>
      </c>
      <c r="L3400" s="16" t="n">
        <f aca="false">J3400-K3400</f>
        <v>226.64</v>
      </c>
    </row>
    <row r="3401" customFormat="false" ht="15" hidden="false" customHeight="false" outlineLevel="0" collapsed="false">
      <c r="A3401" s="12" t="n">
        <v>3400</v>
      </c>
      <c r="B3401" s="12" t="n">
        <v>1788</v>
      </c>
      <c r="C3401" s="12" t="n">
        <v>41</v>
      </c>
      <c r="D3401" s="12" t="n">
        <v>2</v>
      </c>
      <c r="E3401" s="16" t="n">
        <v>4379</v>
      </c>
      <c r="F3401" s="12" t="n">
        <v>0</v>
      </c>
      <c r="G3401" s="12" t="str">
        <f aca="false">INDEX(Products!$C$2:$C$181,MATCH(C3401,Products!$A$2:$A$181,0))</f>
        <v>Home &amp; Kitchen</v>
      </c>
      <c r="H3401" s="16" t="n">
        <f aca="false">INDEX(Products!$E$2:$E$181,MATCH(C3401,Products!$A$2:$A$181,0))</f>
        <v>2954.33</v>
      </c>
      <c r="I3401" s="12" t="str">
        <f aca="false">INDEX(Orders!$G$2:$G$3525,MATCH(B3401,Orders!$A$2:$A$3525,0))</f>
        <v>Delivered</v>
      </c>
      <c r="J3401" s="16" t="n">
        <f aca="false">D3401*E3401*(1-F3401/100)</f>
        <v>8758</v>
      </c>
      <c r="K3401" s="16" t="n">
        <f aca="false">D3401*H3401</f>
        <v>5908.66</v>
      </c>
      <c r="L3401" s="16" t="n">
        <f aca="false">J3401-K3401</f>
        <v>2849.34</v>
      </c>
    </row>
    <row r="3402" customFormat="false" ht="15" hidden="false" customHeight="false" outlineLevel="0" collapsed="false">
      <c r="A3402" s="12" t="n">
        <v>3401</v>
      </c>
      <c r="B3402" s="12" t="n">
        <v>1789</v>
      </c>
      <c r="C3402" s="12" t="n">
        <v>118</v>
      </c>
      <c r="D3402" s="12" t="n">
        <v>1</v>
      </c>
      <c r="E3402" s="16" t="n">
        <v>479</v>
      </c>
      <c r="F3402" s="12" t="n">
        <v>0</v>
      </c>
      <c r="G3402" s="12" t="str">
        <f aca="false">INDEX(Products!$C$2:$C$181,MATCH(C3402,Products!$A$2:$A$181,0))</f>
        <v>Beauty</v>
      </c>
      <c r="H3402" s="16" t="n">
        <f aca="false">INDEX(Products!$E$2:$E$181,MATCH(C3402,Products!$A$2:$A$181,0))</f>
        <v>332.66</v>
      </c>
      <c r="I3402" s="12" t="str">
        <f aca="false">INDEX(Orders!$G$2:$G$3525,MATCH(B3402,Orders!$A$2:$A$3525,0))</f>
        <v>Delivered</v>
      </c>
      <c r="J3402" s="16" t="n">
        <f aca="false">D3402*E3402*(1-F3402/100)</f>
        <v>479</v>
      </c>
      <c r="K3402" s="16" t="n">
        <f aca="false">D3402*H3402</f>
        <v>332.66</v>
      </c>
      <c r="L3402" s="16" t="n">
        <f aca="false">J3402-K3402</f>
        <v>146.34</v>
      </c>
    </row>
    <row r="3403" customFormat="false" ht="15" hidden="false" customHeight="false" outlineLevel="0" collapsed="false">
      <c r="A3403" s="12" t="n">
        <v>3402</v>
      </c>
      <c r="B3403" s="12" t="n">
        <v>1789</v>
      </c>
      <c r="C3403" s="12" t="n">
        <v>8</v>
      </c>
      <c r="D3403" s="12" t="n">
        <v>1</v>
      </c>
      <c r="E3403" s="16" t="n">
        <v>1759</v>
      </c>
      <c r="F3403" s="12" t="n">
        <v>0</v>
      </c>
      <c r="G3403" s="12" t="str">
        <f aca="false">INDEX(Products!$C$2:$C$181,MATCH(C3403,Products!$A$2:$A$181,0))</f>
        <v>Electronics</v>
      </c>
      <c r="H3403" s="16" t="n">
        <f aca="false">INDEX(Products!$E$2:$E$181,MATCH(C3403,Products!$A$2:$A$181,0))</f>
        <v>1031.97</v>
      </c>
      <c r="I3403" s="12" t="str">
        <f aca="false">INDEX(Orders!$G$2:$G$3525,MATCH(B3403,Orders!$A$2:$A$3525,0))</f>
        <v>Delivered</v>
      </c>
      <c r="J3403" s="16" t="n">
        <f aca="false">D3403*E3403*(1-F3403/100)</f>
        <v>1759</v>
      </c>
      <c r="K3403" s="16" t="n">
        <f aca="false">D3403*H3403</f>
        <v>1031.97</v>
      </c>
      <c r="L3403" s="16" t="n">
        <f aca="false">J3403-K3403</f>
        <v>727.03</v>
      </c>
    </row>
    <row r="3404" customFormat="false" ht="15" hidden="false" customHeight="false" outlineLevel="0" collapsed="false">
      <c r="A3404" s="12" t="n">
        <v>3403</v>
      </c>
      <c r="B3404" s="12" t="n">
        <v>1789</v>
      </c>
      <c r="C3404" s="12" t="n">
        <v>175</v>
      </c>
      <c r="D3404" s="12" t="n">
        <v>1</v>
      </c>
      <c r="E3404" s="16" t="n">
        <v>409</v>
      </c>
      <c r="F3404" s="12" t="n">
        <v>0</v>
      </c>
      <c r="G3404" s="12" t="str">
        <f aca="false">INDEX(Products!$C$2:$C$181,MATCH(C3404,Products!$A$2:$A$181,0))</f>
        <v>Books &amp; Stationery</v>
      </c>
      <c r="H3404" s="16" t="n">
        <f aca="false">INDEX(Products!$E$2:$E$181,MATCH(C3404,Products!$A$2:$A$181,0))</f>
        <v>276.15</v>
      </c>
      <c r="I3404" s="12" t="str">
        <f aca="false">INDEX(Orders!$G$2:$G$3525,MATCH(B3404,Orders!$A$2:$A$3525,0))</f>
        <v>Delivered</v>
      </c>
      <c r="J3404" s="16" t="n">
        <f aca="false">D3404*E3404*(1-F3404/100)</f>
        <v>409</v>
      </c>
      <c r="K3404" s="16" t="n">
        <f aca="false">D3404*H3404</f>
        <v>276.15</v>
      </c>
      <c r="L3404" s="16" t="n">
        <f aca="false">J3404-K3404</f>
        <v>132.85</v>
      </c>
    </row>
    <row r="3405" customFormat="false" ht="15" hidden="false" customHeight="false" outlineLevel="0" collapsed="false">
      <c r="A3405" s="12" t="n">
        <v>3404</v>
      </c>
      <c r="B3405" s="12" t="n">
        <v>1790</v>
      </c>
      <c r="C3405" s="12" t="n">
        <v>24</v>
      </c>
      <c r="D3405" s="12" t="n">
        <v>1</v>
      </c>
      <c r="E3405" s="16" t="n">
        <v>2429</v>
      </c>
      <c r="F3405" s="12" t="n">
        <v>0</v>
      </c>
      <c r="G3405" s="12" t="str">
        <f aca="false">INDEX(Products!$C$2:$C$181,MATCH(C3405,Products!$A$2:$A$181,0))</f>
        <v>Electronics</v>
      </c>
      <c r="H3405" s="16" t="n">
        <f aca="false">INDEX(Products!$E$2:$E$181,MATCH(C3405,Products!$A$2:$A$181,0))</f>
        <v>1588.6</v>
      </c>
      <c r="I3405" s="12" t="str">
        <f aca="false">INDEX(Orders!$G$2:$G$3525,MATCH(B3405,Orders!$A$2:$A$3525,0))</f>
        <v>Delivered</v>
      </c>
      <c r="J3405" s="16" t="n">
        <f aca="false">D3405*E3405*(1-F3405/100)</f>
        <v>2429</v>
      </c>
      <c r="K3405" s="16" t="n">
        <f aca="false">D3405*H3405</f>
        <v>1588.6</v>
      </c>
      <c r="L3405" s="16" t="n">
        <f aca="false">J3405-K3405</f>
        <v>840.4</v>
      </c>
    </row>
    <row r="3406" customFormat="false" ht="15" hidden="false" customHeight="false" outlineLevel="0" collapsed="false">
      <c r="A3406" s="12" t="n">
        <v>3405</v>
      </c>
      <c r="B3406" s="12" t="n">
        <v>1790</v>
      </c>
      <c r="C3406" s="12" t="n">
        <v>85</v>
      </c>
      <c r="D3406" s="12" t="n">
        <v>1</v>
      </c>
      <c r="E3406" s="16" t="n">
        <v>419</v>
      </c>
      <c r="F3406" s="12" t="n">
        <v>0</v>
      </c>
      <c r="G3406" s="12" t="str">
        <f aca="false">INDEX(Products!$C$2:$C$181,MATCH(C3406,Products!$A$2:$A$181,0))</f>
        <v>Fashion</v>
      </c>
      <c r="H3406" s="16" t="n">
        <f aca="false">INDEX(Products!$E$2:$E$181,MATCH(C3406,Products!$A$2:$A$181,0))</f>
        <v>279.97</v>
      </c>
      <c r="I3406" s="12" t="str">
        <f aca="false">INDEX(Orders!$G$2:$G$3525,MATCH(B3406,Orders!$A$2:$A$3525,0))</f>
        <v>Delivered</v>
      </c>
      <c r="J3406" s="16" t="n">
        <f aca="false">D3406*E3406*(1-F3406/100)</f>
        <v>419</v>
      </c>
      <c r="K3406" s="16" t="n">
        <f aca="false">D3406*H3406</f>
        <v>279.97</v>
      </c>
      <c r="L3406" s="16" t="n">
        <f aca="false">J3406-K3406</f>
        <v>139.03</v>
      </c>
    </row>
    <row r="3407" customFormat="false" ht="15" hidden="false" customHeight="false" outlineLevel="0" collapsed="false">
      <c r="A3407" s="12" t="n">
        <v>3406</v>
      </c>
      <c r="B3407" s="12" t="n">
        <v>1791</v>
      </c>
      <c r="C3407" s="12" t="n">
        <v>180</v>
      </c>
      <c r="D3407" s="12" t="n">
        <v>1</v>
      </c>
      <c r="E3407" s="16" t="n">
        <v>859</v>
      </c>
      <c r="F3407" s="12" t="n">
        <v>20</v>
      </c>
      <c r="G3407" s="12" t="str">
        <f aca="false">INDEX(Products!$C$2:$C$181,MATCH(C3407,Products!$A$2:$A$181,0))</f>
        <v>Books &amp; Stationery</v>
      </c>
      <c r="H3407" s="16" t="n">
        <f aca="false">INDEX(Products!$E$2:$E$181,MATCH(C3407,Products!$A$2:$A$181,0))</f>
        <v>571.32</v>
      </c>
      <c r="I3407" s="12" t="str">
        <f aca="false">INDEX(Orders!$G$2:$G$3525,MATCH(B3407,Orders!$A$2:$A$3525,0))</f>
        <v>Delivered</v>
      </c>
      <c r="J3407" s="16" t="n">
        <f aca="false">D3407*E3407*(1-F3407/100)</f>
        <v>687.2</v>
      </c>
      <c r="K3407" s="16" t="n">
        <f aca="false">D3407*H3407</f>
        <v>571.32</v>
      </c>
      <c r="L3407" s="16" t="n">
        <f aca="false">J3407-K3407</f>
        <v>115.88</v>
      </c>
    </row>
    <row r="3408" customFormat="false" ht="15" hidden="false" customHeight="false" outlineLevel="0" collapsed="false">
      <c r="A3408" s="12" t="n">
        <v>3407</v>
      </c>
      <c r="B3408" s="12" t="n">
        <v>1792</v>
      </c>
      <c r="C3408" s="12" t="n">
        <v>87</v>
      </c>
      <c r="D3408" s="12" t="n">
        <v>1</v>
      </c>
      <c r="E3408" s="16" t="n">
        <v>1689</v>
      </c>
      <c r="F3408" s="12" t="n">
        <v>15</v>
      </c>
      <c r="G3408" s="12" t="str">
        <f aca="false">INDEX(Products!$C$2:$C$181,MATCH(C3408,Products!$A$2:$A$181,0))</f>
        <v>Fashion</v>
      </c>
      <c r="H3408" s="16" t="n">
        <f aca="false">INDEX(Products!$E$2:$E$181,MATCH(C3408,Products!$A$2:$A$181,0))</f>
        <v>1005.46</v>
      </c>
      <c r="I3408" s="12" t="str">
        <f aca="false">INDEX(Orders!$G$2:$G$3525,MATCH(B3408,Orders!$A$2:$A$3525,0))</f>
        <v>Cancelled</v>
      </c>
      <c r="J3408" s="16" t="n">
        <f aca="false">D3408*E3408*(1-F3408/100)</f>
        <v>1435.65</v>
      </c>
      <c r="K3408" s="16" t="n">
        <f aca="false">D3408*H3408</f>
        <v>1005.46</v>
      </c>
      <c r="L3408" s="16" t="n">
        <f aca="false">J3408-K3408</f>
        <v>430.19</v>
      </c>
    </row>
    <row r="3409" customFormat="false" ht="15" hidden="false" customHeight="false" outlineLevel="0" collapsed="false">
      <c r="A3409" s="12" t="n">
        <v>3408</v>
      </c>
      <c r="B3409" s="12" t="n">
        <v>1792</v>
      </c>
      <c r="C3409" s="12" t="n">
        <v>69</v>
      </c>
      <c r="D3409" s="12" t="n">
        <v>2</v>
      </c>
      <c r="E3409" s="16" t="n">
        <v>1709</v>
      </c>
      <c r="F3409" s="12" t="n">
        <v>0</v>
      </c>
      <c r="G3409" s="12" t="str">
        <f aca="false">INDEX(Products!$C$2:$C$181,MATCH(C3409,Products!$A$2:$A$181,0))</f>
        <v>Fashion</v>
      </c>
      <c r="H3409" s="16" t="n">
        <f aca="false">INDEX(Products!$E$2:$E$181,MATCH(C3409,Products!$A$2:$A$181,0))</f>
        <v>1180.24</v>
      </c>
      <c r="I3409" s="12" t="str">
        <f aca="false">INDEX(Orders!$G$2:$G$3525,MATCH(B3409,Orders!$A$2:$A$3525,0))</f>
        <v>Cancelled</v>
      </c>
      <c r="J3409" s="16" t="n">
        <f aca="false">D3409*E3409*(1-F3409/100)</f>
        <v>3418</v>
      </c>
      <c r="K3409" s="16" t="n">
        <f aca="false">D3409*H3409</f>
        <v>2360.48</v>
      </c>
      <c r="L3409" s="16" t="n">
        <f aca="false">J3409-K3409</f>
        <v>1057.52</v>
      </c>
    </row>
    <row r="3410" customFormat="false" ht="15" hidden="false" customHeight="false" outlineLevel="0" collapsed="false">
      <c r="A3410" s="12" t="n">
        <v>3409</v>
      </c>
      <c r="B3410" s="12" t="n">
        <v>1792</v>
      </c>
      <c r="C3410" s="12" t="n">
        <v>119</v>
      </c>
      <c r="D3410" s="12" t="n">
        <v>1</v>
      </c>
      <c r="E3410" s="16" t="n">
        <v>619</v>
      </c>
      <c r="F3410" s="12" t="n">
        <v>0</v>
      </c>
      <c r="G3410" s="12" t="str">
        <f aca="false">INDEX(Products!$C$2:$C$181,MATCH(C3410,Products!$A$2:$A$181,0))</f>
        <v>Beauty</v>
      </c>
      <c r="H3410" s="16" t="n">
        <f aca="false">INDEX(Products!$E$2:$E$181,MATCH(C3410,Products!$A$2:$A$181,0))</f>
        <v>343.46</v>
      </c>
      <c r="I3410" s="12" t="str">
        <f aca="false">INDEX(Orders!$G$2:$G$3525,MATCH(B3410,Orders!$A$2:$A$3525,0))</f>
        <v>Cancelled</v>
      </c>
      <c r="J3410" s="16" t="n">
        <f aca="false">D3410*E3410*(1-F3410/100)</f>
        <v>619</v>
      </c>
      <c r="K3410" s="16" t="n">
        <f aca="false">D3410*H3410</f>
        <v>343.46</v>
      </c>
      <c r="L3410" s="16" t="n">
        <f aca="false">J3410-K3410</f>
        <v>275.54</v>
      </c>
    </row>
    <row r="3411" customFormat="false" ht="15" hidden="false" customHeight="false" outlineLevel="0" collapsed="false">
      <c r="A3411" s="12" t="n">
        <v>3410</v>
      </c>
      <c r="B3411" s="12" t="n">
        <v>1792</v>
      </c>
      <c r="C3411" s="12" t="n">
        <v>56</v>
      </c>
      <c r="D3411" s="12" t="n">
        <v>1</v>
      </c>
      <c r="E3411" s="16" t="n">
        <v>1739</v>
      </c>
      <c r="F3411" s="12" t="n">
        <v>5</v>
      </c>
      <c r="G3411" s="12" t="str">
        <f aca="false">INDEX(Products!$C$2:$C$181,MATCH(C3411,Products!$A$2:$A$181,0))</f>
        <v>Home &amp; Kitchen</v>
      </c>
      <c r="H3411" s="16" t="n">
        <f aca="false">INDEX(Products!$E$2:$E$181,MATCH(C3411,Products!$A$2:$A$181,0))</f>
        <v>1012.52</v>
      </c>
      <c r="I3411" s="12" t="str">
        <f aca="false">INDEX(Orders!$G$2:$G$3525,MATCH(B3411,Orders!$A$2:$A$3525,0))</f>
        <v>Cancelled</v>
      </c>
      <c r="J3411" s="16" t="n">
        <f aca="false">D3411*E3411*(1-F3411/100)</f>
        <v>1652.05</v>
      </c>
      <c r="K3411" s="16" t="n">
        <f aca="false">D3411*H3411</f>
        <v>1012.52</v>
      </c>
      <c r="L3411" s="16" t="n">
        <f aca="false">J3411-K3411</f>
        <v>639.53</v>
      </c>
    </row>
    <row r="3412" customFormat="false" ht="15" hidden="false" customHeight="false" outlineLevel="0" collapsed="false">
      <c r="A3412" s="12" t="n">
        <v>3411</v>
      </c>
      <c r="B3412" s="12" t="n">
        <v>1793</v>
      </c>
      <c r="C3412" s="12" t="n">
        <v>79</v>
      </c>
      <c r="D3412" s="12" t="n">
        <v>1</v>
      </c>
      <c r="E3412" s="16" t="n">
        <v>2119</v>
      </c>
      <c r="F3412" s="12" t="n">
        <v>20</v>
      </c>
      <c r="G3412" s="12" t="str">
        <f aca="false">INDEX(Products!$C$2:$C$181,MATCH(C3412,Products!$A$2:$A$181,0))</f>
        <v>Fashion</v>
      </c>
      <c r="H3412" s="16" t="n">
        <f aca="false">INDEX(Products!$E$2:$E$181,MATCH(C3412,Products!$A$2:$A$181,0))</f>
        <v>1488.22</v>
      </c>
      <c r="I3412" s="12" t="str">
        <f aca="false">INDEX(Orders!$G$2:$G$3525,MATCH(B3412,Orders!$A$2:$A$3525,0))</f>
        <v>Delivered</v>
      </c>
      <c r="J3412" s="16" t="n">
        <f aca="false">D3412*E3412*(1-F3412/100)</f>
        <v>1695.2</v>
      </c>
      <c r="K3412" s="16" t="n">
        <f aca="false">D3412*H3412</f>
        <v>1488.22</v>
      </c>
      <c r="L3412" s="16" t="n">
        <f aca="false">J3412-K3412</f>
        <v>206.98</v>
      </c>
    </row>
    <row r="3413" customFormat="false" ht="15" hidden="false" customHeight="false" outlineLevel="0" collapsed="false">
      <c r="A3413" s="12" t="n">
        <v>3412</v>
      </c>
      <c r="B3413" s="12" t="n">
        <v>1793</v>
      </c>
      <c r="C3413" s="12" t="n">
        <v>3</v>
      </c>
      <c r="D3413" s="12" t="n">
        <v>1</v>
      </c>
      <c r="E3413" s="16" t="n">
        <v>1619</v>
      </c>
      <c r="F3413" s="12" t="n">
        <v>0</v>
      </c>
      <c r="G3413" s="12" t="str">
        <f aca="false">INDEX(Products!$C$2:$C$181,MATCH(C3413,Products!$A$2:$A$181,0))</f>
        <v>Electronics</v>
      </c>
      <c r="H3413" s="16" t="n">
        <f aca="false">INDEX(Products!$E$2:$E$181,MATCH(C3413,Products!$A$2:$A$181,0))</f>
        <v>940.96</v>
      </c>
      <c r="I3413" s="12" t="str">
        <f aca="false">INDEX(Orders!$G$2:$G$3525,MATCH(B3413,Orders!$A$2:$A$3525,0))</f>
        <v>Delivered</v>
      </c>
      <c r="J3413" s="16" t="n">
        <f aca="false">D3413*E3413*(1-F3413/100)</f>
        <v>1619</v>
      </c>
      <c r="K3413" s="16" t="n">
        <f aca="false">D3413*H3413</f>
        <v>940.96</v>
      </c>
      <c r="L3413" s="16" t="n">
        <f aca="false">J3413-K3413</f>
        <v>678.04</v>
      </c>
    </row>
    <row r="3414" customFormat="false" ht="15" hidden="false" customHeight="false" outlineLevel="0" collapsed="false">
      <c r="A3414" s="12" t="n">
        <v>3413</v>
      </c>
      <c r="B3414" s="12" t="n">
        <v>1793</v>
      </c>
      <c r="C3414" s="12" t="n">
        <v>86</v>
      </c>
      <c r="D3414" s="12" t="n">
        <v>1</v>
      </c>
      <c r="E3414" s="16" t="n">
        <v>2139</v>
      </c>
      <c r="F3414" s="12" t="n">
        <v>0</v>
      </c>
      <c r="G3414" s="12" t="str">
        <f aca="false">INDEX(Products!$C$2:$C$181,MATCH(C3414,Products!$A$2:$A$181,0))</f>
        <v>Fashion</v>
      </c>
      <c r="H3414" s="16" t="n">
        <f aca="false">INDEX(Products!$E$2:$E$181,MATCH(C3414,Products!$A$2:$A$181,0))</f>
        <v>1183.55</v>
      </c>
      <c r="I3414" s="12" t="str">
        <f aca="false">INDEX(Orders!$G$2:$G$3525,MATCH(B3414,Orders!$A$2:$A$3525,0))</f>
        <v>Delivered</v>
      </c>
      <c r="J3414" s="16" t="n">
        <f aca="false">D3414*E3414*(1-F3414/100)</f>
        <v>2139</v>
      </c>
      <c r="K3414" s="16" t="n">
        <f aca="false">D3414*H3414</f>
        <v>1183.55</v>
      </c>
      <c r="L3414" s="16" t="n">
        <f aca="false">J3414-K3414</f>
        <v>955.45</v>
      </c>
    </row>
    <row r="3415" customFormat="false" ht="15" hidden="false" customHeight="false" outlineLevel="0" collapsed="false">
      <c r="A3415" s="12" t="n">
        <v>3414</v>
      </c>
      <c r="B3415" s="12" t="n">
        <v>1793</v>
      </c>
      <c r="C3415" s="12" t="n">
        <v>113</v>
      </c>
      <c r="D3415" s="12" t="n">
        <v>1</v>
      </c>
      <c r="E3415" s="16" t="n">
        <v>599</v>
      </c>
      <c r="F3415" s="12" t="n">
        <v>0</v>
      </c>
      <c r="G3415" s="12" t="str">
        <f aca="false">INDEX(Products!$C$2:$C$181,MATCH(C3415,Products!$A$2:$A$181,0))</f>
        <v>Beauty</v>
      </c>
      <c r="H3415" s="16" t="n">
        <f aca="false">INDEX(Products!$E$2:$E$181,MATCH(C3415,Products!$A$2:$A$181,0))</f>
        <v>358.68</v>
      </c>
      <c r="I3415" s="12" t="str">
        <f aca="false">INDEX(Orders!$G$2:$G$3525,MATCH(B3415,Orders!$A$2:$A$3525,0))</f>
        <v>Delivered</v>
      </c>
      <c r="J3415" s="16" t="n">
        <f aca="false">D3415*E3415*(1-F3415/100)</f>
        <v>599</v>
      </c>
      <c r="K3415" s="16" t="n">
        <f aca="false">D3415*H3415</f>
        <v>358.68</v>
      </c>
      <c r="L3415" s="16" t="n">
        <f aca="false">J3415-K3415</f>
        <v>240.32</v>
      </c>
    </row>
    <row r="3416" customFormat="false" ht="15" hidden="false" customHeight="false" outlineLevel="0" collapsed="false">
      <c r="A3416" s="12" t="n">
        <v>3415</v>
      </c>
      <c r="B3416" s="12" t="n">
        <v>1794</v>
      </c>
      <c r="C3416" s="12" t="n">
        <v>114</v>
      </c>
      <c r="D3416" s="12" t="n">
        <v>1</v>
      </c>
      <c r="E3416" s="16" t="n">
        <v>1769</v>
      </c>
      <c r="F3416" s="12" t="n">
        <v>0</v>
      </c>
      <c r="G3416" s="12" t="str">
        <f aca="false">INDEX(Products!$C$2:$C$181,MATCH(C3416,Products!$A$2:$A$181,0))</f>
        <v>Beauty</v>
      </c>
      <c r="H3416" s="16" t="n">
        <f aca="false">INDEX(Products!$E$2:$E$181,MATCH(C3416,Products!$A$2:$A$181,0))</f>
        <v>1112.03</v>
      </c>
      <c r="I3416" s="12" t="str">
        <f aca="false">INDEX(Orders!$G$2:$G$3525,MATCH(B3416,Orders!$A$2:$A$3525,0))</f>
        <v>Delivered</v>
      </c>
      <c r="J3416" s="16" t="n">
        <f aca="false">D3416*E3416*(1-F3416/100)</f>
        <v>1769</v>
      </c>
      <c r="K3416" s="16" t="n">
        <f aca="false">D3416*H3416</f>
        <v>1112.03</v>
      </c>
      <c r="L3416" s="16" t="n">
        <f aca="false">J3416-K3416</f>
        <v>656.97</v>
      </c>
    </row>
    <row r="3417" customFormat="false" ht="15" hidden="false" customHeight="false" outlineLevel="0" collapsed="false">
      <c r="A3417" s="12" t="n">
        <v>3416</v>
      </c>
      <c r="B3417" s="12" t="n">
        <v>1795</v>
      </c>
      <c r="C3417" s="12" t="n">
        <v>68</v>
      </c>
      <c r="D3417" s="12" t="n">
        <v>3</v>
      </c>
      <c r="E3417" s="16" t="n">
        <v>2859</v>
      </c>
      <c r="F3417" s="12" t="n">
        <v>0</v>
      </c>
      <c r="G3417" s="12" t="str">
        <f aca="false">INDEX(Products!$C$2:$C$181,MATCH(C3417,Products!$A$2:$A$181,0))</f>
        <v>Fashion</v>
      </c>
      <c r="H3417" s="16" t="n">
        <f aca="false">INDEX(Products!$E$2:$E$181,MATCH(C3417,Products!$A$2:$A$181,0))</f>
        <v>1757.26</v>
      </c>
      <c r="I3417" s="12" t="str">
        <f aca="false">INDEX(Orders!$G$2:$G$3525,MATCH(B3417,Orders!$A$2:$A$3525,0))</f>
        <v>Delivered</v>
      </c>
      <c r="J3417" s="16" t="n">
        <f aca="false">D3417*E3417*(1-F3417/100)</f>
        <v>8577</v>
      </c>
      <c r="K3417" s="16" t="n">
        <f aca="false">D3417*H3417</f>
        <v>5271.78</v>
      </c>
      <c r="L3417" s="16" t="n">
        <f aca="false">J3417-K3417</f>
        <v>3305.22</v>
      </c>
    </row>
    <row r="3418" customFormat="false" ht="15" hidden="false" customHeight="false" outlineLevel="0" collapsed="false">
      <c r="A3418" s="12" t="n">
        <v>3417</v>
      </c>
      <c r="B3418" s="12" t="n">
        <v>1795</v>
      </c>
      <c r="C3418" s="12" t="n">
        <v>38</v>
      </c>
      <c r="D3418" s="12" t="n">
        <v>1</v>
      </c>
      <c r="E3418" s="16" t="n">
        <v>3659</v>
      </c>
      <c r="F3418" s="12" t="n">
        <v>0</v>
      </c>
      <c r="G3418" s="12" t="str">
        <f aca="false">INDEX(Products!$C$2:$C$181,MATCH(C3418,Products!$A$2:$A$181,0))</f>
        <v>Home &amp; Kitchen</v>
      </c>
      <c r="H3418" s="16" t="n">
        <f aca="false">INDEX(Products!$E$2:$E$181,MATCH(C3418,Products!$A$2:$A$181,0))</f>
        <v>2545.94</v>
      </c>
      <c r="I3418" s="12" t="str">
        <f aca="false">INDEX(Orders!$G$2:$G$3525,MATCH(B3418,Orders!$A$2:$A$3525,0))</f>
        <v>Delivered</v>
      </c>
      <c r="J3418" s="16" t="n">
        <f aca="false">D3418*E3418*(1-F3418/100)</f>
        <v>3659</v>
      </c>
      <c r="K3418" s="16" t="n">
        <f aca="false">D3418*H3418</f>
        <v>2545.94</v>
      </c>
      <c r="L3418" s="16" t="n">
        <f aca="false">J3418-K3418</f>
        <v>1113.06</v>
      </c>
    </row>
    <row r="3419" customFormat="false" ht="15" hidden="false" customHeight="false" outlineLevel="0" collapsed="false">
      <c r="A3419" s="12" t="n">
        <v>3418</v>
      </c>
      <c r="B3419" s="12" t="n">
        <v>1796</v>
      </c>
      <c r="C3419" s="12" t="n">
        <v>116</v>
      </c>
      <c r="D3419" s="12" t="n">
        <v>1</v>
      </c>
      <c r="E3419" s="16" t="n">
        <v>1469</v>
      </c>
      <c r="F3419" s="12" t="n">
        <v>5</v>
      </c>
      <c r="G3419" s="12" t="str">
        <f aca="false">INDEX(Products!$C$2:$C$181,MATCH(C3419,Products!$A$2:$A$181,0))</f>
        <v>Beauty</v>
      </c>
      <c r="H3419" s="16" t="n">
        <f aca="false">INDEX(Products!$E$2:$E$181,MATCH(C3419,Products!$A$2:$A$181,0))</f>
        <v>955.62</v>
      </c>
      <c r="I3419" s="12" t="str">
        <f aca="false">INDEX(Orders!$G$2:$G$3525,MATCH(B3419,Orders!$A$2:$A$3525,0))</f>
        <v>Cancelled</v>
      </c>
      <c r="J3419" s="16" t="n">
        <f aca="false">D3419*E3419*(1-F3419/100)</f>
        <v>1395.55</v>
      </c>
      <c r="K3419" s="16" t="n">
        <f aca="false">D3419*H3419</f>
        <v>955.62</v>
      </c>
      <c r="L3419" s="16" t="n">
        <f aca="false">J3419-K3419</f>
        <v>439.93</v>
      </c>
    </row>
    <row r="3420" customFormat="false" ht="15" hidden="false" customHeight="false" outlineLevel="0" collapsed="false">
      <c r="A3420" s="12" t="n">
        <v>3419</v>
      </c>
      <c r="B3420" s="12" t="n">
        <v>1796</v>
      </c>
      <c r="C3420" s="12" t="n">
        <v>98</v>
      </c>
      <c r="D3420" s="12" t="n">
        <v>1</v>
      </c>
      <c r="E3420" s="16" t="n">
        <v>719</v>
      </c>
      <c r="F3420" s="12" t="n">
        <v>15</v>
      </c>
      <c r="G3420" s="12" t="str">
        <f aca="false">INDEX(Products!$C$2:$C$181,MATCH(C3420,Products!$A$2:$A$181,0))</f>
        <v>Beauty</v>
      </c>
      <c r="H3420" s="16" t="n">
        <f aca="false">INDEX(Products!$E$2:$E$181,MATCH(C3420,Products!$A$2:$A$181,0))</f>
        <v>445.67</v>
      </c>
      <c r="I3420" s="12" t="str">
        <f aca="false">INDEX(Orders!$G$2:$G$3525,MATCH(B3420,Orders!$A$2:$A$3525,0))</f>
        <v>Cancelled</v>
      </c>
      <c r="J3420" s="16" t="n">
        <f aca="false">D3420*E3420*(1-F3420/100)</f>
        <v>611.15</v>
      </c>
      <c r="K3420" s="16" t="n">
        <f aca="false">D3420*H3420</f>
        <v>445.67</v>
      </c>
      <c r="L3420" s="16" t="n">
        <f aca="false">J3420-K3420</f>
        <v>165.48</v>
      </c>
    </row>
    <row r="3421" customFormat="false" ht="15" hidden="false" customHeight="false" outlineLevel="0" collapsed="false">
      <c r="A3421" s="12" t="n">
        <v>3420</v>
      </c>
      <c r="B3421" s="12" t="n">
        <v>1797</v>
      </c>
      <c r="C3421" s="12" t="n">
        <v>137</v>
      </c>
      <c r="D3421" s="12" t="n">
        <v>1</v>
      </c>
      <c r="E3421" s="16" t="n">
        <v>3509</v>
      </c>
      <c r="F3421" s="12" t="n">
        <v>10</v>
      </c>
      <c r="G3421" s="12" t="str">
        <f aca="false">INDEX(Products!$C$2:$C$181,MATCH(C3421,Products!$A$2:$A$181,0))</f>
        <v>Sports &amp; Fitness</v>
      </c>
      <c r="H3421" s="16" t="n">
        <f aca="false">INDEX(Products!$E$2:$E$181,MATCH(C3421,Products!$A$2:$A$181,0))</f>
        <v>2570.86</v>
      </c>
      <c r="I3421" s="12" t="str">
        <f aca="false">INDEX(Orders!$G$2:$G$3525,MATCH(B3421,Orders!$A$2:$A$3525,0))</f>
        <v>Delivered</v>
      </c>
      <c r="J3421" s="16" t="n">
        <f aca="false">D3421*E3421*(1-F3421/100)</f>
        <v>3158.1</v>
      </c>
      <c r="K3421" s="16" t="n">
        <f aca="false">D3421*H3421</f>
        <v>2570.86</v>
      </c>
      <c r="L3421" s="16" t="n">
        <f aca="false">J3421-K3421</f>
        <v>587.24</v>
      </c>
    </row>
    <row r="3422" customFormat="false" ht="15" hidden="false" customHeight="false" outlineLevel="0" collapsed="false">
      <c r="A3422" s="12" t="n">
        <v>3421</v>
      </c>
      <c r="B3422" s="12" t="n">
        <v>1797</v>
      </c>
      <c r="C3422" s="12" t="n">
        <v>151</v>
      </c>
      <c r="D3422" s="12" t="n">
        <v>1</v>
      </c>
      <c r="E3422" s="16" t="n">
        <v>149</v>
      </c>
      <c r="F3422" s="12" t="n">
        <v>0</v>
      </c>
      <c r="G3422" s="12" t="str">
        <f aca="false">INDEX(Products!$C$2:$C$181,MATCH(C3422,Products!$A$2:$A$181,0))</f>
        <v>Books &amp; Stationery</v>
      </c>
      <c r="H3422" s="16" t="n">
        <f aca="false">INDEX(Products!$E$2:$E$181,MATCH(C3422,Products!$A$2:$A$181,0))</f>
        <v>97.78</v>
      </c>
      <c r="I3422" s="12" t="str">
        <f aca="false">INDEX(Orders!$G$2:$G$3525,MATCH(B3422,Orders!$A$2:$A$3525,0))</f>
        <v>Delivered</v>
      </c>
      <c r="J3422" s="16" t="n">
        <f aca="false">D3422*E3422*(1-F3422/100)</f>
        <v>149</v>
      </c>
      <c r="K3422" s="16" t="n">
        <f aca="false">D3422*H3422</f>
        <v>97.78</v>
      </c>
      <c r="L3422" s="16" t="n">
        <f aca="false">J3422-K3422</f>
        <v>51.22</v>
      </c>
    </row>
    <row r="3423" customFormat="false" ht="15" hidden="false" customHeight="false" outlineLevel="0" collapsed="false">
      <c r="A3423" s="12" t="n">
        <v>3422</v>
      </c>
      <c r="B3423" s="12" t="n">
        <v>1798</v>
      </c>
      <c r="C3423" s="12" t="n">
        <v>174</v>
      </c>
      <c r="D3423" s="12" t="n">
        <v>1</v>
      </c>
      <c r="E3423" s="16" t="n">
        <v>619</v>
      </c>
      <c r="F3423" s="12" t="n">
        <v>0</v>
      </c>
      <c r="G3423" s="12" t="str">
        <f aca="false">INDEX(Products!$C$2:$C$181,MATCH(C3423,Products!$A$2:$A$181,0))</f>
        <v>Books &amp; Stationery</v>
      </c>
      <c r="H3423" s="16" t="n">
        <f aca="false">INDEX(Products!$E$2:$E$181,MATCH(C3423,Products!$A$2:$A$181,0))</f>
        <v>346.06</v>
      </c>
      <c r="I3423" s="12" t="str">
        <f aca="false">INDEX(Orders!$G$2:$G$3525,MATCH(B3423,Orders!$A$2:$A$3525,0))</f>
        <v>Delivered</v>
      </c>
      <c r="J3423" s="16" t="n">
        <f aca="false">D3423*E3423*(1-F3423/100)</f>
        <v>619</v>
      </c>
      <c r="K3423" s="16" t="n">
        <f aca="false">D3423*H3423</f>
        <v>346.06</v>
      </c>
      <c r="L3423" s="16" t="n">
        <f aca="false">J3423-K3423</f>
        <v>272.94</v>
      </c>
    </row>
    <row r="3424" customFormat="false" ht="15" hidden="false" customHeight="false" outlineLevel="0" collapsed="false">
      <c r="A3424" s="12" t="n">
        <v>3423</v>
      </c>
      <c r="B3424" s="12" t="n">
        <v>1798</v>
      </c>
      <c r="C3424" s="12" t="n">
        <v>105</v>
      </c>
      <c r="D3424" s="12" t="n">
        <v>1</v>
      </c>
      <c r="E3424" s="16" t="n">
        <v>169</v>
      </c>
      <c r="F3424" s="12" t="n">
        <v>0</v>
      </c>
      <c r="G3424" s="12" t="str">
        <f aca="false">INDEX(Products!$C$2:$C$181,MATCH(C3424,Products!$A$2:$A$181,0))</f>
        <v>Beauty</v>
      </c>
      <c r="H3424" s="16" t="n">
        <f aca="false">INDEX(Products!$E$2:$E$181,MATCH(C3424,Products!$A$2:$A$181,0))</f>
        <v>98.39</v>
      </c>
      <c r="I3424" s="12" t="str">
        <f aca="false">INDEX(Orders!$G$2:$G$3525,MATCH(B3424,Orders!$A$2:$A$3525,0))</f>
        <v>Delivered</v>
      </c>
      <c r="J3424" s="16" t="n">
        <f aca="false">D3424*E3424*(1-F3424/100)</f>
        <v>169</v>
      </c>
      <c r="K3424" s="16" t="n">
        <f aca="false">D3424*H3424</f>
        <v>98.39</v>
      </c>
      <c r="L3424" s="16" t="n">
        <f aca="false">J3424-K3424</f>
        <v>70.61</v>
      </c>
    </row>
    <row r="3425" customFormat="false" ht="15" hidden="false" customHeight="false" outlineLevel="0" collapsed="false">
      <c r="A3425" s="12" t="n">
        <v>3424</v>
      </c>
      <c r="B3425" s="12" t="n">
        <v>1798</v>
      </c>
      <c r="C3425" s="12" t="n">
        <v>32</v>
      </c>
      <c r="D3425" s="12" t="n">
        <v>1</v>
      </c>
      <c r="E3425" s="16" t="n">
        <v>4219</v>
      </c>
      <c r="F3425" s="12" t="n">
        <v>0</v>
      </c>
      <c r="G3425" s="12" t="str">
        <f aca="false">INDEX(Products!$C$2:$C$181,MATCH(C3425,Products!$A$2:$A$181,0))</f>
        <v>Home &amp; Kitchen</v>
      </c>
      <c r="H3425" s="16" t="n">
        <f aca="false">INDEX(Products!$E$2:$E$181,MATCH(C3425,Products!$A$2:$A$181,0))</f>
        <v>2621.48</v>
      </c>
      <c r="I3425" s="12" t="str">
        <f aca="false">INDEX(Orders!$G$2:$G$3525,MATCH(B3425,Orders!$A$2:$A$3525,0))</f>
        <v>Delivered</v>
      </c>
      <c r="J3425" s="16" t="n">
        <f aca="false">D3425*E3425*(1-F3425/100)</f>
        <v>4219</v>
      </c>
      <c r="K3425" s="16" t="n">
        <f aca="false">D3425*H3425</f>
        <v>2621.48</v>
      </c>
      <c r="L3425" s="16" t="n">
        <f aca="false">J3425-K3425</f>
        <v>1597.52</v>
      </c>
    </row>
    <row r="3426" customFormat="false" ht="15" hidden="false" customHeight="false" outlineLevel="0" collapsed="false">
      <c r="A3426" s="12" t="n">
        <v>3425</v>
      </c>
      <c r="B3426" s="12" t="n">
        <v>1799</v>
      </c>
      <c r="C3426" s="12" t="n">
        <v>61</v>
      </c>
      <c r="D3426" s="12" t="n">
        <v>1</v>
      </c>
      <c r="E3426" s="16" t="n">
        <v>2489</v>
      </c>
      <c r="F3426" s="12" t="n">
        <v>0</v>
      </c>
      <c r="G3426" s="12" t="str">
        <f aca="false">INDEX(Products!$C$2:$C$181,MATCH(C3426,Products!$A$2:$A$181,0))</f>
        <v>Fashion</v>
      </c>
      <c r="H3426" s="16" t="n">
        <f aca="false">INDEX(Products!$E$2:$E$181,MATCH(C3426,Products!$A$2:$A$181,0))</f>
        <v>1815.02</v>
      </c>
      <c r="I3426" s="12" t="str">
        <f aca="false">INDEX(Orders!$G$2:$G$3525,MATCH(B3426,Orders!$A$2:$A$3525,0))</f>
        <v>Delivered</v>
      </c>
      <c r="J3426" s="16" t="n">
        <f aca="false">D3426*E3426*(1-F3426/100)</f>
        <v>2489</v>
      </c>
      <c r="K3426" s="16" t="n">
        <f aca="false">D3426*H3426</f>
        <v>1815.02</v>
      </c>
      <c r="L3426" s="16" t="n">
        <f aca="false">J3426-K3426</f>
        <v>673.98</v>
      </c>
    </row>
    <row r="3427" customFormat="false" ht="15" hidden="false" customHeight="false" outlineLevel="0" collapsed="false">
      <c r="A3427" s="12" t="n">
        <v>3426</v>
      </c>
      <c r="B3427" s="12" t="n">
        <v>1800</v>
      </c>
      <c r="C3427" s="12" t="n">
        <v>31</v>
      </c>
      <c r="D3427" s="12" t="n">
        <v>1</v>
      </c>
      <c r="E3427" s="16" t="n">
        <v>2199</v>
      </c>
      <c r="F3427" s="12" t="n">
        <v>10</v>
      </c>
      <c r="G3427" s="12" t="str">
        <f aca="false">INDEX(Products!$C$2:$C$181,MATCH(C3427,Products!$A$2:$A$181,0))</f>
        <v>Home &amp; Kitchen</v>
      </c>
      <c r="H3427" s="16" t="n">
        <f aca="false">INDEX(Products!$E$2:$E$181,MATCH(C3427,Products!$A$2:$A$181,0))</f>
        <v>1328.79</v>
      </c>
      <c r="I3427" s="12" t="str">
        <f aca="false">INDEX(Orders!$G$2:$G$3525,MATCH(B3427,Orders!$A$2:$A$3525,0))</f>
        <v>Delivered</v>
      </c>
      <c r="J3427" s="16" t="n">
        <f aca="false">D3427*E3427*(1-F3427/100)</f>
        <v>1979.1</v>
      </c>
      <c r="K3427" s="16" t="n">
        <f aca="false">D3427*H3427</f>
        <v>1328.79</v>
      </c>
      <c r="L3427" s="16" t="n">
        <f aca="false">J3427-K3427</f>
        <v>650.31</v>
      </c>
    </row>
    <row r="3428" customFormat="false" ht="15" hidden="false" customHeight="false" outlineLevel="0" collapsed="false">
      <c r="A3428" s="12" t="n">
        <v>3427</v>
      </c>
      <c r="B3428" s="12" t="n">
        <v>1801</v>
      </c>
      <c r="C3428" s="12" t="n">
        <v>71</v>
      </c>
      <c r="D3428" s="12" t="n">
        <v>2</v>
      </c>
      <c r="E3428" s="16" t="n">
        <v>2909</v>
      </c>
      <c r="F3428" s="12" t="n">
        <v>5</v>
      </c>
      <c r="G3428" s="12" t="str">
        <f aca="false">INDEX(Products!$C$2:$C$181,MATCH(C3428,Products!$A$2:$A$181,0))</f>
        <v>Fashion</v>
      </c>
      <c r="H3428" s="16" t="n">
        <f aca="false">INDEX(Products!$E$2:$E$181,MATCH(C3428,Products!$A$2:$A$181,0))</f>
        <v>1746.44</v>
      </c>
      <c r="I3428" s="12" t="str">
        <f aca="false">INDEX(Orders!$G$2:$G$3525,MATCH(B3428,Orders!$A$2:$A$3525,0))</f>
        <v>Cancelled</v>
      </c>
      <c r="J3428" s="16" t="n">
        <f aca="false">D3428*E3428*(1-F3428/100)</f>
        <v>5527.1</v>
      </c>
      <c r="K3428" s="16" t="n">
        <f aca="false">D3428*H3428</f>
        <v>3492.88</v>
      </c>
      <c r="L3428" s="16" t="n">
        <f aca="false">J3428-K3428</f>
        <v>2034.22</v>
      </c>
    </row>
    <row r="3429" customFormat="false" ht="15" hidden="false" customHeight="false" outlineLevel="0" collapsed="false">
      <c r="A3429" s="12" t="n">
        <v>3428</v>
      </c>
      <c r="B3429" s="12" t="n">
        <v>1802</v>
      </c>
      <c r="C3429" s="12" t="n">
        <v>149</v>
      </c>
      <c r="D3429" s="12" t="n">
        <v>1</v>
      </c>
      <c r="E3429" s="16" t="n">
        <v>3149</v>
      </c>
      <c r="F3429" s="12" t="n">
        <v>0</v>
      </c>
      <c r="G3429" s="12" t="str">
        <f aca="false">INDEX(Products!$C$2:$C$181,MATCH(C3429,Products!$A$2:$A$181,0))</f>
        <v>Sports &amp; Fitness</v>
      </c>
      <c r="H3429" s="16" t="n">
        <f aca="false">INDEX(Products!$E$2:$E$181,MATCH(C3429,Products!$A$2:$A$181,0))</f>
        <v>1867.87</v>
      </c>
      <c r="I3429" s="12" t="str">
        <f aca="false">INDEX(Orders!$G$2:$G$3525,MATCH(B3429,Orders!$A$2:$A$3525,0))</f>
        <v>Delivered</v>
      </c>
      <c r="J3429" s="16" t="n">
        <f aca="false">D3429*E3429*(1-F3429/100)</f>
        <v>3149</v>
      </c>
      <c r="K3429" s="16" t="n">
        <f aca="false">D3429*H3429</f>
        <v>1867.87</v>
      </c>
      <c r="L3429" s="16" t="n">
        <f aca="false">J3429-K3429</f>
        <v>1281.13</v>
      </c>
    </row>
    <row r="3430" customFormat="false" ht="15" hidden="false" customHeight="false" outlineLevel="0" collapsed="false">
      <c r="A3430" s="12" t="n">
        <v>3429</v>
      </c>
      <c r="B3430" s="12" t="n">
        <v>1802</v>
      </c>
      <c r="C3430" s="12" t="n">
        <v>109</v>
      </c>
      <c r="D3430" s="12" t="n">
        <v>1</v>
      </c>
      <c r="E3430" s="16" t="n">
        <v>699</v>
      </c>
      <c r="F3430" s="12" t="n">
        <v>0</v>
      </c>
      <c r="G3430" s="12" t="str">
        <f aca="false">INDEX(Products!$C$2:$C$181,MATCH(C3430,Products!$A$2:$A$181,0))</f>
        <v>Beauty</v>
      </c>
      <c r="H3430" s="16" t="n">
        <f aca="false">INDEX(Products!$E$2:$E$181,MATCH(C3430,Products!$A$2:$A$181,0))</f>
        <v>488.81</v>
      </c>
      <c r="I3430" s="12" t="str">
        <f aca="false">INDEX(Orders!$G$2:$G$3525,MATCH(B3430,Orders!$A$2:$A$3525,0))</f>
        <v>Delivered</v>
      </c>
      <c r="J3430" s="16" t="n">
        <f aca="false">D3430*E3430*(1-F3430/100)</f>
        <v>699</v>
      </c>
      <c r="K3430" s="16" t="n">
        <f aca="false">D3430*H3430</f>
        <v>488.81</v>
      </c>
      <c r="L3430" s="16" t="n">
        <f aca="false">J3430-K3430</f>
        <v>210.19</v>
      </c>
    </row>
    <row r="3431" customFormat="false" ht="15" hidden="false" customHeight="false" outlineLevel="0" collapsed="false">
      <c r="A3431" s="12" t="n">
        <v>3430</v>
      </c>
      <c r="B3431" s="12" t="n">
        <v>1802</v>
      </c>
      <c r="C3431" s="12" t="n">
        <v>88</v>
      </c>
      <c r="D3431" s="12" t="n">
        <v>1</v>
      </c>
      <c r="E3431" s="16" t="n">
        <v>2049</v>
      </c>
      <c r="F3431" s="12" t="n">
        <v>0</v>
      </c>
      <c r="G3431" s="12" t="str">
        <f aca="false">INDEX(Products!$C$2:$C$181,MATCH(C3431,Products!$A$2:$A$181,0))</f>
        <v>Fashion</v>
      </c>
      <c r="H3431" s="16" t="n">
        <f aca="false">INDEX(Products!$E$2:$E$181,MATCH(C3431,Products!$A$2:$A$181,0))</f>
        <v>1198.41</v>
      </c>
      <c r="I3431" s="12" t="str">
        <f aca="false">INDEX(Orders!$G$2:$G$3525,MATCH(B3431,Orders!$A$2:$A$3525,0))</f>
        <v>Delivered</v>
      </c>
      <c r="J3431" s="16" t="n">
        <f aca="false">D3431*E3431*(1-F3431/100)</f>
        <v>2049</v>
      </c>
      <c r="K3431" s="16" t="n">
        <f aca="false">D3431*H3431</f>
        <v>1198.41</v>
      </c>
      <c r="L3431" s="16" t="n">
        <f aca="false">J3431-K3431</f>
        <v>850.59</v>
      </c>
    </row>
    <row r="3432" customFormat="false" ht="15" hidden="false" customHeight="false" outlineLevel="0" collapsed="false">
      <c r="A3432" s="12" t="n">
        <v>3431</v>
      </c>
      <c r="B3432" s="12" t="n">
        <v>1803</v>
      </c>
      <c r="C3432" s="12" t="n">
        <v>149</v>
      </c>
      <c r="D3432" s="12" t="n">
        <v>1</v>
      </c>
      <c r="E3432" s="16" t="n">
        <v>3149</v>
      </c>
      <c r="F3432" s="12" t="n">
        <v>0</v>
      </c>
      <c r="G3432" s="12" t="str">
        <f aca="false">INDEX(Products!$C$2:$C$181,MATCH(C3432,Products!$A$2:$A$181,0))</f>
        <v>Sports &amp; Fitness</v>
      </c>
      <c r="H3432" s="16" t="n">
        <f aca="false">INDEX(Products!$E$2:$E$181,MATCH(C3432,Products!$A$2:$A$181,0))</f>
        <v>1867.87</v>
      </c>
      <c r="I3432" s="12" t="str">
        <f aca="false">INDEX(Orders!$G$2:$G$3525,MATCH(B3432,Orders!$A$2:$A$3525,0))</f>
        <v>Delivered</v>
      </c>
      <c r="J3432" s="16" t="n">
        <f aca="false">D3432*E3432*(1-F3432/100)</f>
        <v>3149</v>
      </c>
      <c r="K3432" s="16" t="n">
        <f aca="false">D3432*H3432</f>
        <v>1867.87</v>
      </c>
      <c r="L3432" s="16" t="n">
        <f aca="false">J3432-K3432</f>
        <v>1281.13</v>
      </c>
    </row>
    <row r="3433" customFormat="false" ht="15" hidden="false" customHeight="false" outlineLevel="0" collapsed="false">
      <c r="A3433" s="12" t="n">
        <v>3432</v>
      </c>
      <c r="B3433" s="12" t="n">
        <v>1803</v>
      </c>
      <c r="C3433" s="12" t="n">
        <v>63</v>
      </c>
      <c r="D3433" s="12" t="n">
        <v>1</v>
      </c>
      <c r="E3433" s="16" t="n">
        <v>929</v>
      </c>
      <c r="F3433" s="12" t="n">
        <v>10</v>
      </c>
      <c r="G3433" s="12" t="str">
        <f aca="false">INDEX(Products!$C$2:$C$181,MATCH(C3433,Products!$A$2:$A$181,0))</f>
        <v>Fashion</v>
      </c>
      <c r="H3433" s="16" t="n">
        <f aca="false">INDEX(Products!$E$2:$E$181,MATCH(C3433,Products!$A$2:$A$181,0))</f>
        <v>590.31</v>
      </c>
      <c r="I3433" s="12" t="str">
        <f aca="false">INDEX(Orders!$G$2:$G$3525,MATCH(B3433,Orders!$A$2:$A$3525,0))</f>
        <v>Delivered</v>
      </c>
      <c r="J3433" s="16" t="n">
        <f aca="false">D3433*E3433*(1-F3433/100)</f>
        <v>836.1</v>
      </c>
      <c r="K3433" s="16" t="n">
        <f aca="false">D3433*H3433</f>
        <v>590.31</v>
      </c>
      <c r="L3433" s="16" t="n">
        <f aca="false">J3433-K3433</f>
        <v>245.79</v>
      </c>
    </row>
    <row r="3434" customFormat="false" ht="15" hidden="false" customHeight="false" outlineLevel="0" collapsed="false">
      <c r="A3434" s="12" t="n">
        <v>3433</v>
      </c>
      <c r="B3434" s="12" t="n">
        <v>1804</v>
      </c>
      <c r="C3434" s="12" t="n">
        <v>70</v>
      </c>
      <c r="D3434" s="12" t="n">
        <v>1</v>
      </c>
      <c r="E3434" s="16" t="n">
        <v>1289</v>
      </c>
      <c r="F3434" s="12" t="n">
        <v>5</v>
      </c>
      <c r="G3434" s="12" t="str">
        <f aca="false">INDEX(Products!$C$2:$C$181,MATCH(C3434,Products!$A$2:$A$181,0))</f>
        <v>Fashion</v>
      </c>
      <c r="H3434" s="16" t="n">
        <f aca="false">INDEX(Products!$E$2:$E$181,MATCH(C3434,Products!$A$2:$A$181,0))</f>
        <v>959.48</v>
      </c>
      <c r="I3434" s="12" t="str">
        <f aca="false">INDEX(Orders!$G$2:$G$3525,MATCH(B3434,Orders!$A$2:$A$3525,0))</f>
        <v>Delivered</v>
      </c>
      <c r="J3434" s="16" t="n">
        <f aca="false">D3434*E3434*(1-F3434/100)</f>
        <v>1224.55</v>
      </c>
      <c r="K3434" s="16" t="n">
        <f aca="false">D3434*H3434</f>
        <v>959.48</v>
      </c>
      <c r="L3434" s="16" t="n">
        <f aca="false">J3434-K3434</f>
        <v>265.07</v>
      </c>
    </row>
    <row r="3435" customFormat="false" ht="15" hidden="false" customHeight="false" outlineLevel="0" collapsed="false">
      <c r="A3435" s="12" t="n">
        <v>3434</v>
      </c>
      <c r="B3435" s="12" t="n">
        <v>1804</v>
      </c>
      <c r="C3435" s="12" t="n">
        <v>127</v>
      </c>
      <c r="D3435" s="12" t="n">
        <v>1</v>
      </c>
      <c r="E3435" s="16" t="n">
        <v>3449</v>
      </c>
      <c r="F3435" s="12" t="n">
        <v>0</v>
      </c>
      <c r="G3435" s="12" t="str">
        <f aca="false">INDEX(Products!$C$2:$C$181,MATCH(C3435,Products!$A$2:$A$181,0))</f>
        <v>Sports &amp; Fitness</v>
      </c>
      <c r="H3435" s="16" t="n">
        <f aca="false">INDEX(Products!$E$2:$E$181,MATCH(C3435,Products!$A$2:$A$181,0))</f>
        <v>2115.56</v>
      </c>
      <c r="I3435" s="12" t="str">
        <f aca="false">INDEX(Orders!$G$2:$G$3525,MATCH(B3435,Orders!$A$2:$A$3525,0))</f>
        <v>Delivered</v>
      </c>
      <c r="J3435" s="16" t="n">
        <f aca="false">D3435*E3435*(1-F3435/100)</f>
        <v>3449</v>
      </c>
      <c r="K3435" s="16" t="n">
        <f aca="false">D3435*H3435</f>
        <v>2115.56</v>
      </c>
      <c r="L3435" s="16" t="n">
        <f aca="false">J3435-K3435</f>
        <v>1333.44</v>
      </c>
    </row>
    <row r="3436" customFormat="false" ht="15" hidden="false" customHeight="false" outlineLevel="0" collapsed="false">
      <c r="A3436" s="12" t="n">
        <v>3435</v>
      </c>
      <c r="B3436" s="12" t="n">
        <v>1805</v>
      </c>
      <c r="C3436" s="12" t="n">
        <v>118</v>
      </c>
      <c r="D3436" s="12" t="n">
        <v>2</v>
      </c>
      <c r="E3436" s="16" t="n">
        <v>479</v>
      </c>
      <c r="F3436" s="12" t="n">
        <v>5</v>
      </c>
      <c r="G3436" s="12" t="str">
        <f aca="false">INDEX(Products!$C$2:$C$181,MATCH(C3436,Products!$A$2:$A$181,0))</f>
        <v>Beauty</v>
      </c>
      <c r="H3436" s="16" t="n">
        <f aca="false">INDEX(Products!$E$2:$E$181,MATCH(C3436,Products!$A$2:$A$181,0))</f>
        <v>332.66</v>
      </c>
      <c r="I3436" s="12" t="str">
        <f aca="false">INDEX(Orders!$G$2:$G$3525,MATCH(B3436,Orders!$A$2:$A$3525,0))</f>
        <v>Cancelled</v>
      </c>
      <c r="J3436" s="16" t="n">
        <f aca="false">D3436*E3436*(1-F3436/100)</f>
        <v>910.1</v>
      </c>
      <c r="K3436" s="16" t="n">
        <f aca="false">D3436*H3436</f>
        <v>665.32</v>
      </c>
      <c r="L3436" s="16" t="n">
        <f aca="false">J3436-K3436</f>
        <v>244.78</v>
      </c>
    </row>
    <row r="3437" customFormat="false" ht="15" hidden="false" customHeight="false" outlineLevel="0" collapsed="false">
      <c r="A3437" s="12" t="n">
        <v>3436</v>
      </c>
      <c r="B3437" s="12" t="n">
        <v>1805</v>
      </c>
      <c r="C3437" s="12" t="n">
        <v>176</v>
      </c>
      <c r="D3437" s="12" t="n">
        <v>1</v>
      </c>
      <c r="E3437" s="16" t="n">
        <v>509</v>
      </c>
      <c r="F3437" s="12" t="n">
        <v>0</v>
      </c>
      <c r="G3437" s="12" t="str">
        <f aca="false">INDEX(Products!$C$2:$C$181,MATCH(C3437,Products!$A$2:$A$181,0))</f>
        <v>Books &amp; Stationery</v>
      </c>
      <c r="H3437" s="16" t="n">
        <f aca="false">INDEX(Products!$E$2:$E$181,MATCH(C3437,Products!$A$2:$A$181,0))</f>
        <v>367.14</v>
      </c>
      <c r="I3437" s="12" t="str">
        <f aca="false">INDEX(Orders!$G$2:$G$3525,MATCH(B3437,Orders!$A$2:$A$3525,0))</f>
        <v>Cancelled</v>
      </c>
      <c r="J3437" s="16" t="n">
        <f aca="false">D3437*E3437*(1-F3437/100)</f>
        <v>509</v>
      </c>
      <c r="K3437" s="16" t="n">
        <f aca="false">D3437*H3437</f>
        <v>367.14</v>
      </c>
      <c r="L3437" s="16" t="n">
        <f aca="false">J3437-K3437</f>
        <v>141.86</v>
      </c>
    </row>
    <row r="3438" customFormat="false" ht="15" hidden="false" customHeight="false" outlineLevel="0" collapsed="false">
      <c r="A3438" s="12" t="n">
        <v>3437</v>
      </c>
      <c r="B3438" s="12" t="n">
        <v>1805</v>
      </c>
      <c r="C3438" s="12" t="n">
        <v>167</v>
      </c>
      <c r="D3438" s="12" t="n">
        <v>1</v>
      </c>
      <c r="E3438" s="16" t="n">
        <v>119</v>
      </c>
      <c r="F3438" s="12" t="n">
        <v>0</v>
      </c>
      <c r="G3438" s="12" t="str">
        <f aca="false">INDEX(Products!$C$2:$C$181,MATCH(C3438,Products!$A$2:$A$181,0))</f>
        <v>Books &amp; Stationery</v>
      </c>
      <c r="H3438" s="16" t="n">
        <f aca="false">INDEX(Products!$E$2:$E$181,MATCH(C3438,Products!$A$2:$A$181,0))</f>
        <v>68.21</v>
      </c>
      <c r="I3438" s="12" t="str">
        <f aca="false">INDEX(Orders!$G$2:$G$3525,MATCH(B3438,Orders!$A$2:$A$3525,0))</f>
        <v>Cancelled</v>
      </c>
      <c r="J3438" s="16" t="n">
        <f aca="false">D3438*E3438*(1-F3438/100)</f>
        <v>119</v>
      </c>
      <c r="K3438" s="16" t="n">
        <f aca="false">D3438*H3438</f>
        <v>68.21</v>
      </c>
      <c r="L3438" s="16" t="n">
        <f aca="false">J3438-K3438</f>
        <v>50.79</v>
      </c>
    </row>
    <row r="3439" customFormat="false" ht="15" hidden="false" customHeight="false" outlineLevel="0" collapsed="false">
      <c r="A3439" s="12" t="n">
        <v>3438</v>
      </c>
      <c r="B3439" s="12" t="n">
        <v>1805</v>
      </c>
      <c r="C3439" s="12" t="n">
        <v>104</v>
      </c>
      <c r="D3439" s="12" t="n">
        <v>1</v>
      </c>
      <c r="E3439" s="16" t="n">
        <v>329</v>
      </c>
      <c r="F3439" s="12" t="n">
        <v>10</v>
      </c>
      <c r="G3439" s="12" t="str">
        <f aca="false">INDEX(Products!$C$2:$C$181,MATCH(C3439,Products!$A$2:$A$181,0))</f>
        <v>Beauty</v>
      </c>
      <c r="H3439" s="16" t="n">
        <f aca="false">INDEX(Products!$E$2:$E$181,MATCH(C3439,Products!$A$2:$A$181,0))</f>
        <v>224.61</v>
      </c>
      <c r="I3439" s="12" t="str">
        <f aca="false">INDEX(Orders!$G$2:$G$3525,MATCH(B3439,Orders!$A$2:$A$3525,0))</f>
        <v>Cancelled</v>
      </c>
      <c r="J3439" s="16" t="n">
        <f aca="false">D3439*E3439*(1-F3439/100)</f>
        <v>296.1</v>
      </c>
      <c r="K3439" s="16" t="n">
        <f aca="false">D3439*H3439</f>
        <v>224.61</v>
      </c>
      <c r="L3439" s="16" t="n">
        <f aca="false">J3439-K3439</f>
        <v>71.49</v>
      </c>
    </row>
    <row r="3440" customFormat="false" ht="15" hidden="false" customHeight="false" outlineLevel="0" collapsed="false">
      <c r="A3440" s="12" t="n">
        <v>3439</v>
      </c>
      <c r="B3440" s="12" t="n">
        <v>1806</v>
      </c>
      <c r="C3440" s="12" t="n">
        <v>140</v>
      </c>
      <c r="D3440" s="12" t="n">
        <v>1</v>
      </c>
      <c r="E3440" s="16" t="n">
        <v>2889</v>
      </c>
      <c r="F3440" s="12" t="n">
        <v>20</v>
      </c>
      <c r="G3440" s="12" t="str">
        <f aca="false">INDEX(Products!$C$2:$C$181,MATCH(C3440,Products!$A$2:$A$181,0))</f>
        <v>Sports &amp; Fitness</v>
      </c>
      <c r="H3440" s="16" t="n">
        <f aca="false">INDEX(Products!$E$2:$E$181,MATCH(C3440,Products!$A$2:$A$181,0))</f>
        <v>2048.76</v>
      </c>
      <c r="I3440" s="12" t="str">
        <f aca="false">INDEX(Orders!$G$2:$G$3525,MATCH(B3440,Orders!$A$2:$A$3525,0))</f>
        <v>Returned</v>
      </c>
      <c r="J3440" s="16" t="n">
        <f aca="false">D3440*E3440*(1-F3440/100)</f>
        <v>2311.2</v>
      </c>
      <c r="K3440" s="16" t="n">
        <f aca="false">D3440*H3440</f>
        <v>2048.76</v>
      </c>
      <c r="L3440" s="16" t="n">
        <f aca="false">J3440-K3440</f>
        <v>262.44</v>
      </c>
    </row>
    <row r="3441" customFormat="false" ht="15" hidden="false" customHeight="false" outlineLevel="0" collapsed="false">
      <c r="A3441" s="12" t="n">
        <v>3440</v>
      </c>
      <c r="B3441" s="12" t="n">
        <v>1806</v>
      </c>
      <c r="C3441" s="12" t="n">
        <v>2</v>
      </c>
      <c r="D3441" s="12" t="n">
        <v>1</v>
      </c>
      <c r="E3441" s="16" t="n">
        <v>4619</v>
      </c>
      <c r="F3441" s="12" t="n">
        <v>0</v>
      </c>
      <c r="G3441" s="12" t="str">
        <f aca="false">INDEX(Products!$C$2:$C$181,MATCH(C3441,Products!$A$2:$A$181,0))</f>
        <v>Electronics</v>
      </c>
      <c r="H3441" s="16" t="n">
        <f aca="false">INDEX(Products!$E$2:$E$181,MATCH(C3441,Products!$A$2:$A$181,0))</f>
        <v>3093.49</v>
      </c>
      <c r="I3441" s="12" t="str">
        <f aca="false">INDEX(Orders!$G$2:$G$3525,MATCH(B3441,Orders!$A$2:$A$3525,0))</f>
        <v>Returned</v>
      </c>
      <c r="J3441" s="16" t="n">
        <f aca="false">D3441*E3441*(1-F3441/100)</f>
        <v>4619</v>
      </c>
      <c r="K3441" s="16" t="n">
        <f aca="false">D3441*H3441</f>
        <v>3093.49</v>
      </c>
      <c r="L3441" s="16" t="n">
        <f aca="false">J3441-K3441</f>
        <v>1525.51</v>
      </c>
    </row>
    <row r="3442" customFormat="false" ht="15" hidden="false" customHeight="false" outlineLevel="0" collapsed="false">
      <c r="A3442" s="12" t="n">
        <v>3441</v>
      </c>
      <c r="B3442" s="12" t="n">
        <v>1807</v>
      </c>
      <c r="C3442" s="12" t="n">
        <v>119</v>
      </c>
      <c r="D3442" s="12" t="n">
        <v>1</v>
      </c>
      <c r="E3442" s="16" t="n">
        <v>619</v>
      </c>
      <c r="F3442" s="12" t="n">
        <v>0</v>
      </c>
      <c r="G3442" s="12" t="str">
        <f aca="false">INDEX(Products!$C$2:$C$181,MATCH(C3442,Products!$A$2:$A$181,0))</f>
        <v>Beauty</v>
      </c>
      <c r="H3442" s="16" t="n">
        <f aca="false">INDEX(Products!$E$2:$E$181,MATCH(C3442,Products!$A$2:$A$181,0))</f>
        <v>343.46</v>
      </c>
      <c r="I3442" s="12" t="str">
        <f aca="false">INDEX(Orders!$G$2:$G$3525,MATCH(B3442,Orders!$A$2:$A$3525,0))</f>
        <v>Delivered</v>
      </c>
      <c r="J3442" s="16" t="n">
        <f aca="false">D3442*E3442*(1-F3442/100)</f>
        <v>619</v>
      </c>
      <c r="K3442" s="16" t="n">
        <f aca="false">D3442*H3442</f>
        <v>343.46</v>
      </c>
      <c r="L3442" s="16" t="n">
        <f aca="false">J3442-K3442</f>
        <v>275.54</v>
      </c>
    </row>
    <row r="3443" customFormat="false" ht="15" hidden="false" customHeight="false" outlineLevel="0" collapsed="false">
      <c r="A3443" s="12" t="n">
        <v>3442</v>
      </c>
      <c r="B3443" s="12" t="n">
        <v>1808</v>
      </c>
      <c r="C3443" s="12" t="n">
        <v>12</v>
      </c>
      <c r="D3443" s="12" t="n">
        <v>1</v>
      </c>
      <c r="E3443" s="16" t="n">
        <v>2329</v>
      </c>
      <c r="F3443" s="12" t="n">
        <v>10</v>
      </c>
      <c r="G3443" s="12" t="str">
        <f aca="false">INDEX(Products!$C$2:$C$181,MATCH(C3443,Products!$A$2:$A$181,0))</f>
        <v>Electronics</v>
      </c>
      <c r="H3443" s="16" t="n">
        <f aca="false">INDEX(Products!$E$2:$E$181,MATCH(C3443,Products!$A$2:$A$181,0))</f>
        <v>1451.6</v>
      </c>
      <c r="I3443" s="12" t="str">
        <f aca="false">INDEX(Orders!$G$2:$G$3525,MATCH(B3443,Orders!$A$2:$A$3525,0))</f>
        <v>Delivered</v>
      </c>
      <c r="J3443" s="16" t="n">
        <f aca="false">D3443*E3443*(1-F3443/100)</f>
        <v>2096.1</v>
      </c>
      <c r="K3443" s="16" t="n">
        <f aca="false">D3443*H3443</f>
        <v>1451.6</v>
      </c>
      <c r="L3443" s="16" t="n">
        <f aca="false">J3443-K3443</f>
        <v>644.5</v>
      </c>
    </row>
    <row r="3444" customFormat="false" ht="15" hidden="false" customHeight="false" outlineLevel="0" collapsed="false">
      <c r="A3444" s="12" t="n">
        <v>3443</v>
      </c>
      <c r="B3444" s="12" t="n">
        <v>1809</v>
      </c>
      <c r="C3444" s="12" t="n">
        <v>32</v>
      </c>
      <c r="D3444" s="12" t="n">
        <v>2</v>
      </c>
      <c r="E3444" s="16" t="n">
        <v>4219</v>
      </c>
      <c r="F3444" s="12" t="n">
        <v>0</v>
      </c>
      <c r="G3444" s="12" t="str">
        <f aca="false">INDEX(Products!$C$2:$C$181,MATCH(C3444,Products!$A$2:$A$181,0))</f>
        <v>Home &amp; Kitchen</v>
      </c>
      <c r="H3444" s="16" t="n">
        <f aca="false">INDEX(Products!$E$2:$E$181,MATCH(C3444,Products!$A$2:$A$181,0))</f>
        <v>2621.48</v>
      </c>
      <c r="I3444" s="12" t="str">
        <f aca="false">INDEX(Orders!$G$2:$G$3525,MATCH(B3444,Orders!$A$2:$A$3525,0))</f>
        <v>Delivered</v>
      </c>
      <c r="J3444" s="16" t="n">
        <f aca="false">D3444*E3444*(1-F3444/100)</f>
        <v>8438</v>
      </c>
      <c r="K3444" s="16" t="n">
        <f aca="false">D3444*H3444</f>
        <v>5242.96</v>
      </c>
      <c r="L3444" s="16" t="n">
        <f aca="false">J3444-K3444</f>
        <v>3195.04</v>
      </c>
    </row>
    <row r="3445" customFormat="false" ht="15" hidden="false" customHeight="false" outlineLevel="0" collapsed="false">
      <c r="A3445" s="12" t="n">
        <v>3444</v>
      </c>
      <c r="B3445" s="12" t="n">
        <v>1810</v>
      </c>
      <c r="C3445" s="12" t="n">
        <v>132</v>
      </c>
      <c r="D3445" s="12" t="n">
        <v>2</v>
      </c>
      <c r="E3445" s="16" t="n">
        <v>789</v>
      </c>
      <c r="F3445" s="12" t="n">
        <v>0</v>
      </c>
      <c r="G3445" s="12" t="str">
        <f aca="false">INDEX(Products!$C$2:$C$181,MATCH(C3445,Products!$A$2:$A$181,0))</f>
        <v>Sports &amp; Fitness</v>
      </c>
      <c r="H3445" s="16" t="n">
        <f aca="false">INDEX(Products!$E$2:$E$181,MATCH(C3445,Products!$A$2:$A$181,0))</f>
        <v>515.74</v>
      </c>
      <c r="I3445" s="12" t="str">
        <f aca="false">INDEX(Orders!$G$2:$G$3525,MATCH(B3445,Orders!$A$2:$A$3525,0))</f>
        <v>Delivered</v>
      </c>
      <c r="J3445" s="16" t="n">
        <f aca="false">D3445*E3445*(1-F3445/100)</f>
        <v>1578</v>
      </c>
      <c r="K3445" s="16" t="n">
        <f aca="false">D3445*H3445</f>
        <v>1031.48</v>
      </c>
      <c r="L3445" s="16" t="n">
        <f aca="false">J3445-K3445</f>
        <v>546.52</v>
      </c>
    </row>
    <row r="3446" customFormat="false" ht="15" hidden="false" customHeight="false" outlineLevel="0" collapsed="false">
      <c r="A3446" s="12" t="n">
        <v>3445</v>
      </c>
      <c r="B3446" s="12" t="n">
        <v>1810</v>
      </c>
      <c r="C3446" s="12" t="n">
        <v>25</v>
      </c>
      <c r="D3446" s="12" t="n">
        <v>1</v>
      </c>
      <c r="E3446" s="16" t="n">
        <v>3649</v>
      </c>
      <c r="F3446" s="12" t="n">
        <v>10</v>
      </c>
      <c r="G3446" s="12" t="str">
        <f aca="false">INDEX(Products!$C$2:$C$181,MATCH(C3446,Products!$A$2:$A$181,0))</f>
        <v>Electronics</v>
      </c>
      <c r="H3446" s="16" t="n">
        <f aca="false">INDEX(Products!$E$2:$E$181,MATCH(C3446,Products!$A$2:$A$181,0))</f>
        <v>2141.86</v>
      </c>
      <c r="I3446" s="12" t="str">
        <f aca="false">INDEX(Orders!$G$2:$G$3525,MATCH(B3446,Orders!$A$2:$A$3525,0))</f>
        <v>Delivered</v>
      </c>
      <c r="J3446" s="16" t="n">
        <f aca="false">D3446*E3446*(1-F3446/100)</f>
        <v>3284.1</v>
      </c>
      <c r="K3446" s="16" t="n">
        <f aca="false">D3446*H3446</f>
        <v>2141.86</v>
      </c>
      <c r="L3446" s="16" t="n">
        <f aca="false">J3446-K3446</f>
        <v>1142.24</v>
      </c>
    </row>
    <row r="3447" customFormat="false" ht="15" hidden="false" customHeight="false" outlineLevel="0" collapsed="false">
      <c r="A3447" s="12" t="n">
        <v>3446</v>
      </c>
      <c r="B3447" s="12" t="n">
        <v>1811</v>
      </c>
      <c r="C3447" s="12" t="n">
        <v>92</v>
      </c>
      <c r="D3447" s="12" t="n">
        <v>1</v>
      </c>
      <c r="E3447" s="16" t="n">
        <v>1689</v>
      </c>
      <c r="F3447" s="12" t="n">
        <v>0</v>
      </c>
      <c r="G3447" s="12" t="str">
        <f aca="false">INDEX(Products!$C$2:$C$181,MATCH(C3447,Products!$A$2:$A$181,0))</f>
        <v>Beauty</v>
      </c>
      <c r="H3447" s="16" t="n">
        <f aca="false">INDEX(Products!$E$2:$E$181,MATCH(C3447,Products!$A$2:$A$181,0))</f>
        <v>1225.32</v>
      </c>
      <c r="I3447" s="12" t="str">
        <f aca="false">INDEX(Orders!$G$2:$G$3525,MATCH(B3447,Orders!$A$2:$A$3525,0))</f>
        <v>Returned</v>
      </c>
      <c r="J3447" s="16" t="n">
        <f aca="false">D3447*E3447*(1-F3447/100)</f>
        <v>1689</v>
      </c>
      <c r="K3447" s="16" t="n">
        <f aca="false">D3447*H3447</f>
        <v>1225.32</v>
      </c>
      <c r="L3447" s="16" t="n">
        <f aca="false">J3447-K3447</f>
        <v>463.68</v>
      </c>
    </row>
    <row r="3448" customFormat="false" ht="15" hidden="false" customHeight="false" outlineLevel="0" collapsed="false">
      <c r="A3448" s="12" t="n">
        <v>3447</v>
      </c>
      <c r="B3448" s="12" t="n">
        <v>1811</v>
      </c>
      <c r="C3448" s="12" t="n">
        <v>50</v>
      </c>
      <c r="D3448" s="12" t="n">
        <v>1</v>
      </c>
      <c r="E3448" s="16" t="n">
        <v>529</v>
      </c>
      <c r="F3448" s="12" t="n">
        <v>0</v>
      </c>
      <c r="G3448" s="12" t="str">
        <f aca="false">INDEX(Products!$C$2:$C$181,MATCH(C3448,Products!$A$2:$A$181,0))</f>
        <v>Home &amp; Kitchen</v>
      </c>
      <c r="H3448" s="16" t="n">
        <f aca="false">INDEX(Products!$E$2:$E$181,MATCH(C3448,Products!$A$2:$A$181,0))</f>
        <v>302.36</v>
      </c>
      <c r="I3448" s="12" t="str">
        <f aca="false">INDEX(Orders!$G$2:$G$3525,MATCH(B3448,Orders!$A$2:$A$3525,0))</f>
        <v>Returned</v>
      </c>
      <c r="J3448" s="16" t="n">
        <f aca="false">D3448*E3448*(1-F3448/100)</f>
        <v>529</v>
      </c>
      <c r="K3448" s="16" t="n">
        <f aca="false">D3448*H3448</f>
        <v>302.36</v>
      </c>
      <c r="L3448" s="16" t="n">
        <f aca="false">J3448-K3448</f>
        <v>226.64</v>
      </c>
    </row>
    <row r="3449" customFormat="false" ht="15" hidden="false" customHeight="false" outlineLevel="0" collapsed="false">
      <c r="A3449" s="12" t="n">
        <v>3448</v>
      </c>
      <c r="B3449" s="12" t="n">
        <v>1812</v>
      </c>
      <c r="C3449" s="12" t="n">
        <v>82</v>
      </c>
      <c r="D3449" s="12" t="n">
        <v>1</v>
      </c>
      <c r="E3449" s="16" t="n">
        <v>2019</v>
      </c>
      <c r="F3449" s="12" t="n">
        <v>0</v>
      </c>
      <c r="G3449" s="12" t="str">
        <f aca="false">INDEX(Products!$C$2:$C$181,MATCH(C3449,Products!$A$2:$A$181,0))</f>
        <v>Fashion</v>
      </c>
      <c r="H3449" s="16" t="n">
        <f aca="false">INDEX(Products!$E$2:$E$181,MATCH(C3449,Products!$A$2:$A$181,0))</f>
        <v>1326.8</v>
      </c>
      <c r="I3449" s="12" t="str">
        <f aca="false">INDEX(Orders!$G$2:$G$3525,MATCH(B3449,Orders!$A$2:$A$3525,0))</f>
        <v>Delivered</v>
      </c>
      <c r="J3449" s="16" t="n">
        <f aca="false">D3449*E3449*(1-F3449/100)</f>
        <v>2019</v>
      </c>
      <c r="K3449" s="16" t="n">
        <f aca="false">D3449*H3449</f>
        <v>1326.8</v>
      </c>
      <c r="L3449" s="16" t="n">
        <f aca="false">J3449-K3449</f>
        <v>692.2</v>
      </c>
    </row>
    <row r="3450" customFormat="false" ht="15" hidden="false" customHeight="false" outlineLevel="0" collapsed="false">
      <c r="A3450" s="12" t="n">
        <v>3449</v>
      </c>
      <c r="B3450" s="12" t="n">
        <v>1812</v>
      </c>
      <c r="C3450" s="12" t="n">
        <v>99</v>
      </c>
      <c r="D3450" s="12" t="n">
        <v>1</v>
      </c>
      <c r="E3450" s="16" t="n">
        <v>1359</v>
      </c>
      <c r="F3450" s="12" t="n">
        <v>0</v>
      </c>
      <c r="G3450" s="12" t="str">
        <f aca="false">INDEX(Products!$C$2:$C$181,MATCH(C3450,Products!$A$2:$A$181,0))</f>
        <v>Beauty</v>
      </c>
      <c r="H3450" s="16" t="n">
        <f aca="false">INDEX(Products!$E$2:$E$181,MATCH(C3450,Products!$A$2:$A$181,0))</f>
        <v>991.28</v>
      </c>
      <c r="I3450" s="12" t="str">
        <f aca="false">INDEX(Orders!$G$2:$G$3525,MATCH(B3450,Orders!$A$2:$A$3525,0))</f>
        <v>Delivered</v>
      </c>
      <c r="J3450" s="16" t="n">
        <f aca="false">D3450*E3450*(1-F3450/100)</f>
        <v>1359</v>
      </c>
      <c r="K3450" s="16" t="n">
        <f aca="false">D3450*H3450</f>
        <v>991.28</v>
      </c>
      <c r="L3450" s="16" t="n">
        <f aca="false">J3450-K3450</f>
        <v>367.72</v>
      </c>
    </row>
    <row r="3451" customFormat="false" ht="15" hidden="false" customHeight="false" outlineLevel="0" collapsed="false">
      <c r="A3451" s="12" t="n">
        <v>3450</v>
      </c>
      <c r="B3451" s="12" t="n">
        <v>1813</v>
      </c>
      <c r="C3451" s="12" t="n">
        <v>24</v>
      </c>
      <c r="D3451" s="12" t="n">
        <v>2</v>
      </c>
      <c r="E3451" s="16" t="n">
        <v>2429</v>
      </c>
      <c r="F3451" s="12" t="n">
        <v>10</v>
      </c>
      <c r="G3451" s="12" t="str">
        <f aca="false">INDEX(Products!$C$2:$C$181,MATCH(C3451,Products!$A$2:$A$181,0))</f>
        <v>Electronics</v>
      </c>
      <c r="H3451" s="16" t="n">
        <f aca="false">INDEX(Products!$E$2:$E$181,MATCH(C3451,Products!$A$2:$A$181,0))</f>
        <v>1588.6</v>
      </c>
      <c r="I3451" s="12" t="str">
        <f aca="false">INDEX(Orders!$G$2:$G$3525,MATCH(B3451,Orders!$A$2:$A$3525,0))</f>
        <v>Delivered</v>
      </c>
      <c r="J3451" s="16" t="n">
        <f aca="false">D3451*E3451*(1-F3451/100)</f>
        <v>4372.2</v>
      </c>
      <c r="K3451" s="16" t="n">
        <f aca="false">D3451*H3451</f>
        <v>3177.2</v>
      </c>
      <c r="L3451" s="16" t="n">
        <f aca="false">J3451-K3451</f>
        <v>1195</v>
      </c>
    </row>
    <row r="3452" customFormat="false" ht="15" hidden="false" customHeight="false" outlineLevel="0" collapsed="false">
      <c r="A3452" s="12" t="n">
        <v>3451</v>
      </c>
      <c r="B3452" s="12" t="n">
        <v>1813</v>
      </c>
      <c r="C3452" s="12" t="n">
        <v>49</v>
      </c>
      <c r="D3452" s="12" t="n">
        <v>1</v>
      </c>
      <c r="E3452" s="16" t="n">
        <v>2809</v>
      </c>
      <c r="F3452" s="12" t="n">
        <v>0</v>
      </c>
      <c r="G3452" s="12" t="str">
        <f aca="false">INDEX(Products!$C$2:$C$181,MATCH(C3452,Products!$A$2:$A$181,0))</f>
        <v>Home &amp; Kitchen</v>
      </c>
      <c r="H3452" s="16" t="n">
        <f aca="false">INDEX(Products!$E$2:$E$181,MATCH(C3452,Products!$A$2:$A$181,0))</f>
        <v>1785.14</v>
      </c>
      <c r="I3452" s="12" t="str">
        <f aca="false">INDEX(Orders!$G$2:$G$3525,MATCH(B3452,Orders!$A$2:$A$3525,0))</f>
        <v>Delivered</v>
      </c>
      <c r="J3452" s="16" t="n">
        <f aca="false">D3452*E3452*(1-F3452/100)</f>
        <v>2809</v>
      </c>
      <c r="K3452" s="16" t="n">
        <f aca="false">D3452*H3452</f>
        <v>1785.14</v>
      </c>
      <c r="L3452" s="16" t="n">
        <f aca="false">J3452-K3452</f>
        <v>1023.86</v>
      </c>
    </row>
    <row r="3453" customFormat="false" ht="15" hidden="false" customHeight="false" outlineLevel="0" collapsed="false">
      <c r="A3453" s="12" t="n">
        <v>3452</v>
      </c>
      <c r="B3453" s="12" t="n">
        <v>1814</v>
      </c>
      <c r="C3453" s="12" t="n">
        <v>17</v>
      </c>
      <c r="D3453" s="12" t="n">
        <v>1</v>
      </c>
      <c r="E3453" s="16" t="n">
        <v>1149</v>
      </c>
      <c r="F3453" s="12" t="n">
        <v>20</v>
      </c>
      <c r="G3453" s="12" t="str">
        <f aca="false">INDEX(Products!$C$2:$C$181,MATCH(C3453,Products!$A$2:$A$181,0))</f>
        <v>Electronics</v>
      </c>
      <c r="H3453" s="16" t="n">
        <f aca="false">INDEX(Products!$E$2:$E$181,MATCH(C3453,Products!$A$2:$A$181,0))</f>
        <v>850</v>
      </c>
      <c r="I3453" s="12" t="str">
        <f aca="false">INDEX(Orders!$G$2:$G$3525,MATCH(B3453,Orders!$A$2:$A$3525,0))</f>
        <v>Delivered</v>
      </c>
      <c r="J3453" s="16" t="n">
        <f aca="false">D3453*E3453*(1-F3453/100)</f>
        <v>919.2</v>
      </c>
      <c r="K3453" s="16" t="n">
        <f aca="false">D3453*H3453</f>
        <v>850</v>
      </c>
      <c r="L3453" s="16" t="n">
        <f aca="false">J3453-K3453</f>
        <v>69.2000000000001</v>
      </c>
    </row>
    <row r="3454" customFormat="false" ht="15" hidden="false" customHeight="false" outlineLevel="0" collapsed="false">
      <c r="A3454" s="12" t="n">
        <v>3453</v>
      </c>
      <c r="B3454" s="12" t="n">
        <v>1815</v>
      </c>
      <c r="C3454" s="12" t="n">
        <v>144</v>
      </c>
      <c r="D3454" s="12" t="n">
        <v>1</v>
      </c>
      <c r="E3454" s="16" t="n">
        <v>2009</v>
      </c>
      <c r="F3454" s="12" t="n">
        <v>0</v>
      </c>
      <c r="G3454" s="12" t="str">
        <f aca="false">INDEX(Products!$C$2:$C$181,MATCH(C3454,Products!$A$2:$A$181,0))</f>
        <v>Sports &amp; Fitness</v>
      </c>
      <c r="H3454" s="16" t="n">
        <f aca="false">INDEX(Products!$E$2:$E$181,MATCH(C3454,Products!$A$2:$A$181,0))</f>
        <v>1322.98</v>
      </c>
      <c r="I3454" s="12" t="str">
        <f aca="false">INDEX(Orders!$G$2:$G$3525,MATCH(B3454,Orders!$A$2:$A$3525,0))</f>
        <v>Delivered</v>
      </c>
      <c r="J3454" s="16" t="n">
        <f aca="false">D3454*E3454*(1-F3454/100)</f>
        <v>2009</v>
      </c>
      <c r="K3454" s="16" t="n">
        <f aca="false">D3454*H3454</f>
        <v>1322.98</v>
      </c>
      <c r="L3454" s="16" t="n">
        <f aca="false">J3454-K3454</f>
        <v>686.02</v>
      </c>
    </row>
    <row r="3455" customFormat="false" ht="15" hidden="false" customHeight="false" outlineLevel="0" collapsed="false">
      <c r="A3455" s="12" t="n">
        <v>3454</v>
      </c>
      <c r="B3455" s="12" t="n">
        <v>1815</v>
      </c>
      <c r="C3455" s="12" t="n">
        <v>177</v>
      </c>
      <c r="D3455" s="12" t="n">
        <v>2</v>
      </c>
      <c r="E3455" s="16" t="n">
        <v>639</v>
      </c>
      <c r="F3455" s="12" t="n">
        <v>0</v>
      </c>
      <c r="G3455" s="12" t="str">
        <f aca="false">INDEX(Products!$C$2:$C$181,MATCH(C3455,Products!$A$2:$A$181,0))</f>
        <v>Books &amp; Stationery</v>
      </c>
      <c r="H3455" s="16" t="n">
        <f aca="false">INDEX(Products!$E$2:$E$181,MATCH(C3455,Products!$A$2:$A$181,0))</f>
        <v>372.27</v>
      </c>
      <c r="I3455" s="12" t="str">
        <f aca="false">INDEX(Orders!$G$2:$G$3525,MATCH(B3455,Orders!$A$2:$A$3525,0))</f>
        <v>Delivered</v>
      </c>
      <c r="J3455" s="16" t="n">
        <f aca="false">D3455*E3455*(1-F3455/100)</f>
        <v>1278</v>
      </c>
      <c r="K3455" s="16" t="n">
        <f aca="false">D3455*H3455</f>
        <v>744.54</v>
      </c>
      <c r="L3455" s="16" t="n">
        <f aca="false">J3455-K3455</f>
        <v>533.46</v>
      </c>
    </row>
    <row r="3456" customFormat="false" ht="15" hidden="false" customHeight="false" outlineLevel="0" collapsed="false">
      <c r="A3456" s="12" t="n">
        <v>3455</v>
      </c>
      <c r="B3456" s="12" t="n">
        <v>1815</v>
      </c>
      <c r="C3456" s="12" t="n">
        <v>103</v>
      </c>
      <c r="D3456" s="12" t="n">
        <v>1</v>
      </c>
      <c r="E3456" s="16" t="n">
        <v>1159</v>
      </c>
      <c r="F3456" s="12" t="n">
        <v>0</v>
      </c>
      <c r="G3456" s="12" t="str">
        <f aca="false">INDEX(Products!$C$2:$C$181,MATCH(C3456,Products!$A$2:$A$181,0))</f>
        <v>Beauty</v>
      </c>
      <c r="H3456" s="16" t="n">
        <f aca="false">INDEX(Products!$E$2:$E$181,MATCH(C3456,Products!$A$2:$A$181,0))</f>
        <v>639.58</v>
      </c>
      <c r="I3456" s="12" t="str">
        <f aca="false">INDEX(Orders!$G$2:$G$3525,MATCH(B3456,Orders!$A$2:$A$3525,0))</f>
        <v>Delivered</v>
      </c>
      <c r="J3456" s="16" t="n">
        <f aca="false">D3456*E3456*(1-F3456/100)</f>
        <v>1159</v>
      </c>
      <c r="K3456" s="16" t="n">
        <f aca="false">D3456*H3456</f>
        <v>639.58</v>
      </c>
      <c r="L3456" s="16" t="n">
        <f aca="false">J3456-K3456</f>
        <v>519.42</v>
      </c>
    </row>
    <row r="3457" customFormat="false" ht="15" hidden="false" customHeight="false" outlineLevel="0" collapsed="false">
      <c r="A3457" s="12" t="n">
        <v>3456</v>
      </c>
      <c r="B3457" s="12" t="n">
        <v>1815</v>
      </c>
      <c r="C3457" s="12" t="n">
        <v>158</v>
      </c>
      <c r="D3457" s="12" t="n">
        <v>1</v>
      </c>
      <c r="E3457" s="16" t="n">
        <v>779</v>
      </c>
      <c r="F3457" s="12" t="n">
        <v>0</v>
      </c>
      <c r="G3457" s="12" t="str">
        <f aca="false">INDEX(Products!$C$2:$C$181,MATCH(C3457,Products!$A$2:$A$181,0))</f>
        <v>Books &amp; Stationery</v>
      </c>
      <c r="H3457" s="16" t="n">
        <f aca="false">INDEX(Products!$E$2:$E$181,MATCH(C3457,Products!$A$2:$A$181,0))</f>
        <v>536.88</v>
      </c>
      <c r="I3457" s="12" t="str">
        <f aca="false">INDEX(Orders!$G$2:$G$3525,MATCH(B3457,Orders!$A$2:$A$3525,0))</f>
        <v>Delivered</v>
      </c>
      <c r="J3457" s="16" t="n">
        <f aca="false">D3457*E3457*(1-F3457/100)</f>
        <v>779</v>
      </c>
      <c r="K3457" s="16" t="n">
        <f aca="false">D3457*H3457</f>
        <v>536.88</v>
      </c>
      <c r="L3457" s="16" t="n">
        <f aca="false">J3457-K3457</f>
        <v>242.12</v>
      </c>
    </row>
    <row r="3458" customFormat="false" ht="15" hidden="false" customHeight="false" outlineLevel="0" collapsed="false">
      <c r="A3458" s="12" t="n">
        <v>3457</v>
      </c>
      <c r="B3458" s="12" t="n">
        <v>1816</v>
      </c>
      <c r="C3458" s="12" t="n">
        <v>90</v>
      </c>
      <c r="D3458" s="12" t="n">
        <v>2</v>
      </c>
      <c r="E3458" s="16" t="n">
        <v>2839</v>
      </c>
      <c r="F3458" s="12" t="n">
        <v>0</v>
      </c>
      <c r="G3458" s="12" t="str">
        <f aca="false">INDEX(Products!$C$2:$C$181,MATCH(C3458,Products!$A$2:$A$181,0))</f>
        <v>Fashion</v>
      </c>
      <c r="H3458" s="16" t="n">
        <f aca="false">INDEX(Products!$E$2:$E$181,MATCH(C3458,Products!$A$2:$A$181,0))</f>
        <v>1639.53</v>
      </c>
      <c r="I3458" s="12" t="str">
        <f aca="false">INDEX(Orders!$G$2:$G$3525,MATCH(B3458,Orders!$A$2:$A$3525,0))</f>
        <v>Delivered</v>
      </c>
      <c r="J3458" s="16" t="n">
        <f aca="false">D3458*E3458*(1-F3458/100)</f>
        <v>5678</v>
      </c>
      <c r="K3458" s="16" t="n">
        <f aca="false">D3458*H3458</f>
        <v>3279.06</v>
      </c>
      <c r="L3458" s="16" t="n">
        <f aca="false">J3458-K3458</f>
        <v>2398.94</v>
      </c>
    </row>
    <row r="3459" customFormat="false" ht="15" hidden="false" customHeight="false" outlineLevel="0" collapsed="false">
      <c r="A3459" s="12" t="n">
        <v>3458</v>
      </c>
      <c r="B3459" s="12" t="n">
        <v>1816</v>
      </c>
      <c r="C3459" s="12" t="n">
        <v>135</v>
      </c>
      <c r="D3459" s="12" t="n">
        <v>1</v>
      </c>
      <c r="E3459" s="16" t="n">
        <v>1609</v>
      </c>
      <c r="F3459" s="12" t="n">
        <v>0</v>
      </c>
      <c r="G3459" s="12" t="str">
        <f aca="false">INDEX(Products!$C$2:$C$181,MATCH(C3459,Products!$A$2:$A$181,0))</f>
        <v>Sports &amp; Fitness</v>
      </c>
      <c r="H3459" s="16" t="n">
        <f aca="false">INDEX(Products!$E$2:$E$181,MATCH(C3459,Products!$A$2:$A$181,0))</f>
        <v>979.43</v>
      </c>
      <c r="I3459" s="12" t="str">
        <f aca="false">INDEX(Orders!$G$2:$G$3525,MATCH(B3459,Orders!$A$2:$A$3525,0))</f>
        <v>Delivered</v>
      </c>
      <c r="J3459" s="16" t="n">
        <f aca="false">D3459*E3459*(1-F3459/100)</f>
        <v>1609</v>
      </c>
      <c r="K3459" s="16" t="n">
        <f aca="false">D3459*H3459</f>
        <v>979.43</v>
      </c>
      <c r="L3459" s="16" t="n">
        <f aca="false">J3459-K3459</f>
        <v>629.57</v>
      </c>
    </row>
    <row r="3460" customFormat="false" ht="15" hidden="false" customHeight="false" outlineLevel="0" collapsed="false">
      <c r="A3460" s="12" t="n">
        <v>3459</v>
      </c>
      <c r="B3460" s="12" t="n">
        <v>1817</v>
      </c>
      <c r="C3460" s="12" t="n">
        <v>4</v>
      </c>
      <c r="D3460" s="12" t="n">
        <v>1</v>
      </c>
      <c r="E3460" s="16" t="n">
        <v>1109</v>
      </c>
      <c r="F3460" s="12" t="n">
        <v>0</v>
      </c>
      <c r="G3460" s="12" t="str">
        <f aca="false">INDEX(Products!$C$2:$C$181,MATCH(C3460,Products!$A$2:$A$181,0))</f>
        <v>Electronics</v>
      </c>
      <c r="H3460" s="16" t="n">
        <f aca="false">INDEX(Products!$E$2:$E$181,MATCH(C3460,Products!$A$2:$A$181,0))</f>
        <v>802.07</v>
      </c>
      <c r="I3460" s="12" t="str">
        <f aca="false">INDEX(Orders!$G$2:$G$3525,MATCH(B3460,Orders!$A$2:$A$3525,0))</f>
        <v>Delivered</v>
      </c>
      <c r="J3460" s="16" t="n">
        <f aca="false">D3460*E3460*(1-F3460/100)</f>
        <v>1109</v>
      </c>
      <c r="K3460" s="16" t="n">
        <f aca="false">D3460*H3460</f>
        <v>802.07</v>
      </c>
      <c r="L3460" s="16" t="n">
        <f aca="false">J3460-K3460</f>
        <v>306.93</v>
      </c>
    </row>
    <row r="3461" customFormat="false" ht="15" hidden="false" customHeight="false" outlineLevel="0" collapsed="false">
      <c r="A3461" s="12" t="n">
        <v>3460</v>
      </c>
      <c r="B3461" s="12" t="n">
        <v>1817</v>
      </c>
      <c r="C3461" s="12" t="n">
        <v>8</v>
      </c>
      <c r="D3461" s="12" t="n">
        <v>1</v>
      </c>
      <c r="E3461" s="16" t="n">
        <v>1759</v>
      </c>
      <c r="F3461" s="12" t="n">
        <v>10</v>
      </c>
      <c r="G3461" s="12" t="str">
        <f aca="false">INDEX(Products!$C$2:$C$181,MATCH(C3461,Products!$A$2:$A$181,0))</f>
        <v>Electronics</v>
      </c>
      <c r="H3461" s="16" t="n">
        <f aca="false">INDEX(Products!$E$2:$E$181,MATCH(C3461,Products!$A$2:$A$181,0))</f>
        <v>1031.97</v>
      </c>
      <c r="I3461" s="12" t="str">
        <f aca="false">INDEX(Orders!$G$2:$G$3525,MATCH(B3461,Orders!$A$2:$A$3525,0))</f>
        <v>Delivered</v>
      </c>
      <c r="J3461" s="16" t="n">
        <f aca="false">D3461*E3461*(1-F3461/100)</f>
        <v>1583.1</v>
      </c>
      <c r="K3461" s="16" t="n">
        <f aca="false">D3461*H3461</f>
        <v>1031.97</v>
      </c>
      <c r="L3461" s="16" t="n">
        <f aca="false">J3461-K3461</f>
        <v>551.13</v>
      </c>
    </row>
    <row r="3462" customFormat="false" ht="15" hidden="false" customHeight="false" outlineLevel="0" collapsed="false">
      <c r="A3462" s="12" t="n">
        <v>3461</v>
      </c>
      <c r="B3462" s="12" t="n">
        <v>1818</v>
      </c>
      <c r="C3462" s="12" t="n">
        <v>8</v>
      </c>
      <c r="D3462" s="12" t="n">
        <v>1</v>
      </c>
      <c r="E3462" s="16" t="n">
        <v>1759</v>
      </c>
      <c r="F3462" s="12" t="n">
        <v>0</v>
      </c>
      <c r="G3462" s="12" t="str">
        <f aca="false">INDEX(Products!$C$2:$C$181,MATCH(C3462,Products!$A$2:$A$181,0))</f>
        <v>Electronics</v>
      </c>
      <c r="H3462" s="16" t="n">
        <f aca="false">INDEX(Products!$E$2:$E$181,MATCH(C3462,Products!$A$2:$A$181,0))</f>
        <v>1031.97</v>
      </c>
      <c r="I3462" s="12" t="str">
        <f aca="false">INDEX(Orders!$G$2:$G$3525,MATCH(B3462,Orders!$A$2:$A$3525,0))</f>
        <v>Returned</v>
      </c>
      <c r="J3462" s="16" t="n">
        <f aca="false">D3462*E3462*(1-F3462/100)</f>
        <v>1759</v>
      </c>
      <c r="K3462" s="16" t="n">
        <f aca="false">D3462*H3462</f>
        <v>1031.97</v>
      </c>
      <c r="L3462" s="16" t="n">
        <f aca="false">J3462-K3462</f>
        <v>727.03</v>
      </c>
    </row>
    <row r="3463" customFormat="false" ht="15" hidden="false" customHeight="false" outlineLevel="0" collapsed="false">
      <c r="A3463" s="12" t="n">
        <v>3462</v>
      </c>
      <c r="B3463" s="12" t="n">
        <v>1819</v>
      </c>
      <c r="C3463" s="12" t="n">
        <v>110</v>
      </c>
      <c r="D3463" s="12" t="n">
        <v>2</v>
      </c>
      <c r="E3463" s="16" t="n">
        <v>1229</v>
      </c>
      <c r="F3463" s="12" t="n">
        <v>10</v>
      </c>
      <c r="G3463" s="12" t="str">
        <f aca="false">INDEX(Products!$C$2:$C$181,MATCH(C3463,Products!$A$2:$A$181,0))</f>
        <v>Beauty</v>
      </c>
      <c r="H3463" s="16" t="n">
        <f aca="false">INDEX(Products!$E$2:$E$181,MATCH(C3463,Products!$A$2:$A$181,0))</f>
        <v>884.69</v>
      </c>
      <c r="I3463" s="12" t="str">
        <f aca="false">INDEX(Orders!$G$2:$G$3525,MATCH(B3463,Orders!$A$2:$A$3525,0))</f>
        <v>Returned</v>
      </c>
      <c r="J3463" s="16" t="n">
        <f aca="false">D3463*E3463*(1-F3463/100)</f>
        <v>2212.2</v>
      </c>
      <c r="K3463" s="16" t="n">
        <f aca="false">D3463*H3463</f>
        <v>1769.38</v>
      </c>
      <c r="L3463" s="16" t="n">
        <f aca="false">J3463-K3463</f>
        <v>442.82</v>
      </c>
    </row>
    <row r="3464" customFormat="false" ht="15" hidden="false" customHeight="false" outlineLevel="0" collapsed="false">
      <c r="A3464" s="12" t="n">
        <v>3463</v>
      </c>
      <c r="B3464" s="12" t="n">
        <v>1820</v>
      </c>
      <c r="C3464" s="12" t="n">
        <v>42</v>
      </c>
      <c r="D3464" s="12" t="n">
        <v>1</v>
      </c>
      <c r="E3464" s="16" t="n">
        <v>1929</v>
      </c>
      <c r="F3464" s="12" t="n">
        <v>10</v>
      </c>
      <c r="G3464" s="12" t="str">
        <f aca="false">INDEX(Products!$C$2:$C$181,MATCH(C3464,Products!$A$2:$A$181,0))</f>
        <v>Home &amp; Kitchen</v>
      </c>
      <c r="H3464" s="16" t="n">
        <f aca="false">INDEX(Products!$E$2:$E$181,MATCH(C3464,Products!$A$2:$A$181,0))</f>
        <v>1085.47</v>
      </c>
      <c r="I3464" s="12" t="str">
        <f aca="false">INDEX(Orders!$G$2:$G$3525,MATCH(B3464,Orders!$A$2:$A$3525,0))</f>
        <v>Delivered</v>
      </c>
      <c r="J3464" s="16" t="n">
        <f aca="false">D3464*E3464*(1-F3464/100)</f>
        <v>1736.1</v>
      </c>
      <c r="K3464" s="16" t="n">
        <f aca="false">D3464*H3464</f>
        <v>1085.47</v>
      </c>
      <c r="L3464" s="16" t="n">
        <f aca="false">J3464-K3464</f>
        <v>650.63</v>
      </c>
    </row>
    <row r="3465" customFormat="false" ht="15" hidden="false" customHeight="false" outlineLevel="0" collapsed="false">
      <c r="A3465" s="12" t="n">
        <v>3464</v>
      </c>
      <c r="B3465" s="12" t="n">
        <v>1820</v>
      </c>
      <c r="C3465" s="12" t="n">
        <v>56</v>
      </c>
      <c r="D3465" s="12" t="n">
        <v>1</v>
      </c>
      <c r="E3465" s="16" t="n">
        <v>1739</v>
      </c>
      <c r="F3465" s="12" t="n">
        <v>20</v>
      </c>
      <c r="G3465" s="12" t="str">
        <f aca="false">INDEX(Products!$C$2:$C$181,MATCH(C3465,Products!$A$2:$A$181,0))</f>
        <v>Home &amp; Kitchen</v>
      </c>
      <c r="H3465" s="16" t="n">
        <f aca="false">INDEX(Products!$E$2:$E$181,MATCH(C3465,Products!$A$2:$A$181,0))</f>
        <v>1012.52</v>
      </c>
      <c r="I3465" s="12" t="str">
        <f aca="false">INDEX(Orders!$G$2:$G$3525,MATCH(B3465,Orders!$A$2:$A$3525,0))</f>
        <v>Delivered</v>
      </c>
      <c r="J3465" s="16" t="n">
        <f aca="false">D3465*E3465*(1-F3465/100)</f>
        <v>1391.2</v>
      </c>
      <c r="K3465" s="16" t="n">
        <f aca="false">D3465*H3465</f>
        <v>1012.52</v>
      </c>
      <c r="L3465" s="16" t="n">
        <f aca="false">J3465-K3465</f>
        <v>378.68</v>
      </c>
    </row>
    <row r="3466" customFormat="false" ht="15" hidden="false" customHeight="false" outlineLevel="0" collapsed="false">
      <c r="A3466" s="12" t="n">
        <v>3465</v>
      </c>
      <c r="B3466" s="12" t="n">
        <v>1820</v>
      </c>
      <c r="C3466" s="12" t="n">
        <v>19</v>
      </c>
      <c r="D3466" s="12" t="n">
        <v>1</v>
      </c>
      <c r="E3466" s="16" t="n">
        <v>2389</v>
      </c>
      <c r="F3466" s="12" t="n">
        <v>0</v>
      </c>
      <c r="G3466" s="12" t="str">
        <f aca="false">INDEX(Products!$C$2:$C$181,MATCH(C3466,Products!$A$2:$A$181,0))</f>
        <v>Electronics</v>
      </c>
      <c r="H3466" s="16" t="n">
        <f aca="false">INDEX(Products!$E$2:$E$181,MATCH(C3466,Products!$A$2:$A$181,0))</f>
        <v>1360.62</v>
      </c>
      <c r="I3466" s="12" t="str">
        <f aca="false">INDEX(Orders!$G$2:$G$3525,MATCH(B3466,Orders!$A$2:$A$3525,0))</f>
        <v>Delivered</v>
      </c>
      <c r="J3466" s="16" t="n">
        <f aca="false">D3466*E3466*(1-F3466/100)</f>
        <v>2389</v>
      </c>
      <c r="K3466" s="16" t="n">
        <f aca="false">D3466*H3466</f>
        <v>1360.62</v>
      </c>
      <c r="L3466" s="16" t="n">
        <f aca="false">J3466-K3466</f>
        <v>1028.38</v>
      </c>
    </row>
    <row r="3467" customFormat="false" ht="15" hidden="false" customHeight="false" outlineLevel="0" collapsed="false">
      <c r="A3467" s="12" t="n">
        <v>3466</v>
      </c>
      <c r="B3467" s="12" t="n">
        <v>1820</v>
      </c>
      <c r="C3467" s="12" t="n">
        <v>105</v>
      </c>
      <c r="D3467" s="12" t="n">
        <v>2</v>
      </c>
      <c r="E3467" s="16" t="n">
        <v>169</v>
      </c>
      <c r="F3467" s="12" t="n">
        <v>5</v>
      </c>
      <c r="G3467" s="12" t="str">
        <f aca="false">INDEX(Products!$C$2:$C$181,MATCH(C3467,Products!$A$2:$A$181,0))</f>
        <v>Beauty</v>
      </c>
      <c r="H3467" s="16" t="n">
        <f aca="false">INDEX(Products!$E$2:$E$181,MATCH(C3467,Products!$A$2:$A$181,0))</f>
        <v>98.39</v>
      </c>
      <c r="I3467" s="12" t="str">
        <f aca="false">INDEX(Orders!$G$2:$G$3525,MATCH(B3467,Orders!$A$2:$A$3525,0))</f>
        <v>Delivered</v>
      </c>
      <c r="J3467" s="16" t="n">
        <f aca="false">D3467*E3467*(1-F3467/100)</f>
        <v>321.1</v>
      </c>
      <c r="K3467" s="16" t="n">
        <f aca="false">D3467*H3467</f>
        <v>196.78</v>
      </c>
      <c r="L3467" s="16" t="n">
        <f aca="false">J3467-K3467</f>
        <v>124.32</v>
      </c>
    </row>
    <row r="3468" customFormat="false" ht="15" hidden="false" customHeight="false" outlineLevel="0" collapsed="false">
      <c r="A3468" s="12" t="n">
        <v>3467</v>
      </c>
      <c r="B3468" s="12" t="n">
        <v>1821</v>
      </c>
      <c r="C3468" s="12" t="n">
        <v>78</v>
      </c>
      <c r="D3468" s="12" t="n">
        <v>1</v>
      </c>
      <c r="E3468" s="16" t="n">
        <v>2969</v>
      </c>
      <c r="F3468" s="12" t="n">
        <v>0</v>
      </c>
      <c r="G3468" s="12" t="str">
        <f aca="false">INDEX(Products!$C$2:$C$181,MATCH(C3468,Products!$A$2:$A$181,0))</f>
        <v>Fashion</v>
      </c>
      <c r="H3468" s="16" t="n">
        <f aca="false">INDEX(Products!$E$2:$E$181,MATCH(C3468,Products!$A$2:$A$181,0))</f>
        <v>1776.68</v>
      </c>
      <c r="I3468" s="12" t="str">
        <f aca="false">INDEX(Orders!$G$2:$G$3525,MATCH(B3468,Orders!$A$2:$A$3525,0))</f>
        <v>Delivered</v>
      </c>
      <c r="J3468" s="16" t="n">
        <f aca="false">D3468*E3468*(1-F3468/100)</f>
        <v>2969</v>
      </c>
      <c r="K3468" s="16" t="n">
        <f aca="false">D3468*H3468</f>
        <v>1776.68</v>
      </c>
      <c r="L3468" s="16" t="n">
        <f aca="false">J3468-K3468</f>
        <v>1192.32</v>
      </c>
    </row>
    <row r="3469" customFormat="false" ht="15" hidden="false" customHeight="false" outlineLevel="0" collapsed="false">
      <c r="A3469" s="12" t="n">
        <v>3468</v>
      </c>
      <c r="B3469" s="12" t="n">
        <v>1821</v>
      </c>
      <c r="C3469" s="12" t="n">
        <v>68</v>
      </c>
      <c r="D3469" s="12" t="n">
        <v>1</v>
      </c>
      <c r="E3469" s="16" t="n">
        <v>2859</v>
      </c>
      <c r="F3469" s="12" t="n">
        <v>0</v>
      </c>
      <c r="G3469" s="12" t="str">
        <f aca="false">INDEX(Products!$C$2:$C$181,MATCH(C3469,Products!$A$2:$A$181,0))</f>
        <v>Fashion</v>
      </c>
      <c r="H3469" s="16" t="n">
        <f aca="false">INDEX(Products!$E$2:$E$181,MATCH(C3469,Products!$A$2:$A$181,0))</f>
        <v>1757.26</v>
      </c>
      <c r="I3469" s="12" t="str">
        <f aca="false">INDEX(Orders!$G$2:$G$3525,MATCH(B3469,Orders!$A$2:$A$3525,0))</f>
        <v>Delivered</v>
      </c>
      <c r="J3469" s="16" t="n">
        <f aca="false">D3469*E3469*(1-F3469/100)</f>
        <v>2859</v>
      </c>
      <c r="K3469" s="16" t="n">
        <f aca="false">D3469*H3469</f>
        <v>1757.26</v>
      </c>
      <c r="L3469" s="16" t="n">
        <f aca="false">J3469-K3469</f>
        <v>1101.74</v>
      </c>
    </row>
    <row r="3470" customFormat="false" ht="15" hidden="false" customHeight="false" outlineLevel="0" collapsed="false">
      <c r="A3470" s="12" t="n">
        <v>3469</v>
      </c>
      <c r="B3470" s="12" t="n">
        <v>1821</v>
      </c>
      <c r="C3470" s="12" t="n">
        <v>115</v>
      </c>
      <c r="D3470" s="12" t="n">
        <v>2</v>
      </c>
      <c r="E3470" s="16" t="n">
        <v>1629</v>
      </c>
      <c r="F3470" s="12" t="n">
        <v>0</v>
      </c>
      <c r="G3470" s="12" t="str">
        <f aca="false">INDEX(Products!$C$2:$C$181,MATCH(C3470,Products!$A$2:$A$181,0))</f>
        <v>Beauty</v>
      </c>
      <c r="H3470" s="16" t="n">
        <f aca="false">INDEX(Products!$E$2:$E$181,MATCH(C3470,Products!$A$2:$A$181,0))</f>
        <v>1101.57</v>
      </c>
      <c r="I3470" s="12" t="str">
        <f aca="false">INDEX(Orders!$G$2:$G$3525,MATCH(B3470,Orders!$A$2:$A$3525,0))</f>
        <v>Delivered</v>
      </c>
      <c r="J3470" s="16" t="n">
        <f aca="false">D3470*E3470*(1-F3470/100)</f>
        <v>3258</v>
      </c>
      <c r="K3470" s="16" t="n">
        <f aca="false">D3470*H3470</f>
        <v>2203.14</v>
      </c>
      <c r="L3470" s="16" t="n">
        <f aca="false">J3470-K3470</f>
        <v>1054.86</v>
      </c>
    </row>
    <row r="3471" customFormat="false" ht="15" hidden="false" customHeight="false" outlineLevel="0" collapsed="false">
      <c r="A3471" s="12" t="n">
        <v>3470</v>
      </c>
      <c r="B3471" s="12" t="n">
        <v>1821</v>
      </c>
      <c r="C3471" s="12" t="n">
        <v>168</v>
      </c>
      <c r="D3471" s="12" t="n">
        <v>1</v>
      </c>
      <c r="E3471" s="16" t="n">
        <v>149</v>
      </c>
      <c r="F3471" s="12" t="n">
        <v>0</v>
      </c>
      <c r="G3471" s="12" t="str">
        <f aca="false">INDEX(Products!$C$2:$C$181,MATCH(C3471,Products!$A$2:$A$181,0))</f>
        <v>Books &amp; Stationery</v>
      </c>
      <c r="H3471" s="16" t="n">
        <f aca="false">INDEX(Products!$E$2:$E$181,MATCH(C3471,Products!$A$2:$A$181,0))</f>
        <v>83.16</v>
      </c>
      <c r="I3471" s="12" t="str">
        <f aca="false">INDEX(Orders!$G$2:$G$3525,MATCH(B3471,Orders!$A$2:$A$3525,0))</f>
        <v>Delivered</v>
      </c>
      <c r="J3471" s="16" t="n">
        <f aca="false">D3471*E3471*(1-F3471/100)</f>
        <v>149</v>
      </c>
      <c r="K3471" s="16" t="n">
        <f aca="false">D3471*H3471</f>
        <v>83.16</v>
      </c>
      <c r="L3471" s="16" t="n">
        <f aca="false">J3471-K3471</f>
        <v>65.84</v>
      </c>
    </row>
    <row r="3472" customFormat="false" ht="15" hidden="false" customHeight="false" outlineLevel="0" collapsed="false">
      <c r="A3472" s="12" t="n">
        <v>3471</v>
      </c>
      <c r="B3472" s="12" t="n">
        <v>1822</v>
      </c>
      <c r="C3472" s="12" t="n">
        <v>44</v>
      </c>
      <c r="D3472" s="12" t="n">
        <v>1</v>
      </c>
      <c r="E3472" s="16" t="n">
        <v>3769</v>
      </c>
      <c r="F3472" s="12" t="n">
        <v>0</v>
      </c>
      <c r="G3472" s="12" t="str">
        <f aca="false">INDEX(Products!$C$2:$C$181,MATCH(C3472,Products!$A$2:$A$181,0))</f>
        <v>Home &amp; Kitchen</v>
      </c>
      <c r="H3472" s="16" t="n">
        <f aca="false">INDEX(Products!$E$2:$E$181,MATCH(C3472,Products!$A$2:$A$181,0))</f>
        <v>2553.54</v>
      </c>
      <c r="I3472" s="12" t="str">
        <f aca="false">INDEX(Orders!$G$2:$G$3525,MATCH(B3472,Orders!$A$2:$A$3525,0))</f>
        <v>Delivered</v>
      </c>
      <c r="J3472" s="16" t="n">
        <f aca="false">D3472*E3472*(1-F3472/100)</f>
        <v>3769</v>
      </c>
      <c r="K3472" s="16" t="n">
        <f aca="false">D3472*H3472</f>
        <v>2553.54</v>
      </c>
      <c r="L3472" s="16" t="n">
        <f aca="false">J3472-K3472</f>
        <v>1215.46</v>
      </c>
    </row>
    <row r="3473" customFormat="false" ht="15" hidden="false" customHeight="false" outlineLevel="0" collapsed="false">
      <c r="A3473" s="12" t="n">
        <v>3472</v>
      </c>
      <c r="B3473" s="12" t="n">
        <v>1823</v>
      </c>
      <c r="C3473" s="12" t="n">
        <v>13</v>
      </c>
      <c r="D3473" s="12" t="n">
        <v>1</v>
      </c>
      <c r="E3473" s="16" t="n">
        <v>3179</v>
      </c>
      <c r="F3473" s="12" t="n">
        <v>0</v>
      </c>
      <c r="G3473" s="12" t="str">
        <f aca="false">INDEX(Products!$C$2:$C$181,MATCH(C3473,Products!$A$2:$A$181,0))</f>
        <v>Electronics</v>
      </c>
      <c r="H3473" s="16" t="n">
        <f aca="false">INDEX(Products!$E$2:$E$181,MATCH(C3473,Products!$A$2:$A$181,0))</f>
        <v>2247.66</v>
      </c>
      <c r="I3473" s="12" t="str">
        <f aca="false">INDEX(Orders!$G$2:$G$3525,MATCH(B3473,Orders!$A$2:$A$3525,0))</f>
        <v>Delivered</v>
      </c>
      <c r="J3473" s="16" t="n">
        <f aca="false">D3473*E3473*(1-F3473/100)</f>
        <v>3179</v>
      </c>
      <c r="K3473" s="16" t="n">
        <f aca="false">D3473*H3473</f>
        <v>2247.66</v>
      </c>
      <c r="L3473" s="16" t="n">
        <f aca="false">J3473-K3473</f>
        <v>931.34</v>
      </c>
    </row>
    <row r="3474" customFormat="false" ht="15" hidden="false" customHeight="false" outlineLevel="0" collapsed="false">
      <c r="A3474" s="12" t="n">
        <v>3473</v>
      </c>
      <c r="B3474" s="12" t="n">
        <v>1824</v>
      </c>
      <c r="C3474" s="12" t="n">
        <v>85</v>
      </c>
      <c r="D3474" s="12" t="n">
        <v>1</v>
      </c>
      <c r="E3474" s="16" t="n">
        <v>419</v>
      </c>
      <c r="F3474" s="12" t="n">
        <v>0</v>
      </c>
      <c r="G3474" s="12" t="str">
        <f aca="false">INDEX(Products!$C$2:$C$181,MATCH(C3474,Products!$A$2:$A$181,0))</f>
        <v>Fashion</v>
      </c>
      <c r="H3474" s="16" t="n">
        <f aca="false">INDEX(Products!$E$2:$E$181,MATCH(C3474,Products!$A$2:$A$181,0))</f>
        <v>279.97</v>
      </c>
      <c r="I3474" s="12" t="str">
        <f aca="false">INDEX(Orders!$G$2:$G$3525,MATCH(B3474,Orders!$A$2:$A$3525,0))</f>
        <v>Returned</v>
      </c>
      <c r="J3474" s="16" t="n">
        <f aca="false">D3474*E3474*(1-F3474/100)</f>
        <v>419</v>
      </c>
      <c r="K3474" s="16" t="n">
        <f aca="false">D3474*H3474</f>
        <v>279.97</v>
      </c>
      <c r="L3474" s="16" t="n">
        <f aca="false">J3474-K3474</f>
        <v>139.03</v>
      </c>
    </row>
    <row r="3475" customFormat="false" ht="15" hidden="false" customHeight="false" outlineLevel="0" collapsed="false">
      <c r="A3475" s="12" t="n">
        <v>3474</v>
      </c>
      <c r="B3475" s="12" t="n">
        <v>1825</v>
      </c>
      <c r="C3475" s="12" t="n">
        <v>132</v>
      </c>
      <c r="D3475" s="12" t="n">
        <v>1</v>
      </c>
      <c r="E3475" s="16" t="n">
        <v>789</v>
      </c>
      <c r="F3475" s="12" t="n">
        <v>0</v>
      </c>
      <c r="G3475" s="12" t="str">
        <f aca="false">INDEX(Products!$C$2:$C$181,MATCH(C3475,Products!$A$2:$A$181,0))</f>
        <v>Sports &amp; Fitness</v>
      </c>
      <c r="H3475" s="16" t="n">
        <f aca="false">INDEX(Products!$E$2:$E$181,MATCH(C3475,Products!$A$2:$A$181,0))</f>
        <v>515.74</v>
      </c>
      <c r="I3475" s="12" t="str">
        <f aca="false">INDEX(Orders!$G$2:$G$3525,MATCH(B3475,Orders!$A$2:$A$3525,0))</f>
        <v>Delivered</v>
      </c>
      <c r="J3475" s="16" t="n">
        <f aca="false">D3475*E3475*(1-F3475/100)</f>
        <v>789</v>
      </c>
      <c r="K3475" s="16" t="n">
        <f aca="false">D3475*H3475</f>
        <v>515.74</v>
      </c>
      <c r="L3475" s="16" t="n">
        <f aca="false">J3475-K3475</f>
        <v>273.26</v>
      </c>
    </row>
    <row r="3476" customFormat="false" ht="15" hidden="false" customHeight="false" outlineLevel="0" collapsed="false">
      <c r="A3476" s="12" t="n">
        <v>3475</v>
      </c>
      <c r="B3476" s="12" t="n">
        <v>1826</v>
      </c>
      <c r="C3476" s="12" t="n">
        <v>147</v>
      </c>
      <c r="D3476" s="12" t="n">
        <v>1</v>
      </c>
      <c r="E3476" s="16" t="n">
        <v>3339</v>
      </c>
      <c r="F3476" s="12" t="n">
        <v>0</v>
      </c>
      <c r="G3476" s="12" t="str">
        <f aca="false">INDEX(Products!$C$2:$C$181,MATCH(C3476,Products!$A$2:$A$181,0))</f>
        <v>Sports &amp; Fitness</v>
      </c>
      <c r="H3476" s="16" t="n">
        <f aca="false">INDEX(Products!$E$2:$E$181,MATCH(C3476,Products!$A$2:$A$181,0))</f>
        <v>2076.99</v>
      </c>
      <c r="I3476" s="12" t="str">
        <f aca="false">INDEX(Orders!$G$2:$G$3525,MATCH(B3476,Orders!$A$2:$A$3525,0))</f>
        <v>Delivered</v>
      </c>
      <c r="J3476" s="16" t="n">
        <f aca="false">D3476*E3476*(1-F3476/100)</f>
        <v>3339</v>
      </c>
      <c r="K3476" s="16" t="n">
        <f aca="false">D3476*H3476</f>
        <v>2076.99</v>
      </c>
      <c r="L3476" s="16" t="n">
        <f aca="false">J3476-K3476</f>
        <v>1262.01</v>
      </c>
    </row>
    <row r="3477" customFormat="false" ht="15" hidden="false" customHeight="false" outlineLevel="0" collapsed="false">
      <c r="A3477" s="12" t="n">
        <v>3476</v>
      </c>
      <c r="B3477" s="12" t="n">
        <v>1827</v>
      </c>
      <c r="C3477" s="12" t="n">
        <v>4</v>
      </c>
      <c r="D3477" s="12" t="n">
        <v>1</v>
      </c>
      <c r="E3477" s="16" t="n">
        <v>1109</v>
      </c>
      <c r="F3477" s="12" t="n">
        <v>0</v>
      </c>
      <c r="G3477" s="12" t="str">
        <f aca="false">INDEX(Products!$C$2:$C$181,MATCH(C3477,Products!$A$2:$A$181,0))</f>
        <v>Electronics</v>
      </c>
      <c r="H3477" s="16" t="n">
        <f aca="false">INDEX(Products!$E$2:$E$181,MATCH(C3477,Products!$A$2:$A$181,0))</f>
        <v>802.07</v>
      </c>
      <c r="I3477" s="12" t="str">
        <f aca="false">INDEX(Orders!$G$2:$G$3525,MATCH(B3477,Orders!$A$2:$A$3525,0))</f>
        <v>Delivered</v>
      </c>
      <c r="J3477" s="16" t="n">
        <f aca="false">D3477*E3477*(1-F3477/100)</f>
        <v>1109</v>
      </c>
      <c r="K3477" s="16" t="n">
        <f aca="false">D3477*H3477</f>
        <v>802.07</v>
      </c>
      <c r="L3477" s="16" t="n">
        <f aca="false">J3477-K3477</f>
        <v>306.93</v>
      </c>
    </row>
    <row r="3478" customFormat="false" ht="15" hidden="false" customHeight="false" outlineLevel="0" collapsed="false">
      <c r="A3478" s="12" t="n">
        <v>3477</v>
      </c>
      <c r="B3478" s="12" t="n">
        <v>1827</v>
      </c>
      <c r="C3478" s="12" t="n">
        <v>5</v>
      </c>
      <c r="D3478" s="12" t="n">
        <v>1</v>
      </c>
      <c r="E3478" s="16" t="n">
        <v>3939</v>
      </c>
      <c r="F3478" s="12" t="n">
        <v>10</v>
      </c>
      <c r="G3478" s="12" t="str">
        <f aca="false">INDEX(Products!$C$2:$C$181,MATCH(C3478,Products!$A$2:$A$181,0))</f>
        <v>Electronics</v>
      </c>
      <c r="H3478" s="16" t="n">
        <f aca="false">INDEX(Products!$E$2:$E$181,MATCH(C3478,Products!$A$2:$A$181,0))</f>
        <v>2724.27</v>
      </c>
      <c r="I3478" s="12" t="str">
        <f aca="false">INDEX(Orders!$G$2:$G$3525,MATCH(B3478,Orders!$A$2:$A$3525,0))</f>
        <v>Delivered</v>
      </c>
      <c r="J3478" s="16" t="n">
        <f aca="false">D3478*E3478*(1-F3478/100)</f>
        <v>3545.1</v>
      </c>
      <c r="K3478" s="16" t="n">
        <f aca="false">D3478*H3478</f>
        <v>2724.27</v>
      </c>
      <c r="L3478" s="16" t="n">
        <f aca="false">J3478-K3478</f>
        <v>820.83</v>
      </c>
    </row>
    <row r="3479" customFormat="false" ht="15" hidden="false" customHeight="false" outlineLevel="0" collapsed="false">
      <c r="A3479" s="12" t="n">
        <v>3478</v>
      </c>
      <c r="B3479" s="12" t="n">
        <v>1827</v>
      </c>
      <c r="C3479" s="12" t="n">
        <v>19</v>
      </c>
      <c r="D3479" s="12" t="n">
        <v>1</v>
      </c>
      <c r="E3479" s="16" t="n">
        <v>2389</v>
      </c>
      <c r="F3479" s="12" t="n">
        <v>0</v>
      </c>
      <c r="G3479" s="12" t="str">
        <f aca="false">INDEX(Products!$C$2:$C$181,MATCH(C3479,Products!$A$2:$A$181,0))</f>
        <v>Electronics</v>
      </c>
      <c r="H3479" s="16" t="n">
        <f aca="false">INDEX(Products!$E$2:$E$181,MATCH(C3479,Products!$A$2:$A$181,0))</f>
        <v>1360.62</v>
      </c>
      <c r="I3479" s="12" t="str">
        <f aca="false">INDEX(Orders!$G$2:$G$3525,MATCH(B3479,Orders!$A$2:$A$3525,0))</f>
        <v>Delivered</v>
      </c>
      <c r="J3479" s="16" t="n">
        <f aca="false">D3479*E3479*(1-F3479/100)</f>
        <v>2389</v>
      </c>
      <c r="K3479" s="16" t="n">
        <f aca="false">D3479*H3479</f>
        <v>1360.62</v>
      </c>
      <c r="L3479" s="16" t="n">
        <f aca="false">J3479-K3479</f>
        <v>1028.38</v>
      </c>
    </row>
    <row r="3480" customFormat="false" ht="15" hidden="false" customHeight="false" outlineLevel="0" collapsed="false">
      <c r="A3480" s="12" t="n">
        <v>3479</v>
      </c>
      <c r="B3480" s="12" t="n">
        <v>1828</v>
      </c>
      <c r="C3480" s="12" t="n">
        <v>104</v>
      </c>
      <c r="D3480" s="12" t="n">
        <v>1</v>
      </c>
      <c r="E3480" s="16" t="n">
        <v>329</v>
      </c>
      <c r="F3480" s="12" t="n">
        <v>0</v>
      </c>
      <c r="G3480" s="12" t="str">
        <f aca="false">INDEX(Products!$C$2:$C$181,MATCH(C3480,Products!$A$2:$A$181,0))</f>
        <v>Beauty</v>
      </c>
      <c r="H3480" s="16" t="n">
        <f aca="false">INDEX(Products!$E$2:$E$181,MATCH(C3480,Products!$A$2:$A$181,0))</f>
        <v>224.61</v>
      </c>
      <c r="I3480" s="12" t="str">
        <f aca="false">INDEX(Orders!$G$2:$G$3525,MATCH(B3480,Orders!$A$2:$A$3525,0))</f>
        <v>Returned</v>
      </c>
      <c r="J3480" s="16" t="n">
        <f aca="false">D3480*E3480*(1-F3480/100)</f>
        <v>329</v>
      </c>
      <c r="K3480" s="16" t="n">
        <f aca="false">D3480*H3480</f>
        <v>224.61</v>
      </c>
      <c r="L3480" s="16" t="n">
        <f aca="false">J3480-K3480</f>
        <v>104.39</v>
      </c>
    </row>
    <row r="3481" customFormat="false" ht="15" hidden="false" customHeight="false" outlineLevel="0" collapsed="false">
      <c r="A3481" s="12" t="n">
        <v>3480</v>
      </c>
      <c r="B3481" s="12" t="n">
        <v>1828</v>
      </c>
      <c r="C3481" s="12" t="n">
        <v>20</v>
      </c>
      <c r="D3481" s="12" t="n">
        <v>1</v>
      </c>
      <c r="E3481" s="16" t="n">
        <v>4369</v>
      </c>
      <c r="F3481" s="12" t="n">
        <v>0</v>
      </c>
      <c r="G3481" s="12" t="str">
        <f aca="false">INDEX(Products!$C$2:$C$181,MATCH(C3481,Products!$A$2:$A$181,0))</f>
        <v>Electronics</v>
      </c>
      <c r="H3481" s="16" t="n">
        <f aca="false">INDEX(Products!$E$2:$E$181,MATCH(C3481,Products!$A$2:$A$181,0))</f>
        <v>2787.56</v>
      </c>
      <c r="I3481" s="12" t="str">
        <f aca="false">INDEX(Orders!$G$2:$G$3525,MATCH(B3481,Orders!$A$2:$A$3525,0))</f>
        <v>Returned</v>
      </c>
      <c r="J3481" s="16" t="n">
        <f aca="false">D3481*E3481*(1-F3481/100)</f>
        <v>4369</v>
      </c>
      <c r="K3481" s="16" t="n">
        <f aca="false">D3481*H3481</f>
        <v>2787.56</v>
      </c>
      <c r="L3481" s="16" t="n">
        <f aca="false">J3481-K3481</f>
        <v>1581.44</v>
      </c>
    </row>
    <row r="3482" customFormat="false" ht="15" hidden="false" customHeight="false" outlineLevel="0" collapsed="false">
      <c r="A3482" s="12" t="n">
        <v>3481</v>
      </c>
      <c r="B3482" s="12" t="n">
        <v>1829</v>
      </c>
      <c r="C3482" s="12" t="n">
        <v>49</v>
      </c>
      <c r="D3482" s="12" t="n">
        <v>1</v>
      </c>
      <c r="E3482" s="16" t="n">
        <v>2809</v>
      </c>
      <c r="F3482" s="12" t="n">
        <v>0</v>
      </c>
      <c r="G3482" s="12" t="str">
        <f aca="false">INDEX(Products!$C$2:$C$181,MATCH(C3482,Products!$A$2:$A$181,0))</f>
        <v>Home &amp; Kitchen</v>
      </c>
      <c r="H3482" s="16" t="n">
        <f aca="false">INDEX(Products!$E$2:$E$181,MATCH(C3482,Products!$A$2:$A$181,0))</f>
        <v>1785.14</v>
      </c>
      <c r="I3482" s="12" t="str">
        <f aca="false">INDEX(Orders!$G$2:$G$3525,MATCH(B3482,Orders!$A$2:$A$3525,0))</f>
        <v>Returned</v>
      </c>
      <c r="J3482" s="16" t="n">
        <f aca="false">D3482*E3482*(1-F3482/100)</f>
        <v>2809</v>
      </c>
      <c r="K3482" s="16" t="n">
        <f aca="false">D3482*H3482</f>
        <v>1785.14</v>
      </c>
      <c r="L3482" s="16" t="n">
        <f aca="false">J3482-K3482</f>
        <v>1023.86</v>
      </c>
    </row>
    <row r="3483" customFormat="false" ht="15" hidden="false" customHeight="false" outlineLevel="0" collapsed="false">
      <c r="A3483" s="12" t="n">
        <v>3482</v>
      </c>
      <c r="B3483" s="12" t="n">
        <v>1830</v>
      </c>
      <c r="C3483" s="12" t="n">
        <v>172</v>
      </c>
      <c r="D3483" s="12" t="n">
        <v>1</v>
      </c>
      <c r="E3483" s="16" t="n">
        <v>249</v>
      </c>
      <c r="F3483" s="12" t="n">
        <v>15</v>
      </c>
      <c r="G3483" s="12" t="str">
        <f aca="false">INDEX(Products!$C$2:$C$181,MATCH(C3483,Products!$A$2:$A$181,0))</f>
        <v>Books &amp; Stationery</v>
      </c>
      <c r="H3483" s="16" t="n">
        <f aca="false">INDEX(Products!$E$2:$E$181,MATCH(C3483,Products!$A$2:$A$181,0))</f>
        <v>158.56</v>
      </c>
      <c r="I3483" s="12" t="str">
        <f aca="false">INDEX(Orders!$G$2:$G$3525,MATCH(B3483,Orders!$A$2:$A$3525,0))</f>
        <v>Delivered</v>
      </c>
      <c r="J3483" s="16" t="n">
        <f aca="false">D3483*E3483*(1-F3483/100)</f>
        <v>211.65</v>
      </c>
      <c r="K3483" s="16" t="n">
        <f aca="false">D3483*H3483</f>
        <v>158.56</v>
      </c>
      <c r="L3483" s="16" t="n">
        <f aca="false">J3483-K3483</f>
        <v>53.09</v>
      </c>
    </row>
    <row r="3484" customFormat="false" ht="15" hidden="false" customHeight="false" outlineLevel="0" collapsed="false">
      <c r="A3484" s="12" t="n">
        <v>3483</v>
      </c>
      <c r="B3484" s="12" t="n">
        <v>1830</v>
      </c>
      <c r="C3484" s="12" t="n">
        <v>16</v>
      </c>
      <c r="D3484" s="12" t="n">
        <v>1</v>
      </c>
      <c r="E3484" s="16" t="n">
        <v>3969</v>
      </c>
      <c r="F3484" s="12" t="n">
        <v>5</v>
      </c>
      <c r="G3484" s="12" t="str">
        <f aca="false">INDEX(Products!$C$2:$C$181,MATCH(C3484,Products!$A$2:$A$181,0))</f>
        <v>Electronics</v>
      </c>
      <c r="H3484" s="16" t="n">
        <f aca="false">INDEX(Products!$E$2:$E$181,MATCH(C3484,Products!$A$2:$A$181,0))</f>
        <v>2318.31</v>
      </c>
      <c r="I3484" s="12" t="str">
        <f aca="false">INDEX(Orders!$G$2:$G$3525,MATCH(B3484,Orders!$A$2:$A$3525,0))</f>
        <v>Delivered</v>
      </c>
      <c r="J3484" s="16" t="n">
        <f aca="false">D3484*E3484*(1-F3484/100)</f>
        <v>3770.55</v>
      </c>
      <c r="K3484" s="16" t="n">
        <f aca="false">D3484*H3484</f>
        <v>2318.31</v>
      </c>
      <c r="L3484" s="16" t="n">
        <f aca="false">J3484-K3484</f>
        <v>1452.24</v>
      </c>
    </row>
    <row r="3485" customFormat="false" ht="15" hidden="false" customHeight="false" outlineLevel="0" collapsed="false">
      <c r="A3485" s="12" t="n">
        <v>3484</v>
      </c>
      <c r="B3485" s="12" t="n">
        <v>1831</v>
      </c>
      <c r="C3485" s="12" t="n">
        <v>41</v>
      </c>
      <c r="D3485" s="12" t="n">
        <v>3</v>
      </c>
      <c r="E3485" s="16" t="n">
        <v>4379</v>
      </c>
      <c r="F3485" s="12" t="n">
        <v>15</v>
      </c>
      <c r="G3485" s="12" t="str">
        <f aca="false">INDEX(Products!$C$2:$C$181,MATCH(C3485,Products!$A$2:$A$181,0))</f>
        <v>Home &amp; Kitchen</v>
      </c>
      <c r="H3485" s="16" t="n">
        <f aca="false">INDEX(Products!$E$2:$E$181,MATCH(C3485,Products!$A$2:$A$181,0))</f>
        <v>2954.33</v>
      </c>
      <c r="I3485" s="12" t="str">
        <f aca="false">INDEX(Orders!$G$2:$G$3525,MATCH(B3485,Orders!$A$2:$A$3525,0))</f>
        <v>Delivered</v>
      </c>
      <c r="J3485" s="16" t="n">
        <f aca="false">D3485*E3485*(1-F3485/100)</f>
        <v>11166.45</v>
      </c>
      <c r="K3485" s="16" t="n">
        <f aca="false">D3485*H3485</f>
        <v>8862.99</v>
      </c>
      <c r="L3485" s="16" t="n">
        <f aca="false">J3485-K3485</f>
        <v>2303.46</v>
      </c>
    </row>
    <row r="3486" customFormat="false" ht="15" hidden="false" customHeight="false" outlineLevel="0" collapsed="false">
      <c r="A3486" s="12" t="n">
        <v>3485</v>
      </c>
      <c r="B3486" s="12" t="n">
        <v>1832</v>
      </c>
      <c r="C3486" s="12" t="n">
        <v>81</v>
      </c>
      <c r="D3486" s="12" t="n">
        <v>1</v>
      </c>
      <c r="E3486" s="16" t="n">
        <v>1299</v>
      </c>
      <c r="F3486" s="12" t="n">
        <v>5</v>
      </c>
      <c r="G3486" s="12" t="str">
        <f aca="false">INDEX(Products!$C$2:$C$181,MATCH(C3486,Products!$A$2:$A$181,0))</f>
        <v>Fashion</v>
      </c>
      <c r="H3486" s="16" t="n">
        <f aca="false">INDEX(Products!$E$2:$E$181,MATCH(C3486,Products!$A$2:$A$181,0))</f>
        <v>878.72</v>
      </c>
      <c r="I3486" s="12" t="str">
        <f aca="false">INDEX(Orders!$G$2:$G$3525,MATCH(B3486,Orders!$A$2:$A$3525,0))</f>
        <v>Returned</v>
      </c>
      <c r="J3486" s="16" t="n">
        <f aca="false">D3486*E3486*(1-F3486/100)</f>
        <v>1234.05</v>
      </c>
      <c r="K3486" s="16" t="n">
        <f aca="false">D3486*H3486</f>
        <v>878.72</v>
      </c>
      <c r="L3486" s="16" t="n">
        <f aca="false">J3486-K3486</f>
        <v>355.33</v>
      </c>
    </row>
    <row r="3487" customFormat="false" ht="15" hidden="false" customHeight="false" outlineLevel="0" collapsed="false">
      <c r="A3487" s="12" t="n">
        <v>3486</v>
      </c>
      <c r="B3487" s="12" t="n">
        <v>1833</v>
      </c>
      <c r="C3487" s="12" t="n">
        <v>11</v>
      </c>
      <c r="D3487" s="12" t="n">
        <v>1</v>
      </c>
      <c r="E3487" s="16" t="n">
        <v>3989</v>
      </c>
      <c r="F3487" s="12" t="n">
        <v>0</v>
      </c>
      <c r="G3487" s="12" t="str">
        <f aca="false">INDEX(Products!$C$2:$C$181,MATCH(C3487,Products!$A$2:$A$181,0))</f>
        <v>Electronics</v>
      </c>
      <c r="H3487" s="16" t="n">
        <f aca="false">INDEX(Products!$E$2:$E$181,MATCH(C3487,Products!$A$2:$A$181,0))</f>
        <v>2305.24</v>
      </c>
      <c r="I3487" s="12" t="str">
        <f aca="false">INDEX(Orders!$G$2:$G$3525,MATCH(B3487,Orders!$A$2:$A$3525,0))</f>
        <v>Delivered</v>
      </c>
      <c r="J3487" s="16" t="n">
        <f aca="false">D3487*E3487*(1-F3487/100)</f>
        <v>3989</v>
      </c>
      <c r="K3487" s="16" t="n">
        <f aca="false">D3487*H3487</f>
        <v>2305.24</v>
      </c>
      <c r="L3487" s="16" t="n">
        <f aca="false">J3487-K3487</f>
        <v>1683.76</v>
      </c>
    </row>
    <row r="3488" customFormat="false" ht="15" hidden="false" customHeight="false" outlineLevel="0" collapsed="false">
      <c r="A3488" s="12" t="n">
        <v>3487</v>
      </c>
      <c r="B3488" s="12" t="n">
        <v>1833</v>
      </c>
      <c r="C3488" s="12" t="n">
        <v>84</v>
      </c>
      <c r="D3488" s="12" t="n">
        <v>1</v>
      </c>
      <c r="E3488" s="16" t="n">
        <v>1179</v>
      </c>
      <c r="F3488" s="12" t="n">
        <v>15</v>
      </c>
      <c r="G3488" s="12" t="str">
        <f aca="false">INDEX(Products!$C$2:$C$181,MATCH(C3488,Products!$A$2:$A$181,0))</f>
        <v>Fashion</v>
      </c>
      <c r="H3488" s="16" t="n">
        <f aca="false">INDEX(Products!$E$2:$E$181,MATCH(C3488,Products!$A$2:$A$181,0))</f>
        <v>692.43</v>
      </c>
      <c r="I3488" s="12" t="str">
        <f aca="false">INDEX(Orders!$G$2:$G$3525,MATCH(B3488,Orders!$A$2:$A$3525,0))</f>
        <v>Delivered</v>
      </c>
      <c r="J3488" s="16" t="n">
        <f aca="false">D3488*E3488*(1-F3488/100)</f>
        <v>1002.15</v>
      </c>
      <c r="K3488" s="16" t="n">
        <f aca="false">D3488*H3488</f>
        <v>692.43</v>
      </c>
      <c r="L3488" s="16" t="n">
        <f aca="false">J3488-K3488</f>
        <v>309.72</v>
      </c>
    </row>
    <row r="3489" customFormat="false" ht="15" hidden="false" customHeight="false" outlineLevel="0" collapsed="false">
      <c r="A3489" s="12" t="n">
        <v>3488</v>
      </c>
      <c r="B3489" s="12" t="n">
        <v>1833</v>
      </c>
      <c r="C3489" s="12" t="n">
        <v>61</v>
      </c>
      <c r="D3489" s="12" t="n">
        <v>1</v>
      </c>
      <c r="E3489" s="16" t="n">
        <v>2489</v>
      </c>
      <c r="F3489" s="12" t="n">
        <v>5</v>
      </c>
      <c r="G3489" s="12" t="str">
        <f aca="false">INDEX(Products!$C$2:$C$181,MATCH(C3489,Products!$A$2:$A$181,0))</f>
        <v>Fashion</v>
      </c>
      <c r="H3489" s="16" t="n">
        <f aca="false">INDEX(Products!$E$2:$E$181,MATCH(C3489,Products!$A$2:$A$181,0))</f>
        <v>1815.02</v>
      </c>
      <c r="I3489" s="12" t="str">
        <f aca="false">INDEX(Orders!$G$2:$G$3525,MATCH(B3489,Orders!$A$2:$A$3525,0))</f>
        <v>Delivered</v>
      </c>
      <c r="J3489" s="16" t="n">
        <f aca="false">D3489*E3489*(1-F3489/100)</f>
        <v>2364.55</v>
      </c>
      <c r="K3489" s="16" t="n">
        <f aca="false">D3489*H3489</f>
        <v>1815.02</v>
      </c>
      <c r="L3489" s="16" t="n">
        <f aca="false">J3489-K3489</f>
        <v>549.53</v>
      </c>
    </row>
    <row r="3490" customFormat="false" ht="15" hidden="false" customHeight="false" outlineLevel="0" collapsed="false">
      <c r="A3490" s="12" t="n">
        <v>3489</v>
      </c>
      <c r="B3490" s="12" t="n">
        <v>1834</v>
      </c>
      <c r="C3490" s="12" t="n">
        <v>100</v>
      </c>
      <c r="D3490" s="12" t="n">
        <v>1</v>
      </c>
      <c r="E3490" s="16" t="n">
        <v>1619</v>
      </c>
      <c r="F3490" s="12" t="n">
        <v>0</v>
      </c>
      <c r="G3490" s="12" t="str">
        <f aca="false">INDEX(Products!$C$2:$C$181,MATCH(C3490,Products!$A$2:$A$181,0))</f>
        <v>Beauty</v>
      </c>
      <c r="H3490" s="16" t="n">
        <f aca="false">INDEX(Products!$E$2:$E$181,MATCH(C3490,Products!$A$2:$A$181,0))</f>
        <v>1142.97</v>
      </c>
      <c r="I3490" s="12" t="str">
        <f aca="false">INDEX(Orders!$G$2:$G$3525,MATCH(B3490,Orders!$A$2:$A$3525,0))</f>
        <v>Delivered</v>
      </c>
      <c r="J3490" s="16" t="n">
        <f aca="false">D3490*E3490*(1-F3490/100)</f>
        <v>1619</v>
      </c>
      <c r="K3490" s="16" t="n">
        <f aca="false">D3490*H3490</f>
        <v>1142.97</v>
      </c>
      <c r="L3490" s="16" t="n">
        <f aca="false">J3490-K3490</f>
        <v>476.03</v>
      </c>
    </row>
    <row r="3491" customFormat="false" ht="15" hidden="false" customHeight="false" outlineLevel="0" collapsed="false">
      <c r="A3491" s="12" t="n">
        <v>3490</v>
      </c>
      <c r="B3491" s="12" t="n">
        <v>1835</v>
      </c>
      <c r="C3491" s="12" t="n">
        <v>167</v>
      </c>
      <c r="D3491" s="12" t="n">
        <v>1</v>
      </c>
      <c r="E3491" s="16" t="n">
        <v>119</v>
      </c>
      <c r="F3491" s="12" t="n">
        <v>5</v>
      </c>
      <c r="G3491" s="12" t="str">
        <f aca="false">INDEX(Products!$C$2:$C$181,MATCH(C3491,Products!$A$2:$A$181,0))</f>
        <v>Books &amp; Stationery</v>
      </c>
      <c r="H3491" s="16" t="n">
        <f aca="false">INDEX(Products!$E$2:$E$181,MATCH(C3491,Products!$A$2:$A$181,0))</f>
        <v>68.21</v>
      </c>
      <c r="I3491" s="12" t="str">
        <f aca="false">INDEX(Orders!$G$2:$G$3525,MATCH(B3491,Orders!$A$2:$A$3525,0))</f>
        <v>Delivered</v>
      </c>
      <c r="J3491" s="16" t="n">
        <f aca="false">D3491*E3491*(1-F3491/100)</f>
        <v>113.05</v>
      </c>
      <c r="K3491" s="16" t="n">
        <f aca="false">D3491*H3491</f>
        <v>68.21</v>
      </c>
      <c r="L3491" s="16" t="n">
        <f aca="false">J3491-K3491</f>
        <v>44.84</v>
      </c>
    </row>
    <row r="3492" customFormat="false" ht="15" hidden="false" customHeight="false" outlineLevel="0" collapsed="false">
      <c r="A3492" s="12" t="n">
        <v>3491</v>
      </c>
      <c r="B3492" s="12" t="n">
        <v>1836</v>
      </c>
      <c r="C3492" s="12" t="n">
        <v>65</v>
      </c>
      <c r="D3492" s="12" t="n">
        <v>1</v>
      </c>
      <c r="E3492" s="16" t="n">
        <v>329</v>
      </c>
      <c r="F3492" s="12" t="n">
        <v>0</v>
      </c>
      <c r="G3492" s="12" t="str">
        <f aca="false">INDEX(Products!$C$2:$C$181,MATCH(C3492,Products!$A$2:$A$181,0))</f>
        <v>Fashion</v>
      </c>
      <c r="H3492" s="16" t="n">
        <f aca="false">INDEX(Products!$E$2:$E$181,MATCH(C3492,Products!$A$2:$A$181,0))</f>
        <v>214.56</v>
      </c>
      <c r="I3492" s="12" t="str">
        <f aca="false">INDEX(Orders!$G$2:$G$3525,MATCH(B3492,Orders!$A$2:$A$3525,0))</f>
        <v>Delivered</v>
      </c>
      <c r="J3492" s="16" t="n">
        <f aca="false">D3492*E3492*(1-F3492/100)</f>
        <v>329</v>
      </c>
      <c r="K3492" s="16" t="n">
        <f aca="false">D3492*H3492</f>
        <v>214.56</v>
      </c>
      <c r="L3492" s="16" t="n">
        <f aca="false">J3492-K3492</f>
        <v>114.44</v>
      </c>
    </row>
    <row r="3493" customFormat="false" ht="15" hidden="false" customHeight="false" outlineLevel="0" collapsed="false">
      <c r="A3493" s="12" t="n">
        <v>3492</v>
      </c>
      <c r="B3493" s="12" t="n">
        <v>1836</v>
      </c>
      <c r="C3493" s="12" t="n">
        <v>118</v>
      </c>
      <c r="D3493" s="12" t="n">
        <v>1</v>
      </c>
      <c r="E3493" s="16" t="n">
        <v>479</v>
      </c>
      <c r="F3493" s="12" t="n">
        <v>10</v>
      </c>
      <c r="G3493" s="12" t="str">
        <f aca="false">INDEX(Products!$C$2:$C$181,MATCH(C3493,Products!$A$2:$A$181,0))</f>
        <v>Beauty</v>
      </c>
      <c r="H3493" s="16" t="n">
        <f aca="false">INDEX(Products!$E$2:$E$181,MATCH(C3493,Products!$A$2:$A$181,0))</f>
        <v>332.66</v>
      </c>
      <c r="I3493" s="12" t="str">
        <f aca="false">INDEX(Orders!$G$2:$G$3525,MATCH(B3493,Orders!$A$2:$A$3525,0))</f>
        <v>Delivered</v>
      </c>
      <c r="J3493" s="16" t="n">
        <f aca="false">D3493*E3493*(1-F3493/100)</f>
        <v>431.1</v>
      </c>
      <c r="K3493" s="16" t="n">
        <f aca="false">D3493*H3493</f>
        <v>332.66</v>
      </c>
      <c r="L3493" s="16" t="n">
        <f aca="false">J3493-K3493</f>
        <v>98.44</v>
      </c>
    </row>
    <row r="3494" customFormat="false" ht="15" hidden="false" customHeight="false" outlineLevel="0" collapsed="false">
      <c r="A3494" s="12" t="n">
        <v>3493</v>
      </c>
      <c r="B3494" s="12" t="n">
        <v>1836</v>
      </c>
      <c r="C3494" s="12" t="n">
        <v>1</v>
      </c>
      <c r="D3494" s="12" t="n">
        <v>1</v>
      </c>
      <c r="E3494" s="16" t="n">
        <v>2759</v>
      </c>
      <c r="F3494" s="12" t="n">
        <v>0</v>
      </c>
      <c r="G3494" s="12" t="str">
        <f aca="false">INDEX(Products!$C$2:$C$181,MATCH(C3494,Products!$A$2:$A$181,0))</f>
        <v>Electronics</v>
      </c>
      <c r="H3494" s="16" t="n">
        <f aca="false">INDEX(Products!$E$2:$E$181,MATCH(C3494,Products!$A$2:$A$181,0))</f>
        <v>2042.05</v>
      </c>
      <c r="I3494" s="12" t="str">
        <f aca="false">INDEX(Orders!$G$2:$G$3525,MATCH(B3494,Orders!$A$2:$A$3525,0))</f>
        <v>Delivered</v>
      </c>
      <c r="J3494" s="16" t="n">
        <f aca="false">D3494*E3494*(1-F3494/100)</f>
        <v>2759</v>
      </c>
      <c r="K3494" s="16" t="n">
        <f aca="false">D3494*H3494</f>
        <v>2042.05</v>
      </c>
      <c r="L3494" s="16" t="n">
        <f aca="false">J3494-K3494</f>
        <v>716.95</v>
      </c>
    </row>
    <row r="3495" customFormat="false" ht="15" hidden="false" customHeight="false" outlineLevel="0" collapsed="false">
      <c r="A3495" s="12" t="n">
        <v>3494</v>
      </c>
      <c r="B3495" s="12" t="n">
        <v>1836</v>
      </c>
      <c r="C3495" s="12" t="n">
        <v>125</v>
      </c>
      <c r="D3495" s="12" t="n">
        <v>1</v>
      </c>
      <c r="E3495" s="16" t="n">
        <v>3869</v>
      </c>
      <c r="F3495" s="12" t="n">
        <v>0</v>
      </c>
      <c r="G3495" s="12" t="str">
        <f aca="false">INDEX(Products!$C$2:$C$181,MATCH(C3495,Products!$A$2:$A$181,0))</f>
        <v>Sports &amp; Fitness</v>
      </c>
      <c r="H3495" s="16" t="n">
        <f aca="false">INDEX(Products!$E$2:$E$181,MATCH(C3495,Products!$A$2:$A$181,0))</f>
        <v>2788.01</v>
      </c>
      <c r="I3495" s="12" t="str">
        <f aca="false">INDEX(Orders!$G$2:$G$3525,MATCH(B3495,Orders!$A$2:$A$3525,0))</f>
        <v>Delivered</v>
      </c>
      <c r="J3495" s="16" t="n">
        <f aca="false">D3495*E3495*(1-F3495/100)</f>
        <v>3869</v>
      </c>
      <c r="K3495" s="16" t="n">
        <f aca="false">D3495*H3495</f>
        <v>2788.01</v>
      </c>
      <c r="L3495" s="16" t="n">
        <f aca="false">J3495-K3495</f>
        <v>1080.99</v>
      </c>
    </row>
    <row r="3496" customFormat="false" ht="15" hidden="false" customHeight="false" outlineLevel="0" collapsed="false">
      <c r="A3496" s="12" t="n">
        <v>3495</v>
      </c>
      <c r="B3496" s="12" t="n">
        <v>1837</v>
      </c>
      <c r="C3496" s="12" t="n">
        <v>97</v>
      </c>
      <c r="D3496" s="12" t="n">
        <v>1</v>
      </c>
      <c r="E3496" s="16" t="n">
        <v>1649</v>
      </c>
      <c r="F3496" s="12" t="n">
        <v>0</v>
      </c>
      <c r="G3496" s="12" t="str">
        <f aca="false">INDEX(Products!$C$2:$C$181,MATCH(C3496,Products!$A$2:$A$181,0))</f>
        <v>Beauty</v>
      </c>
      <c r="H3496" s="16" t="n">
        <f aca="false">INDEX(Products!$E$2:$E$181,MATCH(C3496,Products!$A$2:$A$181,0))</f>
        <v>1115.75</v>
      </c>
      <c r="I3496" s="12" t="str">
        <f aca="false">INDEX(Orders!$G$2:$G$3525,MATCH(B3496,Orders!$A$2:$A$3525,0))</f>
        <v>Cancelled</v>
      </c>
      <c r="J3496" s="16" t="n">
        <f aca="false">D3496*E3496*(1-F3496/100)</f>
        <v>1649</v>
      </c>
      <c r="K3496" s="16" t="n">
        <f aca="false">D3496*H3496</f>
        <v>1115.75</v>
      </c>
      <c r="L3496" s="16" t="n">
        <f aca="false">J3496-K3496</f>
        <v>533.25</v>
      </c>
    </row>
    <row r="3497" customFormat="false" ht="15" hidden="false" customHeight="false" outlineLevel="0" collapsed="false">
      <c r="A3497" s="12" t="n">
        <v>3496</v>
      </c>
      <c r="B3497" s="12" t="n">
        <v>1838</v>
      </c>
      <c r="C3497" s="12" t="n">
        <v>163</v>
      </c>
      <c r="D3497" s="12" t="n">
        <v>1</v>
      </c>
      <c r="E3497" s="16" t="n">
        <v>869</v>
      </c>
      <c r="F3497" s="12" t="n">
        <v>10</v>
      </c>
      <c r="G3497" s="12" t="str">
        <f aca="false">INDEX(Products!$C$2:$C$181,MATCH(C3497,Products!$A$2:$A$181,0))</f>
        <v>Books &amp; Stationery</v>
      </c>
      <c r="H3497" s="16" t="n">
        <f aca="false">INDEX(Products!$E$2:$E$181,MATCH(C3497,Products!$A$2:$A$181,0))</f>
        <v>606.2</v>
      </c>
      <c r="I3497" s="12" t="str">
        <f aca="false">INDEX(Orders!$G$2:$G$3525,MATCH(B3497,Orders!$A$2:$A$3525,0))</f>
        <v>Delivered</v>
      </c>
      <c r="J3497" s="16" t="n">
        <f aca="false">D3497*E3497*(1-F3497/100)</f>
        <v>782.1</v>
      </c>
      <c r="K3497" s="16" t="n">
        <f aca="false">D3497*H3497</f>
        <v>606.2</v>
      </c>
      <c r="L3497" s="16" t="n">
        <f aca="false">J3497-K3497</f>
        <v>175.9</v>
      </c>
    </row>
    <row r="3498" customFormat="false" ht="15" hidden="false" customHeight="false" outlineLevel="0" collapsed="false">
      <c r="A3498" s="12" t="n">
        <v>3497</v>
      </c>
      <c r="B3498" s="12" t="n">
        <v>1839</v>
      </c>
      <c r="C3498" s="12" t="n">
        <v>178</v>
      </c>
      <c r="D3498" s="12" t="n">
        <v>1</v>
      </c>
      <c r="E3498" s="16" t="n">
        <v>169</v>
      </c>
      <c r="F3498" s="12" t="n">
        <v>0</v>
      </c>
      <c r="G3498" s="12" t="str">
        <f aca="false">INDEX(Products!$C$2:$C$181,MATCH(C3498,Products!$A$2:$A$181,0))</f>
        <v>Books &amp; Stationery</v>
      </c>
      <c r="H3498" s="16" t="n">
        <f aca="false">INDEX(Products!$E$2:$E$181,MATCH(C3498,Products!$A$2:$A$181,0))</f>
        <v>114.66</v>
      </c>
      <c r="I3498" s="12" t="str">
        <f aca="false">INDEX(Orders!$G$2:$G$3525,MATCH(B3498,Orders!$A$2:$A$3525,0))</f>
        <v>Delivered</v>
      </c>
      <c r="J3498" s="16" t="n">
        <f aca="false">D3498*E3498*(1-F3498/100)</f>
        <v>169</v>
      </c>
      <c r="K3498" s="16" t="n">
        <f aca="false">D3498*H3498</f>
        <v>114.66</v>
      </c>
      <c r="L3498" s="16" t="n">
        <f aca="false">J3498-K3498</f>
        <v>54.34</v>
      </c>
    </row>
    <row r="3499" customFormat="false" ht="15" hidden="false" customHeight="false" outlineLevel="0" collapsed="false">
      <c r="A3499" s="12" t="n">
        <v>3498</v>
      </c>
      <c r="B3499" s="12" t="n">
        <v>1839</v>
      </c>
      <c r="C3499" s="12" t="n">
        <v>179</v>
      </c>
      <c r="D3499" s="12" t="n">
        <v>3</v>
      </c>
      <c r="E3499" s="16" t="n">
        <v>129</v>
      </c>
      <c r="F3499" s="12" t="n">
        <v>10</v>
      </c>
      <c r="G3499" s="12" t="str">
        <f aca="false">INDEX(Products!$C$2:$C$181,MATCH(C3499,Products!$A$2:$A$181,0))</f>
        <v>Books &amp; Stationery</v>
      </c>
      <c r="H3499" s="16" t="n">
        <f aca="false">INDEX(Products!$E$2:$E$181,MATCH(C3499,Products!$A$2:$A$181,0))</f>
        <v>86.06</v>
      </c>
      <c r="I3499" s="12" t="str">
        <f aca="false">INDEX(Orders!$G$2:$G$3525,MATCH(B3499,Orders!$A$2:$A$3525,0))</f>
        <v>Delivered</v>
      </c>
      <c r="J3499" s="16" t="n">
        <f aca="false">D3499*E3499*(1-F3499/100)</f>
        <v>348.3</v>
      </c>
      <c r="K3499" s="16" t="n">
        <f aca="false">D3499*H3499</f>
        <v>258.18</v>
      </c>
      <c r="L3499" s="16" t="n">
        <f aca="false">J3499-K3499</f>
        <v>90.12</v>
      </c>
    </row>
    <row r="3500" customFormat="false" ht="15" hidden="false" customHeight="false" outlineLevel="0" collapsed="false">
      <c r="A3500" s="12" t="n">
        <v>3499</v>
      </c>
      <c r="B3500" s="12" t="n">
        <v>1839</v>
      </c>
      <c r="C3500" s="12" t="n">
        <v>169</v>
      </c>
      <c r="D3500" s="12" t="n">
        <v>2</v>
      </c>
      <c r="E3500" s="16" t="n">
        <v>789</v>
      </c>
      <c r="F3500" s="12" t="n">
        <v>0</v>
      </c>
      <c r="G3500" s="12" t="str">
        <f aca="false">INDEX(Products!$C$2:$C$181,MATCH(C3500,Products!$A$2:$A$181,0))</f>
        <v>Books &amp; Stationery</v>
      </c>
      <c r="H3500" s="16" t="n">
        <f aca="false">INDEX(Products!$E$2:$E$181,MATCH(C3500,Products!$A$2:$A$181,0))</f>
        <v>544.99</v>
      </c>
      <c r="I3500" s="12" t="str">
        <f aca="false">INDEX(Orders!$G$2:$G$3525,MATCH(B3500,Orders!$A$2:$A$3525,0))</f>
        <v>Delivered</v>
      </c>
      <c r="J3500" s="16" t="n">
        <f aca="false">D3500*E3500*(1-F3500/100)</f>
        <v>1578</v>
      </c>
      <c r="K3500" s="16" t="n">
        <f aca="false">D3500*H3500</f>
        <v>1089.98</v>
      </c>
      <c r="L3500" s="16" t="n">
        <f aca="false">J3500-K3500</f>
        <v>488.02</v>
      </c>
    </row>
    <row r="3501" customFormat="false" ht="15" hidden="false" customHeight="false" outlineLevel="0" collapsed="false">
      <c r="A3501" s="12" t="n">
        <v>3500</v>
      </c>
      <c r="B3501" s="12" t="n">
        <v>1839</v>
      </c>
      <c r="C3501" s="12" t="n">
        <v>53</v>
      </c>
      <c r="D3501" s="12" t="n">
        <v>1</v>
      </c>
      <c r="E3501" s="16" t="n">
        <v>4579</v>
      </c>
      <c r="F3501" s="12" t="n">
        <v>0</v>
      </c>
      <c r="G3501" s="12" t="str">
        <f aca="false">INDEX(Products!$C$2:$C$181,MATCH(C3501,Products!$A$2:$A$181,0))</f>
        <v>Home &amp; Kitchen</v>
      </c>
      <c r="H3501" s="16" t="n">
        <f aca="false">INDEX(Products!$E$2:$E$181,MATCH(C3501,Products!$A$2:$A$181,0))</f>
        <v>2746.75</v>
      </c>
      <c r="I3501" s="12" t="str">
        <f aca="false">INDEX(Orders!$G$2:$G$3525,MATCH(B3501,Orders!$A$2:$A$3525,0))</f>
        <v>Delivered</v>
      </c>
      <c r="J3501" s="16" t="n">
        <f aca="false">D3501*E3501*(1-F3501/100)</f>
        <v>4579</v>
      </c>
      <c r="K3501" s="16" t="n">
        <f aca="false">D3501*H3501</f>
        <v>2746.75</v>
      </c>
      <c r="L3501" s="16" t="n">
        <f aca="false">J3501-K3501</f>
        <v>1832.25</v>
      </c>
    </row>
    <row r="3502" customFormat="false" ht="15" hidden="false" customHeight="false" outlineLevel="0" collapsed="false">
      <c r="A3502" s="12" t="n">
        <v>3501</v>
      </c>
      <c r="B3502" s="12" t="n">
        <v>1840</v>
      </c>
      <c r="C3502" s="12" t="n">
        <v>81</v>
      </c>
      <c r="D3502" s="12" t="n">
        <v>1</v>
      </c>
      <c r="E3502" s="16" t="n">
        <v>1299</v>
      </c>
      <c r="F3502" s="12" t="n">
        <v>0</v>
      </c>
      <c r="G3502" s="12" t="str">
        <f aca="false">INDEX(Products!$C$2:$C$181,MATCH(C3502,Products!$A$2:$A$181,0))</f>
        <v>Fashion</v>
      </c>
      <c r="H3502" s="16" t="n">
        <f aca="false">INDEX(Products!$E$2:$E$181,MATCH(C3502,Products!$A$2:$A$181,0))</f>
        <v>878.72</v>
      </c>
      <c r="I3502" s="12" t="str">
        <f aca="false">INDEX(Orders!$G$2:$G$3525,MATCH(B3502,Orders!$A$2:$A$3525,0))</f>
        <v>Delivered</v>
      </c>
      <c r="J3502" s="16" t="n">
        <f aca="false">D3502*E3502*(1-F3502/100)</f>
        <v>1299</v>
      </c>
      <c r="K3502" s="16" t="n">
        <f aca="false">D3502*H3502</f>
        <v>878.72</v>
      </c>
      <c r="L3502" s="16" t="n">
        <f aca="false">J3502-K3502</f>
        <v>420.28</v>
      </c>
    </row>
    <row r="3503" customFormat="false" ht="15" hidden="false" customHeight="false" outlineLevel="0" collapsed="false">
      <c r="A3503" s="12" t="n">
        <v>3502</v>
      </c>
      <c r="B3503" s="12" t="n">
        <v>1840</v>
      </c>
      <c r="C3503" s="12" t="n">
        <v>106</v>
      </c>
      <c r="D3503" s="12" t="n">
        <v>1</v>
      </c>
      <c r="E3503" s="16" t="n">
        <v>1069</v>
      </c>
      <c r="F3503" s="12" t="n">
        <v>15</v>
      </c>
      <c r="G3503" s="12" t="str">
        <f aca="false">INDEX(Products!$C$2:$C$181,MATCH(C3503,Products!$A$2:$A$181,0))</f>
        <v>Beauty</v>
      </c>
      <c r="H3503" s="16" t="n">
        <f aca="false">INDEX(Products!$E$2:$E$181,MATCH(C3503,Products!$A$2:$A$181,0))</f>
        <v>735.88</v>
      </c>
      <c r="I3503" s="12" t="str">
        <f aca="false">INDEX(Orders!$G$2:$G$3525,MATCH(B3503,Orders!$A$2:$A$3525,0))</f>
        <v>Delivered</v>
      </c>
      <c r="J3503" s="16" t="n">
        <f aca="false">D3503*E3503*(1-F3503/100)</f>
        <v>908.65</v>
      </c>
      <c r="K3503" s="16" t="n">
        <f aca="false">D3503*H3503</f>
        <v>735.88</v>
      </c>
      <c r="L3503" s="16" t="n">
        <f aca="false">J3503-K3503</f>
        <v>172.77</v>
      </c>
    </row>
    <row r="3504" customFormat="false" ht="15" hidden="false" customHeight="false" outlineLevel="0" collapsed="false">
      <c r="A3504" s="12" t="n">
        <v>3503</v>
      </c>
      <c r="B3504" s="12" t="n">
        <v>1840</v>
      </c>
      <c r="C3504" s="12" t="n">
        <v>60</v>
      </c>
      <c r="D3504" s="12" t="n">
        <v>2</v>
      </c>
      <c r="E3504" s="16" t="n">
        <v>4519</v>
      </c>
      <c r="F3504" s="12" t="n">
        <v>10</v>
      </c>
      <c r="G3504" s="12" t="str">
        <f aca="false">INDEX(Products!$C$2:$C$181,MATCH(C3504,Products!$A$2:$A$181,0))</f>
        <v>Home &amp; Kitchen</v>
      </c>
      <c r="H3504" s="16" t="n">
        <f aca="false">INDEX(Products!$E$2:$E$181,MATCH(C3504,Products!$A$2:$A$181,0))</f>
        <v>2972.91</v>
      </c>
      <c r="I3504" s="12" t="str">
        <f aca="false">INDEX(Orders!$G$2:$G$3525,MATCH(B3504,Orders!$A$2:$A$3525,0))</f>
        <v>Delivered</v>
      </c>
      <c r="J3504" s="16" t="n">
        <f aca="false">D3504*E3504*(1-F3504/100)</f>
        <v>8134.2</v>
      </c>
      <c r="K3504" s="16" t="n">
        <f aca="false">D3504*H3504</f>
        <v>5945.82</v>
      </c>
      <c r="L3504" s="16" t="n">
        <f aca="false">J3504-K3504</f>
        <v>2188.38</v>
      </c>
    </row>
    <row r="3505" customFormat="false" ht="15" hidden="false" customHeight="false" outlineLevel="0" collapsed="false">
      <c r="A3505" s="12" t="n">
        <v>3504</v>
      </c>
      <c r="B3505" s="12" t="n">
        <v>1840</v>
      </c>
      <c r="C3505" s="12" t="n">
        <v>11</v>
      </c>
      <c r="D3505" s="12" t="n">
        <v>1</v>
      </c>
      <c r="E3505" s="16" t="n">
        <v>3989</v>
      </c>
      <c r="F3505" s="12" t="n">
        <v>20</v>
      </c>
      <c r="G3505" s="12" t="str">
        <f aca="false">INDEX(Products!$C$2:$C$181,MATCH(C3505,Products!$A$2:$A$181,0))</f>
        <v>Electronics</v>
      </c>
      <c r="H3505" s="16" t="n">
        <f aca="false">INDEX(Products!$E$2:$E$181,MATCH(C3505,Products!$A$2:$A$181,0))</f>
        <v>2305.24</v>
      </c>
      <c r="I3505" s="12" t="str">
        <f aca="false">INDEX(Orders!$G$2:$G$3525,MATCH(B3505,Orders!$A$2:$A$3525,0))</f>
        <v>Delivered</v>
      </c>
      <c r="J3505" s="16" t="n">
        <f aca="false">D3505*E3505*(1-F3505/100)</f>
        <v>3191.2</v>
      </c>
      <c r="K3505" s="16" t="n">
        <f aca="false">D3505*H3505</f>
        <v>2305.24</v>
      </c>
      <c r="L3505" s="16" t="n">
        <f aca="false">J3505-K3505</f>
        <v>885.960000000001</v>
      </c>
    </row>
    <row r="3506" customFormat="false" ht="15" hidden="false" customHeight="false" outlineLevel="0" collapsed="false">
      <c r="A3506" s="12" t="n">
        <v>3505</v>
      </c>
      <c r="B3506" s="12" t="n">
        <v>1841</v>
      </c>
      <c r="C3506" s="12" t="n">
        <v>73</v>
      </c>
      <c r="D3506" s="12" t="n">
        <v>1</v>
      </c>
      <c r="E3506" s="16" t="n">
        <v>1079</v>
      </c>
      <c r="F3506" s="12" t="n">
        <v>0</v>
      </c>
      <c r="G3506" s="12" t="str">
        <f aca="false">INDEX(Products!$C$2:$C$181,MATCH(C3506,Products!$A$2:$A$181,0))</f>
        <v>Fashion</v>
      </c>
      <c r="H3506" s="16" t="n">
        <f aca="false">INDEX(Products!$E$2:$E$181,MATCH(C3506,Products!$A$2:$A$181,0))</f>
        <v>601.41</v>
      </c>
      <c r="I3506" s="12" t="str">
        <f aca="false">INDEX(Orders!$G$2:$G$3525,MATCH(B3506,Orders!$A$2:$A$3525,0))</f>
        <v>Delivered</v>
      </c>
      <c r="J3506" s="16" t="n">
        <f aca="false">D3506*E3506*(1-F3506/100)</f>
        <v>1079</v>
      </c>
      <c r="K3506" s="16" t="n">
        <f aca="false">D3506*H3506</f>
        <v>601.41</v>
      </c>
      <c r="L3506" s="16" t="n">
        <f aca="false">J3506-K3506</f>
        <v>477.59</v>
      </c>
    </row>
    <row r="3507" customFormat="false" ht="15" hidden="false" customHeight="false" outlineLevel="0" collapsed="false">
      <c r="A3507" s="12" t="n">
        <v>3506</v>
      </c>
      <c r="B3507" s="12" t="n">
        <v>1841</v>
      </c>
      <c r="C3507" s="12" t="n">
        <v>140</v>
      </c>
      <c r="D3507" s="12" t="n">
        <v>1</v>
      </c>
      <c r="E3507" s="16" t="n">
        <v>2889</v>
      </c>
      <c r="F3507" s="12" t="n">
        <v>10</v>
      </c>
      <c r="G3507" s="12" t="str">
        <f aca="false">INDEX(Products!$C$2:$C$181,MATCH(C3507,Products!$A$2:$A$181,0))</f>
        <v>Sports &amp; Fitness</v>
      </c>
      <c r="H3507" s="16" t="n">
        <f aca="false">INDEX(Products!$E$2:$E$181,MATCH(C3507,Products!$A$2:$A$181,0))</f>
        <v>2048.76</v>
      </c>
      <c r="I3507" s="12" t="str">
        <f aca="false">INDEX(Orders!$G$2:$G$3525,MATCH(B3507,Orders!$A$2:$A$3525,0))</f>
        <v>Delivered</v>
      </c>
      <c r="J3507" s="16" t="n">
        <f aca="false">D3507*E3507*(1-F3507/100)</f>
        <v>2600.1</v>
      </c>
      <c r="K3507" s="16" t="n">
        <f aca="false">D3507*H3507</f>
        <v>2048.76</v>
      </c>
      <c r="L3507" s="16" t="n">
        <f aca="false">J3507-K3507</f>
        <v>551.34</v>
      </c>
    </row>
    <row r="3508" customFormat="false" ht="15" hidden="false" customHeight="false" outlineLevel="0" collapsed="false">
      <c r="A3508" s="12" t="n">
        <v>3507</v>
      </c>
      <c r="B3508" s="12" t="n">
        <v>1841</v>
      </c>
      <c r="C3508" s="12" t="n">
        <v>24</v>
      </c>
      <c r="D3508" s="12" t="n">
        <v>3</v>
      </c>
      <c r="E3508" s="16" t="n">
        <v>2429</v>
      </c>
      <c r="F3508" s="12" t="n">
        <v>0</v>
      </c>
      <c r="G3508" s="12" t="str">
        <f aca="false">INDEX(Products!$C$2:$C$181,MATCH(C3508,Products!$A$2:$A$181,0))</f>
        <v>Electronics</v>
      </c>
      <c r="H3508" s="16" t="n">
        <f aca="false">INDEX(Products!$E$2:$E$181,MATCH(C3508,Products!$A$2:$A$181,0))</f>
        <v>1588.6</v>
      </c>
      <c r="I3508" s="12" t="str">
        <f aca="false">INDEX(Orders!$G$2:$G$3525,MATCH(B3508,Orders!$A$2:$A$3525,0))</f>
        <v>Delivered</v>
      </c>
      <c r="J3508" s="16" t="n">
        <f aca="false">D3508*E3508*(1-F3508/100)</f>
        <v>7287</v>
      </c>
      <c r="K3508" s="16" t="n">
        <f aca="false">D3508*H3508</f>
        <v>4765.8</v>
      </c>
      <c r="L3508" s="16" t="n">
        <f aca="false">J3508-K3508</f>
        <v>2521.2</v>
      </c>
    </row>
    <row r="3509" customFormat="false" ht="15" hidden="false" customHeight="false" outlineLevel="0" collapsed="false">
      <c r="A3509" s="12" t="n">
        <v>3508</v>
      </c>
      <c r="B3509" s="12" t="n">
        <v>1842</v>
      </c>
      <c r="C3509" s="12" t="n">
        <v>149</v>
      </c>
      <c r="D3509" s="12" t="n">
        <v>1</v>
      </c>
      <c r="E3509" s="16" t="n">
        <v>3149</v>
      </c>
      <c r="F3509" s="12" t="n">
        <v>15</v>
      </c>
      <c r="G3509" s="12" t="str">
        <f aca="false">INDEX(Products!$C$2:$C$181,MATCH(C3509,Products!$A$2:$A$181,0))</f>
        <v>Sports &amp; Fitness</v>
      </c>
      <c r="H3509" s="16" t="n">
        <f aca="false">INDEX(Products!$E$2:$E$181,MATCH(C3509,Products!$A$2:$A$181,0))</f>
        <v>1867.87</v>
      </c>
      <c r="I3509" s="12" t="str">
        <f aca="false">INDEX(Orders!$G$2:$G$3525,MATCH(B3509,Orders!$A$2:$A$3525,0))</f>
        <v>Delivered</v>
      </c>
      <c r="J3509" s="16" t="n">
        <f aca="false">D3509*E3509*(1-F3509/100)</f>
        <v>2676.65</v>
      </c>
      <c r="K3509" s="16" t="n">
        <f aca="false">D3509*H3509</f>
        <v>1867.87</v>
      </c>
      <c r="L3509" s="16" t="n">
        <f aca="false">J3509-K3509</f>
        <v>808.78</v>
      </c>
    </row>
    <row r="3510" customFormat="false" ht="15" hidden="false" customHeight="false" outlineLevel="0" collapsed="false">
      <c r="A3510" s="12" t="n">
        <v>3509</v>
      </c>
      <c r="B3510" s="12" t="n">
        <v>1843</v>
      </c>
      <c r="C3510" s="12" t="n">
        <v>119</v>
      </c>
      <c r="D3510" s="12" t="n">
        <v>1</v>
      </c>
      <c r="E3510" s="16" t="n">
        <v>619</v>
      </c>
      <c r="F3510" s="12" t="n">
        <v>0</v>
      </c>
      <c r="G3510" s="12" t="str">
        <f aca="false">INDEX(Products!$C$2:$C$181,MATCH(C3510,Products!$A$2:$A$181,0))</f>
        <v>Beauty</v>
      </c>
      <c r="H3510" s="16" t="n">
        <f aca="false">INDEX(Products!$E$2:$E$181,MATCH(C3510,Products!$A$2:$A$181,0))</f>
        <v>343.46</v>
      </c>
      <c r="I3510" s="12" t="str">
        <f aca="false">INDEX(Orders!$G$2:$G$3525,MATCH(B3510,Orders!$A$2:$A$3525,0))</f>
        <v>Cancelled</v>
      </c>
      <c r="J3510" s="16" t="n">
        <f aca="false">D3510*E3510*(1-F3510/100)</f>
        <v>619</v>
      </c>
      <c r="K3510" s="16" t="n">
        <f aca="false">D3510*H3510</f>
        <v>343.46</v>
      </c>
      <c r="L3510" s="16" t="n">
        <f aca="false">J3510-K3510</f>
        <v>275.54</v>
      </c>
    </row>
    <row r="3511" customFormat="false" ht="15" hidden="false" customHeight="false" outlineLevel="0" collapsed="false">
      <c r="A3511" s="12" t="n">
        <v>3510</v>
      </c>
      <c r="B3511" s="12" t="n">
        <v>1843</v>
      </c>
      <c r="C3511" s="12" t="n">
        <v>105</v>
      </c>
      <c r="D3511" s="12" t="n">
        <v>1</v>
      </c>
      <c r="E3511" s="16" t="n">
        <v>169</v>
      </c>
      <c r="F3511" s="12" t="n">
        <v>0</v>
      </c>
      <c r="G3511" s="12" t="str">
        <f aca="false">INDEX(Products!$C$2:$C$181,MATCH(C3511,Products!$A$2:$A$181,0))</f>
        <v>Beauty</v>
      </c>
      <c r="H3511" s="16" t="n">
        <f aca="false">INDEX(Products!$E$2:$E$181,MATCH(C3511,Products!$A$2:$A$181,0))</f>
        <v>98.39</v>
      </c>
      <c r="I3511" s="12" t="str">
        <f aca="false">INDEX(Orders!$G$2:$G$3525,MATCH(B3511,Orders!$A$2:$A$3525,0))</f>
        <v>Cancelled</v>
      </c>
      <c r="J3511" s="16" t="n">
        <f aca="false">D3511*E3511*(1-F3511/100)</f>
        <v>169</v>
      </c>
      <c r="K3511" s="16" t="n">
        <f aca="false">D3511*H3511</f>
        <v>98.39</v>
      </c>
      <c r="L3511" s="16" t="n">
        <f aca="false">J3511-K3511</f>
        <v>70.61</v>
      </c>
    </row>
    <row r="3512" customFormat="false" ht="15" hidden="false" customHeight="false" outlineLevel="0" collapsed="false">
      <c r="A3512" s="12" t="n">
        <v>3511</v>
      </c>
      <c r="B3512" s="12" t="n">
        <v>1844</v>
      </c>
      <c r="C3512" s="12" t="n">
        <v>6</v>
      </c>
      <c r="D3512" s="12" t="n">
        <v>1</v>
      </c>
      <c r="E3512" s="16" t="n">
        <v>919</v>
      </c>
      <c r="F3512" s="12" t="n">
        <v>5</v>
      </c>
      <c r="G3512" s="12" t="str">
        <f aca="false">INDEX(Products!$C$2:$C$181,MATCH(C3512,Products!$A$2:$A$181,0))</f>
        <v>Electronics</v>
      </c>
      <c r="H3512" s="16" t="n">
        <f aca="false">INDEX(Products!$E$2:$E$181,MATCH(C3512,Products!$A$2:$A$181,0))</f>
        <v>683.72</v>
      </c>
      <c r="I3512" s="12" t="str">
        <f aca="false">INDEX(Orders!$G$2:$G$3525,MATCH(B3512,Orders!$A$2:$A$3525,0))</f>
        <v>Delivered</v>
      </c>
      <c r="J3512" s="16" t="n">
        <f aca="false">D3512*E3512*(1-F3512/100)</f>
        <v>873.05</v>
      </c>
      <c r="K3512" s="16" t="n">
        <f aca="false">D3512*H3512</f>
        <v>683.72</v>
      </c>
      <c r="L3512" s="16" t="n">
        <f aca="false">J3512-K3512</f>
        <v>189.33</v>
      </c>
    </row>
    <row r="3513" customFormat="false" ht="15" hidden="false" customHeight="false" outlineLevel="0" collapsed="false">
      <c r="A3513" s="12" t="n">
        <v>3512</v>
      </c>
      <c r="B3513" s="12" t="n">
        <v>1844</v>
      </c>
      <c r="C3513" s="12" t="n">
        <v>57</v>
      </c>
      <c r="D3513" s="12" t="n">
        <v>1</v>
      </c>
      <c r="E3513" s="16" t="n">
        <v>4689</v>
      </c>
      <c r="F3513" s="12" t="n">
        <v>0</v>
      </c>
      <c r="G3513" s="12" t="str">
        <f aca="false">INDEX(Products!$C$2:$C$181,MATCH(C3513,Products!$A$2:$A$181,0))</f>
        <v>Home &amp; Kitchen</v>
      </c>
      <c r="H3513" s="16" t="n">
        <f aca="false">INDEX(Products!$E$2:$E$181,MATCH(C3513,Products!$A$2:$A$181,0))</f>
        <v>3336.81</v>
      </c>
      <c r="I3513" s="12" t="str">
        <f aca="false">INDEX(Orders!$G$2:$G$3525,MATCH(B3513,Orders!$A$2:$A$3525,0))</f>
        <v>Delivered</v>
      </c>
      <c r="J3513" s="16" t="n">
        <f aca="false">D3513*E3513*(1-F3513/100)</f>
        <v>4689</v>
      </c>
      <c r="K3513" s="16" t="n">
        <f aca="false">D3513*H3513</f>
        <v>3336.81</v>
      </c>
      <c r="L3513" s="16" t="n">
        <f aca="false">J3513-K3513</f>
        <v>1352.19</v>
      </c>
    </row>
    <row r="3514" customFormat="false" ht="15" hidden="false" customHeight="false" outlineLevel="0" collapsed="false">
      <c r="A3514" s="12" t="n">
        <v>3513</v>
      </c>
      <c r="B3514" s="12" t="n">
        <v>1844</v>
      </c>
      <c r="C3514" s="12" t="n">
        <v>90</v>
      </c>
      <c r="D3514" s="12" t="n">
        <v>1</v>
      </c>
      <c r="E3514" s="16" t="n">
        <v>2839</v>
      </c>
      <c r="F3514" s="12" t="n">
        <v>0</v>
      </c>
      <c r="G3514" s="12" t="str">
        <f aca="false">INDEX(Products!$C$2:$C$181,MATCH(C3514,Products!$A$2:$A$181,0))</f>
        <v>Fashion</v>
      </c>
      <c r="H3514" s="16" t="n">
        <f aca="false">INDEX(Products!$E$2:$E$181,MATCH(C3514,Products!$A$2:$A$181,0))</f>
        <v>1639.53</v>
      </c>
      <c r="I3514" s="12" t="str">
        <f aca="false">INDEX(Orders!$G$2:$G$3525,MATCH(B3514,Orders!$A$2:$A$3525,0))</f>
        <v>Delivered</v>
      </c>
      <c r="J3514" s="16" t="n">
        <f aca="false">D3514*E3514*(1-F3514/100)</f>
        <v>2839</v>
      </c>
      <c r="K3514" s="16" t="n">
        <f aca="false">D3514*H3514</f>
        <v>1639.53</v>
      </c>
      <c r="L3514" s="16" t="n">
        <f aca="false">J3514-K3514</f>
        <v>1199.47</v>
      </c>
    </row>
    <row r="3515" customFormat="false" ht="15" hidden="false" customHeight="false" outlineLevel="0" collapsed="false">
      <c r="A3515" s="12" t="n">
        <v>3514</v>
      </c>
      <c r="B3515" s="12" t="n">
        <v>1845</v>
      </c>
      <c r="C3515" s="12" t="n">
        <v>79</v>
      </c>
      <c r="D3515" s="12" t="n">
        <v>2</v>
      </c>
      <c r="E3515" s="16" t="n">
        <v>2119</v>
      </c>
      <c r="F3515" s="12" t="n">
        <v>15</v>
      </c>
      <c r="G3515" s="12" t="str">
        <f aca="false">INDEX(Products!$C$2:$C$181,MATCH(C3515,Products!$A$2:$A$181,0))</f>
        <v>Fashion</v>
      </c>
      <c r="H3515" s="16" t="n">
        <f aca="false">INDEX(Products!$E$2:$E$181,MATCH(C3515,Products!$A$2:$A$181,0))</f>
        <v>1488.22</v>
      </c>
      <c r="I3515" s="12" t="str">
        <f aca="false">INDEX(Orders!$G$2:$G$3525,MATCH(B3515,Orders!$A$2:$A$3525,0))</f>
        <v>Delivered</v>
      </c>
      <c r="J3515" s="16" t="n">
        <f aca="false">D3515*E3515*(1-F3515/100)</f>
        <v>3602.3</v>
      </c>
      <c r="K3515" s="16" t="n">
        <f aca="false">D3515*H3515</f>
        <v>2976.44</v>
      </c>
      <c r="L3515" s="16" t="n">
        <f aca="false">J3515-K3515</f>
        <v>625.86</v>
      </c>
    </row>
    <row r="3516" customFormat="false" ht="15" hidden="false" customHeight="false" outlineLevel="0" collapsed="false">
      <c r="A3516" s="12" t="n">
        <v>3515</v>
      </c>
      <c r="B3516" s="12" t="n">
        <v>1845</v>
      </c>
      <c r="C3516" s="12" t="n">
        <v>35</v>
      </c>
      <c r="D3516" s="12" t="n">
        <v>1</v>
      </c>
      <c r="E3516" s="16" t="n">
        <v>749</v>
      </c>
      <c r="F3516" s="12" t="n">
        <v>0</v>
      </c>
      <c r="G3516" s="12" t="str">
        <f aca="false">INDEX(Products!$C$2:$C$181,MATCH(C3516,Products!$A$2:$A$181,0))</f>
        <v>Home &amp; Kitchen</v>
      </c>
      <c r="H3516" s="16" t="n">
        <f aca="false">INDEX(Products!$E$2:$E$181,MATCH(C3516,Products!$A$2:$A$181,0))</f>
        <v>559.79</v>
      </c>
      <c r="I3516" s="12" t="str">
        <f aca="false">INDEX(Orders!$G$2:$G$3525,MATCH(B3516,Orders!$A$2:$A$3525,0))</f>
        <v>Delivered</v>
      </c>
      <c r="J3516" s="16" t="n">
        <f aca="false">D3516*E3516*(1-F3516/100)</f>
        <v>749</v>
      </c>
      <c r="K3516" s="16" t="n">
        <f aca="false">D3516*H3516</f>
        <v>559.79</v>
      </c>
      <c r="L3516" s="16" t="n">
        <f aca="false">J3516-K3516</f>
        <v>189.21</v>
      </c>
    </row>
    <row r="3517" customFormat="false" ht="15" hidden="false" customHeight="false" outlineLevel="0" collapsed="false">
      <c r="A3517" s="12" t="n">
        <v>3516</v>
      </c>
      <c r="B3517" s="12" t="n">
        <v>1845</v>
      </c>
      <c r="C3517" s="12" t="n">
        <v>21</v>
      </c>
      <c r="D3517" s="12" t="n">
        <v>1</v>
      </c>
      <c r="E3517" s="16" t="n">
        <v>1439</v>
      </c>
      <c r="F3517" s="12" t="n">
        <v>0</v>
      </c>
      <c r="G3517" s="12" t="str">
        <f aca="false">INDEX(Products!$C$2:$C$181,MATCH(C3517,Products!$A$2:$A$181,0))</f>
        <v>Electronics</v>
      </c>
      <c r="H3517" s="16" t="n">
        <f aca="false">INDEX(Products!$E$2:$E$181,MATCH(C3517,Products!$A$2:$A$181,0))</f>
        <v>933.96</v>
      </c>
      <c r="I3517" s="12" t="str">
        <f aca="false">INDEX(Orders!$G$2:$G$3525,MATCH(B3517,Orders!$A$2:$A$3525,0))</f>
        <v>Delivered</v>
      </c>
      <c r="J3517" s="16" t="n">
        <f aca="false">D3517*E3517*(1-F3517/100)</f>
        <v>1439</v>
      </c>
      <c r="K3517" s="16" t="n">
        <f aca="false">D3517*H3517</f>
        <v>933.96</v>
      </c>
      <c r="L3517" s="16" t="n">
        <f aca="false">J3517-K3517</f>
        <v>505.04</v>
      </c>
    </row>
    <row r="3518" customFormat="false" ht="15" hidden="false" customHeight="false" outlineLevel="0" collapsed="false">
      <c r="A3518" s="12" t="n">
        <v>3517</v>
      </c>
      <c r="B3518" s="12" t="n">
        <v>1845</v>
      </c>
      <c r="C3518" s="12" t="n">
        <v>37</v>
      </c>
      <c r="D3518" s="12" t="n">
        <v>1</v>
      </c>
      <c r="E3518" s="16" t="n">
        <v>439</v>
      </c>
      <c r="F3518" s="12" t="n">
        <v>15</v>
      </c>
      <c r="G3518" s="12" t="str">
        <f aca="false">INDEX(Products!$C$2:$C$181,MATCH(C3518,Products!$A$2:$A$181,0))</f>
        <v>Home &amp; Kitchen</v>
      </c>
      <c r="H3518" s="16" t="n">
        <f aca="false">INDEX(Products!$E$2:$E$181,MATCH(C3518,Products!$A$2:$A$181,0))</f>
        <v>313.05</v>
      </c>
      <c r="I3518" s="12" t="str">
        <f aca="false">INDEX(Orders!$G$2:$G$3525,MATCH(B3518,Orders!$A$2:$A$3525,0))</f>
        <v>Delivered</v>
      </c>
      <c r="J3518" s="16" t="n">
        <f aca="false">D3518*E3518*(1-F3518/100)</f>
        <v>373.15</v>
      </c>
      <c r="K3518" s="16" t="n">
        <f aca="false">D3518*H3518</f>
        <v>313.05</v>
      </c>
      <c r="L3518" s="16" t="n">
        <f aca="false">J3518-K3518</f>
        <v>60.1</v>
      </c>
    </row>
    <row r="3519" customFormat="false" ht="15" hidden="false" customHeight="false" outlineLevel="0" collapsed="false">
      <c r="A3519" s="12" t="n">
        <v>3518</v>
      </c>
      <c r="B3519" s="12" t="n">
        <v>1846</v>
      </c>
      <c r="C3519" s="12" t="n">
        <v>159</v>
      </c>
      <c r="D3519" s="12" t="n">
        <v>1</v>
      </c>
      <c r="E3519" s="16" t="n">
        <v>439</v>
      </c>
      <c r="F3519" s="12" t="n">
        <v>0</v>
      </c>
      <c r="G3519" s="12" t="str">
        <f aca="false">INDEX(Products!$C$2:$C$181,MATCH(C3519,Products!$A$2:$A$181,0))</f>
        <v>Books &amp; Stationery</v>
      </c>
      <c r="H3519" s="16" t="n">
        <f aca="false">INDEX(Products!$E$2:$E$181,MATCH(C3519,Products!$A$2:$A$181,0))</f>
        <v>256.67</v>
      </c>
      <c r="I3519" s="12" t="str">
        <f aca="false">INDEX(Orders!$G$2:$G$3525,MATCH(B3519,Orders!$A$2:$A$3525,0))</f>
        <v>Delivered</v>
      </c>
      <c r="J3519" s="16" t="n">
        <f aca="false">D3519*E3519*(1-F3519/100)</f>
        <v>439</v>
      </c>
      <c r="K3519" s="16" t="n">
        <f aca="false">D3519*H3519</f>
        <v>256.67</v>
      </c>
      <c r="L3519" s="16" t="n">
        <f aca="false">J3519-K3519</f>
        <v>182.33</v>
      </c>
    </row>
    <row r="3520" customFormat="false" ht="15" hidden="false" customHeight="false" outlineLevel="0" collapsed="false">
      <c r="A3520" s="12" t="n">
        <v>3519</v>
      </c>
      <c r="B3520" s="12" t="n">
        <v>1847</v>
      </c>
      <c r="C3520" s="12" t="n">
        <v>144</v>
      </c>
      <c r="D3520" s="12" t="n">
        <v>1</v>
      </c>
      <c r="E3520" s="16" t="n">
        <v>2009</v>
      </c>
      <c r="F3520" s="12" t="n">
        <v>0</v>
      </c>
      <c r="G3520" s="12" t="str">
        <f aca="false">INDEX(Products!$C$2:$C$181,MATCH(C3520,Products!$A$2:$A$181,0))</f>
        <v>Sports &amp; Fitness</v>
      </c>
      <c r="H3520" s="16" t="n">
        <f aca="false">INDEX(Products!$E$2:$E$181,MATCH(C3520,Products!$A$2:$A$181,0))</f>
        <v>1322.98</v>
      </c>
      <c r="I3520" s="12" t="str">
        <f aca="false">INDEX(Orders!$G$2:$G$3525,MATCH(B3520,Orders!$A$2:$A$3525,0))</f>
        <v>Delivered</v>
      </c>
      <c r="J3520" s="16" t="n">
        <f aca="false">D3520*E3520*(1-F3520/100)</f>
        <v>2009</v>
      </c>
      <c r="K3520" s="16" t="n">
        <f aca="false">D3520*H3520</f>
        <v>1322.98</v>
      </c>
      <c r="L3520" s="16" t="n">
        <f aca="false">J3520-K3520</f>
        <v>686.02</v>
      </c>
    </row>
    <row r="3521" customFormat="false" ht="15" hidden="false" customHeight="false" outlineLevel="0" collapsed="false">
      <c r="A3521" s="12" t="n">
        <v>3520</v>
      </c>
      <c r="B3521" s="12" t="n">
        <v>1847</v>
      </c>
      <c r="C3521" s="12" t="n">
        <v>23</v>
      </c>
      <c r="D3521" s="12" t="n">
        <v>1</v>
      </c>
      <c r="E3521" s="16" t="n">
        <v>2159</v>
      </c>
      <c r="F3521" s="12" t="n">
        <v>10</v>
      </c>
      <c r="G3521" s="12" t="str">
        <f aca="false">INDEX(Products!$C$2:$C$181,MATCH(C3521,Products!$A$2:$A$181,0))</f>
        <v>Electronics</v>
      </c>
      <c r="H3521" s="16" t="n">
        <f aca="false">INDEX(Products!$E$2:$E$181,MATCH(C3521,Products!$A$2:$A$181,0))</f>
        <v>1473.53</v>
      </c>
      <c r="I3521" s="12" t="str">
        <f aca="false">INDEX(Orders!$G$2:$G$3525,MATCH(B3521,Orders!$A$2:$A$3525,0))</f>
        <v>Delivered</v>
      </c>
      <c r="J3521" s="16" t="n">
        <f aca="false">D3521*E3521*(1-F3521/100)</f>
        <v>1943.1</v>
      </c>
      <c r="K3521" s="16" t="n">
        <f aca="false">D3521*H3521</f>
        <v>1473.53</v>
      </c>
      <c r="L3521" s="16" t="n">
        <f aca="false">J3521-K3521</f>
        <v>469.57</v>
      </c>
    </row>
    <row r="3522" customFormat="false" ht="15" hidden="false" customHeight="false" outlineLevel="0" collapsed="false">
      <c r="A3522" s="12" t="n">
        <v>3521</v>
      </c>
      <c r="B3522" s="12" t="n">
        <v>1848</v>
      </c>
      <c r="C3522" s="12" t="n">
        <v>22</v>
      </c>
      <c r="D3522" s="12" t="n">
        <v>1</v>
      </c>
      <c r="E3522" s="16" t="n">
        <v>989</v>
      </c>
      <c r="F3522" s="12" t="n">
        <v>0</v>
      </c>
      <c r="G3522" s="12" t="str">
        <f aca="false">INDEX(Products!$C$2:$C$181,MATCH(C3522,Products!$A$2:$A$181,0))</f>
        <v>Electronics</v>
      </c>
      <c r="H3522" s="16" t="n">
        <f aca="false">INDEX(Products!$E$2:$E$181,MATCH(C3522,Products!$A$2:$A$181,0))</f>
        <v>723.81</v>
      </c>
      <c r="I3522" s="12" t="str">
        <f aca="false">INDEX(Orders!$G$2:$G$3525,MATCH(B3522,Orders!$A$2:$A$3525,0))</f>
        <v>Returned</v>
      </c>
      <c r="J3522" s="16" t="n">
        <f aca="false">D3522*E3522*(1-F3522/100)</f>
        <v>989</v>
      </c>
      <c r="K3522" s="16" t="n">
        <f aca="false">D3522*H3522</f>
        <v>723.81</v>
      </c>
      <c r="L3522" s="16" t="n">
        <f aca="false">J3522-K3522</f>
        <v>265.19</v>
      </c>
    </row>
    <row r="3523" customFormat="false" ht="15" hidden="false" customHeight="false" outlineLevel="0" collapsed="false">
      <c r="A3523" s="12" t="n">
        <v>3522</v>
      </c>
      <c r="B3523" s="12" t="n">
        <v>1849</v>
      </c>
      <c r="C3523" s="12" t="n">
        <v>101</v>
      </c>
      <c r="D3523" s="12" t="n">
        <v>1</v>
      </c>
      <c r="E3523" s="16" t="n">
        <v>1219</v>
      </c>
      <c r="F3523" s="12" t="n">
        <v>5</v>
      </c>
      <c r="G3523" s="12" t="str">
        <f aca="false">INDEX(Products!$C$2:$C$181,MATCH(C3523,Products!$A$2:$A$181,0))</f>
        <v>Beauty</v>
      </c>
      <c r="H3523" s="16" t="n">
        <f aca="false">INDEX(Products!$E$2:$E$181,MATCH(C3523,Products!$A$2:$A$181,0))</f>
        <v>690.96</v>
      </c>
      <c r="I3523" s="12" t="str">
        <f aca="false">INDEX(Orders!$G$2:$G$3525,MATCH(B3523,Orders!$A$2:$A$3525,0))</f>
        <v>Cancelled</v>
      </c>
      <c r="J3523" s="16" t="n">
        <f aca="false">D3523*E3523*(1-F3523/100)</f>
        <v>1158.05</v>
      </c>
      <c r="K3523" s="16" t="n">
        <f aca="false">D3523*H3523</f>
        <v>690.96</v>
      </c>
      <c r="L3523" s="16" t="n">
        <f aca="false">J3523-K3523</f>
        <v>467.09</v>
      </c>
    </row>
    <row r="3524" customFormat="false" ht="15" hidden="false" customHeight="false" outlineLevel="0" collapsed="false">
      <c r="A3524" s="12" t="n">
        <v>3523</v>
      </c>
      <c r="B3524" s="12" t="n">
        <v>1850</v>
      </c>
      <c r="C3524" s="12" t="n">
        <v>74</v>
      </c>
      <c r="D3524" s="12" t="n">
        <v>1</v>
      </c>
      <c r="E3524" s="16" t="n">
        <v>1959</v>
      </c>
      <c r="F3524" s="12" t="n">
        <v>0</v>
      </c>
      <c r="G3524" s="12" t="str">
        <f aca="false">INDEX(Products!$C$2:$C$181,MATCH(C3524,Products!$A$2:$A$181,0))</f>
        <v>Fashion</v>
      </c>
      <c r="H3524" s="16" t="n">
        <f aca="false">INDEX(Products!$E$2:$E$181,MATCH(C3524,Products!$A$2:$A$181,0))</f>
        <v>1274.4</v>
      </c>
      <c r="I3524" s="12" t="str">
        <f aca="false">INDEX(Orders!$G$2:$G$3525,MATCH(B3524,Orders!$A$2:$A$3525,0))</f>
        <v>Delivered</v>
      </c>
      <c r="J3524" s="16" t="n">
        <f aca="false">D3524*E3524*(1-F3524/100)</f>
        <v>1959</v>
      </c>
      <c r="K3524" s="16" t="n">
        <f aca="false">D3524*H3524</f>
        <v>1274.4</v>
      </c>
      <c r="L3524" s="16" t="n">
        <f aca="false">J3524-K3524</f>
        <v>684.6</v>
      </c>
    </row>
    <row r="3525" customFormat="false" ht="15" hidden="false" customHeight="false" outlineLevel="0" collapsed="false">
      <c r="A3525" s="12" t="n">
        <v>3524</v>
      </c>
      <c r="B3525" s="12" t="n">
        <v>1850</v>
      </c>
      <c r="C3525" s="12" t="n">
        <v>31</v>
      </c>
      <c r="D3525" s="12" t="n">
        <v>1</v>
      </c>
      <c r="E3525" s="16" t="n">
        <v>2199</v>
      </c>
      <c r="F3525" s="12" t="n">
        <v>10</v>
      </c>
      <c r="G3525" s="12" t="str">
        <f aca="false">INDEX(Products!$C$2:$C$181,MATCH(C3525,Products!$A$2:$A$181,0))</f>
        <v>Home &amp; Kitchen</v>
      </c>
      <c r="H3525" s="16" t="n">
        <f aca="false">INDEX(Products!$E$2:$E$181,MATCH(C3525,Products!$A$2:$A$181,0))</f>
        <v>1328.79</v>
      </c>
      <c r="I3525" s="12" t="str">
        <f aca="false">INDEX(Orders!$G$2:$G$3525,MATCH(B3525,Orders!$A$2:$A$3525,0))</f>
        <v>Delivered</v>
      </c>
      <c r="J3525" s="16" t="n">
        <f aca="false">D3525*E3525*(1-F3525/100)</f>
        <v>1979.1</v>
      </c>
      <c r="K3525" s="16" t="n">
        <f aca="false">D3525*H3525</f>
        <v>1328.79</v>
      </c>
      <c r="L3525" s="16" t="n">
        <f aca="false">J3525-K3525</f>
        <v>650.31</v>
      </c>
    </row>
    <row r="3526" customFormat="false" ht="15" hidden="false" customHeight="false" outlineLevel="0" collapsed="false">
      <c r="A3526" s="12" t="n">
        <v>3525</v>
      </c>
      <c r="B3526" s="12" t="n">
        <v>1851</v>
      </c>
      <c r="C3526" s="12" t="n">
        <v>159</v>
      </c>
      <c r="D3526" s="12" t="n">
        <v>3</v>
      </c>
      <c r="E3526" s="16" t="n">
        <v>439</v>
      </c>
      <c r="F3526" s="12" t="n">
        <v>5</v>
      </c>
      <c r="G3526" s="12" t="str">
        <f aca="false">INDEX(Products!$C$2:$C$181,MATCH(C3526,Products!$A$2:$A$181,0))</f>
        <v>Books &amp; Stationery</v>
      </c>
      <c r="H3526" s="16" t="n">
        <f aca="false">INDEX(Products!$E$2:$E$181,MATCH(C3526,Products!$A$2:$A$181,0))</f>
        <v>256.67</v>
      </c>
      <c r="I3526" s="12" t="str">
        <f aca="false">INDEX(Orders!$G$2:$G$3525,MATCH(B3526,Orders!$A$2:$A$3525,0))</f>
        <v>Cancelled</v>
      </c>
      <c r="J3526" s="16" t="n">
        <f aca="false">D3526*E3526*(1-F3526/100)</f>
        <v>1251.15</v>
      </c>
      <c r="K3526" s="16" t="n">
        <f aca="false">D3526*H3526</f>
        <v>770.01</v>
      </c>
      <c r="L3526" s="16" t="n">
        <f aca="false">J3526-K3526</f>
        <v>481.14</v>
      </c>
    </row>
    <row r="3527" customFormat="false" ht="15" hidden="false" customHeight="false" outlineLevel="0" collapsed="false">
      <c r="A3527" s="12" t="n">
        <v>3526</v>
      </c>
      <c r="B3527" s="12" t="n">
        <v>1852</v>
      </c>
      <c r="C3527" s="12" t="n">
        <v>14</v>
      </c>
      <c r="D3527" s="12" t="n">
        <v>1</v>
      </c>
      <c r="E3527" s="16" t="n">
        <v>1849</v>
      </c>
      <c r="F3527" s="12" t="n">
        <v>0</v>
      </c>
      <c r="G3527" s="12" t="str">
        <f aca="false">INDEX(Products!$C$2:$C$181,MATCH(C3527,Products!$A$2:$A$181,0))</f>
        <v>Electronics</v>
      </c>
      <c r="H3527" s="16" t="n">
        <f aca="false">INDEX(Products!$E$2:$E$181,MATCH(C3527,Products!$A$2:$A$181,0))</f>
        <v>1207.11</v>
      </c>
      <c r="I3527" s="12" t="str">
        <f aca="false">INDEX(Orders!$G$2:$G$3525,MATCH(B3527,Orders!$A$2:$A$3525,0))</f>
        <v>Cancelled</v>
      </c>
      <c r="J3527" s="16" t="n">
        <f aca="false">D3527*E3527*(1-F3527/100)</f>
        <v>1849</v>
      </c>
      <c r="K3527" s="16" t="n">
        <f aca="false">D3527*H3527</f>
        <v>1207.11</v>
      </c>
      <c r="L3527" s="16" t="n">
        <f aca="false">J3527-K3527</f>
        <v>641.89</v>
      </c>
    </row>
    <row r="3528" customFormat="false" ht="15" hidden="false" customHeight="false" outlineLevel="0" collapsed="false">
      <c r="A3528" s="12" t="n">
        <v>3527</v>
      </c>
      <c r="B3528" s="12" t="n">
        <v>1853</v>
      </c>
      <c r="C3528" s="12" t="n">
        <v>50</v>
      </c>
      <c r="D3528" s="12" t="n">
        <v>1</v>
      </c>
      <c r="E3528" s="16" t="n">
        <v>529</v>
      </c>
      <c r="F3528" s="12" t="n">
        <v>0</v>
      </c>
      <c r="G3528" s="12" t="str">
        <f aca="false">INDEX(Products!$C$2:$C$181,MATCH(C3528,Products!$A$2:$A$181,0))</f>
        <v>Home &amp; Kitchen</v>
      </c>
      <c r="H3528" s="16" t="n">
        <f aca="false">INDEX(Products!$E$2:$E$181,MATCH(C3528,Products!$A$2:$A$181,0))</f>
        <v>302.36</v>
      </c>
      <c r="I3528" s="12" t="str">
        <f aca="false">INDEX(Orders!$G$2:$G$3525,MATCH(B3528,Orders!$A$2:$A$3525,0))</f>
        <v>Delivered</v>
      </c>
      <c r="J3528" s="16" t="n">
        <f aca="false">D3528*E3528*(1-F3528/100)</f>
        <v>529</v>
      </c>
      <c r="K3528" s="16" t="n">
        <f aca="false">D3528*H3528</f>
        <v>302.36</v>
      </c>
      <c r="L3528" s="16" t="n">
        <f aca="false">J3528-K3528</f>
        <v>226.64</v>
      </c>
    </row>
    <row r="3529" customFormat="false" ht="15" hidden="false" customHeight="false" outlineLevel="0" collapsed="false">
      <c r="A3529" s="12" t="n">
        <v>3528</v>
      </c>
      <c r="B3529" s="12" t="n">
        <v>1853</v>
      </c>
      <c r="C3529" s="12" t="n">
        <v>60</v>
      </c>
      <c r="D3529" s="12" t="n">
        <v>1</v>
      </c>
      <c r="E3529" s="16" t="n">
        <v>4519</v>
      </c>
      <c r="F3529" s="12" t="n">
        <v>0</v>
      </c>
      <c r="G3529" s="12" t="str">
        <f aca="false">INDEX(Products!$C$2:$C$181,MATCH(C3529,Products!$A$2:$A$181,0))</f>
        <v>Home &amp; Kitchen</v>
      </c>
      <c r="H3529" s="16" t="n">
        <f aca="false">INDEX(Products!$E$2:$E$181,MATCH(C3529,Products!$A$2:$A$181,0))</f>
        <v>2972.91</v>
      </c>
      <c r="I3529" s="12" t="str">
        <f aca="false">INDEX(Orders!$G$2:$G$3525,MATCH(B3529,Orders!$A$2:$A$3525,0))</f>
        <v>Delivered</v>
      </c>
      <c r="J3529" s="16" t="n">
        <f aca="false">D3529*E3529*(1-F3529/100)</f>
        <v>4519</v>
      </c>
      <c r="K3529" s="16" t="n">
        <f aca="false">D3529*H3529</f>
        <v>2972.91</v>
      </c>
      <c r="L3529" s="16" t="n">
        <f aca="false">J3529-K3529</f>
        <v>1546.09</v>
      </c>
    </row>
    <row r="3530" customFormat="false" ht="15" hidden="false" customHeight="false" outlineLevel="0" collapsed="false">
      <c r="A3530" s="12" t="n">
        <v>3529</v>
      </c>
      <c r="B3530" s="12" t="n">
        <v>1853</v>
      </c>
      <c r="C3530" s="12" t="n">
        <v>150</v>
      </c>
      <c r="D3530" s="12" t="n">
        <v>1</v>
      </c>
      <c r="E3530" s="16" t="n">
        <v>2599</v>
      </c>
      <c r="F3530" s="12" t="n">
        <v>15</v>
      </c>
      <c r="G3530" s="12" t="str">
        <f aca="false">INDEX(Products!$C$2:$C$181,MATCH(C3530,Products!$A$2:$A$181,0))</f>
        <v>Sports &amp; Fitness</v>
      </c>
      <c r="H3530" s="16" t="n">
        <f aca="false">INDEX(Products!$E$2:$E$181,MATCH(C3530,Products!$A$2:$A$181,0))</f>
        <v>1473.81</v>
      </c>
      <c r="I3530" s="12" t="str">
        <f aca="false">INDEX(Orders!$G$2:$G$3525,MATCH(B3530,Orders!$A$2:$A$3525,0))</f>
        <v>Delivered</v>
      </c>
      <c r="J3530" s="16" t="n">
        <f aca="false">D3530*E3530*(1-F3530/100)</f>
        <v>2209.15</v>
      </c>
      <c r="K3530" s="16" t="n">
        <f aca="false">D3530*H3530</f>
        <v>1473.81</v>
      </c>
      <c r="L3530" s="16" t="n">
        <f aca="false">J3530-K3530</f>
        <v>735.34</v>
      </c>
    </row>
    <row r="3531" customFormat="false" ht="15" hidden="false" customHeight="false" outlineLevel="0" collapsed="false">
      <c r="A3531" s="12" t="n">
        <v>3530</v>
      </c>
      <c r="B3531" s="12" t="n">
        <v>1854</v>
      </c>
      <c r="C3531" s="12" t="n">
        <v>77</v>
      </c>
      <c r="D3531" s="12" t="n">
        <v>1</v>
      </c>
      <c r="E3531" s="16" t="n">
        <v>699</v>
      </c>
      <c r="F3531" s="12" t="n">
        <v>0</v>
      </c>
      <c r="G3531" s="12" t="str">
        <f aca="false">INDEX(Products!$C$2:$C$181,MATCH(C3531,Products!$A$2:$A$181,0))</f>
        <v>Fashion</v>
      </c>
      <c r="H3531" s="16" t="n">
        <f aca="false">INDEX(Products!$E$2:$E$181,MATCH(C3531,Products!$A$2:$A$181,0))</f>
        <v>452.88</v>
      </c>
      <c r="I3531" s="12" t="str">
        <f aca="false">INDEX(Orders!$G$2:$G$3525,MATCH(B3531,Orders!$A$2:$A$3525,0))</f>
        <v>Cancelled</v>
      </c>
      <c r="J3531" s="16" t="n">
        <f aca="false">D3531*E3531*(1-F3531/100)</f>
        <v>699</v>
      </c>
      <c r="K3531" s="16" t="n">
        <f aca="false">D3531*H3531</f>
        <v>452.88</v>
      </c>
      <c r="L3531" s="16" t="n">
        <f aca="false">J3531-K3531</f>
        <v>246.12</v>
      </c>
    </row>
    <row r="3532" customFormat="false" ht="15" hidden="false" customHeight="false" outlineLevel="0" collapsed="false">
      <c r="A3532" s="12" t="n">
        <v>3531</v>
      </c>
      <c r="B3532" s="12" t="n">
        <v>1854</v>
      </c>
      <c r="C3532" s="12" t="n">
        <v>142</v>
      </c>
      <c r="D3532" s="12" t="n">
        <v>1</v>
      </c>
      <c r="E3532" s="16" t="n">
        <v>1669</v>
      </c>
      <c r="F3532" s="12" t="n">
        <v>0</v>
      </c>
      <c r="G3532" s="12" t="str">
        <f aca="false">INDEX(Products!$C$2:$C$181,MATCH(C3532,Products!$A$2:$A$181,0))</f>
        <v>Sports &amp; Fitness</v>
      </c>
      <c r="H3532" s="16" t="n">
        <f aca="false">INDEX(Products!$E$2:$E$181,MATCH(C3532,Products!$A$2:$A$181,0))</f>
        <v>949.32</v>
      </c>
      <c r="I3532" s="12" t="str">
        <f aca="false">INDEX(Orders!$G$2:$G$3525,MATCH(B3532,Orders!$A$2:$A$3525,0))</f>
        <v>Cancelled</v>
      </c>
      <c r="J3532" s="16" t="n">
        <f aca="false">D3532*E3532*(1-F3532/100)</f>
        <v>1669</v>
      </c>
      <c r="K3532" s="16" t="n">
        <f aca="false">D3532*H3532</f>
        <v>949.32</v>
      </c>
      <c r="L3532" s="16" t="n">
        <f aca="false">J3532-K3532</f>
        <v>719.68</v>
      </c>
    </row>
    <row r="3533" customFormat="false" ht="15" hidden="false" customHeight="false" outlineLevel="0" collapsed="false">
      <c r="A3533" s="12" t="n">
        <v>3532</v>
      </c>
      <c r="B3533" s="12" t="n">
        <v>1855</v>
      </c>
      <c r="C3533" s="12" t="n">
        <v>169</v>
      </c>
      <c r="D3533" s="12" t="n">
        <v>1</v>
      </c>
      <c r="E3533" s="16" t="n">
        <v>789</v>
      </c>
      <c r="F3533" s="12" t="n">
        <v>0</v>
      </c>
      <c r="G3533" s="12" t="str">
        <f aca="false">INDEX(Products!$C$2:$C$181,MATCH(C3533,Products!$A$2:$A$181,0))</f>
        <v>Books &amp; Stationery</v>
      </c>
      <c r="H3533" s="16" t="n">
        <f aca="false">INDEX(Products!$E$2:$E$181,MATCH(C3533,Products!$A$2:$A$181,0))</f>
        <v>544.99</v>
      </c>
      <c r="I3533" s="12" t="str">
        <f aca="false">INDEX(Orders!$G$2:$G$3525,MATCH(B3533,Orders!$A$2:$A$3525,0))</f>
        <v>Cancelled</v>
      </c>
      <c r="J3533" s="16" t="n">
        <f aca="false">D3533*E3533*(1-F3533/100)</f>
        <v>789</v>
      </c>
      <c r="K3533" s="16" t="n">
        <f aca="false">D3533*H3533</f>
        <v>544.99</v>
      </c>
      <c r="L3533" s="16" t="n">
        <f aca="false">J3533-K3533</f>
        <v>244.01</v>
      </c>
    </row>
    <row r="3534" customFormat="false" ht="15" hidden="false" customHeight="false" outlineLevel="0" collapsed="false">
      <c r="A3534" s="12" t="n">
        <v>3533</v>
      </c>
      <c r="B3534" s="12" t="n">
        <v>1855</v>
      </c>
      <c r="C3534" s="12" t="n">
        <v>165</v>
      </c>
      <c r="D3534" s="12" t="n">
        <v>1</v>
      </c>
      <c r="E3534" s="16" t="n">
        <v>449</v>
      </c>
      <c r="F3534" s="12" t="n">
        <v>0</v>
      </c>
      <c r="G3534" s="12" t="str">
        <f aca="false">INDEX(Products!$C$2:$C$181,MATCH(C3534,Products!$A$2:$A$181,0))</f>
        <v>Books &amp; Stationery</v>
      </c>
      <c r="H3534" s="16" t="n">
        <f aca="false">INDEX(Products!$E$2:$E$181,MATCH(C3534,Products!$A$2:$A$181,0))</f>
        <v>269.2</v>
      </c>
      <c r="I3534" s="12" t="str">
        <f aca="false">INDEX(Orders!$G$2:$G$3525,MATCH(B3534,Orders!$A$2:$A$3525,0))</f>
        <v>Cancelled</v>
      </c>
      <c r="J3534" s="16" t="n">
        <f aca="false">D3534*E3534*(1-F3534/100)</f>
        <v>449</v>
      </c>
      <c r="K3534" s="16" t="n">
        <f aca="false">D3534*H3534</f>
        <v>269.2</v>
      </c>
      <c r="L3534" s="16" t="n">
        <f aca="false">J3534-K3534</f>
        <v>179.8</v>
      </c>
    </row>
    <row r="3535" customFormat="false" ht="15" hidden="false" customHeight="false" outlineLevel="0" collapsed="false">
      <c r="A3535" s="12" t="n">
        <v>3534</v>
      </c>
      <c r="B3535" s="12" t="n">
        <v>1856</v>
      </c>
      <c r="C3535" s="12" t="n">
        <v>24</v>
      </c>
      <c r="D3535" s="12" t="n">
        <v>1</v>
      </c>
      <c r="E3535" s="16" t="n">
        <v>2429</v>
      </c>
      <c r="F3535" s="12" t="n">
        <v>0</v>
      </c>
      <c r="G3535" s="12" t="str">
        <f aca="false">INDEX(Products!$C$2:$C$181,MATCH(C3535,Products!$A$2:$A$181,0))</f>
        <v>Electronics</v>
      </c>
      <c r="H3535" s="16" t="n">
        <f aca="false">INDEX(Products!$E$2:$E$181,MATCH(C3535,Products!$A$2:$A$181,0))</f>
        <v>1588.6</v>
      </c>
      <c r="I3535" s="12" t="str">
        <f aca="false">INDEX(Orders!$G$2:$G$3525,MATCH(B3535,Orders!$A$2:$A$3525,0))</f>
        <v>Delivered</v>
      </c>
      <c r="J3535" s="16" t="n">
        <f aca="false">D3535*E3535*(1-F3535/100)</f>
        <v>2429</v>
      </c>
      <c r="K3535" s="16" t="n">
        <f aca="false">D3535*H3535</f>
        <v>1588.6</v>
      </c>
      <c r="L3535" s="16" t="n">
        <f aca="false">J3535-K3535</f>
        <v>840.4</v>
      </c>
    </row>
    <row r="3536" customFormat="false" ht="15" hidden="false" customHeight="false" outlineLevel="0" collapsed="false">
      <c r="A3536" s="12" t="n">
        <v>3535</v>
      </c>
      <c r="B3536" s="12" t="n">
        <v>1857</v>
      </c>
      <c r="C3536" s="12" t="n">
        <v>14</v>
      </c>
      <c r="D3536" s="12" t="n">
        <v>1</v>
      </c>
      <c r="E3536" s="16" t="n">
        <v>1849</v>
      </c>
      <c r="F3536" s="12" t="n">
        <v>0</v>
      </c>
      <c r="G3536" s="12" t="str">
        <f aca="false">INDEX(Products!$C$2:$C$181,MATCH(C3536,Products!$A$2:$A$181,0))</f>
        <v>Electronics</v>
      </c>
      <c r="H3536" s="16" t="n">
        <f aca="false">INDEX(Products!$E$2:$E$181,MATCH(C3536,Products!$A$2:$A$181,0))</f>
        <v>1207.11</v>
      </c>
      <c r="I3536" s="12" t="str">
        <f aca="false">INDEX(Orders!$G$2:$G$3525,MATCH(B3536,Orders!$A$2:$A$3525,0))</f>
        <v>Delivered</v>
      </c>
      <c r="J3536" s="16" t="n">
        <f aca="false">D3536*E3536*(1-F3536/100)</f>
        <v>1849</v>
      </c>
      <c r="K3536" s="16" t="n">
        <f aca="false">D3536*H3536</f>
        <v>1207.11</v>
      </c>
      <c r="L3536" s="16" t="n">
        <f aca="false">J3536-K3536</f>
        <v>641.89</v>
      </c>
    </row>
    <row r="3537" customFormat="false" ht="15" hidden="false" customHeight="false" outlineLevel="0" collapsed="false">
      <c r="A3537" s="12" t="n">
        <v>3536</v>
      </c>
      <c r="B3537" s="12" t="n">
        <v>1857</v>
      </c>
      <c r="C3537" s="12" t="n">
        <v>123</v>
      </c>
      <c r="D3537" s="12" t="n">
        <v>1</v>
      </c>
      <c r="E3537" s="16" t="n">
        <v>319</v>
      </c>
      <c r="F3537" s="12" t="n">
        <v>0</v>
      </c>
      <c r="G3537" s="12" t="str">
        <f aca="false">INDEX(Products!$C$2:$C$181,MATCH(C3537,Products!$A$2:$A$181,0))</f>
        <v>Sports &amp; Fitness</v>
      </c>
      <c r="H3537" s="16" t="n">
        <f aca="false">INDEX(Products!$E$2:$E$181,MATCH(C3537,Products!$A$2:$A$181,0))</f>
        <v>234.68</v>
      </c>
      <c r="I3537" s="12" t="str">
        <f aca="false">INDEX(Orders!$G$2:$G$3525,MATCH(B3537,Orders!$A$2:$A$3525,0))</f>
        <v>Delivered</v>
      </c>
      <c r="J3537" s="16" t="n">
        <f aca="false">D3537*E3537*(1-F3537/100)</f>
        <v>319</v>
      </c>
      <c r="K3537" s="16" t="n">
        <f aca="false">D3537*H3537</f>
        <v>234.68</v>
      </c>
      <c r="L3537" s="16" t="n">
        <f aca="false">J3537-K3537</f>
        <v>84.32</v>
      </c>
    </row>
    <row r="3538" customFormat="false" ht="15" hidden="false" customHeight="false" outlineLevel="0" collapsed="false">
      <c r="A3538" s="12" t="n">
        <v>3537</v>
      </c>
      <c r="B3538" s="12" t="n">
        <v>1858</v>
      </c>
      <c r="C3538" s="12" t="n">
        <v>47</v>
      </c>
      <c r="D3538" s="12" t="n">
        <v>1</v>
      </c>
      <c r="E3538" s="16" t="n">
        <v>3909</v>
      </c>
      <c r="F3538" s="12" t="n">
        <v>0</v>
      </c>
      <c r="G3538" s="12" t="str">
        <f aca="false">INDEX(Products!$C$2:$C$181,MATCH(C3538,Products!$A$2:$A$181,0))</f>
        <v>Home &amp; Kitchen</v>
      </c>
      <c r="H3538" s="16" t="n">
        <f aca="false">INDEX(Products!$E$2:$E$181,MATCH(C3538,Products!$A$2:$A$181,0))</f>
        <v>2588.76</v>
      </c>
      <c r="I3538" s="12" t="str">
        <f aca="false">INDEX(Orders!$G$2:$G$3525,MATCH(B3538,Orders!$A$2:$A$3525,0))</f>
        <v>Returned</v>
      </c>
      <c r="J3538" s="16" t="n">
        <f aca="false">D3538*E3538*(1-F3538/100)</f>
        <v>3909</v>
      </c>
      <c r="K3538" s="16" t="n">
        <f aca="false">D3538*H3538</f>
        <v>2588.76</v>
      </c>
      <c r="L3538" s="16" t="n">
        <f aca="false">J3538-K3538</f>
        <v>1320.24</v>
      </c>
    </row>
    <row r="3539" customFormat="false" ht="15" hidden="false" customHeight="false" outlineLevel="0" collapsed="false">
      <c r="A3539" s="12" t="n">
        <v>3538</v>
      </c>
      <c r="B3539" s="12" t="n">
        <v>1859</v>
      </c>
      <c r="C3539" s="12" t="n">
        <v>41</v>
      </c>
      <c r="D3539" s="12" t="n">
        <v>1</v>
      </c>
      <c r="E3539" s="16" t="n">
        <v>4379</v>
      </c>
      <c r="F3539" s="12" t="n">
        <v>15</v>
      </c>
      <c r="G3539" s="12" t="str">
        <f aca="false">INDEX(Products!$C$2:$C$181,MATCH(C3539,Products!$A$2:$A$181,0))</f>
        <v>Home &amp; Kitchen</v>
      </c>
      <c r="H3539" s="16" t="n">
        <f aca="false">INDEX(Products!$E$2:$E$181,MATCH(C3539,Products!$A$2:$A$181,0))</f>
        <v>2954.33</v>
      </c>
      <c r="I3539" s="12" t="str">
        <f aca="false">INDEX(Orders!$G$2:$G$3525,MATCH(B3539,Orders!$A$2:$A$3525,0))</f>
        <v>Delivered</v>
      </c>
      <c r="J3539" s="16" t="n">
        <f aca="false">D3539*E3539*(1-F3539/100)</f>
        <v>3722.15</v>
      </c>
      <c r="K3539" s="16" t="n">
        <f aca="false">D3539*H3539</f>
        <v>2954.33</v>
      </c>
      <c r="L3539" s="16" t="n">
        <f aca="false">J3539-K3539</f>
        <v>767.82</v>
      </c>
    </row>
    <row r="3540" customFormat="false" ht="15" hidden="false" customHeight="false" outlineLevel="0" collapsed="false">
      <c r="A3540" s="12" t="n">
        <v>3539</v>
      </c>
      <c r="B3540" s="12" t="n">
        <v>1859</v>
      </c>
      <c r="C3540" s="12" t="n">
        <v>30</v>
      </c>
      <c r="D3540" s="12" t="n">
        <v>1</v>
      </c>
      <c r="E3540" s="16" t="n">
        <v>1049</v>
      </c>
      <c r="F3540" s="12" t="n">
        <v>5</v>
      </c>
      <c r="G3540" s="12" t="str">
        <f aca="false">INDEX(Products!$C$2:$C$181,MATCH(C3540,Products!$A$2:$A$181,0))</f>
        <v>Electronics</v>
      </c>
      <c r="H3540" s="16" t="n">
        <f aca="false">INDEX(Products!$E$2:$E$181,MATCH(C3540,Products!$A$2:$A$181,0))</f>
        <v>645.2</v>
      </c>
      <c r="I3540" s="12" t="str">
        <f aca="false">INDEX(Orders!$G$2:$G$3525,MATCH(B3540,Orders!$A$2:$A$3525,0))</f>
        <v>Delivered</v>
      </c>
      <c r="J3540" s="16" t="n">
        <f aca="false">D3540*E3540*(1-F3540/100)</f>
        <v>996.55</v>
      </c>
      <c r="K3540" s="16" t="n">
        <f aca="false">D3540*H3540</f>
        <v>645.2</v>
      </c>
      <c r="L3540" s="16" t="n">
        <f aca="false">J3540-K3540</f>
        <v>351.35</v>
      </c>
    </row>
    <row r="3541" customFormat="false" ht="15" hidden="false" customHeight="false" outlineLevel="0" collapsed="false">
      <c r="A3541" s="12" t="n">
        <v>3540</v>
      </c>
      <c r="B3541" s="12" t="n">
        <v>1860</v>
      </c>
      <c r="C3541" s="12" t="n">
        <v>21</v>
      </c>
      <c r="D3541" s="12" t="n">
        <v>1</v>
      </c>
      <c r="E3541" s="16" t="n">
        <v>1439</v>
      </c>
      <c r="F3541" s="12" t="n">
        <v>0</v>
      </c>
      <c r="G3541" s="12" t="str">
        <f aca="false">INDEX(Products!$C$2:$C$181,MATCH(C3541,Products!$A$2:$A$181,0))</f>
        <v>Electronics</v>
      </c>
      <c r="H3541" s="16" t="n">
        <f aca="false">INDEX(Products!$E$2:$E$181,MATCH(C3541,Products!$A$2:$A$181,0))</f>
        <v>933.96</v>
      </c>
      <c r="I3541" s="12" t="str">
        <f aca="false">INDEX(Orders!$G$2:$G$3525,MATCH(B3541,Orders!$A$2:$A$3525,0))</f>
        <v>Delivered</v>
      </c>
      <c r="J3541" s="16" t="n">
        <f aca="false">D3541*E3541*(1-F3541/100)</f>
        <v>1439</v>
      </c>
      <c r="K3541" s="16" t="n">
        <f aca="false">D3541*H3541</f>
        <v>933.96</v>
      </c>
      <c r="L3541" s="16" t="n">
        <f aca="false">J3541-K3541</f>
        <v>505.04</v>
      </c>
    </row>
    <row r="3542" customFormat="false" ht="15" hidden="false" customHeight="false" outlineLevel="0" collapsed="false">
      <c r="A3542" s="12" t="n">
        <v>3541</v>
      </c>
      <c r="B3542" s="12" t="n">
        <v>1860</v>
      </c>
      <c r="C3542" s="12" t="n">
        <v>25</v>
      </c>
      <c r="D3542" s="12" t="n">
        <v>1</v>
      </c>
      <c r="E3542" s="16" t="n">
        <v>3649</v>
      </c>
      <c r="F3542" s="12" t="n">
        <v>15</v>
      </c>
      <c r="G3542" s="12" t="str">
        <f aca="false">INDEX(Products!$C$2:$C$181,MATCH(C3542,Products!$A$2:$A$181,0))</f>
        <v>Electronics</v>
      </c>
      <c r="H3542" s="16" t="n">
        <f aca="false">INDEX(Products!$E$2:$E$181,MATCH(C3542,Products!$A$2:$A$181,0))</f>
        <v>2141.86</v>
      </c>
      <c r="I3542" s="12" t="str">
        <f aca="false">INDEX(Orders!$G$2:$G$3525,MATCH(B3542,Orders!$A$2:$A$3525,0))</f>
        <v>Delivered</v>
      </c>
      <c r="J3542" s="16" t="n">
        <f aca="false">D3542*E3542*(1-F3542/100)</f>
        <v>3101.65</v>
      </c>
      <c r="K3542" s="16" t="n">
        <f aca="false">D3542*H3542</f>
        <v>2141.86</v>
      </c>
      <c r="L3542" s="16" t="n">
        <f aca="false">J3542-K3542</f>
        <v>959.79</v>
      </c>
    </row>
    <row r="3543" customFormat="false" ht="15" hidden="false" customHeight="false" outlineLevel="0" collapsed="false">
      <c r="A3543" s="12" t="n">
        <v>3542</v>
      </c>
      <c r="B3543" s="12" t="n">
        <v>1861</v>
      </c>
      <c r="C3543" s="12" t="n">
        <v>128</v>
      </c>
      <c r="D3543" s="12" t="n">
        <v>1</v>
      </c>
      <c r="E3543" s="16" t="n">
        <v>899</v>
      </c>
      <c r="F3543" s="12" t="n">
        <v>0</v>
      </c>
      <c r="G3543" s="12" t="str">
        <f aca="false">INDEX(Products!$C$2:$C$181,MATCH(C3543,Products!$A$2:$A$181,0))</f>
        <v>Sports &amp; Fitness</v>
      </c>
      <c r="H3543" s="16" t="n">
        <f aca="false">INDEX(Products!$E$2:$E$181,MATCH(C3543,Products!$A$2:$A$181,0))</f>
        <v>594.56</v>
      </c>
      <c r="I3543" s="12" t="str">
        <f aca="false">INDEX(Orders!$G$2:$G$3525,MATCH(B3543,Orders!$A$2:$A$3525,0))</f>
        <v>Delivered</v>
      </c>
      <c r="J3543" s="16" t="n">
        <f aca="false">D3543*E3543*(1-F3543/100)</f>
        <v>899</v>
      </c>
      <c r="K3543" s="16" t="n">
        <f aca="false">D3543*H3543</f>
        <v>594.56</v>
      </c>
      <c r="L3543" s="16" t="n">
        <f aca="false">J3543-K3543</f>
        <v>304.44</v>
      </c>
    </row>
    <row r="3544" customFormat="false" ht="15" hidden="false" customHeight="false" outlineLevel="0" collapsed="false">
      <c r="A3544" s="12" t="n">
        <v>3543</v>
      </c>
      <c r="B3544" s="12" t="n">
        <v>1861</v>
      </c>
      <c r="C3544" s="12" t="n">
        <v>52</v>
      </c>
      <c r="D3544" s="12" t="n">
        <v>1</v>
      </c>
      <c r="E3544" s="16" t="n">
        <v>1859</v>
      </c>
      <c r="F3544" s="12" t="n">
        <v>0</v>
      </c>
      <c r="G3544" s="12" t="str">
        <f aca="false">INDEX(Products!$C$2:$C$181,MATCH(C3544,Products!$A$2:$A$181,0))</f>
        <v>Home &amp; Kitchen</v>
      </c>
      <c r="H3544" s="16" t="n">
        <f aca="false">INDEX(Products!$E$2:$E$181,MATCH(C3544,Products!$A$2:$A$181,0))</f>
        <v>1211.54</v>
      </c>
      <c r="I3544" s="12" t="str">
        <f aca="false">INDEX(Orders!$G$2:$G$3525,MATCH(B3544,Orders!$A$2:$A$3525,0))</f>
        <v>Delivered</v>
      </c>
      <c r="J3544" s="16" t="n">
        <f aca="false">D3544*E3544*(1-F3544/100)</f>
        <v>1859</v>
      </c>
      <c r="K3544" s="16" t="n">
        <f aca="false">D3544*H3544</f>
        <v>1211.54</v>
      </c>
      <c r="L3544" s="16" t="n">
        <f aca="false">J3544-K3544</f>
        <v>647.46</v>
      </c>
    </row>
    <row r="3545" customFormat="false" ht="15" hidden="false" customHeight="false" outlineLevel="0" collapsed="false">
      <c r="A3545" s="12" t="n">
        <v>3544</v>
      </c>
      <c r="B3545" s="12" t="n">
        <v>1861</v>
      </c>
      <c r="C3545" s="12" t="n">
        <v>102</v>
      </c>
      <c r="D3545" s="12" t="n">
        <v>1</v>
      </c>
      <c r="E3545" s="16" t="n">
        <v>429</v>
      </c>
      <c r="F3545" s="12" t="n">
        <v>0</v>
      </c>
      <c r="G3545" s="12" t="str">
        <f aca="false">INDEX(Products!$C$2:$C$181,MATCH(C3545,Products!$A$2:$A$181,0))</f>
        <v>Beauty</v>
      </c>
      <c r="H3545" s="16" t="n">
        <f aca="false">INDEX(Products!$E$2:$E$181,MATCH(C3545,Products!$A$2:$A$181,0))</f>
        <v>313.05</v>
      </c>
      <c r="I3545" s="12" t="str">
        <f aca="false">INDEX(Orders!$G$2:$G$3525,MATCH(B3545,Orders!$A$2:$A$3525,0))</f>
        <v>Delivered</v>
      </c>
      <c r="J3545" s="16" t="n">
        <f aca="false">D3545*E3545*(1-F3545/100)</f>
        <v>429</v>
      </c>
      <c r="K3545" s="16" t="n">
        <f aca="false">D3545*H3545</f>
        <v>313.05</v>
      </c>
      <c r="L3545" s="16" t="n">
        <f aca="false">J3545-K3545</f>
        <v>115.95</v>
      </c>
    </row>
    <row r="3546" customFormat="false" ht="15" hidden="false" customHeight="false" outlineLevel="0" collapsed="false">
      <c r="A3546" s="12" t="n">
        <v>3545</v>
      </c>
      <c r="B3546" s="12" t="n">
        <v>1862</v>
      </c>
      <c r="C3546" s="12" t="n">
        <v>95</v>
      </c>
      <c r="D3546" s="12" t="n">
        <v>1</v>
      </c>
      <c r="E3546" s="16" t="n">
        <v>1029</v>
      </c>
      <c r="F3546" s="12" t="n">
        <v>15</v>
      </c>
      <c r="G3546" s="12" t="str">
        <f aca="false">INDEX(Products!$C$2:$C$181,MATCH(C3546,Products!$A$2:$A$181,0))</f>
        <v>Beauty</v>
      </c>
      <c r="H3546" s="16" t="n">
        <f aca="false">INDEX(Products!$E$2:$E$181,MATCH(C3546,Products!$A$2:$A$181,0))</f>
        <v>615.72</v>
      </c>
      <c r="I3546" s="12" t="str">
        <f aca="false">INDEX(Orders!$G$2:$G$3525,MATCH(B3546,Orders!$A$2:$A$3525,0))</f>
        <v>Delivered</v>
      </c>
      <c r="J3546" s="16" t="n">
        <f aca="false">D3546*E3546*(1-F3546/100)</f>
        <v>874.65</v>
      </c>
      <c r="K3546" s="16" t="n">
        <f aca="false">D3546*H3546</f>
        <v>615.72</v>
      </c>
      <c r="L3546" s="16" t="n">
        <f aca="false">J3546-K3546</f>
        <v>258.93</v>
      </c>
    </row>
    <row r="3547" customFormat="false" ht="15" hidden="false" customHeight="false" outlineLevel="0" collapsed="false">
      <c r="A3547" s="12" t="n">
        <v>3546</v>
      </c>
      <c r="B3547" s="12" t="n">
        <v>1862</v>
      </c>
      <c r="C3547" s="12" t="n">
        <v>21</v>
      </c>
      <c r="D3547" s="12" t="n">
        <v>1</v>
      </c>
      <c r="E3547" s="16" t="n">
        <v>1439</v>
      </c>
      <c r="F3547" s="12" t="n">
        <v>0</v>
      </c>
      <c r="G3547" s="12" t="str">
        <f aca="false">INDEX(Products!$C$2:$C$181,MATCH(C3547,Products!$A$2:$A$181,0))</f>
        <v>Electronics</v>
      </c>
      <c r="H3547" s="16" t="n">
        <f aca="false">INDEX(Products!$E$2:$E$181,MATCH(C3547,Products!$A$2:$A$181,0))</f>
        <v>933.96</v>
      </c>
      <c r="I3547" s="12" t="str">
        <f aca="false">INDEX(Orders!$G$2:$G$3525,MATCH(B3547,Orders!$A$2:$A$3525,0))</f>
        <v>Delivered</v>
      </c>
      <c r="J3547" s="16" t="n">
        <f aca="false">D3547*E3547*(1-F3547/100)</f>
        <v>1439</v>
      </c>
      <c r="K3547" s="16" t="n">
        <f aca="false">D3547*H3547</f>
        <v>933.96</v>
      </c>
      <c r="L3547" s="16" t="n">
        <f aca="false">J3547-K3547</f>
        <v>505.04</v>
      </c>
    </row>
    <row r="3548" customFormat="false" ht="15" hidden="false" customHeight="false" outlineLevel="0" collapsed="false">
      <c r="A3548" s="12" t="n">
        <v>3547</v>
      </c>
      <c r="B3548" s="12" t="n">
        <v>1863</v>
      </c>
      <c r="C3548" s="12" t="n">
        <v>133</v>
      </c>
      <c r="D3548" s="12" t="n">
        <v>1</v>
      </c>
      <c r="E3548" s="16" t="n">
        <v>3549</v>
      </c>
      <c r="F3548" s="12" t="n">
        <v>10</v>
      </c>
      <c r="G3548" s="12" t="str">
        <f aca="false">INDEX(Products!$C$2:$C$181,MATCH(C3548,Products!$A$2:$A$181,0))</f>
        <v>Sports &amp; Fitness</v>
      </c>
      <c r="H3548" s="16" t="n">
        <f aca="false">INDEX(Products!$E$2:$E$181,MATCH(C3548,Products!$A$2:$A$181,0))</f>
        <v>2477.75</v>
      </c>
      <c r="I3548" s="12" t="str">
        <f aca="false">INDEX(Orders!$G$2:$G$3525,MATCH(B3548,Orders!$A$2:$A$3525,0))</f>
        <v>Delivered</v>
      </c>
      <c r="J3548" s="16" t="n">
        <f aca="false">D3548*E3548*(1-F3548/100)</f>
        <v>3194.1</v>
      </c>
      <c r="K3548" s="16" t="n">
        <f aca="false">D3548*H3548</f>
        <v>2477.75</v>
      </c>
      <c r="L3548" s="16" t="n">
        <f aca="false">J3548-K3548</f>
        <v>716.35</v>
      </c>
    </row>
    <row r="3549" customFormat="false" ht="15" hidden="false" customHeight="false" outlineLevel="0" collapsed="false">
      <c r="A3549" s="12" t="n">
        <v>3548</v>
      </c>
      <c r="B3549" s="12" t="n">
        <v>1863</v>
      </c>
      <c r="C3549" s="12" t="n">
        <v>98</v>
      </c>
      <c r="D3549" s="12" t="n">
        <v>1</v>
      </c>
      <c r="E3549" s="16" t="n">
        <v>719</v>
      </c>
      <c r="F3549" s="12" t="n">
        <v>5</v>
      </c>
      <c r="G3549" s="12" t="str">
        <f aca="false">INDEX(Products!$C$2:$C$181,MATCH(C3549,Products!$A$2:$A$181,0))</f>
        <v>Beauty</v>
      </c>
      <c r="H3549" s="16" t="n">
        <f aca="false">INDEX(Products!$E$2:$E$181,MATCH(C3549,Products!$A$2:$A$181,0))</f>
        <v>445.67</v>
      </c>
      <c r="I3549" s="12" t="str">
        <f aca="false">INDEX(Orders!$G$2:$G$3525,MATCH(B3549,Orders!$A$2:$A$3525,0))</f>
        <v>Delivered</v>
      </c>
      <c r="J3549" s="16" t="n">
        <f aca="false">D3549*E3549*(1-F3549/100)</f>
        <v>683.05</v>
      </c>
      <c r="K3549" s="16" t="n">
        <f aca="false">D3549*H3549</f>
        <v>445.67</v>
      </c>
      <c r="L3549" s="16" t="n">
        <f aca="false">J3549-K3549</f>
        <v>237.38</v>
      </c>
    </row>
    <row r="3550" customFormat="false" ht="15" hidden="false" customHeight="false" outlineLevel="0" collapsed="false">
      <c r="A3550" s="12" t="n">
        <v>3549</v>
      </c>
      <c r="B3550" s="12" t="n">
        <v>1864</v>
      </c>
      <c r="C3550" s="12" t="n">
        <v>9</v>
      </c>
      <c r="D3550" s="12" t="n">
        <v>1</v>
      </c>
      <c r="E3550" s="16" t="n">
        <v>2389</v>
      </c>
      <c r="F3550" s="12" t="n">
        <v>0</v>
      </c>
      <c r="G3550" s="12" t="str">
        <f aca="false">INDEX(Products!$C$2:$C$181,MATCH(C3550,Products!$A$2:$A$181,0))</f>
        <v>Electronics</v>
      </c>
      <c r="H3550" s="16" t="n">
        <f aca="false">INDEX(Products!$E$2:$E$181,MATCH(C3550,Products!$A$2:$A$181,0))</f>
        <v>1564.68</v>
      </c>
      <c r="I3550" s="12" t="str">
        <f aca="false">INDEX(Orders!$G$2:$G$3525,MATCH(B3550,Orders!$A$2:$A$3525,0))</f>
        <v>Delivered</v>
      </c>
      <c r="J3550" s="16" t="n">
        <f aca="false">D3550*E3550*(1-F3550/100)</f>
        <v>2389</v>
      </c>
      <c r="K3550" s="16" t="n">
        <f aca="false">D3550*H3550</f>
        <v>1564.68</v>
      </c>
      <c r="L3550" s="16" t="n">
        <f aca="false">J3550-K3550</f>
        <v>824.32</v>
      </c>
    </row>
    <row r="3551" customFormat="false" ht="15" hidden="false" customHeight="false" outlineLevel="0" collapsed="false">
      <c r="A3551" s="12" t="n">
        <v>3550</v>
      </c>
      <c r="B3551" s="12" t="n">
        <v>1864</v>
      </c>
      <c r="C3551" s="12" t="n">
        <v>65</v>
      </c>
      <c r="D3551" s="12" t="n">
        <v>1</v>
      </c>
      <c r="E3551" s="16" t="n">
        <v>329</v>
      </c>
      <c r="F3551" s="12" t="n">
        <v>15</v>
      </c>
      <c r="G3551" s="12" t="str">
        <f aca="false">INDEX(Products!$C$2:$C$181,MATCH(C3551,Products!$A$2:$A$181,0))</f>
        <v>Fashion</v>
      </c>
      <c r="H3551" s="16" t="n">
        <f aca="false">INDEX(Products!$E$2:$E$181,MATCH(C3551,Products!$A$2:$A$181,0))</f>
        <v>214.56</v>
      </c>
      <c r="I3551" s="12" t="str">
        <f aca="false">INDEX(Orders!$G$2:$G$3525,MATCH(B3551,Orders!$A$2:$A$3525,0))</f>
        <v>Delivered</v>
      </c>
      <c r="J3551" s="16" t="n">
        <f aca="false">D3551*E3551*(1-F3551/100)</f>
        <v>279.65</v>
      </c>
      <c r="K3551" s="16" t="n">
        <f aca="false">D3551*H3551</f>
        <v>214.56</v>
      </c>
      <c r="L3551" s="16" t="n">
        <f aca="false">J3551-K3551</f>
        <v>65.09</v>
      </c>
    </row>
    <row r="3552" customFormat="false" ht="15" hidden="false" customHeight="false" outlineLevel="0" collapsed="false">
      <c r="A3552" s="12" t="n">
        <v>3551</v>
      </c>
      <c r="B3552" s="12" t="n">
        <v>1865</v>
      </c>
      <c r="C3552" s="12" t="n">
        <v>5</v>
      </c>
      <c r="D3552" s="12" t="n">
        <v>1</v>
      </c>
      <c r="E3552" s="16" t="n">
        <v>3939</v>
      </c>
      <c r="F3552" s="12" t="n">
        <v>0</v>
      </c>
      <c r="G3552" s="12" t="str">
        <f aca="false">INDEX(Products!$C$2:$C$181,MATCH(C3552,Products!$A$2:$A$181,0))</f>
        <v>Electronics</v>
      </c>
      <c r="H3552" s="16" t="n">
        <f aca="false">INDEX(Products!$E$2:$E$181,MATCH(C3552,Products!$A$2:$A$181,0))</f>
        <v>2724.27</v>
      </c>
      <c r="I3552" s="12" t="str">
        <f aca="false">INDEX(Orders!$G$2:$G$3525,MATCH(B3552,Orders!$A$2:$A$3525,0))</f>
        <v>Delivered</v>
      </c>
      <c r="J3552" s="16" t="n">
        <f aca="false">D3552*E3552*(1-F3552/100)</f>
        <v>3939</v>
      </c>
      <c r="K3552" s="16" t="n">
        <f aca="false">D3552*H3552</f>
        <v>2724.27</v>
      </c>
      <c r="L3552" s="16" t="n">
        <f aca="false">J3552-K3552</f>
        <v>1214.73</v>
      </c>
    </row>
    <row r="3553" customFormat="false" ht="15" hidden="false" customHeight="false" outlineLevel="0" collapsed="false">
      <c r="A3553" s="12" t="n">
        <v>3552</v>
      </c>
      <c r="B3553" s="12" t="n">
        <v>1866</v>
      </c>
      <c r="C3553" s="12" t="n">
        <v>82</v>
      </c>
      <c r="D3553" s="12" t="n">
        <v>1</v>
      </c>
      <c r="E3553" s="16" t="n">
        <v>2019</v>
      </c>
      <c r="F3553" s="12" t="n">
        <v>15</v>
      </c>
      <c r="G3553" s="12" t="str">
        <f aca="false">INDEX(Products!$C$2:$C$181,MATCH(C3553,Products!$A$2:$A$181,0))</f>
        <v>Fashion</v>
      </c>
      <c r="H3553" s="16" t="n">
        <f aca="false">INDEX(Products!$E$2:$E$181,MATCH(C3553,Products!$A$2:$A$181,0))</f>
        <v>1326.8</v>
      </c>
      <c r="I3553" s="12" t="str">
        <f aca="false">INDEX(Orders!$G$2:$G$3525,MATCH(B3553,Orders!$A$2:$A$3525,0))</f>
        <v>Returned</v>
      </c>
      <c r="J3553" s="16" t="n">
        <f aca="false">D3553*E3553*(1-F3553/100)</f>
        <v>1716.15</v>
      </c>
      <c r="K3553" s="16" t="n">
        <f aca="false">D3553*H3553</f>
        <v>1326.8</v>
      </c>
      <c r="L3553" s="16" t="n">
        <f aca="false">J3553-K3553</f>
        <v>389.35</v>
      </c>
    </row>
    <row r="3554" customFormat="false" ht="15" hidden="false" customHeight="false" outlineLevel="0" collapsed="false">
      <c r="A3554" s="12" t="n">
        <v>3553</v>
      </c>
      <c r="B3554" s="12" t="n">
        <v>1866</v>
      </c>
      <c r="C3554" s="12" t="n">
        <v>172</v>
      </c>
      <c r="D3554" s="12" t="n">
        <v>1</v>
      </c>
      <c r="E3554" s="16" t="n">
        <v>249</v>
      </c>
      <c r="F3554" s="12" t="n">
        <v>0</v>
      </c>
      <c r="G3554" s="12" t="str">
        <f aca="false">INDEX(Products!$C$2:$C$181,MATCH(C3554,Products!$A$2:$A$181,0))</f>
        <v>Books &amp; Stationery</v>
      </c>
      <c r="H3554" s="16" t="n">
        <f aca="false">INDEX(Products!$E$2:$E$181,MATCH(C3554,Products!$A$2:$A$181,0))</f>
        <v>158.56</v>
      </c>
      <c r="I3554" s="12" t="str">
        <f aca="false">INDEX(Orders!$G$2:$G$3525,MATCH(B3554,Orders!$A$2:$A$3525,0))</f>
        <v>Returned</v>
      </c>
      <c r="J3554" s="16" t="n">
        <f aca="false">D3554*E3554*(1-F3554/100)</f>
        <v>249</v>
      </c>
      <c r="K3554" s="16" t="n">
        <f aca="false">D3554*H3554</f>
        <v>158.56</v>
      </c>
      <c r="L3554" s="16" t="n">
        <f aca="false">J3554-K3554</f>
        <v>90.44</v>
      </c>
    </row>
    <row r="3555" customFormat="false" ht="15" hidden="false" customHeight="false" outlineLevel="0" collapsed="false">
      <c r="A3555" s="12" t="n">
        <v>3554</v>
      </c>
      <c r="B3555" s="12" t="n">
        <v>1867</v>
      </c>
      <c r="C3555" s="12" t="n">
        <v>47</v>
      </c>
      <c r="D3555" s="12" t="n">
        <v>1</v>
      </c>
      <c r="E3555" s="16" t="n">
        <v>3909</v>
      </c>
      <c r="F3555" s="12" t="n">
        <v>0</v>
      </c>
      <c r="G3555" s="12" t="str">
        <f aca="false">INDEX(Products!$C$2:$C$181,MATCH(C3555,Products!$A$2:$A$181,0))</f>
        <v>Home &amp; Kitchen</v>
      </c>
      <c r="H3555" s="16" t="n">
        <f aca="false">INDEX(Products!$E$2:$E$181,MATCH(C3555,Products!$A$2:$A$181,0))</f>
        <v>2588.76</v>
      </c>
      <c r="I3555" s="12" t="str">
        <f aca="false">INDEX(Orders!$G$2:$G$3525,MATCH(B3555,Orders!$A$2:$A$3525,0))</f>
        <v>Returned</v>
      </c>
      <c r="J3555" s="16" t="n">
        <f aca="false">D3555*E3555*(1-F3555/100)</f>
        <v>3909</v>
      </c>
      <c r="K3555" s="16" t="n">
        <f aca="false">D3555*H3555</f>
        <v>2588.76</v>
      </c>
      <c r="L3555" s="16" t="n">
        <f aca="false">J3555-K3555</f>
        <v>1320.24</v>
      </c>
    </row>
    <row r="3556" customFormat="false" ht="15" hidden="false" customHeight="false" outlineLevel="0" collapsed="false">
      <c r="A3556" s="12" t="n">
        <v>3555</v>
      </c>
      <c r="B3556" s="12" t="n">
        <v>1867</v>
      </c>
      <c r="C3556" s="12" t="n">
        <v>126</v>
      </c>
      <c r="D3556" s="12" t="n">
        <v>1</v>
      </c>
      <c r="E3556" s="16" t="n">
        <v>1359</v>
      </c>
      <c r="F3556" s="12" t="n">
        <v>0</v>
      </c>
      <c r="G3556" s="12" t="str">
        <f aca="false">INDEX(Products!$C$2:$C$181,MATCH(C3556,Products!$A$2:$A$181,0))</f>
        <v>Sports &amp; Fitness</v>
      </c>
      <c r="H3556" s="16" t="n">
        <f aca="false">INDEX(Products!$E$2:$E$181,MATCH(C3556,Products!$A$2:$A$181,0))</f>
        <v>852.12</v>
      </c>
      <c r="I3556" s="12" t="str">
        <f aca="false">INDEX(Orders!$G$2:$G$3525,MATCH(B3556,Orders!$A$2:$A$3525,0))</f>
        <v>Returned</v>
      </c>
      <c r="J3556" s="16" t="n">
        <f aca="false">D3556*E3556*(1-F3556/100)</f>
        <v>1359</v>
      </c>
      <c r="K3556" s="16" t="n">
        <f aca="false">D3556*H3556</f>
        <v>852.12</v>
      </c>
      <c r="L3556" s="16" t="n">
        <f aca="false">J3556-K3556</f>
        <v>506.88</v>
      </c>
    </row>
    <row r="3557" customFormat="false" ht="15" hidden="false" customHeight="false" outlineLevel="0" collapsed="false">
      <c r="A3557" s="12" t="n">
        <v>3556</v>
      </c>
      <c r="B3557" s="12" t="n">
        <v>1868</v>
      </c>
      <c r="C3557" s="12" t="n">
        <v>32</v>
      </c>
      <c r="D3557" s="12" t="n">
        <v>1</v>
      </c>
      <c r="E3557" s="16" t="n">
        <v>4219</v>
      </c>
      <c r="F3557" s="12" t="n">
        <v>15</v>
      </c>
      <c r="G3557" s="12" t="str">
        <f aca="false">INDEX(Products!$C$2:$C$181,MATCH(C3557,Products!$A$2:$A$181,0))</f>
        <v>Home &amp; Kitchen</v>
      </c>
      <c r="H3557" s="16" t="n">
        <f aca="false">INDEX(Products!$E$2:$E$181,MATCH(C3557,Products!$A$2:$A$181,0))</f>
        <v>2621.48</v>
      </c>
      <c r="I3557" s="12" t="str">
        <f aca="false">INDEX(Orders!$G$2:$G$3525,MATCH(B3557,Orders!$A$2:$A$3525,0))</f>
        <v>Delivered</v>
      </c>
      <c r="J3557" s="16" t="n">
        <f aca="false">D3557*E3557*(1-F3557/100)</f>
        <v>3586.15</v>
      </c>
      <c r="K3557" s="16" t="n">
        <f aca="false">D3557*H3557</f>
        <v>2621.48</v>
      </c>
      <c r="L3557" s="16" t="n">
        <f aca="false">J3557-K3557</f>
        <v>964.67</v>
      </c>
    </row>
    <row r="3558" customFormat="false" ht="15" hidden="false" customHeight="false" outlineLevel="0" collapsed="false">
      <c r="A3558" s="12" t="n">
        <v>3557</v>
      </c>
      <c r="B3558" s="12" t="n">
        <v>1869</v>
      </c>
      <c r="C3558" s="12" t="n">
        <v>150</v>
      </c>
      <c r="D3558" s="12" t="n">
        <v>1</v>
      </c>
      <c r="E3558" s="16" t="n">
        <v>2599</v>
      </c>
      <c r="F3558" s="12" t="n">
        <v>0</v>
      </c>
      <c r="G3558" s="12" t="str">
        <f aca="false">INDEX(Products!$C$2:$C$181,MATCH(C3558,Products!$A$2:$A$181,0))</f>
        <v>Sports &amp; Fitness</v>
      </c>
      <c r="H3558" s="16" t="n">
        <f aca="false">INDEX(Products!$E$2:$E$181,MATCH(C3558,Products!$A$2:$A$181,0))</f>
        <v>1473.81</v>
      </c>
      <c r="I3558" s="12" t="str">
        <f aca="false">INDEX(Orders!$G$2:$G$3525,MATCH(B3558,Orders!$A$2:$A$3525,0))</f>
        <v>Delivered</v>
      </c>
      <c r="J3558" s="16" t="n">
        <f aca="false">D3558*E3558*(1-F3558/100)</f>
        <v>2599</v>
      </c>
      <c r="K3558" s="16" t="n">
        <f aca="false">D3558*H3558</f>
        <v>1473.81</v>
      </c>
      <c r="L3558" s="16" t="n">
        <f aca="false">J3558-K3558</f>
        <v>1125.19</v>
      </c>
    </row>
    <row r="3559" customFormat="false" ht="15" hidden="false" customHeight="false" outlineLevel="0" collapsed="false">
      <c r="A3559" s="12" t="n">
        <v>3558</v>
      </c>
      <c r="B3559" s="12" t="n">
        <v>1869</v>
      </c>
      <c r="C3559" s="12" t="n">
        <v>77</v>
      </c>
      <c r="D3559" s="12" t="n">
        <v>1</v>
      </c>
      <c r="E3559" s="16" t="n">
        <v>699</v>
      </c>
      <c r="F3559" s="12" t="n">
        <v>0</v>
      </c>
      <c r="G3559" s="12" t="str">
        <f aca="false">INDEX(Products!$C$2:$C$181,MATCH(C3559,Products!$A$2:$A$181,0))</f>
        <v>Fashion</v>
      </c>
      <c r="H3559" s="16" t="n">
        <f aca="false">INDEX(Products!$E$2:$E$181,MATCH(C3559,Products!$A$2:$A$181,0))</f>
        <v>452.88</v>
      </c>
      <c r="I3559" s="12" t="str">
        <f aca="false">INDEX(Orders!$G$2:$G$3525,MATCH(B3559,Orders!$A$2:$A$3525,0))</f>
        <v>Delivered</v>
      </c>
      <c r="J3559" s="16" t="n">
        <f aca="false">D3559*E3559*(1-F3559/100)</f>
        <v>699</v>
      </c>
      <c r="K3559" s="16" t="n">
        <f aca="false">D3559*H3559</f>
        <v>452.88</v>
      </c>
      <c r="L3559" s="16" t="n">
        <f aca="false">J3559-K3559</f>
        <v>246.12</v>
      </c>
    </row>
    <row r="3560" customFormat="false" ht="15" hidden="false" customHeight="false" outlineLevel="0" collapsed="false">
      <c r="A3560" s="12" t="n">
        <v>3559</v>
      </c>
      <c r="B3560" s="12" t="n">
        <v>1870</v>
      </c>
      <c r="C3560" s="12" t="n">
        <v>91</v>
      </c>
      <c r="D3560" s="12" t="n">
        <v>1</v>
      </c>
      <c r="E3560" s="16" t="n">
        <v>719</v>
      </c>
      <c r="F3560" s="12" t="n">
        <v>5</v>
      </c>
      <c r="G3560" s="12" t="str">
        <f aca="false">INDEX(Products!$C$2:$C$181,MATCH(C3560,Products!$A$2:$A$181,0))</f>
        <v>Beauty</v>
      </c>
      <c r="H3560" s="16" t="n">
        <f aca="false">INDEX(Products!$E$2:$E$181,MATCH(C3560,Products!$A$2:$A$181,0))</f>
        <v>411.77</v>
      </c>
      <c r="I3560" s="12" t="str">
        <f aca="false">INDEX(Orders!$G$2:$G$3525,MATCH(B3560,Orders!$A$2:$A$3525,0))</f>
        <v>Returned</v>
      </c>
      <c r="J3560" s="16" t="n">
        <f aca="false">D3560*E3560*(1-F3560/100)</f>
        <v>683.05</v>
      </c>
      <c r="K3560" s="16" t="n">
        <f aca="false">D3560*H3560</f>
        <v>411.77</v>
      </c>
      <c r="L3560" s="16" t="n">
        <f aca="false">J3560-K3560</f>
        <v>271.28</v>
      </c>
    </row>
    <row r="3561" customFormat="false" ht="15" hidden="false" customHeight="false" outlineLevel="0" collapsed="false">
      <c r="A3561" s="12" t="n">
        <v>3560</v>
      </c>
      <c r="B3561" s="12" t="n">
        <v>1870</v>
      </c>
      <c r="C3561" s="12" t="n">
        <v>26</v>
      </c>
      <c r="D3561" s="12" t="n">
        <v>1</v>
      </c>
      <c r="E3561" s="16" t="n">
        <v>5849</v>
      </c>
      <c r="F3561" s="12" t="n">
        <v>0</v>
      </c>
      <c r="G3561" s="12" t="str">
        <f aca="false">INDEX(Products!$C$2:$C$181,MATCH(C3561,Products!$A$2:$A$181,0))</f>
        <v>Electronics</v>
      </c>
      <c r="H3561" s="16" t="n">
        <f aca="false">INDEX(Products!$E$2:$E$181,MATCH(C3561,Products!$A$2:$A$181,0))</f>
        <v>4123.7</v>
      </c>
      <c r="I3561" s="12" t="str">
        <f aca="false">INDEX(Orders!$G$2:$G$3525,MATCH(B3561,Orders!$A$2:$A$3525,0))</f>
        <v>Returned</v>
      </c>
      <c r="J3561" s="16" t="n">
        <f aca="false">D3561*E3561*(1-F3561/100)</f>
        <v>5849</v>
      </c>
      <c r="K3561" s="16" t="n">
        <f aca="false">D3561*H3561</f>
        <v>4123.7</v>
      </c>
      <c r="L3561" s="16" t="n">
        <f aca="false">J3561-K3561</f>
        <v>1725.3</v>
      </c>
    </row>
    <row r="3562" customFormat="false" ht="15" hidden="false" customHeight="false" outlineLevel="0" collapsed="false">
      <c r="A3562" s="12" t="n">
        <v>3561</v>
      </c>
      <c r="B3562" s="12" t="n">
        <v>1870</v>
      </c>
      <c r="C3562" s="12" t="n">
        <v>167</v>
      </c>
      <c r="D3562" s="12" t="n">
        <v>1</v>
      </c>
      <c r="E3562" s="16" t="n">
        <v>119</v>
      </c>
      <c r="F3562" s="12" t="n">
        <v>10</v>
      </c>
      <c r="G3562" s="12" t="str">
        <f aca="false">INDEX(Products!$C$2:$C$181,MATCH(C3562,Products!$A$2:$A$181,0))</f>
        <v>Books &amp; Stationery</v>
      </c>
      <c r="H3562" s="16" t="n">
        <f aca="false">INDEX(Products!$E$2:$E$181,MATCH(C3562,Products!$A$2:$A$181,0))</f>
        <v>68.21</v>
      </c>
      <c r="I3562" s="12" t="str">
        <f aca="false">INDEX(Orders!$G$2:$G$3525,MATCH(B3562,Orders!$A$2:$A$3525,0))</f>
        <v>Returned</v>
      </c>
      <c r="J3562" s="16" t="n">
        <f aca="false">D3562*E3562*(1-F3562/100)</f>
        <v>107.1</v>
      </c>
      <c r="K3562" s="16" t="n">
        <f aca="false">D3562*H3562</f>
        <v>68.21</v>
      </c>
      <c r="L3562" s="16" t="n">
        <f aca="false">J3562-K3562</f>
        <v>38.89</v>
      </c>
    </row>
    <row r="3563" customFormat="false" ht="15" hidden="false" customHeight="false" outlineLevel="0" collapsed="false">
      <c r="A3563" s="12" t="n">
        <v>3562</v>
      </c>
      <c r="B3563" s="12" t="n">
        <v>1870</v>
      </c>
      <c r="C3563" s="12" t="n">
        <v>64</v>
      </c>
      <c r="D3563" s="12" t="n">
        <v>1</v>
      </c>
      <c r="E3563" s="16" t="n">
        <v>2519</v>
      </c>
      <c r="F3563" s="12" t="n">
        <v>15</v>
      </c>
      <c r="G3563" s="12" t="str">
        <f aca="false">INDEX(Products!$C$2:$C$181,MATCH(C3563,Products!$A$2:$A$181,0))</f>
        <v>Fashion</v>
      </c>
      <c r="H3563" s="16" t="n">
        <f aca="false">INDEX(Products!$E$2:$E$181,MATCH(C3563,Products!$A$2:$A$181,0))</f>
        <v>1819.09</v>
      </c>
      <c r="I3563" s="12" t="str">
        <f aca="false">INDEX(Orders!$G$2:$G$3525,MATCH(B3563,Orders!$A$2:$A$3525,0))</f>
        <v>Returned</v>
      </c>
      <c r="J3563" s="16" t="n">
        <f aca="false">D3563*E3563*(1-F3563/100)</f>
        <v>2141.15</v>
      </c>
      <c r="K3563" s="16" t="n">
        <f aca="false">D3563*H3563</f>
        <v>1819.09</v>
      </c>
      <c r="L3563" s="16" t="n">
        <f aca="false">J3563-K3563</f>
        <v>322.06</v>
      </c>
    </row>
    <row r="3564" customFormat="false" ht="15" hidden="false" customHeight="false" outlineLevel="0" collapsed="false">
      <c r="A3564" s="12" t="n">
        <v>3563</v>
      </c>
      <c r="B3564" s="12" t="n">
        <v>1871</v>
      </c>
      <c r="C3564" s="12" t="n">
        <v>123</v>
      </c>
      <c r="D3564" s="12" t="n">
        <v>1</v>
      </c>
      <c r="E3564" s="16" t="n">
        <v>319</v>
      </c>
      <c r="F3564" s="12" t="n">
        <v>10</v>
      </c>
      <c r="G3564" s="12" t="str">
        <f aca="false">INDEX(Products!$C$2:$C$181,MATCH(C3564,Products!$A$2:$A$181,0))</f>
        <v>Sports &amp; Fitness</v>
      </c>
      <c r="H3564" s="16" t="n">
        <f aca="false">INDEX(Products!$E$2:$E$181,MATCH(C3564,Products!$A$2:$A$181,0))</f>
        <v>234.68</v>
      </c>
      <c r="I3564" s="12" t="str">
        <f aca="false">INDEX(Orders!$G$2:$G$3525,MATCH(B3564,Orders!$A$2:$A$3525,0))</f>
        <v>Returned</v>
      </c>
      <c r="J3564" s="16" t="n">
        <f aca="false">D3564*E3564*(1-F3564/100)</f>
        <v>287.1</v>
      </c>
      <c r="K3564" s="16" t="n">
        <f aca="false">D3564*H3564</f>
        <v>234.68</v>
      </c>
      <c r="L3564" s="16" t="n">
        <f aca="false">J3564-K3564</f>
        <v>52.42</v>
      </c>
    </row>
    <row r="3565" customFormat="false" ht="15" hidden="false" customHeight="false" outlineLevel="0" collapsed="false">
      <c r="A3565" s="12" t="n">
        <v>3564</v>
      </c>
      <c r="B3565" s="12" t="n">
        <v>1871</v>
      </c>
      <c r="C3565" s="12" t="n">
        <v>36</v>
      </c>
      <c r="D3565" s="12" t="n">
        <v>1</v>
      </c>
      <c r="E3565" s="16" t="n">
        <v>3959</v>
      </c>
      <c r="F3565" s="12" t="n">
        <v>0</v>
      </c>
      <c r="G3565" s="12" t="str">
        <f aca="false">INDEX(Products!$C$2:$C$181,MATCH(C3565,Products!$A$2:$A$181,0))</f>
        <v>Home &amp; Kitchen</v>
      </c>
      <c r="H3565" s="16" t="n">
        <f aca="false">INDEX(Products!$E$2:$E$181,MATCH(C3565,Products!$A$2:$A$181,0))</f>
        <v>2334.79</v>
      </c>
      <c r="I3565" s="12" t="str">
        <f aca="false">INDEX(Orders!$G$2:$G$3525,MATCH(B3565,Orders!$A$2:$A$3525,0))</f>
        <v>Returned</v>
      </c>
      <c r="J3565" s="16" t="n">
        <f aca="false">D3565*E3565*(1-F3565/100)</f>
        <v>3959</v>
      </c>
      <c r="K3565" s="16" t="n">
        <f aca="false">D3565*H3565</f>
        <v>2334.79</v>
      </c>
      <c r="L3565" s="16" t="n">
        <f aca="false">J3565-K3565</f>
        <v>1624.21</v>
      </c>
    </row>
    <row r="3566" customFormat="false" ht="15" hidden="false" customHeight="false" outlineLevel="0" collapsed="false">
      <c r="A3566" s="12" t="n">
        <v>3565</v>
      </c>
      <c r="B3566" s="12" t="n">
        <v>1871</v>
      </c>
      <c r="C3566" s="12" t="n">
        <v>146</v>
      </c>
      <c r="D3566" s="12" t="n">
        <v>1</v>
      </c>
      <c r="E3566" s="16" t="n">
        <v>369</v>
      </c>
      <c r="F3566" s="12" t="n">
        <v>0</v>
      </c>
      <c r="G3566" s="12" t="str">
        <f aca="false">INDEX(Products!$C$2:$C$181,MATCH(C3566,Products!$A$2:$A$181,0))</f>
        <v>Sports &amp; Fitness</v>
      </c>
      <c r="H3566" s="16" t="n">
        <f aca="false">INDEX(Products!$E$2:$E$181,MATCH(C3566,Products!$A$2:$A$181,0))</f>
        <v>205.71</v>
      </c>
      <c r="I3566" s="12" t="str">
        <f aca="false">INDEX(Orders!$G$2:$G$3525,MATCH(B3566,Orders!$A$2:$A$3525,0))</f>
        <v>Returned</v>
      </c>
      <c r="J3566" s="16" t="n">
        <f aca="false">D3566*E3566*(1-F3566/100)</f>
        <v>369</v>
      </c>
      <c r="K3566" s="16" t="n">
        <f aca="false">D3566*H3566</f>
        <v>205.71</v>
      </c>
      <c r="L3566" s="16" t="n">
        <f aca="false">J3566-K3566</f>
        <v>163.29</v>
      </c>
    </row>
    <row r="3567" customFormat="false" ht="15" hidden="false" customHeight="false" outlineLevel="0" collapsed="false">
      <c r="A3567" s="12" t="n">
        <v>3566</v>
      </c>
      <c r="B3567" s="12" t="n">
        <v>1871</v>
      </c>
      <c r="C3567" s="12" t="n">
        <v>72</v>
      </c>
      <c r="D3567" s="12" t="n">
        <v>1</v>
      </c>
      <c r="E3567" s="16" t="n">
        <v>1649</v>
      </c>
      <c r="F3567" s="12" t="n">
        <v>0</v>
      </c>
      <c r="G3567" s="12" t="str">
        <f aca="false">INDEX(Products!$C$2:$C$181,MATCH(C3567,Products!$A$2:$A$181,0))</f>
        <v>Fashion</v>
      </c>
      <c r="H3567" s="16" t="n">
        <f aca="false">INDEX(Products!$E$2:$E$181,MATCH(C3567,Products!$A$2:$A$181,0))</f>
        <v>1006.18</v>
      </c>
      <c r="I3567" s="12" t="str">
        <f aca="false">INDEX(Orders!$G$2:$G$3525,MATCH(B3567,Orders!$A$2:$A$3525,0))</f>
        <v>Returned</v>
      </c>
      <c r="J3567" s="16" t="n">
        <f aca="false">D3567*E3567*(1-F3567/100)</f>
        <v>1649</v>
      </c>
      <c r="K3567" s="16" t="n">
        <f aca="false">D3567*H3567</f>
        <v>1006.18</v>
      </c>
      <c r="L3567" s="16" t="n">
        <f aca="false">J3567-K3567</f>
        <v>642.82</v>
      </c>
    </row>
    <row r="3568" customFormat="false" ht="15" hidden="false" customHeight="false" outlineLevel="0" collapsed="false">
      <c r="A3568" s="12" t="n">
        <v>3567</v>
      </c>
      <c r="B3568" s="12" t="n">
        <v>1872</v>
      </c>
      <c r="C3568" s="12" t="n">
        <v>59</v>
      </c>
      <c r="D3568" s="12" t="n">
        <v>1</v>
      </c>
      <c r="E3568" s="16" t="n">
        <v>4109</v>
      </c>
      <c r="F3568" s="12" t="n">
        <v>10</v>
      </c>
      <c r="G3568" s="12" t="str">
        <f aca="false">INDEX(Products!$C$2:$C$181,MATCH(C3568,Products!$A$2:$A$181,0))</f>
        <v>Home &amp; Kitchen</v>
      </c>
      <c r="H3568" s="16" t="n">
        <f aca="false">INDEX(Products!$E$2:$E$181,MATCH(C3568,Products!$A$2:$A$181,0))</f>
        <v>2413.27</v>
      </c>
      <c r="I3568" s="12" t="str">
        <f aca="false">INDEX(Orders!$G$2:$G$3525,MATCH(B3568,Orders!$A$2:$A$3525,0))</f>
        <v>Delivered</v>
      </c>
      <c r="J3568" s="16" t="n">
        <f aca="false">D3568*E3568*(1-F3568/100)</f>
        <v>3698.1</v>
      </c>
      <c r="K3568" s="16" t="n">
        <f aca="false">D3568*H3568</f>
        <v>2413.27</v>
      </c>
      <c r="L3568" s="16" t="n">
        <f aca="false">J3568-K3568</f>
        <v>1284.83</v>
      </c>
    </row>
    <row r="3569" customFormat="false" ht="15" hidden="false" customHeight="false" outlineLevel="0" collapsed="false">
      <c r="A3569" s="12" t="n">
        <v>3568</v>
      </c>
      <c r="B3569" s="12" t="n">
        <v>1872</v>
      </c>
      <c r="C3569" s="12" t="n">
        <v>124</v>
      </c>
      <c r="D3569" s="12" t="n">
        <v>2</v>
      </c>
      <c r="E3569" s="16" t="n">
        <v>1869</v>
      </c>
      <c r="F3569" s="12" t="n">
        <v>0</v>
      </c>
      <c r="G3569" s="12" t="str">
        <f aca="false">INDEX(Products!$C$2:$C$181,MATCH(C3569,Products!$A$2:$A$181,0))</f>
        <v>Sports &amp; Fitness</v>
      </c>
      <c r="H3569" s="16" t="n">
        <f aca="false">INDEX(Products!$E$2:$E$181,MATCH(C3569,Products!$A$2:$A$181,0))</f>
        <v>1389.29</v>
      </c>
      <c r="I3569" s="12" t="str">
        <f aca="false">INDEX(Orders!$G$2:$G$3525,MATCH(B3569,Orders!$A$2:$A$3525,0))</f>
        <v>Delivered</v>
      </c>
      <c r="J3569" s="16" t="n">
        <f aca="false">D3569*E3569*(1-F3569/100)</f>
        <v>3738</v>
      </c>
      <c r="K3569" s="16" t="n">
        <f aca="false">D3569*H3569</f>
        <v>2778.58</v>
      </c>
      <c r="L3569" s="16" t="n">
        <f aca="false">J3569-K3569</f>
        <v>959.42</v>
      </c>
    </row>
    <row r="3570" customFormat="false" ht="15" hidden="false" customHeight="false" outlineLevel="0" collapsed="false">
      <c r="A3570" s="12" t="n">
        <v>3569</v>
      </c>
      <c r="B3570" s="12" t="n">
        <v>1873</v>
      </c>
      <c r="C3570" s="12" t="n">
        <v>31</v>
      </c>
      <c r="D3570" s="12" t="n">
        <v>1</v>
      </c>
      <c r="E3570" s="16" t="n">
        <v>2199</v>
      </c>
      <c r="F3570" s="12" t="n">
        <v>15</v>
      </c>
      <c r="G3570" s="12" t="str">
        <f aca="false">INDEX(Products!$C$2:$C$181,MATCH(C3570,Products!$A$2:$A$181,0))</f>
        <v>Home &amp; Kitchen</v>
      </c>
      <c r="H3570" s="16" t="n">
        <f aca="false">INDEX(Products!$E$2:$E$181,MATCH(C3570,Products!$A$2:$A$181,0))</f>
        <v>1328.79</v>
      </c>
      <c r="I3570" s="12" t="str">
        <f aca="false">INDEX(Orders!$G$2:$G$3525,MATCH(B3570,Orders!$A$2:$A$3525,0))</f>
        <v>Delivered</v>
      </c>
      <c r="J3570" s="16" t="n">
        <f aca="false">D3570*E3570*(1-F3570/100)</f>
        <v>1869.15</v>
      </c>
      <c r="K3570" s="16" t="n">
        <f aca="false">D3570*H3570</f>
        <v>1328.79</v>
      </c>
      <c r="L3570" s="16" t="n">
        <f aca="false">J3570-K3570</f>
        <v>540.36</v>
      </c>
    </row>
    <row r="3571" customFormat="false" ht="15" hidden="false" customHeight="false" outlineLevel="0" collapsed="false">
      <c r="A3571" s="12" t="n">
        <v>3570</v>
      </c>
      <c r="B3571" s="12" t="n">
        <v>1874</v>
      </c>
      <c r="C3571" s="12" t="n">
        <v>46</v>
      </c>
      <c r="D3571" s="12" t="n">
        <v>1</v>
      </c>
      <c r="E3571" s="16" t="n">
        <v>959</v>
      </c>
      <c r="F3571" s="12" t="n">
        <v>0</v>
      </c>
      <c r="G3571" s="12" t="str">
        <f aca="false">INDEX(Products!$C$2:$C$181,MATCH(C3571,Products!$A$2:$A$181,0))</f>
        <v>Home &amp; Kitchen</v>
      </c>
      <c r="H3571" s="16" t="n">
        <f aca="false">INDEX(Products!$E$2:$E$181,MATCH(C3571,Products!$A$2:$A$181,0))</f>
        <v>664.25</v>
      </c>
      <c r="I3571" s="12" t="str">
        <f aca="false">INDEX(Orders!$G$2:$G$3525,MATCH(B3571,Orders!$A$2:$A$3525,0))</f>
        <v>Cancelled</v>
      </c>
      <c r="J3571" s="16" t="n">
        <f aca="false">D3571*E3571*(1-F3571/100)</f>
        <v>959</v>
      </c>
      <c r="K3571" s="16" t="n">
        <f aca="false">D3571*H3571</f>
        <v>664.25</v>
      </c>
      <c r="L3571" s="16" t="n">
        <f aca="false">J3571-K3571</f>
        <v>294.75</v>
      </c>
    </row>
    <row r="3572" customFormat="false" ht="15" hidden="false" customHeight="false" outlineLevel="0" collapsed="false">
      <c r="A3572" s="12" t="n">
        <v>3571</v>
      </c>
      <c r="B3572" s="12" t="n">
        <v>1874</v>
      </c>
      <c r="C3572" s="12" t="n">
        <v>95</v>
      </c>
      <c r="D3572" s="12" t="n">
        <v>2</v>
      </c>
      <c r="E3572" s="16" t="n">
        <v>1029</v>
      </c>
      <c r="F3572" s="12" t="n">
        <v>0</v>
      </c>
      <c r="G3572" s="12" t="str">
        <f aca="false">INDEX(Products!$C$2:$C$181,MATCH(C3572,Products!$A$2:$A$181,0))</f>
        <v>Beauty</v>
      </c>
      <c r="H3572" s="16" t="n">
        <f aca="false">INDEX(Products!$E$2:$E$181,MATCH(C3572,Products!$A$2:$A$181,0))</f>
        <v>615.72</v>
      </c>
      <c r="I3572" s="12" t="str">
        <f aca="false">INDEX(Orders!$G$2:$G$3525,MATCH(B3572,Orders!$A$2:$A$3525,0))</f>
        <v>Cancelled</v>
      </c>
      <c r="J3572" s="16" t="n">
        <f aca="false">D3572*E3572*(1-F3572/100)</f>
        <v>2058</v>
      </c>
      <c r="K3572" s="16" t="n">
        <f aca="false">D3572*H3572</f>
        <v>1231.44</v>
      </c>
      <c r="L3572" s="16" t="n">
        <f aca="false">J3572-K3572</f>
        <v>826.56</v>
      </c>
    </row>
    <row r="3573" customFormat="false" ht="15" hidden="false" customHeight="false" outlineLevel="0" collapsed="false">
      <c r="A3573" s="12" t="n">
        <v>3572</v>
      </c>
      <c r="B3573" s="12" t="n">
        <v>1875</v>
      </c>
      <c r="C3573" s="12" t="n">
        <v>71</v>
      </c>
      <c r="D3573" s="12" t="n">
        <v>1</v>
      </c>
      <c r="E3573" s="16" t="n">
        <v>2909</v>
      </c>
      <c r="F3573" s="12" t="n">
        <v>0</v>
      </c>
      <c r="G3573" s="12" t="str">
        <f aca="false">INDEX(Products!$C$2:$C$181,MATCH(C3573,Products!$A$2:$A$181,0))</f>
        <v>Fashion</v>
      </c>
      <c r="H3573" s="16" t="n">
        <f aca="false">INDEX(Products!$E$2:$E$181,MATCH(C3573,Products!$A$2:$A$181,0))</f>
        <v>1746.44</v>
      </c>
      <c r="I3573" s="12" t="str">
        <f aca="false">INDEX(Orders!$G$2:$G$3525,MATCH(B3573,Orders!$A$2:$A$3525,0))</f>
        <v>Returned</v>
      </c>
      <c r="J3573" s="16" t="n">
        <f aca="false">D3573*E3573*(1-F3573/100)</f>
        <v>2909</v>
      </c>
      <c r="K3573" s="16" t="n">
        <f aca="false">D3573*H3573</f>
        <v>1746.44</v>
      </c>
      <c r="L3573" s="16" t="n">
        <f aca="false">J3573-K3573</f>
        <v>1162.56</v>
      </c>
    </row>
    <row r="3574" customFormat="false" ht="15" hidden="false" customHeight="false" outlineLevel="0" collapsed="false">
      <c r="A3574" s="12" t="n">
        <v>3573</v>
      </c>
      <c r="B3574" s="12" t="n">
        <v>1875</v>
      </c>
      <c r="C3574" s="12" t="n">
        <v>47</v>
      </c>
      <c r="D3574" s="12" t="n">
        <v>1</v>
      </c>
      <c r="E3574" s="16" t="n">
        <v>3909</v>
      </c>
      <c r="F3574" s="12" t="n">
        <v>15</v>
      </c>
      <c r="G3574" s="12" t="str">
        <f aca="false">INDEX(Products!$C$2:$C$181,MATCH(C3574,Products!$A$2:$A$181,0))</f>
        <v>Home &amp; Kitchen</v>
      </c>
      <c r="H3574" s="16" t="n">
        <f aca="false">INDEX(Products!$E$2:$E$181,MATCH(C3574,Products!$A$2:$A$181,0))</f>
        <v>2588.76</v>
      </c>
      <c r="I3574" s="12" t="str">
        <f aca="false">INDEX(Orders!$G$2:$G$3525,MATCH(B3574,Orders!$A$2:$A$3525,0))</f>
        <v>Returned</v>
      </c>
      <c r="J3574" s="16" t="n">
        <f aca="false">D3574*E3574*(1-F3574/100)</f>
        <v>3322.65</v>
      </c>
      <c r="K3574" s="16" t="n">
        <f aca="false">D3574*H3574</f>
        <v>2588.76</v>
      </c>
      <c r="L3574" s="16" t="n">
        <f aca="false">J3574-K3574</f>
        <v>733.89</v>
      </c>
    </row>
    <row r="3575" customFormat="false" ht="15" hidden="false" customHeight="false" outlineLevel="0" collapsed="false">
      <c r="A3575" s="12" t="n">
        <v>3574</v>
      </c>
      <c r="B3575" s="12" t="n">
        <v>1875</v>
      </c>
      <c r="C3575" s="12" t="n">
        <v>161</v>
      </c>
      <c r="D3575" s="12" t="n">
        <v>1</v>
      </c>
      <c r="E3575" s="16" t="n">
        <v>549</v>
      </c>
      <c r="F3575" s="12" t="n">
        <v>0</v>
      </c>
      <c r="G3575" s="12" t="str">
        <f aca="false">INDEX(Products!$C$2:$C$181,MATCH(C3575,Products!$A$2:$A$181,0))</f>
        <v>Books &amp; Stationery</v>
      </c>
      <c r="H3575" s="16" t="n">
        <f aca="false">INDEX(Products!$E$2:$E$181,MATCH(C3575,Products!$A$2:$A$181,0))</f>
        <v>380.41</v>
      </c>
      <c r="I3575" s="12" t="str">
        <f aca="false">INDEX(Orders!$G$2:$G$3525,MATCH(B3575,Orders!$A$2:$A$3525,0))</f>
        <v>Returned</v>
      </c>
      <c r="J3575" s="16" t="n">
        <f aca="false">D3575*E3575*(1-F3575/100)</f>
        <v>549</v>
      </c>
      <c r="K3575" s="16" t="n">
        <f aca="false">D3575*H3575</f>
        <v>380.41</v>
      </c>
      <c r="L3575" s="16" t="n">
        <f aca="false">J3575-K3575</f>
        <v>168.59</v>
      </c>
    </row>
    <row r="3576" customFormat="false" ht="15" hidden="false" customHeight="false" outlineLevel="0" collapsed="false">
      <c r="A3576" s="12" t="n">
        <v>3575</v>
      </c>
      <c r="B3576" s="12" t="n">
        <v>1875</v>
      </c>
      <c r="C3576" s="12" t="n">
        <v>28</v>
      </c>
      <c r="D3576" s="12" t="n">
        <v>1</v>
      </c>
      <c r="E3576" s="16" t="n">
        <v>3919</v>
      </c>
      <c r="F3576" s="12" t="n">
        <v>0</v>
      </c>
      <c r="G3576" s="12" t="str">
        <f aca="false">INDEX(Products!$C$2:$C$181,MATCH(C3576,Products!$A$2:$A$181,0))</f>
        <v>Electronics</v>
      </c>
      <c r="H3576" s="16" t="n">
        <f aca="false">INDEX(Products!$E$2:$E$181,MATCH(C3576,Products!$A$2:$A$181,0))</f>
        <v>2878.02</v>
      </c>
      <c r="I3576" s="12" t="str">
        <f aca="false">INDEX(Orders!$G$2:$G$3525,MATCH(B3576,Orders!$A$2:$A$3525,0))</f>
        <v>Returned</v>
      </c>
      <c r="J3576" s="16" t="n">
        <f aca="false">D3576*E3576*(1-F3576/100)</f>
        <v>3919</v>
      </c>
      <c r="K3576" s="16" t="n">
        <f aca="false">D3576*H3576</f>
        <v>2878.02</v>
      </c>
      <c r="L3576" s="16" t="n">
        <f aca="false">J3576-K3576</f>
        <v>1040.98</v>
      </c>
    </row>
    <row r="3577" customFormat="false" ht="15" hidden="false" customHeight="false" outlineLevel="0" collapsed="false">
      <c r="A3577" s="12" t="n">
        <v>3576</v>
      </c>
      <c r="B3577" s="12" t="n">
        <v>1876</v>
      </c>
      <c r="C3577" s="12" t="n">
        <v>104</v>
      </c>
      <c r="D3577" s="12" t="n">
        <v>1</v>
      </c>
      <c r="E3577" s="16" t="n">
        <v>329</v>
      </c>
      <c r="F3577" s="12" t="n">
        <v>0</v>
      </c>
      <c r="G3577" s="12" t="str">
        <f aca="false">INDEX(Products!$C$2:$C$181,MATCH(C3577,Products!$A$2:$A$181,0))</f>
        <v>Beauty</v>
      </c>
      <c r="H3577" s="16" t="n">
        <f aca="false">INDEX(Products!$E$2:$E$181,MATCH(C3577,Products!$A$2:$A$181,0))</f>
        <v>224.61</v>
      </c>
      <c r="I3577" s="12" t="str">
        <f aca="false">INDEX(Orders!$G$2:$G$3525,MATCH(B3577,Orders!$A$2:$A$3525,0))</f>
        <v>Delivered</v>
      </c>
      <c r="J3577" s="16" t="n">
        <f aca="false">D3577*E3577*(1-F3577/100)</f>
        <v>329</v>
      </c>
      <c r="K3577" s="16" t="n">
        <f aca="false">D3577*H3577</f>
        <v>224.61</v>
      </c>
      <c r="L3577" s="16" t="n">
        <f aca="false">J3577-K3577</f>
        <v>104.39</v>
      </c>
    </row>
    <row r="3578" customFormat="false" ht="15" hidden="false" customHeight="false" outlineLevel="0" collapsed="false">
      <c r="A3578" s="12" t="n">
        <v>3577</v>
      </c>
      <c r="B3578" s="12" t="n">
        <v>1876</v>
      </c>
      <c r="C3578" s="12" t="n">
        <v>146</v>
      </c>
      <c r="D3578" s="12" t="n">
        <v>1</v>
      </c>
      <c r="E3578" s="16" t="n">
        <v>369</v>
      </c>
      <c r="F3578" s="12" t="n">
        <v>0</v>
      </c>
      <c r="G3578" s="12" t="str">
        <f aca="false">INDEX(Products!$C$2:$C$181,MATCH(C3578,Products!$A$2:$A$181,0))</f>
        <v>Sports &amp; Fitness</v>
      </c>
      <c r="H3578" s="16" t="n">
        <f aca="false">INDEX(Products!$E$2:$E$181,MATCH(C3578,Products!$A$2:$A$181,0))</f>
        <v>205.71</v>
      </c>
      <c r="I3578" s="12" t="str">
        <f aca="false">INDEX(Orders!$G$2:$G$3525,MATCH(B3578,Orders!$A$2:$A$3525,0))</f>
        <v>Delivered</v>
      </c>
      <c r="J3578" s="16" t="n">
        <f aca="false">D3578*E3578*(1-F3578/100)</f>
        <v>369</v>
      </c>
      <c r="K3578" s="16" t="n">
        <f aca="false">D3578*H3578</f>
        <v>205.71</v>
      </c>
      <c r="L3578" s="16" t="n">
        <f aca="false">J3578-K3578</f>
        <v>163.29</v>
      </c>
    </row>
    <row r="3579" customFormat="false" ht="15" hidden="false" customHeight="false" outlineLevel="0" collapsed="false">
      <c r="A3579" s="12" t="n">
        <v>3578</v>
      </c>
      <c r="B3579" s="12" t="n">
        <v>1877</v>
      </c>
      <c r="C3579" s="12" t="n">
        <v>19</v>
      </c>
      <c r="D3579" s="12" t="n">
        <v>1</v>
      </c>
      <c r="E3579" s="16" t="n">
        <v>2389</v>
      </c>
      <c r="F3579" s="12" t="n">
        <v>0</v>
      </c>
      <c r="G3579" s="12" t="str">
        <f aca="false">INDEX(Products!$C$2:$C$181,MATCH(C3579,Products!$A$2:$A$181,0))</f>
        <v>Electronics</v>
      </c>
      <c r="H3579" s="16" t="n">
        <f aca="false">INDEX(Products!$E$2:$E$181,MATCH(C3579,Products!$A$2:$A$181,0))</f>
        <v>1360.62</v>
      </c>
      <c r="I3579" s="12" t="str">
        <f aca="false">INDEX(Orders!$G$2:$G$3525,MATCH(B3579,Orders!$A$2:$A$3525,0))</f>
        <v>Returned</v>
      </c>
      <c r="J3579" s="16" t="n">
        <f aca="false">D3579*E3579*(1-F3579/100)</f>
        <v>2389</v>
      </c>
      <c r="K3579" s="16" t="n">
        <f aca="false">D3579*H3579</f>
        <v>1360.62</v>
      </c>
      <c r="L3579" s="16" t="n">
        <f aca="false">J3579-K3579</f>
        <v>1028.38</v>
      </c>
    </row>
    <row r="3580" customFormat="false" ht="15" hidden="false" customHeight="false" outlineLevel="0" collapsed="false">
      <c r="A3580" s="12" t="n">
        <v>3579</v>
      </c>
      <c r="B3580" s="12" t="n">
        <v>1877</v>
      </c>
      <c r="C3580" s="12" t="n">
        <v>148</v>
      </c>
      <c r="D3580" s="12" t="n">
        <v>1</v>
      </c>
      <c r="E3580" s="16" t="n">
        <v>739</v>
      </c>
      <c r="F3580" s="12" t="n">
        <v>0</v>
      </c>
      <c r="G3580" s="12" t="str">
        <f aca="false">INDEX(Products!$C$2:$C$181,MATCH(C3580,Products!$A$2:$A$181,0))</f>
        <v>Sports &amp; Fitness</v>
      </c>
      <c r="H3580" s="16" t="n">
        <f aca="false">INDEX(Products!$E$2:$E$181,MATCH(C3580,Products!$A$2:$A$181,0))</f>
        <v>483.64</v>
      </c>
      <c r="I3580" s="12" t="str">
        <f aca="false">INDEX(Orders!$G$2:$G$3525,MATCH(B3580,Orders!$A$2:$A$3525,0))</f>
        <v>Returned</v>
      </c>
      <c r="J3580" s="16" t="n">
        <f aca="false">D3580*E3580*(1-F3580/100)</f>
        <v>739</v>
      </c>
      <c r="K3580" s="16" t="n">
        <f aca="false">D3580*H3580</f>
        <v>483.64</v>
      </c>
      <c r="L3580" s="16" t="n">
        <f aca="false">J3580-K3580</f>
        <v>255.36</v>
      </c>
    </row>
    <row r="3581" customFormat="false" ht="15" hidden="false" customHeight="false" outlineLevel="0" collapsed="false">
      <c r="A3581" s="12" t="n">
        <v>3580</v>
      </c>
      <c r="B3581" s="12" t="n">
        <v>1878</v>
      </c>
      <c r="C3581" s="12" t="n">
        <v>77</v>
      </c>
      <c r="D3581" s="12" t="n">
        <v>1</v>
      </c>
      <c r="E3581" s="16" t="n">
        <v>699</v>
      </c>
      <c r="F3581" s="12" t="n">
        <v>20</v>
      </c>
      <c r="G3581" s="12" t="str">
        <f aca="false">INDEX(Products!$C$2:$C$181,MATCH(C3581,Products!$A$2:$A$181,0))</f>
        <v>Fashion</v>
      </c>
      <c r="H3581" s="16" t="n">
        <f aca="false">INDEX(Products!$E$2:$E$181,MATCH(C3581,Products!$A$2:$A$181,0))</f>
        <v>452.88</v>
      </c>
      <c r="I3581" s="12" t="str">
        <f aca="false">INDEX(Orders!$G$2:$G$3525,MATCH(B3581,Orders!$A$2:$A$3525,0))</f>
        <v>Delivered</v>
      </c>
      <c r="J3581" s="16" t="n">
        <f aca="false">D3581*E3581*(1-F3581/100)</f>
        <v>559.2</v>
      </c>
      <c r="K3581" s="16" t="n">
        <f aca="false">D3581*H3581</f>
        <v>452.88</v>
      </c>
      <c r="L3581" s="16" t="n">
        <f aca="false">J3581-K3581</f>
        <v>106.32</v>
      </c>
    </row>
    <row r="3582" customFormat="false" ht="15" hidden="false" customHeight="false" outlineLevel="0" collapsed="false">
      <c r="A3582" s="12" t="n">
        <v>3581</v>
      </c>
      <c r="B3582" s="12" t="n">
        <v>1879</v>
      </c>
      <c r="C3582" s="12" t="n">
        <v>171</v>
      </c>
      <c r="D3582" s="12" t="n">
        <v>1</v>
      </c>
      <c r="E3582" s="16" t="n">
        <v>499</v>
      </c>
      <c r="F3582" s="12" t="n">
        <v>0</v>
      </c>
      <c r="G3582" s="12" t="str">
        <f aca="false">INDEX(Products!$C$2:$C$181,MATCH(C3582,Products!$A$2:$A$181,0))</f>
        <v>Books &amp; Stationery</v>
      </c>
      <c r="H3582" s="16" t="n">
        <f aca="false">INDEX(Products!$E$2:$E$181,MATCH(C3582,Products!$A$2:$A$181,0))</f>
        <v>321.7</v>
      </c>
      <c r="I3582" s="12" t="str">
        <f aca="false">INDEX(Orders!$G$2:$G$3525,MATCH(B3582,Orders!$A$2:$A$3525,0))</f>
        <v>Delivered</v>
      </c>
      <c r="J3582" s="16" t="n">
        <f aca="false">D3582*E3582*(1-F3582/100)</f>
        <v>499</v>
      </c>
      <c r="K3582" s="16" t="n">
        <f aca="false">D3582*H3582</f>
        <v>321.7</v>
      </c>
      <c r="L3582" s="16" t="n">
        <f aca="false">J3582-K3582</f>
        <v>177.3</v>
      </c>
    </row>
    <row r="3583" customFormat="false" ht="15" hidden="false" customHeight="false" outlineLevel="0" collapsed="false">
      <c r="A3583" s="12" t="n">
        <v>3582</v>
      </c>
      <c r="B3583" s="12" t="n">
        <v>1880</v>
      </c>
      <c r="C3583" s="12" t="n">
        <v>151</v>
      </c>
      <c r="D3583" s="12" t="n">
        <v>1</v>
      </c>
      <c r="E3583" s="16" t="n">
        <v>149</v>
      </c>
      <c r="F3583" s="12" t="n">
        <v>15</v>
      </c>
      <c r="G3583" s="12" t="str">
        <f aca="false">INDEX(Products!$C$2:$C$181,MATCH(C3583,Products!$A$2:$A$181,0))</f>
        <v>Books &amp; Stationery</v>
      </c>
      <c r="H3583" s="16" t="n">
        <f aca="false">INDEX(Products!$E$2:$E$181,MATCH(C3583,Products!$A$2:$A$181,0))</f>
        <v>97.78</v>
      </c>
      <c r="I3583" s="12" t="str">
        <f aca="false">INDEX(Orders!$G$2:$G$3525,MATCH(B3583,Orders!$A$2:$A$3525,0))</f>
        <v>Delivered</v>
      </c>
      <c r="J3583" s="16" t="n">
        <f aca="false">D3583*E3583*(1-F3583/100)</f>
        <v>126.65</v>
      </c>
      <c r="K3583" s="16" t="n">
        <f aca="false">D3583*H3583</f>
        <v>97.78</v>
      </c>
      <c r="L3583" s="16" t="n">
        <f aca="false">J3583-K3583</f>
        <v>28.87</v>
      </c>
    </row>
    <row r="3584" customFormat="false" ht="15" hidden="false" customHeight="false" outlineLevel="0" collapsed="false">
      <c r="A3584" s="12" t="n">
        <v>3583</v>
      </c>
      <c r="B3584" s="12" t="n">
        <v>1881</v>
      </c>
      <c r="C3584" s="12" t="n">
        <v>131</v>
      </c>
      <c r="D3584" s="12" t="n">
        <v>1</v>
      </c>
      <c r="E3584" s="16" t="n">
        <v>2569</v>
      </c>
      <c r="F3584" s="12" t="n">
        <v>0</v>
      </c>
      <c r="G3584" s="12" t="str">
        <f aca="false">INDEX(Products!$C$2:$C$181,MATCH(C3584,Products!$A$2:$A$181,0))</f>
        <v>Sports &amp; Fitness</v>
      </c>
      <c r="H3584" s="16" t="n">
        <f aca="false">INDEX(Products!$E$2:$E$181,MATCH(C3584,Products!$A$2:$A$181,0))</f>
        <v>1921.64</v>
      </c>
      <c r="I3584" s="12" t="str">
        <f aca="false">INDEX(Orders!$G$2:$G$3525,MATCH(B3584,Orders!$A$2:$A$3525,0))</f>
        <v>Returned</v>
      </c>
      <c r="J3584" s="16" t="n">
        <f aca="false">D3584*E3584*(1-F3584/100)</f>
        <v>2569</v>
      </c>
      <c r="K3584" s="16" t="n">
        <f aca="false">D3584*H3584</f>
        <v>1921.64</v>
      </c>
      <c r="L3584" s="16" t="n">
        <f aca="false">J3584-K3584</f>
        <v>647.36</v>
      </c>
    </row>
    <row r="3585" customFormat="false" ht="15" hidden="false" customHeight="false" outlineLevel="0" collapsed="false">
      <c r="A3585" s="12" t="n">
        <v>3584</v>
      </c>
      <c r="B3585" s="12" t="n">
        <v>1881</v>
      </c>
      <c r="C3585" s="12" t="n">
        <v>62</v>
      </c>
      <c r="D3585" s="12" t="n">
        <v>1</v>
      </c>
      <c r="E3585" s="16" t="n">
        <v>1169</v>
      </c>
      <c r="F3585" s="12" t="n">
        <v>0</v>
      </c>
      <c r="G3585" s="12" t="str">
        <f aca="false">INDEX(Products!$C$2:$C$181,MATCH(C3585,Products!$A$2:$A$181,0))</f>
        <v>Fashion</v>
      </c>
      <c r="H3585" s="16" t="n">
        <f aca="false">INDEX(Products!$E$2:$E$181,MATCH(C3585,Products!$A$2:$A$181,0))</f>
        <v>668.68</v>
      </c>
      <c r="I3585" s="12" t="str">
        <f aca="false">INDEX(Orders!$G$2:$G$3525,MATCH(B3585,Orders!$A$2:$A$3525,0))</f>
        <v>Returned</v>
      </c>
      <c r="J3585" s="16" t="n">
        <f aca="false">D3585*E3585*(1-F3585/100)</f>
        <v>1169</v>
      </c>
      <c r="K3585" s="16" t="n">
        <f aca="false">D3585*H3585</f>
        <v>668.68</v>
      </c>
      <c r="L3585" s="16" t="n">
        <f aca="false">J3585-K3585</f>
        <v>500.32</v>
      </c>
    </row>
    <row r="3586" customFormat="false" ht="15" hidden="false" customHeight="false" outlineLevel="0" collapsed="false">
      <c r="A3586" s="12" t="n">
        <v>3585</v>
      </c>
      <c r="B3586" s="12" t="n">
        <v>1881</v>
      </c>
      <c r="C3586" s="12" t="n">
        <v>10</v>
      </c>
      <c r="D3586" s="12" t="n">
        <v>1</v>
      </c>
      <c r="E3586" s="16" t="n">
        <v>3059</v>
      </c>
      <c r="F3586" s="12" t="n">
        <v>10</v>
      </c>
      <c r="G3586" s="12" t="str">
        <f aca="false">INDEX(Products!$C$2:$C$181,MATCH(C3586,Products!$A$2:$A$181,0))</f>
        <v>Electronics</v>
      </c>
      <c r="H3586" s="16" t="n">
        <f aca="false">INDEX(Products!$E$2:$E$181,MATCH(C3586,Products!$A$2:$A$181,0))</f>
        <v>1860.62</v>
      </c>
      <c r="I3586" s="12" t="str">
        <f aca="false">INDEX(Orders!$G$2:$G$3525,MATCH(B3586,Orders!$A$2:$A$3525,0))</f>
        <v>Returned</v>
      </c>
      <c r="J3586" s="16" t="n">
        <f aca="false">D3586*E3586*(1-F3586/100)</f>
        <v>2753.1</v>
      </c>
      <c r="K3586" s="16" t="n">
        <f aca="false">D3586*H3586</f>
        <v>1860.62</v>
      </c>
      <c r="L3586" s="16" t="n">
        <f aca="false">J3586-K3586</f>
        <v>892.48</v>
      </c>
    </row>
    <row r="3587" customFormat="false" ht="15" hidden="false" customHeight="false" outlineLevel="0" collapsed="false">
      <c r="A3587" s="12" t="n">
        <v>3586</v>
      </c>
      <c r="B3587" s="12" t="n">
        <v>1881</v>
      </c>
      <c r="C3587" s="12" t="n">
        <v>83</v>
      </c>
      <c r="D3587" s="12" t="n">
        <v>1</v>
      </c>
      <c r="E3587" s="16" t="n">
        <v>549</v>
      </c>
      <c r="F3587" s="12" t="n">
        <v>0</v>
      </c>
      <c r="G3587" s="12" t="str">
        <f aca="false">INDEX(Products!$C$2:$C$181,MATCH(C3587,Products!$A$2:$A$181,0))</f>
        <v>Fashion</v>
      </c>
      <c r="H3587" s="16" t="n">
        <f aca="false">INDEX(Products!$E$2:$E$181,MATCH(C3587,Products!$A$2:$A$181,0))</f>
        <v>393.67</v>
      </c>
      <c r="I3587" s="12" t="str">
        <f aca="false">INDEX(Orders!$G$2:$G$3525,MATCH(B3587,Orders!$A$2:$A$3525,0))</f>
        <v>Returned</v>
      </c>
      <c r="J3587" s="16" t="n">
        <f aca="false">D3587*E3587*(1-F3587/100)</f>
        <v>549</v>
      </c>
      <c r="K3587" s="16" t="n">
        <f aca="false">D3587*H3587</f>
        <v>393.67</v>
      </c>
      <c r="L3587" s="16" t="n">
        <f aca="false">J3587-K3587</f>
        <v>155.33</v>
      </c>
    </row>
    <row r="3588" customFormat="false" ht="15" hidden="false" customHeight="false" outlineLevel="0" collapsed="false">
      <c r="A3588" s="12" t="n">
        <v>3587</v>
      </c>
      <c r="B3588" s="12" t="n">
        <v>1882</v>
      </c>
      <c r="C3588" s="12" t="n">
        <v>84</v>
      </c>
      <c r="D3588" s="12" t="n">
        <v>1</v>
      </c>
      <c r="E3588" s="16" t="n">
        <v>1179</v>
      </c>
      <c r="F3588" s="12" t="n">
        <v>0</v>
      </c>
      <c r="G3588" s="12" t="str">
        <f aca="false">INDEX(Products!$C$2:$C$181,MATCH(C3588,Products!$A$2:$A$181,0))</f>
        <v>Fashion</v>
      </c>
      <c r="H3588" s="16" t="n">
        <f aca="false">INDEX(Products!$E$2:$E$181,MATCH(C3588,Products!$A$2:$A$181,0))</f>
        <v>692.43</v>
      </c>
      <c r="I3588" s="12" t="str">
        <f aca="false">INDEX(Orders!$G$2:$G$3525,MATCH(B3588,Orders!$A$2:$A$3525,0))</f>
        <v>Cancelled</v>
      </c>
      <c r="J3588" s="16" t="n">
        <f aca="false">D3588*E3588*(1-F3588/100)</f>
        <v>1179</v>
      </c>
      <c r="K3588" s="16" t="n">
        <f aca="false">D3588*H3588</f>
        <v>692.43</v>
      </c>
      <c r="L3588" s="16" t="n">
        <f aca="false">J3588-K3588</f>
        <v>486.57</v>
      </c>
    </row>
    <row r="3589" customFormat="false" ht="15" hidden="false" customHeight="false" outlineLevel="0" collapsed="false">
      <c r="A3589" s="12" t="n">
        <v>3588</v>
      </c>
      <c r="B3589" s="12" t="n">
        <v>1883</v>
      </c>
      <c r="C3589" s="12" t="n">
        <v>141</v>
      </c>
      <c r="D3589" s="12" t="n">
        <v>1</v>
      </c>
      <c r="E3589" s="16" t="n">
        <v>3599</v>
      </c>
      <c r="F3589" s="12" t="n">
        <v>0</v>
      </c>
      <c r="G3589" s="12" t="str">
        <f aca="false">INDEX(Products!$C$2:$C$181,MATCH(C3589,Products!$A$2:$A$181,0))</f>
        <v>Sports &amp; Fitness</v>
      </c>
      <c r="H3589" s="16" t="n">
        <f aca="false">INDEX(Products!$E$2:$E$181,MATCH(C3589,Products!$A$2:$A$181,0))</f>
        <v>2222.74</v>
      </c>
      <c r="I3589" s="12" t="str">
        <f aca="false">INDEX(Orders!$G$2:$G$3525,MATCH(B3589,Orders!$A$2:$A$3525,0))</f>
        <v>Delivered</v>
      </c>
      <c r="J3589" s="16" t="n">
        <f aca="false">D3589*E3589*(1-F3589/100)</f>
        <v>3599</v>
      </c>
      <c r="K3589" s="16" t="n">
        <f aca="false">D3589*H3589</f>
        <v>2222.74</v>
      </c>
      <c r="L3589" s="16" t="n">
        <f aca="false">J3589-K3589</f>
        <v>1376.26</v>
      </c>
    </row>
    <row r="3590" customFormat="false" ht="15" hidden="false" customHeight="false" outlineLevel="0" collapsed="false">
      <c r="A3590" s="12" t="n">
        <v>3589</v>
      </c>
      <c r="B3590" s="12" t="n">
        <v>1883</v>
      </c>
      <c r="C3590" s="12" t="n">
        <v>46</v>
      </c>
      <c r="D3590" s="12" t="n">
        <v>1</v>
      </c>
      <c r="E3590" s="16" t="n">
        <v>959</v>
      </c>
      <c r="F3590" s="12" t="n">
        <v>0</v>
      </c>
      <c r="G3590" s="12" t="str">
        <f aca="false">INDEX(Products!$C$2:$C$181,MATCH(C3590,Products!$A$2:$A$181,0))</f>
        <v>Home &amp; Kitchen</v>
      </c>
      <c r="H3590" s="16" t="n">
        <f aca="false">INDEX(Products!$E$2:$E$181,MATCH(C3590,Products!$A$2:$A$181,0))</f>
        <v>664.25</v>
      </c>
      <c r="I3590" s="12" t="str">
        <f aca="false">INDEX(Orders!$G$2:$G$3525,MATCH(B3590,Orders!$A$2:$A$3525,0))</f>
        <v>Delivered</v>
      </c>
      <c r="J3590" s="16" t="n">
        <f aca="false">D3590*E3590*(1-F3590/100)</f>
        <v>959</v>
      </c>
      <c r="K3590" s="16" t="n">
        <f aca="false">D3590*H3590</f>
        <v>664.25</v>
      </c>
      <c r="L3590" s="16" t="n">
        <f aca="false">J3590-K3590</f>
        <v>294.75</v>
      </c>
    </row>
    <row r="3591" customFormat="false" ht="15" hidden="false" customHeight="false" outlineLevel="0" collapsed="false">
      <c r="A3591" s="12" t="n">
        <v>3590</v>
      </c>
      <c r="B3591" s="12" t="n">
        <v>1884</v>
      </c>
      <c r="C3591" s="12" t="n">
        <v>77</v>
      </c>
      <c r="D3591" s="12" t="n">
        <v>1</v>
      </c>
      <c r="E3591" s="16" t="n">
        <v>699</v>
      </c>
      <c r="F3591" s="12" t="n">
        <v>10</v>
      </c>
      <c r="G3591" s="12" t="str">
        <f aca="false">INDEX(Products!$C$2:$C$181,MATCH(C3591,Products!$A$2:$A$181,0))</f>
        <v>Fashion</v>
      </c>
      <c r="H3591" s="16" t="n">
        <f aca="false">INDEX(Products!$E$2:$E$181,MATCH(C3591,Products!$A$2:$A$181,0))</f>
        <v>452.88</v>
      </c>
      <c r="I3591" s="12" t="str">
        <f aca="false">INDEX(Orders!$G$2:$G$3525,MATCH(B3591,Orders!$A$2:$A$3525,0))</f>
        <v>Delivered</v>
      </c>
      <c r="J3591" s="16" t="n">
        <f aca="false">D3591*E3591*(1-F3591/100)</f>
        <v>629.1</v>
      </c>
      <c r="K3591" s="16" t="n">
        <f aca="false">D3591*H3591</f>
        <v>452.88</v>
      </c>
      <c r="L3591" s="16" t="n">
        <f aca="false">J3591-K3591</f>
        <v>176.22</v>
      </c>
    </row>
    <row r="3592" customFormat="false" ht="15" hidden="false" customHeight="false" outlineLevel="0" collapsed="false">
      <c r="A3592" s="12" t="n">
        <v>3591</v>
      </c>
      <c r="B3592" s="12" t="n">
        <v>1885</v>
      </c>
      <c r="C3592" s="12" t="n">
        <v>15</v>
      </c>
      <c r="D3592" s="12" t="n">
        <v>1</v>
      </c>
      <c r="E3592" s="16" t="n">
        <v>3889</v>
      </c>
      <c r="F3592" s="12" t="n">
        <v>10</v>
      </c>
      <c r="G3592" s="12" t="str">
        <f aca="false">INDEX(Products!$C$2:$C$181,MATCH(C3592,Products!$A$2:$A$181,0))</f>
        <v>Electronics</v>
      </c>
      <c r="H3592" s="16" t="n">
        <f aca="false">INDEX(Products!$E$2:$E$181,MATCH(C3592,Products!$A$2:$A$181,0))</f>
        <v>2175.08</v>
      </c>
      <c r="I3592" s="12" t="str">
        <f aca="false">INDEX(Orders!$G$2:$G$3525,MATCH(B3592,Orders!$A$2:$A$3525,0))</f>
        <v>Delivered</v>
      </c>
      <c r="J3592" s="16" t="n">
        <f aca="false">D3592*E3592*(1-F3592/100)</f>
        <v>3500.1</v>
      </c>
      <c r="K3592" s="16" t="n">
        <f aca="false">D3592*H3592</f>
        <v>2175.08</v>
      </c>
      <c r="L3592" s="16" t="n">
        <f aca="false">J3592-K3592</f>
        <v>1325.02</v>
      </c>
    </row>
    <row r="3593" customFormat="false" ht="15" hidden="false" customHeight="false" outlineLevel="0" collapsed="false">
      <c r="A3593" s="12" t="n">
        <v>3592</v>
      </c>
      <c r="B3593" s="12" t="n">
        <v>1886</v>
      </c>
      <c r="C3593" s="12" t="n">
        <v>60</v>
      </c>
      <c r="D3593" s="12" t="n">
        <v>1</v>
      </c>
      <c r="E3593" s="16" t="n">
        <v>4519</v>
      </c>
      <c r="F3593" s="12" t="n">
        <v>0</v>
      </c>
      <c r="G3593" s="12" t="str">
        <f aca="false">INDEX(Products!$C$2:$C$181,MATCH(C3593,Products!$A$2:$A$181,0))</f>
        <v>Home &amp; Kitchen</v>
      </c>
      <c r="H3593" s="16" t="n">
        <f aca="false">INDEX(Products!$E$2:$E$181,MATCH(C3593,Products!$A$2:$A$181,0))</f>
        <v>2972.91</v>
      </c>
      <c r="I3593" s="12" t="str">
        <f aca="false">INDEX(Orders!$G$2:$G$3525,MATCH(B3593,Orders!$A$2:$A$3525,0))</f>
        <v>Delivered</v>
      </c>
      <c r="J3593" s="16" t="n">
        <f aca="false">D3593*E3593*(1-F3593/100)</f>
        <v>4519</v>
      </c>
      <c r="K3593" s="16" t="n">
        <f aca="false">D3593*H3593</f>
        <v>2972.91</v>
      </c>
      <c r="L3593" s="16" t="n">
        <f aca="false">J3593-K3593</f>
        <v>1546.09</v>
      </c>
    </row>
    <row r="3594" customFormat="false" ht="15" hidden="false" customHeight="false" outlineLevel="0" collapsed="false">
      <c r="A3594" s="12" t="n">
        <v>3593</v>
      </c>
      <c r="B3594" s="12" t="n">
        <v>1886</v>
      </c>
      <c r="C3594" s="12" t="n">
        <v>21</v>
      </c>
      <c r="D3594" s="12" t="n">
        <v>1</v>
      </c>
      <c r="E3594" s="16" t="n">
        <v>1439</v>
      </c>
      <c r="F3594" s="12" t="n">
        <v>0</v>
      </c>
      <c r="G3594" s="12" t="str">
        <f aca="false">INDEX(Products!$C$2:$C$181,MATCH(C3594,Products!$A$2:$A$181,0))</f>
        <v>Electronics</v>
      </c>
      <c r="H3594" s="16" t="n">
        <f aca="false">INDEX(Products!$E$2:$E$181,MATCH(C3594,Products!$A$2:$A$181,0))</f>
        <v>933.96</v>
      </c>
      <c r="I3594" s="12" t="str">
        <f aca="false">INDEX(Orders!$G$2:$G$3525,MATCH(B3594,Orders!$A$2:$A$3525,0))</f>
        <v>Delivered</v>
      </c>
      <c r="J3594" s="16" t="n">
        <f aca="false">D3594*E3594*(1-F3594/100)</f>
        <v>1439</v>
      </c>
      <c r="K3594" s="16" t="n">
        <f aca="false">D3594*H3594</f>
        <v>933.96</v>
      </c>
      <c r="L3594" s="16" t="n">
        <f aca="false">J3594-K3594</f>
        <v>505.04</v>
      </c>
    </row>
    <row r="3595" customFormat="false" ht="15" hidden="false" customHeight="false" outlineLevel="0" collapsed="false">
      <c r="A3595" s="12" t="n">
        <v>3594</v>
      </c>
      <c r="B3595" s="12" t="n">
        <v>1886</v>
      </c>
      <c r="C3595" s="12" t="n">
        <v>110</v>
      </c>
      <c r="D3595" s="12" t="n">
        <v>1</v>
      </c>
      <c r="E3595" s="16" t="n">
        <v>1229</v>
      </c>
      <c r="F3595" s="12" t="n">
        <v>0</v>
      </c>
      <c r="G3595" s="12" t="str">
        <f aca="false">INDEX(Products!$C$2:$C$181,MATCH(C3595,Products!$A$2:$A$181,0))</f>
        <v>Beauty</v>
      </c>
      <c r="H3595" s="16" t="n">
        <f aca="false">INDEX(Products!$E$2:$E$181,MATCH(C3595,Products!$A$2:$A$181,0))</f>
        <v>884.69</v>
      </c>
      <c r="I3595" s="12" t="str">
        <f aca="false">INDEX(Orders!$G$2:$G$3525,MATCH(B3595,Orders!$A$2:$A$3525,0))</f>
        <v>Delivered</v>
      </c>
      <c r="J3595" s="16" t="n">
        <f aca="false">D3595*E3595*(1-F3595/100)</f>
        <v>1229</v>
      </c>
      <c r="K3595" s="16" t="n">
        <f aca="false">D3595*H3595</f>
        <v>884.69</v>
      </c>
      <c r="L3595" s="16" t="n">
        <f aca="false">J3595-K3595</f>
        <v>344.31</v>
      </c>
    </row>
    <row r="3596" customFormat="false" ht="15" hidden="false" customHeight="false" outlineLevel="0" collapsed="false">
      <c r="A3596" s="12" t="n">
        <v>3595</v>
      </c>
      <c r="B3596" s="12" t="n">
        <v>1887</v>
      </c>
      <c r="C3596" s="12" t="n">
        <v>135</v>
      </c>
      <c r="D3596" s="12" t="n">
        <v>1</v>
      </c>
      <c r="E3596" s="16" t="n">
        <v>1609</v>
      </c>
      <c r="F3596" s="12" t="n">
        <v>0</v>
      </c>
      <c r="G3596" s="12" t="str">
        <f aca="false">INDEX(Products!$C$2:$C$181,MATCH(C3596,Products!$A$2:$A$181,0))</f>
        <v>Sports &amp; Fitness</v>
      </c>
      <c r="H3596" s="16" t="n">
        <f aca="false">INDEX(Products!$E$2:$E$181,MATCH(C3596,Products!$A$2:$A$181,0))</f>
        <v>979.43</v>
      </c>
      <c r="I3596" s="12" t="str">
        <f aca="false">INDEX(Orders!$G$2:$G$3525,MATCH(B3596,Orders!$A$2:$A$3525,0))</f>
        <v>Returned</v>
      </c>
      <c r="J3596" s="16" t="n">
        <f aca="false">D3596*E3596*(1-F3596/100)</f>
        <v>1609</v>
      </c>
      <c r="K3596" s="16" t="n">
        <f aca="false">D3596*H3596</f>
        <v>979.43</v>
      </c>
      <c r="L3596" s="16" t="n">
        <f aca="false">J3596-K3596</f>
        <v>629.57</v>
      </c>
    </row>
    <row r="3597" customFormat="false" ht="15" hidden="false" customHeight="false" outlineLevel="0" collapsed="false">
      <c r="A3597" s="12" t="n">
        <v>3596</v>
      </c>
      <c r="B3597" s="12" t="n">
        <v>1887</v>
      </c>
      <c r="C3597" s="12" t="n">
        <v>167</v>
      </c>
      <c r="D3597" s="12" t="n">
        <v>1</v>
      </c>
      <c r="E3597" s="16" t="n">
        <v>119</v>
      </c>
      <c r="F3597" s="12" t="n">
        <v>0</v>
      </c>
      <c r="G3597" s="12" t="str">
        <f aca="false">INDEX(Products!$C$2:$C$181,MATCH(C3597,Products!$A$2:$A$181,0))</f>
        <v>Books &amp; Stationery</v>
      </c>
      <c r="H3597" s="16" t="n">
        <f aca="false">INDEX(Products!$E$2:$E$181,MATCH(C3597,Products!$A$2:$A$181,0))</f>
        <v>68.21</v>
      </c>
      <c r="I3597" s="12" t="str">
        <f aca="false">INDEX(Orders!$G$2:$G$3525,MATCH(B3597,Orders!$A$2:$A$3525,0))</f>
        <v>Returned</v>
      </c>
      <c r="J3597" s="16" t="n">
        <f aca="false">D3597*E3597*(1-F3597/100)</f>
        <v>119</v>
      </c>
      <c r="K3597" s="16" t="n">
        <f aca="false">D3597*H3597</f>
        <v>68.21</v>
      </c>
      <c r="L3597" s="16" t="n">
        <f aca="false">J3597-K3597</f>
        <v>50.79</v>
      </c>
    </row>
    <row r="3598" customFormat="false" ht="15" hidden="false" customHeight="false" outlineLevel="0" collapsed="false">
      <c r="A3598" s="12" t="n">
        <v>3597</v>
      </c>
      <c r="B3598" s="12" t="n">
        <v>1887</v>
      </c>
      <c r="C3598" s="12" t="n">
        <v>105</v>
      </c>
      <c r="D3598" s="12" t="n">
        <v>1</v>
      </c>
      <c r="E3598" s="16" t="n">
        <v>169</v>
      </c>
      <c r="F3598" s="12" t="n">
        <v>15</v>
      </c>
      <c r="G3598" s="12" t="str">
        <f aca="false">INDEX(Products!$C$2:$C$181,MATCH(C3598,Products!$A$2:$A$181,0))</f>
        <v>Beauty</v>
      </c>
      <c r="H3598" s="16" t="n">
        <f aca="false">INDEX(Products!$E$2:$E$181,MATCH(C3598,Products!$A$2:$A$181,0))</f>
        <v>98.39</v>
      </c>
      <c r="I3598" s="12" t="str">
        <f aca="false">INDEX(Orders!$G$2:$G$3525,MATCH(B3598,Orders!$A$2:$A$3525,0))</f>
        <v>Returned</v>
      </c>
      <c r="J3598" s="16" t="n">
        <f aca="false">D3598*E3598*(1-F3598/100)</f>
        <v>143.65</v>
      </c>
      <c r="K3598" s="16" t="n">
        <f aca="false">D3598*H3598</f>
        <v>98.39</v>
      </c>
      <c r="L3598" s="16" t="n">
        <f aca="false">J3598-K3598</f>
        <v>45.26</v>
      </c>
    </row>
    <row r="3599" customFormat="false" ht="15" hidden="false" customHeight="false" outlineLevel="0" collapsed="false">
      <c r="A3599" s="12" t="n">
        <v>3598</v>
      </c>
      <c r="B3599" s="12" t="n">
        <v>1888</v>
      </c>
      <c r="C3599" s="12" t="n">
        <v>47</v>
      </c>
      <c r="D3599" s="12" t="n">
        <v>1</v>
      </c>
      <c r="E3599" s="16" t="n">
        <v>3909</v>
      </c>
      <c r="F3599" s="12" t="n">
        <v>0</v>
      </c>
      <c r="G3599" s="12" t="str">
        <f aca="false">INDEX(Products!$C$2:$C$181,MATCH(C3599,Products!$A$2:$A$181,0))</f>
        <v>Home &amp; Kitchen</v>
      </c>
      <c r="H3599" s="16" t="n">
        <f aca="false">INDEX(Products!$E$2:$E$181,MATCH(C3599,Products!$A$2:$A$181,0))</f>
        <v>2588.76</v>
      </c>
      <c r="I3599" s="12" t="str">
        <f aca="false">INDEX(Orders!$G$2:$G$3525,MATCH(B3599,Orders!$A$2:$A$3525,0))</f>
        <v>Delivered</v>
      </c>
      <c r="J3599" s="16" t="n">
        <f aca="false">D3599*E3599*(1-F3599/100)</f>
        <v>3909</v>
      </c>
      <c r="K3599" s="16" t="n">
        <f aca="false">D3599*H3599</f>
        <v>2588.76</v>
      </c>
      <c r="L3599" s="16" t="n">
        <f aca="false">J3599-K3599</f>
        <v>1320.24</v>
      </c>
    </row>
    <row r="3600" customFormat="false" ht="15" hidden="false" customHeight="false" outlineLevel="0" collapsed="false">
      <c r="A3600" s="12" t="n">
        <v>3599</v>
      </c>
      <c r="B3600" s="12" t="n">
        <v>1889</v>
      </c>
      <c r="C3600" s="12" t="n">
        <v>102</v>
      </c>
      <c r="D3600" s="12" t="n">
        <v>1</v>
      </c>
      <c r="E3600" s="16" t="n">
        <v>429</v>
      </c>
      <c r="F3600" s="12" t="n">
        <v>5</v>
      </c>
      <c r="G3600" s="12" t="str">
        <f aca="false">INDEX(Products!$C$2:$C$181,MATCH(C3600,Products!$A$2:$A$181,0))</f>
        <v>Beauty</v>
      </c>
      <c r="H3600" s="16" t="n">
        <f aca="false">INDEX(Products!$E$2:$E$181,MATCH(C3600,Products!$A$2:$A$181,0))</f>
        <v>313.05</v>
      </c>
      <c r="I3600" s="12" t="str">
        <f aca="false">INDEX(Orders!$G$2:$G$3525,MATCH(B3600,Orders!$A$2:$A$3525,0))</f>
        <v>Returned</v>
      </c>
      <c r="J3600" s="16" t="n">
        <f aca="false">D3600*E3600*(1-F3600/100)</f>
        <v>407.55</v>
      </c>
      <c r="K3600" s="16" t="n">
        <f aca="false">D3600*H3600</f>
        <v>313.05</v>
      </c>
      <c r="L3600" s="16" t="n">
        <f aca="false">J3600-K3600</f>
        <v>94.4999999999999</v>
      </c>
    </row>
    <row r="3601" customFormat="false" ht="15" hidden="false" customHeight="false" outlineLevel="0" collapsed="false">
      <c r="A3601" s="12" t="n">
        <v>3600</v>
      </c>
      <c r="B3601" s="12" t="n">
        <v>1890</v>
      </c>
      <c r="C3601" s="12" t="n">
        <v>173</v>
      </c>
      <c r="D3601" s="12" t="n">
        <v>2</v>
      </c>
      <c r="E3601" s="16" t="n">
        <v>429</v>
      </c>
      <c r="F3601" s="12" t="n">
        <v>0</v>
      </c>
      <c r="G3601" s="12" t="str">
        <f aca="false">INDEX(Products!$C$2:$C$181,MATCH(C3601,Products!$A$2:$A$181,0))</f>
        <v>Books &amp; Stationery</v>
      </c>
      <c r="H3601" s="16" t="n">
        <f aca="false">INDEX(Products!$E$2:$E$181,MATCH(C3601,Products!$A$2:$A$181,0))</f>
        <v>288.79</v>
      </c>
      <c r="I3601" s="12" t="str">
        <f aca="false">INDEX(Orders!$G$2:$G$3525,MATCH(B3601,Orders!$A$2:$A$3525,0))</f>
        <v>Delivered</v>
      </c>
      <c r="J3601" s="16" t="n">
        <f aca="false">D3601*E3601*(1-F3601/100)</f>
        <v>858</v>
      </c>
      <c r="K3601" s="16" t="n">
        <f aca="false">D3601*H3601</f>
        <v>577.58</v>
      </c>
      <c r="L3601" s="16" t="n">
        <f aca="false">J3601-K3601</f>
        <v>280.42</v>
      </c>
    </row>
    <row r="3602" customFormat="false" ht="15" hidden="false" customHeight="false" outlineLevel="0" collapsed="false">
      <c r="A3602" s="12" t="n">
        <v>3601</v>
      </c>
      <c r="B3602" s="12" t="n">
        <v>1890</v>
      </c>
      <c r="C3602" s="12" t="n">
        <v>87</v>
      </c>
      <c r="D3602" s="12" t="n">
        <v>3</v>
      </c>
      <c r="E3602" s="16" t="n">
        <v>1689</v>
      </c>
      <c r="F3602" s="12" t="n">
        <v>0</v>
      </c>
      <c r="G3602" s="12" t="str">
        <f aca="false">INDEX(Products!$C$2:$C$181,MATCH(C3602,Products!$A$2:$A$181,0))</f>
        <v>Fashion</v>
      </c>
      <c r="H3602" s="16" t="n">
        <f aca="false">INDEX(Products!$E$2:$E$181,MATCH(C3602,Products!$A$2:$A$181,0))</f>
        <v>1005.46</v>
      </c>
      <c r="I3602" s="12" t="str">
        <f aca="false">INDEX(Orders!$G$2:$G$3525,MATCH(B3602,Orders!$A$2:$A$3525,0))</f>
        <v>Delivered</v>
      </c>
      <c r="J3602" s="16" t="n">
        <f aca="false">D3602*E3602*(1-F3602/100)</f>
        <v>5067</v>
      </c>
      <c r="K3602" s="16" t="n">
        <f aca="false">D3602*H3602</f>
        <v>3016.38</v>
      </c>
      <c r="L3602" s="16" t="n">
        <f aca="false">J3602-K3602</f>
        <v>2050.62</v>
      </c>
    </row>
    <row r="3603" customFormat="false" ht="15" hidden="false" customHeight="false" outlineLevel="0" collapsed="false">
      <c r="A3603" s="12" t="n">
        <v>3602</v>
      </c>
      <c r="B3603" s="12" t="n">
        <v>1891</v>
      </c>
      <c r="C3603" s="12" t="n">
        <v>124</v>
      </c>
      <c r="D3603" s="12" t="n">
        <v>1</v>
      </c>
      <c r="E3603" s="16" t="n">
        <v>1869</v>
      </c>
      <c r="F3603" s="12" t="n">
        <v>0</v>
      </c>
      <c r="G3603" s="12" t="str">
        <f aca="false">INDEX(Products!$C$2:$C$181,MATCH(C3603,Products!$A$2:$A$181,0))</f>
        <v>Sports &amp; Fitness</v>
      </c>
      <c r="H3603" s="16" t="n">
        <f aca="false">INDEX(Products!$E$2:$E$181,MATCH(C3603,Products!$A$2:$A$181,0))</f>
        <v>1389.29</v>
      </c>
      <c r="I3603" s="12" t="str">
        <f aca="false">INDEX(Orders!$G$2:$G$3525,MATCH(B3603,Orders!$A$2:$A$3525,0))</f>
        <v>Delivered</v>
      </c>
      <c r="J3603" s="16" t="n">
        <f aca="false">D3603*E3603*(1-F3603/100)</f>
        <v>1869</v>
      </c>
      <c r="K3603" s="16" t="n">
        <f aca="false">D3603*H3603</f>
        <v>1389.29</v>
      </c>
      <c r="L3603" s="16" t="n">
        <f aca="false">J3603-K3603</f>
        <v>479.71</v>
      </c>
    </row>
    <row r="3604" customFormat="false" ht="15" hidden="false" customHeight="false" outlineLevel="0" collapsed="false">
      <c r="A3604" s="12" t="n">
        <v>3603</v>
      </c>
      <c r="B3604" s="12" t="n">
        <v>1892</v>
      </c>
      <c r="C3604" s="12" t="n">
        <v>49</v>
      </c>
      <c r="D3604" s="12" t="n">
        <v>1</v>
      </c>
      <c r="E3604" s="16" t="n">
        <v>2809</v>
      </c>
      <c r="F3604" s="12" t="n">
        <v>0</v>
      </c>
      <c r="G3604" s="12" t="str">
        <f aca="false">INDEX(Products!$C$2:$C$181,MATCH(C3604,Products!$A$2:$A$181,0))</f>
        <v>Home &amp; Kitchen</v>
      </c>
      <c r="H3604" s="16" t="n">
        <f aca="false">INDEX(Products!$E$2:$E$181,MATCH(C3604,Products!$A$2:$A$181,0))</f>
        <v>1785.14</v>
      </c>
      <c r="I3604" s="12" t="str">
        <f aca="false">INDEX(Orders!$G$2:$G$3525,MATCH(B3604,Orders!$A$2:$A$3525,0))</f>
        <v>Delivered</v>
      </c>
      <c r="J3604" s="16" t="n">
        <f aca="false">D3604*E3604*(1-F3604/100)</f>
        <v>2809</v>
      </c>
      <c r="K3604" s="16" t="n">
        <f aca="false">D3604*H3604</f>
        <v>1785.14</v>
      </c>
      <c r="L3604" s="16" t="n">
        <f aca="false">J3604-K3604</f>
        <v>1023.86</v>
      </c>
    </row>
    <row r="3605" customFormat="false" ht="15" hidden="false" customHeight="false" outlineLevel="0" collapsed="false">
      <c r="A3605" s="12" t="n">
        <v>3604</v>
      </c>
      <c r="B3605" s="12" t="n">
        <v>1892</v>
      </c>
      <c r="C3605" s="12" t="n">
        <v>45</v>
      </c>
      <c r="D3605" s="12" t="n">
        <v>1</v>
      </c>
      <c r="E3605" s="16" t="n">
        <v>4489</v>
      </c>
      <c r="F3605" s="12" t="n">
        <v>5</v>
      </c>
      <c r="G3605" s="12" t="str">
        <f aca="false">INDEX(Products!$C$2:$C$181,MATCH(C3605,Products!$A$2:$A$181,0))</f>
        <v>Home &amp; Kitchen</v>
      </c>
      <c r="H3605" s="16" t="n">
        <f aca="false">INDEX(Products!$E$2:$E$181,MATCH(C3605,Products!$A$2:$A$181,0))</f>
        <v>2892.9</v>
      </c>
      <c r="I3605" s="12" t="str">
        <f aca="false">INDEX(Orders!$G$2:$G$3525,MATCH(B3605,Orders!$A$2:$A$3525,0))</f>
        <v>Delivered</v>
      </c>
      <c r="J3605" s="16" t="n">
        <f aca="false">D3605*E3605*(1-F3605/100)</f>
        <v>4264.55</v>
      </c>
      <c r="K3605" s="16" t="n">
        <f aca="false">D3605*H3605</f>
        <v>2892.9</v>
      </c>
      <c r="L3605" s="16" t="n">
        <f aca="false">J3605-K3605</f>
        <v>1371.65</v>
      </c>
    </row>
    <row r="3606" customFormat="false" ht="15" hidden="false" customHeight="false" outlineLevel="0" collapsed="false">
      <c r="A3606" s="12" t="n">
        <v>3605</v>
      </c>
      <c r="B3606" s="12" t="n">
        <v>1892</v>
      </c>
      <c r="C3606" s="12" t="n">
        <v>176</v>
      </c>
      <c r="D3606" s="12" t="n">
        <v>1</v>
      </c>
      <c r="E3606" s="16" t="n">
        <v>509</v>
      </c>
      <c r="F3606" s="12" t="n">
        <v>5</v>
      </c>
      <c r="G3606" s="12" t="str">
        <f aca="false">INDEX(Products!$C$2:$C$181,MATCH(C3606,Products!$A$2:$A$181,0))</f>
        <v>Books &amp; Stationery</v>
      </c>
      <c r="H3606" s="16" t="n">
        <f aca="false">INDEX(Products!$E$2:$E$181,MATCH(C3606,Products!$A$2:$A$181,0))</f>
        <v>367.14</v>
      </c>
      <c r="I3606" s="12" t="str">
        <f aca="false">INDEX(Orders!$G$2:$G$3525,MATCH(B3606,Orders!$A$2:$A$3525,0))</f>
        <v>Delivered</v>
      </c>
      <c r="J3606" s="16" t="n">
        <f aca="false">D3606*E3606*(1-F3606/100)</f>
        <v>483.55</v>
      </c>
      <c r="K3606" s="16" t="n">
        <f aca="false">D3606*H3606</f>
        <v>367.14</v>
      </c>
      <c r="L3606" s="16" t="n">
        <f aca="false">J3606-K3606</f>
        <v>116.41</v>
      </c>
    </row>
    <row r="3607" customFormat="false" ht="15" hidden="false" customHeight="false" outlineLevel="0" collapsed="false">
      <c r="A3607" s="12" t="n">
        <v>3606</v>
      </c>
      <c r="B3607" s="12" t="n">
        <v>1892</v>
      </c>
      <c r="C3607" s="12" t="n">
        <v>168</v>
      </c>
      <c r="D3607" s="12" t="n">
        <v>1</v>
      </c>
      <c r="E3607" s="16" t="n">
        <v>149</v>
      </c>
      <c r="F3607" s="12" t="n">
        <v>0</v>
      </c>
      <c r="G3607" s="12" t="str">
        <f aca="false">INDEX(Products!$C$2:$C$181,MATCH(C3607,Products!$A$2:$A$181,0))</f>
        <v>Books &amp; Stationery</v>
      </c>
      <c r="H3607" s="16" t="n">
        <f aca="false">INDEX(Products!$E$2:$E$181,MATCH(C3607,Products!$A$2:$A$181,0))</f>
        <v>83.16</v>
      </c>
      <c r="I3607" s="12" t="str">
        <f aca="false">INDEX(Orders!$G$2:$G$3525,MATCH(B3607,Orders!$A$2:$A$3525,0))</f>
        <v>Delivered</v>
      </c>
      <c r="J3607" s="16" t="n">
        <f aca="false">D3607*E3607*(1-F3607/100)</f>
        <v>149</v>
      </c>
      <c r="K3607" s="16" t="n">
        <f aca="false">D3607*H3607</f>
        <v>83.16</v>
      </c>
      <c r="L3607" s="16" t="n">
        <f aca="false">J3607-K3607</f>
        <v>65.84</v>
      </c>
    </row>
    <row r="3608" customFormat="false" ht="15" hidden="false" customHeight="false" outlineLevel="0" collapsed="false">
      <c r="A3608" s="12" t="n">
        <v>3607</v>
      </c>
      <c r="B3608" s="12" t="n">
        <v>1893</v>
      </c>
      <c r="C3608" s="12" t="n">
        <v>80</v>
      </c>
      <c r="D3608" s="12" t="n">
        <v>1</v>
      </c>
      <c r="E3608" s="16" t="n">
        <v>949</v>
      </c>
      <c r="F3608" s="12" t="n">
        <v>0</v>
      </c>
      <c r="G3608" s="12" t="str">
        <f aca="false">INDEX(Products!$C$2:$C$181,MATCH(C3608,Products!$A$2:$A$181,0))</f>
        <v>Fashion</v>
      </c>
      <c r="H3608" s="16" t="n">
        <f aca="false">INDEX(Products!$E$2:$E$181,MATCH(C3608,Products!$A$2:$A$181,0))</f>
        <v>660.17</v>
      </c>
      <c r="I3608" s="12" t="str">
        <f aca="false">INDEX(Orders!$G$2:$G$3525,MATCH(B3608,Orders!$A$2:$A$3525,0))</f>
        <v>Delivered</v>
      </c>
      <c r="J3608" s="16" t="n">
        <f aca="false">D3608*E3608*(1-F3608/100)</f>
        <v>949</v>
      </c>
      <c r="K3608" s="16" t="n">
        <f aca="false">D3608*H3608</f>
        <v>660.17</v>
      </c>
      <c r="L3608" s="16" t="n">
        <f aca="false">J3608-K3608</f>
        <v>288.83</v>
      </c>
    </row>
    <row r="3609" customFormat="false" ht="15" hidden="false" customHeight="false" outlineLevel="0" collapsed="false">
      <c r="A3609" s="12" t="n">
        <v>3608</v>
      </c>
      <c r="B3609" s="12" t="n">
        <v>1893</v>
      </c>
      <c r="C3609" s="12" t="n">
        <v>74</v>
      </c>
      <c r="D3609" s="12" t="n">
        <v>1</v>
      </c>
      <c r="E3609" s="16" t="n">
        <v>1959</v>
      </c>
      <c r="F3609" s="12" t="n">
        <v>0</v>
      </c>
      <c r="G3609" s="12" t="str">
        <f aca="false">INDEX(Products!$C$2:$C$181,MATCH(C3609,Products!$A$2:$A$181,0))</f>
        <v>Fashion</v>
      </c>
      <c r="H3609" s="16" t="n">
        <f aca="false">INDEX(Products!$E$2:$E$181,MATCH(C3609,Products!$A$2:$A$181,0))</f>
        <v>1274.4</v>
      </c>
      <c r="I3609" s="12" t="str">
        <f aca="false">INDEX(Orders!$G$2:$G$3525,MATCH(B3609,Orders!$A$2:$A$3525,0))</f>
        <v>Delivered</v>
      </c>
      <c r="J3609" s="16" t="n">
        <f aca="false">D3609*E3609*(1-F3609/100)</f>
        <v>1959</v>
      </c>
      <c r="K3609" s="16" t="n">
        <f aca="false">D3609*H3609</f>
        <v>1274.4</v>
      </c>
      <c r="L3609" s="16" t="n">
        <f aca="false">J3609-K3609</f>
        <v>684.6</v>
      </c>
    </row>
    <row r="3610" customFormat="false" ht="15" hidden="false" customHeight="false" outlineLevel="0" collapsed="false">
      <c r="A3610" s="12" t="n">
        <v>3609</v>
      </c>
      <c r="B3610" s="12" t="n">
        <v>1893</v>
      </c>
      <c r="C3610" s="12" t="n">
        <v>106</v>
      </c>
      <c r="D3610" s="12" t="n">
        <v>1</v>
      </c>
      <c r="E3610" s="16" t="n">
        <v>1069</v>
      </c>
      <c r="F3610" s="12" t="n">
        <v>0</v>
      </c>
      <c r="G3610" s="12" t="str">
        <f aca="false">INDEX(Products!$C$2:$C$181,MATCH(C3610,Products!$A$2:$A$181,0))</f>
        <v>Beauty</v>
      </c>
      <c r="H3610" s="16" t="n">
        <f aca="false">INDEX(Products!$E$2:$E$181,MATCH(C3610,Products!$A$2:$A$181,0))</f>
        <v>735.88</v>
      </c>
      <c r="I3610" s="12" t="str">
        <f aca="false">INDEX(Orders!$G$2:$G$3525,MATCH(B3610,Orders!$A$2:$A$3525,0))</f>
        <v>Delivered</v>
      </c>
      <c r="J3610" s="16" t="n">
        <f aca="false">D3610*E3610*(1-F3610/100)</f>
        <v>1069</v>
      </c>
      <c r="K3610" s="16" t="n">
        <f aca="false">D3610*H3610</f>
        <v>735.88</v>
      </c>
      <c r="L3610" s="16" t="n">
        <f aca="false">J3610-K3610</f>
        <v>333.12</v>
      </c>
    </row>
    <row r="3611" customFormat="false" ht="15" hidden="false" customHeight="false" outlineLevel="0" collapsed="false">
      <c r="A3611" s="12" t="n">
        <v>3610</v>
      </c>
      <c r="B3611" s="12" t="n">
        <v>1894</v>
      </c>
      <c r="C3611" s="12" t="n">
        <v>36</v>
      </c>
      <c r="D3611" s="12" t="n">
        <v>2</v>
      </c>
      <c r="E3611" s="16" t="n">
        <v>3959</v>
      </c>
      <c r="F3611" s="12" t="n">
        <v>0</v>
      </c>
      <c r="G3611" s="12" t="str">
        <f aca="false">INDEX(Products!$C$2:$C$181,MATCH(C3611,Products!$A$2:$A$181,0))</f>
        <v>Home &amp; Kitchen</v>
      </c>
      <c r="H3611" s="16" t="n">
        <f aca="false">INDEX(Products!$E$2:$E$181,MATCH(C3611,Products!$A$2:$A$181,0))</f>
        <v>2334.79</v>
      </c>
      <c r="I3611" s="12" t="str">
        <f aca="false">INDEX(Orders!$G$2:$G$3525,MATCH(B3611,Orders!$A$2:$A$3525,0))</f>
        <v>Delivered</v>
      </c>
      <c r="J3611" s="16" t="n">
        <f aca="false">D3611*E3611*(1-F3611/100)</f>
        <v>7918</v>
      </c>
      <c r="K3611" s="16" t="n">
        <f aca="false">D3611*H3611</f>
        <v>4669.58</v>
      </c>
      <c r="L3611" s="16" t="n">
        <f aca="false">J3611-K3611</f>
        <v>3248.42</v>
      </c>
    </row>
    <row r="3612" customFormat="false" ht="15" hidden="false" customHeight="false" outlineLevel="0" collapsed="false">
      <c r="A3612" s="12" t="n">
        <v>3611</v>
      </c>
      <c r="B3612" s="12" t="n">
        <v>1895</v>
      </c>
      <c r="C3612" s="12" t="n">
        <v>82</v>
      </c>
      <c r="D3612" s="12" t="n">
        <v>1</v>
      </c>
      <c r="E3612" s="16" t="n">
        <v>2019</v>
      </c>
      <c r="F3612" s="12" t="n">
        <v>0</v>
      </c>
      <c r="G3612" s="12" t="str">
        <f aca="false">INDEX(Products!$C$2:$C$181,MATCH(C3612,Products!$A$2:$A$181,0))</f>
        <v>Fashion</v>
      </c>
      <c r="H3612" s="16" t="n">
        <f aca="false">INDEX(Products!$E$2:$E$181,MATCH(C3612,Products!$A$2:$A$181,0))</f>
        <v>1326.8</v>
      </c>
      <c r="I3612" s="12" t="str">
        <f aca="false">INDEX(Orders!$G$2:$G$3525,MATCH(B3612,Orders!$A$2:$A$3525,0))</f>
        <v>Delivered</v>
      </c>
      <c r="J3612" s="16" t="n">
        <f aca="false">D3612*E3612*(1-F3612/100)</f>
        <v>2019</v>
      </c>
      <c r="K3612" s="16" t="n">
        <f aca="false">D3612*H3612</f>
        <v>1326.8</v>
      </c>
      <c r="L3612" s="16" t="n">
        <f aca="false">J3612-K3612</f>
        <v>692.2</v>
      </c>
    </row>
    <row r="3613" customFormat="false" ht="15" hidden="false" customHeight="false" outlineLevel="0" collapsed="false">
      <c r="A3613" s="12" t="n">
        <v>3612</v>
      </c>
      <c r="B3613" s="12" t="n">
        <v>1895</v>
      </c>
      <c r="C3613" s="12" t="n">
        <v>158</v>
      </c>
      <c r="D3613" s="12" t="n">
        <v>1</v>
      </c>
      <c r="E3613" s="16" t="n">
        <v>779</v>
      </c>
      <c r="F3613" s="12" t="n">
        <v>0</v>
      </c>
      <c r="G3613" s="12" t="str">
        <f aca="false">INDEX(Products!$C$2:$C$181,MATCH(C3613,Products!$A$2:$A$181,0))</f>
        <v>Books &amp; Stationery</v>
      </c>
      <c r="H3613" s="16" t="n">
        <f aca="false">INDEX(Products!$E$2:$E$181,MATCH(C3613,Products!$A$2:$A$181,0))</f>
        <v>536.88</v>
      </c>
      <c r="I3613" s="12" t="str">
        <f aca="false">INDEX(Orders!$G$2:$G$3525,MATCH(B3613,Orders!$A$2:$A$3525,0))</f>
        <v>Delivered</v>
      </c>
      <c r="J3613" s="16" t="n">
        <f aca="false">D3613*E3613*(1-F3613/100)</f>
        <v>779</v>
      </c>
      <c r="K3613" s="16" t="n">
        <f aca="false">D3613*H3613</f>
        <v>536.88</v>
      </c>
      <c r="L3613" s="16" t="n">
        <f aca="false">J3613-K3613</f>
        <v>242.12</v>
      </c>
    </row>
    <row r="3614" customFormat="false" ht="15" hidden="false" customHeight="false" outlineLevel="0" collapsed="false">
      <c r="A3614" s="12" t="n">
        <v>3613</v>
      </c>
      <c r="B3614" s="12" t="n">
        <v>1895</v>
      </c>
      <c r="C3614" s="12" t="n">
        <v>180</v>
      </c>
      <c r="D3614" s="12" t="n">
        <v>1</v>
      </c>
      <c r="E3614" s="16" t="n">
        <v>859</v>
      </c>
      <c r="F3614" s="12" t="n">
        <v>0</v>
      </c>
      <c r="G3614" s="12" t="str">
        <f aca="false">INDEX(Products!$C$2:$C$181,MATCH(C3614,Products!$A$2:$A$181,0))</f>
        <v>Books &amp; Stationery</v>
      </c>
      <c r="H3614" s="16" t="n">
        <f aca="false">INDEX(Products!$E$2:$E$181,MATCH(C3614,Products!$A$2:$A$181,0))</f>
        <v>571.32</v>
      </c>
      <c r="I3614" s="12" t="str">
        <f aca="false">INDEX(Orders!$G$2:$G$3525,MATCH(B3614,Orders!$A$2:$A$3525,0))</f>
        <v>Delivered</v>
      </c>
      <c r="J3614" s="16" t="n">
        <f aca="false">D3614*E3614*(1-F3614/100)</f>
        <v>859</v>
      </c>
      <c r="K3614" s="16" t="n">
        <f aca="false">D3614*H3614</f>
        <v>571.32</v>
      </c>
      <c r="L3614" s="16" t="n">
        <f aca="false">J3614-K3614</f>
        <v>287.68</v>
      </c>
    </row>
    <row r="3615" customFormat="false" ht="15" hidden="false" customHeight="false" outlineLevel="0" collapsed="false">
      <c r="A3615" s="12" t="n">
        <v>3614</v>
      </c>
      <c r="B3615" s="12" t="n">
        <v>1895</v>
      </c>
      <c r="C3615" s="12" t="n">
        <v>104</v>
      </c>
      <c r="D3615" s="12" t="n">
        <v>3</v>
      </c>
      <c r="E3615" s="16" t="n">
        <v>329</v>
      </c>
      <c r="F3615" s="12" t="n">
        <v>20</v>
      </c>
      <c r="G3615" s="12" t="str">
        <f aca="false">INDEX(Products!$C$2:$C$181,MATCH(C3615,Products!$A$2:$A$181,0))</f>
        <v>Beauty</v>
      </c>
      <c r="H3615" s="16" t="n">
        <f aca="false">INDEX(Products!$E$2:$E$181,MATCH(C3615,Products!$A$2:$A$181,0))</f>
        <v>224.61</v>
      </c>
      <c r="I3615" s="12" t="str">
        <f aca="false">INDEX(Orders!$G$2:$G$3525,MATCH(B3615,Orders!$A$2:$A$3525,0))</f>
        <v>Delivered</v>
      </c>
      <c r="J3615" s="16" t="n">
        <f aca="false">D3615*E3615*(1-F3615/100)</f>
        <v>789.6</v>
      </c>
      <c r="K3615" s="16" t="n">
        <f aca="false">D3615*H3615</f>
        <v>673.83</v>
      </c>
      <c r="L3615" s="16" t="n">
        <f aca="false">J3615-K3615</f>
        <v>115.77</v>
      </c>
    </row>
    <row r="3616" customFormat="false" ht="15" hidden="false" customHeight="false" outlineLevel="0" collapsed="false">
      <c r="A3616" s="12" t="n">
        <v>3615</v>
      </c>
      <c r="B3616" s="12" t="n">
        <v>1896</v>
      </c>
      <c r="C3616" s="12" t="n">
        <v>94</v>
      </c>
      <c r="D3616" s="12" t="n">
        <v>1</v>
      </c>
      <c r="E3616" s="16" t="n">
        <v>1509</v>
      </c>
      <c r="F3616" s="12" t="n">
        <v>0</v>
      </c>
      <c r="G3616" s="12" t="str">
        <f aca="false">INDEX(Products!$C$2:$C$181,MATCH(C3616,Products!$A$2:$A$181,0))</f>
        <v>Beauty</v>
      </c>
      <c r="H3616" s="16" t="n">
        <f aca="false">INDEX(Products!$E$2:$E$181,MATCH(C3616,Products!$A$2:$A$181,0))</f>
        <v>997.51</v>
      </c>
      <c r="I3616" s="12" t="str">
        <f aca="false">INDEX(Orders!$G$2:$G$3525,MATCH(B3616,Orders!$A$2:$A$3525,0))</f>
        <v>Returned</v>
      </c>
      <c r="J3616" s="16" t="n">
        <f aca="false">D3616*E3616*(1-F3616/100)</f>
        <v>1509</v>
      </c>
      <c r="K3616" s="16" t="n">
        <f aca="false">D3616*H3616</f>
        <v>997.51</v>
      </c>
      <c r="L3616" s="16" t="n">
        <f aca="false">J3616-K3616</f>
        <v>511.49</v>
      </c>
    </row>
    <row r="3617" customFormat="false" ht="15" hidden="false" customHeight="false" outlineLevel="0" collapsed="false">
      <c r="A3617" s="12" t="n">
        <v>3616</v>
      </c>
      <c r="B3617" s="12" t="n">
        <v>1896</v>
      </c>
      <c r="C3617" s="12" t="n">
        <v>155</v>
      </c>
      <c r="D3617" s="12" t="n">
        <v>1</v>
      </c>
      <c r="E3617" s="16" t="n">
        <v>749</v>
      </c>
      <c r="F3617" s="12" t="n">
        <v>0</v>
      </c>
      <c r="G3617" s="12" t="str">
        <f aca="false">INDEX(Products!$C$2:$C$181,MATCH(C3617,Products!$A$2:$A$181,0))</f>
        <v>Books &amp; Stationery</v>
      </c>
      <c r="H3617" s="16" t="n">
        <f aca="false">INDEX(Products!$E$2:$E$181,MATCH(C3617,Products!$A$2:$A$181,0))</f>
        <v>452.52</v>
      </c>
      <c r="I3617" s="12" t="str">
        <f aca="false">INDEX(Orders!$G$2:$G$3525,MATCH(B3617,Orders!$A$2:$A$3525,0))</f>
        <v>Returned</v>
      </c>
      <c r="J3617" s="16" t="n">
        <f aca="false">D3617*E3617*(1-F3617/100)</f>
        <v>749</v>
      </c>
      <c r="K3617" s="16" t="n">
        <f aca="false">D3617*H3617</f>
        <v>452.52</v>
      </c>
      <c r="L3617" s="16" t="n">
        <f aca="false">J3617-K3617</f>
        <v>296.48</v>
      </c>
    </row>
    <row r="3618" customFormat="false" ht="15" hidden="false" customHeight="false" outlineLevel="0" collapsed="false">
      <c r="A3618" s="12" t="n">
        <v>3617</v>
      </c>
      <c r="B3618" s="12" t="n">
        <v>1896</v>
      </c>
      <c r="C3618" s="12" t="n">
        <v>59</v>
      </c>
      <c r="D3618" s="12" t="n">
        <v>1</v>
      </c>
      <c r="E3618" s="16" t="n">
        <v>4109</v>
      </c>
      <c r="F3618" s="12" t="n">
        <v>0</v>
      </c>
      <c r="G3618" s="12" t="str">
        <f aca="false">INDEX(Products!$C$2:$C$181,MATCH(C3618,Products!$A$2:$A$181,0))</f>
        <v>Home &amp; Kitchen</v>
      </c>
      <c r="H3618" s="16" t="n">
        <f aca="false">INDEX(Products!$E$2:$E$181,MATCH(C3618,Products!$A$2:$A$181,0))</f>
        <v>2413.27</v>
      </c>
      <c r="I3618" s="12" t="str">
        <f aca="false">INDEX(Orders!$G$2:$G$3525,MATCH(B3618,Orders!$A$2:$A$3525,0))</f>
        <v>Returned</v>
      </c>
      <c r="J3618" s="16" t="n">
        <f aca="false">D3618*E3618*(1-F3618/100)</f>
        <v>4109</v>
      </c>
      <c r="K3618" s="16" t="n">
        <f aca="false">D3618*H3618</f>
        <v>2413.27</v>
      </c>
      <c r="L3618" s="16" t="n">
        <f aca="false">J3618-K3618</f>
        <v>1695.73</v>
      </c>
    </row>
    <row r="3619" customFormat="false" ht="15" hidden="false" customHeight="false" outlineLevel="0" collapsed="false">
      <c r="A3619" s="12" t="n">
        <v>3618</v>
      </c>
      <c r="B3619" s="12" t="n">
        <v>1897</v>
      </c>
      <c r="C3619" s="12" t="n">
        <v>49</v>
      </c>
      <c r="D3619" s="12" t="n">
        <v>2</v>
      </c>
      <c r="E3619" s="16" t="n">
        <v>2809</v>
      </c>
      <c r="F3619" s="12" t="n">
        <v>20</v>
      </c>
      <c r="G3619" s="12" t="str">
        <f aca="false">INDEX(Products!$C$2:$C$181,MATCH(C3619,Products!$A$2:$A$181,0))</f>
        <v>Home &amp; Kitchen</v>
      </c>
      <c r="H3619" s="16" t="n">
        <f aca="false">INDEX(Products!$E$2:$E$181,MATCH(C3619,Products!$A$2:$A$181,0))</f>
        <v>1785.14</v>
      </c>
      <c r="I3619" s="12" t="str">
        <f aca="false">INDEX(Orders!$G$2:$G$3525,MATCH(B3619,Orders!$A$2:$A$3525,0))</f>
        <v>Delivered</v>
      </c>
      <c r="J3619" s="16" t="n">
        <f aca="false">D3619*E3619*(1-F3619/100)</f>
        <v>4494.4</v>
      </c>
      <c r="K3619" s="16" t="n">
        <f aca="false">D3619*H3619</f>
        <v>3570.28</v>
      </c>
      <c r="L3619" s="16" t="n">
        <f aca="false">J3619-K3619</f>
        <v>924.12</v>
      </c>
    </row>
    <row r="3620" customFormat="false" ht="15" hidden="false" customHeight="false" outlineLevel="0" collapsed="false">
      <c r="A3620" s="12" t="n">
        <v>3619</v>
      </c>
      <c r="B3620" s="12" t="n">
        <v>1897</v>
      </c>
      <c r="C3620" s="12" t="n">
        <v>86</v>
      </c>
      <c r="D3620" s="12" t="n">
        <v>1</v>
      </c>
      <c r="E3620" s="16" t="n">
        <v>2139</v>
      </c>
      <c r="F3620" s="12" t="n">
        <v>0</v>
      </c>
      <c r="G3620" s="12" t="str">
        <f aca="false">INDEX(Products!$C$2:$C$181,MATCH(C3620,Products!$A$2:$A$181,0))</f>
        <v>Fashion</v>
      </c>
      <c r="H3620" s="16" t="n">
        <f aca="false">INDEX(Products!$E$2:$E$181,MATCH(C3620,Products!$A$2:$A$181,0))</f>
        <v>1183.55</v>
      </c>
      <c r="I3620" s="12" t="str">
        <f aca="false">INDEX(Orders!$G$2:$G$3525,MATCH(B3620,Orders!$A$2:$A$3525,0))</f>
        <v>Delivered</v>
      </c>
      <c r="J3620" s="16" t="n">
        <f aca="false">D3620*E3620*(1-F3620/100)</f>
        <v>2139</v>
      </c>
      <c r="K3620" s="16" t="n">
        <f aca="false">D3620*H3620</f>
        <v>1183.55</v>
      </c>
      <c r="L3620" s="16" t="n">
        <f aca="false">J3620-K3620</f>
        <v>955.45</v>
      </c>
    </row>
    <row r="3621" customFormat="false" ht="15" hidden="false" customHeight="false" outlineLevel="0" collapsed="false">
      <c r="A3621" s="12" t="n">
        <v>3620</v>
      </c>
      <c r="B3621" s="12" t="n">
        <v>1898</v>
      </c>
      <c r="C3621" s="12" t="n">
        <v>146</v>
      </c>
      <c r="D3621" s="12" t="n">
        <v>1</v>
      </c>
      <c r="E3621" s="16" t="n">
        <v>369</v>
      </c>
      <c r="F3621" s="12" t="n">
        <v>0</v>
      </c>
      <c r="G3621" s="12" t="str">
        <f aca="false">INDEX(Products!$C$2:$C$181,MATCH(C3621,Products!$A$2:$A$181,0))</f>
        <v>Sports &amp; Fitness</v>
      </c>
      <c r="H3621" s="16" t="n">
        <f aca="false">INDEX(Products!$E$2:$E$181,MATCH(C3621,Products!$A$2:$A$181,0))</f>
        <v>205.71</v>
      </c>
      <c r="I3621" s="12" t="str">
        <f aca="false">INDEX(Orders!$G$2:$G$3525,MATCH(B3621,Orders!$A$2:$A$3525,0))</f>
        <v>Returned</v>
      </c>
      <c r="J3621" s="16" t="n">
        <f aca="false">D3621*E3621*(1-F3621/100)</f>
        <v>369</v>
      </c>
      <c r="K3621" s="16" t="n">
        <f aca="false">D3621*H3621</f>
        <v>205.71</v>
      </c>
      <c r="L3621" s="16" t="n">
        <f aca="false">J3621-K3621</f>
        <v>163.29</v>
      </c>
    </row>
    <row r="3622" customFormat="false" ht="15" hidden="false" customHeight="false" outlineLevel="0" collapsed="false">
      <c r="A3622" s="12" t="n">
        <v>3621</v>
      </c>
      <c r="B3622" s="12" t="n">
        <v>1899</v>
      </c>
      <c r="C3622" s="12" t="n">
        <v>11</v>
      </c>
      <c r="D3622" s="12" t="n">
        <v>1</v>
      </c>
      <c r="E3622" s="16" t="n">
        <v>3989</v>
      </c>
      <c r="F3622" s="12" t="n">
        <v>0</v>
      </c>
      <c r="G3622" s="12" t="str">
        <f aca="false">INDEX(Products!$C$2:$C$181,MATCH(C3622,Products!$A$2:$A$181,0))</f>
        <v>Electronics</v>
      </c>
      <c r="H3622" s="16" t="n">
        <f aca="false">INDEX(Products!$E$2:$E$181,MATCH(C3622,Products!$A$2:$A$181,0))</f>
        <v>2305.24</v>
      </c>
      <c r="I3622" s="12" t="str">
        <f aca="false">INDEX(Orders!$G$2:$G$3525,MATCH(B3622,Orders!$A$2:$A$3525,0))</f>
        <v>Delivered</v>
      </c>
      <c r="J3622" s="16" t="n">
        <f aca="false">D3622*E3622*(1-F3622/100)</f>
        <v>3989</v>
      </c>
      <c r="K3622" s="16" t="n">
        <f aca="false">D3622*H3622</f>
        <v>2305.24</v>
      </c>
      <c r="L3622" s="16" t="n">
        <f aca="false">J3622-K3622</f>
        <v>1683.76</v>
      </c>
    </row>
    <row r="3623" customFormat="false" ht="15" hidden="false" customHeight="false" outlineLevel="0" collapsed="false">
      <c r="A3623" s="12" t="n">
        <v>3622</v>
      </c>
      <c r="B3623" s="12" t="n">
        <v>1899</v>
      </c>
      <c r="C3623" s="12" t="n">
        <v>43</v>
      </c>
      <c r="D3623" s="12" t="n">
        <v>2</v>
      </c>
      <c r="E3623" s="16" t="n">
        <v>1839</v>
      </c>
      <c r="F3623" s="12" t="n">
        <v>5</v>
      </c>
      <c r="G3623" s="12" t="str">
        <f aca="false">INDEX(Products!$C$2:$C$181,MATCH(C3623,Products!$A$2:$A$181,0))</f>
        <v>Home &amp; Kitchen</v>
      </c>
      <c r="H3623" s="16" t="n">
        <f aca="false">INDEX(Products!$E$2:$E$181,MATCH(C3623,Products!$A$2:$A$181,0))</f>
        <v>1131.05</v>
      </c>
      <c r="I3623" s="12" t="str">
        <f aca="false">INDEX(Orders!$G$2:$G$3525,MATCH(B3623,Orders!$A$2:$A$3525,0))</f>
        <v>Delivered</v>
      </c>
      <c r="J3623" s="16" t="n">
        <f aca="false">D3623*E3623*(1-F3623/100)</f>
        <v>3494.1</v>
      </c>
      <c r="K3623" s="16" t="n">
        <f aca="false">D3623*H3623</f>
        <v>2262.1</v>
      </c>
      <c r="L3623" s="16" t="n">
        <f aca="false">J3623-K3623</f>
        <v>1232</v>
      </c>
    </row>
    <row r="3624" customFormat="false" ht="15" hidden="false" customHeight="false" outlineLevel="0" collapsed="false">
      <c r="A3624" s="12" t="n">
        <v>3623</v>
      </c>
      <c r="B3624" s="12" t="n">
        <v>1900</v>
      </c>
      <c r="C3624" s="12" t="n">
        <v>69</v>
      </c>
      <c r="D3624" s="12" t="n">
        <v>1</v>
      </c>
      <c r="E3624" s="16" t="n">
        <v>1709</v>
      </c>
      <c r="F3624" s="12" t="n">
        <v>0</v>
      </c>
      <c r="G3624" s="12" t="str">
        <f aca="false">INDEX(Products!$C$2:$C$181,MATCH(C3624,Products!$A$2:$A$181,0))</f>
        <v>Fashion</v>
      </c>
      <c r="H3624" s="16" t="n">
        <f aca="false">INDEX(Products!$E$2:$E$181,MATCH(C3624,Products!$A$2:$A$181,0))</f>
        <v>1180.24</v>
      </c>
      <c r="I3624" s="12" t="str">
        <f aca="false">INDEX(Orders!$G$2:$G$3525,MATCH(B3624,Orders!$A$2:$A$3525,0))</f>
        <v>Delivered</v>
      </c>
      <c r="J3624" s="16" t="n">
        <f aca="false">D3624*E3624*(1-F3624/100)</f>
        <v>1709</v>
      </c>
      <c r="K3624" s="16" t="n">
        <f aca="false">D3624*H3624</f>
        <v>1180.24</v>
      </c>
      <c r="L3624" s="16" t="n">
        <f aca="false">J3624-K3624</f>
        <v>528.76</v>
      </c>
    </row>
    <row r="3625" customFormat="false" ht="15" hidden="false" customHeight="false" outlineLevel="0" collapsed="false">
      <c r="A3625" s="12" t="n">
        <v>3624</v>
      </c>
      <c r="B3625" s="12" t="n">
        <v>1900</v>
      </c>
      <c r="C3625" s="12" t="n">
        <v>37</v>
      </c>
      <c r="D3625" s="12" t="n">
        <v>2</v>
      </c>
      <c r="E3625" s="16" t="n">
        <v>439</v>
      </c>
      <c r="F3625" s="12" t="n">
        <v>5</v>
      </c>
      <c r="G3625" s="12" t="str">
        <f aca="false">INDEX(Products!$C$2:$C$181,MATCH(C3625,Products!$A$2:$A$181,0))</f>
        <v>Home &amp; Kitchen</v>
      </c>
      <c r="H3625" s="16" t="n">
        <f aca="false">INDEX(Products!$E$2:$E$181,MATCH(C3625,Products!$A$2:$A$181,0))</f>
        <v>313.05</v>
      </c>
      <c r="I3625" s="12" t="str">
        <f aca="false">INDEX(Orders!$G$2:$G$3525,MATCH(B3625,Orders!$A$2:$A$3525,0))</f>
        <v>Delivered</v>
      </c>
      <c r="J3625" s="16" t="n">
        <f aca="false">D3625*E3625*(1-F3625/100)</f>
        <v>834.1</v>
      </c>
      <c r="K3625" s="16" t="n">
        <f aca="false">D3625*H3625</f>
        <v>626.1</v>
      </c>
      <c r="L3625" s="16" t="n">
        <f aca="false">J3625-K3625</f>
        <v>208</v>
      </c>
    </row>
    <row r="3626" customFormat="false" ht="15" hidden="false" customHeight="false" outlineLevel="0" collapsed="false">
      <c r="A3626" s="12" t="n">
        <v>3625</v>
      </c>
      <c r="B3626" s="12" t="n">
        <v>1900</v>
      </c>
      <c r="C3626" s="12" t="n">
        <v>7</v>
      </c>
      <c r="D3626" s="12" t="n">
        <v>1</v>
      </c>
      <c r="E3626" s="16" t="n">
        <v>5139</v>
      </c>
      <c r="F3626" s="12" t="n">
        <v>0</v>
      </c>
      <c r="G3626" s="12" t="str">
        <f aca="false">INDEX(Products!$C$2:$C$181,MATCH(C3626,Products!$A$2:$A$181,0))</f>
        <v>Electronics</v>
      </c>
      <c r="H3626" s="16" t="n">
        <f aca="false">INDEX(Products!$E$2:$E$181,MATCH(C3626,Products!$A$2:$A$181,0))</f>
        <v>3044.69</v>
      </c>
      <c r="I3626" s="12" t="str">
        <f aca="false">INDEX(Orders!$G$2:$G$3525,MATCH(B3626,Orders!$A$2:$A$3525,0))</f>
        <v>Delivered</v>
      </c>
      <c r="J3626" s="16" t="n">
        <f aca="false">D3626*E3626*(1-F3626/100)</f>
        <v>5139</v>
      </c>
      <c r="K3626" s="16" t="n">
        <f aca="false">D3626*H3626</f>
        <v>3044.69</v>
      </c>
      <c r="L3626" s="16" t="n">
        <f aca="false">J3626-K3626</f>
        <v>2094.31</v>
      </c>
    </row>
    <row r="3627" customFormat="false" ht="15" hidden="false" customHeight="false" outlineLevel="0" collapsed="false">
      <c r="A3627" s="12" t="n">
        <v>3626</v>
      </c>
      <c r="B3627" s="12" t="n">
        <v>1900</v>
      </c>
      <c r="C3627" s="12" t="n">
        <v>155</v>
      </c>
      <c r="D3627" s="12" t="n">
        <v>1</v>
      </c>
      <c r="E3627" s="16" t="n">
        <v>749</v>
      </c>
      <c r="F3627" s="12" t="n">
        <v>0</v>
      </c>
      <c r="G3627" s="12" t="str">
        <f aca="false">INDEX(Products!$C$2:$C$181,MATCH(C3627,Products!$A$2:$A$181,0))</f>
        <v>Books &amp; Stationery</v>
      </c>
      <c r="H3627" s="16" t="n">
        <f aca="false">INDEX(Products!$E$2:$E$181,MATCH(C3627,Products!$A$2:$A$181,0))</f>
        <v>452.52</v>
      </c>
      <c r="I3627" s="12" t="str">
        <f aca="false">INDEX(Orders!$G$2:$G$3525,MATCH(B3627,Orders!$A$2:$A$3525,0))</f>
        <v>Delivered</v>
      </c>
      <c r="J3627" s="16" t="n">
        <f aca="false">D3627*E3627*(1-F3627/100)</f>
        <v>749</v>
      </c>
      <c r="K3627" s="16" t="n">
        <f aca="false">D3627*H3627</f>
        <v>452.52</v>
      </c>
      <c r="L3627" s="16" t="n">
        <f aca="false">J3627-K3627</f>
        <v>296.48</v>
      </c>
    </row>
    <row r="3628" customFormat="false" ht="15" hidden="false" customHeight="false" outlineLevel="0" collapsed="false">
      <c r="A3628" s="12" t="n">
        <v>3627</v>
      </c>
      <c r="B3628" s="12" t="n">
        <v>1901</v>
      </c>
      <c r="C3628" s="12" t="n">
        <v>139</v>
      </c>
      <c r="D3628" s="12" t="n">
        <v>1</v>
      </c>
      <c r="E3628" s="16" t="n">
        <v>3249</v>
      </c>
      <c r="F3628" s="12" t="n">
        <v>0</v>
      </c>
      <c r="G3628" s="12" t="str">
        <f aca="false">INDEX(Products!$C$2:$C$181,MATCH(C3628,Products!$A$2:$A$181,0))</f>
        <v>Sports &amp; Fitness</v>
      </c>
      <c r="H3628" s="16" t="n">
        <f aca="false">INDEX(Products!$E$2:$E$181,MATCH(C3628,Products!$A$2:$A$181,0))</f>
        <v>2209.3</v>
      </c>
      <c r="I3628" s="12" t="str">
        <f aca="false">INDEX(Orders!$G$2:$G$3525,MATCH(B3628,Orders!$A$2:$A$3525,0))</f>
        <v>Returned</v>
      </c>
      <c r="J3628" s="16" t="n">
        <f aca="false">D3628*E3628*(1-F3628/100)</f>
        <v>3249</v>
      </c>
      <c r="K3628" s="16" t="n">
        <f aca="false">D3628*H3628</f>
        <v>2209.3</v>
      </c>
      <c r="L3628" s="16" t="n">
        <f aca="false">J3628-K3628</f>
        <v>1039.7</v>
      </c>
    </row>
    <row r="3629" customFormat="false" ht="15" hidden="false" customHeight="false" outlineLevel="0" collapsed="false">
      <c r="A3629" s="12" t="n">
        <v>3628</v>
      </c>
      <c r="B3629" s="12" t="n">
        <v>1901</v>
      </c>
      <c r="C3629" s="12" t="n">
        <v>71</v>
      </c>
      <c r="D3629" s="12" t="n">
        <v>1</v>
      </c>
      <c r="E3629" s="16" t="n">
        <v>2909</v>
      </c>
      <c r="F3629" s="12" t="n">
        <v>0</v>
      </c>
      <c r="G3629" s="12" t="str">
        <f aca="false">INDEX(Products!$C$2:$C$181,MATCH(C3629,Products!$A$2:$A$181,0))</f>
        <v>Fashion</v>
      </c>
      <c r="H3629" s="16" t="n">
        <f aca="false">INDEX(Products!$E$2:$E$181,MATCH(C3629,Products!$A$2:$A$181,0))</f>
        <v>1746.44</v>
      </c>
      <c r="I3629" s="12" t="str">
        <f aca="false">INDEX(Orders!$G$2:$G$3525,MATCH(B3629,Orders!$A$2:$A$3525,0))</f>
        <v>Returned</v>
      </c>
      <c r="J3629" s="16" t="n">
        <f aca="false">D3629*E3629*(1-F3629/100)</f>
        <v>2909</v>
      </c>
      <c r="K3629" s="16" t="n">
        <f aca="false">D3629*H3629</f>
        <v>1746.44</v>
      </c>
      <c r="L3629" s="16" t="n">
        <f aca="false">J3629-K3629</f>
        <v>1162.56</v>
      </c>
    </row>
    <row r="3630" customFormat="false" ht="15" hidden="false" customHeight="false" outlineLevel="0" collapsed="false">
      <c r="A3630" s="12" t="n">
        <v>3629</v>
      </c>
      <c r="B3630" s="12" t="n">
        <v>1901</v>
      </c>
      <c r="C3630" s="12" t="n">
        <v>73</v>
      </c>
      <c r="D3630" s="12" t="n">
        <v>2</v>
      </c>
      <c r="E3630" s="16" t="n">
        <v>1079</v>
      </c>
      <c r="F3630" s="12" t="n">
        <v>0</v>
      </c>
      <c r="G3630" s="12" t="str">
        <f aca="false">INDEX(Products!$C$2:$C$181,MATCH(C3630,Products!$A$2:$A$181,0))</f>
        <v>Fashion</v>
      </c>
      <c r="H3630" s="16" t="n">
        <f aca="false">INDEX(Products!$E$2:$E$181,MATCH(C3630,Products!$A$2:$A$181,0))</f>
        <v>601.41</v>
      </c>
      <c r="I3630" s="12" t="str">
        <f aca="false">INDEX(Orders!$G$2:$G$3525,MATCH(B3630,Orders!$A$2:$A$3525,0))</f>
        <v>Returned</v>
      </c>
      <c r="J3630" s="16" t="n">
        <f aca="false">D3630*E3630*(1-F3630/100)</f>
        <v>2158</v>
      </c>
      <c r="K3630" s="16" t="n">
        <f aca="false">D3630*H3630</f>
        <v>1202.82</v>
      </c>
      <c r="L3630" s="16" t="n">
        <f aca="false">J3630-K3630</f>
        <v>955.18</v>
      </c>
    </row>
    <row r="3631" customFormat="false" ht="15" hidden="false" customHeight="false" outlineLevel="0" collapsed="false">
      <c r="A3631" s="12" t="n">
        <v>3630</v>
      </c>
      <c r="B3631" s="12" t="n">
        <v>1901</v>
      </c>
      <c r="C3631" s="12" t="n">
        <v>28</v>
      </c>
      <c r="D3631" s="12" t="n">
        <v>1</v>
      </c>
      <c r="E3631" s="16" t="n">
        <v>3919</v>
      </c>
      <c r="F3631" s="12" t="n">
        <v>0</v>
      </c>
      <c r="G3631" s="12" t="str">
        <f aca="false">INDEX(Products!$C$2:$C$181,MATCH(C3631,Products!$A$2:$A$181,0))</f>
        <v>Electronics</v>
      </c>
      <c r="H3631" s="16" t="n">
        <f aca="false">INDEX(Products!$E$2:$E$181,MATCH(C3631,Products!$A$2:$A$181,0))</f>
        <v>2878.02</v>
      </c>
      <c r="I3631" s="12" t="str">
        <f aca="false">INDEX(Orders!$G$2:$G$3525,MATCH(B3631,Orders!$A$2:$A$3525,0))</f>
        <v>Returned</v>
      </c>
      <c r="J3631" s="16" t="n">
        <f aca="false">D3631*E3631*(1-F3631/100)</f>
        <v>3919</v>
      </c>
      <c r="K3631" s="16" t="n">
        <f aca="false">D3631*H3631</f>
        <v>2878.02</v>
      </c>
      <c r="L3631" s="16" t="n">
        <f aca="false">J3631-K3631</f>
        <v>1040.98</v>
      </c>
    </row>
    <row r="3632" customFormat="false" ht="15" hidden="false" customHeight="false" outlineLevel="0" collapsed="false">
      <c r="A3632" s="12" t="n">
        <v>3631</v>
      </c>
      <c r="B3632" s="12" t="n">
        <v>1902</v>
      </c>
      <c r="C3632" s="12" t="n">
        <v>112</v>
      </c>
      <c r="D3632" s="12" t="n">
        <v>2</v>
      </c>
      <c r="E3632" s="16" t="n">
        <v>309</v>
      </c>
      <c r="F3632" s="12" t="n">
        <v>0</v>
      </c>
      <c r="G3632" s="12" t="str">
        <f aca="false">INDEX(Products!$C$2:$C$181,MATCH(C3632,Products!$A$2:$A$181,0))</f>
        <v>Beauty</v>
      </c>
      <c r="H3632" s="16" t="n">
        <f aca="false">INDEX(Products!$E$2:$E$181,MATCH(C3632,Products!$A$2:$A$181,0))</f>
        <v>192.67</v>
      </c>
      <c r="I3632" s="12" t="str">
        <f aca="false">INDEX(Orders!$G$2:$G$3525,MATCH(B3632,Orders!$A$2:$A$3525,0))</f>
        <v>Delivered</v>
      </c>
      <c r="J3632" s="16" t="n">
        <f aca="false">D3632*E3632*(1-F3632/100)</f>
        <v>618</v>
      </c>
      <c r="K3632" s="16" t="n">
        <f aca="false">D3632*H3632</f>
        <v>385.34</v>
      </c>
      <c r="L3632" s="16" t="n">
        <f aca="false">J3632-K3632</f>
        <v>232.66</v>
      </c>
    </row>
    <row r="3633" customFormat="false" ht="15" hidden="false" customHeight="false" outlineLevel="0" collapsed="false">
      <c r="A3633" s="12" t="n">
        <v>3632</v>
      </c>
      <c r="B3633" s="12" t="n">
        <v>1903</v>
      </c>
      <c r="C3633" s="12" t="n">
        <v>29</v>
      </c>
      <c r="D3633" s="12" t="n">
        <v>1</v>
      </c>
      <c r="E3633" s="16" t="n">
        <v>1269</v>
      </c>
      <c r="F3633" s="12" t="n">
        <v>0</v>
      </c>
      <c r="G3633" s="12" t="str">
        <f aca="false">INDEX(Products!$C$2:$C$181,MATCH(C3633,Products!$A$2:$A$181,0))</f>
        <v>Electronics</v>
      </c>
      <c r="H3633" s="16" t="n">
        <f aca="false">INDEX(Products!$E$2:$E$181,MATCH(C3633,Products!$A$2:$A$181,0))</f>
        <v>747.69</v>
      </c>
      <c r="I3633" s="12" t="str">
        <f aca="false">INDEX(Orders!$G$2:$G$3525,MATCH(B3633,Orders!$A$2:$A$3525,0))</f>
        <v>Returned</v>
      </c>
      <c r="J3633" s="16" t="n">
        <f aca="false">D3633*E3633*(1-F3633/100)</f>
        <v>1269</v>
      </c>
      <c r="K3633" s="16" t="n">
        <f aca="false">D3633*H3633</f>
        <v>747.69</v>
      </c>
      <c r="L3633" s="16" t="n">
        <f aca="false">J3633-K3633</f>
        <v>521.31</v>
      </c>
    </row>
    <row r="3634" customFormat="false" ht="15" hidden="false" customHeight="false" outlineLevel="0" collapsed="false">
      <c r="A3634" s="12" t="n">
        <v>3633</v>
      </c>
      <c r="B3634" s="12" t="n">
        <v>1904</v>
      </c>
      <c r="C3634" s="12" t="n">
        <v>67</v>
      </c>
      <c r="D3634" s="12" t="n">
        <v>1</v>
      </c>
      <c r="E3634" s="16" t="n">
        <v>629</v>
      </c>
      <c r="F3634" s="12" t="n">
        <v>0</v>
      </c>
      <c r="G3634" s="12" t="str">
        <f aca="false">INDEX(Products!$C$2:$C$181,MATCH(C3634,Products!$A$2:$A$181,0))</f>
        <v>Fashion</v>
      </c>
      <c r="H3634" s="16" t="n">
        <f aca="false">INDEX(Products!$E$2:$E$181,MATCH(C3634,Products!$A$2:$A$181,0))</f>
        <v>388.42</v>
      </c>
      <c r="I3634" s="12" t="str">
        <f aca="false">INDEX(Orders!$G$2:$G$3525,MATCH(B3634,Orders!$A$2:$A$3525,0))</f>
        <v>Delivered</v>
      </c>
      <c r="J3634" s="16" t="n">
        <f aca="false">D3634*E3634*(1-F3634/100)</f>
        <v>629</v>
      </c>
      <c r="K3634" s="16" t="n">
        <f aca="false">D3634*H3634</f>
        <v>388.42</v>
      </c>
      <c r="L3634" s="16" t="n">
        <f aca="false">J3634-K3634</f>
        <v>240.58</v>
      </c>
    </row>
    <row r="3635" customFormat="false" ht="15" hidden="false" customHeight="false" outlineLevel="0" collapsed="false">
      <c r="A3635" s="12" t="n">
        <v>3634</v>
      </c>
      <c r="B3635" s="12" t="n">
        <v>1904</v>
      </c>
      <c r="C3635" s="12" t="n">
        <v>153</v>
      </c>
      <c r="D3635" s="12" t="n">
        <v>3</v>
      </c>
      <c r="E3635" s="16" t="n">
        <v>689</v>
      </c>
      <c r="F3635" s="12" t="n">
        <v>0</v>
      </c>
      <c r="G3635" s="12" t="str">
        <f aca="false">INDEX(Products!$C$2:$C$181,MATCH(C3635,Products!$A$2:$A$181,0))</f>
        <v>Books &amp; Stationery</v>
      </c>
      <c r="H3635" s="16" t="n">
        <f aca="false">INDEX(Products!$E$2:$E$181,MATCH(C3635,Products!$A$2:$A$181,0))</f>
        <v>513.42</v>
      </c>
      <c r="I3635" s="12" t="str">
        <f aca="false">INDEX(Orders!$G$2:$G$3525,MATCH(B3635,Orders!$A$2:$A$3525,0))</f>
        <v>Delivered</v>
      </c>
      <c r="J3635" s="16" t="n">
        <f aca="false">D3635*E3635*(1-F3635/100)</f>
        <v>2067</v>
      </c>
      <c r="K3635" s="16" t="n">
        <f aca="false">D3635*H3635</f>
        <v>1540.26</v>
      </c>
      <c r="L3635" s="16" t="n">
        <f aca="false">J3635-K3635</f>
        <v>526.74</v>
      </c>
    </row>
    <row r="3636" customFormat="false" ht="15" hidden="false" customHeight="false" outlineLevel="0" collapsed="false">
      <c r="A3636" s="12" t="n">
        <v>3635</v>
      </c>
      <c r="B3636" s="12" t="n">
        <v>1905</v>
      </c>
      <c r="C3636" s="12" t="n">
        <v>142</v>
      </c>
      <c r="D3636" s="12" t="n">
        <v>1</v>
      </c>
      <c r="E3636" s="16" t="n">
        <v>1669</v>
      </c>
      <c r="F3636" s="12" t="n">
        <v>0</v>
      </c>
      <c r="G3636" s="12" t="str">
        <f aca="false">INDEX(Products!$C$2:$C$181,MATCH(C3636,Products!$A$2:$A$181,0))</f>
        <v>Sports &amp; Fitness</v>
      </c>
      <c r="H3636" s="16" t="n">
        <f aca="false">INDEX(Products!$E$2:$E$181,MATCH(C3636,Products!$A$2:$A$181,0))</f>
        <v>949.32</v>
      </c>
      <c r="I3636" s="12" t="str">
        <f aca="false">INDEX(Orders!$G$2:$G$3525,MATCH(B3636,Orders!$A$2:$A$3525,0))</f>
        <v>Delivered</v>
      </c>
      <c r="J3636" s="16" t="n">
        <f aca="false">D3636*E3636*(1-F3636/100)</f>
        <v>1669</v>
      </c>
      <c r="K3636" s="16" t="n">
        <f aca="false">D3636*H3636</f>
        <v>949.32</v>
      </c>
      <c r="L3636" s="16" t="n">
        <f aca="false">J3636-K3636</f>
        <v>719.68</v>
      </c>
    </row>
    <row r="3637" customFormat="false" ht="15" hidden="false" customHeight="false" outlineLevel="0" collapsed="false">
      <c r="A3637" s="12" t="n">
        <v>3636</v>
      </c>
      <c r="B3637" s="12" t="n">
        <v>1906</v>
      </c>
      <c r="C3637" s="12" t="n">
        <v>62</v>
      </c>
      <c r="D3637" s="12" t="n">
        <v>1</v>
      </c>
      <c r="E3637" s="16" t="n">
        <v>1169</v>
      </c>
      <c r="F3637" s="12" t="n">
        <v>0</v>
      </c>
      <c r="G3637" s="12" t="str">
        <f aca="false">INDEX(Products!$C$2:$C$181,MATCH(C3637,Products!$A$2:$A$181,0))</f>
        <v>Fashion</v>
      </c>
      <c r="H3637" s="16" t="n">
        <f aca="false">INDEX(Products!$E$2:$E$181,MATCH(C3637,Products!$A$2:$A$181,0))</f>
        <v>668.68</v>
      </c>
      <c r="I3637" s="12" t="str">
        <f aca="false">INDEX(Orders!$G$2:$G$3525,MATCH(B3637,Orders!$A$2:$A$3525,0))</f>
        <v>Delivered</v>
      </c>
      <c r="J3637" s="16" t="n">
        <f aca="false">D3637*E3637*(1-F3637/100)</f>
        <v>1169</v>
      </c>
      <c r="K3637" s="16" t="n">
        <f aca="false">D3637*H3637</f>
        <v>668.68</v>
      </c>
      <c r="L3637" s="16" t="n">
        <f aca="false">J3637-K3637</f>
        <v>500.32</v>
      </c>
    </row>
    <row r="3638" customFormat="false" ht="15" hidden="false" customHeight="false" outlineLevel="0" collapsed="false">
      <c r="A3638" s="12" t="n">
        <v>3637</v>
      </c>
      <c r="B3638" s="12" t="n">
        <v>1906</v>
      </c>
      <c r="C3638" s="12" t="n">
        <v>145</v>
      </c>
      <c r="D3638" s="12" t="n">
        <v>1</v>
      </c>
      <c r="E3638" s="16" t="n">
        <v>1329</v>
      </c>
      <c r="F3638" s="12" t="n">
        <v>0</v>
      </c>
      <c r="G3638" s="12" t="str">
        <f aca="false">INDEX(Products!$C$2:$C$181,MATCH(C3638,Products!$A$2:$A$181,0))</f>
        <v>Sports &amp; Fitness</v>
      </c>
      <c r="H3638" s="16" t="n">
        <f aca="false">INDEX(Products!$E$2:$E$181,MATCH(C3638,Products!$A$2:$A$181,0))</f>
        <v>887.99</v>
      </c>
      <c r="I3638" s="12" t="str">
        <f aca="false">INDEX(Orders!$G$2:$G$3525,MATCH(B3638,Orders!$A$2:$A$3525,0))</f>
        <v>Delivered</v>
      </c>
      <c r="J3638" s="16" t="n">
        <f aca="false">D3638*E3638*(1-F3638/100)</f>
        <v>1329</v>
      </c>
      <c r="K3638" s="16" t="n">
        <f aca="false">D3638*H3638</f>
        <v>887.99</v>
      </c>
      <c r="L3638" s="16" t="n">
        <f aca="false">J3638-K3638</f>
        <v>441.01</v>
      </c>
    </row>
    <row r="3639" customFormat="false" ht="15" hidden="false" customHeight="false" outlineLevel="0" collapsed="false">
      <c r="A3639" s="12" t="n">
        <v>3638</v>
      </c>
      <c r="B3639" s="12" t="n">
        <v>1907</v>
      </c>
      <c r="C3639" s="12" t="n">
        <v>121</v>
      </c>
      <c r="D3639" s="12" t="n">
        <v>1</v>
      </c>
      <c r="E3639" s="16" t="n">
        <v>3789</v>
      </c>
      <c r="F3639" s="12" t="n">
        <v>5</v>
      </c>
      <c r="G3639" s="12" t="str">
        <f aca="false">INDEX(Products!$C$2:$C$181,MATCH(C3639,Products!$A$2:$A$181,0))</f>
        <v>Sports &amp; Fitness</v>
      </c>
      <c r="H3639" s="16" t="n">
        <f aca="false">INDEX(Products!$E$2:$E$181,MATCH(C3639,Products!$A$2:$A$181,0))</f>
        <v>2806.84</v>
      </c>
      <c r="I3639" s="12" t="str">
        <f aca="false">INDEX(Orders!$G$2:$G$3525,MATCH(B3639,Orders!$A$2:$A$3525,0))</f>
        <v>Returned</v>
      </c>
      <c r="J3639" s="16" t="n">
        <f aca="false">D3639*E3639*(1-F3639/100)</f>
        <v>3599.55</v>
      </c>
      <c r="K3639" s="16" t="n">
        <f aca="false">D3639*H3639</f>
        <v>2806.84</v>
      </c>
      <c r="L3639" s="16" t="n">
        <f aca="false">J3639-K3639</f>
        <v>792.71</v>
      </c>
    </row>
    <row r="3640" customFormat="false" ht="15" hidden="false" customHeight="false" outlineLevel="0" collapsed="false">
      <c r="A3640" s="12" t="n">
        <v>3639</v>
      </c>
      <c r="B3640" s="12" t="n">
        <v>1907</v>
      </c>
      <c r="C3640" s="12" t="n">
        <v>169</v>
      </c>
      <c r="D3640" s="12" t="n">
        <v>1</v>
      </c>
      <c r="E3640" s="16" t="n">
        <v>789</v>
      </c>
      <c r="F3640" s="12" t="n">
        <v>0</v>
      </c>
      <c r="G3640" s="12" t="str">
        <f aca="false">INDEX(Products!$C$2:$C$181,MATCH(C3640,Products!$A$2:$A$181,0))</f>
        <v>Books &amp; Stationery</v>
      </c>
      <c r="H3640" s="16" t="n">
        <f aca="false">INDEX(Products!$E$2:$E$181,MATCH(C3640,Products!$A$2:$A$181,0))</f>
        <v>544.99</v>
      </c>
      <c r="I3640" s="12" t="str">
        <f aca="false">INDEX(Orders!$G$2:$G$3525,MATCH(B3640,Orders!$A$2:$A$3525,0))</f>
        <v>Returned</v>
      </c>
      <c r="J3640" s="16" t="n">
        <f aca="false">D3640*E3640*(1-F3640/100)</f>
        <v>789</v>
      </c>
      <c r="K3640" s="16" t="n">
        <f aca="false">D3640*H3640</f>
        <v>544.99</v>
      </c>
      <c r="L3640" s="16" t="n">
        <f aca="false">J3640-K3640</f>
        <v>244.01</v>
      </c>
    </row>
    <row r="3641" customFormat="false" ht="15" hidden="false" customHeight="false" outlineLevel="0" collapsed="false">
      <c r="A3641" s="12" t="n">
        <v>3640</v>
      </c>
      <c r="B3641" s="12" t="n">
        <v>1907</v>
      </c>
      <c r="C3641" s="12" t="n">
        <v>159</v>
      </c>
      <c r="D3641" s="12" t="n">
        <v>1</v>
      </c>
      <c r="E3641" s="16" t="n">
        <v>439</v>
      </c>
      <c r="F3641" s="12" t="n">
        <v>0</v>
      </c>
      <c r="G3641" s="12" t="str">
        <f aca="false">INDEX(Products!$C$2:$C$181,MATCH(C3641,Products!$A$2:$A$181,0))</f>
        <v>Books &amp; Stationery</v>
      </c>
      <c r="H3641" s="16" t="n">
        <f aca="false">INDEX(Products!$E$2:$E$181,MATCH(C3641,Products!$A$2:$A$181,0))</f>
        <v>256.67</v>
      </c>
      <c r="I3641" s="12" t="str">
        <f aca="false">INDEX(Orders!$G$2:$G$3525,MATCH(B3641,Orders!$A$2:$A$3525,0))</f>
        <v>Returned</v>
      </c>
      <c r="J3641" s="16" t="n">
        <f aca="false">D3641*E3641*(1-F3641/100)</f>
        <v>439</v>
      </c>
      <c r="K3641" s="16" t="n">
        <f aca="false">D3641*H3641</f>
        <v>256.67</v>
      </c>
      <c r="L3641" s="16" t="n">
        <f aca="false">J3641-K3641</f>
        <v>182.33</v>
      </c>
    </row>
    <row r="3642" customFormat="false" ht="15" hidden="false" customHeight="false" outlineLevel="0" collapsed="false">
      <c r="A3642" s="12" t="n">
        <v>3641</v>
      </c>
      <c r="B3642" s="12" t="n">
        <v>1907</v>
      </c>
      <c r="C3642" s="12" t="n">
        <v>140</v>
      </c>
      <c r="D3642" s="12" t="n">
        <v>1</v>
      </c>
      <c r="E3642" s="16" t="n">
        <v>2889</v>
      </c>
      <c r="F3642" s="12" t="n">
        <v>5</v>
      </c>
      <c r="G3642" s="12" t="str">
        <f aca="false">INDEX(Products!$C$2:$C$181,MATCH(C3642,Products!$A$2:$A$181,0))</f>
        <v>Sports &amp; Fitness</v>
      </c>
      <c r="H3642" s="16" t="n">
        <f aca="false">INDEX(Products!$E$2:$E$181,MATCH(C3642,Products!$A$2:$A$181,0))</f>
        <v>2048.76</v>
      </c>
      <c r="I3642" s="12" t="str">
        <f aca="false">INDEX(Orders!$G$2:$G$3525,MATCH(B3642,Orders!$A$2:$A$3525,0))</f>
        <v>Returned</v>
      </c>
      <c r="J3642" s="16" t="n">
        <f aca="false">D3642*E3642*(1-F3642/100)</f>
        <v>2744.55</v>
      </c>
      <c r="K3642" s="16" t="n">
        <f aca="false">D3642*H3642</f>
        <v>2048.76</v>
      </c>
      <c r="L3642" s="16" t="n">
        <f aca="false">J3642-K3642</f>
        <v>695.79</v>
      </c>
    </row>
    <row r="3643" customFormat="false" ht="15" hidden="false" customHeight="false" outlineLevel="0" collapsed="false">
      <c r="A3643" s="12" t="n">
        <v>3642</v>
      </c>
      <c r="B3643" s="12" t="n">
        <v>1908</v>
      </c>
      <c r="C3643" s="12" t="n">
        <v>28</v>
      </c>
      <c r="D3643" s="12" t="n">
        <v>1</v>
      </c>
      <c r="E3643" s="16" t="n">
        <v>3919</v>
      </c>
      <c r="F3643" s="12" t="n">
        <v>0</v>
      </c>
      <c r="G3643" s="12" t="str">
        <f aca="false">INDEX(Products!$C$2:$C$181,MATCH(C3643,Products!$A$2:$A$181,0))</f>
        <v>Electronics</v>
      </c>
      <c r="H3643" s="16" t="n">
        <f aca="false">INDEX(Products!$E$2:$E$181,MATCH(C3643,Products!$A$2:$A$181,0))</f>
        <v>2878.02</v>
      </c>
      <c r="I3643" s="12" t="str">
        <f aca="false">INDEX(Orders!$G$2:$G$3525,MATCH(B3643,Orders!$A$2:$A$3525,0))</f>
        <v>Delivered</v>
      </c>
      <c r="J3643" s="16" t="n">
        <f aca="false">D3643*E3643*(1-F3643/100)</f>
        <v>3919</v>
      </c>
      <c r="K3643" s="16" t="n">
        <f aca="false">D3643*H3643</f>
        <v>2878.02</v>
      </c>
      <c r="L3643" s="16" t="n">
        <f aca="false">J3643-K3643</f>
        <v>1040.98</v>
      </c>
    </row>
    <row r="3644" customFormat="false" ht="15" hidden="false" customHeight="false" outlineLevel="0" collapsed="false">
      <c r="A3644" s="12" t="n">
        <v>3643</v>
      </c>
      <c r="B3644" s="12" t="n">
        <v>1909</v>
      </c>
      <c r="C3644" s="12" t="n">
        <v>122</v>
      </c>
      <c r="D3644" s="12" t="n">
        <v>1</v>
      </c>
      <c r="E3644" s="16" t="n">
        <v>3689</v>
      </c>
      <c r="F3644" s="12" t="n">
        <v>0</v>
      </c>
      <c r="G3644" s="12" t="str">
        <f aca="false">INDEX(Products!$C$2:$C$181,MATCH(C3644,Products!$A$2:$A$181,0))</f>
        <v>Sports &amp; Fitness</v>
      </c>
      <c r="H3644" s="16" t="n">
        <f aca="false">INDEX(Products!$E$2:$E$181,MATCH(C3644,Products!$A$2:$A$181,0))</f>
        <v>2302.05</v>
      </c>
      <c r="I3644" s="12" t="str">
        <f aca="false">INDEX(Orders!$G$2:$G$3525,MATCH(B3644,Orders!$A$2:$A$3525,0))</f>
        <v>Delivered</v>
      </c>
      <c r="J3644" s="16" t="n">
        <f aca="false">D3644*E3644*(1-F3644/100)</f>
        <v>3689</v>
      </c>
      <c r="K3644" s="16" t="n">
        <f aca="false">D3644*H3644</f>
        <v>2302.05</v>
      </c>
      <c r="L3644" s="16" t="n">
        <f aca="false">J3644-K3644</f>
        <v>1386.95</v>
      </c>
    </row>
    <row r="3645" customFormat="false" ht="15" hidden="false" customHeight="false" outlineLevel="0" collapsed="false">
      <c r="A3645" s="12" t="n">
        <v>3644</v>
      </c>
      <c r="B3645" s="12" t="n">
        <v>1910</v>
      </c>
      <c r="C3645" s="12" t="n">
        <v>130</v>
      </c>
      <c r="D3645" s="12" t="n">
        <v>2</v>
      </c>
      <c r="E3645" s="16" t="n">
        <v>2399</v>
      </c>
      <c r="F3645" s="12" t="n">
        <v>10</v>
      </c>
      <c r="G3645" s="12" t="str">
        <f aca="false">INDEX(Products!$C$2:$C$181,MATCH(C3645,Products!$A$2:$A$181,0))</f>
        <v>Sports &amp; Fitness</v>
      </c>
      <c r="H3645" s="16" t="n">
        <f aca="false">INDEX(Products!$E$2:$E$181,MATCH(C3645,Products!$A$2:$A$181,0))</f>
        <v>1366.08</v>
      </c>
      <c r="I3645" s="12" t="str">
        <f aca="false">INDEX(Orders!$G$2:$G$3525,MATCH(B3645,Orders!$A$2:$A$3525,0))</f>
        <v>Delivered</v>
      </c>
      <c r="J3645" s="16" t="n">
        <f aca="false">D3645*E3645*(1-F3645/100)</f>
        <v>4318.2</v>
      </c>
      <c r="K3645" s="16" t="n">
        <f aca="false">D3645*H3645</f>
        <v>2732.16</v>
      </c>
      <c r="L3645" s="16" t="n">
        <f aca="false">J3645-K3645</f>
        <v>1586.04</v>
      </c>
    </row>
    <row r="3646" customFormat="false" ht="15" hidden="false" customHeight="false" outlineLevel="0" collapsed="false">
      <c r="A3646" s="12" t="n">
        <v>3645</v>
      </c>
      <c r="B3646" s="12" t="n">
        <v>1910</v>
      </c>
      <c r="C3646" s="12" t="n">
        <v>77</v>
      </c>
      <c r="D3646" s="12" t="n">
        <v>1</v>
      </c>
      <c r="E3646" s="16" t="n">
        <v>699</v>
      </c>
      <c r="F3646" s="12" t="n">
        <v>5</v>
      </c>
      <c r="G3646" s="12" t="str">
        <f aca="false">INDEX(Products!$C$2:$C$181,MATCH(C3646,Products!$A$2:$A$181,0))</f>
        <v>Fashion</v>
      </c>
      <c r="H3646" s="16" t="n">
        <f aca="false">INDEX(Products!$E$2:$E$181,MATCH(C3646,Products!$A$2:$A$181,0))</f>
        <v>452.88</v>
      </c>
      <c r="I3646" s="12" t="str">
        <f aca="false">INDEX(Orders!$G$2:$G$3525,MATCH(B3646,Orders!$A$2:$A$3525,0))</f>
        <v>Delivered</v>
      </c>
      <c r="J3646" s="16" t="n">
        <f aca="false">D3646*E3646*(1-F3646/100)</f>
        <v>664.05</v>
      </c>
      <c r="K3646" s="16" t="n">
        <f aca="false">D3646*H3646</f>
        <v>452.88</v>
      </c>
      <c r="L3646" s="16" t="n">
        <f aca="false">J3646-K3646</f>
        <v>211.17</v>
      </c>
    </row>
    <row r="3647" customFormat="false" ht="15" hidden="false" customHeight="false" outlineLevel="0" collapsed="false">
      <c r="A3647" s="12" t="n">
        <v>3646</v>
      </c>
      <c r="B3647" s="12" t="n">
        <v>1911</v>
      </c>
      <c r="C3647" s="12" t="n">
        <v>132</v>
      </c>
      <c r="D3647" s="12" t="n">
        <v>1</v>
      </c>
      <c r="E3647" s="16" t="n">
        <v>789</v>
      </c>
      <c r="F3647" s="12" t="n">
        <v>0</v>
      </c>
      <c r="G3647" s="12" t="str">
        <f aca="false">INDEX(Products!$C$2:$C$181,MATCH(C3647,Products!$A$2:$A$181,0))</f>
        <v>Sports &amp; Fitness</v>
      </c>
      <c r="H3647" s="16" t="n">
        <f aca="false">INDEX(Products!$E$2:$E$181,MATCH(C3647,Products!$A$2:$A$181,0))</f>
        <v>515.74</v>
      </c>
      <c r="I3647" s="12" t="str">
        <f aca="false">INDEX(Orders!$G$2:$G$3525,MATCH(B3647,Orders!$A$2:$A$3525,0))</f>
        <v>Delivered</v>
      </c>
      <c r="J3647" s="16" t="n">
        <f aca="false">D3647*E3647*(1-F3647/100)</f>
        <v>789</v>
      </c>
      <c r="K3647" s="16" t="n">
        <f aca="false">D3647*H3647</f>
        <v>515.74</v>
      </c>
      <c r="L3647" s="16" t="n">
        <f aca="false">J3647-K3647</f>
        <v>273.26</v>
      </c>
    </row>
    <row r="3648" customFormat="false" ht="15" hidden="false" customHeight="false" outlineLevel="0" collapsed="false">
      <c r="A3648" s="12" t="n">
        <v>3647</v>
      </c>
      <c r="B3648" s="12" t="n">
        <v>1911</v>
      </c>
      <c r="C3648" s="12" t="n">
        <v>40</v>
      </c>
      <c r="D3648" s="12" t="n">
        <v>1</v>
      </c>
      <c r="E3648" s="16" t="n">
        <v>2059</v>
      </c>
      <c r="F3648" s="12" t="n">
        <v>10</v>
      </c>
      <c r="G3648" s="12" t="str">
        <f aca="false">INDEX(Products!$C$2:$C$181,MATCH(C3648,Products!$A$2:$A$181,0))</f>
        <v>Home &amp; Kitchen</v>
      </c>
      <c r="H3648" s="16" t="n">
        <f aca="false">INDEX(Products!$E$2:$E$181,MATCH(C3648,Products!$A$2:$A$181,0))</f>
        <v>1180.16</v>
      </c>
      <c r="I3648" s="12" t="str">
        <f aca="false">INDEX(Orders!$G$2:$G$3525,MATCH(B3648,Orders!$A$2:$A$3525,0))</f>
        <v>Delivered</v>
      </c>
      <c r="J3648" s="16" t="n">
        <f aca="false">D3648*E3648*(1-F3648/100)</f>
        <v>1853.1</v>
      </c>
      <c r="K3648" s="16" t="n">
        <f aca="false">D3648*H3648</f>
        <v>1180.16</v>
      </c>
      <c r="L3648" s="16" t="n">
        <f aca="false">J3648-K3648</f>
        <v>672.94</v>
      </c>
    </row>
    <row r="3649" customFormat="false" ht="15" hidden="false" customHeight="false" outlineLevel="0" collapsed="false">
      <c r="A3649" s="12" t="n">
        <v>3648</v>
      </c>
      <c r="B3649" s="12" t="n">
        <v>1911</v>
      </c>
      <c r="C3649" s="12" t="n">
        <v>129</v>
      </c>
      <c r="D3649" s="12" t="n">
        <v>2</v>
      </c>
      <c r="E3649" s="16" t="n">
        <v>3769</v>
      </c>
      <c r="F3649" s="12" t="n">
        <v>0</v>
      </c>
      <c r="G3649" s="12" t="str">
        <f aca="false">INDEX(Products!$C$2:$C$181,MATCH(C3649,Products!$A$2:$A$181,0))</f>
        <v>Sports &amp; Fitness</v>
      </c>
      <c r="H3649" s="16" t="n">
        <f aca="false">INDEX(Products!$E$2:$E$181,MATCH(C3649,Products!$A$2:$A$181,0))</f>
        <v>2597.62</v>
      </c>
      <c r="I3649" s="12" t="str">
        <f aca="false">INDEX(Orders!$G$2:$G$3525,MATCH(B3649,Orders!$A$2:$A$3525,0))</f>
        <v>Delivered</v>
      </c>
      <c r="J3649" s="16" t="n">
        <f aca="false">D3649*E3649*(1-F3649/100)</f>
        <v>7538</v>
      </c>
      <c r="K3649" s="16" t="n">
        <f aca="false">D3649*H3649</f>
        <v>5195.24</v>
      </c>
      <c r="L3649" s="16" t="n">
        <f aca="false">J3649-K3649</f>
        <v>2342.76</v>
      </c>
    </row>
    <row r="3650" customFormat="false" ht="15" hidden="false" customHeight="false" outlineLevel="0" collapsed="false">
      <c r="A3650" s="12" t="n">
        <v>3649</v>
      </c>
      <c r="B3650" s="12" t="n">
        <v>1912</v>
      </c>
      <c r="C3650" s="12" t="n">
        <v>137</v>
      </c>
      <c r="D3650" s="12" t="n">
        <v>1</v>
      </c>
      <c r="E3650" s="16" t="n">
        <v>3509</v>
      </c>
      <c r="F3650" s="12" t="n">
        <v>0</v>
      </c>
      <c r="G3650" s="12" t="str">
        <f aca="false">INDEX(Products!$C$2:$C$181,MATCH(C3650,Products!$A$2:$A$181,0))</f>
        <v>Sports &amp; Fitness</v>
      </c>
      <c r="H3650" s="16" t="n">
        <f aca="false">INDEX(Products!$E$2:$E$181,MATCH(C3650,Products!$A$2:$A$181,0))</f>
        <v>2570.86</v>
      </c>
      <c r="I3650" s="12" t="str">
        <f aca="false">INDEX(Orders!$G$2:$G$3525,MATCH(B3650,Orders!$A$2:$A$3525,0))</f>
        <v>Delivered</v>
      </c>
      <c r="J3650" s="16" t="n">
        <f aca="false">D3650*E3650*(1-F3650/100)</f>
        <v>3509</v>
      </c>
      <c r="K3650" s="16" t="n">
        <f aca="false">D3650*H3650</f>
        <v>2570.86</v>
      </c>
      <c r="L3650" s="16" t="n">
        <f aca="false">J3650-K3650</f>
        <v>938.14</v>
      </c>
    </row>
    <row r="3651" customFormat="false" ht="15" hidden="false" customHeight="false" outlineLevel="0" collapsed="false">
      <c r="A3651" s="12" t="n">
        <v>3650</v>
      </c>
      <c r="B3651" s="12" t="n">
        <v>1912</v>
      </c>
      <c r="C3651" s="12" t="n">
        <v>5</v>
      </c>
      <c r="D3651" s="12" t="n">
        <v>1</v>
      </c>
      <c r="E3651" s="16" t="n">
        <v>3939</v>
      </c>
      <c r="F3651" s="12" t="n">
        <v>0</v>
      </c>
      <c r="G3651" s="12" t="str">
        <f aca="false">INDEX(Products!$C$2:$C$181,MATCH(C3651,Products!$A$2:$A$181,0))</f>
        <v>Electronics</v>
      </c>
      <c r="H3651" s="16" t="n">
        <f aca="false">INDEX(Products!$E$2:$E$181,MATCH(C3651,Products!$A$2:$A$181,0))</f>
        <v>2724.27</v>
      </c>
      <c r="I3651" s="12" t="str">
        <f aca="false">INDEX(Orders!$G$2:$G$3525,MATCH(B3651,Orders!$A$2:$A$3525,0))</f>
        <v>Delivered</v>
      </c>
      <c r="J3651" s="16" t="n">
        <f aca="false">D3651*E3651*(1-F3651/100)</f>
        <v>3939</v>
      </c>
      <c r="K3651" s="16" t="n">
        <f aca="false">D3651*H3651</f>
        <v>2724.27</v>
      </c>
      <c r="L3651" s="16" t="n">
        <f aca="false">J3651-K3651</f>
        <v>1214.73</v>
      </c>
    </row>
    <row r="3652" customFormat="false" ht="15" hidden="false" customHeight="false" outlineLevel="0" collapsed="false">
      <c r="A3652" s="12" t="n">
        <v>3651</v>
      </c>
      <c r="B3652" s="12" t="n">
        <v>1913</v>
      </c>
      <c r="C3652" s="12" t="n">
        <v>151</v>
      </c>
      <c r="D3652" s="12" t="n">
        <v>1</v>
      </c>
      <c r="E3652" s="16" t="n">
        <v>149</v>
      </c>
      <c r="F3652" s="12" t="n">
        <v>0</v>
      </c>
      <c r="G3652" s="12" t="str">
        <f aca="false">INDEX(Products!$C$2:$C$181,MATCH(C3652,Products!$A$2:$A$181,0))</f>
        <v>Books &amp; Stationery</v>
      </c>
      <c r="H3652" s="16" t="n">
        <f aca="false">INDEX(Products!$E$2:$E$181,MATCH(C3652,Products!$A$2:$A$181,0))</f>
        <v>97.78</v>
      </c>
      <c r="I3652" s="12" t="str">
        <f aca="false">INDEX(Orders!$G$2:$G$3525,MATCH(B3652,Orders!$A$2:$A$3525,0))</f>
        <v>Delivered</v>
      </c>
      <c r="J3652" s="16" t="n">
        <f aca="false">D3652*E3652*(1-F3652/100)</f>
        <v>149</v>
      </c>
      <c r="K3652" s="16" t="n">
        <f aca="false">D3652*H3652</f>
        <v>97.78</v>
      </c>
      <c r="L3652" s="16" t="n">
        <f aca="false">J3652-K3652</f>
        <v>51.22</v>
      </c>
    </row>
    <row r="3653" customFormat="false" ht="15" hidden="false" customHeight="false" outlineLevel="0" collapsed="false">
      <c r="A3653" s="12" t="n">
        <v>3652</v>
      </c>
      <c r="B3653" s="12" t="n">
        <v>1913</v>
      </c>
      <c r="C3653" s="12" t="n">
        <v>154</v>
      </c>
      <c r="D3653" s="12" t="n">
        <v>1</v>
      </c>
      <c r="E3653" s="16" t="n">
        <v>519</v>
      </c>
      <c r="F3653" s="12" t="n">
        <v>0</v>
      </c>
      <c r="G3653" s="12" t="str">
        <f aca="false">INDEX(Products!$C$2:$C$181,MATCH(C3653,Products!$A$2:$A$181,0))</f>
        <v>Books &amp; Stationery</v>
      </c>
      <c r="H3653" s="16" t="n">
        <f aca="false">INDEX(Products!$E$2:$E$181,MATCH(C3653,Products!$A$2:$A$181,0))</f>
        <v>318.97</v>
      </c>
      <c r="I3653" s="12" t="str">
        <f aca="false">INDEX(Orders!$G$2:$G$3525,MATCH(B3653,Orders!$A$2:$A$3525,0))</f>
        <v>Delivered</v>
      </c>
      <c r="J3653" s="16" t="n">
        <f aca="false">D3653*E3653*(1-F3653/100)</f>
        <v>519</v>
      </c>
      <c r="K3653" s="16" t="n">
        <f aca="false">D3653*H3653</f>
        <v>318.97</v>
      </c>
      <c r="L3653" s="16" t="n">
        <f aca="false">J3653-K3653</f>
        <v>200.03</v>
      </c>
    </row>
    <row r="3654" customFormat="false" ht="15" hidden="false" customHeight="false" outlineLevel="0" collapsed="false">
      <c r="A3654" s="12" t="n">
        <v>3653</v>
      </c>
      <c r="B3654" s="12" t="n">
        <v>1913</v>
      </c>
      <c r="C3654" s="12" t="n">
        <v>164</v>
      </c>
      <c r="D3654" s="12" t="n">
        <v>1</v>
      </c>
      <c r="E3654" s="16" t="n">
        <v>549</v>
      </c>
      <c r="F3654" s="12" t="n">
        <v>5</v>
      </c>
      <c r="G3654" s="12" t="str">
        <f aca="false">INDEX(Products!$C$2:$C$181,MATCH(C3654,Products!$A$2:$A$181,0))</f>
        <v>Books &amp; Stationery</v>
      </c>
      <c r="H3654" s="16" t="n">
        <f aca="false">INDEX(Products!$E$2:$E$181,MATCH(C3654,Products!$A$2:$A$181,0))</f>
        <v>369.12</v>
      </c>
      <c r="I3654" s="12" t="str">
        <f aca="false">INDEX(Orders!$G$2:$G$3525,MATCH(B3654,Orders!$A$2:$A$3525,0))</f>
        <v>Delivered</v>
      </c>
      <c r="J3654" s="16" t="n">
        <f aca="false">D3654*E3654*(1-F3654/100)</f>
        <v>521.55</v>
      </c>
      <c r="K3654" s="16" t="n">
        <f aca="false">D3654*H3654</f>
        <v>369.12</v>
      </c>
      <c r="L3654" s="16" t="n">
        <f aca="false">J3654-K3654</f>
        <v>152.43</v>
      </c>
    </row>
    <row r="3655" customFormat="false" ht="15" hidden="false" customHeight="false" outlineLevel="0" collapsed="false">
      <c r="A3655" s="12" t="n">
        <v>3654</v>
      </c>
      <c r="B3655" s="12" t="n">
        <v>1913</v>
      </c>
      <c r="C3655" s="12" t="n">
        <v>174</v>
      </c>
      <c r="D3655" s="12" t="n">
        <v>1</v>
      </c>
      <c r="E3655" s="16" t="n">
        <v>619</v>
      </c>
      <c r="F3655" s="12" t="n">
        <v>0</v>
      </c>
      <c r="G3655" s="12" t="str">
        <f aca="false">INDEX(Products!$C$2:$C$181,MATCH(C3655,Products!$A$2:$A$181,0))</f>
        <v>Books &amp; Stationery</v>
      </c>
      <c r="H3655" s="16" t="n">
        <f aca="false">INDEX(Products!$E$2:$E$181,MATCH(C3655,Products!$A$2:$A$181,0))</f>
        <v>346.06</v>
      </c>
      <c r="I3655" s="12" t="str">
        <f aca="false">INDEX(Orders!$G$2:$G$3525,MATCH(B3655,Orders!$A$2:$A$3525,0))</f>
        <v>Delivered</v>
      </c>
      <c r="J3655" s="16" t="n">
        <f aca="false">D3655*E3655*(1-F3655/100)</f>
        <v>619</v>
      </c>
      <c r="K3655" s="16" t="n">
        <f aca="false">D3655*H3655</f>
        <v>346.06</v>
      </c>
      <c r="L3655" s="16" t="n">
        <f aca="false">J3655-K3655</f>
        <v>272.94</v>
      </c>
    </row>
    <row r="3656" customFormat="false" ht="15" hidden="false" customHeight="false" outlineLevel="0" collapsed="false">
      <c r="A3656" s="12" t="n">
        <v>3655</v>
      </c>
      <c r="B3656" s="12" t="n">
        <v>1914</v>
      </c>
      <c r="C3656" s="12" t="n">
        <v>76</v>
      </c>
      <c r="D3656" s="12" t="n">
        <v>1</v>
      </c>
      <c r="E3656" s="16" t="n">
        <v>2759</v>
      </c>
      <c r="F3656" s="12" t="n">
        <v>0</v>
      </c>
      <c r="G3656" s="12" t="str">
        <f aca="false">INDEX(Products!$C$2:$C$181,MATCH(C3656,Products!$A$2:$A$181,0))</f>
        <v>Fashion</v>
      </c>
      <c r="H3656" s="16" t="n">
        <f aca="false">INDEX(Products!$E$2:$E$181,MATCH(C3656,Products!$A$2:$A$181,0))</f>
        <v>1649.64</v>
      </c>
      <c r="I3656" s="12" t="str">
        <f aca="false">INDEX(Orders!$G$2:$G$3525,MATCH(B3656,Orders!$A$2:$A$3525,0))</f>
        <v>Cancelled</v>
      </c>
      <c r="J3656" s="16" t="n">
        <f aca="false">D3656*E3656*(1-F3656/100)</f>
        <v>2759</v>
      </c>
      <c r="K3656" s="16" t="n">
        <f aca="false">D3656*H3656</f>
        <v>1649.64</v>
      </c>
      <c r="L3656" s="16" t="n">
        <f aca="false">J3656-K3656</f>
        <v>1109.36</v>
      </c>
    </row>
    <row r="3657" customFormat="false" ht="15" hidden="false" customHeight="false" outlineLevel="0" collapsed="false">
      <c r="A3657" s="12" t="n">
        <v>3656</v>
      </c>
      <c r="B3657" s="12" t="n">
        <v>1914</v>
      </c>
      <c r="C3657" s="12" t="n">
        <v>98</v>
      </c>
      <c r="D3657" s="12" t="n">
        <v>2</v>
      </c>
      <c r="E3657" s="16" t="n">
        <v>719</v>
      </c>
      <c r="F3657" s="12" t="n">
        <v>20</v>
      </c>
      <c r="G3657" s="12" t="str">
        <f aca="false">INDEX(Products!$C$2:$C$181,MATCH(C3657,Products!$A$2:$A$181,0))</f>
        <v>Beauty</v>
      </c>
      <c r="H3657" s="16" t="n">
        <f aca="false">INDEX(Products!$E$2:$E$181,MATCH(C3657,Products!$A$2:$A$181,0))</f>
        <v>445.67</v>
      </c>
      <c r="I3657" s="12" t="str">
        <f aca="false">INDEX(Orders!$G$2:$G$3525,MATCH(B3657,Orders!$A$2:$A$3525,0))</f>
        <v>Cancelled</v>
      </c>
      <c r="J3657" s="16" t="n">
        <f aca="false">D3657*E3657*(1-F3657/100)</f>
        <v>1150.4</v>
      </c>
      <c r="K3657" s="16" t="n">
        <f aca="false">D3657*H3657</f>
        <v>891.34</v>
      </c>
      <c r="L3657" s="16" t="n">
        <f aca="false">J3657-K3657</f>
        <v>259.06</v>
      </c>
    </row>
    <row r="3658" customFormat="false" ht="15" hidden="false" customHeight="false" outlineLevel="0" collapsed="false">
      <c r="A3658" s="12" t="n">
        <v>3657</v>
      </c>
      <c r="B3658" s="12" t="n">
        <v>1915</v>
      </c>
      <c r="C3658" s="12" t="n">
        <v>20</v>
      </c>
      <c r="D3658" s="12" t="n">
        <v>1</v>
      </c>
      <c r="E3658" s="16" t="n">
        <v>4369</v>
      </c>
      <c r="F3658" s="12" t="n">
        <v>20</v>
      </c>
      <c r="G3658" s="12" t="str">
        <f aca="false">INDEX(Products!$C$2:$C$181,MATCH(C3658,Products!$A$2:$A$181,0))</f>
        <v>Electronics</v>
      </c>
      <c r="H3658" s="16" t="n">
        <f aca="false">INDEX(Products!$E$2:$E$181,MATCH(C3658,Products!$A$2:$A$181,0))</f>
        <v>2787.56</v>
      </c>
      <c r="I3658" s="12" t="str">
        <f aca="false">INDEX(Orders!$G$2:$G$3525,MATCH(B3658,Orders!$A$2:$A$3525,0))</f>
        <v>Returned</v>
      </c>
      <c r="J3658" s="16" t="n">
        <f aca="false">D3658*E3658*(1-F3658/100)</f>
        <v>3495.2</v>
      </c>
      <c r="K3658" s="16" t="n">
        <f aca="false">D3658*H3658</f>
        <v>2787.56</v>
      </c>
      <c r="L3658" s="16" t="n">
        <f aca="false">J3658-K3658</f>
        <v>707.64</v>
      </c>
    </row>
    <row r="3659" customFormat="false" ht="15" hidden="false" customHeight="false" outlineLevel="0" collapsed="false">
      <c r="A3659" s="12" t="n">
        <v>3658</v>
      </c>
      <c r="B3659" s="12" t="n">
        <v>1915</v>
      </c>
      <c r="C3659" s="12" t="n">
        <v>151</v>
      </c>
      <c r="D3659" s="12" t="n">
        <v>1</v>
      </c>
      <c r="E3659" s="16" t="n">
        <v>149</v>
      </c>
      <c r="F3659" s="12" t="n">
        <v>0</v>
      </c>
      <c r="G3659" s="12" t="str">
        <f aca="false">INDEX(Products!$C$2:$C$181,MATCH(C3659,Products!$A$2:$A$181,0))</f>
        <v>Books &amp; Stationery</v>
      </c>
      <c r="H3659" s="16" t="n">
        <f aca="false">INDEX(Products!$E$2:$E$181,MATCH(C3659,Products!$A$2:$A$181,0))</f>
        <v>97.78</v>
      </c>
      <c r="I3659" s="12" t="str">
        <f aca="false">INDEX(Orders!$G$2:$G$3525,MATCH(B3659,Orders!$A$2:$A$3525,0))</f>
        <v>Returned</v>
      </c>
      <c r="J3659" s="16" t="n">
        <f aca="false">D3659*E3659*(1-F3659/100)</f>
        <v>149</v>
      </c>
      <c r="K3659" s="16" t="n">
        <f aca="false">D3659*H3659</f>
        <v>97.78</v>
      </c>
      <c r="L3659" s="16" t="n">
        <f aca="false">J3659-K3659</f>
        <v>51.22</v>
      </c>
    </row>
    <row r="3660" customFormat="false" ht="15" hidden="false" customHeight="false" outlineLevel="0" collapsed="false">
      <c r="A3660" s="12" t="n">
        <v>3659</v>
      </c>
      <c r="B3660" s="12" t="n">
        <v>1915</v>
      </c>
      <c r="C3660" s="12" t="n">
        <v>44</v>
      </c>
      <c r="D3660" s="12" t="n">
        <v>1</v>
      </c>
      <c r="E3660" s="16" t="n">
        <v>3769</v>
      </c>
      <c r="F3660" s="12" t="n">
        <v>0</v>
      </c>
      <c r="G3660" s="12" t="str">
        <f aca="false">INDEX(Products!$C$2:$C$181,MATCH(C3660,Products!$A$2:$A$181,0))</f>
        <v>Home &amp; Kitchen</v>
      </c>
      <c r="H3660" s="16" t="n">
        <f aca="false">INDEX(Products!$E$2:$E$181,MATCH(C3660,Products!$A$2:$A$181,0))</f>
        <v>2553.54</v>
      </c>
      <c r="I3660" s="12" t="str">
        <f aca="false">INDEX(Orders!$G$2:$G$3525,MATCH(B3660,Orders!$A$2:$A$3525,0))</f>
        <v>Returned</v>
      </c>
      <c r="J3660" s="16" t="n">
        <f aca="false">D3660*E3660*(1-F3660/100)</f>
        <v>3769</v>
      </c>
      <c r="K3660" s="16" t="n">
        <f aca="false">D3660*H3660</f>
        <v>2553.54</v>
      </c>
      <c r="L3660" s="16" t="n">
        <f aca="false">J3660-K3660</f>
        <v>1215.46</v>
      </c>
    </row>
    <row r="3661" customFormat="false" ht="15" hidden="false" customHeight="false" outlineLevel="0" collapsed="false">
      <c r="A3661" s="12" t="n">
        <v>3660</v>
      </c>
      <c r="B3661" s="12" t="n">
        <v>1916</v>
      </c>
      <c r="C3661" s="12" t="n">
        <v>132</v>
      </c>
      <c r="D3661" s="12" t="n">
        <v>1</v>
      </c>
      <c r="E3661" s="16" t="n">
        <v>789</v>
      </c>
      <c r="F3661" s="12" t="n">
        <v>0</v>
      </c>
      <c r="G3661" s="12" t="str">
        <f aca="false">INDEX(Products!$C$2:$C$181,MATCH(C3661,Products!$A$2:$A$181,0))</f>
        <v>Sports &amp; Fitness</v>
      </c>
      <c r="H3661" s="16" t="n">
        <f aca="false">INDEX(Products!$E$2:$E$181,MATCH(C3661,Products!$A$2:$A$181,0))</f>
        <v>515.74</v>
      </c>
      <c r="I3661" s="12" t="str">
        <f aca="false">INDEX(Orders!$G$2:$G$3525,MATCH(B3661,Orders!$A$2:$A$3525,0))</f>
        <v>Delivered</v>
      </c>
      <c r="J3661" s="16" t="n">
        <f aca="false">D3661*E3661*(1-F3661/100)</f>
        <v>789</v>
      </c>
      <c r="K3661" s="16" t="n">
        <f aca="false">D3661*H3661</f>
        <v>515.74</v>
      </c>
      <c r="L3661" s="16" t="n">
        <f aca="false">J3661-K3661</f>
        <v>273.26</v>
      </c>
    </row>
    <row r="3662" customFormat="false" ht="15" hidden="false" customHeight="false" outlineLevel="0" collapsed="false">
      <c r="A3662" s="12" t="n">
        <v>3661</v>
      </c>
      <c r="B3662" s="12" t="n">
        <v>1917</v>
      </c>
      <c r="C3662" s="12" t="n">
        <v>30</v>
      </c>
      <c r="D3662" s="12" t="n">
        <v>2</v>
      </c>
      <c r="E3662" s="16" t="n">
        <v>1049</v>
      </c>
      <c r="F3662" s="12" t="n">
        <v>5</v>
      </c>
      <c r="G3662" s="12" t="str">
        <f aca="false">INDEX(Products!$C$2:$C$181,MATCH(C3662,Products!$A$2:$A$181,0))</f>
        <v>Electronics</v>
      </c>
      <c r="H3662" s="16" t="n">
        <f aca="false">INDEX(Products!$E$2:$E$181,MATCH(C3662,Products!$A$2:$A$181,0))</f>
        <v>645.2</v>
      </c>
      <c r="I3662" s="12" t="str">
        <f aca="false">INDEX(Orders!$G$2:$G$3525,MATCH(B3662,Orders!$A$2:$A$3525,0))</f>
        <v>Returned</v>
      </c>
      <c r="J3662" s="16" t="n">
        <f aca="false">D3662*E3662*(1-F3662/100)</f>
        <v>1993.1</v>
      </c>
      <c r="K3662" s="16" t="n">
        <f aca="false">D3662*H3662</f>
        <v>1290.4</v>
      </c>
      <c r="L3662" s="16" t="n">
        <f aca="false">J3662-K3662</f>
        <v>702.7</v>
      </c>
    </row>
    <row r="3663" customFormat="false" ht="15" hidden="false" customHeight="false" outlineLevel="0" collapsed="false">
      <c r="A3663" s="12" t="n">
        <v>3662</v>
      </c>
      <c r="B3663" s="12" t="n">
        <v>1918</v>
      </c>
      <c r="C3663" s="12" t="n">
        <v>24</v>
      </c>
      <c r="D3663" s="12" t="n">
        <v>1</v>
      </c>
      <c r="E3663" s="16" t="n">
        <v>2429</v>
      </c>
      <c r="F3663" s="12" t="n">
        <v>10</v>
      </c>
      <c r="G3663" s="12" t="str">
        <f aca="false">INDEX(Products!$C$2:$C$181,MATCH(C3663,Products!$A$2:$A$181,0))</f>
        <v>Electronics</v>
      </c>
      <c r="H3663" s="16" t="n">
        <f aca="false">INDEX(Products!$E$2:$E$181,MATCH(C3663,Products!$A$2:$A$181,0))</f>
        <v>1588.6</v>
      </c>
      <c r="I3663" s="12" t="str">
        <f aca="false">INDEX(Orders!$G$2:$G$3525,MATCH(B3663,Orders!$A$2:$A$3525,0))</f>
        <v>Delivered</v>
      </c>
      <c r="J3663" s="16" t="n">
        <f aca="false">D3663*E3663*(1-F3663/100)</f>
        <v>2186.1</v>
      </c>
      <c r="K3663" s="16" t="n">
        <f aca="false">D3663*H3663</f>
        <v>1588.6</v>
      </c>
      <c r="L3663" s="16" t="n">
        <f aca="false">J3663-K3663</f>
        <v>597.5</v>
      </c>
    </row>
    <row r="3664" customFormat="false" ht="15" hidden="false" customHeight="false" outlineLevel="0" collapsed="false">
      <c r="A3664" s="12" t="n">
        <v>3663</v>
      </c>
      <c r="B3664" s="12" t="n">
        <v>1918</v>
      </c>
      <c r="C3664" s="12" t="n">
        <v>146</v>
      </c>
      <c r="D3664" s="12" t="n">
        <v>1</v>
      </c>
      <c r="E3664" s="16" t="n">
        <v>369</v>
      </c>
      <c r="F3664" s="12" t="n">
        <v>0</v>
      </c>
      <c r="G3664" s="12" t="str">
        <f aca="false">INDEX(Products!$C$2:$C$181,MATCH(C3664,Products!$A$2:$A$181,0))</f>
        <v>Sports &amp; Fitness</v>
      </c>
      <c r="H3664" s="16" t="n">
        <f aca="false">INDEX(Products!$E$2:$E$181,MATCH(C3664,Products!$A$2:$A$181,0))</f>
        <v>205.71</v>
      </c>
      <c r="I3664" s="12" t="str">
        <f aca="false">INDEX(Orders!$G$2:$G$3525,MATCH(B3664,Orders!$A$2:$A$3525,0))</f>
        <v>Delivered</v>
      </c>
      <c r="J3664" s="16" t="n">
        <f aca="false">D3664*E3664*(1-F3664/100)</f>
        <v>369</v>
      </c>
      <c r="K3664" s="16" t="n">
        <f aca="false">D3664*H3664</f>
        <v>205.71</v>
      </c>
      <c r="L3664" s="16" t="n">
        <f aca="false">J3664-K3664</f>
        <v>163.29</v>
      </c>
    </row>
    <row r="3665" customFormat="false" ht="15" hidden="false" customHeight="false" outlineLevel="0" collapsed="false">
      <c r="A3665" s="12" t="n">
        <v>3664</v>
      </c>
      <c r="B3665" s="12" t="n">
        <v>1918</v>
      </c>
      <c r="C3665" s="12" t="n">
        <v>50</v>
      </c>
      <c r="D3665" s="12" t="n">
        <v>1</v>
      </c>
      <c r="E3665" s="16" t="n">
        <v>529</v>
      </c>
      <c r="F3665" s="12" t="n">
        <v>0</v>
      </c>
      <c r="G3665" s="12" t="str">
        <f aca="false">INDEX(Products!$C$2:$C$181,MATCH(C3665,Products!$A$2:$A$181,0))</f>
        <v>Home &amp; Kitchen</v>
      </c>
      <c r="H3665" s="16" t="n">
        <f aca="false">INDEX(Products!$E$2:$E$181,MATCH(C3665,Products!$A$2:$A$181,0))</f>
        <v>302.36</v>
      </c>
      <c r="I3665" s="12" t="str">
        <f aca="false">INDEX(Orders!$G$2:$G$3525,MATCH(B3665,Orders!$A$2:$A$3525,0))</f>
        <v>Delivered</v>
      </c>
      <c r="J3665" s="16" t="n">
        <f aca="false">D3665*E3665*(1-F3665/100)</f>
        <v>529</v>
      </c>
      <c r="K3665" s="16" t="n">
        <f aca="false">D3665*H3665</f>
        <v>302.36</v>
      </c>
      <c r="L3665" s="16" t="n">
        <f aca="false">J3665-K3665</f>
        <v>226.64</v>
      </c>
    </row>
    <row r="3666" customFormat="false" ht="15" hidden="false" customHeight="false" outlineLevel="0" collapsed="false">
      <c r="A3666" s="12" t="n">
        <v>3665</v>
      </c>
      <c r="B3666" s="12" t="n">
        <v>1919</v>
      </c>
      <c r="C3666" s="12" t="n">
        <v>119</v>
      </c>
      <c r="D3666" s="12" t="n">
        <v>1</v>
      </c>
      <c r="E3666" s="16" t="n">
        <v>619</v>
      </c>
      <c r="F3666" s="12" t="n">
        <v>20</v>
      </c>
      <c r="G3666" s="12" t="str">
        <f aca="false">INDEX(Products!$C$2:$C$181,MATCH(C3666,Products!$A$2:$A$181,0))</f>
        <v>Beauty</v>
      </c>
      <c r="H3666" s="16" t="n">
        <f aca="false">INDEX(Products!$E$2:$E$181,MATCH(C3666,Products!$A$2:$A$181,0))</f>
        <v>343.46</v>
      </c>
      <c r="I3666" s="12" t="str">
        <f aca="false">INDEX(Orders!$G$2:$G$3525,MATCH(B3666,Orders!$A$2:$A$3525,0))</f>
        <v>Returned</v>
      </c>
      <c r="J3666" s="16" t="n">
        <f aca="false">D3666*E3666*(1-F3666/100)</f>
        <v>495.2</v>
      </c>
      <c r="K3666" s="16" t="n">
        <f aca="false">D3666*H3666</f>
        <v>343.46</v>
      </c>
      <c r="L3666" s="16" t="n">
        <f aca="false">J3666-K3666</f>
        <v>151.74</v>
      </c>
    </row>
    <row r="3667" customFormat="false" ht="15" hidden="false" customHeight="false" outlineLevel="0" collapsed="false">
      <c r="A3667" s="12" t="n">
        <v>3666</v>
      </c>
      <c r="B3667" s="12" t="n">
        <v>1919</v>
      </c>
      <c r="C3667" s="12" t="n">
        <v>33</v>
      </c>
      <c r="D3667" s="12" t="n">
        <v>1</v>
      </c>
      <c r="E3667" s="16" t="n">
        <v>1699</v>
      </c>
      <c r="F3667" s="12" t="n">
        <v>5</v>
      </c>
      <c r="G3667" s="12" t="str">
        <f aca="false">INDEX(Products!$C$2:$C$181,MATCH(C3667,Products!$A$2:$A$181,0))</f>
        <v>Home &amp; Kitchen</v>
      </c>
      <c r="H3667" s="16" t="n">
        <f aca="false">INDEX(Products!$E$2:$E$181,MATCH(C3667,Products!$A$2:$A$181,0))</f>
        <v>1118.86</v>
      </c>
      <c r="I3667" s="12" t="str">
        <f aca="false">INDEX(Orders!$G$2:$G$3525,MATCH(B3667,Orders!$A$2:$A$3525,0))</f>
        <v>Returned</v>
      </c>
      <c r="J3667" s="16" t="n">
        <f aca="false">D3667*E3667*(1-F3667/100)</f>
        <v>1614.05</v>
      </c>
      <c r="K3667" s="16" t="n">
        <f aca="false">D3667*H3667</f>
        <v>1118.86</v>
      </c>
      <c r="L3667" s="16" t="n">
        <f aca="false">J3667-K3667</f>
        <v>495.19</v>
      </c>
    </row>
    <row r="3668" customFormat="false" ht="15" hidden="false" customHeight="false" outlineLevel="0" collapsed="false">
      <c r="A3668" s="12" t="n">
        <v>3667</v>
      </c>
      <c r="B3668" s="12" t="n">
        <v>1920</v>
      </c>
      <c r="C3668" s="12" t="n">
        <v>66</v>
      </c>
      <c r="D3668" s="12" t="n">
        <v>1</v>
      </c>
      <c r="E3668" s="16" t="n">
        <v>1439</v>
      </c>
      <c r="F3668" s="12" t="n">
        <v>0</v>
      </c>
      <c r="G3668" s="12" t="str">
        <f aca="false">INDEX(Products!$C$2:$C$181,MATCH(C3668,Products!$A$2:$A$181,0))</f>
        <v>Fashion</v>
      </c>
      <c r="H3668" s="16" t="n">
        <f aca="false">INDEX(Products!$E$2:$E$181,MATCH(C3668,Products!$A$2:$A$181,0))</f>
        <v>855.37</v>
      </c>
      <c r="I3668" s="12" t="str">
        <f aca="false">INDEX(Orders!$G$2:$G$3525,MATCH(B3668,Orders!$A$2:$A$3525,0))</f>
        <v>Returned</v>
      </c>
      <c r="J3668" s="16" t="n">
        <f aca="false">D3668*E3668*(1-F3668/100)</f>
        <v>1439</v>
      </c>
      <c r="K3668" s="16" t="n">
        <f aca="false">D3668*H3668</f>
        <v>855.37</v>
      </c>
      <c r="L3668" s="16" t="n">
        <f aca="false">J3668-K3668</f>
        <v>583.63</v>
      </c>
    </row>
    <row r="3669" customFormat="false" ht="15" hidden="false" customHeight="false" outlineLevel="0" collapsed="false">
      <c r="A3669" s="12" t="n">
        <v>3668</v>
      </c>
      <c r="B3669" s="12" t="n">
        <v>1921</v>
      </c>
      <c r="C3669" s="12" t="n">
        <v>65</v>
      </c>
      <c r="D3669" s="12" t="n">
        <v>1</v>
      </c>
      <c r="E3669" s="16" t="n">
        <v>329</v>
      </c>
      <c r="F3669" s="12" t="n">
        <v>15</v>
      </c>
      <c r="G3669" s="12" t="str">
        <f aca="false">INDEX(Products!$C$2:$C$181,MATCH(C3669,Products!$A$2:$A$181,0))</f>
        <v>Fashion</v>
      </c>
      <c r="H3669" s="16" t="n">
        <f aca="false">INDEX(Products!$E$2:$E$181,MATCH(C3669,Products!$A$2:$A$181,0))</f>
        <v>214.56</v>
      </c>
      <c r="I3669" s="12" t="str">
        <f aca="false">INDEX(Orders!$G$2:$G$3525,MATCH(B3669,Orders!$A$2:$A$3525,0))</f>
        <v>Delivered</v>
      </c>
      <c r="J3669" s="16" t="n">
        <f aca="false">D3669*E3669*(1-F3669/100)</f>
        <v>279.65</v>
      </c>
      <c r="K3669" s="16" t="n">
        <f aca="false">D3669*H3669</f>
        <v>214.56</v>
      </c>
      <c r="L3669" s="16" t="n">
        <f aca="false">J3669-K3669</f>
        <v>65.09</v>
      </c>
    </row>
    <row r="3670" customFormat="false" ht="15" hidden="false" customHeight="false" outlineLevel="0" collapsed="false">
      <c r="A3670" s="12" t="n">
        <v>3669</v>
      </c>
      <c r="B3670" s="12" t="n">
        <v>1921</v>
      </c>
      <c r="C3670" s="12" t="n">
        <v>169</v>
      </c>
      <c r="D3670" s="12" t="n">
        <v>1</v>
      </c>
      <c r="E3670" s="16" t="n">
        <v>789</v>
      </c>
      <c r="F3670" s="12" t="n">
        <v>15</v>
      </c>
      <c r="G3670" s="12" t="str">
        <f aca="false">INDEX(Products!$C$2:$C$181,MATCH(C3670,Products!$A$2:$A$181,0))</f>
        <v>Books &amp; Stationery</v>
      </c>
      <c r="H3670" s="16" t="n">
        <f aca="false">INDEX(Products!$E$2:$E$181,MATCH(C3670,Products!$A$2:$A$181,0))</f>
        <v>544.99</v>
      </c>
      <c r="I3670" s="12" t="str">
        <f aca="false">INDEX(Orders!$G$2:$G$3525,MATCH(B3670,Orders!$A$2:$A$3525,0))</f>
        <v>Delivered</v>
      </c>
      <c r="J3670" s="16" t="n">
        <f aca="false">D3670*E3670*(1-F3670/100)</f>
        <v>670.65</v>
      </c>
      <c r="K3670" s="16" t="n">
        <f aca="false">D3670*H3670</f>
        <v>544.99</v>
      </c>
      <c r="L3670" s="16" t="n">
        <f aca="false">J3670-K3670</f>
        <v>125.66</v>
      </c>
    </row>
    <row r="3671" customFormat="false" ht="15" hidden="false" customHeight="false" outlineLevel="0" collapsed="false">
      <c r="A3671" s="12" t="n">
        <v>3670</v>
      </c>
      <c r="B3671" s="12" t="n">
        <v>1921</v>
      </c>
      <c r="C3671" s="12" t="n">
        <v>170</v>
      </c>
      <c r="D3671" s="12" t="n">
        <v>1</v>
      </c>
      <c r="E3671" s="16" t="n">
        <v>489</v>
      </c>
      <c r="F3671" s="12" t="n">
        <v>0</v>
      </c>
      <c r="G3671" s="12" t="str">
        <f aca="false">INDEX(Products!$C$2:$C$181,MATCH(C3671,Products!$A$2:$A$181,0))</f>
        <v>Books &amp; Stationery</v>
      </c>
      <c r="H3671" s="16" t="n">
        <f aca="false">INDEX(Products!$E$2:$E$181,MATCH(C3671,Products!$A$2:$A$181,0))</f>
        <v>278.52</v>
      </c>
      <c r="I3671" s="12" t="str">
        <f aca="false">INDEX(Orders!$G$2:$G$3525,MATCH(B3671,Orders!$A$2:$A$3525,0))</f>
        <v>Delivered</v>
      </c>
      <c r="J3671" s="16" t="n">
        <f aca="false">D3671*E3671*(1-F3671/100)</f>
        <v>489</v>
      </c>
      <c r="K3671" s="16" t="n">
        <f aca="false">D3671*H3671</f>
        <v>278.52</v>
      </c>
      <c r="L3671" s="16" t="n">
        <f aca="false">J3671-K3671</f>
        <v>210.48</v>
      </c>
    </row>
    <row r="3672" customFormat="false" ht="15" hidden="false" customHeight="false" outlineLevel="0" collapsed="false">
      <c r="A3672" s="12" t="n">
        <v>3671</v>
      </c>
      <c r="B3672" s="12" t="n">
        <v>1921</v>
      </c>
      <c r="C3672" s="12" t="n">
        <v>88</v>
      </c>
      <c r="D3672" s="12" t="n">
        <v>1</v>
      </c>
      <c r="E3672" s="16" t="n">
        <v>2049</v>
      </c>
      <c r="F3672" s="12" t="n">
        <v>5</v>
      </c>
      <c r="G3672" s="12" t="str">
        <f aca="false">INDEX(Products!$C$2:$C$181,MATCH(C3672,Products!$A$2:$A$181,0))</f>
        <v>Fashion</v>
      </c>
      <c r="H3672" s="16" t="n">
        <f aca="false">INDEX(Products!$E$2:$E$181,MATCH(C3672,Products!$A$2:$A$181,0))</f>
        <v>1198.41</v>
      </c>
      <c r="I3672" s="12" t="str">
        <f aca="false">INDEX(Orders!$G$2:$G$3525,MATCH(B3672,Orders!$A$2:$A$3525,0))</f>
        <v>Delivered</v>
      </c>
      <c r="J3672" s="16" t="n">
        <f aca="false">D3672*E3672*(1-F3672/100)</f>
        <v>1946.55</v>
      </c>
      <c r="K3672" s="16" t="n">
        <f aca="false">D3672*H3672</f>
        <v>1198.41</v>
      </c>
      <c r="L3672" s="16" t="n">
        <f aca="false">J3672-K3672</f>
        <v>748.14</v>
      </c>
    </row>
    <row r="3673" customFormat="false" ht="15" hidden="false" customHeight="false" outlineLevel="0" collapsed="false">
      <c r="A3673" s="12" t="n">
        <v>3672</v>
      </c>
      <c r="B3673" s="12" t="n">
        <v>1922</v>
      </c>
      <c r="C3673" s="12" t="n">
        <v>68</v>
      </c>
      <c r="D3673" s="12" t="n">
        <v>1</v>
      </c>
      <c r="E3673" s="16" t="n">
        <v>2859</v>
      </c>
      <c r="F3673" s="12" t="n">
        <v>0</v>
      </c>
      <c r="G3673" s="12" t="str">
        <f aca="false">INDEX(Products!$C$2:$C$181,MATCH(C3673,Products!$A$2:$A$181,0))</f>
        <v>Fashion</v>
      </c>
      <c r="H3673" s="16" t="n">
        <f aca="false">INDEX(Products!$E$2:$E$181,MATCH(C3673,Products!$A$2:$A$181,0))</f>
        <v>1757.26</v>
      </c>
      <c r="I3673" s="12" t="str">
        <f aca="false">INDEX(Orders!$G$2:$G$3525,MATCH(B3673,Orders!$A$2:$A$3525,0))</f>
        <v>Cancelled</v>
      </c>
      <c r="J3673" s="16" t="n">
        <f aca="false">D3673*E3673*(1-F3673/100)</f>
        <v>2859</v>
      </c>
      <c r="K3673" s="16" t="n">
        <f aca="false">D3673*H3673</f>
        <v>1757.26</v>
      </c>
      <c r="L3673" s="16" t="n">
        <f aca="false">J3673-K3673</f>
        <v>1101.74</v>
      </c>
    </row>
    <row r="3674" customFormat="false" ht="15" hidden="false" customHeight="false" outlineLevel="0" collapsed="false">
      <c r="A3674" s="12" t="n">
        <v>3673</v>
      </c>
      <c r="B3674" s="12" t="n">
        <v>1922</v>
      </c>
      <c r="C3674" s="12" t="n">
        <v>28</v>
      </c>
      <c r="D3674" s="12" t="n">
        <v>1</v>
      </c>
      <c r="E3674" s="16" t="n">
        <v>3919</v>
      </c>
      <c r="F3674" s="12" t="n">
        <v>0</v>
      </c>
      <c r="G3674" s="12" t="str">
        <f aca="false">INDEX(Products!$C$2:$C$181,MATCH(C3674,Products!$A$2:$A$181,0))</f>
        <v>Electronics</v>
      </c>
      <c r="H3674" s="16" t="n">
        <f aca="false">INDEX(Products!$E$2:$E$181,MATCH(C3674,Products!$A$2:$A$181,0))</f>
        <v>2878.02</v>
      </c>
      <c r="I3674" s="12" t="str">
        <f aca="false">INDEX(Orders!$G$2:$G$3525,MATCH(B3674,Orders!$A$2:$A$3525,0))</f>
        <v>Cancelled</v>
      </c>
      <c r="J3674" s="16" t="n">
        <f aca="false">D3674*E3674*(1-F3674/100)</f>
        <v>3919</v>
      </c>
      <c r="K3674" s="16" t="n">
        <f aca="false">D3674*H3674</f>
        <v>2878.02</v>
      </c>
      <c r="L3674" s="16" t="n">
        <f aca="false">J3674-K3674</f>
        <v>1040.98</v>
      </c>
    </row>
    <row r="3675" customFormat="false" ht="15" hidden="false" customHeight="false" outlineLevel="0" collapsed="false">
      <c r="A3675" s="12" t="n">
        <v>3674</v>
      </c>
      <c r="B3675" s="12" t="n">
        <v>1922</v>
      </c>
      <c r="C3675" s="12" t="n">
        <v>57</v>
      </c>
      <c r="D3675" s="12" t="n">
        <v>1</v>
      </c>
      <c r="E3675" s="16" t="n">
        <v>4689</v>
      </c>
      <c r="F3675" s="12" t="n">
        <v>0</v>
      </c>
      <c r="G3675" s="12" t="str">
        <f aca="false">INDEX(Products!$C$2:$C$181,MATCH(C3675,Products!$A$2:$A$181,0))</f>
        <v>Home &amp; Kitchen</v>
      </c>
      <c r="H3675" s="16" t="n">
        <f aca="false">INDEX(Products!$E$2:$E$181,MATCH(C3675,Products!$A$2:$A$181,0))</f>
        <v>3336.81</v>
      </c>
      <c r="I3675" s="12" t="str">
        <f aca="false">INDEX(Orders!$G$2:$G$3525,MATCH(B3675,Orders!$A$2:$A$3525,0))</f>
        <v>Cancelled</v>
      </c>
      <c r="J3675" s="16" t="n">
        <f aca="false">D3675*E3675*(1-F3675/100)</f>
        <v>4689</v>
      </c>
      <c r="K3675" s="16" t="n">
        <f aca="false">D3675*H3675</f>
        <v>3336.81</v>
      </c>
      <c r="L3675" s="16" t="n">
        <f aca="false">J3675-K3675</f>
        <v>1352.19</v>
      </c>
    </row>
    <row r="3676" customFormat="false" ht="15" hidden="false" customHeight="false" outlineLevel="0" collapsed="false">
      <c r="A3676" s="12" t="n">
        <v>3675</v>
      </c>
      <c r="B3676" s="12" t="n">
        <v>1923</v>
      </c>
      <c r="C3676" s="12" t="n">
        <v>169</v>
      </c>
      <c r="D3676" s="12" t="n">
        <v>1</v>
      </c>
      <c r="E3676" s="16" t="n">
        <v>789</v>
      </c>
      <c r="F3676" s="12" t="n">
        <v>5</v>
      </c>
      <c r="G3676" s="12" t="str">
        <f aca="false">INDEX(Products!$C$2:$C$181,MATCH(C3676,Products!$A$2:$A$181,0))</f>
        <v>Books &amp; Stationery</v>
      </c>
      <c r="H3676" s="16" t="n">
        <f aca="false">INDEX(Products!$E$2:$E$181,MATCH(C3676,Products!$A$2:$A$181,0))</f>
        <v>544.99</v>
      </c>
      <c r="I3676" s="12" t="str">
        <f aca="false">INDEX(Orders!$G$2:$G$3525,MATCH(B3676,Orders!$A$2:$A$3525,0))</f>
        <v>Delivered</v>
      </c>
      <c r="J3676" s="16" t="n">
        <f aca="false">D3676*E3676*(1-F3676/100)</f>
        <v>749.55</v>
      </c>
      <c r="K3676" s="16" t="n">
        <f aca="false">D3676*H3676</f>
        <v>544.99</v>
      </c>
      <c r="L3676" s="16" t="n">
        <f aca="false">J3676-K3676</f>
        <v>204.56</v>
      </c>
    </row>
    <row r="3677" customFormat="false" ht="15" hidden="false" customHeight="false" outlineLevel="0" collapsed="false">
      <c r="A3677" s="12" t="n">
        <v>3676</v>
      </c>
      <c r="B3677" s="12" t="n">
        <v>1924</v>
      </c>
      <c r="C3677" s="12" t="n">
        <v>99</v>
      </c>
      <c r="D3677" s="12" t="n">
        <v>1</v>
      </c>
      <c r="E3677" s="16" t="n">
        <v>1359</v>
      </c>
      <c r="F3677" s="12" t="n">
        <v>0</v>
      </c>
      <c r="G3677" s="12" t="str">
        <f aca="false">INDEX(Products!$C$2:$C$181,MATCH(C3677,Products!$A$2:$A$181,0))</f>
        <v>Beauty</v>
      </c>
      <c r="H3677" s="16" t="n">
        <f aca="false">INDEX(Products!$E$2:$E$181,MATCH(C3677,Products!$A$2:$A$181,0))</f>
        <v>991.28</v>
      </c>
      <c r="I3677" s="12" t="str">
        <f aca="false">INDEX(Orders!$G$2:$G$3525,MATCH(B3677,Orders!$A$2:$A$3525,0))</f>
        <v>Cancelled</v>
      </c>
      <c r="J3677" s="16" t="n">
        <f aca="false">D3677*E3677*(1-F3677/100)</f>
        <v>1359</v>
      </c>
      <c r="K3677" s="16" t="n">
        <f aca="false">D3677*H3677</f>
        <v>991.28</v>
      </c>
      <c r="L3677" s="16" t="n">
        <f aca="false">J3677-K3677</f>
        <v>367.72</v>
      </c>
    </row>
    <row r="3678" customFormat="false" ht="15" hidden="false" customHeight="false" outlineLevel="0" collapsed="false">
      <c r="A3678" s="12" t="n">
        <v>3677</v>
      </c>
      <c r="B3678" s="12" t="n">
        <v>1924</v>
      </c>
      <c r="C3678" s="12" t="n">
        <v>60</v>
      </c>
      <c r="D3678" s="12" t="n">
        <v>1</v>
      </c>
      <c r="E3678" s="16" t="n">
        <v>4519</v>
      </c>
      <c r="F3678" s="12" t="n">
        <v>10</v>
      </c>
      <c r="G3678" s="12" t="str">
        <f aca="false">INDEX(Products!$C$2:$C$181,MATCH(C3678,Products!$A$2:$A$181,0))</f>
        <v>Home &amp; Kitchen</v>
      </c>
      <c r="H3678" s="16" t="n">
        <f aca="false">INDEX(Products!$E$2:$E$181,MATCH(C3678,Products!$A$2:$A$181,0))</f>
        <v>2972.91</v>
      </c>
      <c r="I3678" s="12" t="str">
        <f aca="false">INDEX(Orders!$G$2:$G$3525,MATCH(B3678,Orders!$A$2:$A$3525,0))</f>
        <v>Cancelled</v>
      </c>
      <c r="J3678" s="16" t="n">
        <f aca="false">D3678*E3678*(1-F3678/100)</f>
        <v>4067.1</v>
      </c>
      <c r="K3678" s="16" t="n">
        <f aca="false">D3678*H3678</f>
        <v>2972.91</v>
      </c>
      <c r="L3678" s="16" t="n">
        <f aca="false">J3678-K3678</f>
        <v>1094.19</v>
      </c>
    </row>
    <row r="3679" customFormat="false" ht="15" hidden="false" customHeight="false" outlineLevel="0" collapsed="false">
      <c r="A3679" s="12" t="n">
        <v>3678</v>
      </c>
      <c r="B3679" s="12" t="n">
        <v>1925</v>
      </c>
      <c r="C3679" s="12" t="n">
        <v>3</v>
      </c>
      <c r="D3679" s="12" t="n">
        <v>1</v>
      </c>
      <c r="E3679" s="16" t="n">
        <v>1619</v>
      </c>
      <c r="F3679" s="12" t="n">
        <v>0</v>
      </c>
      <c r="G3679" s="12" t="str">
        <f aca="false">INDEX(Products!$C$2:$C$181,MATCH(C3679,Products!$A$2:$A$181,0))</f>
        <v>Electronics</v>
      </c>
      <c r="H3679" s="16" t="n">
        <f aca="false">INDEX(Products!$E$2:$E$181,MATCH(C3679,Products!$A$2:$A$181,0))</f>
        <v>940.96</v>
      </c>
      <c r="I3679" s="12" t="str">
        <f aca="false">INDEX(Orders!$G$2:$G$3525,MATCH(B3679,Orders!$A$2:$A$3525,0))</f>
        <v>Cancelled</v>
      </c>
      <c r="J3679" s="16" t="n">
        <f aca="false">D3679*E3679*(1-F3679/100)</f>
        <v>1619</v>
      </c>
      <c r="K3679" s="16" t="n">
        <f aca="false">D3679*H3679</f>
        <v>940.96</v>
      </c>
      <c r="L3679" s="16" t="n">
        <f aca="false">J3679-K3679</f>
        <v>678.04</v>
      </c>
    </row>
    <row r="3680" customFormat="false" ht="15" hidden="false" customHeight="false" outlineLevel="0" collapsed="false">
      <c r="A3680" s="12" t="n">
        <v>3679</v>
      </c>
      <c r="B3680" s="12" t="n">
        <v>1926</v>
      </c>
      <c r="C3680" s="12" t="n">
        <v>120</v>
      </c>
      <c r="D3680" s="12" t="n">
        <v>1</v>
      </c>
      <c r="E3680" s="16" t="n">
        <v>1229</v>
      </c>
      <c r="F3680" s="12" t="n">
        <v>10</v>
      </c>
      <c r="G3680" s="12" t="str">
        <f aca="false">INDEX(Products!$C$2:$C$181,MATCH(C3680,Products!$A$2:$A$181,0))</f>
        <v>Beauty</v>
      </c>
      <c r="H3680" s="16" t="n">
        <f aca="false">INDEX(Products!$E$2:$E$181,MATCH(C3680,Products!$A$2:$A$181,0))</f>
        <v>719.48</v>
      </c>
      <c r="I3680" s="12" t="str">
        <f aca="false">INDEX(Orders!$G$2:$G$3525,MATCH(B3680,Orders!$A$2:$A$3525,0))</f>
        <v>Returned</v>
      </c>
      <c r="J3680" s="16" t="n">
        <f aca="false">D3680*E3680*(1-F3680/100)</f>
        <v>1106.1</v>
      </c>
      <c r="K3680" s="16" t="n">
        <f aca="false">D3680*H3680</f>
        <v>719.48</v>
      </c>
      <c r="L3680" s="16" t="n">
        <f aca="false">J3680-K3680</f>
        <v>386.62</v>
      </c>
    </row>
    <row r="3681" customFormat="false" ht="15" hidden="false" customHeight="false" outlineLevel="0" collapsed="false">
      <c r="A3681" s="12" t="n">
        <v>3680</v>
      </c>
      <c r="B3681" s="12" t="n">
        <v>1926</v>
      </c>
      <c r="C3681" s="12" t="n">
        <v>173</v>
      </c>
      <c r="D3681" s="12" t="n">
        <v>1</v>
      </c>
      <c r="E3681" s="16" t="n">
        <v>429</v>
      </c>
      <c r="F3681" s="12" t="n">
        <v>0</v>
      </c>
      <c r="G3681" s="12" t="str">
        <f aca="false">INDEX(Products!$C$2:$C$181,MATCH(C3681,Products!$A$2:$A$181,0))</f>
        <v>Books &amp; Stationery</v>
      </c>
      <c r="H3681" s="16" t="n">
        <f aca="false">INDEX(Products!$E$2:$E$181,MATCH(C3681,Products!$A$2:$A$181,0))</f>
        <v>288.79</v>
      </c>
      <c r="I3681" s="12" t="str">
        <f aca="false">INDEX(Orders!$G$2:$G$3525,MATCH(B3681,Orders!$A$2:$A$3525,0))</f>
        <v>Returned</v>
      </c>
      <c r="J3681" s="16" t="n">
        <f aca="false">D3681*E3681*(1-F3681/100)</f>
        <v>429</v>
      </c>
      <c r="K3681" s="16" t="n">
        <f aca="false">D3681*H3681</f>
        <v>288.79</v>
      </c>
      <c r="L3681" s="16" t="n">
        <f aca="false">J3681-K3681</f>
        <v>140.21</v>
      </c>
    </row>
    <row r="3682" customFormat="false" ht="15" hidden="false" customHeight="false" outlineLevel="0" collapsed="false">
      <c r="A3682" s="12" t="n">
        <v>3681</v>
      </c>
      <c r="B3682" s="12" t="n">
        <v>1927</v>
      </c>
      <c r="C3682" s="12" t="n">
        <v>137</v>
      </c>
      <c r="D3682" s="12" t="n">
        <v>1</v>
      </c>
      <c r="E3682" s="16" t="n">
        <v>3509</v>
      </c>
      <c r="F3682" s="12" t="n">
        <v>5</v>
      </c>
      <c r="G3682" s="12" t="str">
        <f aca="false">INDEX(Products!$C$2:$C$181,MATCH(C3682,Products!$A$2:$A$181,0))</f>
        <v>Sports &amp; Fitness</v>
      </c>
      <c r="H3682" s="16" t="n">
        <f aca="false">INDEX(Products!$E$2:$E$181,MATCH(C3682,Products!$A$2:$A$181,0))</f>
        <v>2570.86</v>
      </c>
      <c r="I3682" s="12" t="str">
        <f aca="false">INDEX(Orders!$G$2:$G$3525,MATCH(B3682,Orders!$A$2:$A$3525,0))</f>
        <v>Delivered</v>
      </c>
      <c r="J3682" s="16" t="n">
        <f aca="false">D3682*E3682*(1-F3682/100)</f>
        <v>3333.55</v>
      </c>
      <c r="K3682" s="16" t="n">
        <f aca="false">D3682*H3682</f>
        <v>2570.86</v>
      </c>
      <c r="L3682" s="16" t="n">
        <f aca="false">J3682-K3682</f>
        <v>762.69</v>
      </c>
    </row>
    <row r="3683" customFormat="false" ht="15" hidden="false" customHeight="false" outlineLevel="0" collapsed="false">
      <c r="A3683" s="12" t="n">
        <v>3682</v>
      </c>
      <c r="B3683" s="12" t="n">
        <v>1928</v>
      </c>
      <c r="C3683" s="12" t="n">
        <v>89</v>
      </c>
      <c r="D3683" s="12" t="n">
        <v>1</v>
      </c>
      <c r="E3683" s="16" t="n">
        <v>2179</v>
      </c>
      <c r="F3683" s="12" t="n">
        <v>10</v>
      </c>
      <c r="G3683" s="12" t="str">
        <f aca="false">INDEX(Products!$C$2:$C$181,MATCH(C3683,Products!$A$2:$A$181,0))</f>
        <v>Fashion</v>
      </c>
      <c r="H3683" s="16" t="n">
        <f aca="false">INDEX(Products!$E$2:$E$181,MATCH(C3683,Products!$A$2:$A$181,0))</f>
        <v>1366.99</v>
      </c>
      <c r="I3683" s="12" t="str">
        <f aca="false">INDEX(Orders!$G$2:$G$3525,MATCH(B3683,Orders!$A$2:$A$3525,0))</f>
        <v>Delivered</v>
      </c>
      <c r="J3683" s="16" t="n">
        <f aca="false">D3683*E3683*(1-F3683/100)</f>
        <v>1961.1</v>
      </c>
      <c r="K3683" s="16" t="n">
        <f aca="false">D3683*H3683</f>
        <v>1366.99</v>
      </c>
      <c r="L3683" s="16" t="n">
        <f aca="false">J3683-K3683</f>
        <v>594.11</v>
      </c>
    </row>
    <row r="3684" customFormat="false" ht="15" hidden="false" customHeight="false" outlineLevel="0" collapsed="false">
      <c r="A3684" s="12" t="n">
        <v>3683</v>
      </c>
      <c r="B3684" s="12" t="n">
        <v>1928</v>
      </c>
      <c r="C3684" s="12" t="n">
        <v>64</v>
      </c>
      <c r="D3684" s="12" t="n">
        <v>1</v>
      </c>
      <c r="E3684" s="16" t="n">
        <v>2519</v>
      </c>
      <c r="F3684" s="12" t="n">
        <v>0</v>
      </c>
      <c r="G3684" s="12" t="str">
        <f aca="false">INDEX(Products!$C$2:$C$181,MATCH(C3684,Products!$A$2:$A$181,0))</f>
        <v>Fashion</v>
      </c>
      <c r="H3684" s="16" t="n">
        <f aca="false">INDEX(Products!$E$2:$E$181,MATCH(C3684,Products!$A$2:$A$181,0))</f>
        <v>1819.09</v>
      </c>
      <c r="I3684" s="12" t="str">
        <f aca="false">INDEX(Orders!$G$2:$G$3525,MATCH(B3684,Orders!$A$2:$A$3525,0))</f>
        <v>Delivered</v>
      </c>
      <c r="J3684" s="16" t="n">
        <f aca="false">D3684*E3684*(1-F3684/100)</f>
        <v>2519</v>
      </c>
      <c r="K3684" s="16" t="n">
        <f aca="false">D3684*H3684</f>
        <v>1819.09</v>
      </c>
      <c r="L3684" s="16" t="n">
        <f aca="false">J3684-K3684</f>
        <v>699.91</v>
      </c>
    </row>
    <row r="3685" customFormat="false" ht="15" hidden="false" customHeight="false" outlineLevel="0" collapsed="false">
      <c r="A3685" s="12" t="n">
        <v>3684</v>
      </c>
      <c r="B3685" s="12" t="n">
        <v>1929</v>
      </c>
      <c r="C3685" s="12" t="n">
        <v>86</v>
      </c>
      <c r="D3685" s="12" t="n">
        <v>1</v>
      </c>
      <c r="E3685" s="16" t="n">
        <v>2139</v>
      </c>
      <c r="F3685" s="12" t="n">
        <v>5</v>
      </c>
      <c r="G3685" s="12" t="str">
        <f aca="false">INDEX(Products!$C$2:$C$181,MATCH(C3685,Products!$A$2:$A$181,0))</f>
        <v>Fashion</v>
      </c>
      <c r="H3685" s="16" t="n">
        <f aca="false">INDEX(Products!$E$2:$E$181,MATCH(C3685,Products!$A$2:$A$181,0))</f>
        <v>1183.55</v>
      </c>
      <c r="I3685" s="12" t="str">
        <f aca="false">INDEX(Orders!$G$2:$G$3525,MATCH(B3685,Orders!$A$2:$A$3525,0))</f>
        <v>Delivered</v>
      </c>
      <c r="J3685" s="16" t="n">
        <f aca="false">D3685*E3685*(1-F3685/100)</f>
        <v>2032.05</v>
      </c>
      <c r="K3685" s="16" t="n">
        <f aca="false">D3685*H3685</f>
        <v>1183.55</v>
      </c>
      <c r="L3685" s="16" t="n">
        <f aca="false">J3685-K3685</f>
        <v>848.5</v>
      </c>
    </row>
    <row r="3686" customFormat="false" ht="15" hidden="false" customHeight="false" outlineLevel="0" collapsed="false">
      <c r="A3686" s="12" t="n">
        <v>3685</v>
      </c>
      <c r="B3686" s="12" t="n">
        <v>1930</v>
      </c>
      <c r="C3686" s="12" t="n">
        <v>42</v>
      </c>
      <c r="D3686" s="12" t="n">
        <v>2</v>
      </c>
      <c r="E3686" s="16" t="n">
        <v>1929</v>
      </c>
      <c r="F3686" s="12" t="n">
        <v>0</v>
      </c>
      <c r="G3686" s="12" t="str">
        <f aca="false">INDEX(Products!$C$2:$C$181,MATCH(C3686,Products!$A$2:$A$181,0))</f>
        <v>Home &amp; Kitchen</v>
      </c>
      <c r="H3686" s="16" t="n">
        <f aca="false">INDEX(Products!$E$2:$E$181,MATCH(C3686,Products!$A$2:$A$181,0))</f>
        <v>1085.47</v>
      </c>
      <c r="I3686" s="12" t="str">
        <f aca="false">INDEX(Orders!$G$2:$G$3525,MATCH(B3686,Orders!$A$2:$A$3525,0))</f>
        <v>Delivered</v>
      </c>
      <c r="J3686" s="16" t="n">
        <f aca="false">D3686*E3686*(1-F3686/100)</f>
        <v>3858</v>
      </c>
      <c r="K3686" s="16" t="n">
        <f aca="false">D3686*H3686</f>
        <v>2170.94</v>
      </c>
      <c r="L3686" s="16" t="n">
        <f aca="false">J3686-K3686</f>
        <v>1687.06</v>
      </c>
    </row>
    <row r="3687" customFormat="false" ht="15" hidden="false" customHeight="false" outlineLevel="0" collapsed="false">
      <c r="A3687" s="12" t="n">
        <v>3686</v>
      </c>
      <c r="B3687" s="12" t="n">
        <v>1930</v>
      </c>
      <c r="C3687" s="12" t="n">
        <v>79</v>
      </c>
      <c r="D3687" s="12" t="n">
        <v>1</v>
      </c>
      <c r="E3687" s="16" t="n">
        <v>2119</v>
      </c>
      <c r="F3687" s="12" t="n">
        <v>0</v>
      </c>
      <c r="G3687" s="12" t="str">
        <f aca="false">INDEX(Products!$C$2:$C$181,MATCH(C3687,Products!$A$2:$A$181,0))</f>
        <v>Fashion</v>
      </c>
      <c r="H3687" s="16" t="n">
        <f aca="false">INDEX(Products!$E$2:$E$181,MATCH(C3687,Products!$A$2:$A$181,0))</f>
        <v>1488.22</v>
      </c>
      <c r="I3687" s="12" t="str">
        <f aca="false">INDEX(Orders!$G$2:$G$3525,MATCH(B3687,Orders!$A$2:$A$3525,0))</f>
        <v>Delivered</v>
      </c>
      <c r="J3687" s="16" t="n">
        <f aca="false">D3687*E3687*(1-F3687/100)</f>
        <v>2119</v>
      </c>
      <c r="K3687" s="16" t="n">
        <f aca="false">D3687*H3687</f>
        <v>1488.22</v>
      </c>
      <c r="L3687" s="16" t="n">
        <f aca="false">J3687-K3687</f>
        <v>630.78</v>
      </c>
    </row>
    <row r="3688" customFormat="false" ht="15" hidden="false" customHeight="false" outlineLevel="0" collapsed="false">
      <c r="A3688" s="12" t="n">
        <v>3687</v>
      </c>
      <c r="B3688" s="12" t="n">
        <v>1930</v>
      </c>
      <c r="C3688" s="12" t="n">
        <v>63</v>
      </c>
      <c r="D3688" s="12" t="n">
        <v>1</v>
      </c>
      <c r="E3688" s="16" t="n">
        <v>929</v>
      </c>
      <c r="F3688" s="12" t="n">
        <v>0</v>
      </c>
      <c r="G3688" s="12" t="str">
        <f aca="false">INDEX(Products!$C$2:$C$181,MATCH(C3688,Products!$A$2:$A$181,0))</f>
        <v>Fashion</v>
      </c>
      <c r="H3688" s="16" t="n">
        <f aca="false">INDEX(Products!$E$2:$E$181,MATCH(C3688,Products!$A$2:$A$181,0))</f>
        <v>590.31</v>
      </c>
      <c r="I3688" s="12" t="str">
        <f aca="false">INDEX(Orders!$G$2:$G$3525,MATCH(B3688,Orders!$A$2:$A$3525,0))</f>
        <v>Delivered</v>
      </c>
      <c r="J3688" s="16" t="n">
        <f aca="false">D3688*E3688*(1-F3688/100)</f>
        <v>929</v>
      </c>
      <c r="K3688" s="16" t="n">
        <f aca="false">D3688*H3688</f>
        <v>590.31</v>
      </c>
      <c r="L3688" s="16" t="n">
        <f aca="false">J3688-K3688</f>
        <v>338.69</v>
      </c>
    </row>
    <row r="3689" customFormat="false" ht="15" hidden="false" customHeight="false" outlineLevel="0" collapsed="false">
      <c r="A3689" s="12" t="n">
        <v>3688</v>
      </c>
      <c r="B3689" s="12" t="n">
        <v>1931</v>
      </c>
      <c r="C3689" s="12" t="n">
        <v>63</v>
      </c>
      <c r="D3689" s="12" t="n">
        <v>1</v>
      </c>
      <c r="E3689" s="16" t="n">
        <v>929</v>
      </c>
      <c r="F3689" s="12" t="n">
        <v>15</v>
      </c>
      <c r="G3689" s="12" t="str">
        <f aca="false">INDEX(Products!$C$2:$C$181,MATCH(C3689,Products!$A$2:$A$181,0))</f>
        <v>Fashion</v>
      </c>
      <c r="H3689" s="16" t="n">
        <f aca="false">INDEX(Products!$E$2:$E$181,MATCH(C3689,Products!$A$2:$A$181,0))</f>
        <v>590.31</v>
      </c>
      <c r="I3689" s="12" t="str">
        <f aca="false">INDEX(Orders!$G$2:$G$3525,MATCH(B3689,Orders!$A$2:$A$3525,0))</f>
        <v>Delivered</v>
      </c>
      <c r="J3689" s="16" t="n">
        <f aca="false">D3689*E3689*(1-F3689/100)</f>
        <v>789.65</v>
      </c>
      <c r="K3689" s="16" t="n">
        <f aca="false">D3689*H3689</f>
        <v>590.31</v>
      </c>
      <c r="L3689" s="16" t="n">
        <f aca="false">J3689-K3689</f>
        <v>199.34</v>
      </c>
    </row>
    <row r="3690" customFormat="false" ht="15" hidden="false" customHeight="false" outlineLevel="0" collapsed="false">
      <c r="A3690" s="12" t="n">
        <v>3689</v>
      </c>
      <c r="B3690" s="12" t="n">
        <v>1932</v>
      </c>
      <c r="C3690" s="12" t="n">
        <v>80</v>
      </c>
      <c r="D3690" s="12" t="n">
        <v>1</v>
      </c>
      <c r="E3690" s="16" t="n">
        <v>949</v>
      </c>
      <c r="F3690" s="12" t="n">
        <v>20</v>
      </c>
      <c r="G3690" s="12" t="str">
        <f aca="false">INDEX(Products!$C$2:$C$181,MATCH(C3690,Products!$A$2:$A$181,0))</f>
        <v>Fashion</v>
      </c>
      <c r="H3690" s="16" t="n">
        <f aca="false">INDEX(Products!$E$2:$E$181,MATCH(C3690,Products!$A$2:$A$181,0))</f>
        <v>660.17</v>
      </c>
      <c r="I3690" s="12" t="str">
        <f aca="false">INDEX(Orders!$G$2:$G$3525,MATCH(B3690,Orders!$A$2:$A$3525,0))</f>
        <v>Cancelled</v>
      </c>
      <c r="J3690" s="16" t="n">
        <f aca="false">D3690*E3690*(1-F3690/100)</f>
        <v>759.2</v>
      </c>
      <c r="K3690" s="16" t="n">
        <f aca="false">D3690*H3690</f>
        <v>660.17</v>
      </c>
      <c r="L3690" s="16" t="n">
        <f aca="false">J3690-K3690</f>
        <v>99.0300000000001</v>
      </c>
    </row>
    <row r="3691" customFormat="false" ht="15" hidden="false" customHeight="false" outlineLevel="0" collapsed="false">
      <c r="A3691" s="12" t="n">
        <v>3690</v>
      </c>
      <c r="B3691" s="12" t="n">
        <v>1932</v>
      </c>
      <c r="C3691" s="12" t="n">
        <v>35</v>
      </c>
      <c r="D3691" s="12" t="n">
        <v>1</v>
      </c>
      <c r="E3691" s="16" t="n">
        <v>749</v>
      </c>
      <c r="F3691" s="12" t="n">
        <v>10</v>
      </c>
      <c r="G3691" s="12" t="str">
        <f aca="false">INDEX(Products!$C$2:$C$181,MATCH(C3691,Products!$A$2:$A$181,0))</f>
        <v>Home &amp; Kitchen</v>
      </c>
      <c r="H3691" s="16" t="n">
        <f aca="false">INDEX(Products!$E$2:$E$181,MATCH(C3691,Products!$A$2:$A$181,0))</f>
        <v>559.79</v>
      </c>
      <c r="I3691" s="12" t="str">
        <f aca="false">INDEX(Orders!$G$2:$G$3525,MATCH(B3691,Orders!$A$2:$A$3525,0))</f>
        <v>Cancelled</v>
      </c>
      <c r="J3691" s="16" t="n">
        <f aca="false">D3691*E3691*(1-F3691/100)</f>
        <v>674.1</v>
      </c>
      <c r="K3691" s="16" t="n">
        <f aca="false">D3691*H3691</f>
        <v>559.79</v>
      </c>
      <c r="L3691" s="16" t="n">
        <f aca="false">J3691-K3691</f>
        <v>114.31</v>
      </c>
    </row>
    <row r="3692" customFormat="false" ht="15" hidden="false" customHeight="false" outlineLevel="0" collapsed="false">
      <c r="A3692" s="12" t="n">
        <v>3691</v>
      </c>
      <c r="B3692" s="12" t="n">
        <v>1933</v>
      </c>
      <c r="C3692" s="12" t="n">
        <v>89</v>
      </c>
      <c r="D3692" s="12" t="n">
        <v>1</v>
      </c>
      <c r="E3692" s="16" t="n">
        <v>2179</v>
      </c>
      <c r="F3692" s="12" t="n">
        <v>0</v>
      </c>
      <c r="G3692" s="12" t="str">
        <f aca="false">INDEX(Products!$C$2:$C$181,MATCH(C3692,Products!$A$2:$A$181,0))</f>
        <v>Fashion</v>
      </c>
      <c r="H3692" s="16" t="n">
        <f aca="false">INDEX(Products!$E$2:$E$181,MATCH(C3692,Products!$A$2:$A$181,0))</f>
        <v>1366.99</v>
      </c>
      <c r="I3692" s="12" t="str">
        <f aca="false">INDEX(Orders!$G$2:$G$3525,MATCH(B3692,Orders!$A$2:$A$3525,0))</f>
        <v>Delivered</v>
      </c>
      <c r="J3692" s="16" t="n">
        <f aca="false">D3692*E3692*(1-F3692/100)</f>
        <v>2179</v>
      </c>
      <c r="K3692" s="16" t="n">
        <f aca="false">D3692*H3692</f>
        <v>1366.99</v>
      </c>
      <c r="L3692" s="16" t="n">
        <f aca="false">J3692-K3692</f>
        <v>812.01</v>
      </c>
    </row>
    <row r="3693" customFormat="false" ht="15" hidden="false" customHeight="false" outlineLevel="0" collapsed="false">
      <c r="A3693" s="12" t="n">
        <v>3692</v>
      </c>
      <c r="B3693" s="12" t="n">
        <v>1934</v>
      </c>
      <c r="C3693" s="12" t="n">
        <v>167</v>
      </c>
      <c r="D3693" s="12" t="n">
        <v>1</v>
      </c>
      <c r="E3693" s="16" t="n">
        <v>119</v>
      </c>
      <c r="F3693" s="12" t="n">
        <v>10</v>
      </c>
      <c r="G3693" s="12" t="str">
        <f aca="false">INDEX(Products!$C$2:$C$181,MATCH(C3693,Products!$A$2:$A$181,0))</f>
        <v>Books &amp; Stationery</v>
      </c>
      <c r="H3693" s="16" t="n">
        <f aca="false">INDEX(Products!$E$2:$E$181,MATCH(C3693,Products!$A$2:$A$181,0))</f>
        <v>68.21</v>
      </c>
      <c r="I3693" s="12" t="str">
        <f aca="false">INDEX(Orders!$G$2:$G$3525,MATCH(B3693,Orders!$A$2:$A$3525,0))</f>
        <v>Delivered</v>
      </c>
      <c r="J3693" s="16" t="n">
        <f aca="false">D3693*E3693*(1-F3693/100)</f>
        <v>107.1</v>
      </c>
      <c r="K3693" s="16" t="n">
        <f aca="false">D3693*H3693</f>
        <v>68.21</v>
      </c>
      <c r="L3693" s="16" t="n">
        <f aca="false">J3693-K3693</f>
        <v>38.89</v>
      </c>
    </row>
    <row r="3694" customFormat="false" ht="15" hidden="false" customHeight="false" outlineLevel="0" collapsed="false">
      <c r="A3694" s="12" t="n">
        <v>3693</v>
      </c>
      <c r="B3694" s="12" t="n">
        <v>1935</v>
      </c>
      <c r="C3694" s="12" t="n">
        <v>162</v>
      </c>
      <c r="D3694" s="12" t="n">
        <v>3</v>
      </c>
      <c r="E3694" s="16" t="n">
        <v>639</v>
      </c>
      <c r="F3694" s="12" t="n">
        <v>0</v>
      </c>
      <c r="G3694" s="12" t="str">
        <f aca="false">INDEX(Products!$C$2:$C$181,MATCH(C3694,Products!$A$2:$A$181,0))</f>
        <v>Books &amp; Stationery</v>
      </c>
      <c r="H3694" s="16" t="n">
        <f aca="false">INDEX(Products!$E$2:$E$181,MATCH(C3694,Products!$A$2:$A$181,0))</f>
        <v>387.23</v>
      </c>
      <c r="I3694" s="12" t="str">
        <f aca="false">INDEX(Orders!$G$2:$G$3525,MATCH(B3694,Orders!$A$2:$A$3525,0))</f>
        <v>Delivered</v>
      </c>
      <c r="J3694" s="16" t="n">
        <f aca="false">D3694*E3694*(1-F3694/100)</f>
        <v>1917</v>
      </c>
      <c r="K3694" s="16" t="n">
        <f aca="false">D3694*H3694</f>
        <v>1161.69</v>
      </c>
      <c r="L3694" s="16" t="n">
        <f aca="false">J3694-K3694</f>
        <v>755.31</v>
      </c>
    </row>
    <row r="3695" customFormat="false" ht="15" hidden="false" customHeight="false" outlineLevel="0" collapsed="false">
      <c r="A3695" s="12" t="n">
        <v>3694</v>
      </c>
      <c r="B3695" s="12" t="n">
        <v>1936</v>
      </c>
      <c r="C3695" s="12" t="n">
        <v>127</v>
      </c>
      <c r="D3695" s="12" t="n">
        <v>1</v>
      </c>
      <c r="E3695" s="16" t="n">
        <v>3449</v>
      </c>
      <c r="F3695" s="12" t="n">
        <v>0</v>
      </c>
      <c r="G3695" s="12" t="str">
        <f aca="false">INDEX(Products!$C$2:$C$181,MATCH(C3695,Products!$A$2:$A$181,0))</f>
        <v>Sports &amp; Fitness</v>
      </c>
      <c r="H3695" s="16" t="n">
        <f aca="false">INDEX(Products!$E$2:$E$181,MATCH(C3695,Products!$A$2:$A$181,0))</f>
        <v>2115.56</v>
      </c>
      <c r="I3695" s="12" t="str">
        <f aca="false">INDEX(Orders!$G$2:$G$3525,MATCH(B3695,Orders!$A$2:$A$3525,0))</f>
        <v>Delivered</v>
      </c>
      <c r="J3695" s="16" t="n">
        <f aca="false">D3695*E3695*(1-F3695/100)</f>
        <v>3449</v>
      </c>
      <c r="K3695" s="16" t="n">
        <f aca="false">D3695*H3695</f>
        <v>2115.56</v>
      </c>
      <c r="L3695" s="16" t="n">
        <f aca="false">J3695-K3695</f>
        <v>1333.44</v>
      </c>
    </row>
    <row r="3696" customFormat="false" ht="15" hidden="false" customHeight="false" outlineLevel="0" collapsed="false">
      <c r="A3696" s="12" t="n">
        <v>3695</v>
      </c>
      <c r="B3696" s="12" t="n">
        <v>1936</v>
      </c>
      <c r="C3696" s="12" t="n">
        <v>156</v>
      </c>
      <c r="D3696" s="12" t="n">
        <v>1</v>
      </c>
      <c r="E3696" s="16" t="n">
        <v>459</v>
      </c>
      <c r="F3696" s="12" t="n">
        <v>5</v>
      </c>
      <c r="G3696" s="12" t="str">
        <f aca="false">INDEX(Products!$C$2:$C$181,MATCH(C3696,Products!$A$2:$A$181,0))</f>
        <v>Books &amp; Stationery</v>
      </c>
      <c r="H3696" s="16" t="n">
        <f aca="false">INDEX(Products!$E$2:$E$181,MATCH(C3696,Products!$A$2:$A$181,0))</f>
        <v>259.65</v>
      </c>
      <c r="I3696" s="12" t="str">
        <f aca="false">INDEX(Orders!$G$2:$G$3525,MATCH(B3696,Orders!$A$2:$A$3525,0))</f>
        <v>Delivered</v>
      </c>
      <c r="J3696" s="16" t="n">
        <f aca="false">D3696*E3696*(1-F3696/100)</f>
        <v>436.05</v>
      </c>
      <c r="K3696" s="16" t="n">
        <f aca="false">D3696*H3696</f>
        <v>259.65</v>
      </c>
      <c r="L3696" s="16" t="n">
        <f aca="false">J3696-K3696</f>
        <v>176.4</v>
      </c>
    </row>
    <row r="3697" customFormat="false" ht="15" hidden="false" customHeight="false" outlineLevel="0" collapsed="false">
      <c r="A3697" s="12" t="n">
        <v>3696</v>
      </c>
      <c r="B3697" s="12" t="n">
        <v>1937</v>
      </c>
      <c r="C3697" s="12" t="n">
        <v>22</v>
      </c>
      <c r="D3697" s="12" t="n">
        <v>1</v>
      </c>
      <c r="E3697" s="16" t="n">
        <v>989</v>
      </c>
      <c r="F3697" s="12" t="n">
        <v>0</v>
      </c>
      <c r="G3697" s="12" t="str">
        <f aca="false">INDEX(Products!$C$2:$C$181,MATCH(C3697,Products!$A$2:$A$181,0))</f>
        <v>Electronics</v>
      </c>
      <c r="H3697" s="16" t="n">
        <f aca="false">INDEX(Products!$E$2:$E$181,MATCH(C3697,Products!$A$2:$A$181,0))</f>
        <v>723.81</v>
      </c>
      <c r="I3697" s="12" t="str">
        <f aca="false">INDEX(Orders!$G$2:$G$3525,MATCH(B3697,Orders!$A$2:$A$3525,0))</f>
        <v>Delivered</v>
      </c>
      <c r="J3697" s="16" t="n">
        <f aca="false">D3697*E3697*(1-F3697/100)</f>
        <v>989</v>
      </c>
      <c r="K3697" s="16" t="n">
        <f aca="false">D3697*H3697</f>
        <v>723.81</v>
      </c>
      <c r="L3697" s="16" t="n">
        <f aca="false">J3697-K3697</f>
        <v>265.19</v>
      </c>
    </row>
    <row r="3698" customFormat="false" ht="15" hidden="false" customHeight="false" outlineLevel="0" collapsed="false">
      <c r="A3698" s="12" t="n">
        <v>3697</v>
      </c>
      <c r="B3698" s="12" t="n">
        <v>1937</v>
      </c>
      <c r="C3698" s="12" t="n">
        <v>1</v>
      </c>
      <c r="D3698" s="12" t="n">
        <v>1</v>
      </c>
      <c r="E3698" s="16" t="n">
        <v>2759</v>
      </c>
      <c r="F3698" s="12" t="n">
        <v>10</v>
      </c>
      <c r="G3698" s="12" t="str">
        <f aca="false">INDEX(Products!$C$2:$C$181,MATCH(C3698,Products!$A$2:$A$181,0))</f>
        <v>Electronics</v>
      </c>
      <c r="H3698" s="16" t="n">
        <f aca="false">INDEX(Products!$E$2:$E$181,MATCH(C3698,Products!$A$2:$A$181,0))</f>
        <v>2042.05</v>
      </c>
      <c r="I3698" s="12" t="str">
        <f aca="false">INDEX(Orders!$G$2:$G$3525,MATCH(B3698,Orders!$A$2:$A$3525,0))</f>
        <v>Delivered</v>
      </c>
      <c r="J3698" s="16" t="n">
        <f aca="false">D3698*E3698*(1-F3698/100)</f>
        <v>2483.1</v>
      </c>
      <c r="K3698" s="16" t="n">
        <f aca="false">D3698*H3698</f>
        <v>2042.05</v>
      </c>
      <c r="L3698" s="16" t="n">
        <f aca="false">J3698-K3698</f>
        <v>441.05</v>
      </c>
    </row>
    <row r="3699" customFormat="false" ht="15" hidden="false" customHeight="false" outlineLevel="0" collapsed="false">
      <c r="A3699" s="12" t="n">
        <v>3698</v>
      </c>
      <c r="B3699" s="12" t="n">
        <v>1938</v>
      </c>
      <c r="C3699" s="12" t="n">
        <v>70</v>
      </c>
      <c r="D3699" s="12" t="n">
        <v>2</v>
      </c>
      <c r="E3699" s="16" t="n">
        <v>1289</v>
      </c>
      <c r="F3699" s="12" t="n">
        <v>0</v>
      </c>
      <c r="G3699" s="12" t="str">
        <f aca="false">INDEX(Products!$C$2:$C$181,MATCH(C3699,Products!$A$2:$A$181,0))</f>
        <v>Fashion</v>
      </c>
      <c r="H3699" s="16" t="n">
        <f aca="false">INDEX(Products!$E$2:$E$181,MATCH(C3699,Products!$A$2:$A$181,0))</f>
        <v>959.48</v>
      </c>
      <c r="I3699" s="12" t="str">
        <f aca="false">INDEX(Orders!$G$2:$G$3525,MATCH(B3699,Orders!$A$2:$A$3525,0))</f>
        <v>Delivered</v>
      </c>
      <c r="J3699" s="16" t="n">
        <f aca="false">D3699*E3699*(1-F3699/100)</f>
        <v>2578</v>
      </c>
      <c r="K3699" s="16" t="n">
        <f aca="false">D3699*H3699</f>
        <v>1918.96</v>
      </c>
      <c r="L3699" s="16" t="n">
        <f aca="false">J3699-K3699</f>
        <v>659.04</v>
      </c>
    </row>
    <row r="3700" customFormat="false" ht="15" hidden="false" customHeight="false" outlineLevel="0" collapsed="false">
      <c r="A3700" s="12" t="n">
        <v>3699</v>
      </c>
      <c r="B3700" s="12" t="n">
        <v>1939</v>
      </c>
      <c r="C3700" s="12" t="n">
        <v>114</v>
      </c>
      <c r="D3700" s="12" t="n">
        <v>1</v>
      </c>
      <c r="E3700" s="16" t="n">
        <v>1769</v>
      </c>
      <c r="F3700" s="12" t="n">
        <v>15</v>
      </c>
      <c r="G3700" s="12" t="str">
        <f aca="false">INDEX(Products!$C$2:$C$181,MATCH(C3700,Products!$A$2:$A$181,0))</f>
        <v>Beauty</v>
      </c>
      <c r="H3700" s="16" t="n">
        <f aca="false">INDEX(Products!$E$2:$E$181,MATCH(C3700,Products!$A$2:$A$181,0))</f>
        <v>1112.03</v>
      </c>
      <c r="I3700" s="12" t="str">
        <f aca="false">INDEX(Orders!$G$2:$G$3525,MATCH(B3700,Orders!$A$2:$A$3525,0))</f>
        <v>Delivered</v>
      </c>
      <c r="J3700" s="16" t="n">
        <f aca="false">D3700*E3700*(1-F3700/100)</f>
        <v>1503.65</v>
      </c>
      <c r="K3700" s="16" t="n">
        <f aca="false">D3700*H3700</f>
        <v>1112.03</v>
      </c>
      <c r="L3700" s="16" t="n">
        <f aca="false">J3700-K3700</f>
        <v>391.62</v>
      </c>
    </row>
    <row r="3701" customFormat="false" ht="15" hidden="false" customHeight="false" outlineLevel="0" collapsed="false">
      <c r="A3701" s="12" t="n">
        <v>3700</v>
      </c>
      <c r="B3701" s="12" t="n">
        <v>1939</v>
      </c>
      <c r="C3701" s="12" t="n">
        <v>131</v>
      </c>
      <c r="D3701" s="12" t="n">
        <v>1</v>
      </c>
      <c r="E3701" s="16" t="n">
        <v>2569</v>
      </c>
      <c r="F3701" s="12" t="n">
        <v>0</v>
      </c>
      <c r="G3701" s="12" t="str">
        <f aca="false">INDEX(Products!$C$2:$C$181,MATCH(C3701,Products!$A$2:$A$181,0))</f>
        <v>Sports &amp; Fitness</v>
      </c>
      <c r="H3701" s="16" t="n">
        <f aca="false">INDEX(Products!$E$2:$E$181,MATCH(C3701,Products!$A$2:$A$181,0))</f>
        <v>1921.64</v>
      </c>
      <c r="I3701" s="12" t="str">
        <f aca="false">INDEX(Orders!$G$2:$G$3525,MATCH(B3701,Orders!$A$2:$A$3525,0))</f>
        <v>Delivered</v>
      </c>
      <c r="J3701" s="16" t="n">
        <f aca="false">D3701*E3701*(1-F3701/100)</f>
        <v>2569</v>
      </c>
      <c r="K3701" s="16" t="n">
        <f aca="false">D3701*H3701</f>
        <v>1921.64</v>
      </c>
      <c r="L3701" s="16" t="n">
        <f aca="false">J3701-K3701</f>
        <v>647.36</v>
      </c>
    </row>
    <row r="3702" customFormat="false" ht="15" hidden="false" customHeight="false" outlineLevel="0" collapsed="false">
      <c r="A3702" s="12" t="n">
        <v>3701</v>
      </c>
      <c r="B3702" s="12" t="n">
        <v>1939</v>
      </c>
      <c r="C3702" s="12" t="n">
        <v>45</v>
      </c>
      <c r="D3702" s="12" t="n">
        <v>1</v>
      </c>
      <c r="E3702" s="16" t="n">
        <v>4489</v>
      </c>
      <c r="F3702" s="12" t="n">
        <v>0</v>
      </c>
      <c r="G3702" s="12" t="str">
        <f aca="false">INDEX(Products!$C$2:$C$181,MATCH(C3702,Products!$A$2:$A$181,0))</f>
        <v>Home &amp; Kitchen</v>
      </c>
      <c r="H3702" s="16" t="n">
        <f aca="false">INDEX(Products!$E$2:$E$181,MATCH(C3702,Products!$A$2:$A$181,0))</f>
        <v>2892.9</v>
      </c>
      <c r="I3702" s="12" t="str">
        <f aca="false">INDEX(Orders!$G$2:$G$3525,MATCH(B3702,Orders!$A$2:$A$3525,0))</f>
        <v>Delivered</v>
      </c>
      <c r="J3702" s="16" t="n">
        <f aca="false">D3702*E3702*(1-F3702/100)</f>
        <v>4489</v>
      </c>
      <c r="K3702" s="16" t="n">
        <f aca="false">D3702*H3702</f>
        <v>2892.9</v>
      </c>
      <c r="L3702" s="16" t="n">
        <f aca="false">J3702-K3702</f>
        <v>1596.1</v>
      </c>
    </row>
    <row r="3703" customFormat="false" ht="15" hidden="false" customHeight="false" outlineLevel="0" collapsed="false">
      <c r="A3703" s="12" t="n">
        <v>3702</v>
      </c>
      <c r="B3703" s="12" t="n">
        <v>1940</v>
      </c>
      <c r="C3703" s="12" t="n">
        <v>27</v>
      </c>
      <c r="D3703" s="12" t="n">
        <v>1</v>
      </c>
      <c r="E3703" s="16" t="n">
        <v>5699</v>
      </c>
      <c r="F3703" s="12" t="n">
        <v>0</v>
      </c>
      <c r="G3703" s="12" t="str">
        <f aca="false">INDEX(Products!$C$2:$C$181,MATCH(C3703,Products!$A$2:$A$181,0))</f>
        <v>Electronics</v>
      </c>
      <c r="H3703" s="16" t="n">
        <f aca="false">INDEX(Products!$E$2:$E$181,MATCH(C3703,Products!$A$2:$A$181,0))</f>
        <v>4154.37</v>
      </c>
      <c r="I3703" s="12" t="str">
        <f aca="false">INDEX(Orders!$G$2:$G$3525,MATCH(B3703,Orders!$A$2:$A$3525,0))</f>
        <v>Cancelled</v>
      </c>
      <c r="J3703" s="16" t="n">
        <f aca="false">D3703*E3703*(1-F3703/100)</f>
        <v>5699</v>
      </c>
      <c r="K3703" s="16" t="n">
        <f aca="false">D3703*H3703</f>
        <v>4154.37</v>
      </c>
      <c r="L3703" s="16" t="n">
        <f aca="false">J3703-K3703</f>
        <v>1544.63</v>
      </c>
    </row>
    <row r="3704" customFormat="false" ht="15" hidden="false" customHeight="false" outlineLevel="0" collapsed="false">
      <c r="A3704" s="12" t="n">
        <v>3703</v>
      </c>
      <c r="B3704" s="12" t="n">
        <v>1941</v>
      </c>
      <c r="C3704" s="12" t="n">
        <v>18</v>
      </c>
      <c r="D3704" s="12" t="n">
        <v>1</v>
      </c>
      <c r="E3704" s="16" t="n">
        <v>5829</v>
      </c>
      <c r="F3704" s="12" t="n">
        <v>0</v>
      </c>
      <c r="G3704" s="12" t="str">
        <f aca="false">INDEX(Products!$C$2:$C$181,MATCH(C3704,Products!$A$2:$A$181,0))</f>
        <v>Electronics</v>
      </c>
      <c r="H3704" s="16" t="n">
        <f aca="false">INDEX(Products!$E$2:$E$181,MATCH(C3704,Products!$A$2:$A$181,0))</f>
        <v>4148.38</v>
      </c>
      <c r="I3704" s="12" t="str">
        <f aca="false">INDEX(Orders!$G$2:$G$3525,MATCH(B3704,Orders!$A$2:$A$3525,0))</f>
        <v>Delivered</v>
      </c>
      <c r="J3704" s="16" t="n">
        <f aca="false">D3704*E3704*(1-F3704/100)</f>
        <v>5829</v>
      </c>
      <c r="K3704" s="16" t="n">
        <f aca="false">D3704*H3704</f>
        <v>4148.38</v>
      </c>
      <c r="L3704" s="16" t="n">
        <f aca="false">J3704-K3704</f>
        <v>1680.62</v>
      </c>
    </row>
    <row r="3705" customFormat="false" ht="15" hidden="false" customHeight="false" outlineLevel="0" collapsed="false">
      <c r="A3705" s="12" t="n">
        <v>3704</v>
      </c>
      <c r="B3705" s="12" t="n">
        <v>1941</v>
      </c>
      <c r="C3705" s="12" t="n">
        <v>101</v>
      </c>
      <c r="D3705" s="12" t="n">
        <v>1</v>
      </c>
      <c r="E3705" s="16" t="n">
        <v>1219</v>
      </c>
      <c r="F3705" s="12" t="n">
        <v>0</v>
      </c>
      <c r="G3705" s="12" t="str">
        <f aca="false">INDEX(Products!$C$2:$C$181,MATCH(C3705,Products!$A$2:$A$181,0))</f>
        <v>Beauty</v>
      </c>
      <c r="H3705" s="16" t="n">
        <f aca="false">INDEX(Products!$E$2:$E$181,MATCH(C3705,Products!$A$2:$A$181,0))</f>
        <v>690.96</v>
      </c>
      <c r="I3705" s="12" t="str">
        <f aca="false">INDEX(Orders!$G$2:$G$3525,MATCH(B3705,Orders!$A$2:$A$3525,0))</f>
        <v>Delivered</v>
      </c>
      <c r="J3705" s="16" t="n">
        <f aca="false">D3705*E3705*(1-F3705/100)</f>
        <v>1219</v>
      </c>
      <c r="K3705" s="16" t="n">
        <f aca="false">D3705*H3705</f>
        <v>690.96</v>
      </c>
      <c r="L3705" s="16" t="n">
        <f aca="false">J3705-K3705</f>
        <v>528.04</v>
      </c>
    </row>
    <row r="3706" customFormat="false" ht="15" hidden="false" customHeight="false" outlineLevel="0" collapsed="false">
      <c r="A3706" s="12" t="n">
        <v>3705</v>
      </c>
      <c r="B3706" s="12" t="n">
        <v>1942</v>
      </c>
      <c r="C3706" s="12" t="n">
        <v>164</v>
      </c>
      <c r="D3706" s="12" t="n">
        <v>1</v>
      </c>
      <c r="E3706" s="16" t="n">
        <v>549</v>
      </c>
      <c r="F3706" s="12" t="n">
        <v>0</v>
      </c>
      <c r="G3706" s="12" t="str">
        <f aca="false">INDEX(Products!$C$2:$C$181,MATCH(C3706,Products!$A$2:$A$181,0))</f>
        <v>Books &amp; Stationery</v>
      </c>
      <c r="H3706" s="16" t="n">
        <f aca="false">INDEX(Products!$E$2:$E$181,MATCH(C3706,Products!$A$2:$A$181,0))</f>
        <v>369.12</v>
      </c>
      <c r="I3706" s="12" t="str">
        <f aca="false">INDEX(Orders!$G$2:$G$3525,MATCH(B3706,Orders!$A$2:$A$3525,0))</f>
        <v>Delivered</v>
      </c>
      <c r="J3706" s="16" t="n">
        <f aca="false">D3706*E3706*(1-F3706/100)</f>
        <v>549</v>
      </c>
      <c r="K3706" s="16" t="n">
        <f aca="false">D3706*H3706</f>
        <v>369.12</v>
      </c>
      <c r="L3706" s="16" t="n">
        <f aca="false">J3706-K3706</f>
        <v>179.88</v>
      </c>
    </row>
    <row r="3707" customFormat="false" ht="15" hidden="false" customHeight="false" outlineLevel="0" collapsed="false">
      <c r="A3707" s="12" t="n">
        <v>3706</v>
      </c>
      <c r="B3707" s="12" t="n">
        <v>1943</v>
      </c>
      <c r="C3707" s="12" t="n">
        <v>41</v>
      </c>
      <c r="D3707" s="12" t="n">
        <v>1</v>
      </c>
      <c r="E3707" s="16" t="n">
        <v>4379</v>
      </c>
      <c r="F3707" s="12" t="n">
        <v>5</v>
      </c>
      <c r="G3707" s="12" t="str">
        <f aca="false">INDEX(Products!$C$2:$C$181,MATCH(C3707,Products!$A$2:$A$181,0))</f>
        <v>Home &amp; Kitchen</v>
      </c>
      <c r="H3707" s="16" t="n">
        <f aca="false">INDEX(Products!$E$2:$E$181,MATCH(C3707,Products!$A$2:$A$181,0))</f>
        <v>2954.33</v>
      </c>
      <c r="I3707" s="12" t="str">
        <f aca="false">INDEX(Orders!$G$2:$G$3525,MATCH(B3707,Orders!$A$2:$A$3525,0))</f>
        <v>Cancelled</v>
      </c>
      <c r="J3707" s="16" t="n">
        <f aca="false">D3707*E3707*(1-F3707/100)</f>
        <v>4160.05</v>
      </c>
      <c r="K3707" s="16" t="n">
        <f aca="false">D3707*H3707</f>
        <v>2954.33</v>
      </c>
      <c r="L3707" s="16" t="n">
        <f aca="false">J3707-K3707</f>
        <v>1205.72</v>
      </c>
    </row>
    <row r="3708" customFormat="false" ht="15" hidden="false" customHeight="false" outlineLevel="0" collapsed="false">
      <c r="A3708" s="12" t="n">
        <v>3707</v>
      </c>
      <c r="B3708" s="12" t="n">
        <v>1943</v>
      </c>
      <c r="C3708" s="12" t="n">
        <v>104</v>
      </c>
      <c r="D3708" s="12" t="n">
        <v>1</v>
      </c>
      <c r="E3708" s="16" t="n">
        <v>329</v>
      </c>
      <c r="F3708" s="12" t="n">
        <v>0</v>
      </c>
      <c r="G3708" s="12" t="str">
        <f aca="false">INDEX(Products!$C$2:$C$181,MATCH(C3708,Products!$A$2:$A$181,0))</f>
        <v>Beauty</v>
      </c>
      <c r="H3708" s="16" t="n">
        <f aca="false">INDEX(Products!$E$2:$E$181,MATCH(C3708,Products!$A$2:$A$181,0))</f>
        <v>224.61</v>
      </c>
      <c r="I3708" s="12" t="str">
        <f aca="false">INDEX(Orders!$G$2:$G$3525,MATCH(B3708,Orders!$A$2:$A$3525,0))</f>
        <v>Cancelled</v>
      </c>
      <c r="J3708" s="16" t="n">
        <f aca="false">D3708*E3708*(1-F3708/100)</f>
        <v>329</v>
      </c>
      <c r="K3708" s="16" t="n">
        <f aca="false">D3708*H3708</f>
        <v>224.61</v>
      </c>
      <c r="L3708" s="16" t="n">
        <f aca="false">J3708-K3708</f>
        <v>104.39</v>
      </c>
    </row>
    <row r="3709" customFormat="false" ht="15" hidden="false" customHeight="false" outlineLevel="0" collapsed="false">
      <c r="A3709" s="12" t="n">
        <v>3708</v>
      </c>
      <c r="B3709" s="12" t="n">
        <v>1943</v>
      </c>
      <c r="C3709" s="12" t="n">
        <v>65</v>
      </c>
      <c r="D3709" s="12" t="n">
        <v>1</v>
      </c>
      <c r="E3709" s="16" t="n">
        <v>329</v>
      </c>
      <c r="F3709" s="12" t="n">
        <v>0</v>
      </c>
      <c r="G3709" s="12" t="str">
        <f aca="false">INDEX(Products!$C$2:$C$181,MATCH(C3709,Products!$A$2:$A$181,0))</f>
        <v>Fashion</v>
      </c>
      <c r="H3709" s="16" t="n">
        <f aca="false">INDEX(Products!$E$2:$E$181,MATCH(C3709,Products!$A$2:$A$181,0))</f>
        <v>214.56</v>
      </c>
      <c r="I3709" s="12" t="str">
        <f aca="false">INDEX(Orders!$G$2:$G$3525,MATCH(B3709,Orders!$A$2:$A$3525,0))</f>
        <v>Cancelled</v>
      </c>
      <c r="J3709" s="16" t="n">
        <f aca="false">D3709*E3709*(1-F3709/100)</f>
        <v>329</v>
      </c>
      <c r="K3709" s="16" t="n">
        <f aca="false">D3709*H3709</f>
        <v>214.56</v>
      </c>
      <c r="L3709" s="16" t="n">
        <f aca="false">J3709-K3709</f>
        <v>114.44</v>
      </c>
    </row>
    <row r="3710" customFormat="false" ht="15" hidden="false" customHeight="false" outlineLevel="0" collapsed="false">
      <c r="A3710" s="12" t="n">
        <v>3709</v>
      </c>
      <c r="B3710" s="12" t="n">
        <v>1944</v>
      </c>
      <c r="C3710" s="12" t="n">
        <v>104</v>
      </c>
      <c r="D3710" s="12" t="n">
        <v>1</v>
      </c>
      <c r="E3710" s="16" t="n">
        <v>329</v>
      </c>
      <c r="F3710" s="12" t="n">
        <v>15</v>
      </c>
      <c r="G3710" s="12" t="str">
        <f aca="false">INDEX(Products!$C$2:$C$181,MATCH(C3710,Products!$A$2:$A$181,0))</f>
        <v>Beauty</v>
      </c>
      <c r="H3710" s="16" t="n">
        <f aca="false">INDEX(Products!$E$2:$E$181,MATCH(C3710,Products!$A$2:$A$181,0))</f>
        <v>224.61</v>
      </c>
      <c r="I3710" s="12" t="str">
        <f aca="false">INDEX(Orders!$G$2:$G$3525,MATCH(B3710,Orders!$A$2:$A$3525,0))</f>
        <v>Delivered</v>
      </c>
      <c r="J3710" s="16" t="n">
        <f aca="false">D3710*E3710*(1-F3710/100)</f>
        <v>279.65</v>
      </c>
      <c r="K3710" s="16" t="n">
        <f aca="false">D3710*H3710</f>
        <v>224.61</v>
      </c>
      <c r="L3710" s="16" t="n">
        <f aca="false">J3710-K3710</f>
        <v>55.04</v>
      </c>
    </row>
    <row r="3711" customFormat="false" ht="15" hidden="false" customHeight="false" outlineLevel="0" collapsed="false">
      <c r="A3711" s="12" t="n">
        <v>3710</v>
      </c>
      <c r="B3711" s="12" t="n">
        <v>1945</v>
      </c>
      <c r="C3711" s="12" t="n">
        <v>22</v>
      </c>
      <c r="D3711" s="12" t="n">
        <v>1</v>
      </c>
      <c r="E3711" s="16" t="n">
        <v>989</v>
      </c>
      <c r="F3711" s="12" t="n">
        <v>0</v>
      </c>
      <c r="G3711" s="12" t="str">
        <f aca="false">INDEX(Products!$C$2:$C$181,MATCH(C3711,Products!$A$2:$A$181,0))</f>
        <v>Electronics</v>
      </c>
      <c r="H3711" s="16" t="n">
        <f aca="false">INDEX(Products!$E$2:$E$181,MATCH(C3711,Products!$A$2:$A$181,0))</f>
        <v>723.81</v>
      </c>
      <c r="I3711" s="12" t="str">
        <f aca="false">INDEX(Orders!$G$2:$G$3525,MATCH(B3711,Orders!$A$2:$A$3525,0))</f>
        <v>Cancelled</v>
      </c>
      <c r="J3711" s="16" t="n">
        <f aca="false">D3711*E3711*(1-F3711/100)</f>
        <v>989</v>
      </c>
      <c r="K3711" s="16" t="n">
        <f aca="false">D3711*H3711</f>
        <v>723.81</v>
      </c>
      <c r="L3711" s="16" t="n">
        <f aca="false">J3711-K3711</f>
        <v>265.19</v>
      </c>
    </row>
    <row r="3712" customFormat="false" ht="15" hidden="false" customHeight="false" outlineLevel="0" collapsed="false">
      <c r="A3712" s="12" t="n">
        <v>3711</v>
      </c>
      <c r="B3712" s="12" t="n">
        <v>1945</v>
      </c>
      <c r="C3712" s="12" t="n">
        <v>148</v>
      </c>
      <c r="D3712" s="12" t="n">
        <v>1</v>
      </c>
      <c r="E3712" s="16" t="n">
        <v>739</v>
      </c>
      <c r="F3712" s="12" t="n">
        <v>0</v>
      </c>
      <c r="G3712" s="12" t="str">
        <f aca="false">INDEX(Products!$C$2:$C$181,MATCH(C3712,Products!$A$2:$A$181,0))</f>
        <v>Sports &amp; Fitness</v>
      </c>
      <c r="H3712" s="16" t="n">
        <f aca="false">INDEX(Products!$E$2:$E$181,MATCH(C3712,Products!$A$2:$A$181,0))</f>
        <v>483.64</v>
      </c>
      <c r="I3712" s="12" t="str">
        <f aca="false">INDEX(Orders!$G$2:$G$3525,MATCH(B3712,Orders!$A$2:$A$3525,0))</f>
        <v>Cancelled</v>
      </c>
      <c r="J3712" s="16" t="n">
        <f aca="false">D3712*E3712*(1-F3712/100)</f>
        <v>739</v>
      </c>
      <c r="K3712" s="16" t="n">
        <f aca="false">D3712*H3712</f>
        <v>483.64</v>
      </c>
      <c r="L3712" s="16" t="n">
        <f aca="false">J3712-K3712</f>
        <v>255.36</v>
      </c>
    </row>
    <row r="3713" customFormat="false" ht="15" hidden="false" customHeight="false" outlineLevel="0" collapsed="false">
      <c r="A3713" s="12" t="n">
        <v>3712</v>
      </c>
      <c r="B3713" s="12" t="n">
        <v>1946</v>
      </c>
      <c r="C3713" s="12" t="n">
        <v>134</v>
      </c>
      <c r="D3713" s="12" t="n">
        <v>1</v>
      </c>
      <c r="E3713" s="16" t="n">
        <v>2869</v>
      </c>
      <c r="F3713" s="12" t="n">
        <v>0</v>
      </c>
      <c r="G3713" s="12" t="str">
        <f aca="false">INDEX(Products!$C$2:$C$181,MATCH(C3713,Products!$A$2:$A$181,0))</f>
        <v>Sports &amp; Fitness</v>
      </c>
      <c r="H3713" s="16" t="n">
        <f aca="false">INDEX(Products!$E$2:$E$181,MATCH(C3713,Products!$A$2:$A$181,0))</f>
        <v>1981.04</v>
      </c>
      <c r="I3713" s="12" t="str">
        <f aca="false">INDEX(Orders!$G$2:$G$3525,MATCH(B3713,Orders!$A$2:$A$3525,0))</f>
        <v>Delivered</v>
      </c>
      <c r="J3713" s="16" t="n">
        <f aca="false">D3713*E3713*(1-F3713/100)</f>
        <v>2869</v>
      </c>
      <c r="K3713" s="16" t="n">
        <f aca="false">D3713*H3713</f>
        <v>1981.04</v>
      </c>
      <c r="L3713" s="16" t="n">
        <f aca="false">J3713-K3713</f>
        <v>887.96</v>
      </c>
    </row>
    <row r="3714" customFormat="false" ht="15" hidden="false" customHeight="false" outlineLevel="0" collapsed="false">
      <c r="A3714" s="12" t="n">
        <v>3713</v>
      </c>
      <c r="B3714" s="12" t="n">
        <v>1947</v>
      </c>
      <c r="C3714" s="12" t="n">
        <v>23</v>
      </c>
      <c r="D3714" s="12" t="n">
        <v>1</v>
      </c>
      <c r="E3714" s="16" t="n">
        <v>2159</v>
      </c>
      <c r="F3714" s="12" t="n">
        <v>0</v>
      </c>
      <c r="G3714" s="12" t="str">
        <f aca="false">INDEX(Products!$C$2:$C$181,MATCH(C3714,Products!$A$2:$A$181,0))</f>
        <v>Electronics</v>
      </c>
      <c r="H3714" s="16" t="n">
        <f aca="false">INDEX(Products!$E$2:$E$181,MATCH(C3714,Products!$A$2:$A$181,0))</f>
        <v>1473.53</v>
      </c>
      <c r="I3714" s="12" t="str">
        <f aca="false">INDEX(Orders!$G$2:$G$3525,MATCH(B3714,Orders!$A$2:$A$3525,0))</f>
        <v>Delivered</v>
      </c>
      <c r="J3714" s="16" t="n">
        <f aca="false">D3714*E3714*(1-F3714/100)</f>
        <v>2159</v>
      </c>
      <c r="K3714" s="16" t="n">
        <f aca="false">D3714*H3714</f>
        <v>1473.53</v>
      </c>
      <c r="L3714" s="16" t="n">
        <f aca="false">J3714-K3714</f>
        <v>685.47</v>
      </c>
    </row>
    <row r="3715" customFormat="false" ht="15" hidden="false" customHeight="false" outlineLevel="0" collapsed="false">
      <c r="A3715" s="12" t="n">
        <v>3714</v>
      </c>
      <c r="B3715" s="12" t="n">
        <v>1948</v>
      </c>
      <c r="C3715" s="12" t="n">
        <v>12</v>
      </c>
      <c r="D3715" s="12" t="n">
        <v>1</v>
      </c>
      <c r="E3715" s="16" t="n">
        <v>2329</v>
      </c>
      <c r="F3715" s="12" t="n">
        <v>0</v>
      </c>
      <c r="G3715" s="12" t="str">
        <f aca="false">INDEX(Products!$C$2:$C$181,MATCH(C3715,Products!$A$2:$A$181,0))</f>
        <v>Electronics</v>
      </c>
      <c r="H3715" s="16" t="n">
        <f aca="false">INDEX(Products!$E$2:$E$181,MATCH(C3715,Products!$A$2:$A$181,0))</f>
        <v>1451.6</v>
      </c>
      <c r="I3715" s="12" t="str">
        <f aca="false">INDEX(Orders!$G$2:$G$3525,MATCH(B3715,Orders!$A$2:$A$3525,0))</f>
        <v>Delivered</v>
      </c>
      <c r="J3715" s="16" t="n">
        <f aca="false">D3715*E3715*(1-F3715/100)</f>
        <v>2329</v>
      </c>
      <c r="K3715" s="16" t="n">
        <f aca="false">D3715*H3715</f>
        <v>1451.6</v>
      </c>
      <c r="L3715" s="16" t="n">
        <f aca="false">J3715-K3715</f>
        <v>877.4</v>
      </c>
    </row>
    <row r="3716" customFormat="false" ht="15" hidden="false" customHeight="false" outlineLevel="0" collapsed="false">
      <c r="A3716" s="12" t="n">
        <v>3715</v>
      </c>
      <c r="B3716" s="12" t="n">
        <v>1948</v>
      </c>
      <c r="C3716" s="12" t="n">
        <v>73</v>
      </c>
      <c r="D3716" s="12" t="n">
        <v>1</v>
      </c>
      <c r="E3716" s="16" t="n">
        <v>1079</v>
      </c>
      <c r="F3716" s="12" t="n">
        <v>15</v>
      </c>
      <c r="G3716" s="12" t="str">
        <f aca="false">INDEX(Products!$C$2:$C$181,MATCH(C3716,Products!$A$2:$A$181,0))</f>
        <v>Fashion</v>
      </c>
      <c r="H3716" s="16" t="n">
        <f aca="false">INDEX(Products!$E$2:$E$181,MATCH(C3716,Products!$A$2:$A$181,0))</f>
        <v>601.41</v>
      </c>
      <c r="I3716" s="12" t="str">
        <f aca="false">INDEX(Orders!$G$2:$G$3525,MATCH(B3716,Orders!$A$2:$A$3525,0))</f>
        <v>Delivered</v>
      </c>
      <c r="J3716" s="16" t="n">
        <f aca="false">D3716*E3716*(1-F3716/100)</f>
        <v>917.15</v>
      </c>
      <c r="K3716" s="16" t="n">
        <f aca="false">D3716*H3716</f>
        <v>601.41</v>
      </c>
      <c r="L3716" s="16" t="n">
        <f aca="false">J3716-K3716</f>
        <v>315.74</v>
      </c>
    </row>
    <row r="3717" customFormat="false" ht="15" hidden="false" customHeight="false" outlineLevel="0" collapsed="false">
      <c r="A3717" s="12" t="n">
        <v>3716</v>
      </c>
      <c r="B3717" s="12" t="n">
        <v>1948</v>
      </c>
      <c r="C3717" s="12" t="n">
        <v>88</v>
      </c>
      <c r="D3717" s="12" t="n">
        <v>1</v>
      </c>
      <c r="E3717" s="16" t="n">
        <v>2049</v>
      </c>
      <c r="F3717" s="12" t="n">
        <v>0</v>
      </c>
      <c r="G3717" s="12" t="str">
        <f aca="false">INDEX(Products!$C$2:$C$181,MATCH(C3717,Products!$A$2:$A$181,0))</f>
        <v>Fashion</v>
      </c>
      <c r="H3717" s="16" t="n">
        <f aca="false">INDEX(Products!$E$2:$E$181,MATCH(C3717,Products!$A$2:$A$181,0))</f>
        <v>1198.41</v>
      </c>
      <c r="I3717" s="12" t="str">
        <f aca="false">INDEX(Orders!$G$2:$G$3525,MATCH(B3717,Orders!$A$2:$A$3525,0))</f>
        <v>Delivered</v>
      </c>
      <c r="J3717" s="16" t="n">
        <f aca="false">D3717*E3717*(1-F3717/100)</f>
        <v>2049</v>
      </c>
      <c r="K3717" s="16" t="n">
        <f aca="false">D3717*H3717</f>
        <v>1198.41</v>
      </c>
      <c r="L3717" s="16" t="n">
        <f aca="false">J3717-K3717</f>
        <v>850.59</v>
      </c>
    </row>
    <row r="3718" customFormat="false" ht="15" hidden="false" customHeight="false" outlineLevel="0" collapsed="false">
      <c r="A3718" s="12" t="n">
        <v>3717</v>
      </c>
      <c r="B3718" s="12" t="n">
        <v>1948</v>
      </c>
      <c r="C3718" s="12" t="n">
        <v>82</v>
      </c>
      <c r="D3718" s="12" t="n">
        <v>1</v>
      </c>
      <c r="E3718" s="16" t="n">
        <v>2019</v>
      </c>
      <c r="F3718" s="12" t="n">
        <v>0</v>
      </c>
      <c r="G3718" s="12" t="str">
        <f aca="false">INDEX(Products!$C$2:$C$181,MATCH(C3718,Products!$A$2:$A$181,0))</f>
        <v>Fashion</v>
      </c>
      <c r="H3718" s="16" t="n">
        <f aca="false">INDEX(Products!$E$2:$E$181,MATCH(C3718,Products!$A$2:$A$181,0))</f>
        <v>1326.8</v>
      </c>
      <c r="I3718" s="12" t="str">
        <f aca="false">INDEX(Orders!$G$2:$G$3525,MATCH(B3718,Orders!$A$2:$A$3525,0))</f>
        <v>Delivered</v>
      </c>
      <c r="J3718" s="16" t="n">
        <f aca="false">D3718*E3718*(1-F3718/100)</f>
        <v>2019</v>
      </c>
      <c r="K3718" s="16" t="n">
        <f aca="false">D3718*H3718</f>
        <v>1326.8</v>
      </c>
      <c r="L3718" s="16" t="n">
        <f aca="false">J3718-K3718</f>
        <v>692.2</v>
      </c>
    </row>
    <row r="3719" customFormat="false" ht="15" hidden="false" customHeight="false" outlineLevel="0" collapsed="false">
      <c r="A3719" s="12" t="n">
        <v>3718</v>
      </c>
      <c r="B3719" s="12" t="n">
        <v>1949</v>
      </c>
      <c r="C3719" s="12" t="n">
        <v>133</v>
      </c>
      <c r="D3719" s="12" t="n">
        <v>1</v>
      </c>
      <c r="E3719" s="16" t="n">
        <v>3549</v>
      </c>
      <c r="F3719" s="12" t="n">
        <v>5</v>
      </c>
      <c r="G3719" s="12" t="str">
        <f aca="false">INDEX(Products!$C$2:$C$181,MATCH(C3719,Products!$A$2:$A$181,0))</f>
        <v>Sports &amp; Fitness</v>
      </c>
      <c r="H3719" s="16" t="n">
        <f aca="false">INDEX(Products!$E$2:$E$181,MATCH(C3719,Products!$A$2:$A$181,0))</f>
        <v>2477.75</v>
      </c>
      <c r="I3719" s="12" t="str">
        <f aca="false">INDEX(Orders!$G$2:$G$3525,MATCH(B3719,Orders!$A$2:$A$3525,0))</f>
        <v>Delivered</v>
      </c>
      <c r="J3719" s="16" t="n">
        <f aca="false">D3719*E3719*(1-F3719/100)</f>
        <v>3371.55</v>
      </c>
      <c r="K3719" s="16" t="n">
        <f aca="false">D3719*H3719</f>
        <v>2477.75</v>
      </c>
      <c r="L3719" s="16" t="n">
        <f aca="false">J3719-K3719</f>
        <v>893.8</v>
      </c>
    </row>
    <row r="3720" customFormat="false" ht="15" hidden="false" customHeight="false" outlineLevel="0" collapsed="false">
      <c r="A3720" s="12" t="n">
        <v>3719</v>
      </c>
      <c r="B3720" s="12" t="n">
        <v>1949</v>
      </c>
      <c r="C3720" s="12" t="n">
        <v>90</v>
      </c>
      <c r="D3720" s="12" t="n">
        <v>1</v>
      </c>
      <c r="E3720" s="16" t="n">
        <v>2839</v>
      </c>
      <c r="F3720" s="12" t="n">
        <v>0</v>
      </c>
      <c r="G3720" s="12" t="str">
        <f aca="false">INDEX(Products!$C$2:$C$181,MATCH(C3720,Products!$A$2:$A$181,0))</f>
        <v>Fashion</v>
      </c>
      <c r="H3720" s="16" t="n">
        <f aca="false">INDEX(Products!$E$2:$E$181,MATCH(C3720,Products!$A$2:$A$181,0))</f>
        <v>1639.53</v>
      </c>
      <c r="I3720" s="12" t="str">
        <f aca="false">INDEX(Orders!$G$2:$G$3525,MATCH(B3720,Orders!$A$2:$A$3525,0))</f>
        <v>Delivered</v>
      </c>
      <c r="J3720" s="16" t="n">
        <f aca="false">D3720*E3720*(1-F3720/100)</f>
        <v>2839</v>
      </c>
      <c r="K3720" s="16" t="n">
        <f aca="false">D3720*H3720</f>
        <v>1639.53</v>
      </c>
      <c r="L3720" s="16" t="n">
        <f aca="false">J3720-K3720</f>
        <v>1199.47</v>
      </c>
    </row>
    <row r="3721" customFormat="false" ht="15" hidden="false" customHeight="false" outlineLevel="0" collapsed="false">
      <c r="A3721" s="12" t="n">
        <v>3720</v>
      </c>
      <c r="B3721" s="12" t="n">
        <v>1949</v>
      </c>
      <c r="C3721" s="12" t="n">
        <v>84</v>
      </c>
      <c r="D3721" s="12" t="n">
        <v>1</v>
      </c>
      <c r="E3721" s="16" t="n">
        <v>1179</v>
      </c>
      <c r="F3721" s="12" t="n">
        <v>0</v>
      </c>
      <c r="G3721" s="12" t="str">
        <f aca="false">INDEX(Products!$C$2:$C$181,MATCH(C3721,Products!$A$2:$A$181,0))</f>
        <v>Fashion</v>
      </c>
      <c r="H3721" s="16" t="n">
        <f aca="false">INDEX(Products!$E$2:$E$181,MATCH(C3721,Products!$A$2:$A$181,0))</f>
        <v>692.43</v>
      </c>
      <c r="I3721" s="12" t="str">
        <f aca="false">INDEX(Orders!$G$2:$G$3525,MATCH(B3721,Orders!$A$2:$A$3525,0))</f>
        <v>Delivered</v>
      </c>
      <c r="J3721" s="16" t="n">
        <f aca="false">D3721*E3721*(1-F3721/100)</f>
        <v>1179</v>
      </c>
      <c r="K3721" s="16" t="n">
        <f aca="false">D3721*H3721</f>
        <v>692.43</v>
      </c>
      <c r="L3721" s="16" t="n">
        <f aca="false">J3721-K3721</f>
        <v>486.57</v>
      </c>
    </row>
    <row r="3722" customFormat="false" ht="15" hidden="false" customHeight="false" outlineLevel="0" collapsed="false">
      <c r="A3722" s="12" t="n">
        <v>3721</v>
      </c>
      <c r="B3722" s="12" t="n">
        <v>1950</v>
      </c>
      <c r="C3722" s="12" t="n">
        <v>124</v>
      </c>
      <c r="D3722" s="12" t="n">
        <v>1</v>
      </c>
      <c r="E3722" s="16" t="n">
        <v>1869</v>
      </c>
      <c r="F3722" s="12" t="n">
        <v>0</v>
      </c>
      <c r="G3722" s="12" t="str">
        <f aca="false">INDEX(Products!$C$2:$C$181,MATCH(C3722,Products!$A$2:$A$181,0))</f>
        <v>Sports &amp; Fitness</v>
      </c>
      <c r="H3722" s="16" t="n">
        <f aca="false">INDEX(Products!$E$2:$E$181,MATCH(C3722,Products!$A$2:$A$181,0))</f>
        <v>1389.29</v>
      </c>
      <c r="I3722" s="12" t="str">
        <f aca="false">INDEX(Orders!$G$2:$G$3525,MATCH(B3722,Orders!$A$2:$A$3525,0))</f>
        <v>Delivered</v>
      </c>
      <c r="J3722" s="16" t="n">
        <f aca="false">D3722*E3722*(1-F3722/100)</f>
        <v>1869</v>
      </c>
      <c r="K3722" s="16" t="n">
        <f aca="false">D3722*H3722</f>
        <v>1389.29</v>
      </c>
      <c r="L3722" s="16" t="n">
        <f aca="false">J3722-K3722</f>
        <v>479.71</v>
      </c>
    </row>
    <row r="3723" customFormat="false" ht="15" hidden="false" customHeight="false" outlineLevel="0" collapsed="false">
      <c r="A3723" s="12" t="n">
        <v>3722</v>
      </c>
      <c r="B3723" s="12" t="n">
        <v>1951</v>
      </c>
      <c r="C3723" s="12" t="n">
        <v>9</v>
      </c>
      <c r="D3723" s="12" t="n">
        <v>1</v>
      </c>
      <c r="E3723" s="16" t="n">
        <v>2389</v>
      </c>
      <c r="F3723" s="12" t="n">
        <v>20</v>
      </c>
      <c r="G3723" s="12" t="str">
        <f aca="false">INDEX(Products!$C$2:$C$181,MATCH(C3723,Products!$A$2:$A$181,0))</f>
        <v>Electronics</v>
      </c>
      <c r="H3723" s="16" t="n">
        <f aca="false">INDEX(Products!$E$2:$E$181,MATCH(C3723,Products!$A$2:$A$181,0))</f>
        <v>1564.68</v>
      </c>
      <c r="I3723" s="12" t="str">
        <f aca="false">INDEX(Orders!$G$2:$G$3525,MATCH(B3723,Orders!$A$2:$A$3525,0))</f>
        <v>Delivered</v>
      </c>
      <c r="J3723" s="16" t="n">
        <f aca="false">D3723*E3723*(1-F3723/100)</f>
        <v>1911.2</v>
      </c>
      <c r="K3723" s="16" t="n">
        <f aca="false">D3723*H3723</f>
        <v>1564.68</v>
      </c>
      <c r="L3723" s="16" t="n">
        <f aca="false">J3723-K3723</f>
        <v>346.52</v>
      </c>
    </row>
    <row r="3724" customFormat="false" ht="15" hidden="false" customHeight="false" outlineLevel="0" collapsed="false">
      <c r="A3724" s="12" t="n">
        <v>3723</v>
      </c>
      <c r="B3724" s="12" t="n">
        <v>1951</v>
      </c>
      <c r="C3724" s="12" t="n">
        <v>141</v>
      </c>
      <c r="D3724" s="12" t="n">
        <v>1</v>
      </c>
      <c r="E3724" s="16" t="n">
        <v>3599</v>
      </c>
      <c r="F3724" s="12" t="n">
        <v>0</v>
      </c>
      <c r="G3724" s="12" t="str">
        <f aca="false">INDEX(Products!$C$2:$C$181,MATCH(C3724,Products!$A$2:$A$181,0))</f>
        <v>Sports &amp; Fitness</v>
      </c>
      <c r="H3724" s="16" t="n">
        <f aca="false">INDEX(Products!$E$2:$E$181,MATCH(C3724,Products!$A$2:$A$181,0))</f>
        <v>2222.74</v>
      </c>
      <c r="I3724" s="12" t="str">
        <f aca="false">INDEX(Orders!$G$2:$G$3525,MATCH(B3724,Orders!$A$2:$A$3525,0))</f>
        <v>Delivered</v>
      </c>
      <c r="J3724" s="16" t="n">
        <f aca="false">D3724*E3724*(1-F3724/100)</f>
        <v>3599</v>
      </c>
      <c r="K3724" s="16" t="n">
        <f aca="false">D3724*H3724</f>
        <v>2222.74</v>
      </c>
      <c r="L3724" s="16" t="n">
        <f aca="false">J3724-K3724</f>
        <v>1376.26</v>
      </c>
    </row>
    <row r="3725" customFormat="false" ht="15" hidden="false" customHeight="false" outlineLevel="0" collapsed="false">
      <c r="A3725" s="12" t="n">
        <v>3724</v>
      </c>
      <c r="B3725" s="12" t="n">
        <v>1951</v>
      </c>
      <c r="C3725" s="12" t="n">
        <v>37</v>
      </c>
      <c r="D3725" s="12" t="n">
        <v>1</v>
      </c>
      <c r="E3725" s="16" t="n">
        <v>439</v>
      </c>
      <c r="F3725" s="12" t="n">
        <v>10</v>
      </c>
      <c r="G3725" s="12" t="str">
        <f aca="false">INDEX(Products!$C$2:$C$181,MATCH(C3725,Products!$A$2:$A$181,0))</f>
        <v>Home &amp; Kitchen</v>
      </c>
      <c r="H3725" s="16" t="n">
        <f aca="false">INDEX(Products!$E$2:$E$181,MATCH(C3725,Products!$A$2:$A$181,0))</f>
        <v>313.05</v>
      </c>
      <c r="I3725" s="12" t="str">
        <f aca="false">INDEX(Orders!$G$2:$G$3525,MATCH(B3725,Orders!$A$2:$A$3525,0))</f>
        <v>Delivered</v>
      </c>
      <c r="J3725" s="16" t="n">
        <f aca="false">D3725*E3725*(1-F3725/100)</f>
        <v>395.1</v>
      </c>
      <c r="K3725" s="16" t="n">
        <f aca="false">D3725*H3725</f>
        <v>313.05</v>
      </c>
      <c r="L3725" s="16" t="n">
        <f aca="false">J3725-K3725</f>
        <v>82.05</v>
      </c>
    </row>
    <row r="3726" customFormat="false" ht="15" hidden="false" customHeight="false" outlineLevel="0" collapsed="false">
      <c r="A3726" s="12" t="n">
        <v>3725</v>
      </c>
      <c r="B3726" s="12" t="n">
        <v>1952</v>
      </c>
      <c r="C3726" s="12" t="n">
        <v>118</v>
      </c>
      <c r="D3726" s="12" t="n">
        <v>1</v>
      </c>
      <c r="E3726" s="16" t="n">
        <v>479</v>
      </c>
      <c r="F3726" s="12" t="n">
        <v>5</v>
      </c>
      <c r="G3726" s="12" t="str">
        <f aca="false">INDEX(Products!$C$2:$C$181,MATCH(C3726,Products!$A$2:$A$181,0))</f>
        <v>Beauty</v>
      </c>
      <c r="H3726" s="16" t="n">
        <f aca="false">INDEX(Products!$E$2:$E$181,MATCH(C3726,Products!$A$2:$A$181,0))</f>
        <v>332.66</v>
      </c>
      <c r="I3726" s="12" t="str">
        <f aca="false">INDEX(Orders!$G$2:$G$3525,MATCH(B3726,Orders!$A$2:$A$3525,0))</f>
        <v>Delivered</v>
      </c>
      <c r="J3726" s="16" t="n">
        <f aca="false">D3726*E3726*(1-F3726/100)</f>
        <v>455.05</v>
      </c>
      <c r="K3726" s="16" t="n">
        <f aca="false">D3726*H3726</f>
        <v>332.66</v>
      </c>
      <c r="L3726" s="16" t="n">
        <f aca="false">J3726-K3726</f>
        <v>122.39</v>
      </c>
    </row>
    <row r="3727" customFormat="false" ht="15" hidden="false" customHeight="false" outlineLevel="0" collapsed="false">
      <c r="A3727" s="12" t="n">
        <v>3726</v>
      </c>
      <c r="B3727" s="12" t="n">
        <v>1953</v>
      </c>
      <c r="C3727" s="12" t="n">
        <v>35</v>
      </c>
      <c r="D3727" s="12" t="n">
        <v>1</v>
      </c>
      <c r="E3727" s="16" t="n">
        <v>749</v>
      </c>
      <c r="F3727" s="12" t="n">
        <v>0</v>
      </c>
      <c r="G3727" s="12" t="str">
        <f aca="false">INDEX(Products!$C$2:$C$181,MATCH(C3727,Products!$A$2:$A$181,0))</f>
        <v>Home &amp; Kitchen</v>
      </c>
      <c r="H3727" s="16" t="n">
        <f aca="false">INDEX(Products!$E$2:$E$181,MATCH(C3727,Products!$A$2:$A$181,0))</f>
        <v>559.79</v>
      </c>
      <c r="I3727" s="12" t="str">
        <f aca="false">INDEX(Orders!$G$2:$G$3525,MATCH(B3727,Orders!$A$2:$A$3525,0))</f>
        <v>Delivered</v>
      </c>
      <c r="J3727" s="16" t="n">
        <f aca="false">D3727*E3727*(1-F3727/100)</f>
        <v>749</v>
      </c>
      <c r="K3727" s="16" t="n">
        <f aca="false">D3727*H3727</f>
        <v>559.79</v>
      </c>
      <c r="L3727" s="16" t="n">
        <f aca="false">J3727-K3727</f>
        <v>189.21</v>
      </c>
    </row>
    <row r="3728" customFormat="false" ht="15" hidden="false" customHeight="false" outlineLevel="0" collapsed="false">
      <c r="A3728" s="12" t="n">
        <v>3727</v>
      </c>
      <c r="B3728" s="12" t="n">
        <v>1954</v>
      </c>
      <c r="C3728" s="12" t="n">
        <v>80</v>
      </c>
      <c r="D3728" s="12" t="n">
        <v>1</v>
      </c>
      <c r="E3728" s="16" t="n">
        <v>949</v>
      </c>
      <c r="F3728" s="12" t="n">
        <v>0</v>
      </c>
      <c r="G3728" s="12" t="str">
        <f aca="false">INDEX(Products!$C$2:$C$181,MATCH(C3728,Products!$A$2:$A$181,0))</f>
        <v>Fashion</v>
      </c>
      <c r="H3728" s="16" t="n">
        <f aca="false">INDEX(Products!$E$2:$E$181,MATCH(C3728,Products!$A$2:$A$181,0))</f>
        <v>660.17</v>
      </c>
      <c r="I3728" s="12" t="str">
        <f aca="false">INDEX(Orders!$G$2:$G$3525,MATCH(B3728,Orders!$A$2:$A$3525,0))</f>
        <v>Returned</v>
      </c>
      <c r="J3728" s="16" t="n">
        <f aca="false">D3728*E3728*(1-F3728/100)</f>
        <v>949</v>
      </c>
      <c r="K3728" s="16" t="n">
        <f aca="false">D3728*H3728</f>
        <v>660.17</v>
      </c>
      <c r="L3728" s="16" t="n">
        <f aca="false">J3728-K3728</f>
        <v>288.83</v>
      </c>
    </row>
    <row r="3729" customFormat="false" ht="15" hidden="false" customHeight="false" outlineLevel="0" collapsed="false">
      <c r="A3729" s="12" t="n">
        <v>3728</v>
      </c>
      <c r="B3729" s="12" t="n">
        <v>1955</v>
      </c>
      <c r="C3729" s="12" t="n">
        <v>8</v>
      </c>
      <c r="D3729" s="12" t="n">
        <v>1</v>
      </c>
      <c r="E3729" s="16" t="n">
        <v>1759</v>
      </c>
      <c r="F3729" s="12" t="n">
        <v>0</v>
      </c>
      <c r="G3729" s="12" t="str">
        <f aca="false">INDEX(Products!$C$2:$C$181,MATCH(C3729,Products!$A$2:$A$181,0))</f>
        <v>Electronics</v>
      </c>
      <c r="H3729" s="16" t="n">
        <f aca="false">INDEX(Products!$E$2:$E$181,MATCH(C3729,Products!$A$2:$A$181,0))</f>
        <v>1031.97</v>
      </c>
      <c r="I3729" s="12" t="str">
        <f aca="false">INDEX(Orders!$G$2:$G$3525,MATCH(B3729,Orders!$A$2:$A$3525,0))</f>
        <v>Delivered</v>
      </c>
      <c r="J3729" s="16" t="n">
        <f aca="false">D3729*E3729*(1-F3729/100)</f>
        <v>1759</v>
      </c>
      <c r="K3729" s="16" t="n">
        <f aca="false">D3729*H3729</f>
        <v>1031.97</v>
      </c>
      <c r="L3729" s="16" t="n">
        <f aca="false">J3729-K3729</f>
        <v>727.03</v>
      </c>
    </row>
    <row r="3730" customFormat="false" ht="15" hidden="false" customHeight="false" outlineLevel="0" collapsed="false">
      <c r="A3730" s="12" t="n">
        <v>3729</v>
      </c>
      <c r="B3730" s="12" t="n">
        <v>1956</v>
      </c>
      <c r="C3730" s="12" t="n">
        <v>169</v>
      </c>
      <c r="D3730" s="12" t="n">
        <v>1</v>
      </c>
      <c r="E3730" s="16" t="n">
        <v>789</v>
      </c>
      <c r="F3730" s="12" t="n">
        <v>15</v>
      </c>
      <c r="G3730" s="12" t="str">
        <f aca="false">INDEX(Products!$C$2:$C$181,MATCH(C3730,Products!$A$2:$A$181,0))</f>
        <v>Books &amp; Stationery</v>
      </c>
      <c r="H3730" s="16" t="n">
        <f aca="false">INDEX(Products!$E$2:$E$181,MATCH(C3730,Products!$A$2:$A$181,0))</f>
        <v>544.99</v>
      </c>
      <c r="I3730" s="12" t="str">
        <f aca="false">INDEX(Orders!$G$2:$G$3525,MATCH(B3730,Orders!$A$2:$A$3525,0))</f>
        <v>Delivered</v>
      </c>
      <c r="J3730" s="16" t="n">
        <f aca="false">D3730*E3730*(1-F3730/100)</f>
        <v>670.65</v>
      </c>
      <c r="K3730" s="16" t="n">
        <f aca="false">D3730*H3730</f>
        <v>544.99</v>
      </c>
      <c r="L3730" s="16" t="n">
        <f aca="false">J3730-K3730</f>
        <v>125.66</v>
      </c>
    </row>
    <row r="3731" customFormat="false" ht="15" hidden="false" customHeight="false" outlineLevel="0" collapsed="false">
      <c r="A3731" s="12" t="n">
        <v>3730</v>
      </c>
      <c r="B3731" s="12" t="n">
        <v>1956</v>
      </c>
      <c r="C3731" s="12" t="n">
        <v>180</v>
      </c>
      <c r="D3731" s="12" t="n">
        <v>1</v>
      </c>
      <c r="E3731" s="16" t="n">
        <v>859</v>
      </c>
      <c r="F3731" s="12" t="n">
        <v>5</v>
      </c>
      <c r="G3731" s="12" t="str">
        <f aca="false">INDEX(Products!$C$2:$C$181,MATCH(C3731,Products!$A$2:$A$181,0))</f>
        <v>Books &amp; Stationery</v>
      </c>
      <c r="H3731" s="16" t="n">
        <f aca="false">INDEX(Products!$E$2:$E$181,MATCH(C3731,Products!$A$2:$A$181,0))</f>
        <v>571.32</v>
      </c>
      <c r="I3731" s="12" t="str">
        <f aca="false">INDEX(Orders!$G$2:$G$3525,MATCH(B3731,Orders!$A$2:$A$3525,0))</f>
        <v>Delivered</v>
      </c>
      <c r="J3731" s="16" t="n">
        <f aca="false">D3731*E3731*(1-F3731/100)</f>
        <v>816.05</v>
      </c>
      <c r="K3731" s="16" t="n">
        <f aca="false">D3731*H3731</f>
        <v>571.32</v>
      </c>
      <c r="L3731" s="16" t="n">
        <f aca="false">J3731-K3731</f>
        <v>244.73</v>
      </c>
    </row>
    <row r="3732" customFormat="false" ht="15" hidden="false" customHeight="false" outlineLevel="0" collapsed="false">
      <c r="A3732" s="12" t="n">
        <v>3731</v>
      </c>
      <c r="B3732" s="12" t="n">
        <v>1956</v>
      </c>
      <c r="C3732" s="12" t="n">
        <v>159</v>
      </c>
      <c r="D3732" s="12" t="n">
        <v>1</v>
      </c>
      <c r="E3732" s="16" t="n">
        <v>439</v>
      </c>
      <c r="F3732" s="12" t="n">
        <v>0</v>
      </c>
      <c r="G3732" s="12" t="str">
        <f aca="false">INDEX(Products!$C$2:$C$181,MATCH(C3732,Products!$A$2:$A$181,0))</f>
        <v>Books &amp; Stationery</v>
      </c>
      <c r="H3732" s="16" t="n">
        <f aca="false">INDEX(Products!$E$2:$E$181,MATCH(C3732,Products!$A$2:$A$181,0))</f>
        <v>256.67</v>
      </c>
      <c r="I3732" s="12" t="str">
        <f aca="false">INDEX(Orders!$G$2:$G$3525,MATCH(B3732,Orders!$A$2:$A$3525,0))</f>
        <v>Delivered</v>
      </c>
      <c r="J3732" s="16" t="n">
        <f aca="false">D3732*E3732*(1-F3732/100)</f>
        <v>439</v>
      </c>
      <c r="K3732" s="16" t="n">
        <f aca="false">D3732*H3732</f>
        <v>256.67</v>
      </c>
      <c r="L3732" s="16" t="n">
        <f aca="false">J3732-K3732</f>
        <v>182.33</v>
      </c>
    </row>
    <row r="3733" customFormat="false" ht="15" hidden="false" customHeight="false" outlineLevel="0" collapsed="false">
      <c r="A3733" s="12" t="n">
        <v>3732</v>
      </c>
      <c r="B3733" s="12" t="n">
        <v>1956</v>
      </c>
      <c r="C3733" s="12" t="n">
        <v>174</v>
      </c>
      <c r="D3733" s="12" t="n">
        <v>1</v>
      </c>
      <c r="E3733" s="16" t="n">
        <v>619</v>
      </c>
      <c r="F3733" s="12" t="n">
        <v>5</v>
      </c>
      <c r="G3733" s="12" t="str">
        <f aca="false">INDEX(Products!$C$2:$C$181,MATCH(C3733,Products!$A$2:$A$181,0))</f>
        <v>Books &amp; Stationery</v>
      </c>
      <c r="H3733" s="16" t="n">
        <f aca="false">INDEX(Products!$E$2:$E$181,MATCH(C3733,Products!$A$2:$A$181,0))</f>
        <v>346.06</v>
      </c>
      <c r="I3733" s="12" t="str">
        <f aca="false">INDEX(Orders!$G$2:$G$3525,MATCH(B3733,Orders!$A$2:$A$3525,0))</f>
        <v>Delivered</v>
      </c>
      <c r="J3733" s="16" t="n">
        <f aca="false">D3733*E3733*(1-F3733/100)</f>
        <v>588.05</v>
      </c>
      <c r="K3733" s="16" t="n">
        <f aca="false">D3733*H3733</f>
        <v>346.06</v>
      </c>
      <c r="L3733" s="16" t="n">
        <f aca="false">J3733-K3733</f>
        <v>241.99</v>
      </c>
    </row>
    <row r="3734" customFormat="false" ht="15" hidden="false" customHeight="false" outlineLevel="0" collapsed="false">
      <c r="A3734" s="12" t="n">
        <v>3733</v>
      </c>
      <c r="B3734" s="12" t="n">
        <v>1957</v>
      </c>
      <c r="C3734" s="12" t="n">
        <v>136</v>
      </c>
      <c r="D3734" s="12" t="n">
        <v>1</v>
      </c>
      <c r="E3734" s="16" t="n">
        <v>3299</v>
      </c>
      <c r="F3734" s="12" t="n">
        <v>10</v>
      </c>
      <c r="G3734" s="12" t="str">
        <f aca="false">INDEX(Products!$C$2:$C$181,MATCH(C3734,Products!$A$2:$A$181,0))</f>
        <v>Sports &amp; Fitness</v>
      </c>
      <c r="H3734" s="16" t="n">
        <f aca="false">INDEX(Products!$E$2:$E$181,MATCH(C3734,Products!$A$2:$A$181,0))</f>
        <v>2348.96</v>
      </c>
      <c r="I3734" s="12" t="str">
        <f aca="false">INDEX(Orders!$G$2:$G$3525,MATCH(B3734,Orders!$A$2:$A$3525,0))</f>
        <v>Delivered</v>
      </c>
      <c r="J3734" s="16" t="n">
        <f aca="false">D3734*E3734*(1-F3734/100)</f>
        <v>2969.1</v>
      </c>
      <c r="K3734" s="16" t="n">
        <f aca="false">D3734*H3734</f>
        <v>2348.96</v>
      </c>
      <c r="L3734" s="16" t="n">
        <f aca="false">J3734-K3734</f>
        <v>620.14</v>
      </c>
    </row>
    <row r="3735" customFormat="false" ht="15" hidden="false" customHeight="false" outlineLevel="0" collapsed="false">
      <c r="A3735" s="12" t="n">
        <v>3734</v>
      </c>
      <c r="B3735" s="12" t="n">
        <v>1957</v>
      </c>
      <c r="C3735" s="12" t="n">
        <v>132</v>
      </c>
      <c r="D3735" s="12" t="n">
        <v>1</v>
      </c>
      <c r="E3735" s="16" t="n">
        <v>789</v>
      </c>
      <c r="F3735" s="12" t="n">
        <v>0</v>
      </c>
      <c r="G3735" s="12" t="str">
        <f aca="false">INDEX(Products!$C$2:$C$181,MATCH(C3735,Products!$A$2:$A$181,0))</f>
        <v>Sports &amp; Fitness</v>
      </c>
      <c r="H3735" s="16" t="n">
        <f aca="false">INDEX(Products!$E$2:$E$181,MATCH(C3735,Products!$A$2:$A$181,0))</f>
        <v>515.74</v>
      </c>
      <c r="I3735" s="12" t="str">
        <f aca="false">INDEX(Orders!$G$2:$G$3525,MATCH(B3735,Orders!$A$2:$A$3525,0))</f>
        <v>Delivered</v>
      </c>
      <c r="J3735" s="16" t="n">
        <f aca="false">D3735*E3735*(1-F3735/100)</f>
        <v>789</v>
      </c>
      <c r="K3735" s="16" t="n">
        <f aca="false">D3735*H3735</f>
        <v>515.74</v>
      </c>
      <c r="L3735" s="16" t="n">
        <f aca="false">J3735-K3735</f>
        <v>273.26</v>
      </c>
    </row>
    <row r="3736" customFormat="false" ht="15" hidden="false" customHeight="false" outlineLevel="0" collapsed="false">
      <c r="A3736" s="12" t="n">
        <v>3735</v>
      </c>
      <c r="B3736" s="12" t="n">
        <v>1958</v>
      </c>
      <c r="C3736" s="12" t="n">
        <v>166</v>
      </c>
      <c r="D3736" s="12" t="n">
        <v>1</v>
      </c>
      <c r="E3736" s="16" t="n">
        <v>389</v>
      </c>
      <c r="F3736" s="12" t="n">
        <v>0</v>
      </c>
      <c r="G3736" s="12" t="str">
        <f aca="false">INDEX(Products!$C$2:$C$181,MATCH(C3736,Products!$A$2:$A$181,0))</f>
        <v>Books &amp; Stationery</v>
      </c>
      <c r="H3736" s="16" t="n">
        <f aca="false">INDEX(Products!$E$2:$E$181,MATCH(C3736,Products!$A$2:$A$181,0))</f>
        <v>272.91</v>
      </c>
      <c r="I3736" s="12" t="str">
        <f aca="false">INDEX(Orders!$G$2:$G$3525,MATCH(B3736,Orders!$A$2:$A$3525,0))</f>
        <v>Delivered</v>
      </c>
      <c r="J3736" s="16" t="n">
        <f aca="false">D3736*E3736*(1-F3736/100)</f>
        <v>389</v>
      </c>
      <c r="K3736" s="16" t="n">
        <f aca="false">D3736*H3736</f>
        <v>272.91</v>
      </c>
      <c r="L3736" s="16" t="n">
        <f aca="false">J3736-K3736</f>
        <v>116.09</v>
      </c>
    </row>
    <row r="3737" customFormat="false" ht="15" hidden="false" customHeight="false" outlineLevel="0" collapsed="false">
      <c r="A3737" s="12" t="n">
        <v>3736</v>
      </c>
      <c r="B3737" s="12" t="n">
        <v>1959</v>
      </c>
      <c r="C3737" s="12" t="n">
        <v>61</v>
      </c>
      <c r="D3737" s="12" t="n">
        <v>1</v>
      </c>
      <c r="E3737" s="16" t="n">
        <v>2489</v>
      </c>
      <c r="F3737" s="12" t="n">
        <v>0</v>
      </c>
      <c r="G3737" s="12" t="str">
        <f aca="false">INDEX(Products!$C$2:$C$181,MATCH(C3737,Products!$A$2:$A$181,0))</f>
        <v>Fashion</v>
      </c>
      <c r="H3737" s="16" t="n">
        <f aca="false">INDEX(Products!$E$2:$E$181,MATCH(C3737,Products!$A$2:$A$181,0))</f>
        <v>1815.02</v>
      </c>
      <c r="I3737" s="12" t="str">
        <f aca="false">INDEX(Orders!$G$2:$G$3525,MATCH(B3737,Orders!$A$2:$A$3525,0))</f>
        <v>Delivered</v>
      </c>
      <c r="J3737" s="16" t="n">
        <f aca="false">D3737*E3737*(1-F3737/100)</f>
        <v>2489</v>
      </c>
      <c r="K3737" s="16" t="n">
        <f aca="false">D3737*H3737</f>
        <v>1815.02</v>
      </c>
      <c r="L3737" s="16" t="n">
        <f aca="false">J3737-K3737</f>
        <v>673.98</v>
      </c>
    </row>
    <row r="3738" customFormat="false" ht="15" hidden="false" customHeight="false" outlineLevel="0" collapsed="false">
      <c r="A3738" s="12" t="n">
        <v>3737</v>
      </c>
      <c r="B3738" s="12" t="n">
        <v>1959</v>
      </c>
      <c r="C3738" s="12" t="n">
        <v>173</v>
      </c>
      <c r="D3738" s="12" t="n">
        <v>1</v>
      </c>
      <c r="E3738" s="16" t="n">
        <v>429</v>
      </c>
      <c r="F3738" s="12" t="n">
        <v>0</v>
      </c>
      <c r="G3738" s="12" t="str">
        <f aca="false">INDEX(Products!$C$2:$C$181,MATCH(C3738,Products!$A$2:$A$181,0))</f>
        <v>Books &amp; Stationery</v>
      </c>
      <c r="H3738" s="16" t="n">
        <f aca="false">INDEX(Products!$E$2:$E$181,MATCH(C3738,Products!$A$2:$A$181,0))</f>
        <v>288.79</v>
      </c>
      <c r="I3738" s="12" t="str">
        <f aca="false">INDEX(Orders!$G$2:$G$3525,MATCH(B3738,Orders!$A$2:$A$3525,0))</f>
        <v>Delivered</v>
      </c>
      <c r="J3738" s="16" t="n">
        <f aca="false">D3738*E3738*(1-F3738/100)</f>
        <v>429</v>
      </c>
      <c r="K3738" s="16" t="n">
        <f aca="false">D3738*H3738</f>
        <v>288.79</v>
      </c>
      <c r="L3738" s="16" t="n">
        <f aca="false">J3738-K3738</f>
        <v>140.21</v>
      </c>
    </row>
    <row r="3739" customFormat="false" ht="15" hidden="false" customHeight="false" outlineLevel="0" collapsed="false">
      <c r="A3739" s="12" t="n">
        <v>3738</v>
      </c>
      <c r="B3739" s="12" t="n">
        <v>1960</v>
      </c>
      <c r="C3739" s="12" t="n">
        <v>114</v>
      </c>
      <c r="D3739" s="12" t="n">
        <v>1</v>
      </c>
      <c r="E3739" s="16" t="n">
        <v>1769</v>
      </c>
      <c r="F3739" s="12" t="n">
        <v>0</v>
      </c>
      <c r="G3739" s="12" t="str">
        <f aca="false">INDEX(Products!$C$2:$C$181,MATCH(C3739,Products!$A$2:$A$181,0))</f>
        <v>Beauty</v>
      </c>
      <c r="H3739" s="16" t="n">
        <f aca="false">INDEX(Products!$E$2:$E$181,MATCH(C3739,Products!$A$2:$A$181,0))</f>
        <v>1112.03</v>
      </c>
      <c r="I3739" s="12" t="str">
        <f aca="false">INDEX(Orders!$G$2:$G$3525,MATCH(B3739,Orders!$A$2:$A$3525,0))</f>
        <v>Delivered</v>
      </c>
      <c r="J3739" s="16" t="n">
        <f aca="false">D3739*E3739*(1-F3739/100)</f>
        <v>1769</v>
      </c>
      <c r="K3739" s="16" t="n">
        <f aca="false">D3739*H3739</f>
        <v>1112.03</v>
      </c>
      <c r="L3739" s="16" t="n">
        <f aca="false">J3739-K3739</f>
        <v>656.97</v>
      </c>
    </row>
    <row r="3740" customFormat="false" ht="15" hidden="false" customHeight="false" outlineLevel="0" collapsed="false">
      <c r="A3740" s="12" t="n">
        <v>3739</v>
      </c>
      <c r="B3740" s="12" t="n">
        <v>1960</v>
      </c>
      <c r="C3740" s="12" t="n">
        <v>105</v>
      </c>
      <c r="D3740" s="12" t="n">
        <v>1</v>
      </c>
      <c r="E3740" s="16" t="n">
        <v>169</v>
      </c>
      <c r="F3740" s="12" t="n">
        <v>0</v>
      </c>
      <c r="G3740" s="12" t="str">
        <f aca="false">INDEX(Products!$C$2:$C$181,MATCH(C3740,Products!$A$2:$A$181,0))</f>
        <v>Beauty</v>
      </c>
      <c r="H3740" s="16" t="n">
        <f aca="false">INDEX(Products!$E$2:$E$181,MATCH(C3740,Products!$A$2:$A$181,0))</f>
        <v>98.39</v>
      </c>
      <c r="I3740" s="12" t="str">
        <f aca="false">INDEX(Orders!$G$2:$G$3525,MATCH(B3740,Orders!$A$2:$A$3525,0))</f>
        <v>Delivered</v>
      </c>
      <c r="J3740" s="16" t="n">
        <f aca="false">D3740*E3740*(1-F3740/100)</f>
        <v>169</v>
      </c>
      <c r="K3740" s="16" t="n">
        <f aca="false">D3740*H3740</f>
        <v>98.39</v>
      </c>
      <c r="L3740" s="16" t="n">
        <f aca="false">J3740-K3740</f>
        <v>70.61</v>
      </c>
    </row>
    <row r="3741" customFormat="false" ht="15" hidden="false" customHeight="false" outlineLevel="0" collapsed="false">
      <c r="A3741" s="12" t="n">
        <v>3740</v>
      </c>
      <c r="B3741" s="12" t="n">
        <v>1961</v>
      </c>
      <c r="C3741" s="12" t="n">
        <v>112</v>
      </c>
      <c r="D3741" s="12" t="n">
        <v>1</v>
      </c>
      <c r="E3741" s="16" t="n">
        <v>309</v>
      </c>
      <c r="F3741" s="12" t="n">
        <v>10</v>
      </c>
      <c r="G3741" s="12" t="str">
        <f aca="false">INDEX(Products!$C$2:$C$181,MATCH(C3741,Products!$A$2:$A$181,0))</f>
        <v>Beauty</v>
      </c>
      <c r="H3741" s="16" t="n">
        <f aca="false">INDEX(Products!$E$2:$E$181,MATCH(C3741,Products!$A$2:$A$181,0))</f>
        <v>192.67</v>
      </c>
      <c r="I3741" s="12" t="str">
        <f aca="false">INDEX(Orders!$G$2:$G$3525,MATCH(B3741,Orders!$A$2:$A$3525,0))</f>
        <v>Returned</v>
      </c>
      <c r="J3741" s="16" t="n">
        <f aca="false">D3741*E3741*(1-F3741/100)</f>
        <v>278.1</v>
      </c>
      <c r="K3741" s="16" t="n">
        <f aca="false">D3741*H3741</f>
        <v>192.67</v>
      </c>
      <c r="L3741" s="16" t="n">
        <f aca="false">J3741-K3741</f>
        <v>85.43</v>
      </c>
    </row>
    <row r="3742" customFormat="false" ht="15" hidden="false" customHeight="false" outlineLevel="0" collapsed="false">
      <c r="A3742" s="12" t="n">
        <v>3741</v>
      </c>
      <c r="B3742" s="12" t="n">
        <v>1962</v>
      </c>
      <c r="C3742" s="12" t="n">
        <v>97</v>
      </c>
      <c r="D3742" s="12" t="n">
        <v>1</v>
      </c>
      <c r="E3742" s="16" t="n">
        <v>1649</v>
      </c>
      <c r="F3742" s="12" t="n">
        <v>0</v>
      </c>
      <c r="G3742" s="12" t="str">
        <f aca="false">INDEX(Products!$C$2:$C$181,MATCH(C3742,Products!$A$2:$A$181,0))</f>
        <v>Beauty</v>
      </c>
      <c r="H3742" s="16" t="n">
        <f aca="false">INDEX(Products!$E$2:$E$181,MATCH(C3742,Products!$A$2:$A$181,0))</f>
        <v>1115.75</v>
      </c>
      <c r="I3742" s="12" t="str">
        <f aca="false">INDEX(Orders!$G$2:$G$3525,MATCH(B3742,Orders!$A$2:$A$3525,0))</f>
        <v>Delivered</v>
      </c>
      <c r="J3742" s="16" t="n">
        <f aca="false">D3742*E3742*(1-F3742/100)</f>
        <v>1649</v>
      </c>
      <c r="K3742" s="16" t="n">
        <f aca="false">D3742*H3742</f>
        <v>1115.75</v>
      </c>
      <c r="L3742" s="16" t="n">
        <f aca="false">J3742-K3742</f>
        <v>533.25</v>
      </c>
    </row>
    <row r="3743" customFormat="false" ht="15" hidden="false" customHeight="false" outlineLevel="0" collapsed="false">
      <c r="A3743" s="12" t="n">
        <v>3742</v>
      </c>
      <c r="B3743" s="12" t="n">
        <v>1963</v>
      </c>
      <c r="C3743" s="12" t="n">
        <v>76</v>
      </c>
      <c r="D3743" s="12" t="n">
        <v>1</v>
      </c>
      <c r="E3743" s="16" t="n">
        <v>2759</v>
      </c>
      <c r="F3743" s="12" t="n">
        <v>5</v>
      </c>
      <c r="G3743" s="12" t="str">
        <f aca="false">INDEX(Products!$C$2:$C$181,MATCH(C3743,Products!$A$2:$A$181,0))</f>
        <v>Fashion</v>
      </c>
      <c r="H3743" s="16" t="n">
        <f aca="false">INDEX(Products!$E$2:$E$181,MATCH(C3743,Products!$A$2:$A$181,0))</f>
        <v>1649.64</v>
      </c>
      <c r="I3743" s="12" t="str">
        <f aca="false">INDEX(Orders!$G$2:$G$3525,MATCH(B3743,Orders!$A$2:$A$3525,0))</f>
        <v>Delivered</v>
      </c>
      <c r="J3743" s="16" t="n">
        <f aca="false">D3743*E3743*(1-F3743/100)</f>
        <v>2621.05</v>
      </c>
      <c r="K3743" s="16" t="n">
        <f aca="false">D3743*H3743</f>
        <v>1649.64</v>
      </c>
      <c r="L3743" s="16" t="n">
        <f aca="false">J3743-K3743</f>
        <v>971.41</v>
      </c>
    </row>
    <row r="3744" customFormat="false" ht="15" hidden="false" customHeight="false" outlineLevel="0" collapsed="false">
      <c r="A3744" s="12" t="n">
        <v>3743</v>
      </c>
      <c r="B3744" s="12" t="n">
        <v>1964</v>
      </c>
      <c r="C3744" s="12" t="n">
        <v>85</v>
      </c>
      <c r="D3744" s="12" t="n">
        <v>1</v>
      </c>
      <c r="E3744" s="16" t="n">
        <v>419</v>
      </c>
      <c r="F3744" s="12" t="n">
        <v>5</v>
      </c>
      <c r="G3744" s="12" t="str">
        <f aca="false">INDEX(Products!$C$2:$C$181,MATCH(C3744,Products!$A$2:$A$181,0))</f>
        <v>Fashion</v>
      </c>
      <c r="H3744" s="16" t="n">
        <f aca="false">INDEX(Products!$E$2:$E$181,MATCH(C3744,Products!$A$2:$A$181,0))</f>
        <v>279.97</v>
      </c>
      <c r="I3744" s="12" t="str">
        <f aca="false">INDEX(Orders!$G$2:$G$3525,MATCH(B3744,Orders!$A$2:$A$3525,0))</f>
        <v>Delivered</v>
      </c>
      <c r="J3744" s="16" t="n">
        <f aca="false">D3744*E3744*(1-F3744/100)</f>
        <v>398.05</v>
      </c>
      <c r="K3744" s="16" t="n">
        <f aca="false">D3744*H3744</f>
        <v>279.97</v>
      </c>
      <c r="L3744" s="16" t="n">
        <f aca="false">J3744-K3744</f>
        <v>118.08</v>
      </c>
    </row>
    <row r="3745" customFormat="false" ht="15" hidden="false" customHeight="false" outlineLevel="0" collapsed="false">
      <c r="A3745" s="12" t="n">
        <v>3744</v>
      </c>
      <c r="B3745" s="12" t="n">
        <v>1964</v>
      </c>
      <c r="C3745" s="12" t="n">
        <v>126</v>
      </c>
      <c r="D3745" s="12" t="n">
        <v>1</v>
      </c>
      <c r="E3745" s="16" t="n">
        <v>1359</v>
      </c>
      <c r="F3745" s="12" t="n">
        <v>0</v>
      </c>
      <c r="G3745" s="12" t="str">
        <f aca="false">INDEX(Products!$C$2:$C$181,MATCH(C3745,Products!$A$2:$A$181,0))</f>
        <v>Sports &amp; Fitness</v>
      </c>
      <c r="H3745" s="16" t="n">
        <f aca="false">INDEX(Products!$E$2:$E$181,MATCH(C3745,Products!$A$2:$A$181,0))</f>
        <v>852.12</v>
      </c>
      <c r="I3745" s="12" t="str">
        <f aca="false">INDEX(Orders!$G$2:$G$3525,MATCH(B3745,Orders!$A$2:$A$3525,0))</f>
        <v>Delivered</v>
      </c>
      <c r="J3745" s="16" t="n">
        <f aca="false">D3745*E3745*(1-F3745/100)</f>
        <v>1359</v>
      </c>
      <c r="K3745" s="16" t="n">
        <f aca="false">D3745*H3745</f>
        <v>852.12</v>
      </c>
      <c r="L3745" s="16" t="n">
        <f aca="false">J3745-K3745</f>
        <v>506.88</v>
      </c>
    </row>
    <row r="3746" customFormat="false" ht="15" hidden="false" customHeight="false" outlineLevel="0" collapsed="false">
      <c r="A3746" s="12" t="n">
        <v>3745</v>
      </c>
      <c r="B3746" s="12" t="n">
        <v>1965</v>
      </c>
      <c r="C3746" s="12" t="n">
        <v>79</v>
      </c>
      <c r="D3746" s="12" t="n">
        <v>1</v>
      </c>
      <c r="E3746" s="16" t="n">
        <v>2119</v>
      </c>
      <c r="F3746" s="12" t="n">
        <v>0</v>
      </c>
      <c r="G3746" s="12" t="str">
        <f aca="false">INDEX(Products!$C$2:$C$181,MATCH(C3746,Products!$A$2:$A$181,0))</f>
        <v>Fashion</v>
      </c>
      <c r="H3746" s="16" t="n">
        <f aca="false">INDEX(Products!$E$2:$E$181,MATCH(C3746,Products!$A$2:$A$181,0))</f>
        <v>1488.22</v>
      </c>
      <c r="I3746" s="12" t="str">
        <f aca="false">INDEX(Orders!$G$2:$G$3525,MATCH(B3746,Orders!$A$2:$A$3525,0))</f>
        <v>Delivered</v>
      </c>
      <c r="J3746" s="16" t="n">
        <f aca="false">D3746*E3746*(1-F3746/100)</f>
        <v>2119</v>
      </c>
      <c r="K3746" s="16" t="n">
        <f aca="false">D3746*H3746</f>
        <v>1488.22</v>
      </c>
      <c r="L3746" s="16" t="n">
        <f aca="false">J3746-K3746</f>
        <v>630.78</v>
      </c>
    </row>
    <row r="3747" customFormat="false" ht="15" hidden="false" customHeight="false" outlineLevel="0" collapsed="false">
      <c r="A3747" s="12" t="n">
        <v>3746</v>
      </c>
      <c r="B3747" s="12" t="n">
        <v>1966</v>
      </c>
      <c r="C3747" s="12" t="n">
        <v>98</v>
      </c>
      <c r="D3747" s="12" t="n">
        <v>2</v>
      </c>
      <c r="E3747" s="16" t="n">
        <v>719</v>
      </c>
      <c r="F3747" s="12" t="n">
        <v>0</v>
      </c>
      <c r="G3747" s="12" t="str">
        <f aca="false">INDEX(Products!$C$2:$C$181,MATCH(C3747,Products!$A$2:$A$181,0))</f>
        <v>Beauty</v>
      </c>
      <c r="H3747" s="16" t="n">
        <f aca="false">INDEX(Products!$E$2:$E$181,MATCH(C3747,Products!$A$2:$A$181,0))</f>
        <v>445.67</v>
      </c>
      <c r="I3747" s="12" t="str">
        <f aca="false">INDEX(Orders!$G$2:$G$3525,MATCH(B3747,Orders!$A$2:$A$3525,0))</f>
        <v>Delivered</v>
      </c>
      <c r="J3747" s="16" t="n">
        <f aca="false">D3747*E3747*(1-F3747/100)</f>
        <v>1438</v>
      </c>
      <c r="K3747" s="16" t="n">
        <f aca="false">D3747*H3747</f>
        <v>891.34</v>
      </c>
      <c r="L3747" s="16" t="n">
        <f aca="false">J3747-K3747</f>
        <v>546.66</v>
      </c>
    </row>
    <row r="3748" customFormat="false" ht="15" hidden="false" customHeight="false" outlineLevel="0" collapsed="false">
      <c r="A3748" s="12" t="n">
        <v>3747</v>
      </c>
      <c r="B3748" s="12" t="n">
        <v>1967</v>
      </c>
      <c r="C3748" s="12" t="n">
        <v>161</v>
      </c>
      <c r="D3748" s="12" t="n">
        <v>1</v>
      </c>
      <c r="E3748" s="16" t="n">
        <v>549</v>
      </c>
      <c r="F3748" s="12" t="n">
        <v>5</v>
      </c>
      <c r="G3748" s="12" t="str">
        <f aca="false">INDEX(Products!$C$2:$C$181,MATCH(C3748,Products!$A$2:$A$181,0))</f>
        <v>Books &amp; Stationery</v>
      </c>
      <c r="H3748" s="16" t="n">
        <f aca="false">INDEX(Products!$E$2:$E$181,MATCH(C3748,Products!$A$2:$A$181,0))</f>
        <v>380.41</v>
      </c>
      <c r="I3748" s="12" t="str">
        <f aca="false">INDEX(Orders!$G$2:$G$3525,MATCH(B3748,Orders!$A$2:$A$3525,0))</f>
        <v>Cancelled</v>
      </c>
      <c r="J3748" s="16" t="n">
        <f aca="false">D3748*E3748*(1-F3748/100)</f>
        <v>521.55</v>
      </c>
      <c r="K3748" s="16" t="n">
        <f aca="false">D3748*H3748</f>
        <v>380.41</v>
      </c>
      <c r="L3748" s="16" t="n">
        <f aca="false">J3748-K3748</f>
        <v>141.14</v>
      </c>
    </row>
    <row r="3749" customFormat="false" ht="15" hidden="false" customHeight="false" outlineLevel="0" collapsed="false">
      <c r="A3749" s="12" t="n">
        <v>3748</v>
      </c>
      <c r="B3749" s="12" t="n">
        <v>1968</v>
      </c>
      <c r="C3749" s="12" t="n">
        <v>174</v>
      </c>
      <c r="D3749" s="12" t="n">
        <v>1</v>
      </c>
      <c r="E3749" s="16" t="n">
        <v>619</v>
      </c>
      <c r="F3749" s="12" t="n">
        <v>0</v>
      </c>
      <c r="G3749" s="12" t="str">
        <f aca="false">INDEX(Products!$C$2:$C$181,MATCH(C3749,Products!$A$2:$A$181,0))</f>
        <v>Books &amp; Stationery</v>
      </c>
      <c r="H3749" s="16" t="n">
        <f aca="false">INDEX(Products!$E$2:$E$181,MATCH(C3749,Products!$A$2:$A$181,0))</f>
        <v>346.06</v>
      </c>
      <c r="I3749" s="12" t="str">
        <f aca="false">INDEX(Orders!$G$2:$G$3525,MATCH(B3749,Orders!$A$2:$A$3525,0))</f>
        <v>Delivered</v>
      </c>
      <c r="J3749" s="16" t="n">
        <f aca="false">D3749*E3749*(1-F3749/100)</f>
        <v>619</v>
      </c>
      <c r="K3749" s="16" t="n">
        <f aca="false">D3749*H3749</f>
        <v>346.06</v>
      </c>
      <c r="L3749" s="16" t="n">
        <f aca="false">J3749-K3749</f>
        <v>272.94</v>
      </c>
    </row>
    <row r="3750" customFormat="false" ht="15" hidden="false" customHeight="false" outlineLevel="0" collapsed="false">
      <c r="A3750" s="12" t="n">
        <v>3749</v>
      </c>
      <c r="B3750" s="12" t="n">
        <v>1969</v>
      </c>
      <c r="C3750" s="12" t="n">
        <v>39</v>
      </c>
      <c r="D3750" s="12" t="n">
        <v>2</v>
      </c>
      <c r="E3750" s="16" t="n">
        <v>3959</v>
      </c>
      <c r="F3750" s="12" t="n">
        <v>10</v>
      </c>
      <c r="G3750" s="12" t="str">
        <f aca="false">INDEX(Products!$C$2:$C$181,MATCH(C3750,Products!$A$2:$A$181,0))</f>
        <v>Home &amp; Kitchen</v>
      </c>
      <c r="H3750" s="16" t="n">
        <f aca="false">INDEX(Products!$E$2:$E$181,MATCH(C3750,Products!$A$2:$A$181,0))</f>
        <v>2236.08</v>
      </c>
      <c r="I3750" s="12" t="str">
        <f aca="false">INDEX(Orders!$G$2:$G$3525,MATCH(B3750,Orders!$A$2:$A$3525,0))</f>
        <v>Cancelled</v>
      </c>
      <c r="J3750" s="16" t="n">
        <f aca="false">D3750*E3750*(1-F3750/100)</f>
        <v>7126.2</v>
      </c>
      <c r="K3750" s="16" t="n">
        <f aca="false">D3750*H3750</f>
        <v>4472.16</v>
      </c>
      <c r="L3750" s="16" t="n">
        <f aca="false">J3750-K3750</f>
        <v>2654.04</v>
      </c>
    </row>
    <row r="3751" customFormat="false" ht="15" hidden="false" customHeight="false" outlineLevel="0" collapsed="false">
      <c r="A3751" s="12" t="n">
        <v>3750</v>
      </c>
      <c r="B3751" s="12" t="n">
        <v>1969</v>
      </c>
      <c r="C3751" s="12" t="n">
        <v>135</v>
      </c>
      <c r="D3751" s="12" t="n">
        <v>1</v>
      </c>
      <c r="E3751" s="16" t="n">
        <v>1609</v>
      </c>
      <c r="F3751" s="12" t="n">
        <v>0</v>
      </c>
      <c r="G3751" s="12" t="str">
        <f aca="false">INDEX(Products!$C$2:$C$181,MATCH(C3751,Products!$A$2:$A$181,0))</f>
        <v>Sports &amp; Fitness</v>
      </c>
      <c r="H3751" s="16" t="n">
        <f aca="false">INDEX(Products!$E$2:$E$181,MATCH(C3751,Products!$A$2:$A$181,0))</f>
        <v>979.43</v>
      </c>
      <c r="I3751" s="12" t="str">
        <f aca="false">INDEX(Orders!$G$2:$G$3525,MATCH(B3751,Orders!$A$2:$A$3525,0))</f>
        <v>Cancelled</v>
      </c>
      <c r="J3751" s="16" t="n">
        <f aca="false">D3751*E3751*(1-F3751/100)</f>
        <v>1609</v>
      </c>
      <c r="K3751" s="16" t="n">
        <f aca="false">D3751*H3751</f>
        <v>979.43</v>
      </c>
      <c r="L3751" s="16" t="n">
        <f aca="false">J3751-K3751</f>
        <v>629.57</v>
      </c>
    </row>
    <row r="3752" customFormat="false" ht="15" hidden="false" customHeight="false" outlineLevel="0" collapsed="false">
      <c r="A3752" s="12" t="n">
        <v>3751</v>
      </c>
      <c r="B3752" s="12" t="n">
        <v>1970</v>
      </c>
      <c r="C3752" s="12" t="n">
        <v>173</v>
      </c>
      <c r="D3752" s="12" t="n">
        <v>1</v>
      </c>
      <c r="E3752" s="16" t="n">
        <v>429</v>
      </c>
      <c r="F3752" s="12" t="n">
        <v>0</v>
      </c>
      <c r="G3752" s="12" t="str">
        <f aca="false">INDEX(Products!$C$2:$C$181,MATCH(C3752,Products!$A$2:$A$181,0))</f>
        <v>Books &amp; Stationery</v>
      </c>
      <c r="H3752" s="16" t="n">
        <f aca="false">INDEX(Products!$E$2:$E$181,MATCH(C3752,Products!$A$2:$A$181,0))</f>
        <v>288.79</v>
      </c>
      <c r="I3752" s="12" t="str">
        <f aca="false">INDEX(Orders!$G$2:$G$3525,MATCH(B3752,Orders!$A$2:$A$3525,0))</f>
        <v>Cancelled</v>
      </c>
      <c r="J3752" s="16" t="n">
        <f aca="false">D3752*E3752*(1-F3752/100)</f>
        <v>429</v>
      </c>
      <c r="K3752" s="16" t="n">
        <f aca="false">D3752*H3752</f>
        <v>288.79</v>
      </c>
      <c r="L3752" s="16" t="n">
        <f aca="false">J3752-K3752</f>
        <v>140.21</v>
      </c>
    </row>
    <row r="3753" customFormat="false" ht="15" hidden="false" customHeight="false" outlineLevel="0" collapsed="false">
      <c r="A3753" s="12" t="n">
        <v>3752</v>
      </c>
      <c r="B3753" s="12" t="n">
        <v>1970</v>
      </c>
      <c r="C3753" s="12" t="n">
        <v>169</v>
      </c>
      <c r="D3753" s="12" t="n">
        <v>1</v>
      </c>
      <c r="E3753" s="16" t="n">
        <v>789</v>
      </c>
      <c r="F3753" s="12" t="n">
        <v>0</v>
      </c>
      <c r="G3753" s="12" t="str">
        <f aca="false">INDEX(Products!$C$2:$C$181,MATCH(C3753,Products!$A$2:$A$181,0))</f>
        <v>Books &amp; Stationery</v>
      </c>
      <c r="H3753" s="16" t="n">
        <f aca="false">INDEX(Products!$E$2:$E$181,MATCH(C3753,Products!$A$2:$A$181,0))</f>
        <v>544.99</v>
      </c>
      <c r="I3753" s="12" t="str">
        <f aca="false">INDEX(Orders!$G$2:$G$3525,MATCH(B3753,Orders!$A$2:$A$3525,0))</f>
        <v>Cancelled</v>
      </c>
      <c r="J3753" s="16" t="n">
        <f aca="false">D3753*E3753*(1-F3753/100)</f>
        <v>789</v>
      </c>
      <c r="K3753" s="16" t="n">
        <f aca="false">D3753*H3753</f>
        <v>544.99</v>
      </c>
      <c r="L3753" s="16" t="n">
        <f aca="false">J3753-K3753</f>
        <v>244.01</v>
      </c>
    </row>
    <row r="3754" customFormat="false" ht="15" hidden="false" customHeight="false" outlineLevel="0" collapsed="false">
      <c r="A3754" s="12" t="n">
        <v>3753</v>
      </c>
      <c r="B3754" s="12" t="n">
        <v>1971</v>
      </c>
      <c r="C3754" s="12" t="n">
        <v>163</v>
      </c>
      <c r="D3754" s="12" t="n">
        <v>1</v>
      </c>
      <c r="E3754" s="16" t="n">
        <v>869</v>
      </c>
      <c r="F3754" s="12" t="n">
        <v>0</v>
      </c>
      <c r="G3754" s="12" t="str">
        <f aca="false">INDEX(Products!$C$2:$C$181,MATCH(C3754,Products!$A$2:$A$181,0))</f>
        <v>Books &amp; Stationery</v>
      </c>
      <c r="H3754" s="16" t="n">
        <f aca="false">INDEX(Products!$E$2:$E$181,MATCH(C3754,Products!$A$2:$A$181,0))</f>
        <v>606.2</v>
      </c>
      <c r="I3754" s="12" t="str">
        <f aca="false">INDEX(Orders!$G$2:$G$3525,MATCH(B3754,Orders!$A$2:$A$3525,0))</f>
        <v>Returned</v>
      </c>
      <c r="J3754" s="16" t="n">
        <f aca="false">D3754*E3754*(1-F3754/100)</f>
        <v>869</v>
      </c>
      <c r="K3754" s="16" t="n">
        <f aca="false">D3754*H3754</f>
        <v>606.2</v>
      </c>
      <c r="L3754" s="16" t="n">
        <f aca="false">J3754-K3754</f>
        <v>262.8</v>
      </c>
    </row>
    <row r="3755" customFormat="false" ht="15" hidden="false" customHeight="false" outlineLevel="0" collapsed="false">
      <c r="A3755" s="12" t="n">
        <v>3754</v>
      </c>
      <c r="B3755" s="12" t="n">
        <v>1971</v>
      </c>
      <c r="C3755" s="12" t="n">
        <v>146</v>
      </c>
      <c r="D3755" s="12" t="n">
        <v>1</v>
      </c>
      <c r="E3755" s="16" t="n">
        <v>369</v>
      </c>
      <c r="F3755" s="12" t="n">
        <v>0</v>
      </c>
      <c r="G3755" s="12" t="str">
        <f aca="false">INDEX(Products!$C$2:$C$181,MATCH(C3755,Products!$A$2:$A$181,0))</f>
        <v>Sports &amp; Fitness</v>
      </c>
      <c r="H3755" s="16" t="n">
        <f aca="false">INDEX(Products!$E$2:$E$181,MATCH(C3755,Products!$A$2:$A$181,0))</f>
        <v>205.71</v>
      </c>
      <c r="I3755" s="12" t="str">
        <f aca="false">INDEX(Orders!$G$2:$G$3525,MATCH(B3755,Orders!$A$2:$A$3525,0))</f>
        <v>Returned</v>
      </c>
      <c r="J3755" s="16" t="n">
        <f aca="false">D3755*E3755*(1-F3755/100)</f>
        <v>369</v>
      </c>
      <c r="K3755" s="16" t="n">
        <f aca="false">D3755*H3755</f>
        <v>205.71</v>
      </c>
      <c r="L3755" s="16" t="n">
        <f aca="false">J3755-K3755</f>
        <v>163.29</v>
      </c>
    </row>
    <row r="3756" customFormat="false" ht="15" hidden="false" customHeight="false" outlineLevel="0" collapsed="false">
      <c r="A3756" s="12" t="n">
        <v>3755</v>
      </c>
      <c r="B3756" s="12" t="n">
        <v>1971</v>
      </c>
      <c r="C3756" s="12" t="n">
        <v>177</v>
      </c>
      <c r="D3756" s="12" t="n">
        <v>1</v>
      </c>
      <c r="E3756" s="16" t="n">
        <v>639</v>
      </c>
      <c r="F3756" s="12" t="n">
        <v>0</v>
      </c>
      <c r="G3756" s="12" t="str">
        <f aca="false">INDEX(Products!$C$2:$C$181,MATCH(C3756,Products!$A$2:$A$181,0))</f>
        <v>Books &amp; Stationery</v>
      </c>
      <c r="H3756" s="16" t="n">
        <f aca="false">INDEX(Products!$E$2:$E$181,MATCH(C3756,Products!$A$2:$A$181,0))</f>
        <v>372.27</v>
      </c>
      <c r="I3756" s="12" t="str">
        <f aca="false">INDEX(Orders!$G$2:$G$3525,MATCH(B3756,Orders!$A$2:$A$3525,0))</f>
        <v>Returned</v>
      </c>
      <c r="J3756" s="16" t="n">
        <f aca="false">D3756*E3756*(1-F3756/100)</f>
        <v>639</v>
      </c>
      <c r="K3756" s="16" t="n">
        <f aca="false">D3756*H3756</f>
        <v>372.27</v>
      </c>
      <c r="L3756" s="16" t="n">
        <f aca="false">J3756-K3756</f>
        <v>266.73</v>
      </c>
    </row>
    <row r="3757" customFormat="false" ht="15" hidden="false" customHeight="false" outlineLevel="0" collapsed="false">
      <c r="A3757" s="12" t="n">
        <v>3756</v>
      </c>
      <c r="B3757" s="12" t="n">
        <v>1971</v>
      </c>
      <c r="C3757" s="12" t="n">
        <v>5</v>
      </c>
      <c r="D3757" s="12" t="n">
        <v>1</v>
      </c>
      <c r="E3757" s="16" t="n">
        <v>3939</v>
      </c>
      <c r="F3757" s="12" t="n">
        <v>10</v>
      </c>
      <c r="G3757" s="12" t="str">
        <f aca="false">INDEX(Products!$C$2:$C$181,MATCH(C3757,Products!$A$2:$A$181,0))</f>
        <v>Electronics</v>
      </c>
      <c r="H3757" s="16" t="n">
        <f aca="false">INDEX(Products!$E$2:$E$181,MATCH(C3757,Products!$A$2:$A$181,0))</f>
        <v>2724.27</v>
      </c>
      <c r="I3757" s="12" t="str">
        <f aca="false">INDEX(Orders!$G$2:$G$3525,MATCH(B3757,Orders!$A$2:$A$3525,0))</f>
        <v>Returned</v>
      </c>
      <c r="J3757" s="16" t="n">
        <f aca="false">D3757*E3757*(1-F3757/100)</f>
        <v>3545.1</v>
      </c>
      <c r="K3757" s="16" t="n">
        <f aca="false">D3757*H3757</f>
        <v>2724.27</v>
      </c>
      <c r="L3757" s="16" t="n">
        <f aca="false">J3757-K3757</f>
        <v>820.83</v>
      </c>
    </row>
    <row r="3758" customFormat="false" ht="15" hidden="false" customHeight="false" outlineLevel="0" collapsed="false">
      <c r="A3758" s="12" t="n">
        <v>3757</v>
      </c>
      <c r="B3758" s="12" t="n">
        <v>1972</v>
      </c>
      <c r="C3758" s="12" t="n">
        <v>30</v>
      </c>
      <c r="D3758" s="12" t="n">
        <v>1</v>
      </c>
      <c r="E3758" s="16" t="n">
        <v>1049</v>
      </c>
      <c r="F3758" s="12" t="n">
        <v>0</v>
      </c>
      <c r="G3758" s="12" t="str">
        <f aca="false">INDEX(Products!$C$2:$C$181,MATCH(C3758,Products!$A$2:$A$181,0))</f>
        <v>Electronics</v>
      </c>
      <c r="H3758" s="16" t="n">
        <f aca="false">INDEX(Products!$E$2:$E$181,MATCH(C3758,Products!$A$2:$A$181,0))</f>
        <v>645.2</v>
      </c>
      <c r="I3758" s="12" t="str">
        <f aca="false">INDEX(Orders!$G$2:$G$3525,MATCH(B3758,Orders!$A$2:$A$3525,0))</f>
        <v>Delivered</v>
      </c>
      <c r="J3758" s="16" t="n">
        <f aca="false">D3758*E3758*(1-F3758/100)</f>
        <v>1049</v>
      </c>
      <c r="K3758" s="16" t="n">
        <f aca="false">D3758*H3758</f>
        <v>645.2</v>
      </c>
      <c r="L3758" s="16" t="n">
        <f aca="false">J3758-K3758</f>
        <v>403.8</v>
      </c>
    </row>
    <row r="3759" customFormat="false" ht="15" hidden="false" customHeight="false" outlineLevel="0" collapsed="false">
      <c r="A3759" s="12" t="n">
        <v>3758</v>
      </c>
      <c r="B3759" s="12" t="n">
        <v>1973</v>
      </c>
      <c r="C3759" s="12" t="n">
        <v>11</v>
      </c>
      <c r="D3759" s="12" t="n">
        <v>1</v>
      </c>
      <c r="E3759" s="16" t="n">
        <v>3989</v>
      </c>
      <c r="F3759" s="12" t="n">
        <v>0</v>
      </c>
      <c r="G3759" s="12" t="str">
        <f aca="false">INDEX(Products!$C$2:$C$181,MATCH(C3759,Products!$A$2:$A$181,0))</f>
        <v>Electronics</v>
      </c>
      <c r="H3759" s="16" t="n">
        <f aca="false">INDEX(Products!$E$2:$E$181,MATCH(C3759,Products!$A$2:$A$181,0))</f>
        <v>2305.24</v>
      </c>
      <c r="I3759" s="12" t="str">
        <f aca="false">INDEX(Orders!$G$2:$G$3525,MATCH(B3759,Orders!$A$2:$A$3525,0))</f>
        <v>Delivered</v>
      </c>
      <c r="J3759" s="16" t="n">
        <f aca="false">D3759*E3759*(1-F3759/100)</f>
        <v>3989</v>
      </c>
      <c r="K3759" s="16" t="n">
        <f aca="false">D3759*H3759</f>
        <v>2305.24</v>
      </c>
      <c r="L3759" s="16" t="n">
        <f aca="false">J3759-K3759</f>
        <v>1683.76</v>
      </c>
    </row>
    <row r="3760" customFormat="false" ht="15" hidden="false" customHeight="false" outlineLevel="0" collapsed="false">
      <c r="A3760" s="12" t="n">
        <v>3759</v>
      </c>
      <c r="B3760" s="12" t="n">
        <v>1974</v>
      </c>
      <c r="C3760" s="12" t="n">
        <v>77</v>
      </c>
      <c r="D3760" s="12" t="n">
        <v>1</v>
      </c>
      <c r="E3760" s="16" t="n">
        <v>699</v>
      </c>
      <c r="F3760" s="12" t="n">
        <v>0</v>
      </c>
      <c r="G3760" s="12" t="str">
        <f aca="false">INDEX(Products!$C$2:$C$181,MATCH(C3760,Products!$A$2:$A$181,0))</f>
        <v>Fashion</v>
      </c>
      <c r="H3760" s="16" t="n">
        <f aca="false">INDEX(Products!$E$2:$E$181,MATCH(C3760,Products!$A$2:$A$181,0))</f>
        <v>452.88</v>
      </c>
      <c r="I3760" s="12" t="str">
        <f aca="false">INDEX(Orders!$G$2:$G$3525,MATCH(B3760,Orders!$A$2:$A$3525,0))</f>
        <v>Delivered</v>
      </c>
      <c r="J3760" s="16" t="n">
        <f aca="false">D3760*E3760*(1-F3760/100)</f>
        <v>699</v>
      </c>
      <c r="K3760" s="16" t="n">
        <f aca="false">D3760*H3760</f>
        <v>452.88</v>
      </c>
      <c r="L3760" s="16" t="n">
        <f aca="false">J3760-K3760</f>
        <v>246.12</v>
      </c>
    </row>
    <row r="3761" customFormat="false" ht="15" hidden="false" customHeight="false" outlineLevel="0" collapsed="false">
      <c r="A3761" s="12" t="n">
        <v>3760</v>
      </c>
      <c r="B3761" s="12" t="n">
        <v>1974</v>
      </c>
      <c r="C3761" s="12" t="n">
        <v>80</v>
      </c>
      <c r="D3761" s="12" t="n">
        <v>1</v>
      </c>
      <c r="E3761" s="16" t="n">
        <v>949</v>
      </c>
      <c r="F3761" s="12" t="n">
        <v>0</v>
      </c>
      <c r="G3761" s="12" t="str">
        <f aca="false">INDEX(Products!$C$2:$C$181,MATCH(C3761,Products!$A$2:$A$181,0))</f>
        <v>Fashion</v>
      </c>
      <c r="H3761" s="16" t="n">
        <f aca="false">INDEX(Products!$E$2:$E$181,MATCH(C3761,Products!$A$2:$A$181,0))</f>
        <v>660.17</v>
      </c>
      <c r="I3761" s="12" t="str">
        <f aca="false">INDEX(Orders!$G$2:$G$3525,MATCH(B3761,Orders!$A$2:$A$3525,0))</f>
        <v>Delivered</v>
      </c>
      <c r="J3761" s="16" t="n">
        <f aca="false">D3761*E3761*(1-F3761/100)</f>
        <v>949</v>
      </c>
      <c r="K3761" s="16" t="n">
        <f aca="false">D3761*H3761</f>
        <v>660.17</v>
      </c>
      <c r="L3761" s="16" t="n">
        <f aca="false">J3761-K3761</f>
        <v>288.83</v>
      </c>
    </row>
    <row r="3762" customFormat="false" ht="15" hidden="false" customHeight="false" outlineLevel="0" collapsed="false">
      <c r="A3762" s="12" t="n">
        <v>3761</v>
      </c>
      <c r="B3762" s="12" t="n">
        <v>1974</v>
      </c>
      <c r="C3762" s="12" t="n">
        <v>109</v>
      </c>
      <c r="D3762" s="12" t="n">
        <v>1</v>
      </c>
      <c r="E3762" s="16" t="n">
        <v>699</v>
      </c>
      <c r="F3762" s="12" t="n">
        <v>5</v>
      </c>
      <c r="G3762" s="12" t="str">
        <f aca="false">INDEX(Products!$C$2:$C$181,MATCH(C3762,Products!$A$2:$A$181,0))</f>
        <v>Beauty</v>
      </c>
      <c r="H3762" s="16" t="n">
        <f aca="false">INDEX(Products!$E$2:$E$181,MATCH(C3762,Products!$A$2:$A$181,0))</f>
        <v>488.81</v>
      </c>
      <c r="I3762" s="12" t="str">
        <f aca="false">INDEX(Orders!$G$2:$G$3525,MATCH(B3762,Orders!$A$2:$A$3525,0))</f>
        <v>Delivered</v>
      </c>
      <c r="J3762" s="16" t="n">
        <f aca="false">D3762*E3762*(1-F3762/100)</f>
        <v>664.05</v>
      </c>
      <c r="K3762" s="16" t="n">
        <f aca="false">D3762*H3762</f>
        <v>488.81</v>
      </c>
      <c r="L3762" s="16" t="n">
        <f aca="false">J3762-K3762</f>
        <v>175.24</v>
      </c>
    </row>
    <row r="3763" customFormat="false" ht="15" hidden="false" customHeight="false" outlineLevel="0" collapsed="false">
      <c r="A3763" s="12" t="n">
        <v>3762</v>
      </c>
      <c r="B3763" s="12" t="n">
        <v>1975</v>
      </c>
      <c r="C3763" s="12" t="n">
        <v>162</v>
      </c>
      <c r="D3763" s="12" t="n">
        <v>1</v>
      </c>
      <c r="E3763" s="16" t="n">
        <v>639</v>
      </c>
      <c r="F3763" s="12" t="n">
        <v>0</v>
      </c>
      <c r="G3763" s="12" t="str">
        <f aca="false">INDEX(Products!$C$2:$C$181,MATCH(C3763,Products!$A$2:$A$181,0))</f>
        <v>Books &amp; Stationery</v>
      </c>
      <c r="H3763" s="16" t="n">
        <f aca="false">INDEX(Products!$E$2:$E$181,MATCH(C3763,Products!$A$2:$A$181,0))</f>
        <v>387.23</v>
      </c>
      <c r="I3763" s="12" t="str">
        <f aca="false">INDEX(Orders!$G$2:$G$3525,MATCH(B3763,Orders!$A$2:$A$3525,0))</f>
        <v>Delivered</v>
      </c>
      <c r="J3763" s="16" t="n">
        <f aca="false">D3763*E3763*(1-F3763/100)</f>
        <v>639</v>
      </c>
      <c r="K3763" s="16" t="n">
        <f aca="false">D3763*H3763</f>
        <v>387.23</v>
      </c>
      <c r="L3763" s="16" t="n">
        <f aca="false">J3763-K3763</f>
        <v>251.77</v>
      </c>
    </row>
    <row r="3764" customFormat="false" ht="15" hidden="false" customHeight="false" outlineLevel="0" collapsed="false">
      <c r="A3764" s="12" t="n">
        <v>3763</v>
      </c>
      <c r="B3764" s="12" t="n">
        <v>1976</v>
      </c>
      <c r="C3764" s="12" t="n">
        <v>15</v>
      </c>
      <c r="D3764" s="12" t="n">
        <v>1</v>
      </c>
      <c r="E3764" s="16" t="n">
        <v>3889</v>
      </c>
      <c r="F3764" s="12" t="n">
        <v>5</v>
      </c>
      <c r="G3764" s="12" t="str">
        <f aca="false">INDEX(Products!$C$2:$C$181,MATCH(C3764,Products!$A$2:$A$181,0))</f>
        <v>Electronics</v>
      </c>
      <c r="H3764" s="16" t="n">
        <f aca="false">INDEX(Products!$E$2:$E$181,MATCH(C3764,Products!$A$2:$A$181,0))</f>
        <v>2175.08</v>
      </c>
      <c r="I3764" s="12" t="str">
        <f aca="false">INDEX(Orders!$G$2:$G$3525,MATCH(B3764,Orders!$A$2:$A$3525,0))</f>
        <v>Delivered</v>
      </c>
      <c r="J3764" s="16" t="n">
        <f aca="false">D3764*E3764*(1-F3764/100)</f>
        <v>3694.55</v>
      </c>
      <c r="K3764" s="16" t="n">
        <f aca="false">D3764*H3764</f>
        <v>2175.08</v>
      </c>
      <c r="L3764" s="16" t="n">
        <f aca="false">J3764-K3764</f>
        <v>1519.47</v>
      </c>
    </row>
    <row r="3765" customFormat="false" ht="15" hidden="false" customHeight="false" outlineLevel="0" collapsed="false">
      <c r="A3765" s="12" t="n">
        <v>3764</v>
      </c>
      <c r="B3765" s="12" t="n">
        <v>1977</v>
      </c>
      <c r="C3765" s="12" t="n">
        <v>132</v>
      </c>
      <c r="D3765" s="12" t="n">
        <v>1</v>
      </c>
      <c r="E3765" s="16" t="n">
        <v>789</v>
      </c>
      <c r="F3765" s="12" t="n">
        <v>10</v>
      </c>
      <c r="G3765" s="12" t="str">
        <f aca="false">INDEX(Products!$C$2:$C$181,MATCH(C3765,Products!$A$2:$A$181,0))</f>
        <v>Sports &amp; Fitness</v>
      </c>
      <c r="H3765" s="16" t="n">
        <f aca="false">INDEX(Products!$E$2:$E$181,MATCH(C3765,Products!$A$2:$A$181,0))</f>
        <v>515.74</v>
      </c>
      <c r="I3765" s="12" t="str">
        <f aca="false">INDEX(Orders!$G$2:$G$3525,MATCH(B3765,Orders!$A$2:$A$3525,0))</f>
        <v>Delivered</v>
      </c>
      <c r="J3765" s="16" t="n">
        <f aca="false">D3765*E3765*(1-F3765/100)</f>
        <v>710.1</v>
      </c>
      <c r="K3765" s="16" t="n">
        <f aca="false">D3765*H3765</f>
        <v>515.74</v>
      </c>
      <c r="L3765" s="16" t="n">
        <f aca="false">J3765-K3765</f>
        <v>194.36</v>
      </c>
    </row>
    <row r="3766" customFormat="false" ht="15" hidden="false" customHeight="false" outlineLevel="0" collapsed="false">
      <c r="A3766" s="12" t="n">
        <v>3765</v>
      </c>
      <c r="B3766" s="12" t="n">
        <v>1977</v>
      </c>
      <c r="C3766" s="12" t="n">
        <v>124</v>
      </c>
      <c r="D3766" s="12" t="n">
        <v>1</v>
      </c>
      <c r="E3766" s="16" t="n">
        <v>1869</v>
      </c>
      <c r="F3766" s="12" t="n">
        <v>20</v>
      </c>
      <c r="G3766" s="12" t="str">
        <f aca="false">INDEX(Products!$C$2:$C$181,MATCH(C3766,Products!$A$2:$A$181,0))</f>
        <v>Sports &amp; Fitness</v>
      </c>
      <c r="H3766" s="16" t="n">
        <f aca="false">INDEX(Products!$E$2:$E$181,MATCH(C3766,Products!$A$2:$A$181,0))</f>
        <v>1389.29</v>
      </c>
      <c r="I3766" s="12" t="str">
        <f aca="false">INDEX(Orders!$G$2:$G$3525,MATCH(B3766,Orders!$A$2:$A$3525,0))</f>
        <v>Delivered</v>
      </c>
      <c r="J3766" s="16" t="n">
        <f aca="false">D3766*E3766*(1-F3766/100)</f>
        <v>1495.2</v>
      </c>
      <c r="K3766" s="16" t="n">
        <f aca="false">D3766*H3766</f>
        <v>1389.29</v>
      </c>
      <c r="L3766" s="16" t="n">
        <f aca="false">J3766-K3766</f>
        <v>105.91</v>
      </c>
    </row>
    <row r="3767" customFormat="false" ht="15" hidden="false" customHeight="false" outlineLevel="0" collapsed="false">
      <c r="A3767" s="12" t="n">
        <v>3766</v>
      </c>
      <c r="B3767" s="12" t="n">
        <v>1978</v>
      </c>
      <c r="C3767" s="12" t="n">
        <v>16</v>
      </c>
      <c r="D3767" s="12" t="n">
        <v>1</v>
      </c>
      <c r="E3767" s="16" t="n">
        <v>3969</v>
      </c>
      <c r="F3767" s="12" t="n">
        <v>15</v>
      </c>
      <c r="G3767" s="12" t="str">
        <f aca="false">INDEX(Products!$C$2:$C$181,MATCH(C3767,Products!$A$2:$A$181,0))</f>
        <v>Electronics</v>
      </c>
      <c r="H3767" s="16" t="n">
        <f aca="false">INDEX(Products!$E$2:$E$181,MATCH(C3767,Products!$A$2:$A$181,0))</f>
        <v>2318.31</v>
      </c>
      <c r="I3767" s="12" t="str">
        <f aca="false">INDEX(Orders!$G$2:$G$3525,MATCH(B3767,Orders!$A$2:$A$3525,0))</f>
        <v>Delivered</v>
      </c>
      <c r="J3767" s="16" t="n">
        <f aca="false">D3767*E3767*(1-F3767/100)</f>
        <v>3373.65</v>
      </c>
      <c r="K3767" s="16" t="n">
        <f aca="false">D3767*H3767</f>
        <v>2318.31</v>
      </c>
      <c r="L3767" s="16" t="n">
        <f aca="false">J3767-K3767</f>
        <v>1055.34</v>
      </c>
    </row>
    <row r="3768" customFormat="false" ht="15" hidden="false" customHeight="false" outlineLevel="0" collapsed="false">
      <c r="A3768" s="12" t="n">
        <v>3767</v>
      </c>
      <c r="B3768" s="12" t="n">
        <v>1979</v>
      </c>
      <c r="C3768" s="12" t="n">
        <v>23</v>
      </c>
      <c r="D3768" s="12" t="n">
        <v>1</v>
      </c>
      <c r="E3768" s="16" t="n">
        <v>2159</v>
      </c>
      <c r="F3768" s="12" t="n">
        <v>5</v>
      </c>
      <c r="G3768" s="12" t="str">
        <f aca="false">INDEX(Products!$C$2:$C$181,MATCH(C3768,Products!$A$2:$A$181,0))</f>
        <v>Electronics</v>
      </c>
      <c r="H3768" s="16" t="n">
        <f aca="false">INDEX(Products!$E$2:$E$181,MATCH(C3768,Products!$A$2:$A$181,0))</f>
        <v>1473.53</v>
      </c>
      <c r="I3768" s="12" t="str">
        <f aca="false">INDEX(Orders!$G$2:$G$3525,MATCH(B3768,Orders!$A$2:$A$3525,0))</f>
        <v>Delivered</v>
      </c>
      <c r="J3768" s="16" t="n">
        <f aca="false">D3768*E3768*(1-F3768/100)</f>
        <v>2051.05</v>
      </c>
      <c r="K3768" s="16" t="n">
        <f aca="false">D3768*H3768</f>
        <v>1473.53</v>
      </c>
      <c r="L3768" s="16" t="n">
        <f aca="false">J3768-K3768</f>
        <v>577.52</v>
      </c>
    </row>
    <row r="3769" customFormat="false" ht="15" hidden="false" customHeight="false" outlineLevel="0" collapsed="false">
      <c r="A3769" s="12" t="n">
        <v>3768</v>
      </c>
      <c r="B3769" s="12" t="n">
        <v>1979</v>
      </c>
      <c r="C3769" s="12" t="n">
        <v>112</v>
      </c>
      <c r="D3769" s="12" t="n">
        <v>1</v>
      </c>
      <c r="E3769" s="16" t="n">
        <v>309</v>
      </c>
      <c r="F3769" s="12" t="n">
        <v>5</v>
      </c>
      <c r="G3769" s="12" t="str">
        <f aca="false">INDEX(Products!$C$2:$C$181,MATCH(C3769,Products!$A$2:$A$181,0))</f>
        <v>Beauty</v>
      </c>
      <c r="H3769" s="16" t="n">
        <f aca="false">INDEX(Products!$E$2:$E$181,MATCH(C3769,Products!$A$2:$A$181,0))</f>
        <v>192.67</v>
      </c>
      <c r="I3769" s="12" t="str">
        <f aca="false">INDEX(Orders!$G$2:$G$3525,MATCH(B3769,Orders!$A$2:$A$3525,0))</f>
        <v>Delivered</v>
      </c>
      <c r="J3769" s="16" t="n">
        <f aca="false">D3769*E3769*(1-F3769/100)</f>
        <v>293.55</v>
      </c>
      <c r="K3769" s="16" t="n">
        <f aca="false">D3769*H3769</f>
        <v>192.67</v>
      </c>
      <c r="L3769" s="16" t="n">
        <f aca="false">J3769-K3769</f>
        <v>100.88</v>
      </c>
    </row>
    <row r="3770" customFormat="false" ht="15" hidden="false" customHeight="false" outlineLevel="0" collapsed="false">
      <c r="A3770" s="12" t="n">
        <v>3769</v>
      </c>
      <c r="B3770" s="12" t="n">
        <v>1980</v>
      </c>
      <c r="C3770" s="12" t="n">
        <v>83</v>
      </c>
      <c r="D3770" s="12" t="n">
        <v>1</v>
      </c>
      <c r="E3770" s="16" t="n">
        <v>549</v>
      </c>
      <c r="F3770" s="12" t="n">
        <v>5</v>
      </c>
      <c r="G3770" s="12" t="str">
        <f aca="false">INDEX(Products!$C$2:$C$181,MATCH(C3770,Products!$A$2:$A$181,0))</f>
        <v>Fashion</v>
      </c>
      <c r="H3770" s="16" t="n">
        <f aca="false">INDEX(Products!$E$2:$E$181,MATCH(C3770,Products!$A$2:$A$181,0))</f>
        <v>393.67</v>
      </c>
      <c r="I3770" s="12" t="str">
        <f aca="false">INDEX(Orders!$G$2:$G$3525,MATCH(B3770,Orders!$A$2:$A$3525,0))</f>
        <v>Delivered</v>
      </c>
      <c r="J3770" s="16" t="n">
        <f aca="false">D3770*E3770*(1-F3770/100)</f>
        <v>521.55</v>
      </c>
      <c r="K3770" s="16" t="n">
        <f aca="false">D3770*H3770</f>
        <v>393.67</v>
      </c>
      <c r="L3770" s="16" t="n">
        <f aca="false">J3770-K3770</f>
        <v>127.88</v>
      </c>
    </row>
    <row r="3771" customFormat="false" ht="15" hidden="false" customHeight="false" outlineLevel="0" collapsed="false">
      <c r="A3771" s="12" t="n">
        <v>3770</v>
      </c>
      <c r="B3771" s="12" t="n">
        <v>1980</v>
      </c>
      <c r="C3771" s="12" t="n">
        <v>106</v>
      </c>
      <c r="D3771" s="12" t="n">
        <v>1</v>
      </c>
      <c r="E3771" s="16" t="n">
        <v>1069</v>
      </c>
      <c r="F3771" s="12" t="n">
        <v>5</v>
      </c>
      <c r="G3771" s="12" t="str">
        <f aca="false">INDEX(Products!$C$2:$C$181,MATCH(C3771,Products!$A$2:$A$181,0))</f>
        <v>Beauty</v>
      </c>
      <c r="H3771" s="16" t="n">
        <f aca="false">INDEX(Products!$E$2:$E$181,MATCH(C3771,Products!$A$2:$A$181,0))</f>
        <v>735.88</v>
      </c>
      <c r="I3771" s="12" t="str">
        <f aca="false">INDEX(Orders!$G$2:$G$3525,MATCH(B3771,Orders!$A$2:$A$3525,0))</f>
        <v>Delivered</v>
      </c>
      <c r="J3771" s="16" t="n">
        <f aca="false">D3771*E3771*(1-F3771/100)</f>
        <v>1015.55</v>
      </c>
      <c r="K3771" s="16" t="n">
        <f aca="false">D3771*H3771</f>
        <v>735.88</v>
      </c>
      <c r="L3771" s="16" t="n">
        <f aca="false">J3771-K3771</f>
        <v>279.67</v>
      </c>
    </row>
    <row r="3772" customFormat="false" ht="15" hidden="false" customHeight="false" outlineLevel="0" collapsed="false">
      <c r="A3772" s="12" t="n">
        <v>3771</v>
      </c>
      <c r="B3772" s="12" t="n">
        <v>1981</v>
      </c>
      <c r="C3772" s="12" t="n">
        <v>65</v>
      </c>
      <c r="D3772" s="12" t="n">
        <v>1</v>
      </c>
      <c r="E3772" s="16" t="n">
        <v>329</v>
      </c>
      <c r="F3772" s="12" t="n">
        <v>5</v>
      </c>
      <c r="G3772" s="12" t="str">
        <f aca="false">INDEX(Products!$C$2:$C$181,MATCH(C3772,Products!$A$2:$A$181,0))</f>
        <v>Fashion</v>
      </c>
      <c r="H3772" s="16" t="n">
        <f aca="false">INDEX(Products!$E$2:$E$181,MATCH(C3772,Products!$A$2:$A$181,0))</f>
        <v>214.56</v>
      </c>
      <c r="I3772" s="12" t="str">
        <f aca="false">INDEX(Orders!$G$2:$G$3525,MATCH(B3772,Orders!$A$2:$A$3525,0))</f>
        <v>Delivered</v>
      </c>
      <c r="J3772" s="16" t="n">
        <f aca="false">D3772*E3772*(1-F3772/100)</f>
        <v>312.55</v>
      </c>
      <c r="K3772" s="16" t="n">
        <f aca="false">D3772*H3772</f>
        <v>214.56</v>
      </c>
      <c r="L3772" s="16" t="n">
        <f aca="false">J3772-K3772</f>
        <v>97.99</v>
      </c>
    </row>
    <row r="3773" customFormat="false" ht="15" hidden="false" customHeight="false" outlineLevel="0" collapsed="false">
      <c r="A3773" s="12" t="n">
        <v>3772</v>
      </c>
      <c r="B3773" s="12" t="n">
        <v>1982</v>
      </c>
      <c r="C3773" s="12" t="n">
        <v>173</v>
      </c>
      <c r="D3773" s="12" t="n">
        <v>1</v>
      </c>
      <c r="E3773" s="16" t="n">
        <v>429</v>
      </c>
      <c r="F3773" s="12" t="n">
        <v>10</v>
      </c>
      <c r="G3773" s="12" t="str">
        <f aca="false">INDEX(Products!$C$2:$C$181,MATCH(C3773,Products!$A$2:$A$181,0))</f>
        <v>Books &amp; Stationery</v>
      </c>
      <c r="H3773" s="16" t="n">
        <f aca="false">INDEX(Products!$E$2:$E$181,MATCH(C3773,Products!$A$2:$A$181,0))</f>
        <v>288.79</v>
      </c>
      <c r="I3773" s="12" t="str">
        <f aca="false">INDEX(Orders!$G$2:$G$3525,MATCH(B3773,Orders!$A$2:$A$3525,0))</f>
        <v>Delivered</v>
      </c>
      <c r="J3773" s="16" t="n">
        <f aca="false">D3773*E3773*(1-F3773/100)</f>
        <v>386.1</v>
      </c>
      <c r="K3773" s="16" t="n">
        <f aca="false">D3773*H3773</f>
        <v>288.79</v>
      </c>
      <c r="L3773" s="16" t="n">
        <f aca="false">J3773-K3773</f>
        <v>97.31</v>
      </c>
    </row>
    <row r="3774" customFormat="false" ht="15" hidden="false" customHeight="false" outlineLevel="0" collapsed="false">
      <c r="A3774" s="12" t="n">
        <v>3773</v>
      </c>
      <c r="B3774" s="12" t="n">
        <v>1983</v>
      </c>
      <c r="C3774" s="12" t="n">
        <v>43</v>
      </c>
      <c r="D3774" s="12" t="n">
        <v>1</v>
      </c>
      <c r="E3774" s="16" t="n">
        <v>1839</v>
      </c>
      <c r="F3774" s="12" t="n">
        <v>0</v>
      </c>
      <c r="G3774" s="12" t="str">
        <f aca="false">INDEX(Products!$C$2:$C$181,MATCH(C3774,Products!$A$2:$A$181,0))</f>
        <v>Home &amp; Kitchen</v>
      </c>
      <c r="H3774" s="16" t="n">
        <f aca="false">INDEX(Products!$E$2:$E$181,MATCH(C3774,Products!$A$2:$A$181,0))</f>
        <v>1131.05</v>
      </c>
      <c r="I3774" s="12" t="str">
        <f aca="false">INDEX(Orders!$G$2:$G$3525,MATCH(B3774,Orders!$A$2:$A$3525,0))</f>
        <v>Delivered</v>
      </c>
      <c r="J3774" s="16" t="n">
        <f aca="false">D3774*E3774*(1-F3774/100)</f>
        <v>1839</v>
      </c>
      <c r="K3774" s="16" t="n">
        <f aca="false">D3774*H3774</f>
        <v>1131.05</v>
      </c>
      <c r="L3774" s="16" t="n">
        <f aca="false">J3774-K3774</f>
        <v>707.95</v>
      </c>
    </row>
    <row r="3775" customFormat="false" ht="15" hidden="false" customHeight="false" outlineLevel="0" collapsed="false">
      <c r="A3775" s="12" t="n">
        <v>3774</v>
      </c>
      <c r="B3775" s="12" t="n">
        <v>1983</v>
      </c>
      <c r="C3775" s="12" t="n">
        <v>156</v>
      </c>
      <c r="D3775" s="12" t="n">
        <v>1</v>
      </c>
      <c r="E3775" s="16" t="n">
        <v>459</v>
      </c>
      <c r="F3775" s="12" t="n">
        <v>0</v>
      </c>
      <c r="G3775" s="12" t="str">
        <f aca="false">INDEX(Products!$C$2:$C$181,MATCH(C3775,Products!$A$2:$A$181,0))</f>
        <v>Books &amp; Stationery</v>
      </c>
      <c r="H3775" s="16" t="n">
        <f aca="false">INDEX(Products!$E$2:$E$181,MATCH(C3775,Products!$A$2:$A$181,0))</f>
        <v>259.65</v>
      </c>
      <c r="I3775" s="12" t="str">
        <f aca="false">INDEX(Orders!$G$2:$G$3525,MATCH(B3775,Orders!$A$2:$A$3525,0))</f>
        <v>Delivered</v>
      </c>
      <c r="J3775" s="16" t="n">
        <f aca="false">D3775*E3775*(1-F3775/100)</f>
        <v>459</v>
      </c>
      <c r="K3775" s="16" t="n">
        <f aca="false">D3775*H3775</f>
        <v>259.65</v>
      </c>
      <c r="L3775" s="16" t="n">
        <f aca="false">J3775-K3775</f>
        <v>199.35</v>
      </c>
    </row>
    <row r="3776" customFormat="false" ht="15" hidden="false" customHeight="false" outlineLevel="0" collapsed="false">
      <c r="A3776" s="12" t="n">
        <v>3775</v>
      </c>
      <c r="B3776" s="12" t="n">
        <v>1983</v>
      </c>
      <c r="C3776" s="12" t="n">
        <v>175</v>
      </c>
      <c r="D3776" s="12" t="n">
        <v>1</v>
      </c>
      <c r="E3776" s="16" t="n">
        <v>409</v>
      </c>
      <c r="F3776" s="12" t="n">
        <v>0</v>
      </c>
      <c r="G3776" s="12" t="str">
        <f aca="false">INDEX(Products!$C$2:$C$181,MATCH(C3776,Products!$A$2:$A$181,0))</f>
        <v>Books &amp; Stationery</v>
      </c>
      <c r="H3776" s="16" t="n">
        <f aca="false">INDEX(Products!$E$2:$E$181,MATCH(C3776,Products!$A$2:$A$181,0))</f>
        <v>276.15</v>
      </c>
      <c r="I3776" s="12" t="str">
        <f aca="false">INDEX(Orders!$G$2:$G$3525,MATCH(B3776,Orders!$A$2:$A$3525,0))</f>
        <v>Delivered</v>
      </c>
      <c r="J3776" s="16" t="n">
        <f aca="false">D3776*E3776*(1-F3776/100)</f>
        <v>409</v>
      </c>
      <c r="K3776" s="16" t="n">
        <f aca="false">D3776*H3776</f>
        <v>276.15</v>
      </c>
      <c r="L3776" s="16" t="n">
        <f aca="false">J3776-K3776</f>
        <v>132.85</v>
      </c>
    </row>
    <row r="3777" customFormat="false" ht="15" hidden="false" customHeight="false" outlineLevel="0" collapsed="false">
      <c r="A3777" s="12" t="n">
        <v>3776</v>
      </c>
      <c r="B3777" s="12" t="n">
        <v>1984</v>
      </c>
      <c r="C3777" s="12" t="n">
        <v>133</v>
      </c>
      <c r="D3777" s="12" t="n">
        <v>1</v>
      </c>
      <c r="E3777" s="16" t="n">
        <v>3549</v>
      </c>
      <c r="F3777" s="12" t="n">
        <v>0</v>
      </c>
      <c r="G3777" s="12" t="str">
        <f aca="false">INDEX(Products!$C$2:$C$181,MATCH(C3777,Products!$A$2:$A$181,0))</f>
        <v>Sports &amp; Fitness</v>
      </c>
      <c r="H3777" s="16" t="n">
        <f aca="false">INDEX(Products!$E$2:$E$181,MATCH(C3777,Products!$A$2:$A$181,0))</f>
        <v>2477.75</v>
      </c>
      <c r="I3777" s="12" t="str">
        <f aca="false">INDEX(Orders!$G$2:$G$3525,MATCH(B3777,Orders!$A$2:$A$3525,0))</f>
        <v>Delivered</v>
      </c>
      <c r="J3777" s="16" t="n">
        <f aca="false">D3777*E3777*(1-F3777/100)</f>
        <v>3549</v>
      </c>
      <c r="K3777" s="16" t="n">
        <f aca="false">D3777*H3777</f>
        <v>2477.75</v>
      </c>
      <c r="L3777" s="16" t="n">
        <f aca="false">J3777-K3777</f>
        <v>1071.25</v>
      </c>
    </row>
    <row r="3778" customFormat="false" ht="15" hidden="false" customHeight="false" outlineLevel="0" collapsed="false">
      <c r="A3778" s="12" t="n">
        <v>3777</v>
      </c>
      <c r="B3778" s="12" t="n">
        <v>1984</v>
      </c>
      <c r="C3778" s="12" t="n">
        <v>78</v>
      </c>
      <c r="D3778" s="12" t="n">
        <v>1</v>
      </c>
      <c r="E3778" s="16" t="n">
        <v>2969</v>
      </c>
      <c r="F3778" s="12" t="n">
        <v>5</v>
      </c>
      <c r="G3778" s="12" t="str">
        <f aca="false">INDEX(Products!$C$2:$C$181,MATCH(C3778,Products!$A$2:$A$181,0))</f>
        <v>Fashion</v>
      </c>
      <c r="H3778" s="16" t="n">
        <f aca="false">INDEX(Products!$E$2:$E$181,MATCH(C3778,Products!$A$2:$A$181,0))</f>
        <v>1776.68</v>
      </c>
      <c r="I3778" s="12" t="str">
        <f aca="false">INDEX(Orders!$G$2:$G$3525,MATCH(B3778,Orders!$A$2:$A$3525,0))</f>
        <v>Delivered</v>
      </c>
      <c r="J3778" s="16" t="n">
        <f aca="false">D3778*E3778*(1-F3778/100)</f>
        <v>2820.55</v>
      </c>
      <c r="K3778" s="16" t="n">
        <f aca="false">D3778*H3778</f>
        <v>1776.68</v>
      </c>
      <c r="L3778" s="16" t="n">
        <f aca="false">J3778-K3778</f>
        <v>1043.87</v>
      </c>
    </row>
    <row r="3779" customFormat="false" ht="15" hidden="false" customHeight="false" outlineLevel="0" collapsed="false">
      <c r="A3779" s="12" t="n">
        <v>3778</v>
      </c>
      <c r="B3779" s="12" t="n">
        <v>1985</v>
      </c>
      <c r="C3779" s="12" t="n">
        <v>174</v>
      </c>
      <c r="D3779" s="12" t="n">
        <v>1</v>
      </c>
      <c r="E3779" s="16" t="n">
        <v>619</v>
      </c>
      <c r="F3779" s="12" t="n">
        <v>0</v>
      </c>
      <c r="G3779" s="12" t="str">
        <f aca="false">INDEX(Products!$C$2:$C$181,MATCH(C3779,Products!$A$2:$A$181,0))</f>
        <v>Books &amp; Stationery</v>
      </c>
      <c r="H3779" s="16" t="n">
        <f aca="false">INDEX(Products!$E$2:$E$181,MATCH(C3779,Products!$A$2:$A$181,0))</f>
        <v>346.06</v>
      </c>
      <c r="I3779" s="12" t="str">
        <f aca="false">INDEX(Orders!$G$2:$G$3525,MATCH(B3779,Orders!$A$2:$A$3525,0))</f>
        <v>Returned</v>
      </c>
      <c r="J3779" s="16" t="n">
        <f aca="false">D3779*E3779*(1-F3779/100)</f>
        <v>619</v>
      </c>
      <c r="K3779" s="16" t="n">
        <f aca="false">D3779*H3779</f>
        <v>346.06</v>
      </c>
      <c r="L3779" s="16" t="n">
        <f aca="false">J3779-K3779</f>
        <v>272.94</v>
      </c>
    </row>
    <row r="3780" customFormat="false" ht="15" hidden="false" customHeight="false" outlineLevel="0" collapsed="false">
      <c r="A3780" s="12" t="n">
        <v>3779</v>
      </c>
      <c r="B3780" s="12" t="n">
        <v>1985</v>
      </c>
      <c r="C3780" s="12" t="n">
        <v>49</v>
      </c>
      <c r="D3780" s="12" t="n">
        <v>1</v>
      </c>
      <c r="E3780" s="16" t="n">
        <v>2809</v>
      </c>
      <c r="F3780" s="12" t="n">
        <v>0</v>
      </c>
      <c r="G3780" s="12" t="str">
        <f aca="false">INDEX(Products!$C$2:$C$181,MATCH(C3780,Products!$A$2:$A$181,0))</f>
        <v>Home &amp; Kitchen</v>
      </c>
      <c r="H3780" s="16" t="n">
        <f aca="false">INDEX(Products!$E$2:$E$181,MATCH(C3780,Products!$A$2:$A$181,0))</f>
        <v>1785.14</v>
      </c>
      <c r="I3780" s="12" t="str">
        <f aca="false">INDEX(Orders!$G$2:$G$3525,MATCH(B3780,Orders!$A$2:$A$3525,0))</f>
        <v>Returned</v>
      </c>
      <c r="J3780" s="16" t="n">
        <f aca="false">D3780*E3780*(1-F3780/100)</f>
        <v>2809</v>
      </c>
      <c r="K3780" s="16" t="n">
        <f aca="false">D3780*H3780</f>
        <v>1785.14</v>
      </c>
      <c r="L3780" s="16" t="n">
        <f aca="false">J3780-K3780</f>
        <v>1023.86</v>
      </c>
    </row>
    <row r="3781" customFormat="false" ht="15" hidden="false" customHeight="false" outlineLevel="0" collapsed="false">
      <c r="A3781" s="12" t="n">
        <v>3780</v>
      </c>
      <c r="B3781" s="12" t="n">
        <v>1986</v>
      </c>
      <c r="C3781" s="12" t="n">
        <v>3</v>
      </c>
      <c r="D3781" s="12" t="n">
        <v>1</v>
      </c>
      <c r="E3781" s="16" t="n">
        <v>1619</v>
      </c>
      <c r="F3781" s="12" t="n">
        <v>5</v>
      </c>
      <c r="G3781" s="12" t="str">
        <f aca="false">INDEX(Products!$C$2:$C$181,MATCH(C3781,Products!$A$2:$A$181,0))</f>
        <v>Electronics</v>
      </c>
      <c r="H3781" s="16" t="n">
        <f aca="false">INDEX(Products!$E$2:$E$181,MATCH(C3781,Products!$A$2:$A$181,0))</f>
        <v>940.96</v>
      </c>
      <c r="I3781" s="12" t="str">
        <f aca="false">INDEX(Orders!$G$2:$G$3525,MATCH(B3781,Orders!$A$2:$A$3525,0))</f>
        <v>Delivered</v>
      </c>
      <c r="J3781" s="16" t="n">
        <f aca="false">D3781*E3781*(1-F3781/100)</f>
        <v>1538.05</v>
      </c>
      <c r="K3781" s="16" t="n">
        <f aca="false">D3781*H3781</f>
        <v>940.96</v>
      </c>
      <c r="L3781" s="16" t="n">
        <f aca="false">J3781-K3781</f>
        <v>597.09</v>
      </c>
    </row>
    <row r="3782" customFormat="false" ht="15" hidden="false" customHeight="false" outlineLevel="0" collapsed="false">
      <c r="A3782" s="12" t="n">
        <v>3781</v>
      </c>
      <c r="B3782" s="12" t="n">
        <v>1986</v>
      </c>
      <c r="C3782" s="12" t="n">
        <v>133</v>
      </c>
      <c r="D3782" s="12" t="n">
        <v>1</v>
      </c>
      <c r="E3782" s="16" t="n">
        <v>3549</v>
      </c>
      <c r="F3782" s="12" t="n">
        <v>0</v>
      </c>
      <c r="G3782" s="12" t="str">
        <f aca="false">INDEX(Products!$C$2:$C$181,MATCH(C3782,Products!$A$2:$A$181,0))</f>
        <v>Sports &amp; Fitness</v>
      </c>
      <c r="H3782" s="16" t="n">
        <f aca="false">INDEX(Products!$E$2:$E$181,MATCH(C3782,Products!$A$2:$A$181,0))</f>
        <v>2477.75</v>
      </c>
      <c r="I3782" s="12" t="str">
        <f aca="false">INDEX(Orders!$G$2:$G$3525,MATCH(B3782,Orders!$A$2:$A$3525,0))</f>
        <v>Delivered</v>
      </c>
      <c r="J3782" s="16" t="n">
        <f aca="false">D3782*E3782*(1-F3782/100)</f>
        <v>3549</v>
      </c>
      <c r="K3782" s="16" t="n">
        <f aca="false">D3782*H3782</f>
        <v>2477.75</v>
      </c>
      <c r="L3782" s="16" t="n">
        <f aca="false">J3782-K3782</f>
        <v>1071.25</v>
      </c>
    </row>
    <row r="3783" customFormat="false" ht="15" hidden="false" customHeight="false" outlineLevel="0" collapsed="false">
      <c r="A3783" s="12" t="n">
        <v>3782</v>
      </c>
      <c r="B3783" s="12" t="n">
        <v>1987</v>
      </c>
      <c r="C3783" s="12" t="n">
        <v>49</v>
      </c>
      <c r="D3783" s="12" t="n">
        <v>1</v>
      </c>
      <c r="E3783" s="16" t="n">
        <v>2809</v>
      </c>
      <c r="F3783" s="12" t="n">
        <v>0</v>
      </c>
      <c r="G3783" s="12" t="str">
        <f aca="false">INDEX(Products!$C$2:$C$181,MATCH(C3783,Products!$A$2:$A$181,0))</f>
        <v>Home &amp; Kitchen</v>
      </c>
      <c r="H3783" s="16" t="n">
        <f aca="false">INDEX(Products!$E$2:$E$181,MATCH(C3783,Products!$A$2:$A$181,0))</f>
        <v>1785.14</v>
      </c>
      <c r="I3783" s="12" t="str">
        <f aca="false">INDEX(Orders!$G$2:$G$3525,MATCH(B3783,Orders!$A$2:$A$3525,0))</f>
        <v>Delivered</v>
      </c>
      <c r="J3783" s="16" t="n">
        <f aca="false">D3783*E3783*(1-F3783/100)</f>
        <v>2809</v>
      </c>
      <c r="K3783" s="16" t="n">
        <f aca="false">D3783*H3783</f>
        <v>1785.14</v>
      </c>
      <c r="L3783" s="16" t="n">
        <f aca="false">J3783-K3783</f>
        <v>1023.86</v>
      </c>
    </row>
    <row r="3784" customFormat="false" ht="15" hidden="false" customHeight="false" outlineLevel="0" collapsed="false">
      <c r="A3784" s="12" t="n">
        <v>3783</v>
      </c>
      <c r="B3784" s="12" t="n">
        <v>1988</v>
      </c>
      <c r="C3784" s="12" t="n">
        <v>18</v>
      </c>
      <c r="D3784" s="12" t="n">
        <v>1</v>
      </c>
      <c r="E3784" s="16" t="n">
        <v>5829</v>
      </c>
      <c r="F3784" s="12" t="n">
        <v>0</v>
      </c>
      <c r="G3784" s="12" t="str">
        <f aca="false">INDEX(Products!$C$2:$C$181,MATCH(C3784,Products!$A$2:$A$181,0))</f>
        <v>Electronics</v>
      </c>
      <c r="H3784" s="16" t="n">
        <f aca="false">INDEX(Products!$E$2:$E$181,MATCH(C3784,Products!$A$2:$A$181,0))</f>
        <v>4148.38</v>
      </c>
      <c r="I3784" s="12" t="str">
        <f aca="false">INDEX(Orders!$G$2:$G$3525,MATCH(B3784,Orders!$A$2:$A$3525,0))</f>
        <v>Cancelled</v>
      </c>
      <c r="J3784" s="16" t="n">
        <f aca="false">D3784*E3784*(1-F3784/100)</f>
        <v>5829</v>
      </c>
      <c r="K3784" s="16" t="n">
        <f aca="false">D3784*H3784</f>
        <v>4148.38</v>
      </c>
      <c r="L3784" s="16" t="n">
        <f aca="false">J3784-K3784</f>
        <v>1680.62</v>
      </c>
    </row>
    <row r="3785" customFormat="false" ht="15" hidden="false" customHeight="false" outlineLevel="0" collapsed="false">
      <c r="A3785" s="12" t="n">
        <v>3784</v>
      </c>
      <c r="B3785" s="12" t="n">
        <v>1989</v>
      </c>
      <c r="C3785" s="12" t="n">
        <v>89</v>
      </c>
      <c r="D3785" s="12" t="n">
        <v>1</v>
      </c>
      <c r="E3785" s="16" t="n">
        <v>2179</v>
      </c>
      <c r="F3785" s="12" t="n">
        <v>15</v>
      </c>
      <c r="G3785" s="12" t="str">
        <f aca="false">INDEX(Products!$C$2:$C$181,MATCH(C3785,Products!$A$2:$A$181,0))</f>
        <v>Fashion</v>
      </c>
      <c r="H3785" s="16" t="n">
        <f aca="false">INDEX(Products!$E$2:$E$181,MATCH(C3785,Products!$A$2:$A$181,0))</f>
        <v>1366.99</v>
      </c>
      <c r="I3785" s="12" t="str">
        <f aca="false">INDEX(Orders!$G$2:$G$3525,MATCH(B3785,Orders!$A$2:$A$3525,0))</f>
        <v>Delivered</v>
      </c>
      <c r="J3785" s="16" t="n">
        <f aca="false">D3785*E3785*(1-F3785/100)</f>
        <v>1852.15</v>
      </c>
      <c r="K3785" s="16" t="n">
        <f aca="false">D3785*H3785</f>
        <v>1366.99</v>
      </c>
      <c r="L3785" s="16" t="n">
        <f aca="false">J3785-K3785</f>
        <v>485.16</v>
      </c>
    </row>
    <row r="3786" customFormat="false" ht="15" hidden="false" customHeight="false" outlineLevel="0" collapsed="false">
      <c r="A3786" s="12" t="n">
        <v>3785</v>
      </c>
      <c r="B3786" s="12" t="n">
        <v>1989</v>
      </c>
      <c r="C3786" s="12" t="n">
        <v>176</v>
      </c>
      <c r="D3786" s="12" t="n">
        <v>1</v>
      </c>
      <c r="E3786" s="16" t="n">
        <v>509</v>
      </c>
      <c r="F3786" s="12" t="n">
        <v>5</v>
      </c>
      <c r="G3786" s="12" t="str">
        <f aca="false">INDEX(Products!$C$2:$C$181,MATCH(C3786,Products!$A$2:$A$181,0))</f>
        <v>Books &amp; Stationery</v>
      </c>
      <c r="H3786" s="16" t="n">
        <f aca="false">INDEX(Products!$E$2:$E$181,MATCH(C3786,Products!$A$2:$A$181,0))</f>
        <v>367.14</v>
      </c>
      <c r="I3786" s="12" t="str">
        <f aca="false">INDEX(Orders!$G$2:$G$3525,MATCH(B3786,Orders!$A$2:$A$3525,0))</f>
        <v>Delivered</v>
      </c>
      <c r="J3786" s="16" t="n">
        <f aca="false">D3786*E3786*(1-F3786/100)</f>
        <v>483.55</v>
      </c>
      <c r="K3786" s="16" t="n">
        <f aca="false">D3786*H3786</f>
        <v>367.14</v>
      </c>
      <c r="L3786" s="16" t="n">
        <f aca="false">J3786-K3786</f>
        <v>116.41</v>
      </c>
    </row>
    <row r="3787" customFormat="false" ht="15" hidden="false" customHeight="false" outlineLevel="0" collapsed="false">
      <c r="A3787" s="12" t="n">
        <v>3786</v>
      </c>
      <c r="B3787" s="12" t="n">
        <v>1989</v>
      </c>
      <c r="C3787" s="12" t="n">
        <v>117</v>
      </c>
      <c r="D3787" s="12" t="n">
        <v>1</v>
      </c>
      <c r="E3787" s="16" t="n">
        <v>1109</v>
      </c>
      <c r="F3787" s="12" t="n">
        <v>0</v>
      </c>
      <c r="G3787" s="12" t="str">
        <f aca="false">INDEX(Products!$C$2:$C$181,MATCH(C3787,Products!$A$2:$A$181,0))</f>
        <v>Beauty</v>
      </c>
      <c r="H3787" s="16" t="n">
        <f aca="false">INDEX(Products!$E$2:$E$181,MATCH(C3787,Products!$A$2:$A$181,0))</f>
        <v>719.19</v>
      </c>
      <c r="I3787" s="12" t="str">
        <f aca="false">INDEX(Orders!$G$2:$G$3525,MATCH(B3787,Orders!$A$2:$A$3525,0))</f>
        <v>Delivered</v>
      </c>
      <c r="J3787" s="16" t="n">
        <f aca="false">D3787*E3787*(1-F3787/100)</f>
        <v>1109</v>
      </c>
      <c r="K3787" s="16" t="n">
        <f aca="false">D3787*H3787</f>
        <v>719.19</v>
      </c>
      <c r="L3787" s="16" t="n">
        <f aca="false">J3787-K3787</f>
        <v>389.81</v>
      </c>
    </row>
    <row r="3788" customFormat="false" ht="15" hidden="false" customHeight="false" outlineLevel="0" collapsed="false">
      <c r="A3788" s="12" t="n">
        <v>3787</v>
      </c>
      <c r="B3788" s="12" t="n">
        <v>1990</v>
      </c>
      <c r="C3788" s="12" t="n">
        <v>96</v>
      </c>
      <c r="D3788" s="12" t="n">
        <v>1</v>
      </c>
      <c r="E3788" s="16" t="n">
        <v>309</v>
      </c>
      <c r="F3788" s="12" t="n">
        <v>0</v>
      </c>
      <c r="G3788" s="12" t="str">
        <f aca="false">INDEX(Products!$C$2:$C$181,MATCH(C3788,Products!$A$2:$A$181,0))</f>
        <v>Beauty</v>
      </c>
      <c r="H3788" s="16" t="n">
        <f aca="false">INDEX(Products!$E$2:$E$181,MATCH(C3788,Products!$A$2:$A$181,0))</f>
        <v>225.4</v>
      </c>
      <c r="I3788" s="12" t="str">
        <f aca="false">INDEX(Orders!$G$2:$G$3525,MATCH(B3788,Orders!$A$2:$A$3525,0))</f>
        <v>Delivered</v>
      </c>
      <c r="J3788" s="16" t="n">
        <f aca="false">D3788*E3788*(1-F3788/100)</f>
        <v>309</v>
      </c>
      <c r="K3788" s="16" t="n">
        <f aca="false">D3788*H3788</f>
        <v>225.4</v>
      </c>
      <c r="L3788" s="16" t="n">
        <f aca="false">J3788-K3788</f>
        <v>83.6</v>
      </c>
    </row>
    <row r="3789" customFormat="false" ht="15" hidden="false" customHeight="false" outlineLevel="0" collapsed="false">
      <c r="A3789" s="12" t="n">
        <v>3788</v>
      </c>
      <c r="B3789" s="12" t="n">
        <v>1990</v>
      </c>
      <c r="C3789" s="12" t="n">
        <v>156</v>
      </c>
      <c r="D3789" s="12" t="n">
        <v>1</v>
      </c>
      <c r="E3789" s="16" t="n">
        <v>459</v>
      </c>
      <c r="F3789" s="12" t="n">
        <v>5</v>
      </c>
      <c r="G3789" s="12" t="str">
        <f aca="false">INDEX(Products!$C$2:$C$181,MATCH(C3789,Products!$A$2:$A$181,0))</f>
        <v>Books &amp; Stationery</v>
      </c>
      <c r="H3789" s="16" t="n">
        <f aca="false">INDEX(Products!$E$2:$E$181,MATCH(C3789,Products!$A$2:$A$181,0))</f>
        <v>259.65</v>
      </c>
      <c r="I3789" s="12" t="str">
        <f aca="false">INDEX(Orders!$G$2:$G$3525,MATCH(B3789,Orders!$A$2:$A$3525,0))</f>
        <v>Delivered</v>
      </c>
      <c r="J3789" s="16" t="n">
        <f aca="false">D3789*E3789*(1-F3789/100)</f>
        <v>436.05</v>
      </c>
      <c r="K3789" s="16" t="n">
        <f aca="false">D3789*H3789</f>
        <v>259.65</v>
      </c>
      <c r="L3789" s="16" t="n">
        <f aca="false">J3789-K3789</f>
        <v>176.4</v>
      </c>
    </row>
    <row r="3790" customFormat="false" ht="15" hidden="false" customHeight="false" outlineLevel="0" collapsed="false">
      <c r="A3790" s="12" t="n">
        <v>3789</v>
      </c>
      <c r="B3790" s="12" t="n">
        <v>1991</v>
      </c>
      <c r="C3790" s="12" t="n">
        <v>56</v>
      </c>
      <c r="D3790" s="12" t="n">
        <v>1</v>
      </c>
      <c r="E3790" s="16" t="n">
        <v>1739</v>
      </c>
      <c r="F3790" s="12" t="n">
        <v>5</v>
      </c>
      <c r="G3790" s="12" t="str">
        <f aca="false">INDEX(Products!$C$2:$C$181,MATCH(C3790,Products!$A$2:$A$181,0))</f>
        <v>Home &amp; Kitchen</v>
      </c>
      <c r="H3790" s="16" t="n">
        <f aca="false">INDEX(Products!$E$2:$E$181,MATCH(C3790,Products!$A$2:$A$181,0))</f>
        <v>1012.52</v>
      </c>
      <c r="I3790" s="12" t="str">
        <f aca="false">INDEX(Orders!$G$2:$G$3525,MATCH(B3790,Orders!$A$2:$A$3525,0))</f>
        <v>Delivered</v>
      </c>
      <c r="J3790" s="16" t="n">
        <f aca="false">D3790*E3790*(1-F3790/100)</f>
        <v>1652.05</v>
      </c>
      <c r="K3790" s="16" t="n">
        <f aca="false">D3790*H3790</f>
        <v>1012.52</v>
      </c>
      <c r="L3790" s="16" t="n">
        <f aca="false">J3790-K3790</f>
        <v>639.53</v>
      </c>
    </row>
    <row r="3791" customFormat="false" ht="15" hidden="false" customHeight="false" outlineLevel="0" collapsed="false">
      <c r="A3791" s="12" t="n">
        <v>3790</v>
      </c>
      <c r="B3791" s="12" t="n">
        <v>1991</v>
      </c>
      <c r="C3791" s="12" t="n">
        <v>177</v>
      </c>
      <c r="D3791" s="12" t="n">
        <v>2</v>
      </c>
      <c r="E3791" s="16" t="n">
        <v>639</v>
      </c>
      <c r="F3791" s="12" t="n">
        <v>0</v>
      </c>
      <c r="G3791" s="12" t="str">
        <f aca="false">INDEX(Products!$C$2:$C$181,MATCH(C3791,Products!$A$2:$A$181,0))</f>
        <v>Books &amp; Stationery</v>
      </c>
      <c r="H3791" s="16" t="n">
        <f aca="false">INDEX(Products!$E$2:$E$181,MATCH(C3791,Products!$A$2:$A$181,0))</f>
        <v>372.27</v>
      </c>
      <c r="I3791" s="12" t="str">
        <f aca="false">INDEX(Orders!$G$2:$G$3525,MATCH(B3791,Orders!$A$2:$A$3525,0))</f>
        <v>Delivered</v>
      </c>
      <c r="J3791" s="16" t="n">
        <f aca="false">D3791*E3791*(1-F3791/100)</f>
        <v>1278</v>
      </c>
      <c r="K3791" s="16" t="n">
        <f aca="false">D3791*H3791</f>
        <v>744.54</v>
      </c>
      <c r="L3791" s="16" t="n">
        <f aca="false">J3791-K3791</f>
        <v>533.46</v>
      </c>
    </row>
    <row r="3792" customFormat="false" ht="15" hidden="false" customHeight="false" outlineLevel="0" collapsed="false">
      <c r="A3792" s="12" t="n">
        <v>3791</v>
      </c>
      <c r="B3792" s="12" t="n">
        <v>1992</v>
      </c>
      <c r="C3792" s="12" t="n">
        <v>60</v>
      </c>
      <c r="D3792" s="12" t="n">
        <v>1</v>
      </c>
      <c r="E3792" s="16" t="n">
        <v>4519</v>
      </c>
      <c r="F3792" s="12" t="n">
        <v>0</v>
      </c>
      <c r="G3792" s="12" t="str">
        <f aca="false">INDEX(Products!$C$2:$C$181,MATCH(C3792,Products!$A$2:$A$181,0))</f>
        <v>Home &amp; Kitchen</v>
      </c>
      <c r="H3792" s="16" t="n">
        <f aca="false">INDEX(Products!$E$2:$E$181,MATCH(C3792,Products!$A$2:$A$181,0))</f>
        <v>2972.91</v>
      </c>
      <c r="I3792" s="12" t="str">
        <f aca="false">INDEX(Orders!$G$2:$G$3525,MATCH(B3792,Orders!$A$2:$A$3525,0))</f>
        <v>Delivered</v>
      </c>
      <c r="J3792" s="16" t="n">
        <f aca="false">D3792*E3792*(1-F3792/100)</f>
        <v>4519</v>
      </c>
      <c r="K3792" s="16" t="n">
        <f aca="false">D3792*H3792</f>
        <v>2972.91</v>
      </c>
      <c r="L3792" s="16" t="n">
        <f aca="false">J3792-K3792</f>
        <v>1546.09</v>
      </c>
    </row>
    <row r="3793" customFormat="false" ht="15" hidden="false" customHeight="false" outlineLevel="0" collapsed="false">
      <c r="A3793" s="12" t="n">
        <v>3792</v>
      </c>
      <c r="B3793" s="12" t="n">
        <v>1993</v>
      </c>
      <c r="C3793" s="12" t="n">
        <v>93</v>
      </c>
      <c r="D3793" s="12" t="n">
        <v>1</v>
      </c>
      <c r="E3793" s="16" t="n">
        <v>589</v>
      </c>
      <c r="F3793" s="12" t="n">
        <v>10</v>
      </c>
      <c r="G3793" s="12" t="str">
        <f aca="false">INDEX(Products!$C$2:$C$181,MATCH(C3793,Products!$A$2:$A$181,0))</f>
        <v>Beauty</v>
      </c>
      <c r="H3793" s="16" t="n">
        <f aca="false">INDEX(Products!$E$2:$E$181,MATCH(C3793,Products!$A$2:$A$181,0))</f>
        <v>401.7</v>
      </c>
      <c r="I3793" s="12" t="str">
        <f aca="false">INDEX(Orders!$G$2:$G$3525,MATCH(B3793,Orders!$A$2:$A$3525,0))</f>
        <v>Cancelled</v>
      </c>
      <c r="J3793" s="16" t="n">
        <f aca="false">D3793*E3793*(1-F3793/100)</f>
        <v>530.1</v>
      </c>
      <c r="K3793" s="16" t="n">
        <f aca="false">D3793*H3793</f>
        <v>401.7</v>
      </c>
      <c r="L3793" s="16" t="n">
        <f aca="false">J3793-K3793</f>
        <v>128.4</v>
      </c>
    </row>
    <row r="3794" customFormat="false" ht="15" hidden="false" customHeight="false" outlineLevel="0" collapsed="false">
      <c r="A3794" s="12" t="n">
        <v>3793</v>
      </c>
      <c r="B3794" s="12" t="n">
        <v>1994</v>
      </c>
      <c r="C3794" s="12" t="n">
        <v>171</v>
      </c>
      <c r="D3794" s="12" t="n">
        <v>1</v>
      </c>
      <c r="E3794" s="16" t="n">
        <v>499</v>
      </c>
      <c r="F3794" s="12" t="n">
        <v>0</v>
      </c>
      <c r="G3794" s="12" t="str">
        <f aca="false">INDEX(Products!$C$2:$C$181,MATCH(C3794,Products!$A$2:$A$181,0))</f>
        <v>Books &amp; Stationery</v>
      </c>
      <c r="H3794" s="16" t="n">
        <f aca="false">INDEX(Products!$E$2:$E$181,MATCH(C3794,Products!$A$2:$A$181,0))</f>
        <v>321.7</v>
      </c>
      <c r="I3794" s="12" t="str">
        <f aca="false">INDEX(Orders!$G$2:$G$3525,MATCH(B3794,Orders!$A$2:$A$3525,0))</f>
        <v>Delivered</v>
      </c>
      <c r="J3794" s="16" t="n">
        <f aca="false">D3794*E3794*(1-F3794/100)</f>
        <v>499</v>
      </c>
      <c r="K3794" s="16" t="n">
        <f aca="false">D3794*H3794</f>
        <v>321.7</v>
      </c>
      <c r="L3794" s="16" t="n">
        <f aca="false">J3794-K3794</f>
        <v>177.3</v>
      </c>
    </row>
    <row r="3795" customFormat="false" ht="15" hidden="false" customHeight="false" outlineLevel="0" collapsed="false">
      <c r="A3795" s="12" t="n">
        <v>3794</v>
      </c>
      <c r="B3795" s="12" t="n">
        <v>1995</v>
      </c>
      <c r="C3795" s="12" t="n">
        <v>35</v>
      </c>
      <c r="D3795" s="12" t="n">
        <v>1</v>
      </c>
      <c r="E3795" s="16" t="n">
        <v>749</v>
      </c>
      <c r="F3795" s="12" t="n">
        <v>0</v>
      </c>
      <c r="G3795" s="12" t="str">
        <f aca="false">INDEX(Products!$C$2:$C$181,MATCH(C3795,Products!$A$2:$A$181,0))</f>
        <v>Home &amp; Kitchen</v>
      </c>
      <c r="H3795" s="16" t="n">
        <f aca="false">INDEX(Products!$E$2:$E$181,MATCH(C3795,Products!$A$2:$A$181,0))</f>
        <v>559.79</v>
      </c>
      <c r="I3795" s="12" t="str">
        <f aca="false">INDEX(Orders!$G$2:$G$3525,MATCH(B3795,Orders!$A$2:$A$3525,0))</f>
        <v>Cancelled</v>
      </c>
      <c r="J3795" s="16" t="n">
        <f aca="false">D3795*E3795*(1-F3795/100)</f>
        <v>749</v>
      </c>
      <c r="K3795" s="16" t="n">
        <f aca="false">D3795*H3795</f>
        <v>559.79</v>
      </c>
      <c r="L3795" s="16" t="n">
        <f aca="false">J3795-K3795</f>
        <v>189.21</v>
      </c>
    </row>
    <row r="3796" customFormat="false" ht="15" hidden="false" customHeight="false" outlineLevel="0" collapsed="false">
      <c r="A3796" s="12" t="n">
        <v>3795</v>
      </c>
      <c r="B3796" s="12" t="n">
        <v>1996</v>
      </c>
      <c r="C3796" s="12" t="n">
        <v>33</v>
      </c>
      <c r="D3796" s="12" t="n">
        <v>3</v>
      </c>
      <c r="E3796" s="16" t="n">
        <v>1699</v>
      </c>
      <c r="F3796" s="12" t="n">
        <v>0</v>
      </c>
      <c r="G3796" s="12" t="str">
        <f aca="false">INDEX(Products!$C$2:$C$181,MATCH(C3796,Products!$A$2:$A$181,0))</f>
        <v>Home &amp; Kitchen</v>
      </c>
      <c r="H3796" s="16" t="n">
        <f aca="false">INDEX(Products!$E$2:$E$181,MATCH(C3796,Products!$A$2:$A$181,0))</f>
        <v>1118.86</v>
      </c>
      <c r="I3796" s="12" t="str">
        <f aca="false">INDEX(Orders!$G$2:$G$3525,MATCH(B3796,Orders!$A$2:$A$3525,0))</f>
        <v>Delivered</v>
      </c>
      <c r="J3796" s="16" t="n">
        <f aca="false">D3796*E3796*(1-F3796/100)</f>
        <v>5097</v>
      </c>
      <c r="K3796" s="16" t="n">
        <f aca="false">D3796*H3796</f>
        <v>3356.58</v>
      </c>
      <c r="L3796" s="16" t="n">
        <f aca="false">J3796-K3796</f>
        <v>1740.42</v>
      </c>
    </row>
    <row r="3797" customFormat="false" ht="15" hidden="false" customHeight="false" outlineLevel="0" collapsed="false">
      <c r="A3797" s="12" t="n">
        <v>3796</v>
      </c>
      <c r="B3797" s="12" t="n">
        <v>1996</v>
      </c>
      <c r="C3797" s="12" t="n">
        <v>155</v>
      </c>
      <c r="D3797" s="12" t="n">
        <v>1</v>
      </c>
      <c r="E3797" s="16" t="n">
        <v>749</v>
      </c>
      <c r="F3797" s="12" t="n">
        <v>10</v>
      </c>
      <c r="G3797" s="12" t="str">
        <f aca="false">INDEX(Products!$C$2:$C$181,MATCH(C3797,Products!$A$2:$A$181,0))</f>
        <v>Books &amp; Stationery</v>
      </c>
      <c r="H3797" s="16" t="n">
        <f aca="false">INDEX(Products!$E$2:$E$181,MATCH(C3797,Products!$A$2:$A$181,0))</f>
        <v>452.52</v>
      </c>
      <c r="I3797" s="12" t="str">
        <f aca="false">INDEX(Orders!$G$2:$G$3525,MATCH(B3797,Orders!$A$2:$A$3525,0))</f>
        <v>Delivered</v>
      </c>
      <c r="J3797" s="16" t="n">
        <f aca="false">D3797*E3797*(1-F3797/100)</f>
        <v>674.1</v>
      </c>
      <c r="K3797" s="16" t="n">
        <f aca="false">D3797*H3797</f>
        <v>452.52</v>
      </c>
      <c r="L3797" s="16" t="n">
        <f aca="false">J3797-K3797</f>
        <v>221.58</v>
      </c>
    </row>
    <row r="3798" customFormat="false" ht="15" hidden="false" customHeight="false" outlineLevel="0" collapsed="false">
      <c r="A3798" s="12" t="n">
        <v>3797</v>
      </c>
      <c r="B3798" s="12" t="n">
        <v>1997</v>
      </c>
      <c r="C3798" s="12" t="n">
        <v>42</v>
      </c>
      <c r="D3798" s="12" t="n">
        <v>1</v>
      </c>
      <c r="E3798" s="16" t="n">
        <v>1929</v>
      </c>
      <c r="F3798" s="12" t="n">
        <v>5</v>
      </c>
      <c r="G3798" s="12" t="str">
        <f aca="false">INDEX(Products!$C$2:$C$181,MATCH(C3798,Products!$A$2:$A$181,0))</f>
        <v>Home &amp; Kitchen</v>
      </c>
      <c r="H3798" s="16" t="n">
        <f aca="false">INDEX(Products!$E$2:$E$181,MATCH(C3798,Products!$A$2:$A$181,0))</f>
        <v>1085.47</v>
      </c>
      <c r="I3798" s="12" t="str">
        <f aca="false">INDEX(Orders!$G$2:$G$3525,MATCH(B3798,Orders!$A$2:$A$3525,0))</f>
        <v>Delivered</v>
      </c>
      <c r="J3798" s="16" t="n">
        <f aca="false">D3798*E3798*(1-F3798/100)</f>
        <v>1832.55</v>
      </c>
      <c r="K3798" s="16" t="n">
        <f aca="false">D3798*H3798</f>
        <v>1085.47</v>
      </c>
      <c r="L3798" s="16" t="n">
        <f aca="false">J3798-K3798</f>
        <v>747.08</v>
      </c>
    </row>
    <row r="3799" customFormat="false" ht="15" hidden="false" customHeight="false" outlineLevel="0" collapsed="false">
      <c r="A3799" s="12" t="n">
        <v>3798</v>
      </c>
      <c r="B3799" s="12" t="n">
        <v>1997</v>
      </c>
      <c r="C3799" s="12" t="n">
        <v>53</v>
      </c>
      <c r="D3799" s="12" t="n">
        <v>2</v>
      </c>
      <c r="E3799" s="16" t="n">
        <v>4579</v>
      </c>
      <c r="F3799" s="12" t="n">
        <v>0</v>
      </c>
      <c r="G3799" s="12" t="str">
        <f aca="false">INDEX(Products!$C$2:$C$181,MATCH(C3799,Products!$A$2:$A$181,0))</f>
        <v>Home &amp; Kitchen</v>
      </c>
      <c r="H3799" s="16" t="n">
        <f aca="false">INDEX(Products!$E$2:$E$181,MATCH(C3799,Products!$A$2:$A$181,0))</f>
        <v>2746.75</v>
      </c>
      <c r="I3799" s="12" t="str">
        <f aca="false">INDEX(Orders!$G$2:$G$3525,MATCH(B3799,Orders!$A$2:$A$3525,0))</f>
        <v>Delivered</v>
      </c>
      <c r="J3799" s="16" t="n">
        <f aca="false">D3799*E3799*(1-F3799/100)</f>
        <v>9158</v>
      </c>
      <c r="K3799" s="16" t="n">
        <f aca="false">D3799*H3799</f>
        <v>5493.5</v>
      </c>
      <c r="L3799" s="16" t="n">
        <f aca="false">J3799-K3799</f>
        <v>3664.5</v>
      </c>
    </row>
    <row r="3800" customFormat="false" ht="15" hidden="false" customHeight="false" outlineLevel="0" collapsed="false">
      <c r="A3800" s="12" t="n">
        <v>3799</v>
      </c>
      <c r="B3800" s="12" t="n">
        <v>1997</v>
      </c>
      <c r="C3800" s="12" t="n">
        <v>32</v>
      </c>
      <c r="D3800" s="12" t="n">
        <v>1</v>
      </c>
      <c r="E3800" s="16" t="n">
        <v>4219</v>
      </c>
      <c r="F3800" s="12" t="n">
        <v>0</v>
      </c>
      <c r="G3800" s="12" t="str">
        <f aca="false">INDEX(Products!$C$2:$C$181,MATCH(C3800,Products!$A$2:$A$181,0))</f>
        <v>Home &amp; Kitchen</v>
      </c>
      <c r="H3800" s="16" t="n">
        <f aca="false">INDEX(Products!$E$2:$E$181,MATCH(C3800,Products!$A$2:$A$181,0))</f>
        <v>2621.48</v>
      </c>
      <c r="I3800" s="12" t="str">
        <f aca="false">INDEX(Orders!$G$2:$G$3525,MATCH(B3800,Orders!$A$2:$A$3525,0))</f>
        <v>Delivered</v>
      </c>
      <c r="J3800" s="16" t="n">
        <f aca="false">D3800*E3800*(1-F3800/100)</f>
        <v>4219</v>
      </c>
      <c r="K3800" s="16" t="n">
        <f aca="false">D3800*H3800</f>
        <v>2621.48</v>
      </c>
      <c r="L3800" s="16" t="n">
        <f aca="false">J3800-K3800</f>
        <v>1597.52</v>
      </c>
    </row>
    <row r="3801" customFormat="false" ht="15" hidden="false" customHeight="false" outlineLevel="0" collapsed="false">
      <c r="A3801" s="12" t="n">
        <v>3800</v>
      </c>
      <c r="B3801" s="12" t="n">
        <v>1997</v>
      </c>
      <c r="C3801" s="12" t="n">
        <v>2</v>
      </c>
      <c r="D3801" s="12" t="n">
        <v>2</v>
      </c>
      <c r="E3801" s="16" t="n">
        <v>4619</v>
      </c>
      <c r="F3801" s="12" t="n">
        <v>0</v>
      </c>
      <c r="G3801" s="12" t="str">
        <f aca="false">INDEX(Products!$C$2:$C$181,MATCH(C3801,Products!$A$2:$A$181,0))</f>
        <v>Electronics</v>
      </c>
      <c r="H3801" s="16" t="n">
        <f aca="false">INDEX(Products!$E$2:$E$181,MATCH(C3801,Products!$A$2:$A$181,0))</f>
        <v>3093.49</v>
      </c>
      <c r="I3801" s="12" t="str">
        <f aca="false">INDEX(Orders!$G$2:$G$3525,MATCH(B3801,Orders!$A$2:$A$3525,0))</f>
        <v>Delivered</v>
      </c>
      <c r="J3801" s="16" t="n">
        <f aca="false">D3801*E3801*(1-F3801/100)</f>
        <v>9238</v>
      </c>
      <c r="K3801" s="16" t="n">
        <f aca="false">D3801*H3801</f>
        <v>6186.98</v>
      </c>
      <c r="L3801" s="16" t="n">
        <f aca="false">J3801-K3801</f>
        <v>3051.02</v>
      </c>
    </row>
    <row r="3802" customFormat="false" ht="15" hidden="false" customHeight="false" outlineLevel="0" collapsed="false">
      <c r="A3802" s="12" t="n">
        <v>3801</v>
      </c>
      <c r="B3802" s="12" t="n">
        <v>1998</v>
      </c>
      <c r="C3802" s="12" t="n">
        <v>144</v>
      </c>
      <c r="D3802" s="12" t="n">
        <v>1</v>
      </c>
      <c r="E3802" s="16" t="n">
        <v>2009</v>
      </c>
      <c r="F3802" s="12" t="n">
        <v>10</v>
      </c>
      <c r="G3802" s="12" t="str">
        <f aca="false">INDEX(Products!$C$2:$C$181,MATCH(C3802,Products!$A$2:$A$181,0))</f>
        <v>Sports &amp; Fitness</v>
      </c>
      <c r="H3802" s="16" t="n">
        <f aca="false">INDEX(Products!$E$2:$E$181,MATCH(C3802,Products!$A$2:$A$181,0))</f>
        <v>1322.98</v>
      </c>
      <c r="I3802" s="12" t="str">
        <f aca="false">INDEX(Orders!$G$2:$G$3525,MATCH(B3802,Orders!$A$2:$A$3525,0))</f>
        <v>Delivered</v>
      </c>
      <c r="J3802" s="16" t="n">
        <f aca="false">D3802*E3802*(1-F3802/100)</f>
        <v>1808.1</v>
      </c>
      <c r="K3802" s="16" t="n">
        <f aca="false">D3802*H3802</f>
        <v>1322.98</v>
      </c>
      <c r="L3802" s="16" t="n">
        <f aca="false">J3802-K3802</f>
        <v>485.12</v>
      </c>
    </row>
    <row r="3803" customFormat="false" ht="15" hidden="false" customHeight="false" outlineLevel="0" collapsed="false">
      <c r="A3803" s="12" t="n">
        <v>3802</v>
      </c>
      <c r="B3803" s="12" t="n">
        <v>1999</v>
      </c>
      <c r="C3803" s="12" t="n">
        <v>55</v>
      </c>
      <c r="D3803" s="12" t="n">
        <v>1</v>
      </c>
      <c r="E3803" s="16" t="n">
        <v>1459</v>
      </c>
      <c r="F3803" s="12" t="n">
        <v>0</v>
      </c>
      <c r="G3803" s="12" t="str">
        <f aca="false">INDEX(Products!$C$2:$C$181,MATCH(C3803,Products!$A$2:$A$181,0))</f>
        <v>Home &amp; Kitchen</v>
      </c>
      <c r="H3803" s="16" t="n">
        <f aca="false">INDEX(Products!$E$2:$E$181,MATCH(C3803,Products!$A$2:$A$181,0))</f>
        <v>824.91</v>
      </c>
      <c r="I3803" s="12" t="str">
        <f aca="false">INDEX(Orders!$G$2:$G$3525,MATCH(B3803,Orders!$A$2:$A$3525,0))</f>
        <v>Delivered</v>
      </c>
      <c r="J3803" s="16" t="n">
        <f aca="false">D3803*E3803*(1-F3803/100)</f>
        <v>1459</v>
      </c>
      <c r="K3803" s="16" t="n">
        <f aca="false">D3803*H3803</f>
        <v>824.91</v>
      </c>
      <c r="L3803" s="16" t="n">
        <f aca="false">J3803-K3803</f>
        <v>634.09</v>
      </c>
    </row>
    <row r="3804" customFormat="false" ht="15" hidden="false" customHeight="false" outlineLevel="0" collapsed="false">
      <c r="A3804" s="12" t="n">
        <v>3803</v>
      </c>
      <c r="B3804" s="12" t="n">
        <v>2000</v>
      </c>
      <c r="C3804" s="12" t="n">
        <v>172</v>
      </c>
      <c r="D3804" s="12" t="n">
        <v>1</v>
      </c>
      <c r="E3804" s="16" t="n">
        <v>249</v>
      </c>
      <c r="F3804" s="12" t="n">
        <v>0</v>
      </c>
      <c r="G3804" s="12" t="str">
        <f aca="false">INDEX(Products!$C$2:$C$181,MATCH(C3804,Products!$A$2:$A$181,0))</f>
        <v>Books &amp; Stationery</v>
      </c>
      <c r="H3804" s="16" t="n">
        <f aca="false">INDEX(Products!$E$2:$E$181,MATCH(C3804,Products!$A$2:$A$181,0))</f>
        <v>158.56</v>
      </c>
      <c r="I3804" s="12" t="str">
        <f aca="false">INDEX(Orders!$G$2:$G$3525,MATCH(B3804,Orders!$A$2:$A$3525,0))</f>
        <v>Cancelled</v>
      </c>
      <c r="J3804" s="16" t="n">
        <f aca="false">D3804*E3804*(1-F3804/100)</f>
        <v>249</v>
      </c>
      <c r="K3804" s="16" t="n">
        <f aca="false">D3804*H3804</f>
        <v>158.56</v>
      </c>
      <c r="L3804" s="16" t="n">
        <f aca="false">J3804-K3804</f>
        <v>90.44</v>
      </c>
    </row>
    <row r="3805" customFormat="false" ht="15" hidden="false" customHeight="false" outlineLevel="0" collapsed="false">
      <c r="A3805" s="12" t="n">
        <v>3804</v>
      </c>
      <c r="B3805" s="12" t="n">
        <v>2001</v>
      </c>
      <c r="C3805" s="12" t="n">
        <v>121</v>
      </c>
      <c r="D3805" s="12" t="n">
        <v>3</v>
      </c>
      <c r="E3805" s="16" t="n">
        <v>3789</v>
      </c>
      <c r="F3805" s="12" t="n">
        <v>0</v>
      </c>
      <c r="G3805" s="12" t="str">
        <f aca="false">INDEX(Products!$C$2:$C$181,MATCH(C3805,Products!$A$2:$A$181,0))</f>
        <v>Sports &amp; Fitness</v>
      </c>
      <c r="H3805" s="16" t="n">
        <f aca="false">INDEX(Products!$E$2:$E$181,MATCH(C3805,Products!$A$2:$A$181,0))</f>
        <v>2806.84</v>
      </c>
      <c r="I3805" s="12" t="str">
        <f aca="false">INDEX(Orders!$G$2:$G$3525,MATCH(B3805,Orders!$A$2:$A$3525,0))</f>
        <v>Delivered</v>
      </c>
      <c r="J3805" s="16" t="n">
        <f aca="false">D3805*E3805*(1-F3805/100)</f>
        <v>11367</v>
      </c>
      <c r="K3805" s="16" t="n">
        <f aca="false">D3805*H3805</f>
        <v>8420.52</v>
      </c>
      <c r="L3805" s="16" t="n">
        <f aca="false">J3805-K3805</f>
        <v>2946.48</v>
      </c>
    </row>
    <row r="3806" customFormat="false" ht="15" hidden="false" customHeight="false" outlineLevel="0" collapsed="false">
      <c r="A3806" s="12" t="n">
        <v>3805</v>
      </c>
      <c r="B3806" s="12" t="n">
        <v>2001</v>
      </c>
      <c r="C3806" s="12" t="n">
        <v>145</v>
      </c>
      <c r="D3806" s="12" t="n">
        <v>2</v>
      </c>
      <c r="E3806" s="16" t="n">
        <v>1329</v>
      </c>
      <c r="F3806" s="12" t="n">
        <v>5</v>
      </c>
      <c r="G3806" s="12" t="str">
        <f aca="false">INDEX(Products!$C$2:$C$181,MATCH(C3806,Products!$A$2:$A$181,0))</f>
        <v>Sports &amp; Fitness</v>
      </c>
      <c r="H3806" s="16" t="n">
        <f aca="false">INDEX(Products!$E$2:$E$181,MATCH(C3806,Products!$A$2:$A$181,0))</f>
        <v>887.99</v>
      </c>
      <c r="I3806" s="12" t="str">
        <f aca="false">INDEX(Orders!$G$2:$G$3525,MATCH(B3806,Orders!$A$2:$A$3525,0))</f>
        <v>Delivered</v>
      </c>
      <c r="J3806" s="16" t="n">
        <f aca="false">D3806*E3806*(1-F3806/100)</f>
        <v>2525.1</v>
      </c>
      <c r="K3806" s="16" t="n">
        <f aca="false">D3806*H3806</f>
        <v>1775.98</v>
      </c>
      <c r="L3806" s="16" t="n">
        <f aca="false">J3806-K3806</f>
        <v>749.12</v>
      </c>
    </row>
    <row r="3807" customFormat="false" ht="15" hidden="false" customHeight="false" outlineLevel="0" collapsed="false">
      <c r="A3807" s="12" t="n">
        <v>3806</v>
      </c>
      <c r="B3807" s="12" t="n">
        <v>2002</v>
      </c>
      <c r="C3807" s="12" t="n">
        <v>17</v>
      </c>
      <c r="D3807" s="12" t="n">
        <v>2</v>
      </c>
      <c r="E3807" s="16" t="n">
        <v>1149</v>
      </c>
      <c r="F3807" s="12" t="n">
        <v>20</v>
      </c>
      <c r="G3807" s="12" t="str">
        <f aca="false">INDEX(Products!$C$2:$C$181,MATCH(C3807,Products!$A$2:$A$181,0))</f>
        <v>Electronics</v>
      </c>
      <c r="H3807" s="16" t="n">
        <f aca="false">INDEX(Products!$E$2:$E$181,MATCH(C3807,Products!$A$2:$A$181,0))</f>
        <v>850</v>
      </c>
      <c r="I3807" s="12" t="str">
        <f aca="false">INDEX(Orders!$G$2:$G$3525,MATCH(B3807,Orders!$A$2:$A$3525,0))</f>
        <v>Delivered</v>
      </c>
      <c r="J3807" s="16" t="n">
        <f aca="false">D3807*E3807*(1-F3807/100)</f>
        <v>1838.4</v>
      </c>
      <c r="K3807" s="16" t="n">
        <f aca="false">D3807*H3807</f>
        <v>1700</v>
      </c>
      <c r="L3807" s="16" t="n">
        <f aca="false">J3807-K3807</f>
        <v>138.4</v>
      </c>
    </row>
    <row r="3808" customFormat="false" ht="15" hidden="false" customHeight="false" outlineLevel="0" collapsed="false">
      <c r="A3808" s="12" t="n">
        <v>3807</v>
      </c>
      <c r="B3808" s="12" t="n">
        <v>2002</v>
      </c>
      <c r="C3808" s="12" t="n">
        <v>60</v>
      </c>
      <c r="D3808" s="12" t="n">
        <v>1</v>
      </c>
      <c r="E3808" s="16" t="n">
        <v>4519</v>
      </c>
      <c r="F3808" s="12" t="n">
        <v>0</v>
      </c>
      <c r="G3808" s="12" t="str">
        <f aca="false">INDEX(Products!$C$2:$C$181,MATCH(C3808,Products!$A$2:$A$181,0))</f>
        <v>Home &amp; Kitchen</v>
      </c>
      <c r="H3808" s="16" t="n">
        <f aca="false">INDEX(Products!$E$2:$E$181,MATCH(C3808,Products!$A$2:$A$181,0))</f>
        <v>2972.91</v>
      </c>
      <c r="I3808" s="12" t="str">
        <f aca="false">INDEX(Orders!$G$2:$G$3525,MATCH(B3808,Orders!$A$2:$A$3525,0))</f>
        <v>Delivered</v>
      </c>
      <c r="J3808" s="16" t="n">
        <f aca="false">D3808*E3808*(1-F3808/100)</f>
        <v>4519</v>
      </c>
      <c r="K3808" s="16" t="n">
        <f aca="false">D3808*H3808</f>
        <v>2972.91</v>
      </c>
      <c r="L3808" s="16" t="n">
        <f aca="false">J3808-K3808</f>
        <v>1546.09</v>
      </c>
    </row>
    <row r="3809" customFormat="false" ht="15" hidden="false" customHeight="false" outlineLevel="0" collapsed="false">
      <c r="A3809" s="12" t="n">
        <v>3808</v>
      </c>
      <c r="B3809" s="12" t="n">
        <v>2003</v>
      </c>
      <c r="C3809" s="12" t="n">
        <v>61</v>
      </c>
      <c r="D3809" s="12" t="n">
        <v>1</v>
      </c>
      <c r="E3809" s="16" t="n">
        <v>2489</v>
      </c>
      <c r="F3809" s="12" t="n">
        <v>0</v>
      </c>
      <c r="G3809" s="12" t="str">
        <f aca="false">INDEX(Products!$C$2:$C$181,MATCH(C3809,Products!$A$2:$A$181,0))</f>
        <v>Fashion</v>
      </c>
      <c r="H3809" s="16" t="n">
        <f aca="false">INDEX(Products!$E$2:$E$181,MATCH(C3809,Products!$A$2:$A$181,0))</f>
        <v>1815.02</v>
      </c>
      <c r="I3809" s="12" t="str">
        <f aca="false">INDEX(Orders!$G$2:$G$3525,MATCH(B3809,Orders!$A$2:$A$3525,0))</f>
        <v>Delivered</v>
      </c>
      <c r="J3809" s="16" t="n">
        <f aca="false">D3809*E3809*(1-F3809/100)</f>
        <v>2489</v>
      </c>
      <c r="K3809" s="16" t="n">
        <f aca="false">D3809*H3809</f>
        <v>1815.02</v>
      </c>
      <c r="L3809" s="16" t="n">
        <f aca="false">J3809-K3809</f>
        <v>673.98</v>
      </c>
    </row>
    <row r="3810" customFormat="false" ht="15" hidden="false" customHeight="false" outlineLevel="0" collapsed="false">
      <c r="A3810" s="12" t="n">
        <v>3809</v>
      </c>
      <c r="B3810" s="12" t="n">
        <v>2003</v>
      </c>
      <c r="C3810" s="12" t="n">
        <v>110</v>
      </c>
      <c r="D3810" s="12" t="n">
        <v>1</v>
      </c>
      <c r="E3810" s="16" t="n">
        <v>1229</v>
      </c>
      <c r="F3810" s="12" t="n">
        <v>0</v>
      </c>
      <c r="G3810" s="12" t="str">
        <f aca="false">INDEX(Products!$C$2:$C$181,MATCH(C3810,Products!$A$2:$A$181,0))</f>
        <v>Beauty</v>
      </c>
      <c r="H3810" s="16" t="n">
        <f aca="false">INDEX(Products!$E$2:$E$181,MATCH(C3810,Products!$A$2:$A$181,0))</f>
        <v>884.69</v>
      </c>
      <c r="I3810" s="12" t="str">
        <f aca="false">INDEX(Orders!$G$2:$G$3525,MATCH(B3810,Orders!$A$2:$A$3525,0))</f>
        <v>Delivered</v>
      </c>
      <c r="J3810" s="16" t="n">
        <f aca="false">D3810*E3810*(1-F3810/100)</f>
        <v>1229</v>
      </c>
      <c r="K3810" s="16" t="n">
        <f aca="false">D3810*H3810</f>
        <v>884.69</v>
      </c>
      <c r="L3810" s="16" t="n">
        <f aca="false">J3810-K3810</f>
        <v>344.31</v>
      </c>
    </row>
    <row r="3811" customFormat="false" ht="15" hidden="false" customHeight="false" outlineLevel="0" collapsed="false">
      <c r="A3811" s="12" t="n">
        <v>3810</v>
      </c>
      <c r="B3811" s="12" t="n">
        <v>2003</v>
      </c>
      <c r="C3811" s="12" t="n">
        <v>36</v>
      </c>
      <c r="D3811" s="12" t="n">
        <v>1</v>
      </c>
      <c r="E3811" s="16" t="n">
        <v>3959</v>
      </c>
      <c r="F3811" s="12" t="n">
        <v>0</v>
      </c>
      <c r="G3811" s="12" t="str">
        <f aca="false">INDEX(Products!$C$2:$C$181,MATCH(C3811,Products!$A$2:$A$181,0))</f>
        <v>Home &amp; Kitchen</v>
      </c>
      <c r="H3811" s="16" t="n">
        <f aca="false">INDEX(Products!$E$2:$E$181,MATCH(C3811,Products!$A$2:$A$181,0))</f>
        <v>2334.79</v>
      </c>
      <c r="I3811" s="12" t="str">
        <f aca="false">INDEX(Orders!$G$2:$G$3525,MATCH(B3811,Orders!$A$2:$A$3525,0))</f>
        <v>Delivered</v>
      </c>
      <c r="J3811" s="16" t="n">
        <f aca="false">D3811*E3811*(1-F3811/100)</f>
        <v>3959</v>
      </c>
      <c r="K3811" s="16" t="n">
        <f aca="false">D3811*H3811</f>
        <v>2334.79</v>
      </c>
      <c r="L3811" s="16" t="n">
        <f aca="false">J3811-K3811</f>
        <v>1624.21</v>
      </c>
    </row>
    <row r="3812" customFormat="false" ht="15" hidden="false" customHeight="false" outlineLevel="0" collapsed="false">
      <c r="A3812" s="12" t="n">
        <v>3811</v>
      </c>
      <c r="B3812" s="12" t="n">
        <v>2004</v>
      </c>
      <c r="C3812" s="12" t="n">
        <v>179</v>
      </c>
      <c r="D3812" s="12" t="n">
        <v>1</v>
      </c>
      <c r="E3812" s="16" t="n">
        <v>129</v>
      </c>
      <c r="F3812" s="12" t="n">
        <v>10</v>
      </c>
      <c r="G3812" s="12" t="str">
        <f aca="false">INDEX(Products!$C$2:$C$181,MATCH(C3812,Products!$A$2:$A$181,0))</f>
        <v>Books &amp; Stationery</v>
      </c>
      <c r="H3812" s="16" t="n">
        <f aca="false">INDEX(Products!$E$2:$E$181,MATCH(C3812,Products!$A$2:$A$181,0))</f>
        <v>86.06</v>
      </c>
      <c r="I3812" s="12" t="str">
        <f aca="false">INDEX(Orders!$G$2:$G$3525,MATCH(B3812,Orders!$A$2:$A$3525,0))</f>
        <v>Delivered</v>
      </c>
      <c r="J3812" s="16" t="n">
        <f aca="false">D3812*E3812*(1-F3812/100)</f>
        <v>116.1</v>
      </c>
      <c r="K3812" s="16" t="n">
        <f aca="false">D3812*H3812</f>
        <v>86.06</v>
      </c>
      <c r="L3812" s="16" t="n">
        <f aca="false">J3812-K3812</f>
        <v>30.04</v>
      </c>
    </row>
    <row r="3813" customFormat="false" ht="15" hidden="false" customHeight="false" outlineLevel="0" collapsed="false">
      <c r="A3813" s="12" t="n">
        <v>3812</v>
      </c>
      <c r="B3813" s="12" t="n">
        <v>2005</v>
      </c>
      <c r="C3813" s="12" t="n">
        <v>92</v>
      </c>
      <c r="D3813" s="12" t="n">
        <v>1</v>
      </c>
      <c r="E3813" s="16" t="n">
        <v>1689</v>
      </c>
      <c r="F3813" s="12" t="n">
        <v>0</v>
      </c>
      <c r="G3813" s="12" t="str">
        <f aca="false">INDEX(Products!$C$2:$C$181,MATCH(C3813,Products!$A$2:$A$181,0))</f>
        <v>Beauty</v>
      </c>
      <c r="H3813" s="16" t="n">
        <f aca="false">INDEX(Products!$E$2:$E$181,MATCH(C3813,Products!$A$2:$A$181,0))</f>
        <v>1225.32</v>
      </c>
      <c r="I3813" s="12" t="str">
        <f aca="false">INDEX(Orders!$G$2:$G$3525,MATCH(B3813,Orders!$A$2:$A$3525,0))</f>
        <v>Delivered</v>
      </c>
      <c r="J3813" s="16" t="n">
        <f aca="false">D3813*E3813*(1-F3813/100)</f>
        <v>1689</v>
      </c>
      <c r="K3813" s="16" t="n">
        <f aca="false">D3813*H3813</f>
        <v>1225.32</v>
      </c>
      <c r="L3813" s="16" t="n">
        <f aca="false">J3813-K3813</f>
        <v>463.68</v>
      </c>
    </row>
    <row r="3814" customFormat="false" ht="15" hidden="false" customHeight="false" outlineLevel="0" collapsed="false">
      <c r="A3814" s="12" t="n">
        <v>3813</v>
      </c>
      <c r="B3814" s="12" t="n">
        <v>2006</v>
      </c>
      <c r="C3814" s="12" t="n">
        <v>124</v>
      </c>
      <c r="D3814" s="12" t="n">
        <v>1</v>
      </c>
      <c r="E3814" s="16" t="n">
        <v>1869</v>
      </c>
      <c r="F3814" s="12" t="n">
        <v>0</v>
      </c>
      <c r="G3814" s="12" t="str">
        <f aca="false">INDEX(Products!$C$2:$C$181,MATCH(C3814,Products!$A$2:$A$181,0))</f>
        <v>Sports &amp; Fitness</v>
      </c>
      <c r="H3814" s="16" t="n">
        <f aca="false">INDEX(Products!$E$2:$E$181,MATCH(C3814,Products!$A$2:$A$181,0))</f>
        <v>1389.29</v>
      </c>
      <c r="I3814" s="12" t="str">
        <f aca="false">INDEX(Orders!$G$2:$G$3525,MATCH(B3814,Orders!$A$2:$A$3525,0))</f>
        <v>Cancelled</v>
      </c>
      <c r="J3814" s="16" t="n">
        <f aca="false">D3814*E3814*(1-F3814/100)</f>
        <v>1869</v>
      </c>
      <c r="K3814" s="16" t="n">
        <f aca="false">D3814*H3814</f>
        <v>1389.29</v>
      </c>
      <c r="L3814" s="16" t="n">
        <f aca="false">J3814-K3814</f>
        <v>479.71</v>
      </c>
    </row>
    <row r="3815" customFormat="false" ht="15" hidden="false" customHeight="false" outlineLevel="0" collapsed="false">
      <c r="A3815" s="12" t="n">
        <v>3814</v>
      </c>
      <c r="B3815" s="12" t="n">
        <v>2006</v>
      </c>
      <c r="C3815" s="12" t="n">
        <v>24</v>
      </c>
      <c r="D3815" s="12" t="n">
        <v>1</v>
      </c>
      <c r="E3815" s="16" t="n">
        <v>2429</v>
      </c>
      <c r="F3815" s="12" t="n">
        <v>0</v>
      </c>
      <c r="G3815" s="12" t="str">
        <f aca="false">INDEX(Products!$C$2:$C$181,MATCH(C3815,Products!$A$2:$A$181,0))</f>
        <v>Electronics</v>
      </c>
      <c r="H3815" s="16" t="n">
        <f aca="false">INDEX(Products!$E$2:$E$181,MATCH(C3815,Products!$A$2:$A$181,0))</f>
        <v>1588.6</v>
      </c>
      <c r="I3815" s="12" t="str">
        <f aca="false">INDEX(Orders!$G$2:$G$3525,MATCH(B3815,Orders!$A$2:$A$3525,0))</f>
        <v>Cancelled</v>
      </c>
      <c r="J3815" s="16" t="n">
        <f aca="false">D3815*E3815*(1-F3815/100)</f>
        <v>2429</v>
      </c>
      <c r="K3815" s="16" t="n">
        <f aca="false">D3815*H3815</f>
        <v>1588.6</v>
      </c>
      <c r="L3815" s="16" t="n">
        <f aca="false">J3815-K3815</f>
        <v>840.4</v>
      </c>
    </row>
    <row r="3816" customFormat="false" ht="15" hidden="false" customHeight="false" outlineLevel="0" collapsed="false">
      <c r="A3816" s="12" t="n">
        <v>3815</v>
      </c>
      <c r="B3816" s="12" t="n">
        <v>2006</v>
      </c>
      <c r="C3816" s="12" t="n">
        <v>168</v>
      </c>
      <c r="D3816" s="12" t="n">
        <v>1</v>
      </c>
      <c r="E3816" s="16" t="n">
        <v>149</v>
      </c>
      <c r="F3816" s="12" t="n">
        <v>15</v>
      </c>
      <c r="G3816" s="12" t="str">
        <f aca="false">INDEX(Products!$C$2:$C$181,MATCH(C3816,Products!$A$2:$A$181,0))</f>
        <v>Books &amp; Stationery</v>
      </c>
      <c r="H3816" s="16" t="n">
        <f aca="false">INDEX(Products!$E$2:$E$181,MATCH(C3816,Products!$A$2:$A$181,0))</f>
        <v>83.16</v>
      </c>
      <c r="I3816" s="12" t="str">
        <f aca="false">INDEX(Orders!$G$2:$G$3525,MATCH(B3816,Orders!$A$2:$A$3525,0))</f>
        <v>Cancelled</v>
      </c>
      <c r="J3816" s="16" t="n">
        <f aca="false">D3816*E3816*(1-F3816/100)</f>
        <v>126.65</v>
      </c>
      <c r="K3816" s="16" t="n">
        <f aca="false">D3816*H3816</f>
        <v>83.16</v>
      </c>
      <c r="L3816" s="16" t="n">
        <f aca="false">J3816-K3816</f>
        <v>43.49</v>
      </c>
    </row>
    <row r="3817" customFormat="false" ht="15" hidden="false" customHeight="false" outlineLevel="0" collapsed="false">
      <c r="A3817" s="12" t="n">
        <v>3816</v>
      </c>
      <c r="B3817" s="12" t="n">
        <v>2006</v>
      </c>
      <c r="C3817" s="12" t="n">
        <v>142</v>
      </c>
      <c r="D3817" s="12" t="n">
        <v>1</v>
      </c>
      <c r="E3817" s="16" t="n">
        <v>1669</v>
      </c>
      <c r="F3817" s="12" t="n">
        <v>0</v>
      </c>
      <c r="G3817" s="12" t="str">
        <f aca="false">INDEX(Products!$C$2:$C$181,MATCH(C3817,Products!$A$2:$A$181,0))</f>
        <v>Sports &amp; Fitness</v>
      </c>
      <c r="H3817" s="16" t="n">
        <f aca="false">INDEX(Products!$E$2:$E$181,MATCH(C3817,Products!$A$2:$A$181,0))</f>
        <v>949.32</v>
      </c>
      <c r="I3817" s="12" t="str">
        <f aca="false">INDEX(Orders!$G$2:$G$3525,MATCH(B3817,Orders!$A$2:$A$3525,0))</f>
        <v>Cancelled</v>
      </c>
      <c r="J3817" s="16" t="n">
        <f aca="false">D3817*E3817*(1-F3817/100)</f>
        <v>1669</v>
      </c>
      <c r="K3817" s="16" t="n">
        <f aca="false">D3817*H3817</f>
        <v>949.32</v>
      </c>
      <c r="L3817" s="16" t="n">
        <f aca="false">J3817-K3817</f>
        <v>719.68</v>
      </c>
    </row>
    <row r="3818" customFormat="false" ht="15" hidden="false" customHeight="false" outlineLevel="0" collapsed="false">
      <c r="A3818" s="12" t="n">
        <v>3817</v>
      </c>
      <c r="B3818" s="12" t="n">
        <v>2007</v>
      </c>
      <c r="C3818" s="12" t="n">
        <v>122</v>
      </c>
      <c r="D3818" s="12" t="n">
        <v>1</v>
      </c>
      <c r="E3818" s="16" t="n">
        <v>3689</v>
      </c>
      <c r="F3818" s="12" t="n">
        <v>20</v>
      </c>
      <c r="G3818" s="12" t="str">
        <f aca="false">INDEX(Products!$C$2:$C$181,MATCH(C3818,Products!$A$2:$A$181,0))</f>
        <v>Sports &amp; Fitness</v>
      </c>
      <c r="H3818" s="16" t="n">
        <f aca="false">INDEX(Products!$E$2:$E$181,MATCH(C3818,Products!$A$2:$A$181,0))</f>
        <v>2302.05</v>
      </c>
      <c r="I3818" s="12" t="str">
        <f aca="false">INDEX(Orders!$G$2:$G$3525,MATCH(B3818,Orders!$A$2:$A$3525,0))</f>
        <v>Returned</v>
      </c>
      <c r="J3818" s="16" t="n">
        <f aca="false">D3818*E3818*(1-F3818/100)</f>
        <v>2951.2</v>
      </c>
      <c r="K3818" s="16" t="n">
        <f aca="false">D3818*H3818</f>
        <v>2302.05</v>
      </c>
      <c r="L3818" s="16" t="n">
        <f aca="false">J3818-K3818</f>
        <v>649.15</v>
      </c>
    </row>
    <row r="3819" customFormat="false" ht="15" hidden="false" customHeight="false" outlineLevel="0" collapsed="false">
      <c r="A3819" s="12" t="n">
        <v>3818</v>
      </c>
      <c r="B3819" s="12" t="n">
        <v>2007</v>
      </c>
      <c r="C3819" s="12" t="n">
        <v>80</v>
      </c>
      <c r="D3819" s="12" t="n">
        <v>1</v>
      </c>
      <c r="E3819" s="16" t="n">
        <v>949</v>
      </c>
      <c r="F3819" s="12" t="n">
        <v>0</v>
      </c>
      <c r="G3819" s="12" t="str">
        <f aca="false">INDEX(Products!$C$2:$C$181,MATCH(C3819,Products!$A$2:$A$181,0))</f>
        <v>Fashion</v>
      </c>
      <c r="H3819" s="16" t="n">
        <f aca="false">INDEX(Products!$E$2:$E$181,MATCH(C3819,Products!$A$2:$A$181,0))</f>
        <v>660.17</v>
      </c>
      <c r="I3819" s="12" t="str">
        <f aca="false">INDEX(Orders!$G$2:$G$3525,MATCH(B3819,Orders!$A$2:$A$3525,0))</f>
        <v>Returned</v>
      </c>
      <c r="J3819" s="16" t="n">
        <f aca="false">D3819*E3819*(1-F3819/100)</f>
        <v>949</v>
      </c>
      <c r="K3819" s="16" t="n">
        <f aca="false">D3819*H3819</f>
        <v>660.17</v>
      </c>
      <c r="L3819" s="16" t="n">
        <f aca="false">J3819-K3819</f>
        <v>288.83</v>
      </c>
    </row>
    <row r="3820" customFormat="false" ht="15" hidden="false" customHeight="false" outlineLevel="0" collapsed="false">
      <c r="A3820" s="12" t="n">
        <v>3819</v>
      </c>
      <c r="B3820" s="12" t="n">
        <v>2007</v>
      </c>
      <c r="C3820" s="12" t="n">
        <v>39</v>
      </c>
      <c r="D3820" s="12" t="n">
        <v>2</v>
      </c>
      <c r="E3820" s="16" t="n">
        <v>3959</v>
      </c>
      <c r="F3820" s="12" t="n">
        <v>0</v>
      </c>
      <c r="G3820" s="12" t="str">
        <f aca="false">INDEX(Products!$C$2:$C$181,MATCH(C3820,Products!$A$2:$A$181,0))</f>
        <v>Home &amp; Kitchen</v>
      </c>
      <c r="H3820" s="16" t="n">
        <f aca="false">INDEX(Products!$E$2:$E$181,MATCH(C3820,Products!$A$2:$A$181,0))</f>
        <v>2236.08</v>
      </c>
      <c r="I3820" s="12" t="str">
        <f aca="false">INDEX(Orders!$G$2:$G$3525,MATCH(B3820,Orders!$A$2:$A$3525,0))</f>
        <v>Returned</v>
      </c>
      <c r="J3820" s="16" t="n">
        <f aca="false">D3820*E3820*(1-F3820/100)</f>
        <v>7918</v>
      </c>
      <c r="K3820" s="16" t="n">
        <f aca="false">D3820*H3820</f>
        <v>4472.16</v>
      </c>
      <c r="L3820" s="16" t="n">
        <f aca="false">J3820-K3820</f>
        <v>3445.84</v>
      </c>
    </row>
    <row r="3821" customFormat="false" ht="15" hidden="false" customHeight="false" outlineLevel="0" collapsed="false">
      <c r="A3821" s="12" t="n">
        <v>3820</v>
      </c>
      <c r="B3821" s="12" t="n">
        <v>2007</v>
      </c>
      <c r="C3821" s="12" t="n">
        <v>19</v>
      </c>
      <c r="D3821" s="12" t="n">
        <v>2</v>
      </c>
      <c r="E3821" s="16" t="n">
        <v>2389</v>
      </c>
      <c r="F3821" s="12" t="n">
        <v>0</v>
      </c>
      <c r="G3821" s="12" t="str">
        <f aca="false">INDEX(Products!$C$2:$C$181,MATCH(C3821,Products!$A$2:$A$181,0))</f>
        <v>Electronics</v>
      </c>
      <c r="H3821" s="16" t="n">
        <f aca="false">INDEX(Products!$E$2:$E$181,MATCH(C3821,Products!$A$2:$A$181,0))</f>
        <v>1360.62</v>
      </c>
      <c r="I3821" s="12" t="str">
        <f aca="false">INDEX(Orders!$G$2:$G$3525,MATCH(B3821,Orders!$A$2:$A$3525,0))</f>
        <v>Returned</v>
      </c>
      <c r="J3821" s="16" t="n">
        <f aca="false">D3821*E3821*(1-F3821/100)</f>
        <v>4778</v>
      </c>
      <c r="K3821" s="16" t="n">
        <f aca="false">D3821*H3821</f>
        <v>2721.24</v>
      </c>
      <c r="L3821" s="16" t="n">
        <f aca="false">J3821-K3821</f>
        <v>2056.76</v>
      </c>
    </row>
    <row r="3822" customFormat="false" ht="15" hidden="false" customHeight="false" outlineLevel="0" collapsed="false">
      <c r="A3822" s="12" t="n">
        <v>3821</v>
      </c>
      <c r="B3822" s="12" t="n">
        <v>2008</v>
      </c>
      <c r="C3822" s="12" t="n">
        <v>118</v>
      </c>
      <c r="D3822" s="12" t="n">
        <v>1</v>
      </c>
      <c r="E3822" s="16" t="n">
        <v>479</v>
      </c>
      <c r="F3822" s="12" t="n">
        <v>5</v>
      </c>
      <c r="G3822" s="12" t="str">
        <f aca="false">INDEX(Products!$C$2:$C$181,MATCH(C3822,Products!$A$2:$A$181,0))</f>
        <v>Beauty</v>
      </c>
      <c r="H3822" s="16" t="n">
        <f aca="false">INDEX(Products!$E$2:$E$181,MATCH(C3822,Products!$A$2:$A$181,0))</f>
        <v>332.66</v>
      </c>
      <c r="I3822" s="12" t="str">
        <f aca="false">INDEX(Orders!$G$2:$G$3525,MATCH(B3822,Orders!$A$2:$A$3525,0))</f>
        <v>Returned</v>
      </c>
      <c r="J3822" s="16" t="n">
        <f aca="false">D3822*E3822*(1-F3822/100)</f>
        <v>455.05</v>
      </c>
      <c r="K3822" s="16" t="n">
        <f aca="false">D3822*H3822</f>
        <v>332.66</v>
      </c>
      <c r="L3822" s="16" t="n">
        <f aca="false">J3822-K3822</f>
        <v>122.39</v>
      </c>
    </row>
    <row r="3823" customFormat="false" ht="15" hidden="false" customHeight="false" outlineLevel="0" collapsed="false">
      <c r="A3823" s="12" t="n">
        <v>3822</v>
      </c>
      <c r="B3823" s="12" t="n">
        <v>2009</v>
      </c>
      <c r="C3823" s="12" t="n">
        <v>101</v>
      </c>
      <c r="D3823" s="12" t="n">
        <v>1</v>
      </c>
      <c r="E3823" s="16" t="n">
        <v>1219</v>
      </c>
      <c r="F3823" s="12" t="n">
        <v>5</v>
      </c>
      <c r="G3823" s="12" t="str">
        <f aca="false">INDEX(Products!$C$2:$C$181,MATCH(C3823,Products!$A$2:$A$181,0))</f>
        <v>Beauty</v>
      </c>
      <c r="H3823" s="16" t="n">
        <f aca="false">INDEX(Products!$E$2:$E$181,MATCH(C3823,Products!$A$2:$A$181,0))</f>
        <v>690.96</v>
      </c>
      <c r="I3823" s="12" t="str">
        <f aca="false">INDEX(Orders!$G$2:$G$3525,MATCH(B3823,Orders!$A$2:$A$3525,0))</f>
        <v>Delivered</v>
      </c>
      <c r="J3823" s="16" t="n">
        <f aca="false">D3823*E3823*(1-F3823/100)</f>
        <v>1158.05</v>
      </c>
      <c r="K3823" s="16" t="n">
        <f aca="false">D3823*H3823</f>
        <v>690.96</v>
      </c>
      <c r="L3823" s="16" t="n">
        <f aca="false">J3823-K3823</f>
        <v>467.09</v>
      </c>
    </row>
    <row r="3824" customFormat="false" ht="15" hidden="false" customHeight="false" outlineLevel="0" collapsed="false">
      <c r="A3824" s="12" t="n">
        <v>3823</v>
      </c>
      <c r="B3824" s="12" t="n">
        <v>2009</v>
      </c>
      <c r="C3824" s="12" t="n">
        <v>18</v>
      </c>
      <c r="D3824" s="12" t="n">
        <v>3</v>
      </c>
      <c r="E3824" s="16" t="n">
        <v>5829</v>
      </c>
      <c r="F3824" s="12" t="n">
        <v>0</v>
      </c>
      <c r="G3824" s="12" t="str">
        <f aca="false">INDEX(Products!$C$2:$C$181,MATCH(C3824,Products!$A$2:$A$181,0))</f>
        <v>Electronics</v>
      </c>
      <c r="H3824" s="16" t="n">
        <f aca="false">INDEX(Products!$E$2:$E$181,MATCH(C3824,Products!$A$2:$A$181,0))</f>
        <v>4148.38</v>
      </c>
      <c r="I3824" s="12" t="str">
        <f aca="false">INDEX(Orders!$G$2:$G$3525,MATCH(B3824,Orders!$A$2:$A$3525,0))</f>
        <v>Delivered</v>
      </c>
      <c r="J3824" s="16" t="n">
        <f aca="false">D3824*E3824*(1-F3824/100)</f>
        <v>17487</v>
      </c>
      <c r="K3824" s="16" t="n">
        <f aca="false">D3824*H3824</f>
        <v>12445.14</v>
      </c>
      <c r="L3824" s="16" t="n">
        <f aca="false">J3824-K3824</f>
        <v>5041.86</v>
      </c>
    </row>
    <row r="3825" customFormat="false" ht="15" hidden="false" customHeight="false" outlineLevel="0" collapsed="false">
      <c r="A3825" s="12" t="n">
        <v>3824</v>
      </c>
      <c r="B3825" s="12" t="n">
        <v>2010</v>
      </c>
      <c r="C3825" s="12" t="n">
        <v>43</v>
      </c>
      <c r="D3825" s="12" t="n">
        <v>1</v>
      </c>
      <c r="E3825" s="16" t="n">
        <v>1839</v>
      </c>
      <c r="F3825" s="12" t="n">
        <v>15</v>
      </c>
      <c r="G3825" s="12" t="str">
        <f aca="false">INDEX(Products!$C$2:$C$181,MATCH(C3825,Products!$A$2:$A$181,0))</f>
        <v>Home &amp; Kitchen</v>
      </c>
      <c r="H3825" s="16" t="n">
        <f aca="false">INDEX(Products!$E$2:$E$181,MATCH(C3825,Products!$A$2:$A$181,0))</f>
        <v>1131.05</v>
      </c>
      <c r="I3825" s="12" t="str">
        <f aca="false">INDEX(Orders!$G$2:$G$3525,MATCH(B3825,Orders!$A$2:$A$3525,0))</f>
        <v>Returned</v>
      </c>
      <c r="J3825" s="16" t="n">
        <f aca="false">D3825*E3825*(1-F3825/100)</f>
        <v>1563.15</v>
      </c>
      <c r="K3825" s="16" t="n">
        <f aca="false">D3825*H3825</f>
        <v>1131.05</v>
      </c>
      <c r="L3825" s="16" t="n">
        <f aca="false">J3825-K3825</f>
        <v>432.1</v>
      </c>
    </row>
    <row r="3826" customFormat="false" ht="15" hidden="false" customHeight="false" outlineLevel="0" collapsed="false">
      <c r="A3826" s="12" t="n">
        <v>3825</v>
      </c>
      <c r="B3826" s="12" t="n">
        <v>2010</v>
      </c>
      <c r="C3826" s="12" t="n">
        <v>139</v>
      </c>
      <c r="D3826" s="12" t="n">
        <v>1</v>
      </c>
      <c r="E3826" s="16" t="n">
        <v>3249</v>
      </c>
      <c r="F3826" s="12" t="n">
        <v>0</v>
      </c>
      <c r="G3826" s="12" t="str">
        <f aca="false">INDEX(Products!$C$2:$C$181,MATCH(C3826,Products!$A$2:$A$181,0))</f>
        <v>Sports &amp; Fitness</v>
      </c>
      <c r="H3826" s="16" t="n">
        <f aca="false">INDEX(Products!$E$2:$E$181,MATCH(C3826,Products!$A$2:$A$181,0))</f>
        <v>2209.3</v>
      </c>
      <c r="I3826" s="12" t="str">
        <f aca="false">INDEX(Orders!$G$2:$G$3525,MATCH(B3826,Orders!$A$2:$A$3525,0))</f>
        <v>Returned</v>
      </c>
      <c r="J3826" s="16" t="n">
        <f aca="false">D3826*E3826*(1-F3826/100)</f>
        <v>3249</v>
      </c>
      <c r="K3826" s="16" t="n">
        <f aca="false">D3826*H3826</f>
        <v>2209.3</v>
      </c>
      <c r="L3826" s="16" t="n">
        <f aca="false">J3826-K3826</f>
        <v>1039.7</v>
      </c>
    </row>
    <row r="3827" customFormat="false" ht="15" hidden="false" customHeight="false" outlineLevel="0" collapsed="false">
      <c r="A3827" s="12" t="n">
        <v>3826</v>
      </c>
      <c r="B3827" s="12" t="n">
        <v>2011</v>
      </c>
      <c r="C3827" s="12" t="n">
        <v>167</v>
      </c>
      <c r="D3827" s="12" t="n">
        <v>1</v>
      </c>
      <c r="E3827" s="16" t="n">
        <v>119</v>
      </c>
      <c r="F3827" s="12" t="n">
        <v>0</v>
      </c>
      <c r="G3827" s="12" t="str">
        <f aca="false">INDEX(Products!$C$2:$C$181,MATCH(C3827,Products!$A$2:$A$181,0))</f>
        <v>Books &amp; Stationery</v>
      </c>
      <c r="H3827" s="16" t="n">
        <f aca="false">INDEX(Products!$E$2:$E$181,MATCH(C3827,Products!$A$2:$A$181,0))</f>
        <v>68.21</v>
      </c>
      <c r="I3827" s="12" t="str">
        <f aca="false">INDEX(Orders!$G$2:$G$3525,MATCH(B3827,Orders!$A$2:$A$3525,0))</f>
        <v>Delivered</v>
      </c>
      <c r="J3827" s="16" t="n">
        <f aca="false">D3827*E3827*(1-F3827/100)</f>
        <v>119</v>
      </c>
      <c r="K3827" s="16" t="n">
        <f aca="false">D3827*H3827</f>
        <v>68.21</v>
      </c>
      <c r="L3827" s="16" t="n">
        <f aca="false">J3827-K3827</f>
        <v>50.79</v>
      </c>
    </row>
    <row r="3828" customFormat="false" ht="15" hidden="false" customHeight="false" outlineLevel="0" collapsed="false">
      <c r="A3828" s="12" t="n">
        <v>3827</v>
      </c>
      <c r="B3828" s="12" t="n">
        <v>2011</v>
      </c>
      <c r="C3828" s="12" t="n">
        <v>147</v>
      </c>
      <c r="D3828" s="12" t="n">
        <v>1</v>
      </c>
      <c r="E3828" s="16" t="n">
        <v>3339</v>
      </c>
      <c r="F3828" s="12" t="n">
        <v>0</v>
      </c>
      <c r="G3828" s="12" t="str">
        <f aca="false">INDEX(Products!$C$2:$C$181,MATCH(C3828,Products!$A$2:$A$181,0))</f>
        <v>Sports &amp; Fitness</v>
      </c>
      <c r="H3828" s="16" t="n">
        <f aca="false">INDEX(Products!$E$2:$E$181,MATCH(C3828,Products!$A$2:$A$181,0))</f>
        <v>2076.99</v>
      </c>
      <c r="I3828" s="12" t="str">
        <f aca="false">INDEX(Orders!$G$2:$G$3525,MATCH(B3828,Orders!$A$2:$A$3525,0))</f>
        <v>Delivered</v>
      </c>
      <c r="J3828" s="16" t="n">
        <f aca="false">D3828*E3828*(1-F3828/100)</f>
        <v>3339</v>
      </c>
      <c r="K3828" s="16" t="n">
        <f aca="false">D3828*H3828</f>
        <v>2076.99</v>
      </c>
      <c r="L3828" s="16" t="n">
        <f aca="false">J3828-K3828</f>
        <v>1262.01</v>
      </c>
    </row>
    <row r="3829" customFormat="false" ht="15" hidden="false" customHeight="false" outlineLevel="0" collapsed="false">
      <c r="A3829" s="12" t="n">
        <v>3828</v>
      </c>
      <c r="B3829" s="12" t="n">
        <v>2012</v>
      </c>
      <c r="C3829" s="12" t="n">
        <v>27</v>
      </c>
      <c r="D3829" s="12" t="n">
        <v>1</v>
      </c>
      <c r="E3829" s="16" t="n">
        <v>5699</v>
      </c>
      <c r="F3829" s="12" t="n">
        <v>15</v>
      </c>
      <c r="G3829" s="12" t="str">
        <f aca="false">INDEX(Products!$C$2:$C$181,MATCH(C3829,Products!$A$2:$A$181,0))</f>
        <v>Electronics</v>
      </c>
      <c r="H3829" s="16" t="n">
        <f aca="false">INDEX(Products!$E$2:$E$181,MATCH(C3829,Products!$A$2:$A$181,0))</f>
        <v>4154.37</v>
      </c>
      <c r="I3829" s="12" t="str">
        <f aca="false">INDEX(Orders!$G$2:$G$3525,MATCH(B3829,Orders!$A$2:$A$3525,0))</f>
        <v>Cancelled</v>
      </c>
      <c r="J3829" s="16" t="n">
        <f aca="false">D3829*E3829*(1-F3829/100)</f>
        <v>4844.15</v>
      </c>
      <c r="K3829" s="16" t="n">
        <f aca="false">D3829*H3829</f>
        <v>4154.37</v>
      </c>
      <c r="L3829" s="16" t="n">
        <f aca="false">J3829-K3829</f>
        <v>689.78</v>
      </c>
    </row>
    <row r="3830" customFormat="false" ht="15" hidden="false" customHeight="false" outlineLevel="0" collapsed="false">
      <c r="A3830" s="12" t="n">
        <v>3829</v>
      </c>
      <c r="B3830" s="12" t="n">
        <v>2013</v>
      </c>
      <c r="C3830" s="12" t="n">
        <v>26</v>
      </c>
      <c r="D3830" s="12" t="n">
        <v>3</v>
      </c>
      <c r="E3830" s="16" t="n">
        <v>5849</v>
      </c>
      <c r="F3830" s="12" t="n">
        <v>0</v>
      </c>
      <c r="G3830" s="12" t="str">
        <f aca="false">INDEX(Products!$C$2:$C$181,MATCH(C3830,Products!$A$2:$A$181,0))</f>
        <v>Electronics</v>
      </c>
      <c r="H3830" s="16" t="n">
        <f aca="false">INDEX(Products!$E$2:$E$181,MATCH(C3830,Products!$A$2:$A$181,0))</f>
        <v>4123.7</v>
      </c>
      <c r="I3830" s="12" t="str">
        <f aca="false">INDEX(Orders!$G$2:$G$3525,MATCH(B3830,Orders!$A$2:$A$3525,0))</f>
        <v>Delivered</v>
      </c>
      <c r="J3830" s="16" t="n">
        <f aca="false">D3830*E3830*(1-F3830/100)</f>
        <v>17547</v>
      </c>
      <c r="K3830" s="16" t="n">
        <f aca="false">D3830*H3830</f>
        <v>12371.1</v>
      </c>
      <c r="L3830" s="16" t="n">
        <f aca="false">J3830-K3830</f>
        <v>5175.9</v>
      </c>
    </row>
    <row r="3831" customFormat="false" ht="15" hidden="false" customHeight="false" outlineLevel="0" collapsed="false">
      <c r="A3831" s="12" t="n">
        <v>3830</v>
      </c>
      <c r="B3831" s="12" t="n">
        <v>2013</v>
      </c>
      <c r="C3831" s="12" t="n">
        <v>168</v>
      </c>
      <c r="D3831" s="12" t="n">
        <v>2</v>
      </c>
      <c r="E3831" s="16" t="n">
        <v>149</v>
      </c>
      <c r="F3831" s="12" t="n">
        <v>20</v>
      </c>
      <c r="G3831" s="12" t="str">
        <f aca="false">INDEX(Products!$C$2:$C$181,MATCH(C3831,Products!$A$2:$A$181,0))</f>
        <v>Books &amp; Stationery</v>
      </c>
      <c r="H3831" s="16" t="n">
        <f aca="false">INDEX(Products!$E$2:$E$181,MATCH(C3831,Products!$A$2:$A$181,0))</f>
        <v>83.16</v>
      </c>
      <c r="I3831" s="12" t="str">
        <f aca="false">INDEX(Orders!$G$2:$G$3525,MATCH(B3831,Orders!$A$2:$A$3525,0))</f>
        <v>Delivered</v>
      </c>
      <c r="J3831" s="16" t="n">
        <f aca="false">D3831*E3831*(1-F3831/100)</f>
        <v>238.4</v>
      </c>
      <c r="K3831" s="16" t="n">
        <f aca="false">D3831*H3831</f>
        <v>166.32</v>
      </c>
      <c r="L3831" s="16" t="n">
        <f aca="false">J3831-K3831</f>
        <v>72.08</v>
      </c>
    </row>
    <row r="3832" customFormat="false" ht="15" hidden="false" customHeight="false" outlineLevel="0" collapsed="false">
      <c r="A3832" s="12" t="n">
        <v>3831</v>
      </c>
      <c r="B3832" s="12" t="n">
        <v>2014</v>
      </c>
      <c r="C3832" s="12" t="n">
        <v>31</v>
      </c>
      <c r="D3832" s="12" t="n">
        <v>1</v>
      </c>
      <c r="E3832" s="16" t="n">
        <v>2199</v>
      </c>
      <c r="F3832" s="12" t="n">
        <v>5</v>
      </c>
      <c r="G3832" s="12" t="str">
        <f aca="false">INDEX(Products!$C$2:$C$181,MATCH(C3832,Products!$A$2:$A$181,0))</f>
        <v>Home &amp; Kitchen</v>
      </c>
      <c r="H3832" s="16" t="n">
        <f aca="false">INDEX(Products!$E$2:$E$181,MATCH(C3832,Products!$A$2:$A$181,0))</f>
        <v>1328.79</v>
      </c>
      <c r="I3832" s="12" t="str">
        <f aca="false">INDEX(Orders!$G$2:$G$3525,MATCH(B3832,Orders!$A$2:$A$3525,0))</f>
        <v>Returned</v>
      </c>
      <c r="J3832" s="16" t="n">
        <f aca="false">D3832*E3832*(1-F3832/100)</f>
        <v>2089.05</v>
      </c>
      <c r="K3832" s="16" t="n">
        <f aca="false">D3832*H3832</f>
        <v>1328.79</v>
      </c>
      <c r="L3832" s="16" t="n">
        <f aca="false">J3832-K3832</f>
        <v>760.26</v>
      </c>
    </row>
    <row r="3833" customFormat="false" ht="15" hidden="false" customHeight="false" outlineLevel="0" collapsed="false">
      <c r="A3833" s="12" t="n">
        <v>3832</v>
      </c>
      <c r="B3833" s="12" t="n">
        <v>2014</v>
      </c>
      <c r="C3833" s="12" t="n">
        <v>71</v>
      </c>
      <c r="D3833" s="12" t="n">
        <v>1</v>
      </c>
      <c r="E3833" s="16" t="n">
        <v>2909</v>
      </c>
      <c r="F3833" s="12" t="n">
        <v>0</v>
      </c>
      <c r="G3833" s="12" t="str">
        <f aca="false">INDEX(Products!$C$2:$C$181,MATCH(C3833,Products!$A$2:$A$181,0))</f>
        <v>Fashion</v>
      </c>
      <c r="H3833" s="16" t="n">
        <f aca="false">INDEX(Products!$E$2:$E$181,MATCH(C3833,Products!$A$2:$A$181,0))</f>
        <v>1746.44</v>
      </c>
      <c r="I3833" s="12" t="str">
        <f aca="false">INDEX(Orders!$G$2:$G$3525,MATCH(B3833,Orders!$A$2:$A$3525,0))</f>
        <v>Returned</v>
      </c>
      <c r="J3833" s="16" t="n">
        <f aca="false">D3833*E3833*(1-F3833/100)</f>
        <v>2909</v>
      </c>
      <c r="K3833" s="16" t="n">
        <f aca="false">D3833*H3833</f>
        <v>1746.44</v>
      </c>
      <c r="L3833" s="16" t="n">
        <f aca="false">J3833-K3833</f>
        <v>1162.56</v>
      </c>
    </row>
    <row r="3834" customFormat="false" ht="15" hidden="false" customHeight="false" outlineLevel="0" collapsed="false">
      <c r="A3834" s="12" t="n">
        <v>3833</v>
      </c>
      <c r="B3834" s="12" t="n">
        <v>2015</v>
      </c>
      <c r="C3834" s="12" t="n">
        <v>82</v>
      </c>
      <c r="D3834" s="12" t="n">
        <v>1</v>
      </c>
      <c r="E3834" s="16" t="n">
        <v>2019</v>
      </c>
      <c r="F3834" s="12" t="n">
        <v>5</v>
      </c>
      <c r="G3834" s="12" t="str">
        <f aca="false">INDEX(Products!$C$2:$C$181,MATCH(C3834,Products!$A$2:$A$181,0))</f>
        <v>Fashion</v>
      </c>
      <c r="H3834" s="16" t="n">
        <f aca="false">INDEX(Products!$E$2:$E$181,MATCH(C3834,Products!$A$2:$A$181,0))</f>
        <v>1326.8</v>
      </c>
      <c r="I3834" s="12" t="str">
        <f aca="false">INDEX(Orders!$G$2:$G$3525,MATCH(B3834,Orders!$A$2:$A$3525,0))</f>
        <v>Delivered</v>
      </c>
      <c r="J3834" s="16" t="n">
        <f aca="false">D3834*E3834*(1-F3834/100)</f>
        <v>1918.05</v>
      </c>
      <c r="K3834" s="16" t="n">
        <f aca="false">D3834*H3834</f>
        <v>1326.8</v>
      </c>
      <c r="L3834" s="16" t="n">
        <f aca="false">J3834-K3834</f>
        <v>591.25</v>
      </c>
    </row>
    <row r="3835" customFormat="false" ht="15" hidden="false" customHeight="false" outlineLevel="0" collapsed="false">
      <c r="A3835" s="12" t="n">
        <v>3834</v>
      </c>
      <c r="B3835" s="12" t="n">
        <v>2016</v>
      </c>
      <c r="C3835" s="12" t="n">
        <v>141</v>
      </c>
      <c r="D3835" s="12" t="n">
        <v>1</v>
      </c>
      <c r="E3835" s="16" t="n">
        <v>3599</v>
      </c>
      <c r="F3835" s="12" t="n">
        <v>0</v>
      </c>
      <c r="G3835" s="12" t="str">
        <f aca="false">INDEX(Products!$C$2:$C$181,MATCH(C3835,Products!$A$2:$A$181,0))</f>
        <v>Sports &amp; Fitness</v>
      </c>
      <c r="H3835" s="16" t="n">
        <f aca="false">INDEX(Products!$E$2:$E$181,MATCH(C3835,Products!$A$2:$A$181,0))</f>
        <v>2222.74</v>
      </c>
      <c r="I3835" s="12" t="str">
        <f aca="false">INDEX(Orders!$G$2:$G$3525,MATCH(B3835,Orders!$A$2:$A$3525,0))</f>
        <v>Cancelled</v>
      </c>
      <c r="J3835" s="16" t="n">
        <f aca="false">D3835*E3835*(1-F3835/100)</f>
        <v>3599</v>
      </c>
      <c r="K3835" s="16" t="n">
        <f aca="false">D3835*H3835</f>
        <v>2222.74</v>
      </c>
      <c r="L3835" s="16" t="n">
        <f aca="false">J3835-K3835</f>
        <v>1376.26</v>
      </c>
    </row>
    <row r="3836" customFormat="false" ht="15" hidden="false" customHeight="false" outlineLevel="0" collapsed="false">
      <c r="A3836" s="12" t="n">
        <v>3835</v>
      </c>
      <c r="B3836" s="12" t="n">
        <v>2017</v>
      </c>
      <c r="C3836" s="12" t="n">
        <v>136</v>
      </c>
      <c r="D3836" s="12" t="n">
        <v>2</v>
      </c>
      <c r="E3836" s="16" t="n">
        <v>3299</v>
      </c>
      <c r="F3836" s="12" t="n">
        <v>0</v>
      </c>
      <c r="G3836" s="12" t="str">
        <f aca="false">INDEX(Products!$C$2:$C$181,MATCH(C3836,Products!$A$2:$A$181,0))</f>
        <v>Sports &amp; Fitness</v>
      </c>
      <c r="H3836" s="16" t="n">
        <f aca="false">INDEX(Products!$E$2:$E$181,MATCH(C3836,Products!$A$2:$A$181,0))</f>
        <v>2348.96</v>
      </c>
      <c r="I3836" s="12" t="str">
        <f aca="false">INDEX(Orders!$G$2:$G$3525,MATCH(B3836,Orders!$A$2:$A$3525,0))</f>
        <v>Delivered</v>
      </c>
      <c r="J3836" s="16" t="n">
        <f aca="false">D3836*E3836*(1-F3836/100)</f>
        <v>6598</v>
      </c>
      <c r="K3836" s="16" t="n">
        <f aca="false">D3836*H3836</f>
        <v>4697.92</v>
      </c>
      <c r="L3836" s="16" t="n">
        <f aca="false">J3836-K3836</f>
        <v>1900.08</v>
      </c>
    </row>
    <row r="3837" customFormat="false" ht="15" hidden="false" customHeight="false" outlineLevel="0" collapsed="false">
      <c r="A3837" s="12" t="n">
        <v>3836</v>
      </c>
      <c r="B3837" s="12" t="n">
        <v>2017</v>
      </c>
      <c r="C3837" s="12" t="n">
        <v>113</v>
      </c>
      <c r="D3837" s="12" t="n">
        <v>1</v>
      </c>
      <c r="E3837" s="16" t="n">
        <v>599</v>
      </c>
      <c r="F3837" s="12" t="n">
        <v>0</v>
      </c>
      <c r="G3837" s="12" t="str">
        <f aca="false">INDEX(Products!$C$2:$C$181,MATCH(C3837,Products!$A$2:$A$181,0))</f>
        <v>Beauty</v>
      </c>
      <c r="H3837" s="16" t="n">
        <f aca="false">INDEX(Products!$E$2:$E$181,MATCH(C3837,Products!$A$2:$A$181,0))</f>
        <v>358.68</v>
      </c>
      <c r="I3837" s="12" t="str">
        <f aca="false">INDEX(Orders!$G$2:$G$3525,MATCH(B3837,Orders!$A$2:$A$3525,0))</f>
        <v>Delivered</v>
      </c>
      <c r="J3837" s="16" t="n">
        <f aca="false">D3837*E3837*(1-F3837/100)</f>
        <v>599</v>
      </c>
      <c r="K3837" s="16" t="n">
        <f aca="false">D3837*H3837</f>
        <v>358.68</v>
      </c>
      <c r="L3837" s="16" t="n">
        <f aca="false">J3837-K3837</f>
        <v>240.32</v>
      </c>
    </row>
    <row r="3838" customFormat="false" ht="15" hidden="false" customHeight="false" outlineLevel="0" collapsed="false">
      <c r="A3838" s="12" t="n">
        <v>3837</v>
      </c>
      <c r="B3838" s="12" t="n">
        <v>2018</v>
      </c>
      <c r="C3838" s="12" t="n">
        <v>13</v>
      </c>
      <c r="D3838" s="12" t="n">
        <v>1</v>
      </c>
      <c r="E3838" s="16" t="n">
        <v>3179</v>
      </c>
      <c r="F3838" s="12" t="n">
        <v>0</v>
      </c>
      <c r="G3838" s="12" t="str">
        <f aca="false">INDEX(Products!$C$2:$C$181,MATCH(C3838,Products!$A$2:$A$181,0))</f>
        <v>Electronics</v>
      </c>
      <c r="H3838" s="16" t="n">
        <f aca="false">INDEX(Products!$E$2:$E$181,MATCH(C3838,Products!$A$2:$A$181,0))</f>
        <v>2247.66</v>
      </c>
      <c r="I3838" s="12" t="str">
        <f aca="false">INDEX(Orders!$G$2:$G$3525,MATCH(B3838,Orders!$A$2:$A$3525,0))</f>
        <v>Delivered</v>
      </c>
      <c r="J3838" s="16" t="n">
        <f aca="false">D3838*E3838*(1-F3838/100)</f>
        <v>3179</v>
      </c>
      <c r="K3838" s="16" t="n">
        <f aca="false">D3838*H3838</f>
        <v>2247.66</v>
      </c>
      <c r="L3838" s="16" t="n">
        <f aca="false">J3838-K3838</f>
        <v>931.34</v>
      </c>
    </row>
    <row r="3839" customFormat="false" ht="15" hidden="false" customHeight="false" outlineLevel="0" collapsed="false">
      <c r="A3839" s="12" t="n">
        <v>3838</v>
      </c>
      <c r="B3839" s="12" t="n">
        <v>2018</v>
      </c>
      <c r="C3839" s="12" t="n">
        <v>45</v>
      </c>
      <c r="D3839" s="12" t="n">
        <v>1</v>
      </c>
      <c r="E3839" s="16" t="n">
        <v>4489</v>
      </c>
      <c r="F3839" s="12" t="n">
        <v>10</v>
      </c>
      <c r="G3839" s="12" t="str">
        <f aca="false">INDEX(Products!$C$2:$C$181,MATCH(C3839,Products!$A$2:$A$181,0))</f>
        <v>Home &amp; Kitchen</v>
      </c>
      <c r="H3839" s="16" t="n">
        <f aca="false">INDEX(Products!$E$2:$E$181,MATCH(C3839,Products!$A$2:$A$181,0))</f>
        <v>2892.9</v>
      </c>
      <c r="I3839" s="12" t="str">
        <f aca="false">INDEX(Orders!$G$2:$G$3525,MATCH(B3839,Orders!$A$2:$A$3525,0))</f>
        <v>Delivered</v>
      </c>
      <c r="J3839" s="16" t="n">
        <f aca="false">D3839*E3839*(1-F3839/100)</f>
        <v>4040.1</v>
      </c>
      <c r="K3839" s="16" t="n">
        <f aca="false">D3839*H3839</f>
        <v>2892.9</v>
      </c>
      <c r="L3839" s="16" t="n">
        <f aca="false">J3839-K3839</f>
        <v>1147.2</v>
      </c>
    </row>
    <row r="3840" customFormat="false" ht="15" hidden="false" customHeight="false" outlineLevel="0" collapsed="false">
      <c r="A3840" s="12" t="n">
        <v>3839</v>
      </c>
      <c r="B3840" s="12" t="n">
        <v>2019</v>
      </c>
      <c r="C3840" s="12" t="n">
        <v>115</v>
      </c>
      <c r="D3840" s="12" t="n">
        <v>3</v>
      </c>
      <c r="E3840" s="16" t="n">
        <v>1629</v>
      </c>
      <c r="F3840" s="12" t="n">
        <v>0</v>
      </c>
      <c r="G3840" s="12" t="str">
        <f aca="false">INDEX(Products!$C$2:$C$181,MATCH(C3840,Products!$A$2:$A$181,0))</f>
        <v>Beauty</v>
      </c>
      <c r="H3840" s="16" t="n">
        <f aca="false">INDEX(Products!$E$2:$E$181,MATCH(C3840,Products!$A$2:$A$181,0))</f>
        <v>1101.57</v>
      </c>
      <c r="I3840" s="12" t="str">
        <f aca="false">INDEX(Orders!$G$2:$G$3525,MATCH(B3840,Orders!$A$2:$A$3525,0))</f>
        <v>Delivered</v>
      </c>
      <c r="J3840" s="16" t="n">
        <f aca="false">D3840*E3840*(1-F3840/100)</f>
        <v>4887</v>
      </c>
      <c r="K3840" s="16" t="n">
        <f aca="false">D3840*H3840</f>
        <v>3304.71</v>
      </c>
      <c r="L3840" s="16" t="n">
        <f aca="false">J3840-K3840</f>
        <v>1582.29</v>
      </c>
    </row>
    <row r="3841" customFormat="false" ht="15" hidden="false" customHeight="false" outlineLevel="0" collapsed="false">
      <c r="A3841" s="12" t="n">
        <v>3840</v>
      </c>
      <c r="B3841" s="12" t="n">
        <v>2020</v>
      </c>
      <c r="C3841" s="12" t="n">
        <v>121</v>
      </c>
      <c r="D3841" s="12" t="n">
        <v>1</v>
      </c>
      <c r="E3841" s="16" t="n">
        <v>3789</v>
      </c>
      <c r="F3841" s="12" t="n">
        <v>0</v>
      </c>
      <c r="G3841" s="12" t="str">
        <f aca="false">INDEX(Products!$C$2:$C$181,MATCH(C3841,Products!$A$2:$A$181,0))</f>
        <v>Sports &amp; Fitness</v>
      </c>
      <c r="H3841" s="16" t="n">
        <f aca="false">INDEX(Products!$E$2:$E$181,MATCH(C3841,Products!$A$2:$A$181,0))</f>
        <v>2806.84</v>
      </c>
      <c r="I3841" s="12" t="str">
        <f aca="false">INDEX(Orders!$G$2:$G$3525,MATCH(B3841,Orders!$A$2:$A$3525,0))</f>
        <v>Delivered</v>
      </c>
      <c r="J3841" s="16" t="n">
        <f aca="false">D3841*E3841*(1-F3841/100)</f>
        <v>3789</v>
      </c>
      <c r="K3841" s="16" t="n">
        <f aca="false">D3841*H3841</f>
        <v>2806.84</v>
      </c>
      <c r="L3841" s="16" t="n">
        <f aca="false">J3841-K3841</f>
        <v>982.16</v>
      </c>
    </row>
    <row r="3842" customFormat="false" ht="15" hidden="false" customHeight="false" outlineLevel="0" collapsed="false">
      <c r="A3842" s="12" t="n">
        <v>3841</v>
      </c>
      <c r="B3842" s="12" t="n">
        <v>2020</v>
      </c>
      <c r="C3842" s="12" t="n">
        <v>122</v>
      </c>
      <c r="D3842" s="12" t="n">
        <v>1</v>
      </c>
      <c r="E3842" s="16" t="n">
        <v>3689</v>
      </c>
      <c r="F3842" s="12" t="n">
        <v>5</v>
      </c>
      <c r="G3842" s="12" t="str">
        <f aca="false">INDEX(Products!$C$2:$C$181,MATCH(C3842,Products!$A$2:$A$181,0))</f>
        <v>Sports &amp; Fitness</v>
      </c>
      <c r="H3842" s="16" t="n">
        <f aca="false">INDEX(Products!$E$2:$E$181,MATCH(C3842,Products!$A$2:$A$181,0))</f>
        <v>2302.05</v>
      </c>
      <c r="I3842" s="12" t="str">
        <f aca="false">INDEX(Orders!$G$2:$G$3525,MATCH(B3842,Orders!$A$2:$A$3525,0))</f>
        <v>Delivered</v>
      </c>
      <c r="J3842" s="16" t="n">
        <f aca="false">D3842*E3842*(1-F3842/100)</f>
        <v>3504.55</v>
      </c>
      <c r="K3842" s="16" t="n">
        <f aca="false">D3842*H3842</f>
        <v>2302.05</v>
      </c>
      <c r="L3842" s="16" t="n">
        <f aca="false">J3842-K3842</f>
        <v>1202.5</v>
      </c>
    </row>
    <row r="3843" customFormat="false" ht="15" hidden="false" customHeight="false" outlineLevel="0" collapsed="false">
      <c r="A3843" s="12" t="n">
        <v>3842</v>
      </c>
      <c r="B3843" s="12" t="n">
        <v>2020</v>
      </c>
      <c r="C3843" s="12" t="n">
        <v>146</v>
      </c>
      <c r="D3843" s="12" t="n">
        <v>1</v>
      </c>
      <c r="E3843" s="16" t="n">
        <v>369</v>
      </c>
      <c r="F3843" s="12" t="n">
        <v>10</v>
      </c>
      <c r="G3843" s="12" t="str">
        <f aca="false">INDEX(Products!$C$2:$C$181,MATCH(C3843,Products!$A$2:$A$181,0))</f>
        <v>Sports &amp; Fitness</v>
      </c>
      <c r="H3843" s="16" t="n">
        <f aca="false">INDEX(Products!$E$2:$E$181,MATCH(C3843,Products!$A$2:$A$181,0))</f>
        <v>205.71</v>
      </c>
      <c r="I3843" s="12" t="str">
        <f aca="false">INDEX(Orders!$G$2:$G$3525,MATCH(B3843,Orders!$A$2:$A$3525,0))</f>
        <v>Delivered</v>
      </c>
      <c r="J3843" s="16" t="n">
        <f aca="false">D3843*E3843*(1-F3843/100)</f>
        <v>332.1</v>
      </c>
      <c r="K3843" s="16" t="n">
        <f aca="false">D3843*H3843</f>
        <v>205.71</v>
      </c>
      <c r="L3843" s="16" t="n">
        <f aca="false">J3843-K3843</f>
        <v>126.39</v>
      </c>
    </row>
    <row r="3844" customFormat="false" ht="15" hidden="false" customHeight="false" outlineLevel="0" collapsed="false">
      <c r="A3844" s="12" t="n">
        <v>3843</v>
      </c>
      <c r="B3844" s="12" t="n">
        <v>2021</v>
      </c>
      <c r="C3844" s="12" t="n">
        <v>132</v>
      </c>
      <c r="D3844" s="12" t="n">
        <v>1</v>
      </c>
      <c r="E3844" s="16" t="n">
        <v>789</v>
      </c>
      <c r="F3844" s="12" t="n">
        <v>0</v>
      </c>
      <c r="G3844" s="12" t="str">
        <f aca="false">INDEX(Products!$C$2:$C$181,MATCH(C3844,Products!$A$2:$A$181,0))</f>
        <v>Sports &amp; Fitness</v>
      </c>
      <c r="H3844" s="16" t="n">
        <f aca="false">INDEX(Products!$E$2:$E$181,MATCH(C3844,Products!$A$2:$A$181,0))</f>
        <v>515.74</v>
      </c>
      <c r="I3844" s="12" t="str">
        <f aca="false">INDEX(Orders!$G$2:$G$3525,MATCH(B3844,Orders!$A$2:$A$3525,0))</f>
        <v>Delivered</v>
      </c>
      <c r="J3844" s="16" t="n">
        <f aca="false">D3844*E3844*(1-F3844/100)</f>
        <v>789</v>
      </c>
      <c r="K3844" s="16" t="n">
        <f aca="false">D3844*H3844</f>
        <v>515.74</v>
      </c>
      <c r="L3844" s="16" t="n">
        <f aca="false">J3844-K3844</f>
        <v>273.26</v>
      </c>
    </row>
    <row r="3845" customFormat="false" ht="15" hidden="false" customHeight="false" outlineLevel="0" collapsed="false">
      <c r="A3845" s="12" t="n">
        <v>3844</v>
      </c>
      <c r="B3845" s="12" t="n">
        <v>2022</v>
      </c>
      <c r="C3845" s="12" t="n">
        <v>169</v>
      </c>
      <c r="D3845" s="12" t="n">
        <v>3</v>
      </c>
      <c r="E3845" s="16" t="n">
        <v>789</v>
      </c>
      <c r="F3845" s="12" t="n">
        <v>0</v>
      </c>
      <c r="G3845" s="12" t="str">
        <f aca="false">INDEX(Products!$C$2:$C$181,MATCH(C3845,Products!$A$2:$A$181,0))</f>
        <v>Books &amp; Stationery</v>
      </c>
      <c r="H3845" s="16" t="n">
        <f aca="false">INDEX(Products!$E$2:$E$181,MATCH(C3845,Products!$A$2:$A$181,0))</f>
        <v>544.99</v>
      </c>
      <c r="I3845" s="12" t="str">
        <f aca="false">INDEX(Orders!$G$2:$G$3525,MATCH(B3845,Orders!$A$2:$A$3525,0))</f>
        <v>Delivered</v>
      </c>
      <c r="J3845" s="16" t="n">
        <f aca="false">D3845*E3845*(1-F3845/100)</f>
        <v>2367</v>
      </c>
      <c r="K3845" s="16" t="n">
        <f aca="false">D3845*H3845</f>
        <v>1634.97</v>
      </c>
      <c r="L3845" s="16" t="n">
        <f aca="false">J3845-K3845</f>
        <v>732.03</v>
      </c>
    </row>
    <row r="3846" customFormat="false" ht="15" hidden="false" customHeight="false" outlineLevel="0" collapsed="false">
      <c r="A3846" s="12" t="n">
        <v>3845</v>
      </c>
      <c r="B3846" s="12" t="n">
        <v>2022</v>
      </c>
      <c r="C3846" s="12" t="n">
        <v>118</v>
      </c>
      <c r="D3846" s="12" t="n">
        <v>1</v>
      </c>
      <c r="E3846" s="16" t="n">
        <v>479</v>
      </c>
      <c r="F3846" s="12" t="n">
        <v>10</v>
      </c>
      <c r="G3846" s="12" t="str">
        <f aca="false">INDEX(Products!$C$2:$C$181,MATCH(C3846,Products!$A$2:$A$181,0))</f>
        <v>Beauty</v>
      </c>
      <c r="H3846" s="16" t="n">
        <f aca="false">INDEX(Products!$E$2:$E$181,MATCH(C3846,Products!$A$2:$A$181,0))</f>
        <v>332.66</v>
      </c>
      <c r="I3846" s="12" t="str">
        <f aca="false">INDEX(Orders!$G$2:$G$3525,MATCH(B3846,Orders!$A$2:$A$3525,0))</f>
        <v>Delivered</v>
      </c>
      <c r="J3846" s="16" t="n">
        <f aca="false">D3846*E3846*(1-F3846/100)</f>
        <v>431.1</v>
      </c>
      <c r="K3846" s="16" t="n">
        <f aca="false">D3846*H3846</f>
        <v>332.66</v>
      </c>
      <c r="L3846" s="16" t="n">
        <f aca="false">J3846-K3846</f>
        <v>98.44</v>
      </c>
    </row>
    <row r="3847" customFormat="false" ht="15" hidden="false" customHeight="false" outlineLevel="0" collapsed="false">
      <c r="A3847" s="12" t="n">
        <v>3846</v>
      </c>
      <c r="B3847" s="12" t="n">
        <v>2022</v>
      </c>
      <c r="C3847" s="12" t="n">
        <v>103</v>
      </c>
      <c r="D3847" s="12" t="n">
        <v>2</v>
      </c>
      <c r="E3847" s="16" t="n">
        <v>1159</v>
      </c>
      <c r="F3847" s="12" t="n">
        <v>20</v>
      </c>
      <c r="G3847" s="12" t="str">
        <f aca="false">INDEX(Products!$C$2:$C$181,MATCH(C3847,Products!$A$2:$A$181,0))</f>
        <v>Beauty</v>
      </c>
      <c r="H3847" s="16" t="n">
        <f aca="false">INDEX(Products!$E$2:$E$181,MATCH(C3847,Products!$A$2:$A$181,0))</f>
        <v>639.58</v>
      </c>
      <c r="I3847" s="12" t="str">
        <f aca="false">INDEX(Orders!$G$2:$G$3525,MATCH(B3847,Orders!$A$2:$A$3525,0))</f>
        <v>Delivered</v>
      </c>
      <c r="J3847" s="16" t="n">
        <f aca="false">D3847*E3847*(1-F3847/100)</f>
        <v>1854.4</v>
      </c>
      <c r="K3847" s="16" t="n">
        <f aca="false">D3847*H3847</f>
        <v>1279.16</v>
      </c>
      <c r="L3847" s="16" t="n">
        <f aca="false">J3847-K3847</f>
        <v>575.24</v>
      </c>
    </row>
    <row r="3848" customFormat="false" ht="15" hidden="false" customHeight="false" outlineLevel="0" collapsed="false">
      <c r="A3848" s="12" t="n">
        <v>3847</v>
      </c>
      <c r="B3848" s="12" t="n">
        <v>2023</v>
      </c>
      <c r="C3848" s="12" t="n">
        <v>111</v>
      </c>
      <c r="D3848" s="12" t="n">
        <v>1</v>
      </c>
      <c r="E3848" s="16" t="n">
        <v>1249</v>
      </c>
      <c r="F3848" s="12" t="n">
        <v>0</v>
      </c>
      <c r="G3848" s="12" t="str">
        <f aca="false">INDEX(Products!$C$2:$C$181,MATCH(C3848,Products!$A$2:$A$181,0))</f>
        <v>Beauty</v>
      </c>
      <c r="H3848" s="16" t="n">
        <f aca="false">INDEX(Products!$E$2:$E$181,MATCH(C3848,Products!$A$2:$A$181,0))</f>
        <v>828.91</v>
      </c>
      <c r="I3848" s="12" t="str">
        <f aca="false">INDEX(Orders!$G$2:$G$3525,MATCH(B3848,Orders!$A$2:$A$3525,0))</f>
        <v>Delivered</v>
      </c>
      <c r="J3848" s="16" t="n">
        <f aca="false">D3848*E3848*(1-F3848/100)</f>
        <v>1249</v>
      </c>
      <c r="K3848" s="16" t="n">
        <f aca="false">D3848*H3848</f>
        <v>828.91</v>
      </c>
      <c r="L3848" s="16" t="n">
        <f aca="false">J3848-K3848</f>
        <v>420.09</v>
      </c>
    </row>
    <row r="3849" customFormat="false" ht="15" hidden="false" customHeight="false" outlineLevel="0" collapsed="false">
      <c r="A3849" s="12" t="n">
        <v>3848</v>
      </c>
      <c r="B3849" s="12" t="n">
        <v>2024</v>
      </c>
      <c r="C3849" s="12" t="n">
        <v>54</v>
      </c>
      <c r="D3849" s="12" t="n">
        <v>1</v>
      </c>
      <c r="E3849" s="16" t="n">
        <v>2299</v>
      </c>
      <c r="F3849" s="12" t="n">
        <v>0</v>
      </c>
      <c r="G3849" s="12" t="str">
        <f aca="false">INDEX(Products!$C$2:$C$181,MATCH(C3849,Products!$A$2:$A$181,0))</f>
        <v>Home &amp; Kitchen</v>
      </c>
      <c r="H3849" s="16" t="n">
        <f aca="false">INDEX(Products!$E$2:$E$181,MATCH(C3849,Products!$A$2:$A$181,0))</f>
        <v>1611.85</v>
      </c>
      <c r="I3849" s="12" t="str">
        <f aca="false">INDEX(Orders!$G$2:$G$3525,MATCH(B3849,Orders!$A$2:$A$3525,0))</f>
        <v>Delivered</v>
      </c>
      <c r="J3849" s="16" t="n">
        <f aca="false">D3849*E3849*(1-F3849/100)</f>
        <v>2299</v>
      </c>
      <c r="K3849" s="16" t="n">
        <f aca="false">D3849*H3849</f>
        <v>1611.85</v>
      </c>
      <c r="L3849" s="16" t="n">
        <f aca="false">J3849-K3849</f>
        <v>687.15</v>
      </c>
    </row>
    <row r="3850" customFormat="false" ht="15" hidden="false" customHeight="false" outlineLevel="0" collapsed="false">
      <c r="A3850" s="12" t="n">
        <v>3849</v>
      </c>
      <c r="B3850" s="12" t="n">
        <v>2024</v>
      </c>
      <c r="C3850" s="12" t="n">
        <v>16</v>
      </c>
      <c r="D3850" s="12" t="n">
        <v>1</v>
      </c>
      <c r="E3850" s="16" t="n">
        <v>3969</v>
      </c>
      <c r="F3850" s="12" t="n">
        <v>0</v>
      </c>
      <c r="G3850" s="12" t="str">
        <f aca="false">INDEX(Products!$C$2:$C$181,MATCH(C3850,Products!$A$2:$A$181,0))</f>
        <v>Electronics</v>
      </c>
      <c r="H3850" s="16" t="n">
        <f aca="false">INDEX(Products!$E$2:$E$181,MATCH(C3850,Products!$A$2:$A$181,0))</f>
        <v>2318.31</v>
      </c>
      <c r="I3850" s="12" t="str">
        <f aca="false">INDEX(Orders!$G$2:$G$3525,MATCH(B3850,Orders!$A$2:$A$3525,0))</f>
        <v>Delivered</v>
      </c>
      <c r="J3850" s="16" t="n">
        <f aca="false">D3850*E3850*(1-F3850/100)</f>
        <v>3969</v>
      </c>
      <c r="K3850" s="16" t="n">
        <f aca="false">D3850*H3850</f>
        <v>2318.31</v>
      </c>
      <c r="L3850" s="16" t="n">
        <f aca="false">J3850-K3850</f>
        <v>1650.69</v>
      </c>
    </row>
    <row r="3851" customFormat="false" ht="15" hidden="false" customHeight="false" outlineLevel="0" collapsed="false">
      <c r="A3851" s="12" t="n">
        <v>3850</v>
      </c>
      <c r="B3851" s="12" t="n">
        <v>2024</v>
      </c>
      <c r="C3851" s="12" t="n">
        <v>79</v>
      </c>
      <c r="D3851" s="12" t="n">
        <v>2</v>
      </c>
      <c r="E3851" s="16" t="n">
        <v>2119</v>
      </c>
      <c r="F3851" s="12" t="n">
        <v>0</v>
      </c>
      <c r="G3851" s="12" t="str">
        <f aca="false">INDEX(Products!$C$2:$C$181,MATCH(C3851,Products!$A$2:$A$181,0))</f>
        <v>Fashion</v>
      </c>
      <c r="H3851" s="16" t="n">
        <f aca="false">INDEX(Products!$E$2:$E$181,MATCH(C3851,Products!$A$2:$A$181,0))</f>
        <v>1488.22</v>
      </c>
      <c r="I3851" s="12" t="str">
        <f aca="false">INDEX(Orders!$G$2:$G$3525,MATCH(B3851,Orders!$A$2:$A$3525,0))</f>
        <v>Delivered</v>
      </c>
      <c r="J3851" s="16" t="n">
        <f aca="false">D3851*E3851*(1-F3851/100)</f>
        <v>4238</v>
      </c>
      <c r="K3851" s="16" t="n">
        <f aca="false">D3851*H3851</f>
        <v>2976.44</v>
      </c>
      <c r="L3851" s="16" t="n">
        <f aca="false">J3851-K3851</f>
        <v>1261.56</v>
      </c>
    </row>
    <row r="3852" customFormat="false" ht="15" hidden="false" customHeight="false" outlineLevel="0" collapsed="false">
      <c r="A3852" s="12" t="n">
        <v>3851</v>
      </c>
      <c r="B3852" s="12" t="n">
        <v>2025</v>
      </c>
      <c r="C3852" s="12" t="n">
        <v>114</v>
      </c>
      <c r="D3852" s="12" t="n">
        <v>1</v>
      </c>
      <c r="E3852" s="16" t="n">
        <v>1769</v>
      </c>
      <c r="F3852" s="12" t="n">
        <v>0</v>
      </c>
      <c r="G3852" s="12" t="str">
        <f aca="false">INDEX(Products!$C$2:$C$181,MATCH(C3852,Products!$A$2:$A$181,0))</f>
        <v>Beauty</v>
      </c>
      <c r="H3852" s="16" t="n">
        <f aca="false">INDEX(Products!$E$2:$E$181,MATCH(C3852,Products!$A$2:$A$181,0))</f>
        <v>1112.03</v>
      </c>
      <c r="I3852" s="12" t="str">
        <f aca="false">INDEX(Orders!$G$2:$G$3525,MATCH(B3852,Orders!$A$2:$A$3525,0))</f>
        <v>Returned</v>
      </c>
      <c r="J3852" s="16" t="n">
        <f aca="false">D3852*E3852*(1-F3852/100)</f>
        <v>1769</v>
      </c>
      <c r="K3852" s="16" t="n">
        <f aca="false">D3852*H3852</f>
        <v>1112.03</v>
      </c>
      <c r="L3852" s="16" t="n">
        <f aca="false">J3852-K3852</f>
        <v>656.97</v>
      </c>
    </row>
    <row r="3853" customFormat="false" ht="15" hidden="false" customHeight="false" outlineLevel="0" collapsed="false">
      <c r="A3853" s="12" t="n">
        <v>3852</v>
      </c>
      <c r="B3853" s="12" t="n">
        <v>2025</v>
      </c>
      <c r="C3853" s="12" t="n">
        <v>21</v>
      </c>
      <c r="D3853" s="12" t="n">
        <v>1</v>
      </c>
      <c r="E3853" s="16" t="n">
        <v>1439</v>
      </c>
      <c r="F3853" s="12" t="n">
        <v>0</v>
      </c>
      <c r="G3853" s="12" t="str">
        <f aca="false">INDEX(Products!$C$2:$C$181,MATCH(C3853,Products!$A$2:$A$181,0))</f>
        <v>Electronics</v>
      </c>
      <c r="H3853" s="16" t="n">
        <f aca="false">INDEX(Products!$E$2:$E$181,MATCH(C3853,Products!$A$2:$A$181,0))</f>
        <v>933.96</v>
      </c>
      <c r="I3853" s="12" t="str">
        <f aca="false">INDEX(Orders!$G$2:$G$3525,MATCH(B3853,Orders!$A$2:$A$3525,0))</f>
        <v>Returned</v>
      </c>
      <c r="J3853" s="16" t="n">
        <f aca="false">D3853*E3853*(1-F3853/100)</f>
        <v>1439</v>
      </c>
      <c r="K3853" s="16" t="n">
        <f aca="false">D3853*H3853</f>
        <v>933.96</v>
      </c>
      <c r="L3853" s="16" t="n">
        <f aca="false">J3853-K3853</f>
        <v>505.04</v>
      </c>
    </row>
    <row r="3854" customFormat="false" ht="15" hidden="false" customHeight="false" outlineLevel="0" collapsed="false">
      <c r="A3854" s="12" t="n">
        <v>3853</v>
      </c>
      <c r="B3854" s="12" t="n">
        <v>2025</v>
      </c>
      <c r="C3854" s="12" t="n">
        <v>139</v>
      </c>
      <c r="D3854" s="12" t="n">
        <v>1</v>
      </c>
      <c r="E3854" s="16" t="n">
        <v>3249</v>
      </c>
      <c r="F3854" s="12" t="n">
        <v>0</v>
      </c>
      <c r="G3854" s="12" t="str">
        <f aca="false">INDEX(Products!$C$2:$C$181,MATCH(C3854,Products!$A$2:$A$181,0))</f>
        <v>Sports &amp; Fitness</v>
      </c>
      <c r="H3854" s="16" t="n">
        <f aca="false">INDEX(Products!$E$2:$E$181,MATCH(C3854,Products!$A$2:$A$181,0))</f>
        <v>2209.3</v>
      </c>
      <c r="I3854" s="12" t="str">
        <f aca="false">INDEX(Orders!$G$2:$G$3525,MATCH(B3854,Orders!$A$2:$A$3525,0))</f>
        <v>Returned</v>
      </c>
      <c r="J3854" s="16" t="n">
        <f aca="false">D3854*E3854*(1-F3854/100)</f>
        <v>3249</v>
      </c>
      <c r="K3854" s="16" t="n">
        <f aca="false">D3854*H3854</f>
        <v>2209.3</v>
      </c>
      <c r="L3854" s="16" t="n">
        <f aca="false">J3854-K3854</f>
        <v>1039.7</v>
      </c>
    </row>
    <row r="3855" customFormat="false" ht="15" hidden="false" customHeight="false" outlineLevel="0" collapsed="false">
      <c r="A3855" s="12" t="n">
        <v>3854</v>
      </c>
      <c r="B3855" s="12" t="n">
        <v>2025</v>
      </c>
      <c r="C3855" s="12" t="n">
        <v>136</v>
      </c>
      <c r="D3855" s="12" t="n">
        <v>1</v>
      </c>
      <c r="E3855" s="16" t="n">
        <v>3299</v>
      </c>
      <c r="F3855" s="12" t="n">
        <v>10</v>
      </c>
      <c r="G3855" s="12" t="str">
        <f aca="false">INDEX(Products!$C$2:$C$181,MATCH(C3855,Products!$A$2:$A$181,0))</f>
        <v>Sports &amp; Fitness</v>
      </c>
      <c r="H3855" s="16" t="n">
        <f aca="false">INDEX(Products!$E$2:$E$181,MATCH(C3855,Products!$A$2:$A$181,0))</f>
        <v>2348.96</v>
      </c>
      <c r="I3855" s="12" t="str">
        <f aca="false">INDEX(Orders!$G$2:$G$3525,MATCH(B3855,Orders!$A$2:$A$3525,0))</f>
        <v>Returned</v>
      </c>
      <c r="J3855" s="16" t="n">
        <f aca="false">D3855*E3855*(1-F3855/100)</f>
        <v>2969.1</v>
      </c>
      <c r="K3855" s="16" t="n">
        <f aca="false">D3855*H3855</f>
        <v>2348.96</v>
      </c>
      <c r="L3855" s="16" t="n">
        <f aca="false">J3855-K3855</f>
        <v>620.14</v>
      </c>
    </row>
    <row r="3856" customFormat="false" ht="15" hidden="false" customHeight="false" outlineLevel="0" collapsed="false">
      <c r="A3856" s="12" t="n">
        <v>3855</v>
      </c>
      <c r="B3856" s="12" t="n">
        <v>2026</v>
      </c>
      <c r="C3856" s="12" t="n">
        <v>50</v>
      </c>
      <c r="D3856" s="12" t="n">
        <v>1</v>
      </c>
      <c r="E3856" s="16" t="n">
        <v>529</v>
      </c>
      <c r="F3856" s="12" t="n">
        <v>5</v>
      </c>
      <c r="G3856" s="12" t="str">
        <f aca="false">INDEX(Products!$C$2:$C$181,MATCH(C3856,Products!$A$2:$A$181,0))</f>
        <v>Home &amp; Kitchen</v>
      </c>
      <c r="H3856" s="16" t="n">
        <f aca="false">INDEX(Products!$E$2:$E$181,MATCH(C3856,Products!$A$2:$A$181,0))</f>
        <v>302.36</v>
      </c>
      <c r="I3856" s="12" t="str">
        <f aca="false">INDEX(Orders!$G$2:$G$3525,MATCH(B3856,Orders!$A$2:$A$3525,0))</f>
        <v>Delivered</v>
      </c>
      <c r="J3856" s="16" t="n">
        <f aca="false">D3856*E3856*(1-F3856/100)</f>
        <v>502.55</v>
      </c>
      <c r="K3856" s="16" t="n">
        <f aca="false">D3856*H3856</f>
        <v>302.36</v>
      </c>
      <c r="L3856" s="16" t="n">
        <f aca="false">J3856-K3856</f>
        <v>200.19</v>
      </c>
    </row>
    <row r="3857" customFormat="false" ht="15" hidden="false" customHeight="false" outlineLevel="0" collapsed="false">
      <c r="A3857" s="12" t="n">
        <v>3856</v>
      </c>
      <c r="B3857" s="12" t="n">
        <v>2027</v>
      </c>
      <c r="C3857" s="12" t="n">
        <v>160</v>
      </c>
      <c r="D3857" s="12" t="n">
        <v>1</v>
      </c>
      <c r="E3857" s="16" t="n">
        <v>229</v>
      </c>
      <c r="F3857" s="12" t="n">
        <v>0</v>
      </c>
      <c r="G3857" s="12" t="str">
        <f aca="false">INDEX(Products!$C$2:$C$181,MATCH(C3857,Products!$A$2:$A$181,0))</f>
        <v>Books &amp; Stationery</v>
      </c>
      <c r="H3857" s="16" t="n">
        <f aca="false">INDEX(Products!$E$2:$E$181,MATCH(C3857,Products!$A$2:$A$181,0))</f>
        <v>137.41</v>
      </c>
      <c r="I3857" s="12" t="str">
        <f aca="false">INDEX(Orders!$G$2:$G$3525,MATCH(B3857,Orders!$A$2:$A$3525,0))</f>
        <v>Delivered</v>
      </c>
      <c r="J3857" s="16" t="n">
        <f aca="false">D3857*E3857*(1-F3857/100)</f>
        <v>229</v>
      </c>
      <c r="K3857" s="16" t="n">
        <f aca="false">D3857*H3857</f>
        <v>137.41</v>
      </c>
      <c r="L3857" s="16" t="n">
        <f aca="false">J3857-K3857</f>
        <v>91.59</v>
      </c>
    </row>
    <row r="3858" customFormat="false" ht="15" hidden="false" customHeight="false" outlineLevel="0" collapsed="false">
      <c r="A3858" s="12" t="n">
        <v>3857</v>
      </c>
      <c r="B3858" s="12" t="n">
        <v>2028</v>
      </c>
      <c r="C3858" s="12" t="n">
        <v>159</v>
      </c>
      <c r="D3858" s="12" t="n">
        <v>1</v>
      </c>
      <c r="E3858" s="16" t="n">
        <v>439</v>
      </c>
      <c r="F3858" s="12" t="n">
        <v>0</v>
      </c>
      <c r="G3858" s="12" t="str">
        <f aca="false">INDEX(Products!$C$2:$C$181,MATCH(C3858,Products!$A$2:$A$181,0))</f>
        <v>Books &amp; Stationery</v>
      </c>
      <c r="H3858" s="16" t="n">
        <f aca="false">INDEX(Products!$E$2:$E$181,MATCH(C3858,Products!$A$2:$A$181,0))</f>
        <v>256.67</v>
      </c>
      <c r="I3858" s="12" t="str">
        <f aca="false">INDEX(Orders!$G$2:$G$3525,MATCH(B3858,Orders!$A$2:$A$3525,0))</f>
        <v>Delivered</v>
      </c>
      <c r="J3858" s="16" t="n">
        <f aca="false">D3858*E3858*(1-F3858/100)</f>
        <v>439</v>
      </c>
      <c r="K3858" s="16" t="n">
        <f aca="false">D3858*H3858</f>
        <v>256.67</v>
      </c>
      <c r="L3858" s="16" t="n">
        <f aca="false">J3858-K3858</f>
        <v>182.33</v>
      </c>
    </row>
    <row r="3859" customFormat="false" ht="15" hidden="false" customHeight="false" outlineLevel="0" collapsed="false">
      <c r="A3859" s="12" t="n">
        <v>3858</v>
      </c>
      <c r="B3859" s="12" t="n">
        <v>2029</v>
      </c>
      <c r="C3859" s="12" t="n">
        <v>119</v>
      </c>
      <c r="D3859" s="12" t="n">
        <v>1</v>
      </c>
      <c r="E3859" s="16" t="n">
        <v>619</v>
      </c>
      <c r="F3859" s="12" t="n">
        <v>0</v>
      </c>
      <c r="G3859" s="12" t="str">
        <f aca="false">INDEX(Products!$C$2:$C$181,MATCH(C3859,Products!$A$2:$A$181,0))</f>
        <v>Beauty</v>
      </c>
      <c r="H3859" s="16" t="n">
        <f aca="false">INDEX(Products!$E$2:$E$181,MATCH(C3859,Products!$A$2:$A$181,0))</f>
        <v>343.46</v>
      </c>
      <c r="I3859" s="12" t="str">
        <f aca="false">INDEX(Orders!$G$2:$G$3525,MATCH(B3859,Orders!$A$2:$A$3525,0))</f>
        <v>Delivered</v>
      </c>
      <c r="J3859" s="16" t="n">
        <f aca="false">D3859*E3859*(1-F3859/100)</f>
        <v>619</v>
      </c>
      <c r="K3859" s="16" t="n">
        <f aca="false">D3859*H3859</f>
        <v>343.46</v>
      </c>
      <c r="L3859" s="16" t="n">
        <f aca="false">J3859-K3859</f>
        <v>275.54</v>
      </c>
    </row>
    <row r="3860" customFormat="false" ht="15" hidden="false" customHeight="false" outlineLevel="0" collapsed="false">
      <c r="A3860" s="12" t="n">
        <v>3859</v>
      </c>
      <c r="B3860" s="12" t="n">
        <v>2030</v>
      </c>
      <c r="C3860" s="12" t="n">
        <v>28</v>
      </c>
      <c r="D3860" s="12" t="n">
        <v>1</v>
      </c>
      <c r="E3860" s="16" t="n">
        <v>3919</v>
      </c>
      <c r="F3860" s="12" t="n">
        <v>5</v>
      </c>
      <c r="G3860" s="12" t="str">
        <f aca="false">INDEX(Products!$C$2:$C$181,MATCH(C3860,Products!$A$2:$A$181,0))</f>
        <v>Electronics</v>
      </c>
      <c r="H3860" s="16" t="n">
        <f aca="false">INDEX(Products!$E$2:$E$181,MATCH(C3860,Products!$A$2:$A$181,0))</f>
        <v>2878.02</v>
      </c>
      <c r="I3860" s="12" t="str">
        <f aca="false">INDEX(Orders!$G$2:$G$3525,MATCH(B3860,Orders!$A$2:$A$3525,0))</f>
        <v>Returned</v>
      </c>
      <c r="J3860" s="16" t="n">
        <f aca="false">D3860*E3860*(1-F3860/100)</f>
        <v>3723.05</v>
      </c>
      <c r="K3860" s="16" t="n">
        <f aca="false">D3860*H3860</f>
        <v>2878.02</v>
      </c>
      <c r="L3860" s="16" t="n">
        <f aca="false">J3860-K3860</f>
        <v>845.03</v>
      </c>
    </row>
    <row r="3861" customFormat="false" ht="15" hidden="false" customHeight="false" outlineLevel="0" collapsed="false">
      <c r="A3861" s="12" t="n">
        <v>3860</v>
      </c>
      <c r="B3861" s="12" t="n">
        <v>2031</v>
      </c>
      <c r="C3861" s="12" t="n">
        <v>50</v>
      </c>
      <c r="D3861" s="12" t="n">
        <v>1</v>
      </c>
      <c r="E3861" s="16" t="n">
        <v>529</v>
      </c>
      <c r="F3861" s="12" t="n">
        <v>5</v>
      </c>
      <c r="G3861" s="12" t="str">
        <f aca="false">INDEX(Products!$C$2:$C$181,MATCH(C3861,Products!$A$2:$A$181,0))</f>
        <v>Home &amp; Kitchen</v>
      </c>
      <c r="H3861" s="16" t="n">
        <f aca="false">INDEX(Products!$E$2:$E$181,MATCH(C3861,Products!$A$2:$A$181,0))</f>
        <v>302.36</v>
      </c>
      <c r="I3861" s="12" t="str">
        <f aca="false">INDEX(Orders!$G$2:$G$3525,MATCH(B3861,Orders!$A$2:$A$3525,0))</f>
        <v>Returned</v>
      </c>
      <c r="J3861" s="16" t="n">
        <f aca="false">D3861*E3861*(1-F3861/100)</f>
        <v>502.55</v>
      </c>
      <c r="K3861" s="16" t="n">
        <f aca="false">D3861*H3861</f>
        <v>302.36</v>
      </c>
      <c r="L3861" s="16" t="n">
        <f aca="false">J3861-K3861</f>
        <v>200.19</v>
      </c>
    </row>
    <row r="3862" customFormat="false" ht="15" hidden="false" customHeight="false" outlineLevel="0" collapsed="false">
      <c r="A3862" s="12" t="n">
        <v>3861</v>
      </c>
      <c r="B3862" s="12" t="n">
        <v>2031</v>
      </c>
      <c r="C3862" s="12" t="n">
        <v>62</v>
      </c>
      <c r="D3862" s="12" t="n">
        <v>1</v>
      </c>
      <c r="E3862" s="16" t="n">
        <v>1169</v>
      </c>
      <c r="F3862" s="12" t="n">
        <v>0</v>
      </c>
      <c r="G3862" s="12" t="str">
        <f aca="false">INDEX(Products!$C$2:$C$181,MATCH(C3862,Products!$A$2:$A$181,0))</f>
        <v>Fashion</v>
      </c>
      <c r="H3862" s="16" t="n">
        <f aca="false">INDEX(Products!$E$2:$E$181,MATCH(C3862,Products!$A$2:$A$181,0))</f>
        <v>668.68</v>
      </c>
      <c r="I3862" s="12" t="str">
        <f aca="false">INDEX(Orders!$G$2:$G$3525,MATCH(B3862,Orders!$A$2:$A$3525,0))</f>
        <v>Returned</v>
      </c>
      <c r="J3862" s="16" t="n">
        <f aca="false">D3862*E3862*(1-F3862/100)</f>
        <v>1169</v>
      </c>
      <c r="K3862" s="16" t="n">
        <f aca="false">D3862*H3862</f>
        <v>668.68</v>
      </c>
      <c r="L3862" s="16" t="n">
        <f aca="false">J3862-K3862</f>
        <v>500.32</v>
      </c>
    </row>
    <row r="3863" customFormat="false" ht="15" hidden="false" customHeight="false" outlineLevel="0" collapsed="false">
      <c r="A3863" s="12" t="n">
        <v>3862</v>
      </c>
      <c r="B3863" s="12" t="n">
        <v>2032</v>
      </c>
      <c r="C3863" s="12" t="n">
        <v>10</v>
      </c>
      <c r="D3863" s="12" t="n">
        <v>1</v>
      </c>
      <c r="E3863" s="16" t="n">
        <v>3059</v>
      </c>
      <c r="F3863" s="12" t="n">
        <v>0</v>
      </c>
      <c r="G3863" s="12" t="str">
        <f aca="false">INDEX(Products!$C$2:$C$181,MATCH(C3863,Products!$A$2:$A$181,0))</f>
        <v>Electronics</v>
      </c>
      <c r="H3863" s="16" t="n">
        <f aca="false">INDEX(Products!$E$2:$E$181,MATCH(C3863,Products!$A$2:$A$181,0))</f>
        <v>1860.62</v>
      </c>
      <c r="I3863" s="12" t="str">
        <f aca="false">INDEX(Orders!$G$2:$G$3525,MATCH(B3863,Orders!$A$2:$A$3525,0))</f>
        <v>Delivered</v>
      </c>
      <c r="J3863" s="16" t="n">
        <f aca="false">D3863*E3863*(1-F3863/100)</f>
        <v>3059</v>
      </c>
      <c r="K3863" s="16" t="n">
        <f aca="false">D3863*H3863</f>
        <v>1860.62</v>
      </c>
      <c r="L3863" s="16" t="n">
        <f aca="false">J3863-K3863</f>
        <v>1198.38</v>
      </c>
    </row>
    <row r="3864" customFormat="false" ht="15" hidden="false" customHeight="false" outlineLevel="0" collapsed="false">
      <c r="A3864" s="12" t="n">
        <v>3863</v>
      </c>
      <c r="B3864" s="12" t="n">
        <v>2033</v>
      </c>
      <c r="C3864" s="12" t="n">
        <v>73</v>
      </c>
      <c r="D3864" s="12" t="n">
        <v>1</v>
      </c>
      <c r="E3864" s="16" t="n">
        <v>1079</v>
      </c>
      <c r="F3864" s="12" t="n">
        <v>0</v>
      </c>
      <c r="G3864" s="12" t="str">
        <f aca="false">INDEX(Products!$C$2:$C$181,MATCH(C3864,Products!$A$2:$A$181,0))</f>
        <v>Fashion</v>
      </c>
      <c r="H3864" s="16" t="n">
        <f aca="false">INDEX(Products!$E$2:$E$181,MATCH(C3864,Products!$A$2:$A$181,0))</f>
        <v>601.41</v>
      </c>
      <c r="I3864" s="12" t="str">
        <f aca="false">INDEX(Orders!$G$2:$G$3525,MATCH(B3864,Orders!$A$2:$A$3525,0))</f>
        <v>Cancelled</v>
      </c>
      <c r="J3864" s="16" t="n">
        <f aca="false">D3864*E3864*(1-F3864/100)</f>
        <v>1079</v>
      </c>
      <c r="K3864" s="16" t="n">
        <f aca="false">D3864*H3864</f>
        <v>601.41</v>
      </c>
      <c r="L3864" s="16" t="n">
        <f aca="false">J3864-K3864</f>
        <v>477.59</v>
      </c>
    </row>
    <row r="3865" customFormat="false" ht="15" hidden="false" customHeight="false" outlineLevel="0" collapsed="false">
      <c r="A3865" s="12" t="n">
        <v>3864</v>
      </c>
      <c r="B3865" s="12" t="n">
        <v>2033</v>
      </c>
      <c r="C3865" s="12" t="n">
        <v>48</v>
      </c>
      <c r="D3865" s="12" t="n">
        <v>1</v>
      </c>
      <c r="E3865" s="16" t="n">
        <v>3959</v>
      </c>
      <c r="F3865" s="12" t="n">
        <v>10</v>
      </c>
      <c r="G3865" s="12" t="str">
        <f aca="false">INDEX(Products!$C$2:$C$181,MATCH(C3865,Products!$A$2:$A$181,0))</f>
        <v>Home &amp; Kitchen</v>
      </c>
      <c r="H3865" s="16" t="n">
        <f aca="false">INDEX(Products!$E$2:$E$181,MATCH(C3865,Products!$A$2:$A$181,0))</f>
        <v>2568.44</v>
      </c>
      <c r="I3865" s="12" t="str">
        <f aca="false">INDEX(Orders!$G$2:$G$3525,MATCH(B3865,Orders!$A$2:$A$3525,0))</f>
        <v>Cancelled</v>
      </c>
      <c r="J3865" s="16" t="n">
        <f aca="false">D3865*E3865*(1-F3865/100)</f>
        <v>3563.1</v>
      </c>
      <c r="K3865" s="16" t="n">
        <f aca="false">D3865*H3865</f>
        <v>2568.44</v>
      </c>
      <c r="L3865" s="16" t="n">
        <f aca="false">J3865-K3865</f>
        <v>994.66</v>
      </c>
    </row>
    <row r="3866" customFormat="false" ht="15" hidden="false" customHeight="false" outlineLevel="0" collapsed="false">
      <c r="A3866" s="12" t="n">
        <v>3865</v>
      </c>
      <c r="B3866" s="12" t="n">
        <v>2034</v>
      </c>
      <c r="C3866" s="12" t="n">
        <v>119</v>
      </c>
      <c r="D3866" s="12" t="n">
        <v>1</v>
      </c>
      <c r="E3866" s="16" t="n">
        <v>619</v>
      </c>
      <c r="F3866" s="12" t="n">
        <v>0</v>
      </c>
      <c r="G3866" s="12" t="str">
        <f aca="false">INDEX(Products!$C$2:$C$181,MATCH(C3866,Products!$A$2:$A$181,0))</f>
        <v>Beauty</v>
      </c>
      <c r="H3866" s="16" t="n">
        <f aca="false">INDEX(Products!$E$2:$E$181,MATCH(C3866,Products!$A$2:$A$181,0))</f>
        <v>343.46</v>
      </c>
      <c r="I3866" s="12" t="str">
        <f aca="false">INDEX(Orders!$G$2:$G$3525,MATCH(B3866,Orders!$A$2:$A$3525,0))</f>
        <v>Delivered</v>
      </c>
      <c r="J3866" s="16" t="n">
        <f aca="false">D3866*E3866*(1-F3866/100)</f>
        <v>619</v>
      </c>
      <c r="K3866" s="16" t="n">
        <f aca="false">D3866*H3866</f>
        <v>343.46</v>
      </c>
      <c r="L3866" s="16" t="n">
        <f aca="false">J3866-K3866</f>
        <v>275.54</v>
      </c>
    </row>
    <row r="3867" customFormat="false" ht="15" hidden="false" customHeight="false" outlineLevel="0" collapsed="false">
      <c r="A3867" s="12" t="n">
        <v>3866</v>
      </c>
      <c r="B3867" s="12" t="n">
        <v>2035</v>
      </c>
      <c r="C3867" s="12" t="n">
        <v>3</v>
      </c>
      <c r="D3867" s="12" t="n">
        <v>1</v>
      </c>
      <c r="E3867" s="16" t="n">
        <v>1619</v>
      </c>
      <c r="F3867" s="12" t="n">
        <v>0</v>
      </c>
      <c r="G3867" s="12" t="str">
        <f aca="false">INDEX(Products!$C$2:$C$181,MATCH(C3867,Products!$A$2:$A$181,0))</f>
        <v>Electronics</v>
      </c>
      <c r="H3867" s="16" t="n">
        <f aca="false">INDEX(Products!$E$2:$E$181,MATCH(C3867,Products!$A$2:$A$181,0))</f>
        <v>940.96</v>
      </c>
      <c r="I3867" s="12" t="str">
        <f aca="false">INDEX(Orders!$G$2:$G$3525,MATCH(B3867,Orders!$A$2:$A$3525,0))</f>
        <v>Returned</v>
      </c>
      <c r="J3867" s="16" t="n">
        <f aca="false">D3867*E3867*(1-F3867/100)</f>
        <v>1619</v>
      </c>
      <c r="K3867" s="16" t="n">
        <f aca="false">D3867*H3867</f>
        <v>940.96</v>
      </c>
      <c r="L3867" s="16" t="n">
        <f aca="false">J3867-K3867</f>
        <v>678.04</v>
      </c>
    </row>
    <row r="3868" customFormat="false" ht="15" hidden="false" customHeight="false" outlineLevel="0" collapsed="false">
      <c r="A3868" s="12" t="n">
        <v>3867</v>
      </c>
      <c r="B3868" s="12" t="n">
        <v>2036</v>
      </c>
      <c r="C3868" s="12" t="n">
        <v>163</v>
      </c>
      <c r="D3868" s="12" t="n">
        <v>1</v>
      </c>
      <c r="E3868" s="16" t="n">
        <v>869</v>
      </c>
      <c r="F3868" s="12" t="n">
        <v>0</v>
      </c>
      <c r="G3868" s="12" t="str">
        <f aca="false">INDEX(Products!$C$2:$C$181,MATCH(C3868,Products!$A$2:$A$181,0))</f>
        <v>Books &amp; Stationery</v>
      </c>
      <c r="H3868" s="16" t="n">
        <f aca="false">INDEX(Products!$E$2:$E$181,MATCH(C3868,Products!$A$2:$A$181,0))</f>
        <v>606.2</v>
      </c>
      <c r="I3868" s="12" t="str">
        <f aca="false">INDEX(Orders!$G$2:$G$3525,MATCH(B3868,Orders!$A$2:$A$3525,0))</f>
        <v>Delivered</v>
      </c>
      <c r="J3868" s="16" t="n">
        <f aca="false">D3868*E3868*(1-F3868/100)</f>
        <v>869</v>
      </c>
      <c r="K3868" s="16" t="n">
        <f aca="false">D3868*H3868</f>
        <v>606.2</v>
      </c>
      <c r="L3868" s="16" t="n">
        <f aca="false">J3868-K3868</f>
        <v>262.8</v>
      </c>
    </row>
    <row r="3869" customFormat="false" ht="15" hidden="false" customHeight="false" outlineLevel="0" collapsed="false">
      <c r="A3869" s="12" t="n">
        <v>3868</v>
      </c>
      <c r="B3869" s="12" t="n">
        <v>2036</v>
      </c>
      <c r="C3869" s="12" t="n">
        <v>80</v>
      </c>
      <c r="D3869" s="12" t="n">
        <v>1</v>
      </c>
      <c r="E3869" s="16" t="n">
        <v>949</v>
      </c>
      <c r="F3869" s="12" t="n">
        <v>0</v>
      </c>
      <c r="G3869" s="12" t="str">
        <f aca="false">INDEX(Products!$C$2:$C$181,MATCH(C3869,Products!$A$2:$A$181,0))</f>
        <v>Fashion</v>
      </c>
      <c r="H3869" s="16" t="n">
        <f aca="false">INDEX(Products!$E$2:$E$181,MATCH(C3869,Products!$A$2:$A$181,0))</f>
        <v>660.17</v>
      </c>
      <c r="I3869" s="12" t="str">
        <f aca="false">INDEX(Orders!$G$2:$G$3525,MATCH(B3869,Orders!$A$2:$A$3525,0))</f>
        <v>Delivered</v>
      </c>
      <c r="J3869" s="16" t="n">
        <f aca="false">D3869*E3869*(1-F3869/100)</f>
        <v>949</v>
      </c>
      <c r="K3869" s="16" t="n">
        <f aca="false">D3869*H3869</f>
        <v>660.17</v>
      </c>
      <c r="L3869" s="16" t="n">
        <f aca="false">J3869-K3869</f>
        <v>288.83</v>
      </c>
    </row>
    <row r="3870" customFormat="false" ht="15" hidden="false" customHeight="false" outlineLevel="0" collapsed="false">
      <c r="A3870" s="12" t="n">
        <v>3869</v>
      </c>
      <c r="B3870" s="12" t="n">
        <v>2036</v>
      </c>
      <c r="C3870" s="12" t="n">
        <v>70</v>
      </c>
      <c r="D3870" s="12" t="n">
        <v>1</v>
      </c>
      <c r="E3870" s="16" t="n">
        <v>1289</v>
      </c>
      <c r="F3870" s="12" t="n">
        <v>20</v>
      </c>
      <c r="G3870" s="12" t="str">
        <f aca="false">INDEX(Products!$C$2:$C$181,MATCH(C3870,Products!$A$2:$A$181,0))</f>
        <v>Fashion</v>
      </c>
      <c r="H3870" s="16" t="n">
        <f aca="false">INDEX(Products!$E$2:$E$181,MATCH(C3870,Products!$A$2:$A$181,0))</f>
        <v>959.48</v>
      </c>
      <c r="I3870" s="12" t="str">
        <f aca="false">INDEX(Orders!$G$2:$G$3525,MATCH(B3870,Orders!$A$2:$A$3525,0))</f>
        <v>Delivered</v>
      </c>
      <c r="J3870" s="16" t="n">
        <f aca="false">D3870*E3870*(1-F3870/100)</f>
        <v>1031.2</v>
      </c>
      <c r="K3870" s="16" t="n">
        <f aca="false">D3870*H3870</f>
        <v>959.48</v>
      </c>
      <c r="L3870" s="16" t="n">
        <f aca="false">J3870-K3870</f>
        <v>71.72</v>
      </c>
    </row>
    <row r="3871" customFormat="false" ht="15" hidden="false" customHeight="false" outlineLevel="0" collapsed="false">
      <c r="A3871" s="12" t="n">
        <v>3870</v>
      </c>
      <c r="B3871" s="12" t="n">
        <v>2037</v>
      </c>
      <c r="C3871" s="12" t="n">
        <v>162</v>
      </c>
      <c r="D3871" s="12" t="n">
        <v>1</v>
      </c>
      <c r="E3871" s="16" t="n">
        <v>639</v>
      </c>
      <c r="F3871" s="12" t="n">
        <v>0</v>
      </c>
      <c r="G3871" s="12" t="str">
        <f aca="false">INDEX(Products!$C$2:$C$181,MATCH(C3871,Products!$A$2:$A$181,0))</f>
        <v>Books &amp; Stationery</v>
      </c>
      <c r="H3871" s="16" t="n">
        <f aca="false">INDEX(Products!$E$2:$E$181,MATCH(C3871,Products!$A$2:$A$181,0))</f>
        <v>387.23</v>
      </c>
      <c r="I3871" s="12" t="str">
        <f aca="false">INDEX(Orders!$G$2:$G$3525,MATCH(B3871,Orders!$A$2:$A$3525,0))</f>
        <v>Delivered</v>
      </c>
      <c r="J3871" s="16" t="n">
        <f aca="false">D3871*E3871*(1-F3871/100)</f>
        <v>639</v>
      </c>
      <c r="K3871" s="16" t="n">
        <f aca="false">D3871*H3871</f>
        <v>387.23</v>
      </c>
      <c r="L3871" s="16" t="n">
        <f aca="false">J3871-K3871</f>
        <v>251.77</v>
      </c>
    </row>
    <row r="3872" customFormat="false" ht="15" hidden="false" customHeight="false" outlineLevel="0" collapsed="false">
      <c r="A3872" s="12" t="n">
        <v>3871</v>
      </c>
      <c r="B3872" s="12" t="n">
        <v>2037</v>
      </c>
      <c r="C3872" s="12" t="n">
        <v>177</v>
      </c>
      <c r="D3872" s="12" t="n">
        <v>1</v>
      </c>
      <c r="E3872" s="16" t="n">
        <v>639</v>
      </c>
      <c r="F3872" s="12" t="n">
        <v>0</v>
      </c>
      <c r="G3872" s="12" t="str">
        <f aca="false">INDEX(Products!$C$2:$C$181,MATCH(C3872,Products!$A$2:$A$181,0))</f>
        <v>Books &amp; Stationery</v>
      </c>
      <c r="H3872" s="16" t="n">
        <f aca="false">INDEX(Products!$E$2:$E$181,MATCH(C3872,Products!$A$2:$A$181,0))</f>
        <v>372.27</v>
      </c>
      <c r="I3872" s="12" t="str">
        <f aca="false">INDEX(Orders!$G$2:$G$3525,MATCH(B3872,Orders!$A$2:$A$3525,0))</f>
        <v>Delivered</v>
      </c>
      <c r="J3872" s="16" t="n">
        <f aca="false">D3872*E3872*(1-F3872/100)</f>
        <v>639</v>
      </c>
      <c r="K3872" s="16" t="n">
        <f aca="false">D3872*H3872</f>
        <v>372.27</v>
      </c>
      <c r="L3872" s="16" t="n">
        <f aca="false">J3872-K3872</f>
        <v>266.73</v>
      </c>
    </row>
    <row r="3873" customFormat="false" ht="15" hidden="false" customHeight="false" outlineLevel="0" collapsed="false">
      <c r="A3873" s="12" t="n">
        <v>3872</v>
      </c>
      <c r="B3873" s="12" t="n">
        <v>2038</v>
      </c>
      <c r="C3873" s="12" t="n">
        <v>97</v>
      </c>
      <c r="D3873" s="12" t="n">
        <v>1</v>
      </c>
      <c r="E3873" s="16" t="n">
        <v>1649</v>
      </c>
      <c r="F3873" s="12" t="n">
        <v>5</v>
      </c>
      <c r="G3873" s="12" t="str">
        <f aca="false">INDEX(Products!$C$2:$C$181,MATCH(C3873,Products!$A$2:$A$181,0))</f>
        <v>Beauty</v>
      </c>
      <c r="H3873" s="16" t="n">
        <f aca="false">INDEX(Products!$E$2:$E$181,MATCH(C3873,Products!$A$2:$A$181,0))</f>
        <v>1115.75</v>
      </c>
      <c r="I3873" s="12" t="str">
        <f aca="false">INDEX(Orders!$G$2:$G$3525,MATCH(B3873,Orders!$A$2:$A$3525,0))</f>
        <v>Returned</v>
      </c>
      <c r="J3873" s="16" t="n">
        <f aca="false">D3873*E3873*(1-F3873/100)</f>
        <v>1566.55</v>
      </c>
      <c r="K3873" s="16" t="n">
        <f aca="false">D3873*H3873</f>
        <v>1115.75</v>
      </c>
      <c r="L3873" s="16" t="n">
        <f aca="false">J3873-K3873</f>
        <v>450.8</v>
      </c>
    </row>
    <row r="3874" customFormat="false" ht="15" hidden="false" customHeight="false" outlineLevel="0" collapsed="false">
      <c r="A3874" s="12" t="n">
        <v>3873</v>
      </c>
      <c r="B3874" s="12" t="n">
        <v>2038</v>
      </c>
      <c r="C3874" s="12" t="n">
        <v>79</v>
      </c>
      <c r="D3874" s="12" t="n">
        <v>1</v>
      </c>
      <c r="E3874" s="16" t="n">
        <v>2119</v>
      </c>
      <c r="F3874" s="12" t="n">
        <v>0</v>
      </c>
      <c r="G3874" s="12" t="str">
        <f aca="false">INDEX(Products!$C$2:$C$181,MATCH(C3874,Products!$A$2:$A$181,0))</f>
        <v>Fashion</v>
      </c>
      <c r="H3874" s="16" t="n">
        <f aca="false">INDEX(Products!$E$2:$E$181,MATCH(C3874,Products!$A$2:$A$181,0))</f>
        <v>1488.22</v>
      </c>
      <c r="I3874" s="12" t="str">
        <f aca="false">INDEX(Orders!$G$2:$G$3525,MATCH(B3874,Orders!$A$2:$A$3525,0))</f>
        <v>Returned</v>
      </c>
      <c r="J3874" s="16" t="n">
        <f aca="false">D3874*E3874*(1-F3874/100)</f>
        <v>2119</v>
      </c>
      <c r="K3874" s="16" t="n">
        <f aca="false">D3874*H3874</f>
        <v>1488.22</v>
      </c>
      <c r="L3874" s="16" t="n">
        <f aca="false">J3874-K3874</f>
        <v>630.78</v>
      </c>
    </row>
    <row r="3875" customFormat="false" ht="15" hidden="false" customHeight="false" outlineLevel="0" collapsed="false">
      <c r="A3875" s="12" t="n">
        <v>3874</v>
      </c>
      <c r="B3875" s="12" t="n">
        <v>2039</v>
      </c>
      <c r="C3875" s="12" t="n">
        <v>123</v>
      </c>
      <c r="D3875" s="12" t="n">
        <v>1</v>
      </c>
      <c r="E3875" s="16" t="n">
        <v>319</v>
      </c>
      <c r="F3875" s="12" t="n">
        <v>5</v>
      </c>
      <c r="G3875" s="12" t="str">
        <f aca="false">INDEX(Products!$C$2:$C$181,MATCH(C3875,Products!$A$2:$A$181,0))</f>
        <v>Sports &amp; Fitness</v>
      </c>
      <c r="H3875" s="16" t="n">
        <f aca="false">INDEX(Products!$E$2:$E$181,MATCH(C3875,Products!$A$2:$A$181,0))</f>
        <v>234.68</v>
      </c>
      <c r="I3875" s="12" t="str">
        <f aca="false">INDEX(Orders!$G$2:$G$3525,MATCH(B3875,Orders!$A$2:$A$3525,0))</f>
        <v>Delivered</v>
      </c>
      <c r="J3875" s="16" t="n">
        <f aca="false">D3875*E3875*(1-F3875/100)</f>
        <v>303.05</v>
      </c>
      <c r="K3875" s="16" t="n">
        <f aca="false">D3875*H3875</f>
        <v>234.68</v>
      </c>
      <c r="L3875" s="16" t="n">
        <f aca="false">J3875-K3875</f>
        <v>68.37</v>
      </c>
    </row>
    <row r="3876" customFormat="false" ht="15" hidden="false" customHeight="false" outlineLevel="0" collapsed="false">
      <c r="A3876" s="12" t="n">
        <v>3875</v>
      </c>
      <c r="B3876" s="12" t="n">
        <v>2040</v>
      </c>
      <c r="C3876" s="12" t="n">
        <v>134</v>
      </c>
      <c r="D3876" s="12" t="n">
        <v>2</v>
      </c>
      <c r="E3876" s="16" t="n">
        <v>2869</v>
      </c>
      <c r="F3876" s="12" t="n">
        <v>0</v>
      </c>
      <c r="G3876" s="12" t="str">
        <f aca="false">INDEX(Products!$C$2:$C$181,MATCH(C3876,Products!$A$2:$A$181,0))</f>
        <v>Sports &amp; Fitness</v>
      </c>
      <c r="H3876" s="16" t="n">
        <f aca="false">INDEX(Products!$E$2:$E$181,MATCH(C3876,Products!$A$2:$A$181,0))</f>
        <v>1981.04</v>
      </c>
      <c r="I3876" s="12" t="str">
        <f aca="false">INDEX(Orders!$G$2:$G$3525,MATCH(B3876,Orders!$A$2:$A$3525,0))</f>
        <v>Delivered</v>
      </c>
      <c r="J3876" s="16" t="n">
        <f aca="false">D3876*E3876*(1-F3876/100)</f>
        <v>5738</v>
      </c>
      <c r="K3876" s="16" t="n">
        <f aca="false">D3876*H3876</f>
        <v>3962.08</v>
      </c>
      <c r="L3876" s="16" t="n">
        <f aca="false">J3876-K3876</f>
        <v>1775.92</v>
      </c>
    </row>
    <row r="3877" customFormat="false" ht="15" hidden="false" customHeight="false" outlineLevel="0" collapsed="false">
      <c r="A3877" s="12" t="n">
        <v>3876</v>
      </c>
      <c r="B3877" s="12" t="n">
        <v>2041</v>
      </c>
      <c r="C3877" s="12" t="n">
        <v>2</v>
      </c>
      <c r="D3877" s="12" t="n">
        <v>1</v>
      </c>
      <c r="E3877" s="16" t="n">
        <v>4619</v>
      </c>
      <c r="F3877" s="12" t="n">
        <v>0</v>
      </c>
      <c r="G3877" s="12" t="str">
        <f aca="false">INDEX(Products!$C$2:$C$181,MATCH(C3877,Products!$A$2:$A$181,0))</f>
        <v>Electronics</v>
      </c>
      <c r="H3877" s="16" t="n">
        <f aca="false">INDEX(Products!$E$2:$E$181,MATCH(C3877,Products!$A$2:$A$181,0))</f>
        <v>3093.49</v>
      </c>
      <c r="I3877" s="12" t="str">
        <f aca="false">INDEX(Orders!$G$2:$G$3525,MATCH(B3877,Orders!$A$2:$A$3525,0))</f>
        <v>Delivered</v>
      </c>
      <c r="J3877" s="16" t="n">
        <f aca="false">D3877*E3877*(1-F3877/100)</f>
        <v>4619</v>
      </c>
      <c r="K3877" s="16" t="n">
        <f aca="false">D3877*H3877</f>
        <v>3093.49</v>
      </c>
      <c r="L3877" s="16" t="n">
        <f aca="false">J3877-K3877</f>
        <v>1525.51</v>
      </c>
    </row>
    <row r="3878" customFormat="false" ht="15" hidden="false" customHeight="false" outlineLevel="0" collapsed="false">
      <c r="A3878" s="12" t="n">
        <v>3877</v>
      </c>
      <c r="B3878" s="12" t="n">
        <v>2042</v>
      </c>
      <c r="C3878" s="12" t="n">
        <v>69</v>
      </c>
      <c r="D3878" s="12" t="n">
        <v>1</v>
      </c>
      <c r="E3878" s="16" t="n">
        <v>1709</v>
      </c>
      <c r="F3878" s="12" t="n">
        <v>0</v>
      </c>
      <c r="G3878" s="12" t="str">
        <f aca="false">INDEX(Products!$C$2:$C$181,MATCH(C3878,Products!$A$2:$A$181,0))</f>
        <v>Fashion</v>
      </c>
      <c r="H3878" s="16" t="n">
        <f aca="false">INDEX(Products!$E$2:$E$181,MATCH(C3878,Products!$A$2:$A$181,0))</f>
        <v>1180.24</v>
      </c>
      <c r="I3878" s="12" t="str">
        <f aca="false">INDEX(Orders!$G$2:$G$3525,MATCH(B3878,Orders!$A$2:$A$3525,0))</f>
        <v>Delivered</v>
      </c>
      <c r="J3878" s="16" t="n">
        <f aca="false">D3878*E3878*(1-F3878/100)</f>
        <v>1709</v>
      </c>
      <c r="K3878" s="16" t="n">
        <f aca="false">D3878*H3878</f>
        <v>1180.24</v>
      </c>
      <c r="L3878" s="16" t="n">
        <f aca="false">J3878-K3878</f>
        <v>528.76</v>
      </c>
    </row>
    <row r="3879" customFormat="false" ht="15" hidden="false" customHeight="false" outlineLevel="0" collapsed="false">
      <c r="A3879" s="12" t="n">
        <v>3878</v>
      </c>
      <c r="B3879" s="12" t="n">
        <v>2042</v>
      </c>
      <c r="C3879" s="12" t="n">
        <v>81</v>
      </c>
      <c r="D3879" s="12" t="n">
        <v>1</v>
      </c>
      <c r="E3879" s="16" t="n">
        <v>1299</v>
      </c>
      <c r="F3879" s="12" t="n">
        <v>15</v>
      </c>
      <c r="G3879" s="12" t="str">
        <f aca="false">INDEX(Products!$C$2:$C$181,MATCH(C3879,Products!$A$2:$A$181,0))</f>
        <v>Fashion</v>
      </c>
      <c r="H3879" s="16" t="n">
        <f aca="false">INDEX(Products!$E$2:$E$181,MATCH(C3879,Products!$A$2:$A$181,0))</f>
        <v>878.72</v>
      </c>
      <c r="I3879" s="12" t="str">
        <f aca="false">INDEX(Orders!$G$2:$G$3525,MATCH(B3879,Orders!$A$2:$A$3525,0))</f>
        <v>Delivered</v>
      </c>
      <c r="J3879" s="16" t="n">
        <f aca="false">D3879*E3879*(1-F3879/100)</f>
        <v>1104.15</v>
      </c>
      <c r="K3879" s="16" t="n">
        <f aca="false">D3879*H3879</f>
        <v>878.72</v>
      </c>
      <c r="L3879" s="16" t="n">
        <f aca="false">J3879-K3879</f>
        <v>225.43</v>
      </c>
    </row>
    <row r="3880" customFormat="false" ht="15" hidden="false" customHeight="false" outlineLevel="0" collapsed="false">
      <c r="A3880" s="12" t="n">
        <v>3879</v>
      </c>
      <c r="B3880" s="12" t="n">
        <v>2042</v>
      </c>
      <c r="C3880" s="12" t="n">
        <v>162</v>
      </c>
      <c r="D3880" s="12" t="n">
        <v>1</v>
      </c>
      <c r="E3880" s="16" t="n">
        <v>639</v>
      </c>
      <c r="F3880" s="12" t="n">
        <v>0</v>
      </c>
      <c r="G3880" s="12" t="str">
        <f aca="false">INDEX(Products!$C$2:$C$181,MATCH(C3880,Products!$A$2:$A$181,0))</f>
        <v>Books &amp; Stationery</v>
      </c>
      <c r="H3880" s="16" t="n">
        <f aca="false">INDEX(Products!$E$2:$E$181,MATCH(C3880,Products!$A$2:$A$181,0))</f>
        <v>387.23</v>
      </c>
      <c r="I3880" s="12" t="str">
        <f aca="false">INDEX(Orders!$G$2:$G$3525,MATCH(B3880,Orders!$A$2:$A$3525,0))</f>
        <v>Delivered</v>
      </c>
      <c r="J3880" s="16" t="n">
        <f aca="false">D3880*E3880*(1-F3880/100)</f>
        <v>639</v>
      </c>
      <c r="K3880" s="16" t="n">
        <f aca="false">D3880*H3880</f>
        <v>387.23</v>
      </c>
      <c r="L3880" s="16" t="n">
        <f aca="false">J3880-K3880</f>
        <v>251.77</v>
      </c>
    </row>
    <row r="3881" customFormat="false" ht="15" hidden="false" customHeight="false" outlineLevel="0" collapsed="false">
      <c r="A3881" s="12" t="n">
        <v>3880</v>
      </c>
      <c r="B3881" s="12" t="n">
        <v>2043</v>
      </c>
      <c r="C3881" s="12" t="n">
        <v>153</v>
      </c>
      <c r="D3881" s="12" t="n">
        <v>1</v>
      </c>
      <c r="E3881" s="16" t="n">
        <v>689</v>
      </c>
      <c r="F3881" s="12" t="n">
        <v>0</v>
      </c>
      <c r="G3881" s="12" t="str">
        <f aca="false">INDEX(Products!$C$2:$C$181,MATCH(C3881,Products!$A$2:$A$181,0))</f>
        <v>Books &amp; Stationery</v>
      </c>
      <c r="H3881" s="16" t="n">
        <f aca="false">INDEX(Products!$E$2:$E$181,MATCH(C3881,Products!$A$2:$A$181,0))</f>
        <v>513.42</v>
      </c>
      <c r="I3881" s="12" t="str">
        <f aca="false">INDEX(Orders!$G$2:$G$3525,MATCH(B3881,Orders!$A$2:$A$3525,0))</f>
        <v>Delivered</v>
      </c>
      <c r="J3881" s="16" t="n">
        <f aca="false">D3881*E3881*(1-F3881/100)</f>
        <v>689</v>
      </c>
      <c r="K3881" s="16" t="n">
        <f aca="false">D3881*H3881</f>
        <v>513.42</v>
      </c>
      <c r="L3881" s="16" t="n">
        <f aca="false">J3881-K3881</f>
        <v>175.58</v>
      </c>
    </row>
    <row r="3882" customFormat="false" ht="15" hidden="false" customHeight="false" outlineLevel="0" collapsed="false">
      <c r="A3882" s="12" t="n">
        <v>3881</v>
      </c>
      <c r="B3882" s="12" t="n">
        <v>2044</v>
      </c>
      <c r="C3882" s="12" t="n">
        <v>71</v>
      </c>
      <c r="D3882" s="12" t="n">
        <v>1</v>
      </c>
      <c r="E3882" s="16" t="n">
        <v>2909</v>
      </c>
      <c r="F3882" s="12" t="n">
        <v>5</v>
      </c>
      <c r="G3882" s="12" t="str">
        <f aca="false">INDEX(Products!$C$2:$C$181,MATCH(C3882,Products!$A$2:$A$181,0))</f>
        <v>Fashion</v>
      </c>
      <c r="H3882" s="16" t="n">
        <f aca="false">INDEX(Products!$E$2:$E$181,MATCH(C3882,Products!$A$2:$A$181,0))</f>
        <v>1746.44</v>
      </c>
      <c r="I3882" s="12" t="str">
        <f aca="false">INDEX(Orders!$G$2:$G$3525,MATCH(B3882,Orders!$A$2:$A$3525,0))</f>
        <v>Delivered</v>
      </c>
      <c r="J3882" s="16" t="n">
        <f aca="false">D3882*E3882*(1-F3882/100)</f>
        <v>2763.55</v>
      </c>
      <c r="K3882" s="16" t="n">
        <f aca="false">D3882*H3882</f>
        <v>1746.44</v>
      </c>
      <c r="L3882" s="16" t="n">
        <f aca="false">J3882-K3882</f>
        <v>1017.11</v>
      </c>
    </row>
    <row r="3883" customFormat="false" ht="15" hidden="false" customHeight="false" outlineLevel="0" collapsed="false">
      <c r="A3883" s="12" t="n">
        <v>3882</v>
      </c>
      <c r="B3883" s="12" t="n">
        <v>2044</v>
      </c>
      <c r="C3883" s="12" t="n">
        <v>120</v>
      </c>
      <c r="D3883" s="12" t="n">
        <v>1</v>
      </c>
      <c r="E3883" s="16" t="n">
        <v>1229</v>
      </c>
      <c r="F3883" s="12" t="n">
        <v>0</v>
      </c>
      <c r="G3883" s="12" t="str">
        <f aca="false">INDEX(Products!$C$2:$C$181,MATCH(C3883,Products!$A$2:$A$181,0))</f>
        <v>Beauty</v>
      </c>
      <c r="H3883" s="16" t="n">
        <f aca="false">INDEX(Products!$E$2:$E$181,MATCH(C3883,Products!$A$2:$A$181,0))</f>
        <v>719.48</v>
      </c>
      <c r="I3883" s="12" t="str">
        <f aca="false">INDEX(Orders!$G$2:$G$3525,MATCH(B3883,Orders!$A$2:$A$3525,0))</f>
        <v>Delivered</v>
      </c>
      <c r="J3883" s="16" t="n">
        <f aca="false">D3883*E3883*(1-F3883/100)</f>
        <v>1229</v>
      </c>
      <c r="K3883" s="16" t="n">
        <f aca="false">D3883*H3883</f>
        <v>719.48</v>
      </c>
      <c r="L3883" s="16" t="n">
        <f aca="false">J3883-K3883</f>
        <v>509.52</v>
      </c>
    </row>
    <row r="3884" customFormat="false" ht="15" hidden="false" customHeight="false" outlineLevel="0" collapsed="false">
      <c r="A3884" s="12" t="n">
        <v>3883</v>
      </c>
      <c r="B3884" s="12" t="n">
        <v>2045</v>
      </c>
      <c r="C3884" s="12" t="n">
        <v>86</v>
      </c>
      <c r="D3884" s="12" t="n">
        <v>1</v>
      </c>
      <c r="E3884" s="16" t="n">
        <v>2139</v>
      </c>
      <c r="F3884" s="12" t="n">
        <v>0</v>
      </c>
      <c r="G3884" s="12" t="str">
        <f aca="false">INDEX(Products!$C$2:$C$181,MATCH(C3884,Products!$A$2:$A$181,0))</f>
        <v>Fashion</v>
      </c>
      <c r="H3884" s="16" t="n">
        <f aca="false">INDEX(Products!$E$2:$E$181,MATCH(C3884,Products!$A$2:$A$181,0))</f>
        <v>1183.55</v>
      </c>
      <c r="I3884" s="12" t="str">
        <f aca="false">INDEX(Orders!$G$2:$G$3525,MATCH(B3884,Orders!$A$2:$A$3525,0))</f>
        <v>Delivered</v>
      </c>
      <c r="J3884" s="16" t="n">
        <f aca="false">D3884*E3884*(1-F3884/100)</f>
        <v>2139</v>
      </c>
      <c r="K3884" s="16" t="n">
        <f aca="false">D3884*H3884</f>
        <v>1183.55</v>
      </c>
      <c r="L3884" s="16" t="n">
        <f aca="false">J3884-K3884</f>
        <v>955.45</v>
      </c>
    </row>
    <row r="3885" customFormat="false" ht="15" hidden="false" customHeight="false" outlineLevel="0" collapsed="false">
      <c r="A3885" s="12" t="n">
        <v>3884</v>
      </c>
      <c r="B3885" s="12" t="n">
        <v>2046</v>
      </c>
      <c r="C3885" s="12" t="n">
        <v>140</v>
      </c>
      <c r="D3885" s="12" t="n">
        <v>1</v>
      </c>
      <c r="E3885" s="16" t="n">
        <v>2889</v>
      </c>
      <c r="F3885" s="12" t="n">
        <v>0</v>
      </c>
      <c r="G3885" s="12" t="str">
        <f aca="false">INDEX(Products!$C$2:$C$181,MATCH(C3885,Products!$A$2:$A$181,0))</f>
        <v>Sports &amp; Fitness</v>
      </c>
      <c r="H3885" s="16" t="n">
        <f aca="false">INDEX(Products!$E$2:$E$181,MATCH(C3885,Products!$A$2:$A$181,0))</f>
        <v>2048.76</v>
      </c>
      <c r="I3885" s="12" t="str">
        <f aca="false">INDEX(Orders!$G$2:$G$3525,MATCH(B3885,Orders!$A$2:$A$3525,0))</f>
        <v>Delivered</v>
      </c>
      <c r="J3885" s="16" t="n">
        <f aca="false">D3885*E3885*(1-F3885/100)</f>
        <v>2889</v>
      </c>
      <c r="K3885" s="16" t="n">
        <f aca="false">D3885*H3885</f>
        <v>2048.76</v>
      </c>
      <c r="L3885" s="16" t="n">
        <f aca="false">J3885-K3885</f>
        <v>840.24</v>
      </c>
    </row>
    <row r="3886" customFormat="false" ht="15" hidden="false" customHeight="false" outlineLevel="0" collapsed="false">
      <c r="A3886" s="12" t="n">
        <v>3885</v>
      </c>
      <c r="B3886" s="12" t="n">
        <v>2047</v>
      </c>
      <c r="C3886" s="12" t="n">
        <v>63</v>
      </c>
      <c r="D3886" s="12" t="n">
        <v>2</v>
      </c>
      <c r="E3886" s="16" t="n">
        <v>929</v>
      </c>
      <c r="F3886" s="12" t="n">
        <v>0</v>
      </c>
      <c r="G3886" s="12" t="str">
        <f aca="false">INDEX(Products!$C$2:$C$181,MATCH(C3886,Products!$A$2:$A$181,0))</f>
        <v>Fashion</v>
      </c>
      <c r="H3886" s="16" t="n">
        <f aca="false">INDEX(Products!$E$2:$E$181,MATCH(C3886,Products!$A$2:$A$181,0))</f>
        <v>590.31</v>
      </c>
      <c r="I3886" s="12" t="str">
        <f aca="false">INDEX(Orders!$G$2:$G$3525,MATCH(B3886,Orders!$A$2:$A$3525,0))</f>
        <v>Delivered</v>
      </c>
      <c r="J3886" s="16" t="n">
        <f aca="false">D3886*E3886*(1-F3886/100)</f>
        <v>1858</v>
      </c>
      <c r="K3886" s="16" t="n">
        <f aca="false">D3886*H3886</f>
        <v>1180.62</v>
      </c>
      <c r="L3886" s="16" t="n">
        <f aca="false">J3886-K3886</f>
        <v>677.38</v>
      </c>
    </row>
    <row r="3887" customFormat="false" ht="15" hidden="false" customHeight="false" outlineLevel="0" collapsed="false">
      <c r="A3887" s="12" t="n">
        <v>3886</v>
      </c>
      <c r="B3887" s="12" t="n">
        <v>2047</v>
      </c>
      <c r="C3887" s="12" t="n">
        <v>55</v>
      </c>
      <c r="D3887" s="12" t="n">
        <v>1</v>
      </c>
      <c r="E3887" s="16" t="n">
        <v>1459</v>
      </c>
      <c r="F3887" s="12" t="n">
        <v>20</v>
      </c>
      <c r="G3887" s="12" t="str">
        <f aca="false">INDEX(Products!$C$2:$C$181,MATCH(C3887,Products!$A$2:$A$181,0))</f>
        <v>Home &amp; Kitchen</v>
      </c>
      <c r="H3887" s="16" t="n">
        <f aca="false">INDEX(Products!$E$2:$E$181,MATCH(C3887,Products!$A$2:$A$181,0))</f>
        <v>824.91</v>
      </c>
      <c r="I3887" s="12" t="str">
        <f aca="false">INDEX(Orders!$G$2:$G$3525,MATCH(B3887,Orders!$A$2:$A$3525,0))</f>
        <v>Delivered</v>
      </c>
      <c r="J3887" s="16" t="n">
        <f aca="false">D3887*E3887*(1-F3887/100)</f>
        <v>1167.2</v>
      </c>
      <c r="K3887" s="16" t="n">
        <f aca="false">D3887*H3887</f>
        <v>824.91</v>
      </c>
      <c r="L3887" s="16" t="n">
        <f aca="false">J3887-K3887</f>
        <v>342.29</v>
      </c>
    </row>
    <row r="3888" customFormat="false" ht="15" hidden="false" customHeight="false" outlineLevel="0" collapsed="false">
      <c r="A3888" s="12" t="n">
        <v>3887</v>
      </c>
      <c r="B3888" s="12" t="n">
        <v>2048</v>
      </c>
      <c r="C3888" s="12" t="n">
        <v>4</v>
      </c>
      <c r="D3888" s="12" t="n">
        <v>2</v>
      </c>
      <c r="E3888" s="16" t="n">
        <v>1109</v>
      </c>
      <c r="F3888" s="12" t="n">
        <v>0</v>
      </c>
      <c r="G3888" s="12" t="str">
        <f aca="false">INDEX(Products!$C$2:$C$181,MATCH(C3888,Products!$A$2:$A$181,0))</f>
        <v>Electronics</v>
      </c>
      <c r="H3888" s="16" t="n">
        <f aca="false">INDEX(Products!$E$2:$E$181,MATCH(C3888,Products!$A$2:$A$181,0))</f>
        <v>802.07</v>
      </c>
      <c r="I3888" s="12" t="str">
        <f aca="false">INDEX(Orders!$G$2:$G$3525,MATCH(B3888,Orders!$A$2:$A$3525,0))</f>
        <v>Cancelled</v>
      </c>
      <c r="J3888" s="16" t="n">
        <f aca="false">D3888*E3888*(1-F3888/100)</f>
        <v>2218</v>
      </c>
      <c r="K3888" s="16" t="n">
        <f aca="false">D3888*H3888</f>
        <v>1604.14</v>
      </c>
      <c r="L3888" s="16" t="n">
        <f aca="false">J3888-K3888</f>
        <v>613.86</v>
      </c>
    </row>
    <row r="3889" customFormat="false" ht="15" hidden="false" customHeight="false" outlineLevel="0" collapsed="false">
      <c r="A3889" s="12" t="n">
        <v>3888</v>
      </c>
      <c r="B3889" s="12" t="n">
        <v>2049</v>
      </c>
      <c r="C3889" s="12" t="n">
        <v>107</v>
      </c>
      <c r="D3889" s="12" t="n">
        <v>1</v>
      </c>
      <c r="E3889" s="16" t="n">
        <v>1239</v>
      </c>
      <c r="F3889" s="12" t="n">
        <v>0</v>
      </c>
      <c r="G3889" s="12" t="str">
        <f aca="false">INDEX(Products!$C$2:$C$181,MATCH(C3889,Products!$A$2:$A$181,0))</f>
        <v>Beauty</v>
      </c>
      <c r="H3889" s="16" t="n">
        <f aca="false">INDEX(Products!$E$2:$E$181,MATCH(C3889,Products!$A$2:$A$181,0))</f>
        <v>737.02</v>
      </c>
      <c r="I3889" s="12" t="str">
        <f aca="false">INDEX(Orders!$G$2:$G$3525,MATCH(B3889,Orders!$A$2:$A$3525,0))</f>
        <v>Cancelled</v>
      </c>
      <c r="J3889" s="16" t="n">
        <f aca="false">D3889*E3889*(1-F3889/100)</f>
        <v>1239</v>
      </c>
      <c r="K3889" s="16" t="n">
        <f aca="false">D3889*H3889</f>
        <v>737.02</v>
      </c>
      <c r="L3889" s="16" t="n">
        <f aca="false">J3889-K3889</f>
        <v>501.98</v>
      </c>
    </row>
    <row r="3890" customFormat="false" ht="15" hidden="false" customHeight="false" outlineLevel="0" collapsed="false">
      <c r="A3890" s="12" t="n">
        <v>3889</v>
      </c>
      <c r="B3890" s="12" t="n">
        <v>2049</v>
      </c>
      <c r="C3890" s="12" t="n">
        <v>60</v>
      </c>
      <c r="D3890" s="12" t="n">
        <v>1</v>
      </c>
      <c r="E3890" s="16" t="n">
        <v>4519</v>
      </c>
      <c r="F3890" s="12" t="n">
        <v>0</v>
      </c>
      <c r="G3890" s="12" t="str">
        <f aca="false">INDEX(Products!$C$2:$C$181,MATCH(C3890,Products!$A$2:$A$181,0))</f>
        <v>Home &amp; Kitchen</v>
      </c>
      <c r="H3890" s="16" t="n">
        <f aca="false">INDEX(Products!$E$2:$E$181,MATCH(C3890,Products!$A$2:$A$181,0))</f>
        <v>2972.91</v>
      </c>
      <c r="I3890" s="12" t="str">
        <f aca="false">INDEX(Orders!$G$2:$G$3525,MATCH(B3890,Orders!$A$2:$A$3525,0))</f>
        <v>Cancelled</v>
      </c>
      <c r="J3890" s="16" t="n">
        <f aca="false">D3890*E3890*(1-F3890/100)</f>
        <v>4519</v>
      </c>
      <c r="K3890" s="16" t="n">
        <f aca="false">D3890*H3890</f>
        <v>2972.91</v>
      </c>
      <c r="L3890" s="16" t="n">
        <f aca="false">J3890-K3890</f>
        <v>1546.09</v>
      </c>
    </row>
    <row r="3891" customFormat="false" ht="15" hidden="false" customHeight="false" outlineLevel="0" collapsed="false">
      <c r="A3891" s="12" t="n">
        <v>3890</v>
      </c>
      <c r="B3891" s="12" t="n">
        <v>2050</v>
      </c>
      <c r="C3891" s="12" t="n">
        <v>99</v>
      </c>
      <c r="D3891" s="12" t="n">
        <v>1</v>
      </c>
      <c r="E3891" s="16" t="n">
        <v>1359</v>
      </c>
      <c r="F3891" s="12" t="n">
        <v>0</v>
      </c>
      <c r="G3891" s="12" t="str">
        <f aca="false">INDEX(Products!$C$2:$C$181,MATCH(C3891,Products!$A$2:$A$181,0))</f>
        <v>Beauty</v>
      </c>
      <c r="H3891" s="16" t="n">
        <f aca="false">INDEX(Products!$E$2:$E$181,MATCH(C3891,Products!$A$2:$A$181,0))</f>
        <v>991.28</v>
      </c>
      <c r="I3891" s="12" t="str">
        <f aca="false">INDEX(Orders!$G$2:$G$3525,MATCH(B3891,Orders!$A$2:$A$3525,0))</f>
        <v>Delivered</v>
      </c>
      <c r="J3891" s="16" t="n">
        <f aca="false">D3891*E3891*(1-F3891/100)</f>
        <v>1359</v>
      </c>
      <c r="K3891" s="16" t="n">
        <f aca="false">D3891*H3891</f>
        <v>991.28</v>
      </c>
      <c r="L3891" s="16" t="n">
        <f aca="false">J3891-K3891</f>
        <v>367.72</v>
      </c>
    </row>
    <row r="3892" customFormat="false" ht="15" hidden="false" customHeight="false" outlineLevel="0" collapsed="false">
      <c r="A3892" s="12" t="n">
        <v>3891</v>
      </c>
      <c r="B3892" s="12" t="n">
        <v>2051</v>
      </c>
      <c r="C3892" s="12" t="n">
        <v>142</v>
      </c>
      <c r="D3892" s="12" t="n">
        <v>1</v>
      </c>
      <c r="E3892" s="16" t="n">
        <v>1669</v>
      </c>
      <c r="F3892" s="12" t="n">
        <v>5</v>
      </c>
      <c r="G3892" s="12" t="str">
        <f aca="false">INDEX(Products!$C$2:$C$181,MATCH(C3892,Products!$A$2:$A$181,0))</f>
        <v>Sports &amp; Fitness</v>
      </c>
      <c r="H3892" s="16" t="n">
        <f aca="false">INDEX(Products!$E$2:$E$181,MATCH(C3892,Products!$A$2:$A$181,0))</f>
        <v>949.32</v>
      </c>
      <c r="I3892" s="12" t="str">
        <f aca="false">INDEX(Orders!$G$2:$G$3525,MATCH(B3892,Orders!$A$2:$A$3525,0))</f>
        <v>Delivered</v>
      </c>
      <c r="J3892" s="16" t="n">
        <f aca="false">D3892*E3892*(1-F3892/100)</f>
        <v>1585.55</v>
      </c>
      <c r="K3892" s="16" t="n">
        <f aca="false">D3892*H3892</f>
        <v>949.32</v>
      </c>
      <c r="L3892" s="16" t="n">
        <f aca="false">J3892-K3892</f>
        <v>636.23</v>
      </c>
    </row>
    <row r="3893" customFormat="false" ht="15" hidden="false" customHeight="false" outlineLevel="0" collapsed="false">
      <c r="A3893" s="12" t="n">
        <v>3892</v>
      </c>
      <c r="B3893" s="12" t="n">
        <v>2051</v>
      </c>
      <c r="C3893" s="12" t="n">
        <v>1</v>
      </c>
      <c r="D3893" s="12" t="n">
        <v>1</v>
      </c>
      <c r="E3893" s="16" t="n">
        <v>2759</v>
      </c>
      <c r="F3893" s="12" t="n">
        <v>0</v>
      </c>
      <c r="G3893" s="12" t="str">
        <f aca="false">INDEX(Products!$C$2:$C$181,MATCH(C3893,Products!$A$2:$A$181,0))</f>
        <v>Electronics</v>
      </c>
      <c r="H3893" s="16" t="n">
        <f aca="false">INDEX(Products!$E$2:$E$181,MATCH(C3893,Products!$A$2:$A$181,0))</f>
        <v>2042.05</v>
      </c>
      <c r="I3893" s="12" t="str">
        <f aca="false">INDEX(Orders!$G$2:$G$3525,MATCH(B3893,Orders!$A$2:$A$3525,0))</f>
        <v>Delivered</v>
      </c>
      <c r="J3893" s="16" t="n">
        <f aca="false">D3893*E3893*(1-F3893/100)</f>
        <v>2759</v>
      </c>
      <c r="K3893" s="16" t="n">
        <f aca="false">D3893*H3893</f>
        <v>2042.05</v>
      </c>
      <c r="L3893" s="16" t="n">
        <f aca="false">J3893-K3893</f>
        <v>716.95</v>
      </c>
    </row>
    <row r="3894" customFormat="false" ht="15" hidden="false" customHeight="false" outlineLevel="0" collapsed="false">
      <c r="A3894" s="12" t="n">
        <v>3893</v>
      </c>
      <c r="B3894" s="12" t="n">
        <v>2051</v>
      </c>
      <c r="C3894" s="12" t="n">
        <v>121</v>
      </c>
      <c r="D3894" s="12" t="n">
        <v>1</v>
      </c>
      <c r="E3894" s="16" t="n">
        <v>3789</v>
      </c>
      <c r="F3894" s="12" t="n">
        <v>0</v>
      </c>
      <c r="G3894" s="12" t="str">
        <f aca="false">INDEX(Products!$C$2:$C$181,MATCH(C3894,Products!$A$2:$A$181,0))</f>
        <v>Sports &amp; Fitness</v>
      </c>
      <c r="H3894" s="16" t="n">
        <f aca="false">INDEX(Products!$E$2:$E$181,MATCH(C3894,Products!$A$2:$A$181,0))</f>
        <v>2806.84</v>
      </c>
      <c r="I3894" s="12" t="str">
        <f aca="false">INDEX(Orders!$G$2:$G$3525,MATCH(B3894,Orders!$A$2:$A$3525,0))</f>
        <v>Delivered</v>
      </c>
      <c r="J3894" s="16" t="n">
        <f aca="false">D3894*E3894*(1-F3894/100)</f>
        <v>3789</v>
      </c>
      <c r="K3894" s="16" t="n">
        <f aca="false">D3894*H3894</f>
        <v>2806.84</v>
      </c>
      <c r="L3894" s="16" t="n">
        <f aca="false">J3894-K3894</f>
        <v>982.16</v>
      </c>
    </row>
    <row r="3895" customFormat="false" ht="15" hidden="false" customHeight="false" outlineLevel="0" collapsed="false">
      <c r="A3895" s="12" t="n">
        <v>3894</v>
      </c>
      <c r="B3895" s="12" t="n">
        <v>2052</v>
      </c>
      <c r="C3895" s="12" t="n">
        <v>23</v>
      </c>
      <c r="D3895" s="12" t="n">
        <v>1</v>
      </c>
      <c r="E3895" s="16" t="n">
        <v>2159</v>
      </c>
      <c r="F3895" s="12" t="n">
        <v>0</v>
      </c>
      <c r="G3895" s="12" t="str">
        <f aca="false">INDEX(Products!$C$2:$C$181,MATCH(C3895,Products!$A$2:$A$181,0))</f>
        <v>Electronics</v>
      </c>
      <c r="H3895" s="16" t="n">
        <f aca="false">INDEX(Products!$E$2:$E$181,MATCH(C3895,Products!$A$2:$A$181,0))</f>
        <v>1473.53</v>
      </c>
      <c r="I3895" s="12" t="str">
        <f aca="false">INDEX(Orders!$G$2:$G$3525,MATCH(B3895,Orders!$A$2:$A$3525,0))</f>
        <v>Delivered</v>
      </c>
      <c r="J3895" s="16" t="n">
        <f aca="false">D3895*E3895*(1-F3895/100)</f>
        <v>2159</v>
      </c>
      <c r="K3895" s="16" t="n">
        <f aca="false">D3895*H3895</f>
        <v>1473.53</v>
      </c>
      <c r="L3895" s="16" t="n">
        <f aca="false">J3895-K3895</f>
        <v>685.47</v>
      </c>
    </row>
    <row r="3896" customFormat="false" ht="15" hidden="false" customHeight="false" outlineLevel="0" collapsed="false">
      <c r="A3896" s="12" t="n">
        <v>3895</v>
      </c>
      <c r="B3896" s="12" t="n">
        <v>2053</v>
      </c>
      <c r="C3896" s="12" t="n">
        <v>134</v>
      </c>
      <c r="D3896" s="12" t="n">
        <v>1</v>
      </c>
      <c r="E3896" s="16" t="n">
        <v>2869</v>
      </c>
      <c r="F3896" s="12" t="n">
        <v>0</v>
      </c>
      <c r="G3896" s="12" t="str">
        <f aca="false">INDEX(Products!$C$2:$C$181,MATCH(C3896,Products!$A$2:$A$181,0))</f>
        <v>Sports &amp; Fitness</v>
      </c>
      <c r="H3896" s="16" t="n">
        <f aca="false">INDEX(Products!$E$2:$E$181,MATCH(C3896,Products!$A$2:$A$181,0))</f>
        <v>1981.04</v>
      </c>
      <c r="I3896" s="12" t="str">
        <f aca="false">INDEX(Orders!$G$2:$G$3525,MATCH(B3896,Orders!$A$2:$A$3525,0))</f>
        <v>Delivered</v>
      </c>
      <c r="J3896" s="16" t="n">
        <f aca="false">D3896*E3896*(1-F3896/100)</f>
        <v>2869</v>
      </c>
      <c r="K3896" s="16" t="n">
        <f aca="false">D3896*H3896</f>
        <v>1981.04</v>
      </c>
      <c r="L3896" s="16" t="n">
        <f aca="false">J3896-K3896</f>
        <v>887.96</v>
      </c>
    </row>
    <row r="3897" customFormat="false" ht="15" hidden="false" customHeight="false" outlineLevel="0" collapsed="false">
      <c r="A3897" s="12" t="n">
        <v>3896</v>
      </c>
      <c r="B3897" s="12" t="n">
        <v>2054</v>
      </c>
      <c r="C3897" s="12" t="n">
        <v>80</v>
      </c>
      <c r="D3897" s="12" t="n">
        <v>1</v>
      </c>
      <c r="E3897" s="16" t="n">
        <v>949</v>
      </c>
      <c r="F3897" s="12" t="n">
        <v>0</v>
      </c>
      <c r="G3897" s="12" t="str">
        <f aca="false">INDEX(Products!$C$2:$C$181,MATCH(C3897,Products!$A$2:$A$181,0))</f>
        <v>Fashion</v>
      </c>
      <c r="H3897" s="16" t="n">
        <f aca="false">INDEX(Products!$E$2:$E$181,MATCH(C3897,Products!$A$2:$A$181,0))</f>
        <v>660.17</v>
      </c>
      <c r="I3897" s="12" t="str">
        <f aca="false">INDEX(Orders!$G$2:$G$3525,MATCH(B3897,Orders!$A$2:$A$3525,0))</f>
        <v>Delivered</v>
      </c>
      <c r="J3897" s="16" t="n">
        <f aca="false">D3897*E3897*(1-F3897/100)</f>
        <v>949</v>
      </c>
      <c r="K3897" s="16" t="n">
        <f aca="false">D3897*H3897</f>
        <v>660.17</v>
      </c>
      <c r="L3897" s="16" t="n">
        <f aca="false">J3897-K3897</f>
        <v>288.83</v>
      </c>
    </row>
    <row r="3898" customFormat="false" ht="15" hidden="false" customHeight="false" outlineLevel="0" collapsed="false">
      <c r="A3898" s="12" t="n">
        <v>3897</v>
      </c>
      <c r="B3898" s="12" t="n">
        <v>2055</v>
      </c>
      <c r="C3898" s="12" t="n">
        <v>16</v>
      </c>
      <c r="D3898" s="12" t="n">
        <v>2</v>
      </c>
      <c r="E3898" s="16" t="n">
        <v>3969</v>
      </c>
      <c r="F3898" s="12" t="n">
        <v>0</v>
      </c>
      <c r="G3898" s="12" t="str">
        <f aca="false">INDEX(Products!$C$2:$C$181,MATCH(C3898,Products!$A$2:$A$181,0))</f>
        <v>Electronics</v>
      </c>
      <c r="H3898" s="16" t="n">
        <f aca="false">INDEX(Products!$E$2:$E$181,MATCH(C3898,Products!$A$2:$A$181,0))</f>
        <v>2318.31</v>
      </c>
      <c r="I3898" s="12" t="str">
        <f aca="false">INDEX(Orders!$G$2:$G$3525,MATCH(B3898,Orders!$A$2:$A$3525,0))</f>
        <v>Delivered</v>
      </c>
      <c r="J3898" s="16" t="n">
        <f aca="false">D3898*E3898*(1-F3898/100)</f>
        <v>7938</v>
      </c>
      <c r="K3898" s="16" t="n">
        <f aca="false">D3898*H3898</f>
        <v>4636.62</v>
      </c>
      <c r="L3898" s="16" t="n">
        <f aca="false">J3898-K3898</f>
        <v>3301.38</v>
      </c>
    </row>
    <row r="3899" customFormat="false" ht="15" hidden="false" customHeight="false" outlineLevel="0" collapsed="false">
      <c r="A3899" s="12" t="n">
        <v>3898</v>
      </c>
      <c r="B3899" s="12" t="n">
        <v>2056</v>
      </c>
      <c r="C3899" s="12" t="n">
        <v>60</v>
      </c>
      <c r="D3899" s="12" t="n">
        <v>1</v>
      </c>
      <c r="E3899" s="16" t="n">
        <v>4519</v>
      </c>
      <c r="F3899" s="12" t="n">
        <v>0</v>
      </c>
      <c r="G3899" s="12" t="str">
        <f aca="false">INDEX(Products!$C$2:$C$181,MATCH(C3899,Products!$A$2:$A$181,0))</f>
        <v>Home &amp; Kitchen</v>
      </c>
      <c r="H3899" s="16" t="n">
        <f aca="false">INDEX(Products!$E$2:$E$181,MATCH(C3899,Products!$A$2:$A$181,0))</f>
        <v>2972.91</v>
      </c>
      <c r="I3899" s="12" t="str">
        <f aca="false">INDEX(Orders!$G$2:$G$3525,MATCH(B3899,Orders!$A$2:$A$3525,0))</f>
        <v>Delivered</v>
      </c>
      <c r="J3899" s="16" t="n">
        <f aca="false">D3899*E3899*(1-F3899/100)</f>
        <v>4519</v>
      </c>
      <c r="K3899" s="16" t="n">
        <f aca="false">D3899*H3899</f>
        <v>2972.91</v>
      </c>
      <c r="L3899" s="16" t="n">
        <f aca="false">J3899-K3899</f>
        <v>1546.09</v>
      </c>
    </row>
    <row r="3900" customFormat="false" ht="15" hidden="false" customHeight="false" outlineLevel="0" collapsed="false">
      <c r="A3900" s="12" t="n">
        <v>3899</v>
      </c>
      <c r="B3900" s="12" t="n">
        <v>2057</v>
      </c>
      <c r="C3900" s="12" t="n">
        <v>108</v>
      </c>
      <c r="D3900" s="12" t="n">
        <v>1</v>
      </c>
      <c r="E3900" s="16" t="n">
        <v>1339</v>
      </c>
      <c r="F3900" s="12" t="n">
        <v>5</v>
      </c>
      <c r="G3900" s="12" t="str">
        <f aca="false">INDEX(Products!$C$2:$C$181,MATCH(C3900,Products!$A$2:$A$181,0))</f>
        <v>Beauty</v>
      </c>
      <c r="H3900" s="16" t="n">
        <f aca="false">INDEX(Products!$E$2:$E$181,MATCH(C3900,Products!$A$2:$A$181,0))</f>
        <v>799.99</v>
      </c>
      <c r="I3900" s="12" t="str">
        <f aca="false">INDEX(Orders!$G$2:$G$3525,MATCH(B3900,Orders!$A$2:$A$3525,0))</f>
        <v>Cancelled</v>
      </c>
      <c r="J3900" s="16" t="n">
        <f aca="false">D3900*E3900*(1-F3900/100)</f>
        <v>1272.05</v>
      </c>
      <c r="K3900" s="16" t="n">
        <f aca="false">D3900*H3900</f>
        <v>799.99</v>
      </c>
      <c r="L3900" s="16" t="n">
        <f aca="false">J3900-K3900</f>
        <v>472.06</v>
      </c>
    </row>
    <row r="3901" customFormat="false" ht="15" hidden="false" customHeight="false" outlineLevel="0" collapsed="false">
      <c r="A3901" s="12" t="n">
        <v>3900</v>
      </c>
      <c r="B3901" s="12" t="n">
        <v>2058</v>
      </c>
      <c r="C3901" s="12" t="n">
        <v>157</v>
      </c>
      <c r="D3901" s="12" t="n">
        <v>1</v>
      </c>
      <c r="E3901" s="16" t="n">
        <v>129</v>
      </c>
      <c r="F3901" s="12" t="n">
        <v>0</v>
      </c>
      <c r="G3901" s="12" t="str">
        <f aca="false">INDEX(Products!$C$2:$C$181,MATCH(C3901,Products!$A$2:$A$181,0))</f>
        <v>Books &amp; Stationery</v>
      </c>
      <c r="H3901" s="16" t="n">
        <f aca="false">INDEX(Products!$E$2:$E$181,MATCH(C3901,Products!$A$2:$A$181,0))</f>
        <v>95.79</v>
      </c>
      <c r="I3901" s="12" t="str">
        <f aca="false">INDEX(Orders!$G$2:$G$3525,MATCH(B3901,Orders!$A$2:$A$3525,0))</f>
        <v>Delivered</v>
      </c>
      <c r="J3901" s="16" t="n">
        <f aca="false">D3901*E3901*(1-F3901/100)</f>
        <v>129</v>
      </c>
      <c r="K3901" s="16" t="n">
        <f aca="false">D3901*H3901</f>
        <v>95.79</v>
      </c>
      <c r="L3901" s="16" t="n">
        <f aca="false">J3901-K3901</f>
        <v>33.21</v>
      </c>
    </row>
    <row r="3902" customFormat="false" ht="15" hidden="false" customHeight="false" outlineLevel="0" collapsed="false">
      <c r="A3902" s="12" t="n">
        <v>3901</v>
      </c>
      <c r="B3902" s="12" t="n">
        <v>2058</v>
      </c>
      <c r="C3902" s="12" t="n">
        <v>136</v>
      </c>
      <c r="D3902" s="12" t="n">
        <v>1</v>
      </c>
      <c r="E3902" s="16" t="n">
        <v>3299</v>
      </c>
      <c r="F3902" s="12" t="n">
        <v>5</v>
      </c>
      <c r="G3902" s="12" t="str">
        <f aca="false">INDEX(Products!$C$2:$C$181,MATCH(C3902,Products!$A$2:$A$181,0))</f>
        <v>Sports &amp; Fitness</v>
      </c>
      <c r="H3902" s="16" t="n">
        <f aca="false">INDEX(Products!$E$2:$E$181,MATCH(C3902,Products!$A$2:$A$181,0))</f>
        <v>2348.96</v>
      </c>
      <c r="I3902" s="12" t="str">
        <f aca="false">INDEX(Orders!$G$2:$G$3525,MATCH(B3902,Orders!$A$2:$A$3525,0))</f>
        <v>Delivered</v>
      </c>
      <c r="J3902" s="16" t="n">
        <f aca="false">D3902*E3902*(1-F3902/100)</f>
        <v>3134.05</v>
      </c>
      <c r="K3902" s="16" t="n">
        <f aca="false">D3902*H3902</f>
        <v>2348.96</v>
      </c>
      <c r="L3902" s="16" t="n">
        <f aca="false">J3902-K3902</f>
        <v>785.09</v>
      </c>
    </row>
    <row r="3903" customFormat="false" ht="15" hidden="false" customHeight="false" outlineLevel="0" collapsed="false">
      <c r="A3903" s="12" t="n">
        <v>3902</v>
      </c>
      <c r="B3903" s="12" t="n">
        <v>2058</v>
      </c>
      <c r="C3903" s="12" t="n">
        <v>109</v>
      </c>
      <c r="D3903" s="12" t="n">
        <v>2</v>
      </c>
      <c r="E3903" s="16" t="n">
        <v>699</v>
      </c>
      <c r="F3903" s="12" t="n">
        <v>0</v>
      </c>
      <c r="G3903" s="12" t="str">
        <f aca="false">INDEX(Products!$C$2:$C$181,MATCH(C3903,Products!$A$2:$A$181,0))</f>
        <v>Beauty</v>
      </c>
      <c r="H3903" s="16" t="n">
        <f aca="false">INDEX(Products!$E$2:$E$181,MATCH(C3903,Products!$A$2:$A$181,0))</f>
        <v>488.81</v>
      </c>
      <c r="I3903" s="12" t="str">
        <f aca="false">INDEX(Orders!$G$2:$G$3525,MATCH(B3903,Orders!$A$2:$A$3525,0))</f>
        <v>Delivered</v>
      </c>
      <c r="J3903" s="16" t="n">
        <f aca="false">D3903*E3903*(1-F3903/100)</f>
        <v>1398</v>
      </c>
      <c r="K3903" s="16" t="n">
        <f aca="false">D3903*H3903</f>
        <v>977.62</v>
      </c>
      <c r="L3903" s="16" t="n">
        <f aca="false">J3903-K3903</f>
        <v>420.38</v>
      </c>
    </row>
    <row r="3904" customFormat="false" ht="15" hidden="false" customHeight="false" outlineLevel="0" collapsed="false">
      <c r="A3904" s="12" t="n">
        <v>3903</v>
      </c>
      <c r="B3904" s="12" t="n">
        <v>2059</v>
      </c>
      <c r="C3904" s="12" t="n">
        <v>116</v>
      </c>
      <c r="D3904" s="12" t="n">
        <v>1</v>
      </c>
      <c r="E3904" s="16" t="n">
        <v>1469</v>
      </c>
      <c r="F3904" s="12" t="n">
        <v>0</v>
      </c>
      <c r="G3904" s="12" t="str">
        <f aca="false">INDEX(Products!$C$2:$C$181,MATCH(C3904,Products!$A$2:$A$181,0))</f>
        <v>Beauty</v>
      </c>
      <c r="H3904" s="16" t="n">
        <f aca="false">INDEX(Products!$E$2:$E$181,MATCH(C3904,Products!$A$2:$A$181,0))</f>
        <v>955.62</v>
      </c>
      <c r="I3904" s="12" t="str">
        <f aca="false">INDEX(Orders!$G$2:$G$3525,MATCH(B3904,Orders!$A$2:$A$3525,0))</f>
        <v>Cancelled</v>
      </c>
      <c r="J3904" s="16" t="n">
        <f aca="false">D3904*E3904*(1-F3904/100)</f>
        <v>1469</v>
      </c>
      <c r="K3904" s="16" t="n">
        <f aca="false">D3904*H3904</f>
        <v>955.62</v>
      </c>
      <c r="L3904" s="16" t="n">
        <f aca="false">J3904-K3904</f>
        <v>513.38</v>
      </c>
    </row>
    <row r="3905" customFormat="false" ht="15" hidden="false" customHeight="false" outlineLevel="0" collapsed="false">
      <c r="A3905" s="12" t="n">
        <v>3904</v>
      </c>
      <c r="B3905" s="12" t="n">
        <v>2060</v>
      </c>
      <c r="C3905" s="12" t="n">
        <v>150</v>
      </c>
      <c r="D3905" s="12" t="n">
        <v>1</v>
      </c>
      <c r="E3905" s="16" t="n">
        <v>2599</v>
      </c>
      <c r="F3905" s="12" t="n">
        <v>10</v>
      </c>
      <c r="G3905" s="12" t="str">
        <f aca="false">INDEX(Products!$C$2:$C$181,MATCH(C3905,Products!$A$2:$A$181,0))</f>
        <v>Sports &amp; Fitness</v>
      </c>
      <c r="H3905" s="16" t="n">
        <f aca="false">INDEX(Products!$E$2:$E$181,MATCH(C3905,Products!$A$2:$A$181,0))</f>
        <v>1473.81</v>
      </c>
      <c r="I3905" s="12" t="str">
        <f aca="false">INDEX(Orders!$G$2:$G$3525,MATCH(B3905,Orders!$A$2:$A$3525,0))</f>
        <v>Delivered</v>
      </c>
      <c r="J3905" s="16" t="n">
        <f aca="false">D3905*E3905*(1-F3905/100)</f>
        <v>2339.1</v>
      </c>
      <c r="K3905" s="16" t="n">
        <f aca="false">D3905*H3905</f>
        <v>1473.81</v>
      </c>
      <c r="L3905" s="16" t="n">
        <f aca="false">J3905-K3905</f>
        <v>865.29</v>
      </c>
    </row>
    <row r="3906" customFormat="false" ht="15" hidden="false" customHeight="false" outlineLevel="0" collapsed="false">
      <c r="A3906" s="12" t="n">
        <v>3905</v>
      </c>
      <c r="B3906" s="12" t="n">
        <v>2061</v>
      </c>
      <c r="C3906" s="12" t="n">
        <v>127</v>
      </c>
      <c r="D3906" s="12" t="n">
        <v>1</v>
      </c>
      <c r="E3906" s="16" t="n">
        <v>3449</v>
      </c>
      <c r="F3906" s="12" t="n">
        <v>0</v>
      </c>
      <c r="G3906" s="12" t="str">
        <f aca="false">INDEX(Products!$C$2:$C$181,MATCH(C3906,Products!$A$2:$A$181,0))</f>
        <v>Sports &amp; Fitness</v>
      </c>
      <c r="H3906" s="16" t="n">
        <f aca="false">INDEX(Products!$E$2:$E$181,MATCH(C3906,Products!$A$2:$A$181,0))</f>
        <v>2115.56</v>
      </c>
      <c r="I3906" s="12" t="str">
        <f aca="false">INDEX(Orders!$G$2:$G$3525,MATCH(B3906,Orders!$A$2:$A$3525,0))</f>
        <v>Returned</v>
      </c>
      <c r="J3906" s="16" t="n">
        <f aca="false">D3906*E3906*(1-F3906/100)</f>
        <v>3449</v>
      </c>
      <c r="K3906" s="16" t="n">
        <f aca="false">D3906*H3906</f>
        <v>2115.56</v>
      </c>
      <c r="L3906" s="16" t="n">
        <f aca="false">J3906-K3906</f>
        <v>1333.44</v>
      </c>
    </row>
    <row r="3907" customFormat="false" ht="15" hidden="false" customHeight="false" outlineLevel="0" collapsed="false">
      <c r="A3907" s="12" t="n">
        <v>3906</v>
      </c>
      <c r="B3907" s="12" t="n">
        <v>2062</v>
      </c>
      <c r="C3907" s="12" t="n">
        <v>13</v>
      </c>
      <c r="D3907" s="12" t="n">
        <v>1</v>
      </c>
      <c r="E3907" s="16" t="n">
        <v>3179</v>
      </c>
      <c r="F3907" s="12" t="n">
        <v>0</v>
      </c>
      <c r="G3907" s="12" t="str">
        <f aca="false">INDEX(Products!$C$2:$C$181,MATCH(C3907,Products!$A$2:$A$181,0))</f>
        <v>Electronics</v>
      </c>
      <c r="H3907" s="16" t="n">
        <f aca="false">INDEX(Products!$E$2:$E$181,MATCH(C3907,Products!$A$2:$A$181,0))</f>
        <v>2247.66</v>
      </c>
      <c r="I3907" s="12" t="str">
        <f aca="false">INDEX(Orders!$G$2:$G$3525,MATCH(B3907,Orders!$A$2:$A$3525,0))</f>
        <v>Delivered</v>
      </c>
      <c r="J3907" s="16" t="n">
        <f aca="false">D3907*E3907*(1-F3907/100)</f>
        <v>3179</v>
      </c>
      <c r="K3907" s="16" t="n">
        <f aca="false">D3907*H3907</f>
        <v>2247.66</v>
      </c>
      <c r="L3907" s="16" t="n">
        <f aca="false">J3907-K3907</f>
        <v>931.34</v>
      </c>
    </row>
    <row r="3908" customFormat="false" ht="15" hidden="false" customHeight="false" outlineLevel="0" collapsed="false">
      <c r="A3908" s="12" t="n">
        <v>3907</v>
      </c>
      <c r="B3908" s="12" t="n">
        <v>2062</v>
      </c>
      <c r="C3908" s="12" t="n">
        <v>90</v>
      </c>
      <c r="D3908" s="12" t="n">
        <v>1</v>
      </c>
      <c r="E3908" s="16" t="n">
        <v>2839</v>
      </c>
      <c r="F3908" s="12" t="n">
        <v>0</v>
      </c>
      <c r="G3908" s="12" t="str">
        <f aca="false">INDEX(Products!$C$2:$C$181,MATCH(C3908,Products!$A$2:$A$181,0))</f>
        <v>Fashion</v>
      </c>
      <c r="H3908" s="16" t="n">
        <f aca="false">INDEX(Products!$E$2:$E$181,MATCH(C3908,Products!$A$2:$A$181,0))</f>
        <v>1639.53</v>
      </c>
      <c r="I3908" s="12" t="str">
        <f aca="false">INDEX(Orders!$G$2:$G$3525,MATCH(B3908,Orders!$A$2:$A$3525,0))</f>
        <v>Delivered</v>
      </c>
      <c r="J3908" s="16" t="n">
        <f aca="false">D3908*E3908*(1-F3908/100)</f>
        <v>2839</v>
      </c>
      <c r="K3908" s="16" t="n">
        <f aca="false">D3908*H3908</f>
        <v>1639.53</v>
      </c>
      <c r="L3908" s="16" t="n">
        <f aca="false">J3908-K3908</f>
        <v>1199.47</v>
      </c>
    </row>
    <row r="3909" customFormat="false" ht="15" hidden="false" customHeight="false" outlineLevel="0" collapsed="false">
      <c r="A3909" s="12" t="n">
        <v>3908</v>
      </c>
      <c r="B3909" s="12" t="n">
        <v>2063</v>
      </c>
      <c r="C3909" s="12" t="n">
        <v>16</v>
      </c>
      <c r="D3909" s="12" t="n">
        <v>3</v>
      </c>
      <c r="E3909" s="16" t="n">
        <v>3969</v>
      </c>
      <c r="F3909" s="12" t="n">
        <v>10</v>
      </c>
      <c r="G3909" s="12" t="str">
        <f aca="false">INDEX(Products!$C$2:$C$181,MATCH(C3909,Products!$A$2:$A$181,0))</f>
        <v>Electronics</v>
      </c>
      <c r="H3909" s="16" t="n">
        <f aca="false">INDEX(Products!$E$2:$E$181,MATCH(C3909,Products!$A$2:$A$181,0))</f>
        <v>2318.31</v>
      </c>
      <c r="I3909" s="12" t="str">
        <f aca="false">INDEX(Orders!$G$2:$G$3525,MATCH(B3909,Orders!$A$2:$A$3525,0))</f>
        <v>Cancelled</v>
      </c>
      <c r="J3909" s="16" t="n">
        <f aca="false">D3909*E3909*(1-F3909/100)</f>
        <v>10716.3</v>
      </c>
      <c r="K3909" s="16" t="n">
        <f aca="false">D3909*H3909</f>
        <v>6954.93</v>
      </c>
      <c r="L3909" s="16" t="n">
        <f aca="false">J3909-K3909</f>
        <v>3761.37</v>
      </c>
    </row>
    <row r="3910" customFormat="false" ht="15" hidden="false" customHeight="false" outlineLevel="0" collapsed="false">
      <c r="A3910" s="12" t="n">
        <v>3909</v>
      </c>
      <c r="B3910" s="12" t="n">
        <v>2064</v>
      </c>
      <c r="C3910" s="12" t="n">
        <v>137</v>
      </c>
      <c r="D3910" s="12" t="n">
        <v>1</v>
      </c>
      <c r="E3910" s="16" t="n">
        <v>3509</v>
      </c>
      <c r="F3910" s="12" t="n">
        <v>0</v>
      </c>
      <c r="G3910" s="12" t="str">
        <f aca="false">INDEX(Products!$C$2:$C$181,MATCH(C3910,Products!$A$2:$A$181,0))</f>
        <v>Sports &amp; Fitness</v>
      </c>
      <c r="H3910" s="16" t="n">
        <f aca="false">INDEX(Products!$E$2:$E$181,MATCH(C3910,Products!$A$2:$A$181,0))</f>
        <v>2570.86</v>
      </c>
      <c r="I3910" s="12" t="str">
        <f aca="false">INDEX(Orders!$G$2:$G$3525,MATCH(B3910,Orders!$A$2:$A$3525,0))</f>
        <v>Delivered</v>
      </c>
      <c r="J3910" s="16" t="n">
        <f aca="false">D3910*E3910*(1-F3910/100)</f>
        <v>3509</v>
      </c>
      <c r="K3910" s="16" t="n">
        <f aca="false">D3910*H3910</f>
        <v>2570.86</v>
      </c>
      <c r="L3910" s="16" t="n">
        <f aca="false">J3910-K3910</f>
        <v>938.14</v>
      </c>
    </row>
    <row r="3911" customFormat="false" ht="15" hidden="false" customHeight="false" outlineLevel="0" collapsed="false">
      <c r="A3911" s="12" t="n">
        <v>3910</v>
      </c>
      <c r="B3911" s="12" t="n">
        <v>2065</v>
      </c>
      <c r="C3911" s="12" t="n">
        <v>173</v>
      </c>
      <c r="D3911" s="12" t="n">
        <v>1</v>
      </c>
      <c r="E3911" s="16" t="n">
        <v>429</v>
      </c>
      <c r="F3911" s="12" t="n">
        <v>0</v>
      </c>
      <c r="G3911" s="12" t="str">
        <f aca="false">INDEX(Products!$C$2:$C$181,MATCH(C3911,Products!$A$2:$A$181,0))</f>
        <v>Books &amp; Stationery</v>
      </c>
      <c r="H3911" s="16" t="n">
        <f aca="false">INDEX(Products!$E$2:$E$181,MATCH(C3911,Products!$A$2:$A$181,0))</f>
        <v>288.79</v>
      </c>
      <c r="I3911" s="12" t="str">
        <f aca="false">INDEX(Orders!$G$2:$G$3525,MATCH(B3911,Orders!$A$2:$A$3525,0))</f>
        <v>Delivered</v>
      </c>
      <c r="J3911" s="16" t="n">
        <f aca="false">D3911*E3911*(1-F3911/100)</f>
        <v>429</v>
      </c>
      <c r="K3911" s="16" t="n">
        <f aca="false">D3911*H3911</f>
        <v>288.79</v>
      </c>
      <c r="L3911" s="16" t="n">
        <f aca="false">J3911-K3911</f>
        <v>140.21</v>
      </c>
    </row>
    <row r="3912" customFormat="false" ht="15" hidden="false" customHeight="false" outlineLevel="0" collapsed="false">
      <c r="A3912" s="12" t="n">
        <v>3911</v>
      </c>
      <c r="B3912" s="12" t="n">
        <v>2065</v>
      </c>
      <c r="C3912" s="12" t="n">
        <v>116</v>
      </c>
      <c r="D3912" s="12" t="n">
        <v>1</v>
      </c>
      <c r="E3912" s="16" t="n">
        <v>1469</v>
      </c>
      <c r="F3912" s="12" t="n">
        <v>0</v>
      </c>
      <c r="G3912" s="12" t="str">
        <f aca="false">INDEX(Products!$C$2:$C$181,MATCH(C3912,Products!$A$2:$A$181,0))</f>
        <v>Beauty</v>
      </c>
      <c r="H3912" s="16" t="n">
        <f aca="false">INDEX(Products!$E$2:$E$181,MATCH(C3912,Products!$A$2:$A$181,0))</f>
        <v>955.62</v>
      </c>
      <c r="I3912" s="12" t="str">
        <f aca="false">INDEX(Orders!$G$2:$G$3525,MATCH(B3912,Orders!$A$2:$A$3525,0))</f>
        <v>Delivered</v>
      </c>
      <c r="J3912" s="16" t="n">
        <f aca="false">D3912*E3912*(1-F3912/100)</f>
        <v>1469</v>
      </c>
      <c r="K3912" s="16" t="n">
        <f aca="false">D3912*H3912</f>
        <v>955.62</v>
      </c>
      <c r="L3912" s="16" t="n">
        <f aca="false">J3912-K3912</f>
        <v>513.38</v>
      </c>
    </row>
    <row r="3913" customFormat="false" ht="15" hidden="false" customHeight="false" outlineLevel="0" collapsed="false">
      <c r="A3913" s="12" t="n">
        <v>3912</v>
      </c>
      <c r="B3913" s="12" t="n">
        <v>2066</v>
      </c>
      <c r="C3913" s="12" t="n">
        <v>126</v>
      </c>
      <c r="D3913" s="12" t="n">
        <v>1</v>
      </c>
      <c r="E3913" s="16" t="n">
        <v>1359</v>
      </c>
      <c r="F3913" s="12" t="n">
        <v>0</v>
      </c>
      <c r="G3913" s="12" t="str">
        <f aca="false">INDEX(Products!$C$2:$C$181,MATCH(C3913,Products!$A$2:$A$181,0))</f>
        <v>Sports &amp; Fitness</v>
      </c>
      <c r="H3913" s="16" t="n">
        <f aca="false">INDEX(Products!$E$2:$E$181,MATCH(C3913,Products!$A$2:$A$181,0))</f>
        <v>852.12</v>
      </c>
      <c r="I3913" s="12" t="str">
        <f aca="false">INDEX(Orders!$G$2:$G$3525,MATCH(B3913,Orders!$A$2:$A$3525,0))</f>
        <v>Returned</v>
      </c>
      <c r="J3913" s="16" t="n">
        <f aca="false">D3913*E3913*(1-F3913/100)</f>
        <v>1359</v>
      </c>
      <c r="K3913" s="16" t="n">
        <f aca="false">D3913*H3913</f>
        <v>852.12</v>
      </c>
      <c r="L3913" s="16" t="n">
        <f aca="false">J3913-K3913</f>
        <v>506.88</v>
      </c>
    </row>
    <row r="3914" customFormat="false" ht="15" hidden="false" customHeight="false" outlineLevel="0" collapsed="false">
      <c r="A3914" s="12" t="n">
        <v>3913</v>
      </c>
      <c r="B3914" s="12" t="n">
        <v>2066</v>
      </c>
      <c r="C3914" s="12" t="n">
        <v>6</v>
      </c>
      <c r="D3914" s="12" t="n">
        <v>1</v>
      </c>
      <c r="E3914" s="16" t="n">
        <v>919</v>
      </c>
      <c r="F3914" s="12" t="n">
        <v>0</v>
      </c>
      <c r="G3914" s="12" t="str">
        <f aca="false">INDEX(Products!$C$2:$C$181,MATCH(C3914,Products!$A$2:$A$181,0))</f>
        <v>Electronics</v>
      </c>
      <c r="H3914" s="16" t="n">
        <f aca="false">INDEX(Products!$E$2:$E$181,MATCH(C3914,Products!$A$2:$A$181,0))</f>
        <v>683.72</v>
      </c>
      <c r="I3914" s="12" t="str">
        <f aca="false">INDEX(Orders!$G$2:$G$3525,MATCH(B3914,Orders!$A$2:$A$3525,0))</f>
        <v>Returned</v>
      </c>
      <c r="J3914" s="16" t="n">
        <f aca="false">D3914*E3914*(1-F3914/100)</f>
        <v>919</v>
      </c>
      <c r="K3914" s="16" t="n">
        <f aca="false">D3914*H3914</f>
        <v>683.72</v>
      </c>
      <c r="L3914" s="16" t="n">
        <f aca="false">J3914-K3914</f>
        <v>235.28</v>
      </c>
    </row>
    <row r="3915" customFormat="false" ht="15" hidden="false" customHeight="false" outlineLevel="0" collapsed="false">
      <c r="A3915" s="12" t="n">
        <v>3914</v>
      </c>
      <c r="B3915" s="12" t="n">
        <v>2066</v>
      </c>
      <c r="C3915" s="12" t="n">
        <v>16</v>
      </c>
      <c r="D3915" s="12" t="n">
        <v>1</v>
      </c>
      <c r="E3915" s="16" t="n">
        <v>3969</v>
      </c>
      <c r="F3915" s="12" t="n">
        <v>15</v>
      </c>
      <c r="G3915" s="12" t="str">
        <f aca="false">INDEX(Products!$C$2:$C$181,MATCH(C3915,Products!$A$2:$A$181,0))</f>
        <v>Electronics</v>
      </c>
      <c r="H3915" s="16" t="n">
        <f aca="false">INDEX(Products!$E$2:$E$181,MATCH(C3915,Products!$A$2:$A$181,0))</f>
        <v>2318.31</v>
      </c>
      <c r="I3915" s="12" t="str">
        <f aca="false">INDEX(Orders!$G$2:$G$3525,MATCH(B3915,Orders!$A$2:$A$3525,0))</f>
        <v>Returned</v>
      </c>
      <c r="J3915" s="16" t="n">
        <f aca="false">D3915*E3915*(1-F3915/100)</f>
        <v>3373.65</v>
      </c>
      <c r="K3915" s="16" t="n">
        <f aca="false">D3915*H3915</f>
        <v>2318.31</v>
      </c>
      <c r="L3915" s="16" t="n">
        <f aca="false">J3915-K3915</f>
        <v>1055.34</v>
      </c>
    </row>
    <row r="3916" customFormat="false" ht="15" hidden="false" customHeight="false" outlineLevel="0" collapsed="false">
      <c r="A3916" s="12" t="n">
        <v>3915</v>
      </c>
      <c r="B3916" s="12" t="n">
        <v>2067</v>
      </c>
      <c r="C3916" s="12" t="n">
        <v>123</v>
      </c>
      <c r="D3916" s="12" t="n">
        <v>3</v>
      </c>
      <c r="E3916" s="16" t="n">
        <v>319</v>
      </c>
      <c r="F3916" s="12" t="n">
        <v>0</v>
      </c>
      <c r="G3916" s="12" t="str">
        <f aca="false">INDEX(Products!$C$2:$C$181,MATCH(C3916,Products!$A$2:$A$181,0))</f>
        <v>Sports &amp; Fitness</v>
      </c>
      <c r="H3916" s="16" t="n">
        <f aca="false">INDEX(Products!$E$2:$E$181,MATCH(C3916,Products!$A$2:$A$181,0))</f>
        <v>234.68</v>
      </c>
      <c r="I3916" s="12" t="str">
        <f aca="false">INDEX(Orders!$G$2:$G$3525,MATCH(B3916,Orders!$A$2:$A$3525,0))</f>
        <v>Returned</v>
      </c>
      <c r="J3916" s="16" t="n">
        <f aca="false">D3916*E3916*(1-F3916/100)</f>
        <v>957</v>
      </c>
      <c r="K3916" s="16" t="n">
        <f aca="false">D3916*H3916</f>
        <v>704.04</v>
      </c>
      <c r="L3916" s="16" t="n">
        <f aca="false">J3916-K3916</f>
        <v>252.96</v>
      </c>
    </row>
    <row r="3917" customFormat="false" ht="15" hidden="false" customHeight="false" outlineLevel="0" collapsed="false">
      <c r="A3917" s="12" t="n">
        <v>3916</v>
      </c>
      <c r="B3917" s="12" t="n">
        <v>2067</v>
      </c>
      <c r="C3917" s="12" t="n">
        <v>22</v>
      </c>
      <c r="D3917" s="12" t="n">
        <v>1</v>
      </c>
      <c r="E3917" s="16" t="n">
        <v>989</v>
      </c>
      <c r="F3917" s="12" t="n">
        <v>5</v>
      </c>
      <c r="G3917" s="12" t="str">
        <f aca="false">INDEX(Products!$C$2:$C$181,MATCH(C3917,Products!$A$2:$A$181,0))</f>
        <v>Electronics</v>
      </c>
      <c r="H3917" s="16" t="n">
        <f aca="false">INDEX(Products!$E$2:$E$181,MATCH(C3917,Products!$A$2:$A$181,0))</f>
        <v>723.81</v>
      </c>
      <c r="I3917" s="12" t="str">
        <f aca="false">INDEX(Orders!$G$2:$G$3525,MATCH(B3917,Orders!$A$2:$A$3525,0))</f>
        <v>Returned</v>
      </c>
      <c r="J3917" s="16" t="n">
        <f aca="false">D3917*E3917*(1-F3917/100)</f>
        <v>939.55</v>
      </c>
      <c r="K3917" s="16" t="n">
        <f aca="false">D3917*H3917</f>
        <v>723.81</v>
      </c>
      <c r="L3917" s="16" t="n">
        <f aca="false">J3917-K3917</f>
        <v>215.74</v>
      </c>
    </row>
    <row r="3918" customFormat="false" ht="15" hidden="false" customHeight="false" outlineLevel="0" collapsed="false">
      <c r="A3918" s="12" t="n">
        <v>3917</v>
      </c>
      <c r="B3918" s="12" t="n">
        <v>2067</v>
      </c>
      <c r="C3918" s="12" t="n">
        <v>179</v>
      </c>
      <c r="D3918" s="12" t="n">
        <v>1</v>
      </c>
      <c r="E3918" s="16" t="n">
        <v>129</v>
      </c>
      <c r="F3918" s="12" t="n">
        <v>10</v>
      </c>
      <c r="G3918" s="12" t="str">
        <f aca="false">INDEX(Products!$C$2:$C$181,MATCH(C3918,Products!$A$2:$A$181,0))</f>
        <v>Books &amp; Stationery</v>
      </c>
      <c r="H3918" s="16" t="n">
        <f aca="false">INDEX(Products!$E$2:$E$181,MATCH(C3918,Products!$A$2:$A$181,0))</f>
        <v>86.06</v>
      </c>
      <c r="I3918" s="12" t="str">
        <f aca="false">INDEX(Orders!$G$2:$G$3525,MATCH(B3918,Orders!$A$2:$A$3525,0))</f>
        <v>Returned</v>
      </c>
      <c r="J3918" s="16" t="n">
        <f aca="false">D3918*E3918*(1-F3918/100)</f>
        <v>116.1</v>
      </c>
      <c r="K3918" s="16" t="n">
        <f aca="false">D3918*H3918</f>
        <v>86.06</v>
      </c>
      <c r="L3918" s="16" t="n">
        <f aca="false">J3918-K3918</f>
        <v>30.04</v>
      </c>
    </row>
    <row r="3919" customFormat="false" ht="15" hidden="false" customHeight="false" outlineLevel="0" collapsed="false">
      <c r="A3919" s="12" t="n">
        <v>3918</v>
      </c>
      <c r="B3919" s="12" t="n">
        <v>2068</v>
      </c>
      <c r="C3919" s="12" t="n">
        <v>61</v>
      </c>
      <c r="D3919" s="12" t="n">
        <v>1</v>
      </c>
      <c r="E3919" s="16" t="n">
        <v>2489</v>
      </c>
      <c r="F3919" s="12" t="n">
        <v>5</v>
      </c>
      <c r="G3919" s="12" t="str">
        <f aca="false">INDEX(Products!$C$2:$C$181,MATCH(C3919,Products!$A$2:$A$181,0))</f>
        <v>Fashion</v>
      </c>
      <c r="H3919" s="16" t="n">
        <f aca="false">INDEX(Products!$E$2:$E$181,MATCH(C3919,Products!$A$2:$A$181,0))</f>
        <v>1815.02</v>
      </c>
      <c r="I3919" s="12" t="str">
        <f aca="false">INDEX(Orders!$G$2:$G$3525,MATCH(B3919,Orders!$A$2:$A$3525,0))</f>
        <v>Delivered</v>
      </c>
      <c r="J3919" s="16" t="n">
        <f aca="false">D3919*E3919*(1-F3919/100)</f>
        <v>2364.55</v>
      </c>
      <c r="K3919" s="16" t="n">
        <f aca="false">D3919*H3919</f>
        <v>1815.02</v>
      </c>
      <c r="L3919" s="16" t="n">
        <f aca="false">J3919-K3919</f>
        <v>549.53</v>
      </c>
    </row>
    <row r="3920" customFormat="false" ht="15" hidden="false" customHeight="false" outlineLevel="0" collapsed="false">
      <c r="A3920" s="12" t="n">
        <v>3919</v>
      </c>
      <c r="B3920" s="12" t="n">
        <v>2068</v>
      </c>
      <c r="C3920" s="12" t="n">
        <v>38</v>
      </c>
      <c r="D3920" s="12" t="n">
        <v>1</v>
      </c>
      <c r="E3920" s="16" t="n">
        <v>3659</v>
      </c>
      <c r="F3920" s="12" t="n">
        <v>5</v>
      </c>
      <c r="G3920" s="12" t="str">
        <f aca="false">INDEX(Products!$C$2:$C$181,MATCH(C3920,Products!$A$2:$A$181,0))</f>
        <v>Home &amp; Kitchen</v>
      </c>
      <c r="H3920" s="16" t="n">
        <f aca="false">INDEX(Products!$E$2:$E$181,MATCH(C3920,Products!$A$2:$A$181,0))</f>
        <v>2545.94</v>
      </c>
      <c r="I3920" s="12" t="str">
        <f aca="false">INDEX(Orders!$G$2:$G$3525,MATCH(B3920,Orders!$A$2:$A$3525,0))</f>
        <v>Delivered</v>
      </c>
      <c r="J3920" s="16" t="n">
        <f aca="false">D3920*E3920*(1-F3920/100)</f>
        <v>3476.05</v>
      </c>
      <c r="K3920" s="16" t="n">
        <f aca="false">D3920*H3920</f>
        <v>2545.94</v>
      </c>
      <c r="L3920" s="16" t="n">
        <f aca="false">J3920-K3920</f>
        <v>930.11</v>
      </c>
    </row>
    <row r="3921" customFormat="false" ht="15" hidden="false" customHeight="false" outlineLevel="0" collapsed="false">
      <c r="A3921" s="12" t="n">
        <v>3920</v>
      </c>
      <c r="B3921" s="12" t="n">
        <v>2069</v>
      </c>
      <c r="C3921" s="12" t="n">
        <v>39</v>
      </c>
      <c r="D3921" s="12" t="n">
        <v>3</v>
      </c>
      <c r="E3921" s="16" t="n">
        <v>3959</v>
      </c>
      <c r="F3921" s="12" t="n">
        <v>0</v>
      </c>
      <c r="G3921" s="12" t="str">
        <f aca="false">INDEX(Products!$C$2:$C$181,MATCH(C3921,Products!$A$2:$A$181,0))</f>
        <v>Home &amp; Kitchen</v>
      </c>
      <c r="H3921" s="16" t="n">
        <f aca="false">INDEX(Products!$E$2:$E$181,MATCH(C3921,Products!$A$2:$A$181,0))</f>
        <v>2236.08</v>
      </c>
      <c r="I3921" s="12" t="str">
        <f aca="false">INDEX(Orders!$G$2:$G$3525,MATCH(B3921,Orders!$A$2:$A$3525,0))</f>
        <v>Delivered</v>
      </c>
      <c r="J3921" s="16" t="n">
        <f aca="false">D3921*E3921*(1-F3921/100)</f>
        <v>11877</v>
      </c>
      <c r="K3921" s="16" t="n">
        <f aca="false">D3921*H3921</f>
        <v>6708.24</v>
      </c>
      <c r="L3921" s="16" t="n">
        <f aca="false">J3921-K3921</f>
        <v>5168.76</v>
      </c>
    </row>
    <row r="3922" customFormat="false" ht="15" hidden="false" customHeight="false" outlineLevel="0" collapsed="false">
      <c r="A3922" s="12" t="n">
        <v>3921</v>
      </c>
      <c r="B3922" s="12" t="n">
        <v>2069</v>
      </c>
      <c r="C3922" s="12" t="n">
        <v>35</v>
      </c>
      <c r="D3922" s="12" t="n">
        <v>1</v>
      </c>
      <c r="E3922" s="16" t="n">
        <v>749</v>
      </c>
      <c r="F3922" s="12" t="n">
        <v>0</v>
      </c>
      <c r="G3922" s="12" t="str">
        <f aca="false">INDEX(Products!$C$2:$C$181,MATCH(C3922,Products!$A$2:$A$181,0))</f>
        <v>Home &amp; Kitchen</v>
      </c>
      <c r="H3922" s="16" t="n">
        <f aca="false">INDEX(Products!$E$2:$E$181,MATCH(C3922,Products!$A$2:$A$181,0))</f>
        <v>559.79</v>
      </c>
      <c r="I3922" s="12" t="str">
        <f aca="false">INDEX(Orders!$G$2:$G$3525,MATCH(B3922,Orders!$A$2:$A$3525,0))</f>
        <v>Delivered</v>
      </c>
      <c r="J3922" s="16" t="n">
        <f aca="false">D3922*E3922*(1-F3922/100)</f>
        <v>749</v>
      </c>
      <c r="K3922" s="16" t="n">
        <f aca="false">D3922*H3922</f>
        <v>559.79</v>
      </c>
      <c r="L3922" s="16" t="n">
        <f aca="false">J3922-K3922</f>
        <v>189.21</v>
      </c>
    </row>
    <row r="3923" customFormat="false" ht="15" hidden="false" customHeight="false" outlineLevel="0" collapsed="false">
      <c r="A3923" s="12" t="n">
        <v>3922</v>
      </c>
      <c r="B3923" s="12" t="n">
        <v>2069</v>
      </c>
      <c r="C3923" s="12" t="n">
        <v>33</v>
      </c>
      <c r="D3923" s="12" t="n">
        <v>1</v>
      </c>
      <c r="E3923" s="16" t="n">
        <v>1699</v>
      </c>
      <c r="F3923" s="12" t="n">
        <v>20</v>
      </c>
      <c r="G3923" s="12" t="str">
        <f aca="false">INDEX(Products!$C$2:$C$181,MATCH(C3923,Products!$A$2:$A$181,0))</f>
        <v>Home &amp; Kitchen</v>
      </c>
      <c r="H3923" s="16" t="n">
        <f aca="false">INDEX(Products!$E$2:$E$181,MATCH(C3923,Products!$A$2:$A$181,0))</f>
        <v>1118.86</v>
      </c>
      <c r="I3923" s="12" t="str">
        <f aca="false">INDEX(Orders!$G$2:$G$3525,MATCH(B3923,Orders!$A$2:$A$3525,0))</f>
        <v>Delivered</v>
      </c>
      <c r="J3923" s="16" t="n">
        <f aca="false">D3923*E3923*(1-F3923/100)</f>
        <v>1359.2</v>
      </c>
      <c r="K3923" s="16" t="n">
        <f aca="false">D3923*H3923</f>
        <v>1118.86</v>
      </c>
      <c r="L3923" s="16" t="n">
        <f aca="false">J3923-K3923</f>
        <v>240.34</v>
      </c>
    </row>
    <row r="3924" customFormat="false" ht="15" hidden="false" customHeight="false" outlineLevel="0" collapsed="false">
      <c r="A3924" s="12" t="n">
        <v>3923</v>
      </c>
      <c r="B3924" s="12" t="n">
        <v>2070</v>
      </c>
      <c r="C3924" s="12" t="n">
        <v>1</v>
      </c>
      <c r="D3924" s="12" t="n">
        <v>1</v>
      </c>
      <c r="E3924" s="16" t="n">
        <v>2759</v>
      </c>
      <c r="F3924" s="12" t="n">
        <v>5</v>
      </c>
      <c r="G3924" s="12" t="str">
        <f aca="false">INDEX(Products!$C$2:$C$181,MATCH(C3924,Products!$A$2:$A$181,0))</f>
        <v>Electronics</v>
      </c>
      <c r="H3924" s="16" t="n">
        <f aca="false">INDEX(Products!$E$2:$E$181,MATCH(C3924,Products!$A$2:$A$181,0))</f>
        <v>2042.05</v>
      </c>
      <c r="I3924" s="12" t="str">
        <f aca="false">INDEX(Orders!$G$2:$G$3525,MATCH(B3924,Orders!$A$2:$A$3525,0))</f>
        <v>Delivered</v>
      </c>
      <c r="J3924" s="16" t="n">
        <f aca="false">D3924*E3924*(1-F3924/100)</f>
        <v>2621.05</v>
      </c>
      <c r="K3924" s="16" t="n">
        <f aca="false">D3924*H3924</f>
        <v>2042.05</v>
      </c>
      <c r="L3924" s="16" t="n">
        <f aca="false">J3924-K3924</f>
        <v>579</v>
      </c>
    </row>
    <row r="3925" customFormat="false" ht="15" hidden="false" customHeight="false" outlineLevel="0" collapsed="false">
      <c r="A3925" s="12" t="n">
        <v>3924</v>
      </c>
      <c r="B3925" s="12" t="n">
        <v>2071</v>
      </c>
      <c r="C3925" s="12" t="n">
        <v>130</v>
      </c>
      <c r="D3925" s="12" t="n">
        <v>2</v>
      </c>
      <c r="E3925" s="16" t="n">
        <v>2399</v>
      </c>
      <c r="F3925" s="12" t="n">
        <v>0</v>
      </c>
      <c r="G3925" s="12" t="str">
        <f aca="false">INDEX(Products!$C$2:$C$181,MATCH(C3925,Products!$A$2:$A$181,0))</f>
        <v>Sports &amp; Fitness</v>
      </c>
      <c r="H3925" s="16" t="n">
        <f aca="false">INDEX(Products!$E$2:$E$181,MATCH(C3925,Products!$A$2:$A$181,0))</f>
        <v>1366.08</v>
      </c>
      <c r="I3925" s="12" t="str">
        <f aca="false">INDEX(Orders!$G$2:$G$3525,MATCH(B3925,Orders!$A$2:$A$3525,0))</f>
        <v>Delivered</v>
      </c>
      <c r="J3925" s="16" t="n">
        <f aca="false">D3925*E3925*(1-F3925/100)</f>
        <v>4798</v>
      </c>
      <c r="K3925" s="16" t="n">
        <f aca="false">D3925*H3925</f>
        <v>2732.16</v>
      </c>
      <c r="L3925" s="16" t="n">
        <f aca="false">J3925-K3925</f>
        <v>2065.84</v>
      </c>
    </row>
    <row r="3926" customFormat="false" ht="15" hidden="false" customHeight="false" outlineLevel="0" collapsed="false">
      <c r="A3926" s="12" t="n">
        <v>3925</v>
      </c>
      <c r="B3926" s="12" t="n">
        <v>2071</v>
      </c>
      <c r="C3926" s="12" t="n">
        <v>35</v>
      </c>
      <c r="D3926" s="12" t="n">
        <v>3</v>
      </c>
      <c r="E3926" s="16" t="n">
        <v>749</v>
      </c>
      <c r="F3926" s="12" t="n">
        <v>10</v>
      </c>
      <c r="G3926" s="12" t="str">
        <f aca="false">INDEX(Products!$C$2:$C$181,MATCH(C3926,Products!$A$2:$A$181,0))</f>
        <v>Home &amp; Kitchen</v>
      </c>
      <c r="H3926" s="16" t="n">
        <f aca="false">INDEX(Products!$E$2:$E$181,MATCH(C3926,Products!$A$2:$A$181,0))</f>
        <v>559.79</v>
      </c>
      <c r="I3926" s="12" t="str">
        <f aca="false">INDEX(Orders!$G$2:$G$3525,MATCH(B3926,Orders!$A$2:$A$3525,0))</f>
        <v>Delivered</v>
      </c>
      <c r="J3926" s="16" t="n">
        <f aca="false">D3926*E3926*(1-F3926/100)</f>
        <v>2022.3</v>
      </c>
      <c r="K3926" s="16" t="n">
        <f aca="false">D3926*H3926</f>
        <v>1679.37</v>
      </c>
      <c r="L3926" s="16" t="n">
        <f aca="false">J3926-K3926</f>
        <v>342.93</v>
      </c>
    </row>
    <row r="3927" customFormat="false" ht="15" hidden="false" customHeight="false" outlineLevel="0" collapsed="false">
      <c r="A3927" s="12" t="n">
        <v>3926</v>
      </c>
      <c r="B3927" s="12" t="n">
        <v>2072</v>
      </c>
      <c r="C3927" s="12" t="n">
        <v>179</v>
      </c>
      <c r="D3927" s="12" t="n">
        <v>1</v>
      </c>
      <c r="E3927" s="16" t="n">
        <v>129</v>
      </c>
      <c r="F3927" s="12" t="n">
        <v>0</v>
      </c>
      <c r="G3927" s="12" t="str">
        <f aca="false">INDEX(Products!$C$2:$C$181,MATCH(C3927,Products!$A$2:$A$181,0))</f>
        <v>Books &amp; Stationery</v>
      </c>
      <c r="H3927" s="16" t="n">
        <f aca="false">INDEX(Products!$E$2:$E$181,MATCH(C3927,Products!$A$2:$A$181,0))</f>
        <v>86.06</v>
      </c>
      <c r="I3927" s="12" t="str">
        <f aca="false">INDEX(Orders!$G$2:$G$3525,MATCH(B3927,Orders!$A$2:$A$3525,0))</f>
        <v>Delivered</v>
      </c>
      <c r="J3927" s="16" t="n">
        <f aca="false">D3927*E3927*(1-F3927/100)</f>
        <v>129</v>
      </c>
      <c r="K3927" s="16" t="n">
        <f aca="false">D3927*H3927</f>
        <v>86.06</v>
      </c>
      <c r="L3927" s="16" t="n">
        <f aca="false">J3927-K3927</f>
        <v>42.94</v>
      </c>
    </row>
    <row r="3928" customFormat="false" ht="15" hidden="false" customHeight="false" outlineLevel="0" collapsed="false">
      <c r="A3928" s="12" t="n">
        <v>3927</v>
      </c>
      <c r="B3928" s="12" t="n">
        <v>2072</v>
      </c>
      <c r="C3928" s="12" t="n">
        <v>162</v>
      </c>
      <c r="D3928" s="12" t="n">
        <v>2</v>
      </c>
      <c r="E3928" s="16" t="n">
        <v>639</v>
      </c>
      <c r="F3928" s="12" t="n">
        <v>0</v>
      </c>
      <c r="G3928" s="12" t="str">
        <f aca="false">INDEX(Products!$C$2:$C$181,MATCH(C3928,Products!$A$2:$A$181,0))</f>
        <v>Books &amp; Stationery</v>
      </c>
      <c r="H3928" s="16" t="n">
        <f aca="false">INDEX(Products!$E$2:$E$181,MATCH(C3928,Products!$A$2:$A$181,0))</f>
        <v>387.23</v>
      </c>
      <c r="I3928" s="12" t="str">
        <f aca="false">INDEX(Orders!$G$2:$G$3525,MATCH(B3928,Orders!$A$2:$A$3525,0))</f>
        <v>Delivered</v>
      </c>
      <c r="J3928" s="16" t="n">
        <f aca="false">D3928*E3928*(1-F3928/100)</f>
        <v>1278</v>
      </c>
      <c r="K3928" s="16" t="n">
        <f aca="false">D3928*H3928</f>
        <v>774.46</v>
      </c>
      <c r="L3928" s="16" t="n">
        <f aca="false">J3928-K3928</f>
        <v>503.54</v>
      </c>
    </row>
    <row r="3929" customFormat="false" ht="15" hidden="false" customHeight="false" outlineLevel="0" collapsed="false">
      <c r="A3929" s="12" t="n">
        <v>3928</v>
      </c>
      <c r="B3929" s="12" t="n">
        <v>2073</v>
      </c>
      <c r="C3929" s="12" t="n">
        <v>27</v>
      </c>
      <c r="D3929" s="12" t="n">
        <v>1</v>
      </c>
      <c r="E3929" s="16" t="n">
        <v>5699</v>
      </c>
      <c r="F3929" s="12" t="n">
        <v>10</v>
      </c>
      <c r="G3929" s="12" t="str">
        <f aca="false">INDEX(Products!$C$2:$C$181,MATCH(C3929,Products!$A$2:$A$181,0))</f>
        <v>Electronics</v>
      </c>
      <c r="H3929" s="16" t="n">
        <f aca="false">INDEX(Products!$E$2:$E$181,MATCH(C3929,Products!$A$2:$A$181,0))</f>
        <v>4154.37</v>
      </c>
      <c r="I3929" s="12" t="str">
        <f aca="false">INDEX(Orders!$G$2:$G$3525,MATCH(B3929,Orders!$A$2:$A$3525,0))</f>
        <v>Cancelled</v>
      </c>
      <c r="J3929" s="16" t="n">
        <f aca="false">D3929*E3929*(1-F3929/100)</f>
        <v>5129.1</v>
      </c>
      <c r="K3929" s="16" t="n">
        <f aca="false">D3929*H3929</f>
        <v>4154.37</v>
      </c>
      <c r="L3929" s="16" t="n">
        <f aca="false">J3929-K3929</f>
        <v>974.730000000001</v>
      </c>
    </row>
    <row r="3930" customFormat="false" ht="15" hidden="false" customHeight="false" outlineLevel="0" collapsed="false">
      <c r="A3930" s="12" t="n">
        <v>3929</v>
      </c>
      <c r="B3930" s="12" t="n">
        <v>2073</v>
      </c>
      <c r="C3930" s="12" t="n">
        <v>63</v>
      </c>
      <c r="D3930" s="12" t="n">
        <v>1</v>
      </c>
      <c r="E3930" s="16" t="n">
        <v>929</v>
      </c>
      <c r="F3930" s="12" t="n">
        <v>10</v>
      </c>
      <c r="G3930" s="12" t="str">
        <f aca="false">INDEX(Products!$C$2:$C$181,MATCH(C3930,Products!$A$2:$A$181,0))</f>
        <v>Fashion</v>
      </c>
      <c r="H3930" s="16" t="n">
        <f aca="false">INDEX(Products!$E$2:$E$181,MATCH(C3930,Products!$A$2:$A$181,0))</f>
        <v>590.31</v>
      </c>
      <c r="I3930" s="12" t="str">
        <f aca="false">INDEX(Orders!$G$2:$G$3525,MATCH(B3930,Orders!$A$2:$A$3525,0))</f>
        <v>Cancelled</v>
      </c>
      <c r="J3930" s="16" t="n">
        <f aca="false">D3930*E3930*(1-F3930/100)</f>
        <v>836.1</v>
      </c>
      <c r="K3930" s="16" t="n">
        <f aca="false">D3930*H3930</f>
        <v>590.31</v>
      </c>
      <c r="L3930" s="16" t="n">
        <f aca="false">J3930-K3930</f>
        <v>245.79</v>
      </c>
    </row>
    <row r="3931" customFormat="false" ht="15" hidden="false" customHeight="false" outlineLevel="0" collapsed="false">
      <c r="A3931" s="12" t="n">
        <v>3930</v>
      </c>
      <c r="B3931" s="12" t="n">
        <v>2073</v>
      </c>
      <c r="C3931" s="12" t="n">
        <v>129</v>
      </c>
      <c r="D3931" s="12" t="n">
        <v>1</v>
      </c>
      <c r="E3931" s="16" t="n">
        <v>3769</v>
      </c>
      <c r="F3931" s="12" t="n">
        <v>0</v>
      </c>
      <c r="G3931" s="12" t="str">
        <f aca="false">INDEX(Products!$C$2:$C$181,MATCH(C3931,Products!$A$2:$A$181,0))</f>
        <v>Sports &amp; Fitness</v>
      </c>
      <c r="H3931" s="16" t="n">
        <f aca="false">INDEX(Products!$E$2:$E$181,MATCH(C3931,Products!$A$2:$A$181,0))</f>
        <v>2597.62</v>
      </c>
      <c r="I3931" s="12" t="str">
        <f aca="false">INDEX(Orders!$G$2:$G$3525,MATCH(B3931,Orders!$A$2:$A$3525,0))</f>
        <v>Cancelled</v>
      </c>
      <c r="J3931" s="16" t="n">
        <f aca="false">D3931*E3931*(1-F3931/100)</f>
        <v>3769</v>
      </c>
      <c r="K3931" s="16" t="n">
        <f aca="false">D3931*H3931</f>
        <v>2597.62</v>
      </c>
      <c r="L3931" s="16" t="n">
        <f aca="false">J3931-K3931</f>
        <v>1171.38</v>
      </c>
    </row>
    <row r="3932" customFormat="false" ht="15" hidden="false" customHeight="false" outlineLevel="0" collapsed="false">
      <c r="A3932" s="12" t="n">
        <v>3931</v>
      </c>
      <c r="B3932" s="12" t="n">
        <v>2073</v>
      </c>
      <c r="C3932" s="12" t="n">
        <v>90</v>
      </c>
      <c r="D3932" s="12" t="n">
        <v>1</v>
      </c>
      <c r="E3932" s="16" t="n">
        <v>2839</v>
      </c>
      <c r="F3932" s="12" t="n">
        <v>15</v>
      </c>
      <c r="G3932" s="12" t="str">
        <f aca="false">INDEX(Products!$C$2:$C$181,MATCH(C3932,Products!$A$2:$A$181,0))</f>
        <v>Fashion</v>
      </c>
      <c r="H3932" s="16" t="n">
        <f aca="false">INDEX(Products!$E$2:$E$181,MATCH(C3932,Products!$A$2:$A$181,0))</f>
        <v>1639.53</v>
      </c>
      <c r="I3932" s="12" t="str">
        <f aca="false">INDEX(Orders!$G$2:$G$3525,MATCH(B3932,Orders!$A$2:$A$3525,0))</f>
        <v>Cancelled</v>
      </c>
      <c r="J3932" s="16" t="n">
        <f aca="false">D3932*E3932*(1-F3932/100)</f>
        <v>2413.15</v>
      </c>
      <c r="K3932" s="16" t="n">
        <f aca="false">D3932*H3932</f>
        <v>1639.53</v>
      </c>
      <c r="L3932" s="16" t="n">
        <f aca="false">J3932-K3932</f>
        <v>773.62</v>
      </c>
    </row>
    <row r="3933" customFormat="false" ht="15" hidden="false" customHeight="false" outlineLevel="0" collapsed="false">
      <c r="A3933" s="12" t="n">
        <v>3932</v>
      </c>
      <c r="B3933" s="12" t="n">
        <v>2074</v>
      </c>
      <c r="C3933" s="12" t="n">
        <v>103</v>
      </c>
      <c r="D3933" s="12" t="n">
        <v>1</v>
      </c>
      <c r="E3933" s="16" t="n">
        <v>1159</v>
      </c>
      <c r="F3933" s="12" t="n">
        <v>5</v>
      </c>
      <c r="G3933" s="12" t="str">
        <f aca="false">INDEX(Products!$C$2:$C$181,MATCH(C3933,Products!$A$2:$A$181,0))</f>
        <v>Beauty</v>
      </c>
      <c r="H3933" s="16" t="n">
        <f aca="false">INDEX(Products!$E$2:$E$181,MATCH(C3933,Products!$A$2:$A$181,0))</f>
        <v>639.58</v>
      </c>
      <c r="I3933" s="12" t="str">
        <f aca="false">INDEX(Orders!$G$2:$G$3525,MATCH(B3933,Orders!$A$2:$A$3525,0))</f>
        <v>Delivered</v>
      </c>
      <c r="J3933" s="16" t="n">
        <f aca="false">D3933*E3933*(1-F3933/100)</f>
        <v>1101.05</v>
      </c>
      <c r="K3933" s="16" t="n">
        <f aca="false">D3933*H3933</f>
        <v>639.58</v>
      </c>
      <c r="L3933" s="16" t="n">
        <f aca="false">J3933-K3933</f>
        <v>461.47</v>
      </c>
    </row>
    <row r="3934" customFormat="false" ht="15" hidden="false" customHeight="false" outlineLevel="0" collapsed="false">
      <c r="A3934" s="12" t="n">
        <v>3933</v>
      </c>
      <c r="B3934" s="12" t="n">
        <v>2075</v>
      </c>
      <c r="C3934" s="12" t="n">
        <v>7</v>
      </c>
      <c r="D3934" s="12" t="n">
        <v>2</v>
      </c>
      <c r="E3934" s="16" t="n">
        <v>5139</v>
      </c>
      <c r="F3934" s="12" t="n">
        <v>0</v>
      </c>
      <c r="G3934" s="12" t="str">
        <f aca="false">INDEX(Products!$C$2:$C$181,MATCH(C3934,Products!$A$2:$A$181,0))</f>
        <v>Electronics</v>
      </c>
      <c r="H3934" s="16" t="n">
        <f aca="false">INDEX(Products!$E$2:$E$181,MATCH(C3934,Products!$A$2:$A$181,0))</f>
        <v>3044.69</v>
      </c>
      <c r="I3934" s="12" t="str">
        <f aca="false">INDEX(Orders!$G$2:$G$3525,MATCH(B3934,Orders!$A$2:$A$3525,0))</f>
        <v>Delivered</v>
      </c>
      <c r="J3934" s="16" t="n">
        <f aca="false">D3934*E3934*(1-F3934/100)</f>
        <v>10278</v>
      </c>
      <c r="K3934" s="16" t="n">
        <f aca="false">D3934*H3934</f>
        <v>6089.38</v>
      </c>
      <c r="L3934" s="16" t="n">
        <f aca="false">J3934-K3934</f>
        <v>4188.62</v>
      </c>
    </row>
    <row r="3935" customFormat="false" ht="15" hidden="false" customHeight="false" outlineLevel="0" collapsed="false">
      <c r="A3935" s="12" t="n">
        <v>3934</v>
      </c>
      <c r="B3935" s="12" t="n">
        <v>2076</v>
      </c>
      <c r="C3935" s="12" t="n">
        <v>135</v>
      </c>
      <c r="D3935" s="12" t="n">
        <v>1</v>
      </c>
      <c r="E3935" s="16" t="n">
        <v>1609</v>
      </c>
      <c r="F3935" s="12" t="n">
        <v>10</v>
      </c>
      <c r="G3935" s="12" t="str">
        <f aca="false">INDEX(Products!$C$2:$C$181,MATCH(C3935,Products!$A$2:$A$181,0))</f>
        <v>Sports &amp; Fitness</v>
      </c>
      <c r="H3935" s="16" t="n">
        <f aca="false">INDEX(Products!$E$2:$E$181,MATCH(C3935,Products!$A$2:$A$181,0))</f>
        <v>979.43</v>
      </c>
      <c r="I3935" s="12" t="str">
        <f aca="false">INDEX(Orders!$G$2:$G$3525,MATCH(B3935,Orders!$A$2:$A$3525,0))</f>
        <v>Delivered</v>
      </c>
      <c r="J3935" s="16" t="n">
        <f aca="false">D3935*E3935*(1-F3935/100)</f>
        <v>1448.1</v>
      </c>
      <c r="K3935" s="16" t="n">
        <f aca="false">D3935*H3935</f>
        <v>979.43</v>
      </c>
      <c r="L3935" s="16" t="n">
        <f aca="false">J3935-K3935</f>
        <v>468.67</v>
      </c>
    </row>
    <row r="3936" customFormat="false" ht="15" hidden="false" customHeight="false" outlineLevel="0" collapsed="false">
      <c r="A3936" s="12" t="n">
        <v>3935</v>
      </c>
      <c r="B3936" s="12" t="n">
        <v>2076</v>
      </c>
      <c r="C3936" s="12" t="n">
        <v>139</v>
      </c>
      <c r="D3936" s="12" t="n">
        <v>1</v>
      </c>
      <c r="E3936" s="16" t="n">
        <v>3249</v>
      </c>
      <c r="F3936" s="12" t="n">
        <v>5</v>
      </c>
      <c r="G3936" s="12" t="str">
        <f aca="false">INDEX(Products!$C$2:$C$181,MATCH(C3936,Products!$A$2:$A$181,0))</f>
        <v>Sports &amp; Fitness</v>
      </c>
      <c r="H3936" s="16" t="n">
        <f aca="false">INDEX(Products!$E$2:$E$181,MATCH(C3936,Products!$A$2:$A$181,0))</f>
        <v>2209.3</v>
      </c>
      <c r="I3936" s="12" t="str">
        <f aca="false">INDEX(Orders!$G$2:$G$3525,MATCH(B3936,Orders!$A$2:$A$3525,0))</f>
        <v>Delivered</v>
      </c>
      <c r="J3936" s="16" t="n">
        <f aca="false">D3936*E3936*(1-F3936/100)</f>
        <v>3086.55</v>
      </c>
      <c r="K3936" s="16" t="n">
        <f aca="false">D3936*H3936</f>
        <v>2209.3</v>
      </c>
      <c r="L3936" s="16" t="n">
        <f aca="false">J3936-K3936</f>
        <v>877.25</v>
      </c>
    </row>
    <row r="3937" customFormat="false" ht="15" hidden="false" customHeight="false" outlineLevel="0" collapsed="false">
      <c r="A3937" s="12" t="n">
        <v>3936</v>
      </c>
      <c r="B3937" s="12" t="n">
        <v>2077</v>
      </c>
      <c r="C3937" s="12" t="n">
        <v>52</v>
      </c>
      <c r="D3937" s="12" t="n">
        <v>1</v>
      </c>
      <c r="E3937" s="16" t="n">
        <v>1859</v>
      </c>
      <c r="F3937" s="12" t="n">
        <v>5</v>
      </c>
      <c r="G3937" s="12" t="str">
        <f aca="false">INDEX(Products!$C$2:$C$181,MATCH(C3937,Products!$A$2:$A$181,0))</f>
        <v>Home &amp; Kitchen</v>
      </c>
      <c r="H3937" s="16" t="n">
        <f aca="false">INDEX(Products!$E$2:$E$181,MATCH(C3937,Products!$A$2:$A$181,0))</f>
        <v>1211.54</v>
      </c>
      <c r="I3937" s="12" t="str">
        <f aca="false">INDEX(Orders!$G$2:$G$3525,MATCH(B3937,Orders!$A$2:$A$3525,0))</f>
        <v>Delivered</v>
      </c>
      <c r="J3937" s="16" t="n">
        <f aca="false">D3937*E3937*(1-F3937/100)</f>
        <v>1766.05</v>
      </c>
      <c r="K3937" s="16" t="n">
        <f aca="false">D3937*H3937</f>
        <v>1211.54</v>
      </c>
      <c r="L3937" s="16" t="n">
        <f aca="false">J3937-K3937</f>
        <v>554.51</v>
      </c>
    </row>
    <row r="3938" customFormat="false" ht="15" hidden="false" customHeight="false" outlineLevel="0" collapsed="false">
      <c r="A3938" s="12" t="n">
        <v>3937</v>
      </c>
      <c r="B3938" s="12" t="n">
        <v>2078</v>
      </c>
      <c r="C3938" s="12" t="n">
        <v>23</v>
      </c>
      <c r="D3938" s="12" t="n">
        <v>1</v>
      </c>
      <c r="E3938" s="16" t="n">
        <v>2159</v>
      </c>
      <c r="F3938" s="12" t="n">
        <v>0</v>
      </c>
      <c r="G3938" s="12" t="str">
        <f aca="false">INDEX(Products!$C$2:$C$181,MATCH(C3938,Products!$A$2:$A$181,0))</f>
        <v>Electronics</v>
      </c>
      <c r="H3938" s="16" t="n">
        <f aca="false">INDEX(Products!$E$2:$E$181,MATCH(C3938,Products!$A$2:$A$181,0))</f>
        <v>1473.53</v>
      </c>
      <c r="I3938" s="12" t="str">
        <f aca="false">INDEX(Orders!$G$2:$G$3525,MATCH(B3938,Orders!$A$2:$A$3525,0))</f>
        <v>Delivered</v>
      </c>
      <c r="J3938" s="16" t="n">
        <f aca="false">D3938*E3938*(1-F3938/100)</f>
        <v>2159</v>
      </c>
      <c r="K3938" s="16" t="n">
        <f aca="false">D3938*H3938</f>
        <v>1473.53</v>
      </c>
      <c r="L3938" s="16" t="n">
        <f aca="false">J3938-K3938</f>
        <v>685.47</v>
      </c>
    </row>
    <row r="3939" customFormat="false" ht="15" hidden="false" customHeight="false" outlineLevel="0" collapsed="false">
      <c r="A3939" s="12" t="n">
        <v>3938</v>
      </c>
      <c r="B3939" s="12" t="n">
        <v>2078</v>
      </c>
      <c r="C3939" s="12" t="n">
        <v>141</v>
      </c>
      <c r="D3939" s="12" t="n">
        <v>1</v>
      </c>
      <c r="E3939" s="16" t="n">
        <v>3599</v>
      </c>
      <c r="F3939" s="12" t="n">
        <v>0</v>
      </c>
      <c r="G3939" s="12" t="str">
        <f aca="false">INDEX(Products!$C$2:$C$181,MATCH(C3939,Products!$A$2:$A$181,0))</f>
        <v>Sports &amp; Fitness</v>
      </c>
      <c r="H3939" s="16" t="n">
        <f aca="false">INDEX(Products!$E$2:$E$181,MATCH(C3939,Products!$A$2:$A$181,0))</f>
        <v>2222.74</v>
      </c>
      <c r="I3939" s="12" t="str">
        <f aca="false">INDEX(Orders!$G$2:$G$3525,MATCH(B3939,Orders!$A$2:$A$3525,0))</f>
        <v>Delivered</v>
      </c>
      <c r="J3939" s="16" t="n">
        <f aca="false">D3939*E3939*(1-F3939/100)</f>
        <v>3599</v>
      </c>
      <c r="K3939" s="16" t="n">
        <f aca="false">D3939*H3939</f>
        <v>2222.74</v>
      </c>
      <c r="L3939" s="16" t="n">
        <f aca="false">J3939-K3939</f>
        <v>1376.26</v>
      </c>
    </row>
    <row r="3940" customFormat="false" ht="15" hidden="false" customHeight="false" outlineLevel="0" collapsed="false">
      <c r="A3940" s="12" t="n">
        <v>3939</v>
      </c>
      <c r="B3940" s="12" t="n">
        <v>2079</v>
      </c>
      <c r="C3940" s="12" t="n">
        <v>121</v>
      </c>
      <c r="D3940" s="12" t="n">
        <v>3</v>
      </c>
      <c r="E3940" s="16" t="n">
        <v>3789</v>
      </c>
      <c r="F3940" s="12" t="n">
        <v>0</v>
      </c>
      <c r="G3940" s="12" t="str">
        <f aca="false">INDEX(Products!$C$2:$C$181,MATCH(C3940,Products!$A$2:$A$181,0))</f>
        <v>Sports &amp; Fitness</v>
      </c>
      <c r="H3940" s="16" t="n">
        <f aca="false">INDEX(Products!$E$2:$E$181,MATCH(C3940,Products!$A$2:$A$181,0))</f>
        <v>2806.84</v>
      </c>
      <c r="I3940" s="12" t="str">
        <f aca="false">INDEX(Orders!$G$2:$G$3525,MATCH(B3940,Orders!$A$2:$A$3525,0))</f>
        <v>Delivered</v>
      </c>
      <c r="J3940" s="16" t="n">
        <f aca="false">D3940*E3940*(1-F3940/100)</f>
        <v>11367</v>
      </c>
      <c r="K3940" s="16" t="n">
        <f aca="false">D3940*H3940</f>
        <v>8420.52</v>
      </c>
      <c r="L3940" s="16" t="n">
        <f aca="false">J3940-K3940</f>
        <v>2946.48</v>
      </c>
    </row>
    <row r="3941" customFormat="false" ht="15" hidden="false" customHeight="false" outlineLevel="0" collapsed="false">
      <c r="A3941" s="12" t="n">
        <v>3940</v>
      </c>
      <c r="B3941" s="12" t="n">
        <v>2080</v>
      </c>
      <c r="C3941" s="12" t="n">
        <v>86</v>
      </c>
      <c r="D3941" s="12" t="n">
        <v>1</v>
      </c>
      <c r="E3941" s="16" t="n">
        <v>2139</v>
      </c>
      <c r="F3941" s="12" t="n">
        <v>0</v>
      </c>
      <c r="G3941" s="12" t="str">
        <f aca="false">INDEX(Products!$C$2:$C$181,MATCH(C3941,Products!$A$2:$A$181,0))</f>
        <v>Fashion</v>
      </c>
      <c r="H3941" s="16" t="n">
        <f aca="false">INDEX(Products!$E$2:$E$181,MATCH(C3941,Products!$A$2:$A$181,0))</f>
        <v>1183.55</v>
      </c>
      <c r="I3941" s="12" t="str">
        <f aca="false">INDEX(Orders!$G$2:$G$3525,MATCH(B3941,Orders!$A$2:$A$3525,0))</f>
        <v>Delivered</v>
      </c>
      <c r="J3941" s="16" t="n">
        <f aca="false">D3941*E3941*(1-F3941/100)</f>
        <v>2139</v>
      </c>
      <c r="K3941" s="16" t="n">
        <f aca="false">D3941*H3941</f>
        <v>1183.55</v>
      </c>
      <c r="L3941" s="16" t="n">
        <f aca="false">J3941-K3941</f>
        <v>955.45</v>
      </c>
    </row>
    <row r="3942" customFormat="false" ht="15" hidden="false" customHeight="false" outlineLevel="0" collapsed="false">
      <c r="A3942" s="12" t="n">
        <v>3941</v>
      </c>
      <c r="B3942" s="12" t="n">
        <v>2080</v>
      </c>
      <c r="C3942" s="12" t="n">
        <v>71</v>
      </c>
      <c r="D3942" s="12" t="n">
        <v>1</v>
      </c>
      <c r="E3942" s="16" t="n">
        <v>2909</v>
      </c>
      <c r="F3942" s="12" t="n">
        <v>0</v>
      </c>
      <c r="G3942" s="12" t="str">
        <f aca="false">INDEX(Products!$C$2:$C$181,MATCH(C3942,Products!$A$2:$A$181,0))</f>
        <v>Fashion</v>
      </c>
      <c r="H3942" s="16" t="n">
        <f aca="false">INDEX(Products!$E$2:$E$181,MATCH(C3942,Products!$A$2:$A$181,0))</f>
        <v>1746.44</v>
      </c>
      <c r="I3942" s="12" t="str">
        <f aca="false">INDEX(Orders!$G$2:$G$3525,MATCH(B3942,Orders!$A$2:$A$3525,0))</f>
        <v>Delivered</v>
      </c>
      <c r="J3942" s="16" t="n">
        <f aca="false">D3942*E3942*(1-F3942/100)</f>
        <v>2909</v>
      </c>
      <c r="K3942" s="16" t="n">
        <f aca="false">D3942*H3942</f>
        <v>1746.44</v>
      </c>
      <c r="L3942" s="16" t="n">
        <f aca="false">J3942-K3942</f>
        <v>1162.56</v>
      </c>
    </row>
    <row r="3943" customFormat="false" ht="15" hidden="false" customHeight="false" outlineLevel="0" collapsed="false">
      <c r="A3943" s="12" t="n">
        <v>3942</v>
      </c>
      <c r="B3943" s="12" t="n">
        <v>2080</v>
      </c>
      <c r="C3943" s="12" t="n">
        <v>79</v>
      </c>
      <c r="D3943" s="12" t="n">
        <v>1</v>
      </c>
      <c r="E3943" s="16" t="n">
        <v>2119</v>
      </c>
      <c r="F3943" s="12" t="n">
        <v>0</v>
      </c>
      <c r="G3943" s="12" t="str">
        <f aca="false">INDEX(Products!$C$2:$C$181,MATCH(C3943,Products!$A$2:$A$181,0))</f>
        <v>Fashion</v>
      </c>
      <c r="H3943" s="16" t="n">
        <f aca="false">INDEX(Products!$E$2:$E$181,MATCH(C3943,Products!$A$2:$A$181,0))</f>
        <v>1488.22</v>
      </c>
      <c r="I3943" s="12" t="str">
        <f aca="false">INDEX(Orders!$G$2:$G$3525,MATCH(B3943,Orders!$A$2:$A$3525,0))</f>
        <v>Delivered</v>
      </c>
      <c r="J3943" s="16" t="n">
        <f aca="false">D3943*E3943*(1-F3943/100)</f>
        <v>2119</v>
      </c>
      <c r="K3943" s="16" t="n">
        <f aca="false">D3943*H3943</f>
        <v>1488.22</v>
      </c>
      <c r="L3943" s="16" t="n">
        <f aca="false">J3943-K3943</f>
        <v>630.78</v>
      </c>
    </row>
    <row r="3944" customFormat="false" ht="15" hidden="false" customHeight="false" outlineLevel="0" collapsed="false">
      <c r="A3944" s="12" t="n">
        <v>3943</v>
      </c>
      <c r="B3944" s="12" t="n">
        <v>2080</v>
      </c>
      <c r="C3944" s="12" t="n">
        <v>123</v>
      </c>
      <c r="D3944" s="12" t="n">
        <v>1</v>
      </c>
      <c r="E3944" s="16" t="n">
        <v>319</v>
      </c>
      <c r="F3944" s="12" t="n">
        <v>0</v>
      </c>
      <c r="G3944" s="12" t="str">
        <f aca="false">INDEX(Products!$C$2:$C$181,MATCH(C3944,Products!$A$2:$A$181,0))</f>
        <v>Sports &amp; Fitness</v>
      </c>
      <c r="H3944" s="16" t="n">
        <f aca="false">INDEX(Products!$E$2:$E$181,MATCH(C3944,Products!$A$2:$A$181,0))</f>
        <v>234.68</v>
      </c>
      <c r="I3944" s="12" t="str">
        <f aca="false">INDEX(Orders!$G$2:$G$3525,MATCH(B3944,Orders!$A$2:$A$3525,0))</f>
        <v>Delivered</v>
      </c>
      <c r="J3944" s="16" t="n">
        <f aca="false">D3944*E3944*(1-F3944/100)</f>
        <v>319</v>
      </c>
      <c r="K3944" s="16" t="n">
        <f aca="false">D3944*H3944</f>
        <v>234.68</v>
      </c>
      <c r="L3944" s="16" t="n">
        <f aca="false">J3944-K3944</f>
        <v>84.32</v>
      </c>
    </row>
    <row r="3945" customFormat="false" ht="15" hidden="false" customHeight="false" outlineLevel="0" collapsed="false">
      <c r="A3945" s="12" t="n">
        <v>3944</v>
      </c>
      <c r="B3945" s="12" t="n">
        <v>2081</v>
      </c>
      <c r="C3945" s="12" t="n">
        <v>16</v>
      </c>
      <c r="D3945" s="12" t="n">
        <v>1</v>
      </c>
      <c r="E3945" s="16" t="n">
        <v>3969</v>
      </c>
      <c r="F3945" s="12" t="n">
        <v>5</v>
      </c>
      <c r="G3945" s="12" t="str">
        <f aca="false">INDEX(Products!$C$2:$C$181,MATCH(C3945,Products!$A$2:$A$181,0))</f>
        <v>Electronics</v>
      </c>
      <c r="H3945" s="16" t="n">
        <f aca="false">INDEX(Products!$E$2:$E$181,MATCH(C3945,Products!$A$2:$A$181,0))</f>
        <v>2318.31</v>
      </c>
      <c r="I3945" s="12" t="str">
        <f aca="false">INDEX(Orders!$G$2:$G$3525,MATCH(B3945,Orders!$A$2:$A$3525,0))</f>
        <v>Delivered</v>
      </c>
      <c r="J3945" s="16" t="n">
        <f aca="false">D3945*E3945*(1-F3945/100)</f>
        <v>3770.55</v>
      </c>
      <c r="K3945" s="16" t="n">
        <f aca="false">D3945*H3945</f>
        <v>2318.31</v>
      </c>
      <c r="L3945" s="16" t="n">
        <f aca="false">J3945-K3945</f>
        <v>1452.24</v>
      </c>
    </row>
    <row r="3946" customFormat="false" ht="15" hidden="false" customHeight="false" outlineLevel="0" collapsed="false">
      <c r="A3946" s="12" t="n">
        <v>3945</v>
      </c>
      <c r="B3946" s="12" t="n">
        <v>2081</v>
      </c>
      <c r="C3946" s="12" t="n">
        <v>69</v>
      </c>
      <c r="D3946" s="12" t="n">
        <v>1</v>
      </c>
      <c r="E3946" s="16" t="n">
        <v>1709</v>
      </c>
      <c r="F3946" s="12" t="n">
        <v>0</v>
      </c>
      <c r="G3946" s="12" t="str">
        <f aca="false">INDEX(Products!$C$2:$C$181,MATCH(C3946,Products!$A$2:$A$181,0))</f>
        <v>Fashion</v>
      </c>
      <c r="H3946" s="16" t="n">
        <f aca="false">INDEX(Products!$E$2:$E$181,MATCH(C3946,Products!$A$2:$A$181,0))</f>
        <v>1180.24</v>
      </c>
      <c r="I3946" s="12" t="str">
        <f aca="false">INDEX(Orders!$G$2:$G$3525,MATCH(B3946,Orders!$A$2:$A$3525,0))</f>
        <v>Delivered</v>
      </c>
      <c r="J3946" s="16" t="n">
        <f aca="false">D3946*E3946*(1-F3946/100)</f>
        <v>1709</v>
      </c>
      <c r="K3946" s="16" t="n">
        <f aca="false">D3946*H3946</f>
        <v>1180.24</v>
      </c>
      <c r="L3946" s="16" t="n">
        <f aca="false">J3946-K3946</f>
        <v>528.76</v>
      </c>
    </row>
    <row r="3947" customFormat="false" ht="15" hidden="false" customHeight="false" outlineLevel="0" collapsed="false">
      <c r="A3947" s="12" t="n">
        <v>3946</v>
      </c>
      <c r="B3947" s="12" t="n">
        <v>2082</v>
      </c>
      <c r="C3947" s="12" t="n">
        <v>15</v>
      </c>
      <c r="D3947" s="12" t="n">
        <v>1</v>
      </c>
      <c r="E3947" s="16" t="n">
        <v>3889</v>
      </c>
      <c r="F3947" s="12" t="n">
        <v>0</v>
      </c>
      <c r="G3947" s="12" t="str">
        <f aca="false">INDEX(Products!$C$2:$C$181,MATCH(C3947,Products!$A$2:$A$181,0))</f>
        <v>Electronics</v>
      </c>
      <c r="H3947" s="16" t="n">
        <f aca="false">INDEX(Products!$E$2:$E$181,MATCH(C3947,Products!$A$2:$A$181,0))</f>
        <v>2175.08</v>
      </c>
      <c r="I3947" s="12" t="str">
        <f aca="false">INDEX(Orders!$G$2:$G$3525,MATCH(B3947,Orders!$A$2:$A$3525,0))</f>
        <v>Cancelled</v>
      </c>
      <c r="J3947" s="16" t="n">
        <f aca="false">D3947*E3947*(1-F3947/100)</f>
        <v>3889</v>
      </c>
      <c r="K3947" s="16" t="n">
        <f aca="false">D3947*H3947</f>
        <v>2175.08</v>
      </c>
      <c r="L3947" s="16" t="n">
        <f aca="false">J3947-K3947</f>
        <v>1713.92</v>
      </c>
    </row>
    <row r="3948" customFormat="false" ht="15" hidden="false" customHeight="false" outlineLevel="0" collapsed="false">
      <c r="A3948" s="12" t="n">
        <v>3947</v>
      </c>
      <c r="B3948" s="12" t="n">
        <v>2083</v>
      </c>
      <c r="C3948" s="12" t="n">
        <v>158</v>
      </c>
      <c r="D3948" s="12" t="n">
        <v>3</v>
      </c>
      <c r="E3948" s="16" t="n">
        <v>779</v>
      </c>
      <c r="F3948" s="12" t="n">
        <v>5</v>
      </c>
      <c r="G3948" s="12" t="str">
        <f aca="false">INDEX(Products!$C$2:$C$181,MATCH(C3948,Products!$A$2:$A$181,0))</f>
        <v>Books &amp; Stationery</v>
      </c>
      <c r="H3948" s="16" t="n">
        <f aca="false">INDEX(Products!$E$2:$E$181,MATCH(C3948,Products!$A$2:$A$181,0))</f>
        <v>536.88</v>
      </c>
      <c r="I3948" s="12" t="str">
        <f aca="false">INDEX(Orders!$G$2:$G$3525,MATCH(B3948,Orders!$A$2:$A$3525,0))</f>
        <v>Delivered</v>
      </c>
      <c r="J3948" s="16" t="n">
        <f aca="false">D3948*E3948*(1-F3948/100)</f>
        <v>2220.15</v>
      </c>
      <c r="K3948" s="16" t="n">
        <f aca="false">D3948*H3948</f>
        <v>1610.64</v>
      </c>
      <c r="L3948" s="16" t="n">
        <f aca="false">J3948-K3948</f>
        <v>609.51</v>
      </c>
    </row>
    <row r="3949" customFormat="false" ht="15" hidden="false" customHeight="false" outlineLevel="0" collapsed="false">
      <c r="A3949" s="12" t="n">
        <v>3948</v>
      </c>
      <c r="B3949" s="12" t="n">
        <v>2084</v>
      </c>
      <c r="C3949" s="12" t="n">
        <v>136</v>
      </c>
      <c r="D3949" s="12" t="n">
        <v>1</v>
      </c>
      <c r="E3949" s="16" t="n">
        <v>3299</v>
      </c>
      <c r="F3949" s="12" t="n">
        <v>5</v>
      </c>
      <c r="G3949" s="12" t="str">
        <f aca="false">INDEX(Products!$C$2:$C$181,MATCH(C3949,Products!$A$2:$A$181,0))</f>
        <v>Sports &amp; Fitness</v>
      </c>
      <c r="H3949" s="16" t="n">
        <f aca="false">INDEX(Products!$E$2:$E$181,MATCH(C3949,Products!$A$2:$A$181,0))</f>
        <v>2348.96</v>
      </c>
      <c r="I3949" s="12" t="str">
        <f aca="false">INDEX(Orders!$G$2:$G$3525,MATCH(B3949,Orders!$A$2:$A$3525,0))</f>
        <v>Cancelled</v>
      </c>
      <c r="J3949" s="16" t="n">
        <f aca="false">D3949*E3949*(1-F3949/100)</f>
        <v>3134.05</v>
      </c>
      <c r="K3949" s="16" t="n">
        <f aca="false">D3949*H3949</f>
        <v>2348.96</v>
      </c>
      <c r="L3949" s="16" t="n">
        <f aca="false">J3949-K3949</f>
        <v>785.09</v>
      </c>
    </row>
    <row r="3950" customFormat="false" ht="15" hidden="false" customHeight="false" outlineLevel="0" collapsed="false">
      <c r="A3950" s="12" t="n">
        <v>3949</v>
      </c>
      <c r="B3950" s="12" t="n">
        <v>2084</v>
      </c>
      <c r="C3950" s="12" t="n">
        <v>4</v>
      </c>
      <c r="D3950" s="12" t="n">
        <v>1</v>
      </c>
      <c r="E3950" s="16" t="n">
        <v>1109</v>
      </c>
      <c r="F3950" s="12" t="n">
        <v>0</v>
      </c>
      <c r="G3950" s="12" t="str">
        <f aca="false">INDEX(Products!$C$2:$C$181,MATCH(C3950,Products!$A$2:$A$181,0))</f>
        <v>Electronics</v>
      </c>
      <c r="H3950" s="16" t="n">
        <f aca="false">INDEX(Products!$E$2:$E$181,MATCH(C3950,Products!$A$2:$A$181,0))</f>
        <v>802.07</v>
      </c>
      <c r="I3950" s="12" t="str">
        <f aca="false">INDEX(Orders!$G$2:$G$3525,MATCH(B3950,Orders!$A$2:$A$3525,0))</f>
        <v>Cancelled</v>
      </c>
      <c r="J3950" s="16" t="n">
        <f aca="false">D3950*E3950*(1-F3950/100)</f>
        <v>1109</v>
      </c>
      <c r="K3950" s="16" t="n">
        <f aca="false">D3950*H3950</f>
        <v>802.07</v>
      </c>
      <c r="L3950" s="16" t="n">
        <f aca="false">J3950-K3950</f>
        <v>306.93</v>
      </c>
    </row>
    <row r="3951" customFormat="false" ht="15" hidden="false" customHeight="false" outlineLevel="0" collapsed="false">
      <c r="A3951" s="12" t="n">
        <v>3950</v>
      </c>
      <c r="B3951" s="12" t="n">
        <v>2084</v>
      </c>
      <c r="C3951" s="12" t="n">
        <v>93</v>
      </c>
      <c r="D3951" s="12" t="n">
        <v>2</v>
      </c>
      <c r="E3951" s="16" t="n">
        <v>589</v>
      </c>
      <c r="F3951" s="12" t="n">
        <v>0</v>
      </c>
      <c r="G3951" s="12" t="str">
        <f aca="false">INDEX(Products!$C$2:$C$181,MATCH(C3951,Products!$A$2:$A$181,0))</f>
        <v>Beauty</v>
      </c>
      <c r="H3951" s="16" t="n">
        <f aca="false">INDEX(Products!$E$2:$E$181,MATCH(C3951,Products!$A$2:$A$181,0))</f>
        <v>401.7</v>
      </c>
      <c r="I3951" s="12" t="str">
        <f aca="false">INDEX(Orders!$G$2:$G$3525,MATCH(B3951,Orders!$A$2:$A$3525,0))</f>
        <v>Cancelled</v>
      </c>
      <c r="J3951" s="16" t="n">
        <f aca="false">D3951*E3951*(1-F3951/100)</f>
        <v>1178</v>
      </c>
      <c r="K3951" s="16" t="n">
        <f aca="false">D3951*H3951</f>
        <v>803.4</v>
      </c>
      <c r="L3951" s="16" t="n">
        <f aca="false">J3951-K3951</f>
        <v>374.6</v>
      </c>
    </row>
    <row r="3952" customFormat="false" ht="15" hidden="false" customHeight="false" outlineLevel="0" collapsed="false">
      <c r="A3952" s="12" t="n">
        <v>3951</v>
      </c>
      <c r="B3952" s="12" t="n">
        <v>2085</v>
      </c>
      <c r="C3952" s="12" t="n">
        <v>85</v>
      </c>
      <c r="D3952" s="12" t="n">
        <v>1</v>
      </c>
      <c r="E3952" s="16" t="n">
        <v>419</v>
      </c>
      <c r="F3952" s="12" t="n">
        <v>0</v>
      </c>
      <c r="G3952" s="12" t="str">
        <f aca="false">INDEX(Products!$C$2:$C$181,MATCH(C3952,Products!$A$2:$A$181,0))</f>
        <v>Fashion</v>
      </c>
      <c r="H3952" s="16" t="n">
        <f aca="false">INDEX(Products!$E$2:$E$181,MATCH(C3952,Products!$A$2:$A$181,0))</f>
        <v>279.97</v>
      </c>
      <c r="I3952" s="12" t="str">
        <f aca="false">INDEX(Orders!$G$2:$G$3525,MATCH(B3952,Orders!$A$2:$A$3525,0))</f>
        <v>Delivered</v>
      </c>
      <c r="J3952" s="16" t="n">
        <f aca="false">D3952*E3952*(1-F3952/100)</f>
        <v>419</v>
      </c>
      <c r="K3952" s="16" t="n">
        <f aca="false">D3952*H3952</f>
        <v>279.97</v>
      </c>
      <c r="L3952" s="16" t="n">
        <f aca="false">J3952-K3952</f>
        <v>139.03</v>
      </c>
    </row>
    <row r="3953" customFormat="false" ht="15" hidden="false" customHeight="false" outlineLevel="0" collapsed="false">
      <c r="A3953" s="12" t="n">
        <v>3952</v>
      </c>
      <c r="B3953" s="12" t="n">
        <v>2085</v>
      </c>
      <c r="C3953" s="12" t="n">
        <v>173</v>
      </c>
      <c r="D3953" s="12" t="n">
        <v>1</v>
      </c>
      <c r="E3953" s="16" t="n">
        <v>429</v>
      </c>
      <c r="F3953" s="12" t="n">
        <v>0</v>
      </c>
      <c r="G3953" s="12" t="str">
        <f aca="false">INDEX(Products!$C$2:$C$181,MATCH(C3953,Products!$A$2:$A$181,0))</f>
        <v>Books &amp; Stationery</v>
      </c>
      <c r="H3953" s="16" t="n">
        <f aca="false">INDEX(Products!$E$2:$E$181,MATCH(C3953,Products!$A$2:$A$181,0))</f>
        <v>288.79</v>
      </c>
      <c r="I3953" s="12" t="str">
        <f aca="false">INDEX(Orders!$G$2:$G$3525,MATCH(B3953,Orders!$A$2:$A$3525,0))</f>
        <v>Delivered</v>
      </c>
      <c r="J3953" s="16" t="n">
        <f aca="false">D3953*E3953*(1-F3953/100)</f>
        <v>429</v>
      </c>
      <c r="K3953" s="16" t="n">
        <f aca="false">D3953*H3953</f>
        <v>288.79</v>
      </c>
      <c r="L3953" s="16" t="n">
        <f aca="false">J3953-K3953</f>
        <v>140.21</v>
      </c>
    </row>
    <row r="3954" customFormat="false" ht="15" hidden="false" customHeight="false" outlineLevel="0" collapsed="false">
      <c r="A3954" s="12" t="n">
        <v>3953</v>
      </c>
      <c r="B3954" s="12" t="n">
        <v>2086</v>
      </c>
      <c r="C3954" s="12" t="n">
        <v>74</v>
      </c>
      <c r="D3954" s="12" t="n">
        <v>1</v>
      </c>
      <c r="E3954" s="16" t="n">
        <v>1959</v>
      </c>
      <c r="F3954" s="12" t="n">
        <v>5</v>
      </c>
      <c r="G3954" s="12" t="str">
        <f aca="false">INDEX(Products!$C$2:$C$181,MATCH(C3954,Products!$A$2:$A$181,0))</f>
        <v>Fashion</v>
      </c>
      <c r="H3954" s="16" t="n">
        <f aca="false">INDEX(Products!$E$2:$E$181,MATCH(C3954,Products!$A$2:$A$181,0))</f>
        <v>1274.4</v>
      </c>
      <c r="I3954" s="12" t="str">
        <f aca="false">INDEX(Orders!$G$2:$G$3525,MATCH(B3954,Orders!$A$2:$A$3525,0))</f>
        <v>Cancelled</v>
      </c>
      <c r="J3954" s="16" t="n">
        <f aca="false">D3954*E3954*(1-F3954/100)</f>
        <v>1861.05</v>
      </c>
      <c r="K3954" s="16" t="n">
        <f aca="false">D3954*H3954</f>
        <v>1274.4</v>
      </c>
      <c r="L3954" s="16" t="n">
        <f aca="false">J3954-K3954</f>
        <v>586.65</v>
      </c>
    </row>
    <row r="3955" customFormat="false" ht="15" hidden="false" customHeight="false" outlineLevel="0" collapsed="false">
      <c r="A3955" s="12" t="n">
        <v>3954</v>
      </c>
      <c r="B3955" s="12" t="n">
        <v>2086</v>
      </c>
      <c r="C3955" s="12" t="n">
        <v>123</v>
      </c>
      <c r="D3955" s="12" t="n">
        <v>3</v>
      </c>
      <c r="E3955" s="16" t="n">
        <v>319</v>
      </c>
      <c r="F3955" s="12" t="n">
        <v>0</v>
      </c>
      <c r="G3955" s="12" t="str">
        <f aca="false">INDEX(Products!$C$2:$C$181,MATCH(C3955,Products!$A$2:$A$181,0))</f>
        <v>Sports &amp; Fitness</v>
      </c>
      <c r="H3955" s="16" t="n">
        <f aca="false">INDEX(Products!$E$2:$E$181,MATCH(C3955,Products!$A$2:$A$181,0))</f>
        <v>234.68</v>
      </c>
      <c r="I3955" s="12" t="str">
        <f aca="false">INDEX(Orders!$G$2:$G$3525,MATCH(B3955,Orders!$A$2:$A$3525,0))</f>
        <v>Cancelled</v>
      </c>
      <c r="J3955" s="16" t="n">
        <f aca="false">D3955*E3955*(1-F3955/100)</f>
        <v>957</v>
      </c>
      <c r="K3955" s="16" t="n">
        <f aca="false">D3955*H3955</f>
        <v>704.04</v>
      </c>
      <c r="L3955" s="16" t="n">
        <f aca="false">J3955-K3955</f>
        <v>252.96</v>
      </c>
    </row>
    <row r="3956" customFormat="false" ht="15" hidden="false" customHeight="false" outlineLevel="0" collapsed="false">
      <c r="A3956" s="12" t="n">
        <v>3955</v>
      </c>
      <c r="B3956" s="12" t="n">
        <v>2086</v>
      </c>
      <c r="C3956" s="12" t="n">
        <v>89</v>
      </c>
      <c r="D3956" s="12" t="n">
        <v>1</v>
      </c>
      <c r="E3956" s="16" t="n">
        <v>2179</v>
      </c>
      <c r="F3956" s="12" t="n">
        <v>0</v>
      </c>
      <c r="G3956" s="12" t="str">
        <f aca="false">INDEX(Products!$C$2:$C$181,MATCH(C3956,Products!$A$2:$A$181,0))</f>
        <v>Fashion</v>
      </c>
      <c r="H3956" s="16" t="n">
        <f aca="false">INDEX(Products!$E$2:$E$181,MATCH(C3956,Products!$A$2:$A$181,0))</f>
        <v>1366.99</v>
      </c>
      <c r="I3956" s="12" t="str">
        <f aca="false">INDEX(Orders!$G$2:$G$3525,MATCH(B3956,Orders!$A$2:$A$3525,0))</f>
        <v>Cancelled</v>
      </c>
      <c r="J3956" s="16" t="n">
        <f aca="false">D3956*E3956*(1-F3956/100)</f>
        <v>2179</v>
      </c>
      <c r="K3956" s="16" t="n">
        <f aca="false">D3956*H3956</f>
        <v>1366.99</v>
      </c>
      <c r="L3956" s="16" t="n">
        <f aca="false">J3956-K3956</f>
        <v>812.01</v>
      </c>
    </row>
    <row r="3957" customFormat="false" ht="15" hidden="false" customHeight="false" outlineLevel="0" collapsed="false">
      <c r="A3957" s="12" t="n">
        <v>3956</v>
      </c>
      <c r="B3957" s="12" t="n">
        <v>2086</v>
      </c>
      <c r="C3957" s="12" t="n">
        <v>173</v>
      </c>
      <c r="D3957" s="12" t="n">
        <v>1</v>
      </c>
      <c r="E3957" s="16" t="n">
        <v>429</v>
      </c>
      <c r="F3957" s="12" t="n">
        <v>0</v>
      </c>
      <c r="G3957" s="12" t="str">
        <f aca="false">INDEX(Products!$C$2:$C$181,MATCH(C3957,Products!$A$2:$A$181,0))</f>
        <v>Books &amp; Stationery</v>
      </c>
      <c r="H3957" s="16" t="n">
        <f aca="false">INDEX(Products!$E$2:$E$181,MATCH(C3957,Products!$A$2:$A$181,0))</f>
        <v>288.79</v>
      </c>
      <c r="I3957" s="12" t="str">
        <f aca="false">INDEX(Orders!$G$2:$G$3525,MATCH(B3957,Orders!$A$2:$A$3525,0))</f>
        <v>Cancelled</v>
      </c>
      <c r="J3957" s="16" t="n">
        <f aca="false">D3957*E3957*(1-F3957/100)</f>
        <v>429</v>
      </c>
      <c r="K3957" s="16" t="n">
        <f aca="false">D3957*H3957</f>
        <v>288.79</v>
      </c>
      <c r="L3957" s="16" t="n">
        <f aca="false">J3957-K3957</f>
        <v>140.21</v>
      </c>
    </row>
    <row r="3958" customFormat="false" ht="15" hidden="false" customHeight="false" outlineLevel="0" collapsed="false">
      <c r="A3958" s="12" t="n">
        <v>3957</v>
      </c>
      <c r="B3958" s="12" t="n">
        <v>2087</v>
      </c>
      <c r="C3958" s="12" t="n">
        <v>178</v>
      </c>
      <c r="D3958" s="12" t="n">
        <v>1</v>
      </c>
      <c r="E3958" s="16" t="n">
        <v>169</v>
      </c>
      <c r="F3958" s="12" t="n">
        <v>0</v>
      </c>
      <c r="G3958" s="12" t="str">
        <f aca="false">INDEX(Products!$C$2:$C$181,MATCH(C3958,Products!$A$2:$A$181,0))</f>
        <v>Books &amp; Stationery</v>
      </c>
      <c r="H3958" s="16" t="n">
        <f aca="false">INDEX(Products!$E$2:$E$181,MATCH(C3958,Products!$A$2:$A$181,0))</f>
        <v>114.66</v>
      </c>
      <c r="I3958" s="12" t="str">
        <f aca="false">INDEX(Orders!$G$2:$G$3525,MATCH(B3958,Orders!$A$2:$A$3525,0))</f>
        <v>Cancelled</v>
      </c>
      <c r="J3958" s="16" t="n">
        <f aca="false">D3958*E3958*(1-F3958/100)</f>
        <v>169</v>
      </c>
      <c r="K3958" s="16" t="n">
        <f aca="false">D3958*H3958</f>
        <v>114.66</v>
      </c>
      <c r="L3958" s="16" t="n">
        <f aca="false">J3958-K3958</f>
        <v>54.34</v>
      </c>
    </row>
    <row r="3959" customFormat="false" ht="15" hidden="false" customHeight="false" outlineLevel="0" collapsed="false">
      <c r="A3959" s="12" t="n">
        <v>3958</v>
      </c>
      <c r="B3959" s="12" t="n">
        <v>2088</v>
      </c>
      <c r="C3959" s="12" t="n">
        <v>135</v>
      </c>
      <c r="D3959" s="12" t="n">
        <v>1</v>
      </c>
      <c r="E3959" s="16" t="n">
        <v>1609</v>
      </c>
      <c r="F3959" s="12" t="n">
        <v>0</v>
      </c>
      <c r="G3959" s="12" t="str">
        <f aca="false">INDEX(Products!$C$2:$C$181,MATCH(C3959,Products!$A$2:$A$181,0))</f>
        <v>Sports &amp; Fitness</v>
      </c>
      <c r="H3959" s="16" t="n">
        <f aca="false">INDEX(Products!$E$2:$E$181,MATCH(C3959,Products!$A$2:$A$181,0))</f>
        <v>979.43</v>
      </c>
      <c r="I3959" s="12" t="str">
        <f aca="false">INDEX(Orders!$G$2:$G$3525,MATCH(B3959,Orders!$A$2:$A$3525,0))</f>
        <v>Delivered</v>
      </c>
      <c r="J3959" s="16" t="n">
        <f aca="false">D3959*E3959*(1-F3959/100)</f>
        <v>1609</v>
      </c>
      <c r="K3959" s="16" t="n">
        <f aca="false">D3959*H3959</f>
        <v>979.43</v>
      </c>
      <c r="L3959" s="16" t="n">
        <f aca="false">J3959-K3959</f>
        <v>629.57</v>
      </c>
    </row>
    <row r="3960" customFormat="false" ht="15" hidden="false" customHeight="false" outlineLevel="0" collapsed="false">
      <c r="A3960" s="12" t="n">
        <v>3959</v>
      </c>
      <c r="B3960" s="12" t="n">
        <v>2089</v>
      </c>
      <c r="C3960" s="12" t="n">
        <v>172</v>
      </c>
      <c r="D3960" s="12" t="n">
        <v>1</v>
      </c>
      <c r="E3960" s="16" t="n">
        <v>249</v>
      </c>
      <c r="F3960" s="12" t="n">
        <v>0</v>
      </c>
      <c r="G3960" s="12" t="str">
        <f aca="false">INDEX(Products!$C$2:$C$181,MATCH(C3960,Products!$A$2:$A$181,0))</f>
        <v>Books &amp; Stationery</v>
      </c>
      <c r="H3960" s="16" t="n">
        <f aca="false">INDEX(Products!$E$2:$E$181,MATCH(C3960,Products!$A$2:$A$181,0))</f>
        <v>158.56</v>
      </c>
      <c r="I3960" s="12" t="str">
        <f aca="false">INDEX(Orders!$G$2:$G$3525,MATCH(B3960,Orders!$A$2:$A$3525,0))</f>
        <v>Delivered</v>
      </c>
      <c r="J3960" s="16" t="n">
        <f aca="false">D3960*E3960*(1-F3960/100)</f>
        <v>249</v>
      </c>
      <c r="K3960" s="16" t="n">
        <f aca="false">D3960*H3960</f>
        <v>158.56</v>
      </c>
      <c r="L3960" s="16" t="n">
        <f aca="false">J3960-K3960</f>
        <v>90.44</v>
      </c>
    </row>
    <row r="3961" customFormat="false" ht="15" hidden="false" customHeight="false" outlineLevel="0" collapsed="false">
      <c r="A3961" s="12" t="n">
        <v>3960</v>
      </c>
      <c r="B3961" s="12" t="n">
        <v>2090</v>
      </c>
      <c r="C3961" s="12" t="n">
        <v>174</v>
      </c>
      <c r="D3961" s="12" t="n">
        <v>1</v>
      </c>
      <c r="E3961" s="16" t="n">
        <v>619</v>
      </c>
      <c r="F3961" s="12" t="n">
        <v>0</v>
      </c>
      <c r="G3961" s="12" t="str">
        <f aca="false">INDEX(Products!$C$2:$C$181,MATCH(C3961,Products!$A$2:$A$181,0))</f>
        <v>Books &amp; Stationery</v>
      </c>
      <c r="H3961" s="16" t="n">
        <f aca="false">INDEX(Products!$E$2:$E$181,MATCH(C3961,Products!$A$2:$A$181,0))</f>
        <v>346.06</v>
      </c>
      <c r="I3961" s="12" t="str">
        <f aca="false">INDEX(Orders!$G$2:$G$3525,MATCH(B3961,Orders!$A$2:$A$3525,0))</f>
        <v>Cancelled</v>
      </c>
      <c r="J3961" s="16" t="n">
        <f aca="false">D3961*E3961*(1-F3961/100)</f>
        <v>619</v>
      </c>
      <c r="K3961" s="16" t="n">
        <f aca="false">D3961*H3961</f>
        <v>346.06</v>
      </c>
      <c r="L3961" s="16" t="n">
        <f aca="false">J3961-K3961</f>
        <v>272.94</v>
      </c>
    </row>
    <row r="3962" customFormat="false" ht="15" hidden="false" customHeight="false" outlineLevel="0" collapsed="false">
      <c r="A3962" s="12" t="n">
        <v>3961</v>
      </c>
      <c r="B3962" s="12" t="n">
        <v>2090</v>
      </c>
      <c r="C3962" s="12" t="n">
        <v>94</v>
      </c>
      <c r="D3962" s="12" t="n">
        <v>1</v>
      </c>
      <c r="E3962" s="16" t="n">
        <v>1509</v>
      </c>
      <c r="F3962" s="12" t="n">
        <v>0</v>
      </c>
      <c r="G3962" s="12" t="str">
        <f aca="false">INDEX(Products!$C$2:$C$181,MATCH(C3962,Products!$A$2:$A$181,0))</f>
        <v>Beauty</v>
      </c>
      <c r="H3962" s="16" t="n">
        <f aca="false">INDEX(Products!$E$2:$E$181,MATCH(C3962,Products!$A$2:$A$181,0))</f>
        <v>997.51</v>
      </c>
      <c r="I3962" s="12" t="str">
        <f aca="false">INDEX(Orders!$G$2:$G$3525,MATCH(B3962,Orders!$A$2:$A$3525,0))</f>
        <v>Cancelled</v>
      </c>
      <c r="J3962" s="16" t="n">
        <f aca="false">D3962*E3962*(1-F3962/100)</f>
        <v>1509</v>
      </c>
      <c r="K3962" s="16" t="n">
        <f aca="false">D3962*H3962</f>
        <v>997.51</v>
      </c>
      <c r="L3962" s="16" t="n">
        <f aca="false">J3962-K3962</f>
        <v>511.49</v>
      </c>
    </row>
    <row r="3963" customFormat="false" ht="15" hidden="false" customHeight="false" outlineLevel="0" collapsed="false">
      <c r="A3963" s="12" t="n">
        <v>3962</v>
      </c>
      <c r="B3963" s="12" t="n">
        <v>2090</v>
      </c>
      <c r="C3963" s="12" t="n">
        <v>58</v>
      </c>
      <c r="D3963" s="12" t="n">
        <v>1</v>
      </c>
      <c r="E3963" s="16" t="n">
        <v>3319</v>
      </c>
      <c r="F3963" s="12" t="n">
        <v>10</v>
      </c>
      <c r="G3963" s="12" t="str">
        <f aca="false">INDEX(Products!$C$2:$C$181,MATCH(C3963,Products!$A$2:$A$181,0))</f>
        <v>Home &amp; Kitchen</v>
      </c>
      <c r="H3963" s="16" t="n">
        <f aca="false">INDEX(Products!$E$2:$E$181,MATCH(C3963,Products!$A$2:$A$181,0))</f>
        <v>2403.93</v>
      </c>
      <c r="I3963" s="12" t="str">
        <f aca="false">INDEX(Orders!$G$2:$G$3525,MATCH(B3963,Orders!$A$2:$A$3525,0))</f>
        <v>Cancelled</v>
      </c>
      <c r="J3963" s="16" t="n">
        <f aca="false">D3963*E3963*(1-F3963/100)</f>
        <v>2987.1</v>
      </c>
      <c r="K3963" s="16" t="n">
        <f aca="false">D3963*H3963</f>
        <v>2403.93</v>
      </c>
      <c r="L3963" s="16" t="n">
        <f aca="false">J3963-K3963</f>
        <v>583.17</v>
      </c>
    </row>
    <row r="3964" customFormat="false" ht="15" hidden="false" customHeight="false" outlineLevel="0" collapsed="false">
      <c r="A3964" s="12" t="n">
        <v>3963</v>
      </c>
      <c r="B3964" s="12" t="n">
        <v>2090</v>
      </c>
      <c r="C3964" s="12" t="n">
        <v>170</v>
      </c>
      <c r="D3964" s="12" t="n">
        <v>1</v>
      </c>
      <c r="E3964" s="16" t="n">
        <v>489</v>
      </c>
      <c r="F3964" s="12" t="n">
        <v>0</v>
      </c>
      <c r="G3964" s="12" t="str">
        <f aca="false">INDEX(Products!$C$2:$C$181,MATCH(C3964,Products!$A$2:$A$181,0))</f>
        <v>Books &amp; Stationery</v>
      </c>
      <c r="H3964" s="16" t="n">
        <f aca="false">INDEX(Products!$E$2:$E$181,MATCH(C3964,Products!$A$2:$A$181,0))</f>
        <v>278.52</v>
      </c>
      <c r="I3964" s="12" t="str">
        <f aca="false">INDEX(Orders!$G$2:$G$3525,MATCH(B3964,Orders!$A$2:$A$3525,0))</f>
        <v>Cancelled</v>
      </c>
      <c r="J3964" s="16" t="n">
        <f aca="false">D3964*E3964*(1-F3964/100)</f>
        <v>489</v>
      </c>
      <c r="K3964" s="16" t="n">
        <f aca="false">D3964*H3964</f>
        <v>278.52</v>
      </c>
      <c r="L3964" s="16" t="n">
        <f aca="false">J3964-K3964</f>
        <v>210.48</v>
      </c>
    </row>
    <row r="3965" customFormat="false" ht="15" hidden="false" customHeight="false" outlineLevel="0" collapsed="false">
      <c r="A3965" s="12" t="n">
        <v>3964</v>
      </c>
      <c r="B3965" s="12" t="n">
        <v>2091</v>
      </c>
      <c r="C3965" s="12" t="n">
        <v>122</v>
      </c>
      <c r="D3965" s="12" t="n">
        <v>1</v>
      </c>
      <c r="E3965" s="16" t="n">
        <v>3689</v>
      </c>
      <c r="F3965" s="12" t="n">
        <v>0</v>
      </c>
      <c r="G3965" s="12" t="str">
        <f aca="false">INDEX(Products!$C$2:$C$181,MATCH(C3965,Products!$A$2:$A$181,0))</f>
        <v>Sports &amp; Fitness</v>
      </c>
      <c r="H3965" s="16" t="n">
        <f aca="false">INDEX(Products!$E$2:$E$181,MATCH(C3965,Products!$A$2:$A$181,0))</f>
        <v>2302.05</v>
      </c>
      <c r="I3965" s="12" t="str">
        <f aca="false">INDEX(Orders!$G$2:$G$3525,MATCH(B3965,Orders!$A$2:$A$3525,0))</f>
        <v>Cancelled</v>
      </c>
      <c r="J3965" s="16" t="n">
        <f aca="false">D3965*E3965*(1-F3965/100)</f>
        <v>3689</v>
      </c>
      <c r="K3965" s="16" t="n">
        <f aca="false">D3965*H3965</f>
        <v>2302.05</v>
      </c>
      <c r="L3965" s="16" t="n">
        <f aca="false">J3965-K3965</f>
        <v>1386.95</v>
      </c>
    </row>
    <row r="3966" customFormat="false" ht="15" hidden="false" customHeight="false" outlineLevel="0" collapsed="false">
      <c r="A3966" s="12" t="n">
        <v>3965</v>
      </c>
      <c r="B3966" s="12" t="n">
        <v>2092</v>
      </c>
      <c r="C3966" s="12" t="n">
        <v>121</v>
      </c>
      <c r="D3966" s="12" t="n">
        <v>1</v>
      </c>
      <c r="E3966" s="16" t="n">
        <v>3789</v>
      </c>
      <c r="F3966" s="12" t="n">
        <v>0</v>
      </c>
      <c r="G3966" s="12" t="str">
        <f aca="false">INDEX(Products!$C$2:$C$181,MATCH(C3966,Products!$A$2:$A$181,0))</f>
        <v>Sports &amp; Fitness</v>
      </c>
      <c r="H3966" s="16" t="n">
        <f aca="false">INDEX(Products!$E$2:$E$181,MATCH(C3966,Products!$A$2:$A$181,0))</f>
        <v>2806.84</v>
      </c>
      <c r="I3966" s="12" t="str">
        <f aca="false">INDEX(Orders!$G$2:$G$3525,MATCH(B3966,Orders!$A$2:$A$3525,0))</f>
        <v>Delivered</v>
      </c>
      <c r="J3966" s="16" t="n">
        <f aca="false">D3966*E3966*(1-F3966/100)</f>
        <v>3789</v>
      </c>
      <c r="K3966" s="16" t="n">
        <f aca="false">D3966*H3966</f>
        <v>2806.84</v>
      </c>
      <c r="L3966" s="16" t="n">
        <f aca="false">J3966-K3966</f>
        <v>982.16</v>
      </c>
    </row>
    <row r="3967" customFormat="false" ht="15" hidden="false" customHeight="false" outlineLevel="0" collapsed="false">
      <c r="A3967" s="12" t="n">
        <v>3966</v>
      </c>
      <c r="B3967" s="12" t="n">
        <v>2092</v>
      </c>
      <c r="C3967" s="12" t="n">
        <v>90</v>
      </c>
      <c r="D3967" s="12" t="n">
        <v>1</v>
      </c>
      <c r="E3967" s="16" t="n">
        <v>2839</v>
      </c>
      <c r="F3967" s="12" t="n">
        <v>0</v>
      </c>
      <c r="G3967" s="12" t="str">
        <f aca="false">INDEX(Products!$C$2:$C$181,MATCH(C3967,Products!$A$2:$A$181,0))</f>
        <v>Fashion</v>
      </c>
      <c r="H3967" s="16" t="n">
        <f aca="false">INDEX(Products!$E$2:$E$181,MATCH(C3967,Products!$A$2:$A$181,0))</f>
        <v>1639.53</v>
      </c>
      <c r="I3967" s="12" t="str">
        <f aca="false">INDEX(Orders!$G$2:$G$3525,MATCH(B3967,Orders!$A$2:$A$3525,0))</f>
        <v>Delivered</v>
      </c>
      <c r="J3967" s="16" t="n">
        <f aca="false">D3967*E3967*(1-F3967/100)</f>
        <v>2839</v>
      </c>
      <c r="K3967" s="16" t="n">
        <f aca="false">D3967*H3967</f>
        <v>1639.53</v>
      </c>
      <c r="L3967" s="16" t="n">
        <f aca="false">J3967-K3967</f>
        <v>1199.47</v>
      </c>
    </row>
    <row r="3968" customFormat="false" ht="15" hidden="false" customHeight="false" outlineLevel="0" collapsed="false">
      <c r="A3968" s="12" t="n">
        <v>3967</v>
      </c>
      <c r="B3968" s="12" t="n">
        <v>2093</v>
      </c>
      <c r="C3968" s="12" t="n">
        <v>1</v>
      </c>
      <c r="D3968" s="12" t="n">
        <v>1</v>
      </c>
      <c r="E3968" s="16" t="n">
        <v>2759</v>
      </c>
      <c r="F3968" s="12" t="n">
        <v>0</v>
      </c>
      <c r="G3968" s="12" t="str">
        <f aca="false">INDEX(Products!$C$2:$C$181,MATCH(C3968,Products!$A$2:$A$181,0))</f>
        <v>Electronics</v>
      </c>
      <c r="H3968" s="16" t="n">
        <f aca="false">INDEX(Products!$E$2:$E$181,MATCH(C3968,Products!$A$2:$A$181,0))</f>
        <v>2042.05</v>
      </c>
      <c r="I3968" s="12" t="str">
        <f aca="false">INDEX(Orders!$G$2:$G$3525,MATCH(B3968,Orders!$A$2:$A$3525,0))</f>
        <v>Delivered</v>
      </c>
      <c r="J3968" s="16" t="n">
        <f aca="false">D3968*E3968*(1-F3968/100)</f>
        <v>2759</v>
      </c>
      <c r="K3968" s="16" t="n">
        <f aca="false">D3968*H3968</f>
        <v>2042.05</v>
      </c>
      <c r="L3968" s="16" t="n">
        <f aca="false">J3968-K3968</f>
        <v>716.95</v>
      </c>
    </row>
    <row r="3969" customFormat="false" ht="15" hidden="false" customHeight="false" outlineLevel="0" collapsed="false">
      <c r="A3969" s="12" t="n">
        <v>3968</v>
      </c>
      <c r="B3969" s="12" t="n">
        <v>2094</v>
      </c>
      <c r="C3969" s="12" t="n">
        <v>139</v>
      </c>
      <c r="D3969" s="12" t="n">
        <v>1</v>
      </c>
      <c r="E3969" s="16" t="n">
        <v>3249</v>
      </c>
      <c r="F3969" s="12" t="n">
        <v>0</v>
      </c>
      <c r="G3969" s="12" t="str">
        <f aca="false">INDEX(Products!$C$2:$C$181,MATCH(C3969,Products!$A$2:$A$181,0))</f>
        <v>Sports &amp; Fitness</v>
      </c>
      <c r="H3969" s="16" t="n">
        <f aca="false">INDEX(Products!$E$2:$E$181,MATCH(C3969,Products!$A$2:$A$181,0))</f>
        <v>2209.3</v>
      </c>
      <c r="I3969" s="12" t="str">
        <f aca="false">INDEX(Orders!$G$2:$G$3525,MATCH(B3969,Orders!$A$2:$A$3525,0))</f>
        <v>Delivered</v>
      </c>
      <c r="J3969" s="16" t="n">
        <f aca="false">D3969*E3969*(1-F3969/100)</f>
        <v>3249</v>
      </c>
      <c r="K3969" s="16" t="n">
        <f aca="false">D3969*H3969</f>
        <v>2209.3</v>
      </c>
      <c r="L3969" s="16" t="n">
        <f aca="false">J3969-K3969</f>
        <v>1039.7</v>
      </c>
    </row>
    <row r="3970" customFormat="false" ht="15" hidden="false" customHeight="false" outlineLevel="0" collapsed="false">
      <c r="A3970" s="12" t="n">
        <v>3969</v>
      </c>
      <c r="B3970" s="12" t="n">
        <v>2094</v>
      </c>
      <c r="C3970" s="12" t="n">
        <v>53</v>
      </c>
      <c r="D3970" s="12" t="n">
        <v>1</v>
      </c>
      <c r="E3970" s="16" t="n">
        <v>4579</v>
      </c>
      <c r="F3970" s="12" t="n">
        <v>0</v>
      </c>
      <c r="G3970" s="12" t="str">
        <f aca="false">INDEX(Products!$C$2:$C$181,MATCH(C3970,Products!$A$2:$A$181,0))</f>
        <v>Home &amp; Kitchen</v>
      </c>
      <c r="H3970" s="16" t="n">
        <f aca="false">INDEX(Products!$E$2:$E$181,MATCH(C3970,Products!$A$2:$A$181,0))</f>
        <v>2746.75</v>
      </c>
      <c r="I3970" s="12" t="str">
        <f aca="false">INDEX(Orders!$G$2:$G$3525,MATCH(B3970,Orders!$A$2:$A$3525,0))</f>
        <v>Delivered</v>
      </c>
      <c r="J3970" s="16" t="n">
        <f aca="false">D3970*E3970*(1-F3970/100)</f>
        <v>4579</v>
      </c>
      <c r="K3970" s="16" t="n">
        <f aca="false">D3970*H3970</f>
        <v>2746.75</v>
      </c>
      <c r="L3970" s="16" t="n">
        <f aca="false">J3970-K3970</f>
        <v>1832.25</v>
      </c>
    </row>
    <row r="3971" customFormat="false" ht="15" hidden="false" customHeight="false" outlineLevel="0" collapsed="false">
      <c r="A3971" s="12" t="n">
        <v>3970</v>
      </c>
      <c r="B3971" s="12" t="n">
        <v>2095</v>
      </c>
      <c r="C3971" s="12" t="n">
        <v>91</v>
      </c>
      <c r="D3971" s="12" t="n">
        <v>1</v>
      </c>
      <c r="E3971" s="16" t="n">
        <v>719</v>
      </c>
      <c r="F3971" s="12" t="n">
        <v>0</v>
      </c>
      <c r="G3971" s="12" t="str">
        <f aca="false">INDEX(Products!$C$2:$C$181,MATCH(C3971,Products!$A$2:$A$181,0))</f>
        <v>Beauty</v>
      </c>
      <c r="H3971" s="16" t="n">
        <f aca="false">INDEX(Products!$E$2:$E$181,MATCH(C3971,Products!$A$2:$A$181,0))</f>
        <v>411.77</v>
      </c>
      <c r="I3971" s="12" t="str">
        <f aca="false">INDEX(Orders!$G$2:$G$3525,MATCH(B3971,Orders!$A$2:$A$3525,0))</f>
        <v>Cancelled</v>
      </c>
      <c r="J3971" s="16" t="n">
        <f aca="false">D3971*E3971*(1-F3971/100)</f>
        <v>719</v>
      </c>
      <c r="K3971" s="16" t="n">
        <f aca="false">D3971*H3971</f>
        <v>411.77</v>
      </c>
      <c r="L3971" s="16" t="n">
        <f aca="false">J3971-K3971</f>
        <v>307.23</v>
      </c>
    </row>
    <row r="3972" customFormat="false" ht="15" hidden="false" customHeight="false" outlineLevel="0" collapsed="false">
      <c r="A3972" s="12" t="n">
        <v>3971</v>
      </c>
      <c r="B3972" s="12" t="n">
        <v>2096</v>
      </c>
      <c r="C3972" s="12" t="n">
        <v>39</v>
      </c>
      <c r="D3972" s="12" t="n">
        <v>1</v>
      </c>
      <c r="E3972" s="16" t="n">
        <v>3959</v>
      </c>
      <c r="F3972" s="12" t="n">
        <v>20</v>
      </c>
      <c r="G3972" s="12" t="str">
        <f aca="false">INDEX(Products!$C$2:$C$181,MATCH(C3972,Products!$A$2:$A$181,0))</f>
        <v>Home &amp; Kitchen</v>
      </c>
      <c r="H3972" s="16" t="n">
        <f aca="false">INDEX(Products!$E$2:$E$181,MATCH(C3972,Products!$A$2:$A$181,0))</f>
        <v>2236.08</v>
      </c>
      <c r="I3972" s="12" t="str">
        <f aca="false">INDEX(Orders!$G$2:$G$3525,MATCH(B3972,Orders!$A$2:$A$3525,0))</f>
        <v>Delivered</v>
      </c>
      <c r="J3972" s="16" t="n">
        <f aca="false">D3972*E3972*(1-F3972/100)</f>
        <v>3167.2</v>
      </c>
      <c r="K3972" s="16" t="n">
        <f aca="false">D3972*H3972</f>
        <v>2236.08</v>
      </c>
      <c r="L3972" s="16" t="n">
        <f aca="false">J3972-K3972</f>
        <v>931.12</v>
      </c>
    </row>
    <row r="3973" customFormat="false" ht="15" hidden="false" customHeight="false" outlineLevel="0" collapsed="false">
      <c r="A3973" s="12" t="n">
        <v>3972</v>
      </c>
      <c r="B3973" s="12" t="n">
        <v>2097</v>
      </c>
      <c r="C3973" s="12" t="n">
        <v>76</v>
      </c>
      <c r="D3973" s="12" t="n">
        <v>1</v>
      </c>
      <c r="E3973" s="16" t="n">
        <v>2759</v>
      </c>
      <c r="F3973" s="12" t="n">
        <v>0</v>
      </c>
      <c r="G3973" s="12" t="str">
        <f aca="false">INDEX(Products!$C$2:$C$181,MATCH(C3973,Products!$A$2:$A$181,0))</f>
        <v>Fashion</v>
      </c>
      <c r="H3973" s="16" t="n">
        <f aca="false">INDEX(Products!$E$2:$E$181,MATCH(C3973,Products!$A$2:$A$181,0))</f>
        <v>1649.64</v>
      </c>
      <c r="I3973" s="12" t="str">
        <f aca="false">INDEX(Orders!$G$2:$G$3525,MATCH(B3973,Orders!$A$2:$A$3525,0))</f>
        <v>Delivered</v>
      </c>
      <c r="J3973" s="16" t="n">
        <f aca="false">D3973*E3973*(1-F3973/100)</f>
        <v>2759</v>
      </c>
      <c r="K3973" s="16" t="n">
        <f aca="false">D3973*H3973</f>
        <v>1649.64</v>
      </c>
      <c r="L3973" s="16" t="n">
        <f aca="false">J3973-K3973</f>
        <v>1109.36</v>
      </c>
    </row>
    <row r="3974" customFormat="false" ht="15" hidden="false" customHeight="false" outlineLevel="0" collapsed="false">
      <c r="A3974" s="12" t="n">
        <v>3973</v>
      </c>
      <c r="B3974" s="12" t="n">
        <v>2098</v>
      </c>
      <c r="C3974" s="12" t="n">
        <v>45</v>
      </c>
      <c r="D3974" s="12" t="n">
        <v>1</v>
      </c>
      <c r="E3974" s="16" t="n">
        <v>4489</v>
      </c>
      <c r="F3974" s="12" t="n">
        <v>0</v>
      </c>
      <c r="G3974" s="12" t="str">
        <f aca="false">INDEX(Products!$C$2:$C$181,MATCH(C3974,Products!$A$2:$A$181,0))</f>
        <v>Home &amp; Kitchen</v>
      </c>
      <c r="H3974" s="16" t="n">
        <f aca="false">INDEX(Products!$E$2:$E$181,MATCH(C3974,Products!$A$2:$A$181,0))</f>
        <v>2892.9</v>
      </c>
      <c r="I3974" s="12" t="str">
        <f aca="false">INDEX(Orders!$G$2:$G$3525,MATCH(B3974,Orders!$A$2:$A$3525,0))</f>
        <v>Delivered</v>
      </c>
      <c r="J3974" s="16" t="n">
        <f aca="false">D3974*E3974*(1-F3974/100)</f>
        <v>4489</v>
      </c>
      <c r="K3974" s="16" t="n">
        <f aca="false">D3974*H3974</f>
        <v>2892.9</v>
      </c>
      <c r="L3974" s="16" t="n">
        <f aca="false">J3974-K3974</f>
        <v>1596.1</v>
      </c>
    </row>
    <row r="3975" customFormat="false" ht="15" hidden="false" customHeight="false" outlineLevel="0" collapsed="false">
      <c r="A3975" s="12" t="n">
        <v>3974</v>
      </c>
      <c r="B3975" s="12" t="n">
        <v>2098</v>
      </c>
      <c r="C3975" s="12" t="n">
        <v>169</v>
      </c>
      <c r="D3975" s="12" t="n">
        <v>2</v>
      </c>
      <c r="E3975" s="16" t="n">
        <v>789</v>
      </c>
      <c r="F3975" s="12" t="n">
        <v>20</v>
      </c>
      <c r="G3975" s="12" t="str">
        <f aca="false">INDEX(Products!$C$2:$C$181,MATCH(C3975,Products!$A$2:$A$181,0))</f>
        <v>Books &amp; Stationery</v>
      </c>
      <c r="H3975" s="16" t="n">
        <f aca="false">INDEX(Products!$E$2:$E$181,MATCH(C3975,Products!$A$2:$A$181,0))</f>
        <v>544.99</v>
      </c>
      <c r="I3975" s="12" t="str">
        <f aca="false">INDEX(Orders!$G$2:$G$3525,MATCH(B3975,Orders!$A$2:$A$3525,0))</f>
        <v>Delivered</v>
      </c>
      <c r="J3975" s="16" t="n">
        <f aca="false">D3975*E3975*(1-F3975/100)</f>
        <v>1262.4</v>
      </c>
      <c r="K3975" s="16" t="n">
        <f aca="false">D3975*H3975</f>
        <v>1089.98</v>
      </c>
      <c r="L3975" s="16" t="n">
        <f aca="false">J3975-K3975</f>
        <v>172.42</v>
      </c>
    </row>
    <row r="3976" customFormat="false" ht="15" hidden="false" customHeight="false" outlineLevel="0" collapsed="false">
      <c r="A3976" s="12" t="n">
        <v>3975</v>
      </c>
      <c r="B3976" s="12" t="n">
        <v>2098</v>
      </c>
      <c r="C3976" s="12" t="n">
        <v>36</v>
      </c>
      <c r="D3976" s="12" t="n">
        <v>3</v>
      </c>
      <c r="E3976" s="16" t="n">
        <v>3959</v>
      </c>
      <c r="F3976" s="12" t="n">
        <v>10</v>
      </c>
      <c r="G3976" s="12" t="str">
        <f aca="false">INDEX(Products!$C$2:$C$181,MATCH(C3976,Products!$A$2:$A$181,0))</f>
        <v>Home &amp; Kitchen</v>
      </c>
      <c r="H3976" s="16" t="n">
        <f aca="false">INDEX(Products!$E$2:$E$181,MATCH(C3976,Products!$A$2:$A$181,0))</f>
        <v>2334.79</v>
      </c>
      <c r="I3976" s="12" t="str">
        <f aca="false">INDEX(Orders!$G$2:$G$3525,MATCH(B3976,Orders!$A$2:$A$3525,0))</f>
        <v>Delivered</v>
      </c>
      <c r="J3976" s="16" t="n">
        <f aca="false">D3976*E3976*(1-F3976/100)</f>
        <v>10689.3</v>
      </c>
      <c r="K3976" s="16" t="n">
        <f aca="false">D3976*H3976</f>
        <v>7004.37</v>
      </c>
      <c r="L3976" s="16" t="n">
        <f aca="false">J3976-K3976</f>
        <v>3684.93</v>
      </c>
    </row>
    <row r="3977" customFormat="false" ht="15" hidden="false" customHeight="false" outlineLevel="0" collapsed="false">
      <c r="A3977" s="12" t="n">
        <v>3976</v>
      </c>
      <c r="B3977" s="12" t="n">
        <v>2098</v>
      </c>
      <c r="C3977" s="12" t="n">
        <v>59</v>
      </c>
      <c r="D3977" s="12" t="n">
        <v>1</v>
      </c>
      <c r="E3977" s="16" t="n">
        <v>4109</v>
      </c>
      <c r="F3977" s="12" t="n">
        <v>20</v>
      </c>
      <c r="G3977" s="12" t="str">
        <f aca="false">INDEX(Products!$C$2:$C$181,MATCH(C3977,Products!$A$2:$A$181,0))</f>
        <v>Home &amp; Kitchen</v>
      </c>
      <c r="H3977" s="16" t="n">
        <f aca="false">INDEX(Products!$E$2:$E$181,MATCH(C3977,Products!$A$2:$A$181,0))</f>
        <v>2413.27</v>
      </c>
      <c r="I3977" s="12" t="str">
        <f aca="false">INDEX(Orders!$G$2:$G$3525,MATCH(B3977,Orders!$A$2:$A$3525,0))</f>
        <v>Delivered</v>
      </c>
      <c r="J3977" s="16" t="n">
        <f aca="false">D3977*E3977*(1-F3977/100)</f>
        <v>3287.2</v>
      </c>
      <c r="K3977" s="16" t="n">
        <f aca="false">D3977*H3977</f>
        <v>2413.27</v>
      </c>
      <c r="L3977" s="16" t="n">
        <f aca="false">J3977-K3977</f>
        <v>873.93</v>
      </c>
    </row>
    <row r="3978" customFormat="false" ht="15" hidden="false" customHeight="false" outlineLevel="0" collapsed="false">
      <c r="A3978" s="12" t="n">
        <v>3977</v>
      </c>
      <c r="B3978" s="12" t="n">
        <v>2099</v>
      </c>
      <c r="C3978" s="12" t="n">
        <v>97</v>
      </c>
      <c r="D3978" s="12" t="n">
        <v>1</v>
      </c>
      <c r="E3978" s="16" t="n">
        <v>1649</v>
      </c>
      <c r="F3978" s="12" t="n">
        <v>0</v>
      </c>
      <c r="G3978" s="12" t="str">
        <f aca="false">INDEX(Products!$C$2:$C$181,MATCH(C3978,Products!$A$2:$A$181,0))</f>
        <v>Beauty</v>
      </c>
      <c r="H3978" s="16" t="n">
        <f aca="false">INDEX(Products!$E$2:$E$181,MATCH(C3978,Products!$A$2:$A$181,0))</f>
        <v>1115.75</v>
      </c>
      <c r="I3978" s="12" t="str">
        <f aca="false">INDEX(Orders!$G$2:$G$3525,MATCH(B3978,Orders!$A$2:$A$3525,0))</f>
        <v>Cancelled</v>
      </c>
      <c r="J3978" s="16" t="n">
        <f aca="false">D3978*E3978*(1-F3978/100)</f>
        <v>1649</v>
      </c>
      <c r="K3978" s="16" t="n">
        <f aca="false">D3978*H3978</f>
        <v>1115.75</v>
      </c>
      <c r="L3978" s="16" t="n">
        <f aca="false">J3978-K3978</f>
        <v>533.25</v>
      </c>
    </row>
    <row r="3979" customFormat="false" ht="15" hidden="false" customHeight="false" outlineLevel="0" collapsed="false">
      <c r="A3979" s="12" t="n">
        <v>3978</v>
      </c>
      <c r="B3979" s="12" t="n">
        <v>2099</v>
      </c>
      <c r="C3979" s="12" t="n">
        <v>1</v>
      </c>
      <c r="D3979" s="12" t="n">
        <v>1</v>
      </c>
      <c r="E3979" s="16" t="n">
        <v>2759</v>
      </c>
      <c r="F3979" s="12" t="n">
        <v>0</v>
      </c>
      <c r="G3979" s="12" t="str">
        <f aca="false">INDEX(Products!$C$2:$C$181,MATCH(C3979,Products!$A$2:$A$181,0))</f>
        <v>Electronics</v>
      </c>
      <c r="H3979" s="16" t="n">
        <f aca="false">INDEX(Products!$E$2:$E$181,MATCH(C3979,Products!$A$2:$A$181,0))</f>
        <v>2042.05</v>
      </c>
      <c r="I3979" s="12" t="str">
        <f aca="false">INDEX(Orders!$G$2:$G$3525,MATCH(B3979,Orders!$A$2:$A$3525,0))</f>
        <v>Cancelled</v>
      </c>
      <c r="J3979" s="16" t="n">
        <f aca="false">D3979*E3979*(1-F3979/100)</f>
        <v>2759</v>
      </c>
      <c r="K3979" s="16" t="n">
        <f aca="false">D3979*H3979</f>
        <v>2042.05</v>
      </c>
      <c r="L3979" s="16" t="n">
        <f aca="false">J3979-K3979</f>
        <v>716.95</v>
      </c>
    </row>
    <row r="3980" customFormat="false" ht="15" hidden="false" customHeight="false" outlineLevel="0" collapsed="false">
      <c r="A3980" s="12" t="n">
        <v>3979</v>
      </c>
      <c r="B3980" s="12" t="n">
        <v>2100</v>
      </c>
      <c r="C3980" s="12" t="n">
        <v>122</v>
      </c>
      <c r="D3980" s="12" t="n">
        <v>2</v>
      </c>
      <c r="E3980" s="16" t="n">
        <v>3689</v>
      </c>
      <c r="F3980" s="12" t="n">
        <v>0</v>
      </c>
      <c r="G3980" s="12" t="str">
        <f aca="false">INDEX(Products!$C$2:$C$181,MATCH(C3980,Products!$A$2:$A$181,0))</f>
        <v>Sports &amp; Fitness</v>
      </c>
      <c r="H3980" s="16" t="n">
        <f aca="false">INDEX(Products!$E$2:$E$181,MATCH(C3980,Products!$A$2:$A$181,0))</f>
        <v>2302.05</v>
      </c>
      <c r="I3980" s="12" t="str">
        <f aca="false">INDEX(Orders!$G$2:$G$3525,MATCH(B3980,Orders!$A$2:$A$3525,0))</f>
        <v>Delivered</v>
      </c>
      <c r="J3980" s="16" t="n">
        <f aca="false">D3980*E3980*(1-F3980/100)</f>
        <v>7378</v>
      </c>
      <c r="K3980" s="16" t="n">
        <f aca="false">D3980*H3980</f>
        <v>4604.1</v>
      </c>
      <c r="L3980" s="16" t="n">
        <f aca="false">J3980-K3980</f>
        <v>2773.9</v>
      </c>
    </row>
    <row r="3981" customFormat="false" ht="15" hidden="false" customHeight="false" outlineLevel="0" collapsed="false">
      <c r="A3981" s="12" t="n">
        <v>3980</v>
      </c>
      <c r="B3981" s="12" t="n">
        <v>2101</v>
      </c>
      <c r="C3981" s="12" t="n">
        <v>158</v>
      </c>
      <c r="D3981" s="12" t="n">
        <v>2</v>
      </c>
      <c r="E3981" s="16" t="n">
        <v>779</v>
      </c>
      <c r="F3981" s="12" t="n">
        <v>0</v>
      </c>
      <c r="G3981" s="12" t="str">
        <f aca="false">INDEX(Products!$C$2:$C$181,MATCH(C3981,Products!$A$2:$A$181,0))</f>
        <v>Books &amp; Stationery</v>
      </c>
      <c r="H3981" s="16" t="n">
        <f aca="false">INDEX(Products!$E$2:$E$181,MATCH(C3981,Products!$A$2:$A$181,0))</f>
        <v>536.88</v>
      </c>
      <c r="I3981" s="12" t="str">
        <f aca="false">INDEX(Orders!$G$2:$G$3525,MATCH(B3981,Orders!$A$2:$A$3525,0))</f>
        <v>Delivered</v>
      </c>
      <c r="J3981" s="16" t="n">
        <f aca="false">D3981*E3981*(1-F3981/100)</f>
        <v>1558</v>
      </c>
      <c r="K3981" s="16" t="n">
        <f aca="false">D3981*H3981</f>
        <v>1073.76</v>
      </c>
      <c r="L3981" s="16" t="n">
        <f aca="false">J3981-K3981</f>
        <v>484.24</v>
      </c>
    </row>
    <row r="3982" customFormat="false" ht="15" hidden="false" customHeight="false" outlineLevel="0" collapsed="false">
      <c r="A3982" s="12" t="n">
        <v>3981</v>
      </c>
      <c r="B3982" s="12" t="n">
        <v>2101</v>
      </c>
      <c r="C3982" s="12" t="n">
        <v>112</v>
      </c>
      <c r="D3982" s="12" t="n">
        <v>2</v>
      </c>
      <c r="E3982" s="16" t="n">
        <v>309</v>
      </c>
      <c r="F3982" s="12" t="n">
        <v>0</v>
      </c>
      <c r="G3982" s="12" t="str">
        <f aca="false">INDEX(Products!$C$2:$C$181,MATCH(C3982,Products!$A$2:$A$181,0))</f>
        <v>Beauty</v>
      </c>
      <c r="H3982" s="16" t="n">
        <f aca="false">INDEX(Products!$E$2:$E$181,MATCH(C3982,Products!$A$2:$A$181,0))</f>
        <v>192.67</v>
      </c>
      <c r="I3982" s="12" t="str">
        <f aca="false">INDEX(Orders!$G$2:$G$3525,MATCH(B3982,Orders!$A$2:$A$3525,0))</f>
        <v>Delivered</v>
      </c>
      <c r="J3982" s="16" t="n">
        <f aca="false">D3982*E3982*(1-F3982/100)</f>
        <v>618</v>
      </c>
      <c r="K3982" s="16" t="n">
        <f aca="false">D3982*H3982</f>
        <v>385.34</v>
      </c>
      <c r="L3982" s="16" t="n">
        <f aca="false">J3982-K3982</f>
        <v>232.66</v>
      </c>
    </row>
    <row r="3983" customFormat="false" ht="15" hidden="false" customHeight="false" outlineLevel="0" collapsed="false">
      <c r="A3983" s="12" t="n">
        <v>3982</v>
      </c>
      <c r="B3983" s="12" t="n">
        <v>2101</v>
      </c>
      <c r="C3983" s="12" t="n">
        <v>106</v>
      </c>
      <c r="D3983" s="12" t="n">
        <v>1</v>
      </c>
      <c r="E3983" s="16" t="n">
        <v>1069</v>
      </c>
      <c r="F3983" s="12" t="n">
        <v>0</v>
      </c>
      <c r="G3983" s="12" t="str">
        <f aca="false">INDEX(Products!$C$2:$C$181,MATCH(C3983,Products!$A$2:$A$181,0))</f>
        <v>Beauty</v>
      </c>
      <c r="H3983" s="16" t="n">
        <f aca="false">INDEX(Products!$E$2:$E$181,MATCH(C3983,Products!$A$2:$A$181,0))</f>
        <v>735.88</v>
      </c>
      <c r="I3983" s="12" t="str">
        <f aca="false">INDEX(Orders!$G$2:$G$3525,MATCH(B3983,Orders!$A$2:$A$3525,0))</f>
        <v>Delivered</v>
      </c>
      <c r="J3983" s="16" t="n">
        <f aca="false">D3983*E3983*(1-F3983/100)</f>
        <v>1069</v>
      </c>
      <c r="K3983" s="16" t="n">
        <f aca="false">D3983*H3983</f>
        <v>735.88</v>
      </c>
      <c r="L3983" s="16" t="n">
        <f aca="false">J3983-K3983</f>
        <v>333.12</v>
      </c>
    </row>
    <row r="3984" customFormat="false" ht="15" hidden="false" customHeight="false" outlineLevel="0" collapsed="false">
      <c r="A3984" s="12" t="n">
        <v>3983</v>
      </c>
      <c r="B3984" s="12" t="n">
        <v>2101</v>
      </c>
      <c r="C3984" s="12" t="n">
        <v>91</v>
      </c>
      <c r="D3984" s="12" t="n">
        <v>1</v>
      </c>
      <c r="E3984" s="16" t="n">
        <v>719</v>
      </c>
      <c r="F3984" s="12" t="n">
        <v>0</v>
      </c>
      <c r="G3984" s="12" t="str">
        <f aca="false">INDEX(Products!$C$2:$C$181,MATCH(C3984,Products!$A$2:$A$181,0))</f>
        <v>Beauty</v>
      </c>
      <c r="H3984" s="16" t="n">
        <f aca="false">INDEX(Products!$E$2:$E$181,MATCH(C3984,Products!$A$2:$A$181,0))</f>
        <v>411.77</v>
      </c>
      <c r="I3984" s="12" t="str">
        <f aca="false">INDEX(Orders!$G$2:$G$3525,MATCH(B3984,Orders!$A$2:$A$3525,0))</f>
        <v>Delivered</v>
      </c>
      <c r="J3984" s="16" t="n">
        <f aca="false">D3984*E3984*(1-F3984/100)</f>
        <v>719</v>
      </c>
      <c r="K3984" s="16" t="n">
        <f aca="false">D3984*H3984</f>
        <v>411.77</v>
      </c>
      <c r="L3984" s="16" t="n">
        <f aca="false">J3984-K3984</f>
        <v>307.23</v>
      </c>
    </row>
    <row r="3985" customFormat="false" ht="15" hidden="false" customHeight="false" outlineLevel="0" collapsed="false">
      <c r="A3985" s="12" t="n">
        <v>3984</v>
      </c>
      <c r="B3985" s="12" t="n">
        <v>2102</v>
      </c>
      <c r="C3985" s="12" t="n">
        <v>11</v>
      </c>
      <c r="D3985" s="12" t="n">
        <v>3</v>
      </c>
      <c r="E3985" s="16" t="n">
        <v>3989</v>
      </c>
      <c r="F3985" s="12" t="n">
        <v>0</v>
      </c>
      <c r="G3985" s="12" t="str">
        <f aca="false">INDEX(Products!$C$2:$C$181,MATCH(C3985,Products!$A$2:$A$181,0))</f>
        <v>Electronics</v>
      </c>
      <c r="H3985" s="16" t="n">
        <f aca="false">INDEX(Products!$E$2:$E$181,MATCH(C3985,Products!$A$2:$A$181,0))</f>
        <v>2305.24</v>
      </c>
      <c r="I3985" s="12" t="str">
        <f aca="false">INDEX(Orders!$G$2:$G$3525,MATCH(B3985,Orders!$A$2:$A$3525,0))</f>
        <v>Returned</v>
      </c>
      <c r="J3985" s="16" t="n">
        <f aca="false">D3985*E3985*(1-F3985/100)</f>
        <v>11967</v>
      </c>
      <c r="K3985" s="16" t="n">
        <f aca="false">D3985*H3985</f>
        <v>6915.72</v>
      </c>
      <c r="L3985" s="16" t="n">
        <f aca="false">J3985-K3985</f>
        <v>5051.28</v>
      </c>
    </row>
    <row r="3986" customFormat="false" ht="15" hidden="false" customHeight="false" outlineLevel="0" collapsed="false">
      <c r="A3986" s="12" t="n">
        <v>3985</v>
      </c>
      <c r="B3986" s="12" t="n">
        <v>2102</v>
      </c>
      <c r="C3986" s="12" t="n">
        <v>132</v>
      </c>
      <c r="D3986" s="12" t="n">
        <v>2</v>
      </c>
      <c r="E3986" s="16" t="n">
        <v>789</v>
      </c>
      <c r="F3986" s="12" t="n">
        <v>5</v>
      </c>
      <c r="G3986" s="12" t="str">
        <f aca="false">INDEX(Products!$C$2:$C$181,MATCH(C3986,Products!$A$2:$A$181,0))</f>
        <v>Sports &amp; Fitness</v>
      </c>
      <c r="H3986" s="16" t="n">
        <f aca="false">INDEX(Products!$E$2:$E$181,MATCH(C3986,Products!$A$2:$A$181,0))</f>
        <v>515.74</v>
      </c>
      <c r="I3986" s="12" t="str">
        <f aca="false">INDEX(Orders!$G$2:$G$3525,MATCH(B3986,Orders!$A$2:$A$3525,0))</f>
        <v>Returned</v>
      </c>
      <c r="J3986" s="16" t="n">
        <f aca="false">D3986*E3986*(1-F3986/100)</f>
        <v>1499.1</v>
      </c>
      <c r="K3986" s="16" t="n">
        <f aca="false">D3986*H3986</f>
        <v>1031.48</v>
      </c>
      <c r="L3986" s="16" t="n">
        <f aca="false">J3986-K3986</f>
        <v>467.62</v>
      </c>
    </row>
    <row r="3987" customFormat="false" ht="15" hidden="false" customHeight="false" outlineLevel="0" collapsed="false">
      <c r="A3987" s="12" t="n">
        <v>3986</v>
      </c>
      <c r="B3987" s="12" t="n">
        <v>2102</v>
      </c>
      <c r="C3987" s="12" t="n">
        <v>123</v>
      </c>
      <c r="D3987" s="12" t="n">
        <v>1</v>
      </c>
      <c r="E3987" s="16" t="n">
        <v>319</v>
      </c>
      <c r="F3987" s="12" t="n">
        <v>0</v>
      </c>
      <c r="G3987" s="12" t="str">
        <f aca="false">INDEX(Products!$C$2:$C$181,MATCH(C3987,Products!$A$2:$A$181,0))</f>
        <v>Sports &amp; Fitness</v>
      </c>
      <c r="H3987" s="16" t="n">
        <f aca="false">INDEX(Products!$E$2:$E$181,MATCH(C3987,Products!$A$2:$A$181,0))</f>
        <v>234.68</v>
      </c>
      <c r="I3987" s="12" t="str">
        <f aca="false">INDEX(Orders!$G$2:$G$3525,MATCH(B3987,Orders!$A$2:$A$3525,0))</f>
        <v>Returned</v>
      </c>
      <c r="J3987" s="16" t="n">
        <f aca="false">D3987*E3987*(1-F3987/100)</f>
        <v>319</v>
      </c>
      <c r="K3987" s="16" t="n">
        <f aca="false">D3987*H3987</f>
        <v>234.68</v>
      </c>
      <c r="L3987" s="16" t="n">
        <f aca="false">J3987-K3987</f>
        <v>84.32</v>
      </c>
    </row>
    <row r="3988" customFormat="false" ht="15" hidden="false" customHeight="false" outlineLevel="0" collapsed="false">
      <c r="A3988" s="12" t="n">
        <v>3987</v>
      </c>
      <c r="B3988" s="12" t="n">
        <v>2102</v>
      </c>
      <c r="C3988" s="12" t="n">
        <v>35</v>
      </c>
      <c r="D3988" s="12" t="n">
        <v>1</v>
      </c>
      <c r="E3988" s="16" t="n">
        <v>749</v>
      </c>
      <c r="F3988" s="12" t="n">
        <v>0</v>
      </c>
      <c r="G3988" s="12" t="str">
        <f aca="false">INDEX(Products!$C$2:$C$181,MATCH(C3988,Products!$A$2:$A$181,0))</f>
        <v>Home &amp; Kitchen</v>
      </c>
      <c r="H3988" s="16" t="n">
        <f aca="false">INDEX(Products!$E$2:$E$181,MATCH(C3988,Products!$A$2:$A$181,0))</f>
        <v>559.79</v>
      </c>
      <c r="I3988" s="12" t="str">
        <f aca="false">INDEX(Orders!$G$2:$G$3525,MATCH(B3988,Orders!$A$2:$A$3525,0))</f>
        <v>Returned</v>
      </c>
      <c r="J3988" s="16" t="n">
        <f aca="false">D3988*E3988*(1-F3988/100)</f>
        <v>749</v>
      </c>
      <c r="K3988" s="16" t="n">
        <f aca="false">D3988*H3988</f>
        <v>559.79</v>
      </c>
      <c r="L3988" s="16" t="n">
        <f aca="false">J3988-K3988</f>
        <v>189.21</v>
      </c>
    </row>
    <row r="3989" customFormat="false" ht="15" hidden="false" customHeight="false" outlineLevel="0" collapsed="false">
      <c r="A3989" s="12" t="n">
        <v>3988</v>
      </c>
      <c r="B3989" s="12" t="n">
        <v>2103</v>
      </c>
      <c r="C3989" s="12" t="n">
        <v>80</v>
      </c>
      <c r="D3989" s="12" t="n">
        <v>1</v>
      </c>
      <c r="E3989" s="16" t="n">
        <v>949</v>
      </c>
      <c r="F3989" s="12" t="n">
        <v>10</v>
      </c>
      <c r="G3989" s="12" t="str">
        <f aca="false">INDEX(Products!$C$2:$C$181,MATCH(C3989,Products!$A$2:$A$181,0))</f>
        <v>Fashion</v>
      </c>
      <c r="H3989" s="16" t="n">
        <f aca="false">INDEX(Products!$E$2:$E$181,MATCH(C3989,Products!$A$2:$A$181,0))</f>
        <v>660.17</v>
      </c>
      <c r="I3989" s="12" t="str">
        <f aca="false">INDEX(Orders!$G$2:$G$3525,MATCH(B3989,Orders!$A$2:$A$3525,0))</f>
        <v>Cancelled</v>
      </c>
      <c r="J3989" s="16" t="n">
        <f aca="false">D3989*E3989*(1-F3989/100)</f>
        <v>854.1</v>
      </c>
      <c r="K3989" s="16" t="n">
        <f aca="false">D3989*H3989</f>
        <v>660.17</v>
      </c>
      <c r="L3989" s="16" t="n">
        <f aca="false">J3989-K3989</f>
        <v>193.93</v>
      </c>
    </row>
    <row r="3990" customFormat="false" ht="15" hidden="false" customHeight="false" outlineLevel="0" collapsed="false">
      <c r="A3990" s="12" t="n">
        <v>3989</v>
      </c>
      <c r="B3990" s="12" t="n">
        <v>2103</v>
      </c>
      <c r="C3990" s="12" t="n">
        <v>30</v>
      </c>
      <c r="D3990" s="12" t="n">
        <v>1</v>
      </c>
      <c r="E3990" s="16" t="n">
        <v>1049</v>
      </c>
      <c r="F3990" s="12" t="n">
        <v>0</v>
      </c>
      <c r="G3990" s="12" t="str">
        <f aca="false">INDEX(Products!$C$2:$C$181,MATCH(C3990,Products!$A$2:$A$181,0))</f>
        <v>Electronics</v>
      </c>
      <c r="H3990" s="16" t="n">
        <f aca="false">INDEX(Products!$E$2:$E$181,MATCH(C3990,Products!$A$2:$A$181,0))</f>
        <v>645.2</v>
      </c>
      <c r="I3990" s="12" t="str">
        <f aca="false">INDEX(Orders!$G$2:$G$3525,MATCH(B3990,Orders!$A$2:$A$3525,0))</f>
        <v>Cancelled</v>
      </c>
      <c r="J3990" s="16" t="n">
        <f aca="false">D3990*E3990*(1-F3990/100)</f>
        <v>1049</v>
      </c>
      <c r="K3990" s="16" t="n">
        <f aca="false">D3990*H3990</f>
        <v>645.2</v>
      </c>
      <c r="L3990" s="16" t="n">
        <f aca="false">J3990-K3990</f>
        <v>403.8</v>
      </c>
    </row>
    <row r="3991" customFormat="false" ht="15" hidden="false" customHeight="false" outlineLevel="0" collapsed="false">
      <c r="A3991" s="12" t="n">
        <v>3990</v>
      </c>
      <c r="B3991" s="12" t="n">
        <v>2104</v>
      </c>
      <c r="C3991" s="12" t="n">
        <v>57</v>
      </c>
      <c r="D3991" s="12" t="n">
        <v>1</v>
      </c>
      <c r="E3991" s="16" t="n">
        <v>4689</v>
      </c>
      <c r="F3991" s="12" t="n">
        <v>0</v>
      </c>
      <c r="G3991" s="12" t="str">
        <f aca="false">INDEX(Products!$C$2:$C$181,MATCH(C3991,Products!$A$2:$A$181,0))</f>
        <v>Home &amp; Kitchen</v>
      </c>
      <c r="H3991" s="16" t="n">
        <f aca="false">INDEX(Products!$E$2:$E$181,MATCH(C3991,Products!$A$2:$A$181,0))</f>
        <v>3336.81</v>
      </c>
      <c r="I3991" s="12" t="str">
        <f aca="false">INDEX(Orders!$G$2:$G$3525,MATCH(B3991,Orders!$A$2:$A$3525,0))</f>
        <v>Delivered</v>
      </c>
      <c r="J3991" s="16" t="n">
        <f aca="false">D3991*E3991*(1-F3991/100)</f>
        <v>4689</v>
      </c>
      <c r="K3991" s="16" t="n">
        <f aca="false">D3991*H3991</f>
        <v>3336.81</v>
      </c>
      <c r="L3991" s="16" t="n">
        <f aca="false">J3991-K3991</f>
        <v>1352.19</v>
      </c>
    </row>
    <row r="3992" customFormat="false" ht="15" hidden="false" customHeight="false" outlineLevel="0" collapsed="false">
      <c r="A3992" s="12" t="n">
        <v>3991</v>
      </c>
      <c r="B3992" s="12" t="n">
        <v>2105</v>
      </c>
      <c r="C3992" s="12" t="n">
        <v>161</v>
      </c>
      <c r="D3992" s="12" t="n">
        <v>1</v>
      </c>
      <c r="E3992" s="16" t="n">
        <v>549</v>
      </c>
      <c r="F3992" s="12" t="n">
        <v>10</v>
      </c>
      <c r="G3992" s="12" t="str">
        <f aca="false">INDEX(Products!$C$2:$C$181,MATCH(C3992,Products!$A$2:$A$181,0))</f>
        <v>Books &amp; Stationery</v>
      </c>
      <c r="H3992" s="16" t="n">
        <f aca="false">INDEX(Products!$E$2:$E$181,MATCH(C3992,Products!$A$2:$A$181,0))</f>
        <v>380.41</v>
      </c>
      <c r="I3992" s="12" t="str">
        <f aca="false">INDEX(Orders!$G$2:$G$3525,MATCH(B3992,Orders!$A$2:$A$3525,0))</f>
        <v>Delivered</v>
      </c>
      <c r="J3992" s="16" t="n">
        <f aca="false">D3992*E3992*(1-F3992/100)</f>
        <v>494.1</v>
      </c>
      <c r="K3992" s="16" t="n">
        <f aca="false">D3992*H3992</f>
        <v>380.41</v>
      </c>
      <c r="L3992" s="16" t="n">
        <f aca="false">J3992-K3992</f>
        <v>113.69</v>
      </c>
    </row>
    <row r="3993" customFormat="false" ht="15" hidden="false" customHeight="false" outlineLevel="0" collapsed="false">
      <c r="A3993" s="12" t="n">
        <v>3992</v>
      </c>
      <c r="B3993" s="12" t="n">
        <v>2105</v>
      </c>
      <c r="C3993" s="12" t="n">
        <v>153</v>
      </c>
      <c r="D3993" s="12" t="n">
        <v>2</v>
      </c>
      <c r="E3993" s="16" t="n">
        <v>689</v>
      </c>
      <c r="F3993" s="12" t="n">
        <v>15</v>
      </c>
      <c r="G3993" s="12" t="str">
        <f aca="false">INDEX(Products!$C$2:$C$181,MATCH(C3993,Products!$A$2:$A$181,0))</f>
        <v>Books &amp; Stationery</v>
      </c>
      <c r="H3993" s="16" t="n">
        <f aca="false">INDEX(Products!$E$2:$E$181,MATCH(C3993,Products!$A$2:$A$181,0))</f>
        <v>513.42</v>
      </c>
      <c r="I3993" s="12" t="str">
        <f aca="false">INDEX(Orders!$G$2:$G$3525,MATCH(B3993,Orders!$A$2:$A$3525,0))</f>
        <v>Delivered</v>
      </c>
      <c r="J3993" s="16" t="n">
        <f aca="false">D3993*E3993*(1-F3993/100)</f>
        <v>1171.3</v>
      </c>
      <c r="K3993" s="16" t="n">
        <f aca="false">D3993*H3993</f>
        <v>1026.84</v>
      </c>
      <c r="L3993" s="16" t="n">
        <f aca="false">J3993-K3993</f>
        <v>144.46</v>
      </c>
    </row>
    <row r="3994" customFormat="false" ht="15" hidden="false" customHeight="false" outlineLevel="0" collapsed="false">
      <c r="A3994" s="12" t="n">
        <v>3993</v>
      </c>
      <c r="B3994" s="12" t="n">
        <v>2106</v>
      </c>
      <c r="C3994" s="12" t="n">
        <v>47</v>
      </c>
      <c r="D3994" s="12" t="n">
        <v>1</v>
      </c>
      <c r="E3994" s="16" t="n">
        <v>3909</v>
      </c>
      <c r="F3994" s="12" t="n">
        <v>10</v>
      </c>
      <c r="G3994" s="12" t="str">
        <f aca="false">INDEX(Products!$C$2:$C$181,MATCH(C3994,Products!$A$2:$A$181,0))</f>
        <v>Home &amp; Kitchen</v>
      </c>
      <c r="H3994" s="16" t="n">
        <f aca="false">INDEX(Products!$E$2:$E$181,MATCH(C3994,Products!$A$2:$A$181,0))</f>
        <v>2588.76</v>
      </c>
      <c r="I3994" s="12" t="str">
        <f aca="false">INDEX(Orders!$G$2:$G$3525,MATCH(B3994,Orders!$A$2:$A$3525,0))</f>
        <v>Delivered</v>
      </c>
      <c r="J3994" s="16" t="n">
        <f aca="false">D3994*E3994*(1-F3994/100)</f>
        <v>3518.1</v>
      </c>
      <c r="K3994" s="16" t="n">
        <f aca="false">D3994*H3994</f>
        <v>2588.76</v>
      </c>
      <c r="L3994" s="16" t="n">
        <f aca="false">J3994-K3994</f>
        <v>929.34</v>
      </c>
    </row>
    <row r="3995" customFormat="false" ht="15" hidden="false" customHeight="false" outlineLevel="0" collapsed="false">
      <c r="A3995" s="12" t="n">
        <v>3994</v>
      </c>
      <c r="B3995" s="12" t="n">
        <v>2106</v>
      </c>
      <c r="C3995" s="12" t="n">
        <v>131</v>
      </c>
      <c r="D3995" s="12" t="n">
        <v>1</v>
      </c>
      <c r="E3995" s="16" t="n">
        <v>2569</v>
      </c>
      <c r="F3995" s="12" t="n">
        <v>0</v>
      </c>
      <c r="G3995" s="12" t="str">
        <f aca="false">INDEX(Products!$C$2:$C$181,MATCH(C3995,Products!$A$2:$A$181,0))</f>
        <v>Sports &amp; Fitness</v>
      </c>
      <c r="H3995" s="16" t="n">
        <f aca="false">INDEX(Products!$E$2:$E$181,MATCH(C3995,Products!$A$2:$A$181,0))</f>
        <v>1921.64</v>
      </c>
      <c r="I3995" s="12" t="str">
        <f aca="false">INDEX(Orders!$G$2:$G$3525,MATCH(B3995,Orders!$A$2:$A$3525,0))</f>
        <v>Delivered</v>
      </c>
      <c r="J3995" s="16" t="n">
        <f aca="false">D3995*E3995*(1-F3995/100)</f>
        <v>2569</v>
      </c>
      <c r="K3995" s="16" t="n">
        <f aca="false">D3995*H3995</f>
        <v>1921.64</v>
      </c>
      <c r="L3995" s="16" t="n">
        <f aca="false">J3995-K3995</f>
        <v>647.36</v>
      </c>
    </row>
    <row r="3996" customFormat="false" ht="15" hidden="false" customHeight="false" outlineLevel="0" collapsed="false">
      <c r="A3996" s="12" t="n">
        <v>3995</v>
      </c>
      <c r="B3996" s="12" t="n">
        <v>2107</v>
      </c>
      <c r="C3996" s="12" t="n">
        <v>138</v>
      </c>
      <c r="D3996" s="12" t="n">
        <v>3</v>
      </c>
      <c r="E3996" s="16" t="n">
        <v>2179</v>
      </c>
      <c r="F3996" s="12" t="n">
        <v>0</v>
      </c>
      <c r="G3996" s="12" t="str">
        <f aca="false">INDEX(Products!$C$2:$C$181,MATCH(C3996,Products!$A$2:$A$181,0))</f>
        <v>Sports &amp; Fitness</v>
      </c>
      <c r="H3996" s="16" t="n">
        <f aca="false">INDEX(Products!$E$2:$E$181,MATCH(C3996,Products!$A$2:$A$181,0))</f>
        <v>1417.01</v>
      </c>
      <c r="I3996" s="12" t="str">
        <f aca="false">INDEX(Orders!$G$2:$G$3525,MATCH(B3996,Orders!$A$2:$A$3525,0))</f>
        <v>Delivered</v>
      </c>
      <c r="J3996" s="16" t="n">
        <f aca="false">D3996*E3996*(1-F3996/100)</f>
        <v>6537</v>
      </c>
      <c r="K3996" s="16" t="n">
        <f aca="false">D3996*H3996</f>
        <v>4251.03</v>
      </c>
      <c r="L3996" s="16" t="n">
        <f aca="false">J3996-K3996</f>
        <v>2285.97</v>
      </c>
    </row>
    <row r="3997" customFormat="false" ht="15" hidden="false" customHeight="false" outlineLevel="0" collapsed="false">
      <c r="A3997" s="12" t="n">
        <v>3996</v>
      </c>
      <c r="B3997" s="12" t="n">
        <v>2107</v>
      </c>
      <c r="C3997" s="12" t="n">
        <v>92</v>
      </c>
      <c r="D3997" s="12" t="n">
        <v>1</v>
      </c>
      <c r="E3997" s="16" t="n">
        <v>1689</v>
      </c>
      <c r="F3997" s="12" t="n">
        <v>0</v>
      </c>
      <c r="G3997" s="12" t="str">
        <f aca="false">INDEX(Products!$C$2:$C$181,MATCH(C3997,Products!$A$2:$A$181,0))</f>
        <v>Beauty</v>
      </c>
      <c r="H3997" s="16" t="n">
        <f aca="false">INDEX(Products!$E$2:$E$181,MATCH(C3997,Products!$A$2:$A$181,0))</f>
        <v>1225.32</v>
      </c>
      <c r="I3997" s="12" t="str">
        <f aca="false">INDEX(Orders!$G$2:$G$3525,MATCH(B3997,Orders!$A$2:$A$3525,0))</f>
        <v>Delivered</v>
      </c>
      <c r="J3997" s="16" t="n">
        <f aca="false">D3997*E3997*(1-F3997/100)</f>
        <v>1689</v>
      </c>
      <c r="K3997" s="16" t="n">
        <f aca="false">D3997*H3997</f>
        <v>1225.32</v>
      </c>
      <c r="L3997" s="16" t="n">
        <f aca="false">J3997-K3997</f>
        <v>463.68</v>
      </c>
    </row>
    <row r="3998" customFormat="false" ht="15" hidden="false" customHeight="false" outlineLevel="0" collapsed="false">
      <c r="A3998" s="12" t="n">
        <v>3997</v>
      </c>
      <c r="B3998" s="12" t="n">
        <v>2108</v>
      </c>
      <c r="C3998" s="12" t="n">
        <v>97</v>
      </c>
      <c r="D3998" s="12" t="n">
        <v>2</v>
      </c>
      <c r="E3998" s="16" t="n">
        <v>1649</v>
      </c>
      <c r="F3998" s="12" t="n">
        <v>0</v>
      </c>
      <c r="G3998" s="12" t="str">
        <f aca="false">INDEX(Products!$C$2:$C$181,MATCH(C3998,Products!$A$2:$A$181,0))</f>
        <v>Beauty</v>
      </c>
      <c r="H3998" s="16" t="n">
        <f aca="false">INDEX(Products!$E$2:$E$181,MATCH(C3998,Products!$A$2:$A$181,0))</f>
        <v>1115.75</v>
      </c>
      <c r="I3998" s="12" t="str">
        <f aca="false">INDEX(Orders!$G$2:$G$3525,MATCH(B3998,Orders!$A$2:$A$3525,0))</f>
        <v>Delivered</v>
      </c>
      <c r="J3998" s="16" t="n">
        <f aca="false">D3998*E3998*(1-F3998/100)</f>
        <v>3298</v>
      </c>
      <c r="K3998" s="16" t="n">
        <f aca="false">D3998*H3998</f>
        <v>2231.5</v>
      </c>
      <c r="L3998" s="16" t="n">
        <f aca="false">J3998-K3998</f>
        <v>1066.5</v>
      </c>
    </row>
    <row r="3999" customFormat="false" ht="15" hidden="false" customHeight="false" outlineLevel="0" collapsed="false">
      <c r="A3999" s="12" t="n">
        <v>3998</v>
      </c>
      <c r="B3999" s="12" t="n">
        <v>2108</v>
      </c>
      <c r="C3999" s="12" t="n">
        <v>151</v>
      </c>
      <c r="D3999" s="12" t="n">
        <v>1</v>
      </c>
      <c r="E3999" s="16" t="n">
        <v>149</v>
      </c>
      <c r="F3999" s="12" t="n">
        <v>0</v>
      </c>
      <c r="G3999" s="12" t="str">
        <f aca="false">INDEX(Products!$C$2:$C$181,MATCH(C3999,Products!$A$2:$A$181,0))</f>
        <v>Books &amp; Stationery</v>
      </c>
      <c r="H3999" s="16" t="n">
        <f aca="false">INDEX(Products!$E$2:$E$181,MATCH(C3999,Products!$A$2:$A$181,0))</f>
        <v>97.78</v>
      </c>
      <c r="I3999" s="12" t="str">
        <f aca="false">INDEX(Orders!$G$2:$G$3525,MATCH(B3999,Orders!$A$2:$A$3525,0))</f>
        <v>Delivered</v>
      </c>
      <c r="J3999" s="16" t="n">
        <f aca="false">D3999*E3999*(1-F3999/100)</f>
        <v>149</v>
      </c>
      <c r="K3999" s="16" t="n">
        <f aca="false">D3999*H3999</f>
        <v>97.78</v>
      </c>
      <c r="L3999" s="16" t="n">
        <f aca="false">J3999-K3999</f>
        <v>51.22</v>
      </c>
    </row>
    <row r="4000" customFormat="false" ht="15" hidden="false" customHeight="false" outlineLevel="0" collapsed="false">
      <c r="A4000" s="12" t="n">
        <v>3999</v>
      </c>
      <c r="B4000" s="12" t="n">
        <v>2108</v>
      </c>
      <c r="C4000" s="12" t="n">
        <v>171</v>
      </c>
      <c r="D4000" s="12" t="n">
        <v>1</v>
      </c>
      <c r="E4000" s="16" t="n">
        <v>499</v>
      </c>
      <c r="F4000" s="12" t="n">
        <v>10</v>
      </c>
      <c r="G4000" s="12" t="str">
        <f aca="false">INDEX(Products!$C$2:$C$181,MATCH(C4000,Products!$A$2:$A$181,0))</f>
        <v>Books &amp; Stationery</v>
      </c>
      <c r="H4000" s="16" t="n">
        <f aca="false">INDEX(Products!$E$2:$E$181,MATCH(C4000,Products!$A$2:$A$181,0))</f>
        <v>321.7</v>
      </c>
      <c r="I4000" s="12" t="str">
        <f aca="false">INDEX(Orders!$G$2:$G$3525,MATCH(B4000,Orders!$A$2:$A$3525,0))</f>
        <v>Delivered</v>
      </c>
      <c r="J4000" s="16" t="n">
        <f aca="false">D4000*E4000*(1-F4000/100)</f>
        <v>449.1</v>
      </c>
      <c r="K4000" s="16" t="n">
        <f aca="false">D4000*H4000</f>
        <v>321.7</v>
      </c>
      <c r="L4000" s="16" t="n">
        <f aca="false">J4000-K4000</f>
        <v>127.4</v>
      </c>
    </row>
    <row r="4001" customFormat="false" ht="15" hidden="false" customHeight="false" outlineLevel="0" collapsed="false">
      <c r="A4001" s="12" t="n">
        <v>4000</v>
      </c>
      <c r="B4001" s="12" t="n">
        <v>2109</v>
      </c>
      <c r="C4001" s="12" t="n">
        <v>150</v>
      </c>
      <c r="D4001" s="12" t="n">
        <v>2</v>
      </c>
      <c r="E4001" s="16" t="n">
        <v>2599</v>
      </c>
      <c r="F4001" s="12" t="n">
        <v>15</v>
      </c>
      <c r="G4001" s="12" t="str">
        <f aca="false">INDEX(Products!$C$2:$C$181,MATCH(C4001,Products!$A$2:$A$181,0))</f>
        <v>Sports &amp; Fitness</v>
      </c>
      <c r="H4001" s="16" t="n">
        <f aca="false">INDEX(Products!$E$2:$E$181,MATCH(C4001,Products!$A$2:$A$181,0))</f>
        <v>1473.81</v>
      </c>
      <c r="I4001" s="12" t="str">
        <f aca="false">INDEX(Orders!$G$2:$G$3525,MATCH(B4001,Orders!$A$2:$A$3525,0))</f>
        <v>Delivered</v>
      </c>
      <c r="J4001" s="16" t="n">
        <f aca="false">D4001*E4001*(1-F4001/100)</f>
        <v>4418.3</v>
      </c>
      <c r="K4001" s="16" t="n">
        <f aca="false">D4001*H4001</f>
        <v>2947.62</v>
      </c>
      <c r="L4001" s="16" t="n">
        <f aca="false">J4001-K4001</f>
        <v>1470.68</v>
      </c>
    </row>
    <row r="4002" customFormat="false" ht="15" hidden="false" customHeight="false" outlineLevel="0" collapsed="false">
      <c r="A4002" s="12" t="n">
        <v>4001</v>
      </c>
      <c r="B4002" s="12" t="n">
        <v>2109</v>
      </c>
      <c r="C4002" s="12" t="n">
        <v>18</v>
      </c>
      <c r="D4002" s="12" t="n">
        <v>1</v>
      </c>
      <c r="E4002" s="16" t="n">
        <v>5829</v>
      </c>
      <c r="F4002" s="12" t="n">
        <v>0</v>
      </c>
      <c r="G4002" s="12" t="str">
        <f aca="false">INDEX(Products!$C$2:$C$181,MATCH(C4002,Products!$A$2:$A$181,0))</f>
        <v>Electronics</v>
      </c>
      <c r="H4002" s="16" t="n">
        <f aca="false">INDEX(Products!$E$2:$E$181,MATCH(C4002,Products!$A$2:$A$181,0))</f>
        <v>4148.38</v>
      </c>
      <c r="I4002" s="12" t="str">
        <f aca="false">INDEX(Orders!$G$2:$G$3525,MATCH(B4002,Orders!$A$2:$A$3525,0))</f>
        <v>Delivered</v>
      </c>
      <c r="J4002" s="16" t="n">
        <f aca="false">D4002*E4002*(1-F4002/100)</f>
        <v>5829</v>
      </c>
      <c r="K4002" s="16" t="n">
        <f aca="false">D4002*H4002</f>
        <v>4148.38</v>
      </c>
      <c r="L4002" s="16" t="n">
        <f aca="false">J4002-K4002</f>
        <v>1680.62</v>
      </c>
    </row>
    <row r="4003" customFormat="false" ht="15" hidden="false" customHeight="false" outlineLevel="0" collapsed="false">
      <c r="A4003" s="12" t="n">
        <v>4002</v>
      </c>
      <c r="B4003" s="12" t="n">
        <v>2109</v>
      </c>
      <c r="C4003" s="12" t="n">
        <v>6</v>
      </c>
      <c r="D4003" s="12" t="n">
        <v>1</v>
      </c>
      <c r="E4003" s="16" t="n">
        <v>919</v>
      </c>
      <c r="F4003" s="12" t="n">
        <v>15</v>
      </c>
      <c r="G4003" s="12" t="str">
        <f aca="false">INDEX(Products!$C$2:$C$181,MATCH(C4003,Products!$A$2:$A$181,0))</f>
        <v>Electronics</v>
      </c>
      <c r="H4003" s="16" t="n">
        <f aca="false">INDEX(Products!$E$2:$E$181,MATCH(C4003,Products!$A$2:$A$181,0))</f>
        <v>683.72</v>
      </c>
      <c r="I4003" s="12" t="str">
        <f aca="false">INDEX(Orders!$G$2:$G$3525,MATCH(B4003,Orders!$A$2:$A$3525,0))</f>
        <v>Delivered</v>
      </c>
      <c r="J4003" s="16" t="n">
        <f aca="false">D4003*E4003*(1-F4003/100)</f>
        <v>781.15</v>
      </c>
      <c r="K4003" s="16" t="n">
        <f aca="false">D4003*H4003</f>
        <v>683.72</v>
      </c>
      <c r="L4003" s="16" t="n">
        <f aca="false">J4003-K4003</f>
        <v>97.43</v>
      </c>
    </row>
    <row r="4004" customFormat="false" ht="15" hidden="false" customHeight="false" outlineLevel="0" collapsed="false">
      <c r="A4004" s="12" t="n">
        <v>4003</v>
      </c>
      <c r="B4004" s="12" t="n">
        <v>2109</v>
      </c>
      <c r="C4004" s="12" t="n">
        <v>165</v>
      </c>
      <c r="D4004" s="12" t="n">
        <v>1</v>
      </c>
      <c r="E4004" s="16" t="n">
        <v>449</v>
      </c>
      <c r="F4004" s="12" t="n">
        <v>5</v>
      </c>
      <c r="G4004" s="12" t="str">
        <f aca="false">INDEX(Products!$C$2:$C$181,MATCH(C4004,Products!$A$2:$A$181,0))</f>
        <v>Books &amp; Stationery</v>
      </c>
      <c r="H4004" s="16" t="n">
        <f aca="false">INDEX(Products!$E$2:$E$181,MATCH(C4004,Products!$A$2:$A$181,0))</f>
        <v>269.2</v>
      </c>
      <c r="I4004" s="12" t="str">
        <f aca="false">INDEX(Orders!$G$2:$G$3525,MATCH(B4004,Orders!$A$2:$A$3525,0))</f>
        <v>Delivered</v>
      </c>
      <c r="J4004" s="16" t="n">
        <f aca="false">D4004*E4004*(1-F4004/100)</f>
        <v>426.55</v>
      </c>
      <c r="K4004" s="16" t="n">
        <f aca="false">D4004*H4004</f>
        <v>269.2</v>
      </c>
      <c r="L4004" s="16" t="n">
        <f aca="false">J4004-K4004</f>
        <v>157.35</v>
      </c>
    </row>
    <row r="4005" customFormat="false" ht="15" hidden="false" customHeight="false" outlineLevel="0" collapsed="false">
      <c r="A4005" s="12" t="n">
        <v>4004</v>
      </c>
      <c r="B4005" s="12" t="n">
        <v>2110</v>
      </c>
      <c r="C4005" s="12" t="n">
        <v>133</v>
      </c>
      <c r="D4005" s="12" t="n">
        <v>1</v>
      </c>
      <c r="E4005" s="16" t="n">
        <v>3549</v>
      </c>
      <c r="F4005" s="12" t="n">
        <v>10</v>
      </c>
      <c r="G4005" s="12" t="str">
        <f aca="false">INDEX(Products!$C$2:$C$181,MATCH(C4005,Products!$A$2:$A$181,0))</f>
        <v>Sports &amp; Fitness</v>
      </c>
      <c r="H4005" s="16" t="n">
        <f aca="false">INDEX(Products!$E$2:$E$181,MATCH(C4005,Products!$A$2:$A$181,0))</f>
        <v>2477.75</v>
      </c>
      <c r="I4005" s="12" t="str">
        <f aca="false">INDEX(Orders!$G$2:$G$3525,MATCH(B4005,Orders!$A$2:$A$3525,0))</f>
        <v>Cancelled</v>
      </c>
      <c r="J4005" s="16" t="n">
        <f aca="false">D4005*E4005*(1-F4005/100)</f>
        <v>3194.1</v>
      </c>
      <c r="K4005" s="16" t="n">
        <f aca="false">D4005*H4005</f>
        <v>2477.75</v>
      </c>
      <c r="L4005" s="16" t="n">
        <f aca="false">J4005-K4005</f>
        <v>716.35</v>
      </c>
    </row>
    <row r="4006" customFormat="false" ht="15" hidden="false" customHeight="false" outlineLevel="0" collapsed="false">
      <c r="A4006" s="12" t="n">
        <v>4005</v>
      </c>
      <c r="B4006" s="12" t="n">
        <v>2111</v>
      </c>
      <c r="C4006" s="12" t="n">
        <v>158</v>
      </c>
      <c r="D4006" s="12" t="n">
        <v>1</v>
      </c>
      <c r="E4006" s="16" t="n">
        <v>779</v>
      </c>
      <c r="F4006" s="12" t="n">
        <v>5</v>
      </c>
      <c r="G4006" s="12" t="str">
        <f aca="false">INDEX(Products!$C$2:$C$181,MATCH(C4006,Products!$A$2:$A$181,0))</f>
        <v>Books &amp; Stationery</v>
      </c>
      <c r="H4006" s="16" t="n">
        <f aca="false">INDEX(Products!$E$2:$E$181,MATCH(C4006,Products!$A$2:$A$181,0))</f>
        <v>536.88</v>
      </c>
      <c r="I4006" s="12" t="str">
        <f aca="false">INDEX(Orders!$G$2:$G$3525,MATCH(B4006,Orders!$A$2:$A$3525,0))</f>
        <v>Delivered</v>
      </c>
      <c r="J4006" s="16" t="n">
        <f aca="false">D4006*E4006*(1-F4006/100)</f>
        <v>740.05</v>
      </c>
      <c r="K4006" s="16" t="n">
        <f aca="false">D4006*H4006</f>
        <v>536.88</v>
      </c>
      <c r="L4006" s="16" t="n">
        <f aca="false">J4006-K4006</f>
        <v>203.17</v>
      </c>
    </row>
    <row r="4007" customFormat="false" ht="15" hidden="false" customHeight="false" outlineLevel="0" collapsed="false">
      <c r="A4007" s="12" t="n">
        <v>4006</v>
      </c>
      <c r="B4007" s="12" t="n">
        <v>2112</v>
      </c>
      <c r="C4007" s="12" t="n">
        <v>34</v>
      </c>
      <c r="D4007" s="12" t="n">
        <v>1</v>
      </c>
      <c r="E4007" s="16" t="n">
        <v>1059</v>
      </c>
      <c r="F4007" s="12" t="n">
        <v>10</v>
      </c>
      <c r="G4007" s="12" t="str">
        <f aca="false">INDEX(Products!$C$2:$C$181,MATCH(C4007,Products!$A$2:$A$181,0))</f>
        <v>Home &amp; Kitchen</v>
      </c>
      <c r="H4007" s="16" t="n">
        <f aca="false">INDEX(Products!$E$2:$E$181,MATCH(C4007,Products!$A$2:$A$181,0))</f>
        <v>752.36</v>
      </c>
      <c r="I4007" s="12" t="str">
        <f aca="false">INDEX(Orders!$G$2:$G$3525,MATCH(B4007,Orders!$A$2:$A$3525,0))</f>
        <v>Delivered</v>
      </c>
      <c r="J4007" s="16" t="n">
        <f aca="false">D4007*E4007*(1-F4007/100)</f>
        <v>953.1</v>
      </c>
      <c r="K4007" s="16" t="n">
        <f aca="false">D4007*H4007</f>
        <v>752.36</v>
      </c>
      <c r="L4007" s="16" t="n">
        <f aca="false">J4007-K4007</f>
        <v>200.74</v>
      </c>
    </row>
    <row r="4008" customFormat="false" ht="15" hidden="false" customHeight="false" outlineLevel="0" collapsed="false">
      <c r="A4008" s="12" t="n">
        <v>4007</v>
      </c>
      <c r="B4008" s="12" t="n">
        <v>2112</v>
      </c>
      <c r="C4008" s="12" t="n">
        <v>140</v>
      </c>
      <c r="D4008" s="12" t="n">
        <v>2</v>
      </c>
      <c r="E4008" s="16" t="n">
        <v>2889</v>
      </c>
      <c r="F4008" s="12" t="n">
        <v>0</v>
      </c>
      <c r="G4008" s="12" t="str">
        <f aca="false">INDEX(Products!$C$2:$C$181,MATCH(C4008,Products!$A$2:$A$181,0))</f>
        <v>Sports &amp; Fitness</v>
      </c>
      <c r="H4008" s="16" t="n">
        <f aca="false">INDEX(Products!$E$2:$E$181,MATCH(C4008,Products!$A$2:$A$181,0))</f>
        <v>2048.76</v>
      </c>
      <c r="I4008" s="12" t="str">
        <f aca="false">INDEX(Orders!$G$2:$G$3525,MATCH(B4008,Orders!$A$2:$A$3525,0))</f>
        <v>Delivered</v>
      </c>
      <c r="J4008" s="16" t="n">
        <f aca="false">D4008*E4008*(1-F4008/100)</f>
        <v>5778</v>
      </c>
      <c r="K4008" s="16" t="n">
        <f aca="false">D4008*H4008</f>
        <v>4097.52</v>
      </c>
      <c r="L4008" s="16" t="n">
        <f aca="false">J4008-K4008</f>
        <v>1680.48</v>
      </c>
    </row>
    <row r="4009" customFormat="false" ht="15" hidden="false" customHeight="false" outlineLevel="0" collapsed="false">
      <c r="A4009" s="12" t="n">
        <v>4008</v>
      </c>
      <c r="B4009" s="12" t="n">
        <v>2113</v>
      </c>
      <c r="C4009" s="12" t="n">
        <v>62</v>
      </c>
      <c r="D4009" s="12" t="n">
        <v>1</v>
      </c>
      <c r="E4009" s="16" t="n">
        <v>1169</v>
      </c>
      <c r="F4009" s="12" t="n">
        <v>0</v>
      </c>
      <c r="G4009" s="12" t="str">
        <f aca="false">INDEX(Products!$C$2:$C$181,MATCH(C4009,Products!$A$2:$A$181,0))</f>
        <v>Fashion</v>
      </c>
      <c r="H4009" s="16" t="n">
        <f aca="false">INDEX(Products!$E$2:$E$181,MATCH(C4009,Products!$A$2:$A$181,0))</f>
        <v>668.68</v>
      </c>
      <c r="I4009" s="12" t="str">
        <f aca="false">INDEX(Orders!$G$2:$G$3525,MATCH(B4009,Orders!$A$2:$A$3525,0))</f>
        <v>Delivered</v>
      </c>
      <c r="J4009" s="16" t="n">
        <f aca="false">D4009*E4009*(1-F4009/100)</f>
        <v>1169</v>
      </c>
      <c r="K4009" s="16" t="n">
        <f aca="false">D4009*H4009</f>
        <v>668.68</v>
      </c>
      <c r="L4009" s="16" t="n">
        <f aca="false">J4009-K4009</f>
        <v>500.32</v>
      </c>
    </row>
    <row r="4010" customFormat="false" ht="15" hidden="false" customHeight="false" outlineLevel="0" collapsed="false">
      <c r="A4010" s="12" t="n">
        <v>4009</v>
      </c>
      <c r="B4010" s="12" t="n">
        <v>2113</v>
      </c>
      <c r="C4010" s="12" t="n">
        <v>97</v>
      </c>
      <c r="D4010" s="12" t="n">
        <v>1</v>
      </c>
      <c r="E4010" s="16" t="n">
        <v>1649</v>
      </c>
      <c r="F4010" s="12" t="n">
        <v>0</v>
      </c>
      <c r="G4010" s="12" t="str">
        <f aca="false">INDEX(Products!$C$2:$C$181,MATCH(C4010,Products!$A$2:$A$181,0))</f>
        <v>Beauty</v>
      </c>
      <c r="H4010" s="16" t="n">
        <f aca="false">INDEX(Products!$E$2:$E$181,MATCH(C4010,Products!$A$2:$A$181,0))</f>
        <v>1115.75</v>
      </c>
      <c r="I4010" s="12" t="str">
        <f aca="false">INDEX(Orders!$G$2:$G$3525,MATCH(B4010,Orders!$A$2:$A$3525,0))</f>
        <v>Delivered</v>
      </c>
      <c r="J4010" s="16" t="n">
        <f aca="false">D4010*E4010*(1-F4010/100)</f>
        <v>1649</v>
      </c>
      <c r="K4010" s="16" t="n">
        <f aca="false">D4010*H4010</f>
        <v>1115.75</v>
      </c>
      <c r="L4010" s="16" t="n">
        <f aca="false">J4010-K4010</f>
        <v>533.25</v>
      </c>
    </row>
    <row r="4011" customFormat="false" ht="15" hidden="false" customHeight="false" outlineLevel="0" collapsed="false">
      <c r="A4011" s="12" t="n">
        <v>4010</v>
      </c>
      <c r="B4011" s="12" t="n">
        <v>2113</v>
      </c>
      <c r="C4011" s="12" t="n">
        <v>150</v>
      </c>
      <c r="D4011" s="12" t="n">
        <v>1</v>
      </c>
      <c r="E4011" s="16" t="n">
        <v>2599</v>
      </c>
      <c r="F4011" s="12" t="n">
        <v>10</v>
      </c>
      <c r="G4011" s="12" t="str">
        <f aca="false">INDEX(Products!$C$2:$C$181,MATCH(C4011,Products!$A$2:$A$181,0))</f>
        <v>Sports &amp; Fitness</v>
      </c>
      <c r="H4011" s="16" t="n">
        <f aca="false">INDEX(Products!$E$2:$E$181,MATCH(C4011,Products!$A$2:$A$181,0))</f>
        <v>1473.81</v>
      </c>
      <c r="I4011" s="12" t="str">
        <f aca="false">INDEX(Orders!$G$2:$G$3525,MATCH(B4011,Orders!$A$2:$A$3525,0))</f>
        <v>Delivered</v>
      </c>
      <c r="J4011" s="16" t="n">
        <f aca="false">D4011*E4011*(1-F4011/100)</f>
        <v>2339.1</v>
      </c>
      <c r="K4011" s="16" t="n">
        <f aca="false">D4011*H4011</f>
        <v>1473.81</v>
      </c>
      <c r="L4011" s="16" t="n">
        <f aca="false">J4011-K4011</f>
        <v>865.29</v>
      </c>
    </row>
    <row r="4012" customFormat="false" ht="15" hidden="false" customHeight="false" outlineLevel="0" collapsed="false">
      <c r="A4012" s="12" t="n">
        <v>4011</v>
      </c>
      <c r="B4012" s="12" t="n">
        <v>2114</v>
      </c>
      <c r="C4012" s="12" t="n">
        <v>73</v>
      </c>
      <c r="D4012" s="12" t="n">
        <v>1</v>
      </c>
      <c r="E4012" s="16" t="n">
        <v>1079</v>
      </c>
      <c r="F4012" s="12" t="n">
        <v>0</v>
      </c>
      <c r="G4012" s="12" t="str">
        <f aca="false">INDEX(Products!$C$2:$C$181,MATCH(C4012,Products!$A$2:$A$181,0))</f>
        <v>Fashion</v>
      </c>
      <c r="H4012" s="16" t="n">
        <f aca="false">INDEX(Products!$E$2:$E$181,MATCH(C4012,Products!$A$2:$A$181,0))</f>
        <v>601.41</v>
      </c>
      <c r="I4012" s="12" t="str">
        <f aca="false">INDEX(Orders!$G$2:$G$3525,MATCH(B4012,Orders!$A$2:$A$3525,0))</f>
        <v>Delivered</v>
      </c>
      <c r="J4012" s="16" t="n">
        <f aca="false">D4012*E4012*(1-F4012/100)</f>
        <v>1079</v>
      </c>
      <c r="K4012" s="16" t="n">
        <f aca="false">D4012*H4012</f>
        <v>601.41</v>
      </c>
      <c r="L4012" s="16" t="n">
        <f aca="false">J4012-K4012</f>
        <v>477.59</v>
      </c>
    </row>
    <row r="4013" customFormat="false" ht="15" hidden="false" customHeight="false" outlineLevel="0" collapsed="false">
      <c r="A4013" s="12" t="n">
        <v>4012</v>
      </c>
      <c r="B4013" s="12" t="n">
        <v>2114</v>
      </c>
      <c r="C4013" s="12" t="n">
        <v>53</v>
      </c>
      <c r="D4013" s="12" t="n">
        <v>1</v>
      </c>
      <c r="E4013" s="16" t="n">
        <v>4579</v>
      </c>
      <c r="F4013" s="12" t="n">
        <v>0</v>
      </c>
      <c r="G4013" s="12" t="str">
        <f aca="false">INDEX(Products!$C$2:$C$181,MATCH(C4013,Products!$A$2:$A$181,0))</f>
        <v>Home &amp; Kitchen</v>
      </c>
      <c r="H4013" s="16" t="n">
        <f aca="false">INDEX(Products!$E$2:$E$181,MATCH(C4013,Products!$A$2:$A$181,0))</f>
        <v>2746.75</v>
      </c>
      <c r="I4013" s="12" t="str">
        <f aca="false">INDEX(Orders!$G$2:$G$3525,MATCH(B4013,Orders!$A$2:$A$3525,0))</f>
        <v>Delivered</v>
      </c>
      <c r="J4013" s="16" t="n">
        <f aca="false">D4013*E4013*(1-F4013/100)</f>
        <v>4579</v>
      </c>
      <c r="K4013" s="16" t="n">
        <f aca="false">D4013*H4013</f>
        <v>2746.75</v>
      </c>
      <c r="L4013" s="16" t="n">
        <f aca="false">J4013-K4013</f>
        <v>1832.25</v>
      </c>
    </row>
    <row r="4014" customFormat="false" ht="15" hidden="false" customHeight="false" outlineLevel="0" collapsed="false">
      <c r="A4014" s="12" t="n">
        <v>4013</v>
      </c>
      <c r="B4014" s="12" t="n">
        <v>2114</v>
      </c>
      <c r="C4014" s="12" t="n">
        <v>141</v>
      </c>
      <c r="D4014" s="12" t="n">
        <v>1</v>
      </c>
      <c r="E4014" s="16" t="n">
        <v>3599</v>
      </c>
      <c r="F4014" s="12" t="n">
        <v>0</v>
      </c>
      <c r="G4014" s="12" t="str">
        <f aca="false">INDEX(Products!$C$2:$C$181,MATCH(C4014,Products!$A$2:$A$181,0))</f>
        <v>Sports &amp; Fitness</v>
      </c>
      <c r="H4014" s="16" t="n">
        <f aca="false">INDEX(Products!$E$2:$E$181,MATCH(C4014,Products!$A$2:$A$181,0))</f>
        <v>2222.74</v>
      </c>
      <c r="I4014" s="12" t="str">
        <f aca="false">INDEX(Orders!$G$2:$G$3525,MATCH(B4014,Orders!$A$2:$A$3525,0))</f>
        <v>Delivered</v>
      </c>
      <c r="J4014" s="16" t="n">
        <f aca="false">D4014*E4014*(1-F4014/100)</f>
        <v>3599</v>
      </c>
      <c r="K4014" s="16" t="n">
        <f aca="false">D4014*H4014</f>
        <v>2222.74</v>
      </c>
      <c r="L4014" s="16" t="n">
        <f aca="false">J4014-K4014</f>
        <v>1376.26</v>
      </c>
    </row>
    <row r="4015" customFormat="false" ht="15" hidden="false" customHeight="false" outlineLevel="0" collapsed="false">
      <c r="A4015" s="12" t="n">
        <v>4014</v>
      </c>
      <c r="B4015" s="12" t="n">
        <v>2115</v>
      </c>
      <c r="C4015" s="12" t="n">
        <v>35</v>
      </c>
      <c r="D4015" s="12" t="n">
        <v>1</v>
      </c>
      <c r="E4015" s="16" t="n">
        <v>749</v>
      </c>
      <c r="F4015" s="12" t="n">
        <v>20</v>
      </c>
      <c r="G4015" s="12" t="str">
        <f aca="false">INDEX(Products!$C$2:$C$181,MATCH(C4015,Products!$A$2:$A$181,0))</f>
        <v>Home &amp; Kitchen</v>
      </c>
      <c r="H4015" s="16" t="n">
        <f aca="false">INDEX(Products!$E$2:$E$181,MATCH(C4015,Products!$A$2:$A$181,0))</f>
        <v>559.79</v>
      </c>
      <c r="I4015" s="12" t="str">
        <f aca="false">INDEX(Orders!$G$2:$G$3525,MATCH(B4015,Orders!$A$2:$A$3525,0))</f>
        <v>Delivered</v>
      </c>
      <c r="J4015" s="16" t="n">
        <f aca="false">D4015*E4015*(1-F4015/100)</f>
        <v>599.2</v>
      </c>
      <c r="K4015" s="16" t="n">
        <f aca="false">D4015*H4015</f>
        <v>559.79</v>
      </c>
      <c r="L4015" s="16" t="n">
        <f aca="false">J4015-K4015</f>
        <v>39.4100000000001</v>
      </c>
    </row>
    <row r="4016" customFormat="false" ht="15" hidden="false" customHeight="false" outlineLevel="0" collapsed="false">
      <c r="A4016" s="12" t="n">
        <v>4015</v>
      </c>
      <c r="B4016" s="12" t="n">
        <v>2116</v>
      </c>
      <c r="C4016" s="12" t="n">
        <v>85</v>
      </c>
      <c r="D4016" s="12" t="n">
        <v>1</v>
      </c>
      <c r="E4016" s="16" t="n">
        <v>419</v>
      </c>
      <c r="F4016" s="12" t="n">
        <v>0</v>
      </c>
      <c r="G4016" s="12" t="str">
        <f aca="false">INDEX(Products!$C$2:$C$181,MATCH(C4016,Products!$A$2:$A$181,0))</f>
        <v>Fashion</v>
      </c>
      <c r="H4016" s="16" t="n">
        <f aca="false">INDEX(Products!$E$2:$E$181,MATCH(C4016,Products!$A$2:$A$181,0))</f>
        <v>279.97</v>
      </c>
      <c r="I4016" s="12" t="str">
        <f aca="false">INDEX(Orders!$G$2:$G$3525,MATCH(B4016,Orders!$A$2:$A$3525,0))</f>
        <v>Returned</v>
      </c>
      <c r="J4016" s="16" t="n">
        <f aca="false">D4016*E4016*(1-F4016/100)</f>
        <v>419</v>
      </c>
      <c r="K4016" s="16" t="n">
        <f aca="false">D4016*H4016</f>
        <v>279.97</v>
      </c>
      <c r="L4016" s="16" t="n">
        <f aca="false">J4016-K4016</f>
        <v>139.03</v>
      </c>
    </row>
    <row r="4017" customFormat="false" ht="15" hidden="false" customHeight="false" outlineLevel="0" collapsed="false">
      <c r="A4017" s="12" t="n">
        <v>4016</v>
      </c>
      <c r="B4017" s="12" t="n">
        <v>2117</v>
      </c>
      <c r="C4017" s="12" t="n">
        <v>121</v>
      </c>
      <c r="D4017" s="12" t="n">
        <v>1</v>
      </c>
      <c r="E4017" s="16" t="n">
        <v>3789</v>
      </c>
      <c r="F4017" s="12" t="n">
        <v>0</v>
      </c>
      <c r="G4017" s="12" t="str">
        <f aca="false">INDEX(Products!$C$2:$C$181,MATCH(C4017,Products!$A$2:$A$181,0))</f>
        <v>Sports &amp; Fitness</v>
      </c>
      <c r="H4017" s="16" t="n">
        <f aca="false">INDEX(Products!$E$2:$E$181,MATCH(C4017,Products!$A$2:$A$181,0))</f>
        <v>2806.84</v>
      </c>
      <c r="I4017" s="12" t="str">
        <f aca="false">INDEX(Orders!$G$2:$G$3525,MATCH(B4017,Orders!$A$2:$A$3525,0))</f>
        <v>Returned</v>
      </c>
      <c r="J4017" s="16" t="n">
        <f aca="false">D4017*E4017*(1-F4017/100)</f>
        <v>3789</v>
      </c>
      <c r="K4017" s="16" t="n">
        <f aca="false">D4017*H4017</f>
        <v>2806.84</v>
      </c>
      <c r="L4017" s="16" t="n">
        <f aca="false">J4017-K4017</f>
        <v>982.16</v>
      </c>
    </row>
    <row r="4018" customFormat="false" ht="15" hidden="false" customHeight="false" outlineLevel="0" collapsed="false">
      <c r="A4018" s="12" t="n">
        <v>4017</v>
      </c>
      <c r="B4018" s="12" t="n">
        <v>2117</v>
      </c>
      <c r="C4018" s="12" t="n">
        <v>50</v>
      </c>
      <c r="D4018" s="12" t="n">
        <v>2</v>
      </c>
      <c r="E4018" s="16" t="n">
        <v>529</v>
      </c>
      <c r="F4018" s="12" t="n">
        <v>0</v>
      </c>
      <c r="G4018" s="12" t="str">
        <f aca="false">INDEX(Products!$C$2:$C$181,MATCH(C4018,Products!$A$2:$A$181,0))</f>
        <v>Home &amp; Kitchen</v>
      </c>
      <c r="H4018" s="16" t="n">
        <f aca="false">INDEX(Products!$E$2:$E$181,MATCH(C4018,Products!$A$2:$A$181,0))</f>
        <v>302.36</v>
      </c>
      <c r="I4018" s="12" t="str">
        <f aca="false">INDEX(Orders!$G$2:$G$3525,MATCH(B4018,Orders!$A$2:$A$3525,0))</f>
        <v>Returned</v>
      </c>
      <c r="J4018" s="16" t="n">
        <f aca="false">D4018*E4018*(1-F4018/100)</f>
        <v>1058</v>
      </c>
      <c r="K4018" s="16" t="n">
        <f aca="false">D4018*H4018</f>
        <v>604.72</v>
      </c>
      <c r="L4018" s="16" t="n">
        <f aca="false">J4018-K4018</f>
        <v>453.28</v>
      </c>
    </row>
    <row r="4019" customFormat="false" ht="15" hidden="false" customHeight="false" outlineLevel="0" collapsed="false">
      <c r="A4019" s="12" t="n">
        <v>4018</v>
      </c>
      <c r="B4019" s="12" t="n">
        <v>2117</v>
      </c>
      <c r="C4019" s="12" t="n">
        <v>41</v>
      </c>
      <c r="D4019" s="12" t="n">
        <v>1</v>
      </c>
      <c r="E4019" s="16" t="n">
        <v>4379</v>
      </c>
      <c r="F4019" s="12" t="n">
        <v>0</v>
      </c>
      <c r="G4019" s="12" t="str">
        <f aca="false">INDEX(Products!$C$2:$C$181,MATCH(C4019,Products!$A$2:$A$181,0))</f>
        <v>Home &amp; Kitchen</v>
      </c>
      <c r="H4019" s="16" t="n">
        <f aca="false">INDEX(Products!$E$2:$E$181,MATCH(C4019,Products!$A$2:$A$181,0))</f>
        <v>2954.33</v>
      </c>
      <c r="I4019" s="12" t="str">
        <f aca="false">INDEX(Orders!$G$2:$G$3525,MATCH(B4019,Orders!$A$2:$A$3525,0))</f>
        <v>Returned</v>
      </c>
      <c r="J4019" s="16" t="n">
        <f aca="false">D4019*E4019*(1-F4019/100)</f>
        <v>4379</v>
      </c>
      <c r="K4019" s="16" t="n">
        <f aca="false">D4019*H4019</f>
        <v>2954.33</v>
      </c>
      <c r="L4019" s="16" t="n">
        <f aca="false">J4019-K4019</f>
        <v>1424.67</v>
      </c>
    </row>
    <row r="4020" customFormat="false" ht="15" hidden="false" customHeight="false" outlineLevel="0" collapsed="false">
      <c r="A4020" s="12" t="n">
        <v>4019</v>
      </c>
      <c r="B4020" s="12" t="n">
        <v>2118</v>
      </c>
      <c r="C4020" s="12" t="n">
        <v>49</v>
      </c>
      <c r="D4020" s="12" t="n">
        <v>1</v>
      </c>
      <c r="E4020" s="16" t="n">
        <v>2809</v>
      </c>
      <c r="F4020" s="12" t="n">
        <v>0</v>
      </c>
      <c r="G4020" s="12" t="str">
        <f aca="false">INDEX(Products!$C$2:$C$181,MATCH(C4020,Products!$A$2:$A$181,0))</f>
        <v>Home &amp; Kitchen</v>
      </c>
      <c r="H4020" s="16" t="n">
        <f aca="false">INDEX(Products!$E$2:$E$181,MATCH(C4020,Products!$A$2:$A$181,0))</f>
        <v>1785.14</v>
      </c>
      <c r="I4020" s="12" t="str">
        <f aca="false">INDEX(Orders!$G$2:$G$3525,MATCH(B4020,Orders!$A$2:$A$3525,0))</f>
        <v>Returned</v>
      </c>
      <c r="J4020" s="16" t="n">
        <f aca="false">D4020*E4020*(1-F4020/100)</f>
        <v>2809</v>
      </c>
      <c r="K4020" s="16" t="n">
        <f aca="false">D4020*H4020</f>
        <v>1785.14</v>
      </c>
      <c r="L4020" s="16" t="n">
        <f aca="false">J4020-K4020</f>
        <v>1023.86</v>
      </c>
    </row>
    <row r="4021" customFormat="false" ht="15" hidden="false" customHeight="false" outlineLevel="0" collapsed="false">
      <c r="A4021" s="12" t="n">
        <v>4020</v>
      </c>
      <c r="B4021" s="12" t="n">
        <v>2119</v>
      </c>
      <c r="C4021" s="12" t="n">
        <v>155</v>
      </c>
      <c r="D4021" s="12" t="n">
        <v>1</v>
      </c>
      <c r="E4021" s="16" t="n">
        <v>749</v>
      </c>
      <c r="F4021" s="12" t="n">
        <v>0</v>
      </c>
      <c r="G4021" s="12" t="str">
        <f aca="false">INDEX(Products!$C$2:$C$181,MATCH(C4021,Products!$A$2:$A$181,0))</f>
        <v>Books &amp; Stationery</v>
      </c>
      <c r="H4021" s="16" t="n">
        <f aca="false">INDEX(Products!$E$2:$E$181,MATCH(C4021,Products!$A$2:$A$181,0))</f>
        <v>452.52</v>
      </c>
      <c r="I4021" s="12" t="str">
        <f aca="false">INDEX(Orders!$G$2:$G$3525,MATCH(B4021,Orders!$A$2:$A$3525,0))</f>
        <v>Delivered</v>
      </c>
      <c r="J4021" s="16" t="n">
        <f aca="false">D4021*E4021*(1-F4021/100)</f>
        <v>749</v>
      </c>
      <c r="K4021" s="16" t="n">
        <f aca="false">D4021*H4021</f>
        <v>452.52</v>
      </c>
      <c r="L4021" s="16" t="n">
        <f aca="false">J4021-K4021</f>
        <v>296.48</v>
      </c>
    </row>
    <row r="4022" customFormat="false" ht="15" hidden="false" customHeight="false" outlineLevel="0" collapsed="false">
      <c r="A4022" s="12" t="n">
        <v>4021</v>
      </c>
      <c r="B4022" s="12" t="n">
        <v>2120</v>
      </c>
      <c r="C4022" s="12" t="n">
        <v>3</v>
      </c>
      <c r="D4022" s="12" t="n">
        <v>1</v>
      </c>
      <c r="E4022" s="16" t="n">
        <v>1619</v>
      </c>
      <c r="F4022" s="12" t="n">
        <v>5</v>
      </c>
      <c r="G4022" s="12" t="str">
        <f aca="false">INDEX(Products!$C$2:$C$181,MATCH(C4022,Products!$A$2:$A$181,0))</f>
        <v>Electronics</v>
      </c>
      <c r="H4022" s="16" t="n">
        <f aca="false">INDEX(Products!$E$2:$E$181,MATCH(C4022,Products!$A$2:$A$181,0))</f>
        <v>940.96</v>
      </c>
      <c r="I4022" s="12" t="str">
        <f aca="false">INDEX(Orders!$G$2:$G$3525,MATCH(B4022,Orders!$A$2:$A$3525,0))</f>
        <v>Delivered</v>
      </c>
      <c r="J4022" s="16" t="n">
        <f aca="false">D4022*E4022*(1-F4022/100)</f>
        <v>1538.05</v>
      </c>
      <c r="K4022" s="16" t="n">
        <f aca="false">D4022*H4022</f>
        <v>940.96</v>
      </c>
      <c r="L4022" s="16" t="n">
        <f aca="false">J4022-K4022</f>
        <v>597.09</v>
      </c>
    </row>
    <row r="4023" customFormat="false" ht="15" hidden="false" customHeight="false" outlineLevel="0" collapsed="false">
      <c r="A4023" s="12" t="n">
        <v>4022</v>
      </c>
      <c r="B4023" s="12" t="n">
        <v>2121</v>
      </c>
      <c r="C4023" s="12" t="n">
        <v>104</v>
      </c>
      <c r="D4023" s="12" t="n">
        <v>1</v>
      </c>
      <c r="E4023" s="16" t="n">
        <v>329</v>
      </c>
      <c r="F4023" s="12" t="n">
        <v>5</v>
      </c>
      <c r="G4023" s="12" t="str">
        <f aca="false">INDEX(Products!$C$2:$C$181,MATCH(C4023,Products!$A$2:$A$181,0))</f>
        <v>Beauty</v>
      </c>
      <c r="H4023" s="16" t="n">
        <f aca="false">INDEX(Products!$E$2:$E$181,MATCH(C4023,Products!$A$2:$A$181,0))</f>
        <v>224.61</v>
      </c>
      <c r="I4023" s="12" t="str">
        <f aca="false">INDEX(Orders!$G$2:$G$3525,MATCH(B4023,Orders!$A$2:$A$3525,0))</f>
        <v>Delivered</v>
      </c>
      <c r="J4023" s="16" t="n">
        <f aca="false">D4023*E4023*(1-F4023/100)</f>
        <v>312.55</v>
      </c>
      <c r="K4023" s="16" t="n">
        <f aca="false">D4023*H4023</f>
        <v>224.61</v>
      </c>
      <c r="L4023" s="16" t="n">
        <f aca="false">J4023-K4023</f>
        <v>87.94</v>
      </c>
    </row>
    <row r="4024" customFormat="false" ht="15" hidden="false" customHeight="false" outlineLevel="0" collapsed="false">
      <c r="A4024" s="12" t="n">
        <v>4023</v>
      </c>
      <c r="B4024" s="12" t="n">
        <v>2122</v>
      </c>
      <c r="C4024" s="12" t="n">
        <v>71</v>
      </c>
      <c r="D4024" s="12" t="n">
        <v>1</v>
      </c>
      <c r="E4024" s="16" t="n">
        <v>2909</v>
      </c>
      <c r="F4024" s="12" t="n">
        <v>0</v>
      </c>
      <c r="G4024" s="12" t="str">
        <f aca="false">INDEX(Products!$C$2:$C$181,MATCH(C4024,Products!$A$2:$A$181,0))</f>
        <v>Fashion</v>
      </c>
      <c r="H4024" s="16" t="n">
        <f aca="false">INDEX(Products!$E$2:$E$181,MATCH(C4024,Products!$A$2:$A$181,0))</f>
        <v>1746.44</v>
      </c>
      <c r="I4024" s="12" t="str">
        <f aca="false">INDEX(Orders!$G$2:$G$3525,MATCH(B4024,Orders!$A$2:$A$3525,0))</f>
        <v>Cancelled</v>
      </c>
      <c r="J4024" s="16" t="n">
        <f aca="false">D4024*E4024*(1-F4024/100)</f>
        <v>2909</v>
      </c>
      <c r="K4024" s="16" t="n">
        <f aca="false">D4024*H4024</f>
        <v>1746.44</v>
      </c>
      <c r="L4024" s="16" t="n">
        <f aca="false">J4024-K4024</f>
        <v>1162.56</v>
      </c>
    </row>
    <row r="4025" customFormat="false" ht="15" hidden="false" customHeight="false" outlineLevel="0" collapsed="false">
      <c r="A4025" s="12" t="n">
        <v>4024</v>
      </c>
      <c r="B4025" s="12" t="n">
        <v>2123</v>
      </c>
      <c r="C4025" s="12" t="n">
        <v>52</v>
      </c>
      <c r="D4025" s="12" t="n">
        <v>1</v>
      </c>
      <c r="E4025" s="16" t="n">
        <v>1859</v>
      </c>
      <c r="F4025" s="12" t="n">
        <v>0</v>
      </c>
      <c r="G4025" s="12" t="str">
        <f aca="false">INDEX(Products!$C$2:$C$181,MATCH(C4025,Products!$A$2:$A$181,0))</f>
        <v>Home &amp; Kitchen</v>
      </c>
      <c r="H4025" s="16" t="n">
        <f aca="false">INDEX(Products!$E$2:$E$181,MATCH(C4025,Products!$A$2:$A$181,0))</f>
        <v>1211.54</v>
      </c>
      <c r="I4025" s="12" t="str">
        <f aca="false">INDEX(Orders!$G$2:$G$3525,MATCH(B4025,Orders!$A$2:$A$3525,0))</f>
        <v>Cancelled</v>
      </c>
      <c r="J4025" s="16" t="n">
        <f aca="false">D4025*E4025*(1-F4025/100)</f>
        <v>1859</v>
      </c>
      <c r="K4025" s="16" t="n">
        <f aca="false">D4025*H4025</f>
        <v>1211.54</v>
      </c>
      <c r="L4025" s="16" t="n">
        <f aca="false">J4025-K4025</f>
        <v>647.46</v>
      </c>
    </row>
    <row r="4026" customFormat="false" ht="15" hidden="false" customHeight="false" outlineLevel="0" collapsed="false">
      <c r="A4026" s="12" t="n">
        <v>4025</v>
      </c>
      <c r="B4026" s="12" t="n">
        <v>2123</v>
      </c>
      <c r="C4026" s="12" t="n">
        <v>112</v>
      </c>
      <c r="D4026" s="12" t="n">
        <v>1</v>
      </c>
      <c r="E4026" s="16" t="n">
        <v>309</v>
      </c>
      <c r="F4026" s="12" t="n">
        <v>0</v>
      </c>
      <c r="G4026" s="12" t="str">
        <f aca="false">INDEX(Products!$C$2:$C$181,MATCH(C4026,Products!$A$2:$A$181,0))</f>
        <v>Beauty</v>
      </c>
      <c r="H4026" s="16" t="n">
        <f aca="false">INDEX(Products!$E$2:$E$181,MATCH(C4026,Products!$A$2:$A$181,0))</f>
        <v>192.67</v>
      </c>
      <c r="I4026" s="12" t="str">
        <f aca="false">INDEX(Orders!$G$2:$G$3525,MATCH(B4026,Orders!$A$2:$A$3525,0))</f>
        <v>Cancelled</v>
      </c>
      <c r="J4026" s="16" t="n">
        <f aca="false">D4026*E4026*(1-F4026/100)</f>
        <v>309</v>
      </c>
      <c r="K4026" s="16" t="n">
        <f aca="false">D4026*H4026</f>
        <v>192.67</v>
      </c>
      <c r="L4026" s="16" t="n">
        <f aca="false">J4026-K4026</f>
        <v>116.33</v>
      </c>
    </row>
    <row r="4027" customFormat="false" ht="15" hidden="false" customHeight="false" outlineLevel="0" collapsed="false">
      <c r="A4027" s="12" t="n">
        <v>4026</v>
      </c>
      <c r="B4027" s="12" t="n">
        <v>2124</v>
      </c>
      <c r="C4027" s="12" t="n">
        <v>110</v>
      </c>
      <c r="D4027" s="12" t="n">
        <v>1</v>
      </c>
      <c r="E4027" s="16" t="n">
        <v>1229</v>
      </c>
      <c r="F4027" s="12" t="n">
        <v>0</v>
      </c>
      <c r="G4027" s="12" t="str">
        <f aca="false">INDEX(Products!$C$2:$C$181,MATCH(C4027,Products!$A$2:$A$181,0))</f>
        <v>Beauty</v>
      </c>
      <c r="H4027" s="16" t="n">
        <f aca="false">INDEX(Products!$E$2:$E$181,MATCH(C4027,Products!$A$2:$A$181,0))</f>
        <v>884.69</v>
      </c>
      <c r="I4027" s="12" t="str">
        <f aca="false">INDEX(Orders!$G$2:$G$3525,MATCH(B4027,Orders!$A$2:$A$3525,0))</f>
        <v>Cancelled</v>
      </c>
      <c r="J4027" s="16" t="n">
        <f aca="false">D4027*E4027*(1-F4027/100)</f>
        <v>1229</v>
      </c>
      <c r="K4027" s="16" t="n">
        <f aca="false">D4027*H4027</f>
        <v>884.69</v>
      </c>
      <c r="L4027" s="16" t="n">
        <f aca="false">J4027-K4027</f>
        <v>344.31</v>
      </c>
    </row>
    <row r="4028" customFormat="false" ht="15" hidden="false" customHeight="false" outlineLevel="0" collapsed="false">
      <c r="A4028" s="12" t="n">
        <v>4027</v>
      </c>
      <c r="B4028" s="12" t="n">
        <v>2125</v>
      </c>
      <c r="C4028" s="12" t="n">
        <v>66</v>
      </c>
      <c r="D4028" s="12" t="n">
        <v>1</v>
      </c>
      <c r="E4028" s="16" t="n">
        <v>1439</v>
      </c>
      <c r="F4028" s="12" t="n">
        <v>0</v>
      </c>
      <c r="G4028" s="12" t="str">
        <f aca="false">INDEX(Products!$C$2:$C$181,MATCH(C4028,Products!$A$2:$A$181,0))</f>
        <v>Fashion</v>
      </c>
      <c r="H4028" s="16" t="n">
        <f aca="false">INDEX(Products!$E$2:$E$181,MATCH(C4028,Products!$A$2:$A$181,0))</f>
        <v>855.37</v>
      </c>
      <c r="I4028" s="12" t="str">
        <f aca="false">INDEX(Orders!$G$2:$G$3525,MATCH(B4028,Orders!$A$2:$A$3525,0))</f>
        <v>Cancelled</v>
      </c>
      <c r="J4028" s="16" t="n">
        <f aca="false">D4028*E4028*(1-F4028/100)</f>
        <v>1439</v>
      </c>
      <c r="K4028" s="16" t="n">
        <f aca="false">D4028*H4028</f>
        <v>855.37</v>
      </c>
      <c r="L4028" s="16" t="n">
        <f aca="false">J4028-K4028</f>
        <v>583.63</v>
      </c>
    </row>
    <row r="4029" customFormat="false" ht="15" hidden="false" customHeight="false" outlineLevel="0" collapsed="false">
      <c r="A4029" s="12" t="n">
        <v>4028</v>
      </c>
      <c r="B4029" s="12" t="n">
        <v>2125</v>
      </c>
      <c r="C4029" s="12" t="n">
        <v>52</v>
      </c>
      <c r="D4029" s="12" t="n">
        <v>1</v>
      </c>
      <c r="E4029" s="16" t="n">
        <v>1859</v>
      </c>
      <c r="F4029" s="12" t="n">
        <v>0</v>
      </c>
      <c r="G4029" s="12" t="str">
        <f aca="false">INDEX(Products!$C$2:$C$181,MATCH(C4029,Products!$A$2:$A$181,0))</f>
        <v>Home &amp; Kitchen</v>
      </c>
      <c r="H4029" s="16" t="n">
        <f aca="false">INDEX(Products!$E$2:$E$181,MATCH(C4029,Products!$A$2:$A$181,0))</f>
        <v>1211.54</v>
      </c>
      <c r="I4029" s="12" t="str">
        <f aca="false">INDEX(Orders!$G$2:$G$3525,MATCH(B4029,Orders!$A$2:$A$3525,0))</f>
        <v>Cancelled</v>
      </c>
      <c r="J4029" s="16" t="n">
        <f aca="false">D4029*E4029*(1-F4029/100)</f>
        <v>1859</v>
      </c>
      <c r="K4029" s="16" t="n">
        <f aca="false">D4029*H4029</f>
        <v>1211.54</v>
      </c>
      <c r="L4029" s="16" t="n">
        <f aca="false">J4029-K4029</f>
        <v>647.46</v>
      </c>
    </row>
    <row r="4030" customFormat="false" ht="15" hidden="false" customHeight="false" outlineLevel="0" collapsed="false">
      <c r="A4030" s="12" t="n">
        <v>4029</v>
      </c>
      <c r="B4030" s="12" t="n">
        <v>2125</v>
      </c>
      <c r="C4030" s="12" t="n">
        <v>74</v>
      </c>
      <c r="D4030" s="12" t="n">
        <v>2</v>
      </c>
      <c r="E4030" s="16" t="n">
        <v>1959</v>
      </c>
      <c r="F4030" s="12" t="n">
        <v>0</v>
      </c>
      <c r="G4030" s="12" t="str">
        <f aca="false">INDEX(Products!$C$2:$C$181,MATCH(C4030,Products!$A$2:$A$181,0))</f>
        <v>Fashion</v>
      </c>
      <c r="H4030" s="16" t="n">
        <f aca="false">INDEX(Products!$E$2:$E$181,MATCH(C4030,Products!$A$2:$A$181,0))</f>
        <v>1274.4</v>
      </c>
      <c r="I4030" s="12" t="str">
        <f aca="false">INDEX(Orders!$G$2:$G$3525,MATCH(B4030,Orders!$A$2:$A$3525,0))</f>
        <v>Cancelled</v>
      </c>
      <c r="J4030" s="16" t="n">
        <f aca="false">D4030*E4030*(1-F4030/100)</f>
        <v>3918</v>
      </c>
      <c r="K4030" s="16" t="n">
        <f aca="false">D4030*H4030</f>
        <v>2548.8</v>
      </c>
      <c r="L4030" s="16" t="n">
        <f aca="false">J4030-K4030</f>
        <v>1369.2</v>
      </c>
    </row>
    <row r="4031" customFormat="false" ht="15" hidden="false" customHeight="false" outlineLevel="0" collapsed="false">
      <c r="A4031" s="12" t="n">
        <v>4030</v>
      </c>
      <c r="B4031" s="12" t="n">
        <v>2126</v>
      </c>
      <c r="C4031" s="12" t="n">
        <v>105</v>
      </c>
      <c r="D4031" s="12" t="n">
        <v>1</v>
      </c>
      <c r="E4031" s="16" t="n">
        <v>169</v>
      </c>
      <c r="F4031" s="12" t="n">
        <v>0</v>
      </c>
      <c r="G4031" s="12" t="str">
        <f aca="false">INDEX(Products!$C$2:$C$181,MATCH(C4031,Products!$A$2:$A$181,0))</f>
        <v>Beauty</v>
      </c>
      <c r="H4031" s="16" t="n">
        <f aca="false">INDEX(Products!$E$2:$E$181,MATCH(C4031,Products!$A$2:$A$181,0))</f>
        <v>98.39</v>
      </c>
      <c r="I4031" s="12" t="str">
        <f aca="false">INDEX(Orders!$G$2:$G$3525,MATCH(B4031,Orders!$A$2:$A$3525,0))</f>
        <v>Returned</v>
      </c>
      <c r="J4031" s="16" t="n">
        <f aca="false">D4031*E4031*(1-F4031/100)</f>
        <v>169</v>
      </c>
      <c r="K4031" s="16" t="n">
        <f aca="false">D4031*H4031</f>
        <v>98.39</v>
      </c>
      <c r="L4031" s="16" t="n">
        <f aca="false">J4031-K4031</f>
        <v>70.61</v>
      </c>
    </row>
    <row r="4032" customFormat="false" ht="15" hidden="false" customHeight="false" outlineLevel="0" collapsed="false">
      <c r="A4032" s="12" t="n">
        <v>4031</v>
      </c>
      <c r="B4032" s="12" t="n">
        <v>2127</v>
      </c>
      <c r="C4032" s="12" t="n">
        <v>158</v>
      </c>
      <c r="D4032" s="12" t="n">
        <v>3</v>
      </c>
      <c r="E4032" s="16" t="n">
        <v>779</v>
      </c>
      <c r="F4032" s="12" t="n">
        <v>0</v>
      </c>
      <c r="G4032" s="12" t="str">
        <f aca="false">INDEX(Products!$C$2:$C$181,MATCH(C4032,Products!$A$2:$A$181,0))</f>
        <v>Books &amp; Stationery</v>
      </c>
      <c r="H4032" s="16" t="n">
        <f aca="false">INDEX(Products!$E$2:$E$181,MATCH(C4032,Products!$A$2:$A$181,0))</f>
        <v>536.88</v>
      </c>
      <c r="I4032" s="12" t="str">
        <f aca="false">INDEX(Orders!$G$2:$G$3525,MATCH(B4032,Orders!$A$2:$A$3525,0))</f>
        <v>Delivered</v>
      </c>
      <c r="J4032" s="16" t="n">
        <f aca="false">D4032*E4032*(1-F4032/100)</f>
        <v>2337</v>
      </c>
      <c r="K4032" s="16" t="n">
        <f aca="false">D4032*H4032</f>
        <v>1610.64</v>
      </c>
      <c r="L4032" s="16" t="n">
        <f aca="false">J4032-K4032</f>
        <v>726.36</v>
      </c>
    </row>
    <row r="4033" customFormat="false" ht="15" hidden="false" customHeight="false" outlineLevel="0" collapsed="false">
      <c r="A4033" s="12" t="n">
        <v>4032</v>
      </c>
      <c r="B4033" s="12" t="n">
        <v>2127</v>
      </c>
      <c r="C4033" s="12" t="n">
        <v>162</v>
      </c>
      <c r="D4033" s="12" t="n">
        <v>1</v>
      </c>
      <c r="E4033" s="16" t="n">
        <v>639</v>
      </c>
      <c r="F4033" s="12" t="n">
        <v>0</v>
      </c>
      <c r="G4033" s="12" t="str">
        <f aca="false">INDEX(Products!$C$2:$C$181,MATCH(C4033,Products!$A$2:$A$181,0))</f>
        <v>Books &amp; Stationery</v>
      </c>
      <c r="H4033" s="16" t="n">
        <f aca="false">INDEX(Products!$E$2:$E$181,MATCH(C4033,Products!$A$2:$A$181,0))</f>
        <v>387.23</v>
      </c>
      <c r="I4033" s="12" t="str">
        <f aca="false">INDEX(Orders!$G$2:$G$3525,MATCH(B4033,Orders!$A$2:$A$3525,0))</f>
        <v>Delivered</v>
      </c>
      <c r="J4033" s="16" t="n">
        <f aca="false">D4033*E4033*(1-F4033/100)</f>
        <v>639</v>
      </c>
      <c r="K4033" s="16" t="n">
        <f aca="false">D4033*H4033</f>
        <v>387.23</v>
      </c>
      <c r="L4033" s="16" t="n">
        <f aca="false">J4033-K4033</f>
        <v>251.77</v>
      </c>
    </row>
    <row r="4034" customFormat="false" ht="15" hidden="false" customHeight="false" outlineLevel="0" collapsed="false">
      <c r="A4034" s="12" t="n">
        <v>4033</v>
      </c>
      <c r="B4034" s="12" t="n">
        <v>2128</v>
      </c>
      <c r="C4034" s="12" t="n">
        <v>126</v>
      </c>
      <c r="D4034" s="12" t="n">
        <v>1</v>
      </c>
      <c r="E4034" s="16" t="n">
        <v>1359</v>
      </c>
      <c r="F4034" s="12" t="n">
        <v>15</v>
      </c>
      <c r="G4034" s="12" t="str">
        <f aca="false">INDEX(Products!$C$2:$C$181,MATCH(C4034,Products!$A$2:$A$181,0))</f>
        <v>Sports &amp; Fitness</v>
      </c>
      <c r="H4034" s="16" t="n">
        <f aca="false">INDEX(Products!$E$2:$E$181,MATCH(C4034,Products!$A$2:$A$181,0))</f>
        <v>852.12</v>
      </c>
      <c r="I4034" s="12" t="str">
        <f aca="false">INDEX(Orders!$G$2:$G$3525,MATCH(B4034,Orders!$A$2:$A$3525,0))</f>
        <v>Delivered</v>
      </c>
      <c r="J4034" s="16" t="n">
        <f aca="false">D4034*E4034*(1-F4034/100)</f>
        <v>1155.15</v>
      </c>
      <c r="K4034" s="16" t="n">
        <f aca="false">D4034*H4034</f>
        <v>852.12</v>
      </c>
      <c r="L4034" s="16" t="n">
        <f aca="false">J4034-K4034</f>
        <v>303.03</v>
      </c>
    </row>
    <row r="4035" customFormat="false" ht="15" hidden="false" customHeight="false" outlineLevel="0" collapsed="false">
      <c r="A4035" s="12" t="n">
        <v>4034</v>
      </c>
      <c r="B4035" s="12" t="n">
        <v>2128</v>
      </c>
      <c r="C4035" s="12" t="n">
        <v>122</v>
      </c>
      <c r="D4035" s="12" t="n">
        <v>3</v>
      </c>
      <c r="E4035" s="16" t="n">
        <v>3689</v>
      </c>
      <c r="F4035" s="12" t="n">
        <v>0</v>
      </c>
      <c r="G4035" s="12" t="str">
        <f aca="false">INDEX(Products!$C$2:$C$181,MATCH(C4035,Products!$A$2:$A$181,0))</f>
        <v>Sports &amp; Fitness</v>
      </c>
      <c r="H4035" s="16" t="n">
        <f aca="false">INDEX(Products!$E$2:$E$181,MATCH(C4035,Products!$A$2:$A$181,0))</f>
        <v>2302.05</v>
      </c>
      <c r="I4035" s="12" t="str">
        <f aca="false">INDEX(Orders!$G$2:$G$3525,MATCH(B4035,Orders!$A$2:$A$3525,0))</f>
        <v>Delivered</v>
      </c>
      <c r="J4035" s="16" t="n">
        <f aca="false">D4035*E4035*(1-F4035/100)</f>
        <v>11067</v>
      </c>
      <c r="K4035" s="16" t="n">
        <f aca="false">D4035*H4035</f>
        <v>6906.15</v>
      </c>
      <c r="L4035" s="16" t="n">
        <f aca="false">J4035-K4035</f>
        <v>4160.85</v>
      </c>
    </row>
    <row r="4036" customFormat="false" ht="15" hidden="false" customHeight="false" outlineLevel="0" collapsed="false">
      <c r="A4036" s="12" t="n">
        <v>4035</v>
      </c>
      <c r="B4036" s="12" t="n">
        <v>2129</v>
      </c>
      <c r="C4036" s="12" t="n">
        <v>107</v>
      </c>
      <c r="D4036" s="12" t="n">
        <v>1</v>
      </c>
      <c r="E4036" s="16" t="n">
        <v>1239</v>
      </c>
      <c r="F4036" s="12" t="n">
        <v>0</v>
      </c>
      <c r="G4036" s="12" t="str">
        <f aca="false">INDEX(Products!$C$2:$C$181,MATCH(C4036,Products!$A$2:$A$181,0))</f>
        <v>Beauty</v>
      </c>
      <c r="H4036" s="16" t="n">
        <f aca="false">INDEX(Products!$E$2:$E$181,MATCH(C4036,Products!$A$2:$A$181,0))</f>
        <v>737.02</v>
      </c>
      <c r="I4036" s="12" t="str">
        <f aca="false">INDEX(Orders!$G$2:$G$3525,MATCH(B4036,Orders!$A$2:$A$3525,0))</f>
        <v>Delivered</v>
      </c>
      <c r="J4036" s="16" t="n">
        <f aca="false">D4036*E4036*(1-F4036/100)</f>
        <v>1239</v>
      </c>
      <c r="K4036" s="16" t="n">
        <f aca="false">D4036*H4036</f>
        <v>737.02</v>
      </c>
      <c r="L4036" s="16" t="n">
        <f aca="false">J4036-K4036</f>
        <v>501.98</v>
      </c>
    </row>
    <row r="4037" customFormat="false" ht="15" hidden="false" customHeight="false" outlineLevel="0" collapsed="false">
      <c r="A4037" s="12" t="n">
        <v>4036</v>
      </c>
      <c r="B4037" s="12" t="n">
        <v>2130</v>
      </c>
      <c r="C4037" s="12" t="n">
        <v>134</v>
      </c>
      <c r="D4037" s="12" t="n">
        <v>1</v>
      </c>
      <c r="E4037" s="16" t="n">
        <v>2869</v>
      </c>
      <c r="F4037" s="12" t="n">
        <v>0</v>
      </c>
      <c r="G4037" s="12" t="str">
        <f aca="false">INDEX(Products!$C$2:$C$181,MATCH(C4037,Products!$A$2:$A$181,0))</f>
        <v>Sports &amp; Fitness</v>
      </c>
      <c r="H4037" s="16" t="n">
        <f aca="false">INDEX(Products!$E$2:$E$181,MATCH(C4037,Products!$A$2:$A$181,0))</f>
        <v>1981.04</v>
      </c>
      <c r="I4037" s="12" t="str">
        <f aca="false">INDEX(Orders!$G$2:$G$3525,MATCH(B4037,Orders!$A$2:$A$3525,0))</f>
        <v>Delivered</v>
      </c>
      <c r="J4037" s="16" t="n">
        <f aca="false">D4037*E4037*(1-F4037/100)</f>
        <v>2869</v>
      </c>
      <c r="K4037" s="16" t="n">
        <f aca="false">D4037*H4037</f>
        <v>1981.04</v>
      </c>
      <c r="L4037" s="16" t="n">
        <f aca="false">J4037-K4037</f>
        <v>887.96</v>
      </c>
    </row>
    <row r="4038" customFormat="false" ht="15" hidden="false" customHeight="false" outlineLevel="0" collapsed="false">
      <c r="A4038" s="12" t="n">
        <v>4037</v>
      </c>
      <c r="B4038" s="12" t="n">
        <v>2131</v>
      </c>
      <c r="C4038" s="12" t="n">
        <v>3</v>
      </c>
      <c r="D4038" s="12" t="n">
        <v>1</v>
      </c>
      <c r="E4038" s="16" t="n">
        <v>1619</v>
      </c>
      <c r="F4038" s="12" t="n">
        <v>0</v>
      </c>
      <c r="G4038" s="12" t="str">
        <f aca="false">INDEX(Products!$C$2:$C$181,MATCH(C4038,Products!$A$2:$A$181,0))</f>
        <v>Electronics</v>
      </c>
      <c r="H4038" s="16" t="n">
        <f aca="false">INDEX(Products!$E$2:$E$181,MATCH(C4038,Products!$A$2:$A$181,0))</f>
        <v>940.96</v>
      </c>
      <c r="I4038" s="12" t="str">
        <f aca="false">INDEX(Orders!$G$2:$G$3525,MATCH(B4038,Orders!$A$2:$A$3525,0))</f>
        <v>Delivered</v>
      </c>
      <c r="J4038" s="16" t="n">
        <f aca="false">D4038*E4038*(1-F4038/100)</f>
        <v>1619</v>
      </c>
      <c r="K4038" s="16" t="n">
        <f aca="false">D4038*H4038</f>
        <v>940.96</v>
      </c>
      <c r="L4038" s="16" t="n">
        <f aca="false">J4038-K4038</f>
        <v>678.04</v>
      </c>
    </row>
    <row r="4039" customFormat="false" ht="15" hidden="false" customHeight="false" outlineLevel="0" collapsed="false">
      <c r="A4039" s="12" t="n">
        <v>4038</v>
      </c>
      <c r="B4039" s="12" t="n">
        <v>2131</v>
      </c>
      <c r="C4039" s="12" t="n">
        <v>150</v>
      </c>
      <c r="D4039" s="12" t="n">
        <v>1</v>
      </c>
      <c r="E4039" s="16" t="n">
        <v>2599</v>
      </c>
      <c r="F4039" s="12" t="n">
        <v>0</v>
      </c>
      <c r="G4039" s="12" t="str">
        <f aca="false">INDEX(Products!$C$2:$C$181,MATCH(C4039,Products!$A$2:$A$181,0))</f>
        <v>Sports &amp; Fitness</v>
      </c>
      <c r="H4039" s="16" t="n">
        <f aca="false">INDEX(Products!$E$2:$E$181,MATCH(C4039,Products!$A$2:$A$181,0))</f>
        <v>1473.81</v>
      </c>
      <c r="I4039" s="12" t="str">
        <f aca="false">INDEX(Orders!$G$2:$G$3525,MATCH(B4039,Orders!$A$2:$A$3525,0))</f>
        <v>Delivered</v>
      </c>
      <c r="J4039" s="16" t="n">
        <f aca="false">D4039*E4039*(1-F4039/100)</f>
        <v>2599</v>
      </c>
      <c r="K4039" s="16" t="n">
        <f aca="false">D4039*H4039</f>
        <v>1473.81</v>
      </c>
      <c r="L4039" s="16" t="n">
        <f aca="false">J4039-K4039</f>
        <v>1125.19</v>
      </c>
    </row>
    <row r="4040" customFormat="false" ht="15" hidden="false" customHeight="false" outlineLevel="0" collapsed="false">
      <c r="A4040" s="12" t="n">
        <v>4039</v>
      </c>
      <c r="B4040" s="12" t="n">
        <v>2132</v>
      </c>
      <c r="C4040" s="12" t="n">
        <v>21</v>
      </c>
      <c r="D4040" s="12" t="n">
        <v>1</v>
      </c>
      <c r="E4040" s="16" t="n">
        <v>1439</v>
      </c>
      <c r="F4040" s="12" t="n">
        <v>5</v>
      </c>
      <c r="G4040" s="12" t="str">
        <f aca="false">INDEX(Products!$C$2:$C$181,MATCH(C4040,Products!$A$2:$A$181,0))</f>
        <v>Electronics</v>
      </c>
      <c r="H4040" s="16" t="n">
        <f aca="false">INDEX(Products!$E$2:$E$181,MATCH(C4040,Products!$A$2:$A$181,0))</f>
        <v>933.96</v>
      </c>
      <c r="I4040" s="12" t="str">
        <f aca="false">INDEX(Orders!$G$2:$G$3525,MATCH(B4040,Orders!$A$2:$A$3525,0))</f>
        <v>Delivered</v>
      </c>
      <c r="J4040" s="16" t="n">
        <f aca="false">D4040*E4040*(1-F4040/100)</f>
        <v>1367.05</v>
      </c>
      <c r="K4040" s="16" t="n">
        <f aca="false">D4040*H4040</f>
        <v>933.96</v>
      </c>
      <c r="L4040" s="16" t="n">
        <f aca="false">J4040-K4040</f>
        <v>433.09</v>
      </c>
    </row>
    <row r="4041" customFormat="false" ht="15" hidden="false" customHeight="false" outlineLevel="0" collapsed="false">
      <c r="A4041" s="12" t="n">
        <v>4040</v>
      </c>
      <c r="B4041" s="12" t="n">
        <v>2133</v>
      </c>
      <c r="C4041" s="12" t="n">
        <v>112</v>
      </c>
      <c r="D4041" s="12" t="n">
        <v>1</v>
      </c>
      <c r="E4041" s="16" t="n">
        <v>309</v>
      </c>
      <c r="F4041" s="12" t="n">
        <v>0</v>
      </c>
      <c r="G4041" s="12" t="str">
        <f aca="false">INDEX(Products!$C$2:$C$181,MATCH(C4041,Products!$A$2:$A$181,0))</f>
        <v>Beauty</v>
      </c>
      <c r="H4041" s="16" t="n">
        <f aca="false">INDEX(Products!$E$2:$E$181,MATCH(C4041,Products!$A$2:$A$181,0))</f>
        <v>192.67</v>
      </c>
      <c r="I4041" s="12" t="str">
        <f aca="false">INDEX(Orders!$G$2:$G$3525,MATCH(B4041,Orders!$A$2:$A$3525,0))</f>
        <v>Returned</v>
      </c>
      <c r="J4041" s="16" t="n">
        <f aca="false">D4041*E4041*(1-F4041/100)</f>
        <v>309</v>
      </c>
      <c r="K4041" s="16" t="n">
        <f aca="false">D4041*H4041</f>
        <v>192.67</v>
      </c>
      <c r="L4041" s="16" t="n">
        <f aca="false">J4041-K4041</f>
        <v>116.33</v>
      </c>
    </row>
    <row r="4042" customFormat="false" ht="15" hidden="false" customHeight="false" outlineLevel="0" collapsed="false">
      <c r="A4042" s="12" t="n">
        <v>4041</v>
      </c>
      <c r="B4042" s="12" t="n">
        <v>2133</v>
      </c>
      <c r="C4042" s="12" t="n">
        <v>73</v>
      </c>
      <c r="D4042" s="12" t="n">
        <v>1</v>
      </c>
      <c r="E4042" s="16" t="n">
        <v>1079</v>
      </c>
      <c r="F4042" s="12" t="n">
        <v>0</v>
      </c>
      <c r="G4042" s="12" t="str">
        <f aca="false">INDEX(Products!$C$2:$C$181,MATCH(C4042,Products!$A$2:$A$181,0))</f>
        <v>Fashion</v>
      </c>
      <c r="H4042" s="16" t="n">
        <f aca="false">INDEX(Products!$E$2:$E$181,MATCH(C4042,Products!$A$2:$A$181,0))</f>
        <v>601.41</v>
      </c>
      <c r="I4042" s="12" t="str">
        <f aca="false">INDEX(Orders!$G$2:$G$3525,MATCH(B4042,Orders!$A$2:$A$3525,0))</f>
        <v>Returned</v>
      </c>
      <c r="J4042" s="16" t="n">
        <f aca="false">D4042*E4042*(1-F4042/100)</f>
        <v>1079</v>
      </c>
      <c r="K4042" s="16" t="n">
        <f aca="false">D4042*H4042</f>
        <v>601.41</v>
      </c>
      <c r="L4042" s="16" t="n">
        <f aca="false">J4042-K4042</f>
        <v>477.59</v>
      </c>
    </row>
    <row r="4043" customFormat="false" ht="15" hidden="false" customHeight="false" outlineLevel="0" collapsed="false">
      <c r="A4043" s="12" t="n">
        <v>4042</v>
      </c>
      <c r="B4043" s="12" t="n">
        <v>2134</v>
      </c>
      <c r="C4043" s="12" t="n">
        <v>34</v>
      </c>
      <c r="D4043" s="12" t="n">
        <v>2</v>
      </c>
      <c r="E4043" s="16" t="n">
        <v>1059</v>
      </c>
      <c r="F4043" s="12" t="n">
        <v>0</v>
      </c>
      <c r="G4043" s="12" t="str">
        <f aca="false">INDEX(Products!$C$2:$C$181,MATCH(C4043,Products!$A$2:$A$181,0))</f>
        <v>Home &amp; Kitchen</v>
      </c>
      <c r="H4043" s="16" t="n">
        <f aca="false">INDEX(Products!$E$2:$E$181,MATCH(C4043,Products!$A$2:$A$181,0))</f>
        <v>752.36</v>
      </c>
      <c r="I4043" s="12" t="str">
        <f aca="false">INDEX(Orders!$G$2:$G$3525,MATCH(B4043,Orders!$A$2:$A$3525,0))</f>
        <v>Delivered</v>
      </c>
      <c r="J4043" s="16" t="n">
        <f aca="false">D4043*E4043*(1-F4043/100)</f>
        <v>2118</v>
      </c>
      <c r="K4043" s="16" t="n">
        <f aca="false">D4043*H4043</f>
        <v>1504.72</v>
      </c>
      <c r="L4043" s="16" t="n">
        <f aca="false">J4043-K4043</f>
        <v>613.28</v>
      </c>
    </row>
    <row r="4044" customFormat="false" ht="15" hidden="false" customHeight="false" outlineLevel="0" collapsed="false">
      <c r="A4044" s="12" t="n">
        <v>4043</v>
      </c>
      <c r="B4044" s="12" t="n">
        <v>2134</v>
      </c>
      <c r="C4044" s="12" t="n">
        <v>36</v>
      </c>
      <c r="D4044" s="12" t="n">
        <v>2</v>
      </c>
      <c r="E4044" s="16" t="n">
        <v>3959</v>
      </c>
      <c r="F4044" s="12" t="n">
        <v>10</v>
      </c>
      <c r="G4044" s="12" t="str">
        <f aca="false">INDEX(Products!$C$2:$C$181,MATCH(C4044,Products!$A$2:$A$181,0))</f>
        <v>Home &amp; Kitchen</v>
      </c>
      <c r="H4044" s="16" t="n">
        <f aca="false">INDEX(Products!$E$2:$E$181,MATCH(C4044,Products!$A$2:$A$181,0))</f>
        <v>2334.79</v>
      </c>
      <c r="I4044" s="12" t="str">
        <f aca="false">INDEX(Orders!$G$2:$G$3525,MATCH(B4044,Orders!$A$2:$A$3525,0))</f>
        <v>Delivered</v>
      </c>
      <c r="J4044" s="16" t="n">
        <f aca="false">D4044*E4044*(1-F4044/100)</f>
        <v>7126.2</v>
      </c>
      <c r="K4044" s="16" t="n">
        <f aca="false">D4044*H4044</f>
        <v>4669.58</v>
      </c>
      <c r="L4044" s="16" t="n">
        <f aca="false">J4044-K4044</f>
        <v>2456.62</v>
      </c>
    </row>
    <row r="4045" customFormat="false" ht="15" hidden="false" customHeight="false" outlineLevel="0" collapsed="false">
      <c r="A4045" s="12" t="n">
        <v>4044</v>
      </c>
      <c r="B4045" s="12" t="n">
        <v>2134</v>
      </c>
      <c r="C4045" s="12" t="n">
        <v>167</v>
      </c>
      <c r="D4045" s="12" t="n">
        <v>1</v>
      </c>
      <c r="E4045" s="16" t="n">
        <v>119</v>
      </c>
      <c r="F4045" s="12" t="n">
        <v>10</v>
      </c>
      <c r="G4045" s="12" t="str">
        <f aca="false">INDEX(Products!$C$2:$C$181,MATCH(C4045,Products!$A$2:$A$181,0))</f>
        <v>Books &amp; Stationery</v>
      </c>
      <c r="H4045" s="16" t="n">
        <f aca="false">INDEX(Products!$E$2:$E$181,MATCH(C4045,Products!$A$2:$A$181,0))</f>
        <v>68.21</v>
      </c>
      <c r="I4045" s="12" t="str">
        <f aca="false">INDEX(Orders!$G$2:$G$3525,MATCH(B4045,Orders!$A$2:$A$3525,0))</f>
        <v>Delivered</v>
      </c>
      <c r="J4045" s="16" t="n">
        <f aca="false">D4045*E4045*(1-F4045/100)</f>
        <v>107.1</v>
      </c>
      <c r="K4045" s="16" t="n">
        <f aca="false">D4045*H4045</f>
        <v>68.21</v>
      </c>
      <c r="L4045" s="16" t="n">
        <f aca="false">J4045-K4045</f>
        <v>38.89</v>
      </c>
    </row>
    <row r="4046" customFormat="false" ht="15" hidden="false" customHeight="false" outlineLevel="0" collapsed="false">
      <c r="A4046" s="12" t="n">
        <v>4045</v>
      </c>
      <c r="B4046" s="12" t="n">
        <v>2135</v>
      </c>
      <c r="C4046" s="12" t="n">
        <v>137</v>
      </c>
      <c r="D4046" s="12" t="n">
        <v>2</v>
      </c>
      <c r="E4046" s="16" t="n">
        <v>3509</v>
      </c>
      <c r="F4046" s="12" t="n">
        <v>0</v>
      </c>
      <c r="G4046" s="12" t="str">
        <f aca="false">INDEX(Products!$C$2:$C$181,MATCH(C4046,Products!$A$2:$A$181,0))</f>
        <v>Sports &amp; Fitness</v>
      </c>
      <c r="H4046" s="16" t="n">
        <f aca="false">INDEX(Products!$E$2:$E$181,MATCH(C4046,Products!$A$2:$A$181,0))</f>
        <v>2570.86</v>
      </c>
      <c r="I4046" s="12" t="str">
        <f aca="false">INDEX(Orders!$G$2:$G$3525,MATCH(B4046,Orders!$A$2:$A$3525,0))</f>
        <v>Delivered</v>
      </c>
      <c r="J4046" s="16" t="n">
        <f aca="false">D4046*E4046*(1-F4046/100)</f>
        <v>7018</v>
      </c>
      <c r="K4046" s="16" t="n">
        <f aca="false">D4046*H4046</f>
        <v>5141.72</v>
      </c>
      <c r="L4046" s="16" t="n">
        <f aca="false">J4046-K4046</f>
        <v>1876.28</v>
      </c>
    </row>
    <row r="4047" customFormat="false" ht="15" hidden="false" customHeight="false" outlineLevel="0" collapsed="false">
      <c r="A4047" s="12" t="n">
        <v>4046</v>
      </c>
      <c r="B4047" s="12" t="n">
        <v>2136</v>
      </c>
      <c r="C4047" s="12" t="n">
        <v>25</v>
      </c>
      <c r="D4047" s="12" t="n">
        <v>1</v>
      </c>
      <c r="E4047" s="16" t="n">
        <v>3649</v>
      </c>
      <c r="F4047" s="12" t="n">
        <v>10</v>
      </c>
      <c r="G4047" s="12" t="str">
        <f aca="false">INDEX(Products!$C$2:$C$181,MATCH(C4047,Products!$A$2:$A$181,0))</f>
        <v>Electronics</v>
      </c>
      <c r="H4047" s="16" t="n">
        <f aca="false">INDEX(Products!$E$2:$E$181,MATCH(C4047,Products!$A$2:$A$181,0))</f>
        <v>2141.86</v>
      </c>
      <c r="I4047" s="12" t="str">
        <f aca="false">INDEX(Orders!$G$2:$G$3525,MATCH(B4047,Orders!$A$2:$A$3525,0))</f>
        <v>Delivered</v>
      </c>
      <c r="J4047" s="16" t="n">
        <f aca="false">D4047*E4047*(1-F4047/100)</f>
        <v>3284.1</v>
      </c>
      <c r="K4047" s="16" t="n">
        <f aca="false">D4047*H4047</f>
        <v>2141.86</v>
      </c>
      <c r="L4047" s="16" t="n">
        <f aca="false">J4047-K4047</f>
        <v>1142.24</v>
      </c>
    </row>
    <row r="4048" customFormat="false" ht="15" hidden="false" customHeight="false" outlineLevel="0" collapsed="false">
      <c r="A4048" s="12" t="n">
        <v>4047</v>
      </c>
      <c r="B4048" s="12" t="n">
        <v>2136</v>
      </c>
      <c r="C4048" s="12" t="n">
        <v>155</v>
      </c>
      <c r="D4048" s="12" t="n">
        <v>1</v>
      </c>
      <c r="E4048" s="16" t="n">
        <v>749</v>
      </c>
      <c r="F4048" s="12" t="n">
        <v>20</v>
      </c>
      <c r="G4048" s="12" t="str">
        <f aca="false">INDEX(Products!$C$2:$C$181,MATCH(C4048,Products!$A$2:$A$181,0))</f>
        <v>Books &amp; Stationery</v>
      </c>
      <c r="H4048" s="16" t="n">
        <f aca="false">INDEX(Products!$E$2:$E$181,MATCH(C4048,Products!$A$2:$A$181,0))</f>
        <v>452.52</v>
      </c>
      <c r="I4048" s="12" t="str">
        <f aca="false">INDEX(Orders!$G$2:$G$3525,MATCH(B4048,Orders!$A$2:$A$3525,0))</f>
        <v>Delivered</v>
      </c>
      <c r="J4048" s="16" t="n">
        <f aca="false">D4048*E4048*(1-F4048/100)</f>
        <v>599.2</v>
      </c>
      <c r="K4048" s="16" t="n">
        <f aca="false">D4048*H4048</f>
        <v>452.52</v>
      </c>
      <c r="L4048" s="16" t="n">
        <f aca="false">J4048-K4048</f>
        <v>146.68</v>
      </c>
    </row>
    <row r="4049" customFormat="false" ht="15" hidden="false" customHeight="false" outlineLevel="0" collapsed="false">
      <c r="A4049" s="12" t="n">
        <v>4048</v>
      </c>
      <c r="B4049" s="12" t="n">
        <v>2136</v>
      </c>
      <c r="C4049" s="12" t="n">
        <v>112</v>
      </c>
      <c r="D4049" s="12" t="n">
        <v>1</v>
      </c>
      <c r="E4049" s="16" t="n">
        <v>309</v>
      </c>
      <c r="F4049" s="12" t="n">
        <v>0</v>
      </c>
      <c r="G4049" s="12" t="str">
        <f aca="false">INDEX(Products!$C$2:$C$181,MATCH(C4049,Products!$A$2:$A$181,0))</f>
        <v>Beauty</v>
      </c>
      <c r="H4049" s="16" t="n">
        <f aca="false">INDEX(Products!$E$2:$E$181,MATCH(C4049,Products!$A$2:$A$181,0))</f>
        <v>192.67</v>
      </c>
      <c r="I4049" s="12" t="str">
        <f aca="false">INDEX(Orders!$G$2:$G$3525,MATCH(B4049,Orders!$A$2:$A$3525,0))</f>
        <v>Delivered</v>
      </c>
      <c r="J4049" s="16" t="n">
        <f aca="false">D4049*E4049*(1-F4049/100)</f>
        <v>309</v>
      </c>
      <c r="K4049" s="16" t="n">
        <f aca="false">D4049*H4049</f>
        <v>192.67</v>
      </c>
      <c r="L4049" s="16" t="n">
        <f aca="false">J4049-K4049</f>
        <v>116.33</v>
      </c>
    </row>
    <row r="4050" customFormat="false" ht="15" hidden="false" customHeight="false" outlineLevel="0" collapsed="false">
      <c r="A4050" s="12" t="n">
        <v>4049</v>
      </c>
      <c r="B4050" s="12" t="n">
        <v>2136</v>
      </c>
      <c r="C4050" s="12" t="n">
        <v>88</v>
      </c>
      <c r="D4050" s="12" t="n">
        <v>1</v>
      </c>
      <c r="E4050" s="16" t="n">
        <v>2049</v>
      </c>
      <c r="F4050" s="12" t="n">
        <v>0</v>
      </c>
      <c r="G4050" s="12" t="str">
        <f aca="false">INDEX(Products!$C$2:$C$181,MATCH(C4050,Products!$A$2:$A$181,0))</f>
        <v>Fashion</v>
      </c>
      <c r="H4050" s="16" t="n">
        <f aca="false">INDEX(Products!$E$2:$E$181,MATCH(C4050,Products!$A$2:$A$181,0))</f>
        <v>1198.41</v>
      </c>
      <c r="I4050" s="12" t="str">
        <f aca="false">INDEX(Orders!$G$2:$G$3525,MATCH(B4050,Orders!$A$2:$A$3525,0))</f>
        <v>Delivered</v>
      </c>
      <c r="J4050" s="16" t="n">
        <f aca="false">D4050*E4050*(1-F4050/100)</f>
        <v>2049</v>
      </c>
      <c r="K4050" s="16" t="n">
        <f aca="false">D4050*H4050</f>
        <v>1198.41</v>
      </c>
      <c r="L4050" s="16" t="n">
        <f aca="false">J4050-K4050</f>
        <v>850.59</v>
      </c>
    </row>
    <row r="4051" customFormat="false" ht="15" hidden="false" customHeight="false" outlineLevel="0" collapsed="false">
      <c r="A4051" s="12" t="n">
        <v>4050</v>
      </c>
      <c r="B4051" s="12" t="n">
        <v>2137</v>
      </c>
      <c r="C4051" s="12" t="n">
        <v>86</v>
      </c>
      <c r="D4051" s="12" t="n">
        <v>1</v>
      </c>
      <c r="E4051" s="16" t="n">
        <v>2139</v>
      </c>
      <c r="F4051" s="12" t="n">
        <v>0</v>
      </c>
      <c r="G4051" s="12" t="str">
        <f aca="false">INDEX(Products!$C$2:$C$181,MATCH(C4051,Products!$A$2:$A$181,0))</f>
        <v>Fashion</v>
      </c>
      <c r="H4051" s="16" t="n">
        <f aca="false">INDEX(Products!$E$2:$E$181,MATCH(C4051,Products!$A$2:$A$181,0))</f>
        <v>1183.55</v>
      </c>
      <c r="I4051" s="12" t="str">
        <f aca="false">INDEX(Orders!$G$2:$G$3525,MATCH(B4051,Orders!$A$2:$A$3525,0))</f>
        <v>Delivered</v>
      </c>
      <c r="J4051" s="16" t="n">
        <f aca="false">D4051*E4051*(1-F4051/100)</f>
        <v>2139</v>
      </c>
      <c r="K4051" s="16" t="n">
        <f aca="false">D4051*H4051</f>
        <v>1183.55</v>
      </c>
      <c r="L4051" s="16" t="n">
        <f aca="false">J4051-K4051</f>
        <v>955.45</v>
      </c>
    </row>
    <row r="4052" customFormat="false" ht="15" hidden="false" customHeight="false" outlineLevel="0" collapsed="false">
      <c r="A4052" s="12" t="n">
        <v>4051</v>
      </c>
      <c r="B4052" s="12" t="n">
        <v>2137</v>
      </c>
      <c r="C4052" s="12" t="n">
        <v>94</v>
      </c>
      <c r="D4052" s="12" t="n">
        <v>1</v>
      </c>
      <c r="E4052" s="16" t="n">
        <v>1509</v>
      </c>
      <c r="F4052" s="12" t="n">
        <v>5</v>
      </c>
      <c r="G4052" s="12" t="str">
        <f aca="false">INDEX(Products!$C$2:$C$181,MATCH(C4052,Products!$A$2:$A$181,0))</f>
        <v>Beauty</v>
      </c>
      <c r="H4052" s="16" t="n">
        <f aca="false">INDEX(Products!$E$2:$E$181,MATCH(C4052,Products!$A$2:$A$181,0))</f>
        <v>997.51</v>
      </c>
      <c r="I4052" s="12" t="str">
        <f aca="false">INDEX(Orders!$G$2:$G$3525,MATCH(B4052,Orders!$A$2:$A$3525,0))</f>
        <v>Delivered</v>
      </c>
      <c r="J4052" s="16" t="n">
        <f aca="false">D4052*E4052*(1-F4052/100)</f>
        <v>1433.55</v>
      </c>
      <c r="K4052" s="16" t="n">
        <f aca="false">D4052*H4052</f>
        <v>997.51</v>
      </c>
      <c r="L4052" s="16" t="n">
        <f aca="false">J4052-K4052</f>
        <v>436.04</v>
      </c>
    </row>
    <row r="4053" customFormat="false" ht="15" hidden="false" customHeight="false" outlineLevel="0" collapsed="false">
      <c r="A4053" s="12" t="n">
        <v>4052</v>
      </c>
      <c r="B4053" s="12" t="n">
        <v>2137</v>
      </c>
      <c r="C4053" s="12" t="n">
        <v>121</v>
      </c>
      <c r="D4053" s="12" t="n">
        <v>1</v>
      </c>
      <c r="E4053" s="16" t="n">
        <v>3789</v>
      </c>
      <c r="F4053" s="12" t="n">
        <v>0</v>
      </c>
      <c r="G4053" s="12" t="str">
        <f aca="false">INDEX(Products!$C$2:$C$181,MATCH(C4053,Products!$A$2:$A$181,0))</f>
        <v>Sports &amp; Fitness</v>
      </c>
      <c r="H4053" s="16" t="n">
        <f aca="false">INDEX(Products!$E$2:$E$181,MATCH(C4053,Products!$A$2:$A$181,0))</f>
        <v>2806.84</v>
      </c>
      <c r="I4053" s="12" t="str">
        <f aca="false">INDEX(Orders!$G$2:$G$3525,MATCH(B4053,Orders!$A$2:$A$3525,0))</f>
        <v>Delivered</v>
      </c>
      <c r="J4053" s="16" t="n">
        <f aca="false">D4053*E4053*(1-F4053/100)</f>
        <v>3789</v>
      </c>
      <c r="K4053" s="16" t="n">
        <f aca="false">D4053*H4053</f>
        <v>2806.84</v>
      </c>
      <c r="L4053" s="16" t="n">
        <f aca="false">J4053-K4053</f>
        <v>982.16</v>
      </c>
    </row>
    <row r="4054" customFormat="false" ht="15" hidden="false" customHeight="false" outlineLevel="0" collapsed="false">
      <c r="A4054" s="12" t="n">
        <v>4053</v>
      </c>
      <c r="B4054" s="12" t="n">
        <v>2138</v>
      </c>
      <c r="C4054" s="12" t="n">
        <v>3</v>
      </c>
      <c r="D4054" s="12" t="n">
        <v>2</v>
      </c>
      <c r="E4054" s="16" t="n">
        <v>1619</v>
      </c>
      <c r="F4054" s="12" t="n">
        <v>0</v>
      </c>
      <c r="G4054" s="12" t="str">
        <f aca="false">INDEX(Products!$C$2:$C$181,MATCH(C4054,Products!$A$2:$A$181,0))</f>
        <v>Electronics</v>
      </c>
      <c r="H4054" s="16" t="n">
        <f aca="false">INDEX(Products!$E$2:$E$181,MATCH(C4054,Products!$A$2:$A$181,0))</f>
        <v>940.96</v>
      </c>
      <c r="I4054" s="12" t="str">
        <f aca="false">INDEX(Orders!$G$2:$G$3525,MATCH(B4054,Orders!$A$2:$A$3525,0))</f>
        <v>Delivered</v>
      </c>
      <c r="J4054" s="16" t="n">
        <f aca="false">D4054*E4054*(1-F4054/100)</f>
        <v>3238</v>
      </c>
      <c r="K4054" s="16" t="n">
        <f aca="false">D4054*H4054</f>
        <v>1881.92</v>
      </c>
      <c r="L4054" s="16" t="n">
        <f aca="false">J4054-K4054</f>
        <v>1356.08</v>
      </c>
    </row>
    <row r="4055" customFormat="false" ht="15" hidden="false" customHeight="false" outlineLevel="0" collapsed="false">
      <c r="A4055" s="12" t="n">
        <v>4054</v>
      </c>
      <c r="B4055" s="12" t="n">
        <v>2139</v>
      </c>
      <c r="C4055" s="12" t="n">
        <v>172</v>
      </c>
      <c r="D4055" s="12" t="n">
        <v>1</v>
      </c>
      <c r="E4055" s="16" t="n">
        <v>249</v>
      </c>
      <c r="F4055" s="12" t="n">
        <v>0</v>
      </c>
      <c r="G4055" s="12" t="str">
        <f aca="false">INDEX(Products!$C$2:$C$181,MATCH(C4055,Products!$A$2:$A$181,0))</f>
        <v>Books &amp; Stationery</v>
      </c>
      <c r="H4055" s="16" t="n">
        <f aca="false">INDEX(Products!$E$2:$E$181,MATCH(C4055,Products!$A$2:$A$181,0))</f>
        <v>158.56</v>
      </c>
      <c r="I4055" s="12" t="str">
        <f aca="false">INDEX(Orders!$G$2:$G$3525,MATCH(B4055,Orders!$A$2:$A$3525,0))</f>
        <v>Cancelled</v>
      </c>
      <c r="J4055" s="16" t="n">
        <f aca="false">D4055*E4055*(1-F4055/100)</f>
        <v>249</v>
      </c>
      <c r="K4055" s="16" t="n">
        <f aca="false">D4055*H4055</f>
        <v>158.56</v>
      </c>
      <c r="L4055" s="16" t="n">
        <f aca="false">J4055-K4055</f>
        <v>90.44</v>
      </c>
    </row>
    <row r="4056" customFormat="false" ht="15" hidden="false" customHeight="false" outlineLevel="0" collapsed="false">
      <c r="A4056" s="12" t="n">
        <v>4055</v>
      </c>
      <c r="B4056" s="12" t="n">
        <v>2139</v>
      </c>
      <c r="C4056" s="12" t="n">
        <v>4</v>
      </c>
      <c r="D4056" s="12" t="n">
        <v>1</v>
      </c>
      <c r="E4056" s="16" t="n">
        <v>1109</v>
      </c>
      <c r="F4056" s="12" t="n">
        <v>10</v>
      </c>
      <c r="G4056" s="12" t="str">
        <f aca="false">INDEX(Products!$C$2:$C$181,MATCH(C4056,Products!$A$2:$A$181,0))</f>
        <v>Electronics</v>
      </c>
      <c r="H4056" s="16" t="n">
        <f aca="false">INDEX(Products!$E$2:$E$181,MATCH(C4056,Products!$A$2:$A$181,0))</f>
        <v>802.07</v>
      </c>
      <c r="I4056" s="12" t="str">
        <f aca="false">INDEX(Orders!$G$2:$G$3525,MATCH(B4056,Orders!$A$2:$A$3525,0))</f>
        <v>Cancelled</v>
      </c>
      <c r="J4056" s="16" t="n">
        <f aca="false">D4056*E4056*(1-F4056/100)</f>
        <v>998.1</v>
      </c>
      <c r="K4056" s="16" t="n">
        <f aca="false">D4056*H4056</f>
        <v>802.07</v>
      </c>
      <c r="L4056" s="16" t="n">
        <f aca="false">J4056-K4056</f>
        <v>196.03</v>
      </c>
    </row>
    <row r="4057" customFormat="false" ht="15" hidden="false" customHeight="false" outlineLevel="0" collapsed="false">
      <c r="A4057" s="12" t="n">
        <v>4056</v>
      </c>
      <c r="B4057" s="12" t="n">
        <v>2139</v>
      </c>
      <c r="C4057" s="12" t="n">
        <v>169</v>
      </c>
      <c r="D4057" s="12" t="n">
        <v>1</v>
      </c>
      <c r="E4057" s="16" t="n">
        <v>789</v>
      </c>
      <c r="F4057" s="12" t="n">
        <v>0</v>
      </c>
      <c r="G4057" s="12" t="str">
        <f aca="false">INDEX(Products!$C$2:$C$181,MATCH(C4057,Products!$A$2:$A$181,0))</f>
        <v>Books &amp; Stationery</v>
      </c>
      <c r="H4057" s="16" t="n">
        <f aca="false">INDEX(Products!$E$2:$E$181,MATCH(C4057,Products!$A$2:$A$181,0))</f>
        <v>544.99</v>
      </c>
      <c r="I4057" s="12" t="str">
        <f aca="false">INDEX(Orders!$G$2:$G$3525,MATCH(B4057,Orders!$A$2:$A$3525,0))</f>
        <v>Cancelled</v>
      </c>
      <c r="J4057" s="16" t="n">
        <f aca="false">D4057*E4057*(1-F4057/100)</f>
        <v>789</v>
      </c>
      <c r="K4057" s="16" t="n">
        <f aca="false">D4057*H4057</f>
        <v>544.99</v>
      </c>
      <c r="L4057" s="16" t="n">
        <f aca="false">J4057-K4057</f>
        <v>244.01</v>
      </c>
    </row>
    <row r="4058" customFormat="false" ht="15" hidden="false" customHeight="false" outlineLevel="0" collapsed="false">
      <c r="A4058" s="12" t="n">
        <v>4057</v>
      </c>
      <c r="B4058" s="12" t="n">
        <v>2140</v>
      </c>
      <c r="C4058" s="12" t="n">
        <v>78</v>
      </c>
      <c r="D4058" s="12" t="n">
        <v>1</v>
      </c>
      <c r="E4058" s="16" t="n">
        <v>2969</v>
      </c>
      <c r="F4058" s="12" t="n">
        <v>0</v>
      </c>
      <c r="G4058" s="12" t="str">
        <f aca="false">INDEX(Products!$C$2:$C$181,MATCH(C4058,Products!$A$2:$A$181,0))</f>
        <v>Fashion</v>
      </c>
      <c r="H4058" s="16" t="n">
        <f aca="false">INDEX(Products!$E$2:$E$181,MATCH(C4058,Products!$A$2:$A$181,0))</f>
        <v>1776.68</v>
      </c>
      <c r="I4058" s="12" t="str">
        <f aca="false">INDEX(Orders!$G$2:$G$3525,MATCH(B4058,Orders!$A$2:$A$3525,0))</f>
        <v>Delivered</v>
      </c>
      <c r="J4058" s="16" t="n">
        <f aca="false">D4058*E4058*(1-F4058/100)</f>
        <v>2969</v>
      </c>
      <c r="K4058" s="16" t="n">
        <f aca="false">D4058*H4058</f>
        <v>1776.68</v>
      </c>
      <c r="L4058" s="16" t="n">
        <f aca="false">J4058-K4058</f>
        <v>1192.32</v>
      </c>
    </row>
    <row r="4059" customFormat="false" ht="15" hidden="false" customHeight="false" outlineLevel="0" collapsed="false">
      <c r="A4059" s="12" t="n">
        <v>4058</v>
      </c>
      <c r="B4059" s="12" t="n">
        <v>2140</v>
      </c>
      <c r="C4059" s="12" t="n">
        <v>64</v>
      </c>
      <c r="D4059" s="12" t="n">
        <v>1</v>
      </c>
      <c r="E4059" s="16" t="n">
        <v>2519</v>
      </c>
      <c r="F4059" s="12" t="n">
        <v>10</v>
      </c>
      <c r="G4059" s="12" t="str">
        <f aca="false">INDEX(Products!$C$2:$C$181,MATCH(C4059,Products!$A$2:$A$181,0))</f>
        <v>Fashion</v>
      </c>
      <c r="H4059" s="16" t="n">
        <f aca="false">INDEX(Products!$E$2:$E$181,MATCH(C4059,Products!$A$2:$A$181,0))</f>
        <v>1819.09</v>
      </c>
      <c r="I4059" s="12" t="str">
        <f aca="false">INDEX(Orders!$G$2:$G$3525,MATCH(B4059,Orders!$A$2:$A$3525,0))</f>
        <v>Delivered</v>
      </c>
      <c r="J4059" s="16" t="n">
        <f aca="false">D4059*E4059*(1-F4059/100)</f>
        <v>2267.1</v>
      </c>
      <c r="K4059" s="16" t="n">
        <f aca="false">D4059*H4059</f>
        <v>1819.09</v>
      </c>
      <c r="L4059" s="16" t="n">
        <f aca="false">J4059-K4059</f>
        <v>448.01</v>
      </c>
    </row>
    <row r="4060" customFormat="false" ht="15" hidden="false" customHeight="false" outlineLevel="0" collapsed="false">
      <c r="A4060" s="12" t="n">
        <v>4059</v>
      </c>
      <c r="B4060" s="12" t="n">
        <v>2140</v>
      </c>
      <c r="C4060" s="12" t="n">
        <v>132</v>
      </c>
      <c r="D4060" s="12" t="n">
        <v>1</v>
      </c>
      <c r="E4060" s="16" t="n">
        <v>789</v>
      </c>
      <c r="F4060" s="12" t="n">
        <v>0</v>
      </c>
      <c r="G4060" s="12" t="str">
        <f aca="false">INDEX(Products!$C$2:$C$181,MATCH(C4060,Products!$A$2:$A$181,0))</f>
        <v>Sports &amp; Fitness</v>
      </c>
      <c r="H4060" s="16" t="n">
        <f aca="false">INDEX(Products!$E$2:$E$181,MATCH(C4060,Products!$A$2:$A$181,0))</f>
        <v>515.74</v>
      </c>
      <c r="I4060" s="12" t="str">
        <f aca="false">INDEX(Orders!$G$2:$G$3525,MATCH(B4060,Orders!$A$2:$A$3525,0))</f>
        <v>Delivered</v>
      </c>
      <c r="J4060" s="16" t="n">
        <f aca="false">D4060*E4060*(1-F4060/100)</f>
        <v>789</v>
      </c>
      <c r="K4060" s="16" t="n">
        <f aca="false">D4060*H4060</f>
        <v>515.74</v>
      </c>
      <c r="L4060" s="16" t="n">
        <f aca="false">J4060-K4060</f>
        <v>273.26</v>
      </c>
    </row>
    <row r="4061" customFormat="false" ht="15" hidden="false" customHeight="false" outlineLevel="0" collapsed="false">
      <c r="A4061" s="12" t="n">
        <v>4060</v>
      </c>
      <c r="B4061" s="12" t="n">
        <v>2140</v>
      </c>
      <c r="C4061" s="12" t="n">
        <v>73</v>
      </c>
      <c r="D4061" s="12" t="n">
        <v>1</v>
      </c>
      <c r="E4061" s="16" t="n">
        <v>1079</v>
      </c>
      <c r="F4061" s="12" t="n">
        <v>0</v>
      </c>
      <c r="G4061" s="12" t="str">
        <f aca="false">INDEX(Products!$C$2:$C$181,MATCH(C4061,Products!$A$2:$A$181,0))</f>
        <v>Fashion</v>
      </c>
      <c r="H4061" s="16" t="n">
        <f aca="false">INDEX(Products!$E$2:$E$181,MATCH(C4061,Products!$A$2:$A$181,0))</f>
        <v>601.41</v>
      </c>
      <c r="I4061" s="12" t="str">
        <f aca="false">INDEX(Orders!$G$2:$G$3525,MATCH(B4061,Orders!$A$2:$A$3525,0))</f>
        <v>Delivered</v>
      </c>
      <c r="J4061" s="16" t="n">
        <f aca="false">D4061*E4061*(1-F4061/100)</f>
        <v>1079</v>
      </c>
      <c r="K4061" s="16" t="n">
        <f aca="false">D4061*H4061</f>
        <v>601.41</v>
      </c>
      <c r="L4061" s="16" t="n">
        <f aca="false">J4061-K4061</f>
        <v>477.59</v>
      </c>
    </row>
    <row r="4062" customFormat="false" ht="15" hidden="false" customHeight="false" outlineLevel="0" collapsed="false">
      <c r="A4062" s="12" t="n">
        <v>4061</v>
      </c>
      <c r="B4062" s="12" t="n">
        <v>2141</v>
      </c>
      <c r="C4062" s="12" t="n">
        <v>131</v>
      </c>
      <c r="D4062" s="12" t="n">
        <v>1</v>
      </c>
      <c r="E4062" s="16" t="n">
        <v>2569</v>
      </c>
      <c r="F4062" s="12" t="n">
        <v>10</v>
      </c>
      <c r="G4062" s="12" t="str">
        <f aca="false">INDEX(Products!$C$2:$C$181,MATCH(C4062,Products!$A$2:$A$181,0))</f>
        <v>Sports &amp; Fitness</v>
      </c>
      <c r="H4062" s="16" t="n">
        <f aca="false">INDEX(Products!$E$2:$E$181,MATCH(C4062,Products!$A$2:$A$181,0))</f>
        <v>1921.64</v>
      </c>
      <c r="I4062" s="12" t="str">
        <f aca="false">INDEX(Orders!$G$2:$G$3525,MATCH(B4062,Orders!$A$2:$A$3525,0))</f>
        <v>Delivered</v>
      </c>
      <c r="J4062" s="16" t="n">
        <f aca="false">D4062*E4062*(1-F4062/100)</f>
        <v>2312.1</v>
      </c>
      <c r="K4062" s="16" t="n">
        <f aca="false">D4062*H4062</f>
        <v>1921.64</v>
      </c>
      <c r="L4062" s="16" t="n">
        <f aca="false">J4062-K4062</f>
        <v>390.46</v>
      </c>
    </row>
    <row r="4063" customFormat="false" ht="15" hidden="false" customHeight="false" outlineLevel="0" collapsed="false">
      <c r="A4063" s="12" t="n">
        <v>4062</v>
      </c>
      <c r="B4063" s="12" t="n">
        <v>2141</v>
      </c>
      <c r="C4063" s="12" t="n">
        <v>45</v>
      </c>
      <c r="D4063" s="12" t="n">
        <v>1</v>
      </c>
      <c r="E4063" s="16" t="n">
        <v>4489</v>
      </c>
      <c r="F4063" s="12" t="n">
        <v>0</v>
      </c>
      <c r="G4063" s="12" t="str">
        <f aca="false">INDEX(Products!$C$2:$C$181,MATCH(C4063,Products!$A$2:$A$181,0))</f>
        <v>Home &amp; Kitchen</v>
      </c>
      <c r="H4063" s="16" t="n">
        <f aca="false">INDEX(Products!$E$2:$E$181,MATCH(C4063,Products!$A$2:$A$181,0))</f>
        <v>2892.9</v>
      </c>
      <c r="I4063" s="12" t="str">
        <f aca="false">INDEX(Orders!$G$2:$G$3525,MATCH(B4063,Orders!$A$2:$A$3525,0))</f>
        <v>Delivered</v>
      </c>
      <c r="J4063" s="16" t="n">
        <f aca="false">D4063*E4063*(1-F4063/100)</f>
        <v>4489</v>
      </c>
      <c r="K4063" s="16" t="n">
        <f aca="false">D4063*H4063</f>
        <v>2892.9</v>
      </c>
      <c r="L4063" s="16" t="n">
        <f aca="false">J4063-K4063</f>
        <v>1596.1</v>
      </c>
    </row>
    <row r="4064" customFormat="false" ht="15" hidden="false" customHeight="false" outlineLevel="0" collapsed="false">
      <c r="A4064" s="12" t="n">
        <v>4063</v>
      </c>
      <c r="B4064" s="12" t="n">
        <v>2141</v>
      </c>
      <c r="C4064" s="12" t="n">
        <v>176</v>
      </c>
      <c r="D4064" s="12" t="n">
        <v>3</v>
      </c>
      <c r="E4064" s="16" t="n">
        <v>509</v>
      </c>
      <c r="F4064" s="12" t="n">
        <v>0</v>
      </c>
      <c r="G4064" s="12" t="str">
        <f aca="false">INDEX(Products!$C$2:$C$181,MATCH(C4064,Products!$A$2:$A$181,0))</f>
        <v>Books &amp; Stationery</v>
      </c>
      <c r="H4064" s="16" t="n">
        <f aca="false">INDEX(Products!$E$2:$E$181,MATCH(C4064,Products!$A$2:$A$181,0))</f>
        <v>367.14</v>
      </c>
      <c r="I4064" s="12" t="str">
        <f aca="false">INDEX(Orders!$G$2:$G$3525,MATCH(B4064,Orders!$A$2:$A$3525,0))</f>
        <v>Delivered</v>
      </c>
      <c r="J4064" s="16" t="n">
        <f aca="false">D4064*E4064*(1-F4064/100)</f>
        <v>1527</v>
      </c>
      <c r="K4064" s="16" t="n">
        <f aca="false">D4064*H4064</f>
        <v>1101.42</v>
      </c>
      <c r="L4064" s="16" t="n">
        <f aca="false">J4064-K4064</f>
        <v>425.58</v>
      </c>
    </row>
    <row r="4065" customFormat="false" ht="15" hidden="false" customHeight="false" outlineLevel="0" collapsed="false">
      <c r="A4065" s="12" t="n">
        <v>4064</v>
      </c>
      <c r="B4065" s="12" t="n">
        <v>2141</v>
      </c>
      <c r="C4065" s="12" t="n">
        <v>78</v>
      </c>
      <c r="D4065" s="12" t="n">
        <v>1</v>
      </c>
      <c r="E4065" s="16" t="n">
        <v>2969</v>
      </c>
      <c r="F4065" s="12" t="n">
        <v>0</v>
      </c>
      <c r="G4065" s="12" t="str">
        <f aca="false">INDEX(Products!$C$2:$C$181,MATCH(C4065,Products!$A$2:$A$181,0))</f>
        <v>Fashion</v>
      </c>
      <c r="H4065" s="16" t="n">
        <f aca="false">INDEX(Products!$E$2:$E$181,MATCH(C4065,Products!$A$2:$A$181,0))</f>
        <v>1776.68</v>
      </c>
      <c r="I4065" s="12" t="str">
        <f aca="false">INDEX(Orders!$G$2:$G$3525,MATCH(B4065,Orders!$A$2:$A$3525,0))</f>
        <v>Delivered</v>
      </c>
      <c r="J4065" s="16" t="n">
        <f aca="false">D4065*E4065*(1-F4065/100)</f>
        <v>2969</v>
      </c>
      <c r="K4065" s="16" t="n">
        <f aca="false">D4065*H4065</f>
        <v>1776.68</v>
      </c>
      <c r="L4065" s="16" t="n">
        <f aca="false">J4065-K4065</f>
        <v>1192.32</v>
      </c>
    </row>
    <row r="4066" customFormat="false" ht="15" hidden="false" customHeight="false" outlineLevel="0" collapsed="false">
      <c r="A4066" s="12" t="n">
        <v>4065</v>
      </c>
      <c r="B4066" s="12" t="n">
        <v>2142</v>
      </c>
      <c r="C4066" s="12" t="n">
        <v>129</v>
      </c>
      <c r="D4066" s="12" t="n">
        <v>3</v>
      </c>
      <c r="E4066" s="16" t="n">
        <v>3769</v>
      </c>
      <c r="F4066" s="12" t="n">
        <v>0</v>
      </c>
      <c r="G4066" s="12" t="str">
        <f aca="false">INDEX(Products!$C$2:$C$181,MATCH(C4066,Products!$A$2:$A$181,0))</f>
        <v>Sports &amp; Fitness</v>
      </c>
      <c r="H4066" s="16" t="n">
        <f aca="false">INDEX(Products!$E$2:$E$181,MATCH(C4066,Products!$A$2:$A$181,0))</f>
        <v>2597.62</v>
      </c>
      <c r="I4066" s="12" t="str">
        <f aca="false">INDEX(Orders!$G$2:$G$3525,MATCH(B4066,Orders!$A$2:$A$3525,0))</f>
        <v>Delivered</v>
      </c>
      <c r="J4066" s="16" t="n">
        <f aca="false">D4066*E4066*(1-F4066/100)</f>
        <v>11307</v>
      </c>
      <c r="K4066" s="16" t="n">
        <f aca="false">D4066*H4066</f>
        <v>7792.86</v>
      </c>
      <c r="L4066" s="16" t="n">
        <f aca="false">J4066-K4066</f>
        <v>3514.14</v>
      </c>
    </row>
    <row r="4067" customFormat="false" ht="15" hidden="false" customHeight="false" outlineLevel="0" collapsed="false">
      <c r="A4067" s="12" t="n">
        <v>4066</v>
      </c>
      <c r="B4067" s="12" t="n">
        <v>2142</v>
      </c>
      <c r="C4067" s="12" t="n">
        <v>137</v>
      </c>
      <c r="D4067" s="12" t="n">
        <v>1</v>
      </c>
      <c r="E4067" s="16" t="n">
        <v>3509</v>
      </c>
      <c r="F4067" s="12" t="n">
        <v>5</v>
      </c>
      <c r="G4067" s="12" t="str">
        <f aca="false">INDEX(Products!$C$2:$C$181,MATCH(C4067,Products!$A$2:$A$181,0))</f>
        <v>Sports &amp; Fitness</v>
      </c>
      <c r="H4067" s="16" t="n">
        <f aca="false">INDEX(Products!$E$2:$E$181,MATCH(C4067,Products!$A$2:$A$181,0))</f>
        <v>2570.86</v>
      </c>
      <c r="I4067" s="12" t="str">
        <f aca="false">INDEX(Orders!$G$2:$G$3525,MATCH(B4067,Orders!$A$2:$A$3525,0))</f>
        <v>Delivered</v>
      </c>
      <c r="J4067" s="16" t="n">
        <f aca="false">D4067*E4067*(1-F4067/100)</f>
        <v>3333.55</v>
      </c>
      <c r="K4067" s="16" t="n">
        <f aca="false">D4067*H4067</f>
        <v>2570.86</v>
      </c>
      <c r="L4067" s="16" t="n">
        <f aca="false">J4067-K4067</f>
        <v>762.69</v>
      </c>
    </row>
    <row r="4068" customFormat="false" ht="15" hidden="false" customHeight="false" outlineLevel="0" collapsed="false">
      <c r="A4068" s="12" t="n">
        <v>4067</v>
      </c>
      <c r="B4068" s="12" t="n">
        <v>2142</v>
      </c>
      <c r="C4068" s="12" t="n">
        <v>57</v>
      </c>
      <c r="D4068" s="12" t="n">
        <v>1</v>
      </c>
      <c r="E4068" s="16" t="n">
        <v>4689</v>
      </c>
      <c r="F4068" s="12" t="n">
        <v>10</v>
      </c>
      <c r="G4068" s="12" t="str">
        <f aca="false">INDEX(Products!$C$2:$C$181,MATCH(C4068,Products!$A$2:$A$181,0))</f>
        <v>Home &amp; Kitchen</v>
      </c>
      <c r="H4068" s="16" t="n">
        <f aca="false">INDEX(Products!$E$2:$E$181,MATCH(C4068,Products!$A$2:$A$181,0))</f>
        <v>3336.81</v>
      </c>
      <c r="I4068" s="12" t="str">
        <f aca="false">INDEX(Orders!$G$2:$G$3525,MATCH(B4068,Orders!$A$2:$A$3525,0))</f>
        <v>Delivered</v>
      </c>
      <c r="J4068" s="16" t="n">
        <f aca="false">D4068*E4068*(1-F4068/100)</f>
        <v>4220.1</v>
      </c>
      <c r="K4068" s="16" t="n">
        <f aca="false">D4068*H4068</f>
        <v>3336.81</v>
      </c>
      <c r="L4068" s="16" t="n">
        <f aca="false">J4068-K4068</f>
        <v>883.29</v>
      </c>
    </row>
    <row r="4069" customFormat="false" ht="15" hidden="false" customHeight="false" outlineLevel="0" collapsed="false">
      <c r="A4069" s="12" t="n">
        <v>4068</v>
      </c>
      <c r="B4069" s="12" t="n">
        <v>2142</v>
      </c>
      <c r="C4069" s="12" t="n">
        <v>84</v>
      </c>
      <c r="D4069" s="12" t="n">
        <v>1</v>
      </c>
      <c r="E4069" s="16" t="n">
        <v>1179</v>
      </c>
      <c r="F4069" s="12" t="n">
        <v>5</v>
      </c>
      <c r="G4069" s="12" t="str">
        <f aca="false">INDEX(Products!$C$2:$C$181,MATCH(C4069,Products!$A$2:$A$181,0))</f>
        <v>Fashion</v>
      </c>
      <c r="H4069" s="16" t="n">
        <f aca="false">INDEX(Products!$E$2:$E$181,MATCH(C4069,Products!$A$2:$A$181,0))</f>
        <v>692.43</v>
      </c>
      <c r="I4069" s="12" t="str">
        <f aca="false">INDEX(Orders!$G$2:$G$3525,MATCH(B4069,Orders!$A$2:$A$3525,0))</f>
        <v>Delivered</v>
      </c>
      <c r="J4069" s="16" t="n">
        <f aca="false">D4069*E4069*(1-F4069/100)</f>
        <v>1120.05</v>
      </c>
      <c r="K4069" s="16" t="n">
        <f aca="false">D4069*H4069</f>
        <v>692.43</v>
      </c>
      <c r="L4069" s="16" t="n">
        <f aca="false">J4069-K4069</f>
        <v>427.62</v>
      </c>
    </row>
    <row r="4070" customFormat="false" ht="15" hidden="false" customHeight="false" outlineLevel="0" collapsed="false">
      <c r="A4070" s="12" t="n">
        <v>4069</v>
      </c>
      <c r="B4070" s="12" t="n">
        <v>2143</v>
      </c>
      <c r="C4070" s="12" t="n">
        <v>139</v>
      </c>
      <c r="D4070" s="12" t="n">
        <v>1</v>
      </c>
      <c r="E4070" s="16" t="n">
        <v>3249</v>
      </c>
      <c r="F4070" s="12" t="n">
        <v>0</v>
      </c>
      <c r="G4070" s="12" t="str">
        <f aca="false">INDEX(Products!$C$2:$C$181,MATCH(C4070,Products!$A$2:$A$181,0))</f>
        <v>Sports &amp; Fitness</v>
      </c>
      <c r="H4070" s="16" t="n">
        <f aca="false">INDEX(Products!$E$2:$E$181,MATCH(C4070,Products!$A$2:$A$181,0))</f>
        <v>2209.3</v>
      </c>
      <c r="I4070" s="12" t="str">
        <f aca="false">INDEX(Orders!$G$2:$G$3525,MATCH(B4070,Orders!$A$2:$A$3525,0))</f>
        <v>Delivered</v>
      </c>
      <c r="J4070" s="16" t="n">
        <f aca="false">D4070*E4070*(1-F4070/100)</f>
        <v>3249</v>
      </c>
      <c r="K4070" s="16" t="n">
        <f aca="false">D4070*H4070</f>
        <v>2209.3</v>
      </c>
      <c r="L4070" s="16" t="n">
        <f aca="false">J4070-K4070</f>
        <v>1039.7</v>
      </c>
    </row>
    <row r="4071" customFormat="false" ht="15" hidden="false" customHeight="false" outlineLevel="0" collapsed="false">
      <c r="A4071" s="12" t="n">
        <v>4070</v>
      </c>
      <c r="B4071" s="12" t="n">
        <v>2143</v>
      </c>
      <c r="C4071" s="12" t="n">
        <v>39</v>
      </c>
      <c r="D4071" s="12" t="n">
        <v>1</v>
      </c>
      <c r="E4071" s="16" t="n">
        <v>3959</v>
      </c>
      <c r="F4071" s="12" t="n">
        <v>0</v>
      </c>
      <c r="G4071" s="12" t="str">
        <f aca="false">INDEX(Products!$C$2:$C$181,MATCH(C4071,Products!$A$2:$A$181,0))</f>
        <v>Home &amp; Kitchen</v>
      </c>
      <c r="H4071" s="16" t="n">
        <f aca="false">INDEX(Products!$E$2:$E$181,MATCH(C4071,Products!$A$2:$A$181,0))</f>
        <v>2236.08</v>
      </c>
      <c r="I4071" s="12" t="str">
        <f aca="false">INDEX(Orders!$G$2:$G$3525,MATCH(B4071,Orders!$A$2:$A$3525,0))</f>
        <v>Delivered</v>
      </c>
      <c r="J4071" s="16" t="n">
        <f aca="false">D4071*E4071*(1-F4071/100)</f>
        <v>3959</v>
      </c>
      <c r="K4071" s="16" t="n">
        <f aca="false">D4071*H4071</f>
        <v>2236.08</v>
      </c>
      <c r="L4071" s="16" t="n">
        <f aca="false">J4071-K4071</f>
        <v>1722.92</v>
      </c>
    </row>
    <row r="4072" customFormat="false" ht="15" hidden="false" customHeight="false" outlineLevel="0" collapsed="false">
      <c r="A4072" s="12" t="n">
        <v>4071</v>
      </c>
      <c r="B4072" s="12" t="n">
        <v>2143</v>
      </c>
      <c r="C4072" s="12" t="n">
        <v>89</v>
      </c>
      <c r="D4072" s="12" t="n">
        <v>1</v>
      </c>
      <c r="E4072" s="16" t="n">
        <v>2179</v>
      </c>
      <c r="F4072" s="12" t="n">
        <v>0</v>
      </c>
      <c r="G4072" s="12" t="str">
        <f aca="false">INDEX(Products!$C$2:$C$181,MATCH(C4072,Products!$A$2:$A$181,0))</f>
        <v>Fashion</v>
      </c>
      <c r="H4072" s="16" t="n">
        <f aca="false">INDEX(Products!$E$2:$E$181,MATCH(C4072,Products!$A$2:$A$181,0))</f>
        <v>1366.99</v>
      </c>
      <c r="I4072" s="12" t="str">
        <f aca="false">INDEX(Orders!$G$2:$G$3525,MATCH(B4072,Orders!$A$2:$A$3525,0))</f>
        <v>Delivered</v>
      </c>
      <c r="J4072" s="16" t="n">
        <f aca="false">D4072*E4072*(1-F4072/100)</f>
        <v>2179</v>
      </c>
      <c r="K4072" s="16" t="n">
        <f aca="false">D4072*H4072</f>
        <v>1366.99</v>
      </c>
      <c r="L4072" s="16" t="n">
        <f aca="false">J4072-K4072</f>
        <v>812.01</v>
      </c>
    </row>
    <row r="4073" customFormat="false" ht="15" hidden="false" customHeight="false" outlineLevel="0" collapsed="false">
      <c r="A4073" s="12" t="n">
        <v>4072</v>
      </c>
      <c r="B4073" s="12" t="n">
        <v>2143</v>
      </c>
      <c r="C4073" s="12" t="n">
        <v>52</v>
      </c>
      <c r="D4073" s="12" t="n">
        <v>1</v>
      </c>
      <c r="E4073" s="16" t="n">
        <v>1859</v>
      </c>
      <c r="F4073" s="12" t="n">
        <v>0</v>
      </c>
      <c r="G4073" s="12" t="str">
        <f aca="false">INDEX(Products!$C$2:$C$181,MATCH(C4073,Products!$A$2:$A$181,0))</f>
        <v>Home &amp; Kitchen</v>
      </c>
      <c r="H4073" s="16" t="n">
        <f aca="false">INDEX(Products!$E$2:$E$181,MATCH(C4073,Products!$A$2:$A$181,0))</f>
        <v>1211.54</v>
      </c>
      <c r="I4073" s="12" t="str">
        <f aca="false">INDEX(Orders!$G$2:$G$3525,MATCH(B4073,Orders!$A$2:$A$3525,0))</f>
        <v>Delivered</v>
      </c>
      <c r="J4073" s="16" t="n">
        <f aca="false">D4073*E4073*(1-F4073/100)</f>
        <v>1859</v>
      </c>
      <c r="K4073" s="16" t="n">
        <f aca="false">D4073*H4073</f>
        <v>1211.54</v>
      </c>
      <c r="L4073" s="16" t="n">
        <f aca="false">J4073-K4073</f>
        <v>647.46</v>
      </c>
    </row>
    <row r="4074" customFormat="false" ht="15" hidden="false" customHeight="false" outlineLevel="0" collapsed="false">
      <c r="A4074" s="12" t="n">
        <v>4073</v>
      </c>
      <c r="B4074" s="12" t="n">
        <v>2144</v>
      </c>
      <c r="C4074" s="12" t="n">
        <v>169</v>
      </c>
      <c r="D4074" s="12" t="n">
        <v>1</v>
      </c>
      <c r="E4074" s="16" t="n">
        <v>789</v>
      </c>
      <c r="F4074" s="12" t="n">
        <v>5</v>
      </c>
      <c r="G4074" s="12" t="str">
        <f aca="false">INDEX(Products!$C$2:$C$181,MATCH(C4074,Products!$A$2:$A$181,0))</f>
        <v>Books &amp; Stationery</v>
      </c>
      <c r="H4074" s="16" t="n">
        <f aca="false">INDEX(Products!$E$2:$E$181,MATCH(C4074,Products!$A$2:$A$181,0))</f>
        <v>544.99</v>
      </c>
      <c r="I4074" s="12" t="str">
        <f aca="false">INDEX(Orders!$G$2:$G$3525,MATCH(B4074,Orders!$A$2:$A$3525,0))</f>
        <v>Returned</v>
      </c>
      <c r="J4074" s="16" t="n">
        <f aca="false">D4074*E4074*(1-F4074/100)</f>
        <v>749.55</v>
      </c>
      <c r="K4074" s="16" t="n">
        <f aca="false">D4074*H4074</f>
        <v>544.99</v>
      </c>
      <c r="L4074" s="16" t="n">
        <f aca="false">J4074-K4074</f>
        <v>204.56</v>
      </c>
    </row>
    <row r="4075" customFormat="false" ht="15" hidden="false" customHeight="false" outlineLevel="0" collapsed="false">
      <c r="A4075" s="12" t="n">
        <v>4074</v>
      </c>
      <c r="B4075" s="12" t="n">
        <v>2144</v>
      </c>
      <c r="C4075" s="12" t="n">
        <v>21</v>
      </c>
      <c r="D4075" s="12" t="n">
        <v>1</v>
      </c>
      <c r="E4075" s="16" t="n">
        <v>1439</v>
      </c>
      <c r="F4075" s="12" t="n">
        <v>0</v>
      </c>
      <c r="G4075" s="12" t="str">
        <f aca="false">INDEX(Products!$C$2:$C$181,MATCH(C4075,Products!$A$2:$A$181,0))</f>
        <v>Electronics</v>
      </c>
      <c r="H4075" s="16" t="n">
        <f aca="false">INDEX(Products!$E$2:$E$181,MATCH(C4075,Products!$A$2:$A$181,0))</f>
        <v>933.96</v>
      </c>
      <c r="I4075" s="12" t="str">
        <f aca="false">INDEX(Orders!$G$2:$G$3525,MATCH(B4075,Orders!$A$2:$A$3525,0))</f>
        <v>Returned</v>
      </c>
      <c r="J4075" s="16" t="n">
        <f aca="false">D4075*E4075*(1-F4075/100)</f>
        <v>1439</v>
      </c>
      <c r="K4075" s="16" t="n">
        <f aca="false">D4075*H4075</f>
        <v>933.96</v>
      </c>
      <c r="L4075" s="16" t="n">
        <f aca="false">J4075-K4075</f>
        <v>505.04</v>
      </c>
    </row>
    <row r="4076" customFormat="false" ht="15" hidden="false" customHeight="false" outlineLevel="0" collapsed="false">
      <c r="A4076" s="12" t="n">
        <v>4075</v>
      </c>
      <c r="B4076" s="12" t="n">
        <v>2145</v>
      </c>
      <c r="C4076" s="12" t="n">
        <v>116</v>
      </c>
      <c r="D4076" s="12" t="n">
        <v>1</v>
      </c>
      <c r="E4076" s="16" t="n">
        <v>1469</v>
      </c>
      <c r="F4076" s="12" t="n">
        <v>0</v>
      </c>
      <c r="G4076" s="12" t="str">
        <f aca="false">INDEX(Products!$C$2:$C$181,MATCH(C4076,Products!$A$2:$A$181,0))</f>
        <v>Beauty</v>
      </c>
      <c r="H4076" s="16" t="n">
        <f aca="false">INDEX(Products!$E$2:$E$181,MATCH(C4076,Products!$A$2:$A$181,0))</f>
        <v>955.62</v>
      </c>
      <c r="I4076" s="12" t="str">
        <f aca="false">INDEX(Orders!$G$2:$G$3525,MATCH(B4076,Orders!$A$2:$A$3525,0))</f>
        <v>Returned</v>
      </c>
      <c r="J4076" s="16" t="n">
        <f aca="false">D4076*E4076*(1-F4076/100)</f>
        <v>1469</v>
      </c>
      <c r="K4076" s="16" t="n">
        <f aca="false">D4076*H4076</f>
        <v>955.62</v>
      </c>
      <c r="L4076" s="16" t="n">
        <f aca="false">J4076-K4076</f>
        <v>513.38</v>
      </c>
    </row>
    <row r="4077" customFormat="false" ht="15" hidden="false" customHeight="false" outlineLevel="0" collapsed="false">
      <c r="A4077" s="12" t="n">
        <v>4076</v>
      </c>
      <c r="B4077" s="12" t="n">
        <v>2145</v>
      </c>
      <c r="C4077" s="12" t="n">
        <v>157</v>
      </c>
      <c r="D4077" s="12" t="n">
        <v>1</v>
      </c>
      <c r="E4077" s="16" t="n">
        <v>129</v>
      </c>
      <c r="F4077" s="12" t="n">
        <v>5</v>
      </c>
      <c r="G4077" s="12" t="str">
        <f aca="false">INDEX(Products!$C$2:$C$181,MATCH(C4077,Products!$A$2:$A$181,0))</f>
        <v>Books &amp; Stationery</v>
      </c>
      <c r="H4077" s="16" t="n">
        <f aca="false">INDEX(Products!$E$2:$E$181,MATCH(C4077,Products!$A$2:$A$181,0))</f>
        <v>95.79</v>
      </c>
      <c r="I4077" s="12" t="str">
        <f aca="false">INDEX(Orders!$G$2:$G$3525,MATCH(B4077,Orders!$A$2:$A$3525,0))</f>
        <v>Returned</v>
      </c>
      <c r="J4077" s="16" t="n">
        <f aca="false">D4077*E4077*(1-F4077/100)</f>
        <v>122.55</v>
      </c>
      <c r="K4077" s="16" t="n">
        <f aca="false">D4077*H4077</f>
        <v>95.79</v>
      </c>
      <c r="L4077" s="16" t="n">
        <f aca="false">J4077-K4077</f>
        <v>26.76</v>
      </c>
    </row>
    <row r="4078" customFormat="false" ht="15" hidden="false" customHeight="false" outlineLevel="0" collapsed="false">
      <c r="A4078" s="12" t="n">
        <v>4077</v>
      </c>
      <c r="B4078" s="12" t="n">
        <v>2145</v>
      </c>
      <c r="C4078" s="12" t="n">
        <v>104</v>
      </c>
      <c r="D4078" s="12" t="n">
        <v>3</v>
      </c>
      <c r="E4078" s="16" t="n">
        <v>329</v>
      </c>
      <c r="F4078" s="12" t="n">
        <v>0</v>
      </c>
      <c r="G4078" s="12" t="str">
        <f aca="false">INDEX(Products!$C$2:$C$181,MATCH(C4078,Products!$A$2:$A$181,0))</f>
        <v>Beauty</v>
      </c>
      <c r="H4078" s="16" t="n">
        <f aca="false">INDEX(Products!$E$2:$E$181,MATCH(C4078,Products!$A$2:$A$181,0))</f>
        <v>224.61</v>
      </c>
      <c r="I4078" s="12" t="str">
        <f aca="false">INDEX(Orders!$G$2:$G$3525,MATCH(B4078,Orders!$A$2:$A$3525,0))</f>
        <v>Returned</v>
      </c>
      <c r="J4078" s="16" t="n">
        <f aca="false">D4078*E4078*(1-F4078/100)</f>
        <v>987</v>
      </c>
      <c r="K4078" s="16" t="n">
        <f aca="false">D4078*H4078</f>
        <v>673.83</v>
      </c>
      <c r="L4078" s="16" t="n">
        <f aca="false">J4078-K4078</f>
        <v>313.17</v>
      </c>
    </row>
    <row r="4079" customFormat="false" ht="15" hidden="false" customHeight="false" outlineLevel="0" collapsed="false">
      <c r="A4079" s="12" t="n">
        <v>4078</v>
      </c>
      <c r="B4079" s="12" t="n">
        <v>2146</v>
      </c>
      <c r="C4079" s="12" t="n">
        <v>171</v>
      </c>
      <c r="D4079" s="12" t="n">
        <v>3</v>
      </c>
      <c r="E4079" s="16" t="n">
        <v>499</v>
      </c>
      <c r="F4079" s="12" t="n">
        <v>0</v>
      </c>
      <c r="G4079" s="12" t="str">
        <f aca="false">INDEX(Products!$C$2:$C$181,MATCH(C4079,Products!$A$2:$A$181,0))</f>
        <v>Books &amp; Stationery</v>
      </c>
      <c r="H4079" s="16" t="n">
        <f aca="false">INDEX(Products!$E$2:$E$181,MATCH(C4079,Products!$A$2:$A$181,0))</f>
        <v>321.7</v>
      </c>
      <c r="I4079" s="12" t="str">
        <f aca="false">INDEX(Orders!$G$2:$G$3525,MATCH(B4079,Orders!$A$2:$A$3525,0))</f>
        <v>Cancelled</v>
      </c>
      <c r="J4079" s="16" t="n">
        <f aca="false">D4079*E4079*(1-F4079/100)</f>
        <v>1497</v>
      </c>
      <c r="K4079" s="16" t="n">
        <f aca="false">D4079*H4079</f>
        <v>965.1</v>
      </c>
      <c r="L4079" s="16" t="n">
        <f aca="false">J4079-K4079</f>
        <v>531.9</v>
      </c>
    </row>
    <row r="4080" customFormat="false" ht="15" hidden="false" customHeight="false" outlineLevel="0" collapsed="false">
      <c r="A4080" s="12" t="n">
        <v>4079</v>
      </c>
      <c r="B4080" s="12" t="n">
        <v>2146</v>
      </c>
      <c r="C4080" s="12" t="n">
        <v>124</v>
      </c>
      <c r="D4080" s="12" t="n">
        <v>2</v>
      </c>
      <c r="E4080" s="16" t="n">
        <v>1869</v>
      </c>
      <c r="F4080" s="12" t="n">
        <v>0</v>
      </c>
      <c r="G4080" s="12" t="str">
        <f aca="false">INDEX(Products!$C$2:$C$181,MATCH(C4080,Products!$A$2:$A$181,0))</f>
        <v>Sports &amp; Fitness</v>
      </c>
      <c r="H4080" s="16" t="n">
        <f aca="false">INDEX(Products!$E$2:$E$181,MATCH(C4080,Products!$A$2:$A$181,0))</f>
        <v>1389.29</v>
      </c>
      <c r="I4080" s="12" t="str">
        <f aca="false">INDEX(Orders!$G$2:$G$3525,MATCH(B4080,Orders!$A$2:$A$3525,0))</f>
        <v>Cancelled</v>
      </c>
      <c r="J4080" s="16" t="n">
        <f aca="false">D4080*E4080*(1-F4080/100)</f>
        <v>3738</v>
      </c>
      <c r="K4080" s="16" t="n">
        <f aca="false">D4080*H4080</f>
        <v>2778.58</v>
      </c>
      <c r="L4080" s="16" t="n">
        <f aca="false">J4080-K4080</f>
        <v>959.42</v>
      </c>
    </row>
    <row r="4081" customFormat="false" ht="15" hidden="false" customHeight="false" outlineLevel="0" collapsed="false">
      <c r="A4081" s="12" t="n">
        <v>4080</v>
      </c>
      <c r="B4081" s="12" t="n">
        <v>2147</v>
      </c>
      <c r="C4081" s="12" t="n">
        <v>56</v>
      </c>
      <c r="D4081" s="12" t="n">
        <v>1</v>
      </c>
      <c r="E4081" s="16" t="n">
        <v>1739</v>
      </c>
      <c r="F4081" s="12" t="n">
        <v>0</v>
      </c>
      <c r="G4081" s="12" t="str">
        <f aca="false">INDEX(Products!$C$2:$C$181,MATCH(C4081,Products!$A$2:$A$181,0))</f>
        <v>Home &amp; Kitchen</v>
      </c>
      <c r="H4081" s="16" t="n">
        <f aca="false">INDEX(Products!$E$2:$E$181,MATCH(C4081,Products!$A$2:$A$181,0))</f>
        <v>1012.52</v>
      </c>
      <c r="I4081" s="12" t="str">
        <f aca="false">INDEX(Orders!$G$2:$G$3525,MATCH(B4081,Orders!$A$2:$A$3525,0))</f>
        <v>Delivered</v>
      </c>
      <c r="J4081" s="16" t="n">
        <f aca="false">D4081*E4081*(1-F4081/100)</f>
        <v>1739</v>
      </c>
      <c r="K4081" s="16" t="n">
        <f aca="false">D4081*H4081</f>
        <v>1012.52</v>
      </c>
      <c r="L4081" s="16" t="n">
        <f aca="false">J4081-K4081</f>
        <v>726.48</v>
      </c>
    </row>
    <row r="4082" customFormat="false" ht="15" hidden="false" customHeight="false" outlineLevel="0" collapsed="false">
      <c r="A4082" s="12" t="n">
        <v>4081</v>
      </c>
      <c r="B4082" s="12" t="n">
        <v>2147</v>
      </c>
      <c r="C4082" s="12" t="n">
        <v>28</v>
      </c>
      <c r="D4082" s="12" t="n">
        <v>3</v>
      </c>
      <c r="E4082" s="16" t="n">
        <v>3919</v>
      </c>
      <c r="F4082" s="12" t="n">
        <v>0</v>
      </c>
      <c r="G4082" s="12" t="str">
        <f aca="false">INDEX(Products!$C$2:$C$181,MATCH(C4082,Products!$A$2:$A$181,0))</f>
        <v>Electronics</v>
      </c>
      <c r="H4082" s="16" t="n">
        <f aca="false">INDEX(Products!$E$2:$E$181,MATCH(C4082,Products!$A$2:$A$181,0))</f>
        <v>2878.02</v>
      </c>
      <c r="I4082" s="12" t="str">
        <f aca="false">INDEX(Orders!$G$2:$G$3525,MATCH(B4082,Orders!$A$2:$A$3525,0))</f>
        <v>Delivered</v>
      </c>
      <c r="J4082" s="16" t="n">
        <f aca="false">D4082*E4082*(1-F4082/100)</f>
        <v>11757</v>
      </c>
      <c r="K4082" s="16" t="n">
        <f aca="false">D4082*H4082</f>
        <v>8634.06</v>
      </c>
      <c r="L4082" s="16" t="n">
        <f aca="false">J4082-K4082</f>
        <v>3122.94</v>
      </c>
    </row>
    <row r="4083" customFormat="false" ht="15" hidden="false" customHeight="false" outlineLevel="0" collapsed="false">
      <c r="A4083" s="12" t="n">
        <v>4082</v>
      </c>
      <c r="B4083" s="12" t="n">
        <v>2148</v>
      </c>
      <c r="C4083" s="12" t="n">
        <v>8</v>
      </c>
      <c r="D4083" s="12" t="n">
        <v>1</v>
      </c>
      <c r="E4083" s="16" t="n">
        <v>1759</v>
      </c>
      <c r="F4083" s="12" t="n">
        <v>0</v>
      </c>
      <c r="G4083" s="12" t="str">
        <f aca="false">INDEX(Products!$C$2:$C$181,MATCH(C4083,Products!$A$2:$A$181,0))</f>
        <v>Electronics</v>
      </c>
      <c r="H4083" s="16" t="n">
        <f aca="false">INDEX(Products!$E$2:$E$181,MATCH(C4083,Products!$A$2:$A$181,0))</f>
        <v>1031.97</v>
      </c>
      <c r="I4083" s="12" t="str">
        <f aca="false">INDEX(Orders!$G$2:$G$3525,MATCH(B4083,Orders!$A$2:$A$3525,0))</f>
        <v>Delivered</v>
      </c>
      <c r="J4083" s="16" t="n">
        <f aca="false">D4083*E4083*(1-F4083/100)</f>
        <v>1759</v>
      </c>
      <c r="K4083" s="16" t="n">
        <f aca="false">D4083*H4083</f>
        <v>1031.97</v>
      </c>
      <c r="L4083" s="16" t="n">
        <f aca="false">J4083-K4083</f>
        <v>727.03</v>
      </c>
    </row>
    <row r="4084" customFormat="false" ht="15" hidden="false" customHeight="false" outlineLevel="0" collapsed="false">
      <c r="A4084" s="12" t="n">
        <v>4083</v>
      </c>
      <c r="B4084" s="12" t="n">
        <v>2148</v>
      </c>
      <c r="C4084" s="12" t="n">
        <v>87</v>
      </c>
      <c r="D4084" s="12" t="n">
        <v>3</v>
      </c>
      <c r="E4084" s="16" t="n">
        <v>1689</v>
      </c>
      <c r="F4084" s="12" t="n">
        <v>0</v>
      </c>
      <c r="G4084" s="12" t="str">
        <f aca="false">INDEX(Products!$C$2:$C$181,MATCH(C4084,Products!$A$2:$A$181,0))</f>
        <v>Fashion</v>
      </c>
      <c r="H4084" s="16" t="n">
        <f aca="false">INDEX(Products!$E$2:$E$181,MATCH(C4084,Products!$A$2:$A$181,0))</f>
        <v>1005.46</v>
      </c>
      <c r="I4084" s="12" t="str">
        <f aca="false">INDEX(Orders!$G$2:$G$3525,MATCH(B4084,Orders!$A$2:$A$3525,0))</f>
        <v>Delivered</v>
      </c>
      <c r="J4084" s="16" t="n">
        <f aca="false">D4084*E4084*(1-F4084/100)</f>
        <v>5067</v>
      </c>
      <c r="K4084" s="16" t="n">
        <f aca="false">D4084*H4084</f>
        <v>3016.38</v>
      </c>
      <c r="L4084" s="16" t="n">
        <f aca="false">J4084-K4084</f>
        <v>2050.62</v>
      </c>
    </row>
    <row r="4085" customFormat="false" ht="15" hidden="false" customHeight="false" outlineLevel="0" collapsed="false">
      <c r="A4085" s="12" t="n">
        <v>4084</v>
      </c>
      <c r="B4085" s="12" t="n">
        <v>2148</v>
      </c>
      <c r="C4085" s="12" t="n">
        <v>46</v>
      </c>
      <c r="D4085" s="12" t="n">
        <v>1</v>
      </c>
      <c r="E4085" s="16" t="n">
        <v>959</v>
      </c>
      <c r="F4085" s="12" t="n">
        <v>0</v>
      </c>
      <c r="G4085" s="12" t="str">
        <f aca="false">INDEX(Products!$C$2:$C$181,MATCH(C4085,Products!$A$2:$A$181,0))</f>
        <v>Home &amp; Kitchen</v>
      </c>
      <c r="H4085" s="16" t="n">
        <f aca="false">INDEX(Products!$E$2:$E$181,MATCH(C4085,Products!$A$2:$A$181,0))</f>
        <v>664.25</v>
      </c>
      <c r="I4085" s="12" t="str">
        <f aca="false">INDEX(Orders!$G$2:$G$3525,MATCH(B4085,Orders!$A$2:$A$3525,0))</f>
        <v>Delivered</v>
      </c>
      <c r="J4085" s="16" t="n">
        <f aca="false">D4085*E4085*(1-F4085/100)</f>
        <v>959</v>
      </c>
      <c r="K4085" s="16" t="n">
        <f aca="false">D4085*H4085</f>
        <v>664.25</v>
      </c>
      <c r="L4085" s="16" t="n">
        <f aca="false">J4085-K4085</f>
        <v>294.75</v>
      </c>
    </row>
    <row r="4086" customFormat="false" ht="15" hidden="false" customHeight="false" outlineLevel="0" collapsed="false">
      <c r="A4086" s="12" t="n">
        <v>4085</v>
      </c>
      <c r="B4086" s="12" t="n">
        <v>2148</v>
      </c>
      <c r="C4086" s="12" t="n">
        <v>14</v>
      </c>
      <c r="D4086" s="12" t="n">
        <v>1</v>
      </c>
      <c r="E4086" s="16" t="n">
        <v>1849</v>
      </c>
      <c r="F4086" s="12" t="n">
        <v>0</v>
      </c>
      <c r="G4086" s="12" t="str">
        <f aca="false">INDEX(Products!$C$2:$C$181,MATCH(C4086,Products!$A$2:$A$181,0))</f>
        <v>Electronics</v>
      </c>
      <c r="H4086" s="16" t="n">
        <f aca="false">INDEX(Products!$E$2:$E$181,MATCH(C4086,Products!$A$2:$A$181,0))</f>
        <v>1207.11</v>
      </c>
      <c r="I4086" s="12" t="str">
        <f aca="false">INDEX(Orders!$G$2:$G$3525,MATCH(B4086,Orders!$A$2:$A$3525,0))</f>
        <v>Delivered</v>
      </c>
      <c r="J4086" s="16" t="n">
        <f aca="false">D4086*E4086*(1-F4086/100)</f>
        <v>1849</v>
      </c>
      <c r="K4086" s="16" t="n">
        <f aca="false">D4086*H4086</f>
        <v>1207.11</v>
      </c>
      <c r="L4086" s="16" t="n">
        <f aca="false">J4086-K4086</f>
        <v>641.89</v>
      </c>
    </row>
    <row r="4087" customFormat="false" ht="15" hidden="false" customHeight="false" outlineLevel="0" collapsed="false">
      <c r="A4087" s="12" t="n">
        <v>4086</v>
      </c>
      <c r="B4087" s="12" t="n">
        <v>2149</v>
      </c>
      <c r="C4087" s="12" t="n">
        <v>146</v>
      </c>
      <c r="D4087" s="12" t="n">
        <v>1</v>
      </c>
      <c r="E4087" s="16" t="n">
        <v>369</v>
      </c>
      <c r="F4087" s="12" t="n">
        <v>0</v>
      </c>
      <c r="G4087" s="12" t="str">
        <f aca="false">INDEX(Products!$C$2:$C$181,MATCH(C4087,Products!$A$2:$A$181,0))</f>
        <v>Sports &amp; Fitness</v>
      </c>
      <c r="H4087" s="16" t="n">
        <f aca="false">INDEX(Products!$E$2:$E$181,MATCH(C4087,Products!$A$2:$A$181,0))</f>
        <v>205.71</v>
      </c>
      <c r="I4087" s="12" t="str">
        <f aca="false">INDEX(Orders!$G$2:$G$3525,MATCH(B4087,Orders!$A$2:$A$3525,0))</f>
        <v>Cancelled</v>
      </c>
      <c r="J4087" s="16" t="n">
        <f aca="false">D4087*E4087*(1-F4087/100)</f>
        <v>369</v>
      </c>
      <c r="K4087" s="16" t="n">
        <f aca="false">D4087*H4087</f>
        <v>205.71</v>
      </c>
      <c r="L4087" s="16" t="n">
        <f aca="false">J4087-K4087</f>
        <v>163.29</v>
      </c>
    </row>
    <row r="4088" customFormat="false" ht="15" hidden="false" customHeight="false" outlineLevel="0" collapsed="false">
      <c r="A4088" s="12" t="n">
        <v>4087</v>
      </c>
      <c r="B4088" s="12" t="n">
        <v>2149</v>
      </c>
      <c r="C4088" s="12" t="n">
        <v>34</v>
      </c>
      <c r="D4088" s="12" t="n">
        <v>1</v>
      </c>
      <c r="E4088" s="16" t="n">
        <v>1059</v>
      </c>
      <c r="F4088" s="12" t="n">
        <v>0</v>
      </c>
      <c r="G4088" s="12" t="str">
        <f aca="false">INDEX(Products!$C$2:$C$181,MATCH(C4088,Products!$A$2:$A$181,0))</f>
        <v>Home &amp; Kitchen</v>
      </c>
      <c r="H4088" s="16" t="n">
        <f aca="false">INDEX(Products!$E$2:$E$181,MATCH(C4088,Products!$A$2:$A$181,0))</f>
        <v>752.36</v>
      </c>
      <c r="I4088" s="12" t="str">
        <f aca="false">INDEX(Orders!$G$2:$G$3525,MATCH(B4088,Orders!$A$2:$A$3525,0))</f>
        <v>Cancelled</v>
      </c>
      <c r="J4088" s="16" t="n">
        <f aca="false">D4088*E4088*(1-F4088/100)</f>
        <v>1059</v>
      </c>
      <c r="K4088" s="16" t="n">
        <f aca="false">D4088*H4088</f>
        <v>752.36</v>
      </c>
      <c r="L4088" s="16" t="n">
        <f aca="false">J4088-K4088</f>
        <v>306.64</v>
      </c>
    </row>
    <row r="4089" customFormat="false" ht="15" hidden="false" customHeight="false" outlineLevel="0" collapsed="false">
      <c r="A4089" s="12" t="n">
        <v>4088</v>
      </c>
      <c r="B4089" s="12" t="n">
        <v>2149</v>
      </c>
      <c r="C4089" s="12" t="n">
        <v>138</v>
      </c>
      <c r="D4089" s="12" t="n">
        <v>1</v>
      </c>
      <c r="E4089" s="16" t="n">
        <v>2179</v>
      </c>
      <c r="F4089" s="12" t="n">
        <v>0</v>
      </c>
      <c r="G4089" s="12" t="str">
        <f aca="false">INDEX(Products!$C$2:$C$181,MATCH(C4089,Products!$A$2:$A$181,0))</f>
        <v>Sports &amp; Fitness</v>
      </c>
      <c r="H4089" s="16" t="n">
        <f aca="false">INDEX(Products!$E$2:$E$181,MATCH(C4089,Products!$A$2:$A$181,0))</f>
        <v>1417.01</v>
      </c>
      <c r="I4089" s="12" t="str">
        <f aca="false">INDEX(Orders!$G$2:$G$3525,MATCH(B4089,Orders!$A$2:$A$3525,0))</f>
        <v>Cancelled</v>
      </c>
      <c r="J4089" s="16" t="n">
        <f aca="false">D4089*E4089*(1-F4089/100)</f>
        <v>2179</v>
      </c>
      <c r="K4089" s="16" t="n">
        <f aca="false">D4089*H4089</f>
        <v>1417.01</v>
      </c>
      <c r="L4089" s="16" t="n">
        <f aca="false">J4089-K4089</f>
        <v>761.99</v>
      </c>
    </row>
    <row r="4090" customFormat="false" ht="15" hidden="false" customHeight="false" outlineLevel="0" collapsed="false">
      <c r="A4090" s="12" t="n">
        <v>4089</v>
      </c>
      <c r="B4090" s="12" t="n">
        <v>2150</v>
      </c>
      <c r="C4090" s="12" t="n">
        <v>108</v>
      </c>
      <c r="D4090" s="12" t="n">
        <v>1</v>
      </c>
      <c r="E4090" s="16" t="n">
        <v>1339</v>
      </c>
      <c r="F4090" s="12" t="n">
        <v>0</v>
      </c>
      <c r="G4090" s="12" t="str">
        <f aca="false">INDEX(Products!$C$2:$C$181,MATCH(C4090,Products!$A$2:$A$181,0))</f>
        <v>Beauty</v>
      </c>
      <c r="H4090" s="16" t="n">
        <f aca="false">INDEX(Products!$E$2:$E$181,MATCH(C4090,Products!$A$2:$A$181,0))</f>
        <v>799.99</v>
      </c>
      <c r="I4090" s="12" t="str">
        <f aca="false">INDEX(Orders!$G$2:$G$3525,MATCH(B4090,Orders!$A$2:$A$3525,0))</f>
        <v>Delivered</v>
      </c>
      <c r="J4090" s="16" t="n">
        <f aca="false">D4090*E4090*(1-F4090/100)</f>
        <v>1339</v>
      </c>
      <c r="K4090" s="16" t="n">
        <f aca="false">D4090*H4090</f>
        <v>799.99</v>
      </c>
      <c r="L4090" s="16" t="n">
        <f aca="false">J4090-K4090</f>
        <v>539.01</v>
      </c>
    </row>
    <row r="4091" customFormat="false" ht="15" hidden="false" customHeight="false" outlineLevel="0" collapsed="false">
      <c r="A4091" s="12" t="n">
        <v>4090</v>
      </c>
      <c r="B4091" s="12" t="n">
        <v>2151</v>
      </c>
      <c r="C4091" s="12" t="n">
        <v>8</v>
      </c>
      <c r="D4091" s="12" t="n">
        <v>2</v>
      </c>
      <c r="E4091" s="16" t="n">
        <v>1759</v>
      </c>
      <c r="F4091" s="12" t="n">
        <v>0</v>
      </c>
      <c r="G4091" s="12" t="str">
        <f aca="false">INDEX(Products!$C$2:$C$181,MATCH(C4091,Products!$A$2:$A$181,0))</f>
        <v>Electronics</v>
      </c>
      <c r="H4091" s="16" t="n">
        <f aca="false">INDEX(Products!$E$2:$E$181,MATCH(C4091,Products!$A$2:$A$181,0))</f>
        <v>1031.97</v>
      </c>
      <c r="I4091" s="12" t="str">
        <f aca="false">INDEX(Orders!$G$2:$G$3525,MATCH(B4091,Orders!$A$2:$A$3525,0))</f>
        <v>Delivered</v>
      </c>
      <c r="J4091" s="16" t="n">
        <f aca="false">D4091*E4091*(1-F4091/100)</f>
        <v>3518</v>
      </c>
      <c r="K4091" s="16" t="n">
        <f aca="false">D4091*H4091</f>
        <v>2063.94</v>
      </c>
      <c r="L4091" s="16" t="n">
        <f aca="false">J4091-K4091</f>
        <v>1454.06</v>
      </c>
    </row>
    <row r="4092" customFormat="false" ht="15" hidden="false" customHeight="false" outlineLevel="0" collapsed="false">
      <c r="A4092" s="12" t="n">
        <v>4091</v>
      </c>
      <c r="B4092" s="12" t="n">
        <v>2151</v>
      </c>
      <c r="C4092" s="12" t="n">
        <v>118</v>
      </c>
      <c r="D4092" s="12" t="n">
        <v>1</v>
      </c>
      <c r="E4092" s="16" t="n">
        <v>479</v>
      </c>
      <c r="F4092" s="12" t="n">
        <v>0</v>
      </c>
      <c r="G4092" s="12" t="str">
        <f aca="false">INDEX(Products!$C$2:$C$181,MATCH(C4092,Products!$A$2:$A$181,0))</f>
        <v>Beauty</v>
      </c>
      <c r="H4092" s="16" t="n">
        <f aca="false">INDEX(Products!$E$2:$E$181,MATCH(C4092,Products!$A$2:$A$181,0))</f>
        <v>332.66</v>
      </c>
      <c r="I4092" s="12" t="str">
        <f aca="false">INDEX(Orders!$G$2:$G$3525,MATCH(B4092,Orders!$A$2:$A$3525,0))</f>
        <v>Delivered</v>
      </c>
      <c r="J4092" s="16" t="n">
        <f aca="false">D4092*E4092*(1-F4092/100)</f>
        <v>479</v>
      </c>
      <c r="K4092" s="16" t="n">
        <f aca="false">D4092*H4092</f>
        <v>332.66</v>
      </c>
      <c r="L4092" s="16" t="n">
        <f aca="false">J4092-K4092</f>
        <v>146.34</v>
      </c>
    </row>
    <row r="4093" customFormat="false" ht="15" hidden="false" customHeight="false" outlineLevel="0" collapsed="false">
      <c r="A4093" s="12" t="n">
        <v>4092</v>
      </c>
      <c r="B4093" s="12" t="n">
        <v>2152</v>
      </c>
      <c r="C4093" s="12" t="n">
        <v>27</v>
      </c>
      <c r="D4093" s="12" t="n">
        <v>2</v>
      </c>
      <c r="E4093" s="16" t="n">
        <v>5699</v>
      </c>
      <c r="F4093" s="12" t="n">
        <v>10</v>
      </c>
      <c r="G4093" s="12" t="str">
        <f aca="false">INDEX(Products!$C$2:$C$181,MATCH(C4093,Products!$A$2:$A$181,0))</f>
        <v>Electronics</v>
      </c>
      <c r="H4093" s="16" t="n">
        <f aca="false">INDEX(Products!$E$2:$E$181,MATCH(C4093,Products!$A$2:$A$181,0))</f>
        <v>4154.37</v>
      </c>
      <c r="I4093" s="12" t="str">
        <f aca="false">INDEX(Orders!$G$2:$G$3525,MATCH(B4093,Orders!$A$2:$A$3525,0))</f>
        <v>Cancelled</v>
      </c>
      <c r="J4093" s="16" t="n">
        <f aca="false">D4093*E4093*(1-F4093/100)</f>
        <v>10258.2</v>
      </c>
      <c r="K4093" s="16" t="n">
        <f aca="false">D4093*H4093</f>
        <v>8308.74</v>
      </c>
      <c r="L4093" s="16" t="n">
        <f aca="false">J4093-K4093</f>
        <v>1949.46</v>
      </c>
    </row>
    <row r="4094" customFormat="false" ht="15" hidden="false" customHeight="false" outlineLevel="0" collapsed="false">
      <c r="A4094" s="12" t="n">
        <v>4093</v>
      </c>
      <c r="B4094" s="12" t="n">
        <v>2152</v>
      </c>
      <c r="C4094" s="12" t="n">
        <v>26</v>
      </c>
      <c r="D4094" s="12" t="n">
        <v>1</v>
      </c>
      <c r="E4094" s="16" t="n">
        <v>5849</v>
      </c>
      <c r="F4094" s="12" t="n">
        <v>0</v>
      </c>
      <c r="G4094" s="12" t="str">
        <f aca="false">INDEX(Products!$C$2:$C$181,MATCH(C4094,Products!$A$2:$A$181,0))</f>
        <v>Electronics</v>
      </c>
      <c r="H4094" s="16" t="n">
        <f aca="false">INDEX(Products!$E$2:$E$181,MATCH(C4094,Products!$A$2:$A$181,0))</f>
        <v>4123.7</v>
      </c>
      <c r="I4094" s="12" t="str">
        <f aca="false">INDEX(Orders!$G$2:$G$3525,MATCH(B4094,Orders!$A$2:$A$3525,0))</f>
        <v>Cancelled</v>
      </c>
      <c r="J4094" s="16" t="n">
        <f aca="false">D4094*E4094*(1-F4094/100)</f>
        <v>5849</v>
      </c>
      <c r="K4094" s="16" t="n">
        <f aca="false">D4094*H4094</f>
        <v>4123.7</v>
      </c>
      <c r="L4094" s="16" t="n">
        <f aca="false">J4094-K4094</f>
        <v>1725.3</v>
      </c>
    </row>
    <row r="4095" customFormat="false" ht="15" hidden="false" customHeight="false" outlineLevel="0" collapsed="false">
      <c r="A4095" s="12" t="n">
        <v>4094</v>
      </c>
      <c r="B4095" s="12" t="n">
        <v>2153</v>
      </c>
      <c r="C4095" s="12" t="n">
        <v>137</v>
      </c>
      <c r="D4095" s="12" t="n">
        <v>1</v>
      </c>
      <c r="E4095" s="16" t="n">
        <v>3509</v>
      </c>
      <c r="F4095" s="12" t="n">
        <v>5</v>
      </c>
      <c r="G4095" s="12" t="str">
        <f aca="false">INDEX(Products!$C$2:$C$181,MATCH(C4095,Products!$A$2:$A$181,0))</f>
        <v>Sports &amp; Fitness</v>
      </c>
      <c r="H4095" s="16" t="n">
        <f aca="false">INDEX(Products!$E$2:$E$181,MATCH(C4095,Products!$A$2:$A$181,0))</f>
        <v>2570.86</v>
      </c>
      <c r="I4095" s="12" t="str">
        <f aca="false">INDEX(Orders!$G$2:$G$3525,MATCH(B4095,Orders!$A$2:$A$3525,0))</f>
        <v>Delivered</v>
      </c>
      <c r="J4095" s="16" t="n">
        <f aca="false">D4095*E4095*(1-F4095/100)</f>
        <v>3333.55</v>
      </c>
      <c r="K4095" s="16" t="n">
        <f aca="false">D4095*H4095</f>
        <v>2570.86</v>
      </c>
      <c r="L4095" s="16" t="n">
        <f aca="false">J4095-K4095</f>
        <v>762.69</v>
      </c>
    </row>
    <row r="4096" customFormat="false" ht="15" hidden="false" customHeight="false" outlineLevel="0" collapsed="false">
      <c r="A4096" s="12" t="n">
        <v>4095</v>
      </c>
      <c r="B4096" s="12" t="n">
        <v>2153</v>
      </c>
      <c r="C4096" s="12" t="n">
        <v>66</v>
      </c>
      <c r="D4096" s="12" t="n">
        <v>1</v>
      </c>
      <c r="E4096" s="16" t="n">
        <v>1439</v>
      </c>
      <c r="F4096" s="12" t="n">
        <v>15</v>
      </c>
      <c r="G4096" s="12" t="str">
        <f aca="false">INDEX(Products!$C$2:$C$181,MATCH(C4096,Products!$A$2:$A$181,0))</f>
        <v>Fashion</v>
      </c>
      <c r="H4096" s="16" t="n">
        <f aca="false">INDEX(Products!$E$2:$E$181,MATCH(C4096,Products!$A$2:$A$181,0))</f>
        <v>855.37</v>
      </c>
      <c r="I4096" s="12" t="str">
        <f aca="false">INDEX(Orders!$G$2:$G$3525,MATCH(B4096,Orders!$A$2:$A$3525,0))</f>
        <v>Delivered</v>
      </c>
      <c r="J4096" s="16" t="n">
        <f aca="false">D4096*E4096*(1-F4096/100)</f>
        <v>1223.15</v>
      </c>
      <c r="K4096" s="16" t="n">
        <f aca="false">D4096*H4096</f>
        <v>855.37</v>
      </c>
      <c r="L4096" s="16" t="n">
        <f aca="false">J4096-K4096</f>
        <v>367.78</v>
      </c>
    </row>
    <row r="4097" customFormat="false" ht="15" hidden="false" customHeight="false" outlineLevel="0" collapsed="false">
      <c r="A4097" s="12" t="n">
        <v>4096</v>
      </c>
      <c r="B4097" s="12" t="n">
        <v>2154</v>
      </c>
      <c r="C4097" s="12" t="n">
        <v>170</v>
      </c>
      <c r="D4097" s="12" t="n">
        <v>1</v>
      </c>
      <c r="E4097" s="16" t="n">
        <v>489</v>
      </c>
      <c r="F4097" s="12" t="n">
        <v>0</v>
      </c>
      <c r="G4097" s="12" t="str">
        <f aca="false">INDEX(Products!$C$2:$C$181,MATCH(C4097,Products!$A$2:$A$181,0))</f>
        <v>Books &amp; Stationery</v>
      </c>
      <c r="H4097" s="16" t="n">
        <f aca="false">INDEX(Products!$E$2:$E$181,MATCH(C4097,Products!$A$2:$A$181,0))</f>
        <v>278.52</v>
      </c>
      <c r="I4097" s="12" t="str">
        <f aca="false">INDEX(Orders!$G$2:$G$3525,MATCH(B4097,Orders!$A$2:$A$3525,0))</f>
        <v>Delivered</v>
      </c>
      <c r="J4097" s="16" t="n">
        <f aca="false">D4097*E4097*(1-F4097/100)</f>
        <v>489</v>
      </c>
      <c r="K4097" s="16" t="n">
        <f aca="false">D4097*H4097</f>
        <v>278.52</v>
      </c>
      <c r="L4097" s="16" t="n">
        <f aca="false">J4097-K4097</f>
        <v>210.48</v>
      </c>
    </row>
    <row r="4098" customFormat="false" ht="15" hidden="false" customHeight="false" outlineLevel="0" collapsed="false">
      <c r="A4098" s="12" t="n">
        <v>4097</v>
      </c>
      <c r="B4098" s="12" t="n">
        <v>2154</v>
      </c>
      <c r="C4098" s="12" t="n">
        <v>16</v>
      </c>
      <c r="D4098" s="12" t="n">
        <v>1</v>
      </c>
      <c r="E4098" s="16" t="n">
        <v>3969</v>
      </c>
      <c r="F4098" s="12" t="n">
        <v>0</v>
      </c>
      <c r="G4098" s="12" t="str">
        <f aca="false">INDEX(Products!$C$2:$C$181,MATCH(C4098,Products!$A$2:$A$181,0))</f>
        <v>Electronics</v>
      </c>
      <c r="H4098" s="16" t="n">
        <f aca="false">INDEX(Products!$E$2:$E$181,MATCH(C4098,Products!$A$2:$A$181,0))</f>
        <v>2318.31</v>
      </c>
      <c r="I4098" s="12" t="str">
        <f aca="false">INDEX(Orders!$G$2:$G$3525,MATCH(B4098,Orders!$A$2:$A$3525,0))</f>
        <v>Delivered</v>
      </c>
      <c r="J4098" s="16" t="n">
        <f aca="false">D4098*E4098*(1-F4098/100)</f>
        <v>3969</v>
      </c>
      <c r="K4098" s="16" t="n">
        <f aca="false">D4098*H4098</f>
        <v>2318.31</v>
      </c>
      <c r="L4098" s="16" t="n">
        <f aca="false">J4098-K4098</f>
        <v>1650.69</v>
      </c>
    </row>
    <row r="4099" customFormat="false" ht="15" hidden="false" customHeight="false" outlineLevel="0" collapsed="false">
      <c r="A4099" s="12" t="n">
        <v>4098</v>
      </c>
      <c r="B4099" s="12" t="n">
        <v>2155</v>
      </c>
      <c r="C4099" s="12" t="n">
        <v>31</v>
      </c>
      <c r="D4099" s="12" t="n">
        <v>1</v>
      </c>
      <c r="E4099" s="16" t="n">
        <v>2199</v>
      </c>
      <c r="F4099" s="12" t="n">
        <v>10</v>
      </c>
      <c r="G4099" s="12" t="str">
        <f aca="false">INDEX(Products!$C$2:$C$181,MATCH(C4099,Products!$A$2:$A$181,0))</f>
        <v>Home &amp; Kitchen</v>
      </c>
      <c r="H4099" s="16" t="n">
        <f aca="false">INDEX(Products!$E$2:$E$181,MATCH(C4099,Products!$A$2:$A$181,0))</f>
        <v>1328.79</v>
      </c>
      <c r="I4099" s="12" t="str">
        <f aca="false">INDEX(Orders!$G$2:$G$3525,MATCH(B4099,Orders!$A$2:$A$3525,0))</f>
        <v>Delivered</v>
      </c>
      <c r="J4099" s="16" t="n">
        <f aca="false">D4099*E4099*(1-F4099/100)</f>
        <v>1979.1</v>
      </c>
      <c r="K4099" s="16" t="n">
        <f aca="false">D4099*H4099</f>
        <v>1328.79</v>
      </c>
      <c r="L4099" s="16" t="n">
        <f aca="false">J4099-K4099</f>
        <v>650.31</v>
      </c>
    </row>
    <row r="4100" customFormat="false" ht="15" hidden="false" customHeight="false" outlineLevel="0" collapsed="false">
      <c r="A4100" s="12" t="n">
        <v>4099</v>
      </c>
      <c r="B4100" s="12" t="n">
        <v>2155</v>
      </c>
      <c r="C4100" s="12" t="n">
        <v>72</v>
      </c>
      <c r="D4100" s="12" t="n">
        <v>1</v>
      </c>
      <c r="E4100" s="16" t="n">
        <v>1649</v>
      </c>
      <c r="F4100" s="12" t="n">
        <v>0</v>
      </c>
      <c r="G4100" s="12" t="str">
        <f aca="false">INDEX(Products!$C$2:$C$181,MATCH(C4100,Products!$A$2:$A$181,0))</f>
        <v>Fashion</v>
      </c>
      <c r="H4100" s="16" t="n">
        <f aca="false">INDEX(Products!$E$2:$E$181,MATCH(C4100,Products!$A$2:$A$181,0))</f>
        <v>1006.18</v>
      </c>
      <c r="I4100" s="12" t="str">
        <f aca="false">INDEX(Orders!$G$2:$G$3525,MATCH(B4100,Orders!$A$2:$A$3525,0))</f>
        <v>Delivered</v>
      </c>
      <c r="J4100" s="16" t="n">
        <f aca="false">D4100*E4100*(1-F4100/100)</f>
        <v>1649</v>
      </c>
      <c r="K4100" s="16" t="n">
        <f aca="false">D4100*H4100</f>
        <v>1006.18</v>
      </c>
      <c r="L4100" s="16" t="n">
        <f aca="false">J4100-K4100</f>
        <v>642.82</v>
      </c>
    </row>
    <row r="4101" customFormat="false" ht="15" hidden="false" customHeight="false" outlineLevel="0" collapsed="false">
      <c r="A4101" s="12" t="n">
        <v>4100</v>
      </c>
      <c r="B4101" s="12" t="n">
        <v>2156</v>
      </c>
      <c r="C4101" s="12" t="n">
        <v>133</v>
      </c>
      <c r="D4101" s="12" t="n">
        <v>1</v>
      </c>
      <c r="E4101" s="16" t="n">
        <v>3549</v>
      </c>
      <c r="F4101" s="12" t="n">
        <v>0</v>
      </c>
      <c r="G4101" s="12" t="str">
        <f aca="false">INDEX(Products!$C$2:$C$181,MATCH(C4101,Products!$A$2:$A$181,0))</f>
        <v>Sports &amp; Fitness</v>
      </c>
      <c r="H4101" s="16" t="n">
        <f aca="false">INDEX(Products!$E$2:$E$181,MATCH(C4101,Products!$A$2:$A$181,0))</f>
        <v>2477.75</v>
      </c>
      <c r="I4101" s="12" t="str">
        <f aca="false">INDEX(Orders!$G$2:$G$3525,MATCH(B4101,Orders!$A$2:$A$3525,0))</f>
        <v>Delivered</v>
      </c>
      <c r="J4101" s="16" t="n">
        <f aca="false">D4101*E4101*(1-F4101/100)</f>
        <v>3549</v>
      </c>
      <c r="K4101" s="16" t="n">
        <f aca="false">D4101*H4101</f>
        <v>2477.75</v>
      </c>
      <c r="L4101" s="16" t="n">
        <f aca="false">J4101-K4101</f>
        <v>1071.25</v>
      </c>
    </row>
    <row r="4102" customFormat="false" ht="15" hidden="false" customHeight="false" outlineLevel="0" collapsed="false">
      <c r="A4102" s="12" t="n">
        <v>4101</v>
      </c>
      <c r="B4102" s="12" t="n">
        <v>2157</v>
      </c>
      <c r="C4102" s="12" t="n">
        <v>6</v>
      </c>
      <c r="D4102" s="12" t="n">
        <v>1</v>
      </c>
      <c r="E4102" s="16" t="n">
        <v>919</v>
      </c>
      <c r="F4102" s="12" t="n">
        <v>10</v>
      </c>
      <c r="G4102" s="12" t="str">
        <f aca="false">INDEX(Products!$C$2:$C$181,MATCH(C4102,Products!$A$2:$A$181,0))</f>
        <v>Electronics</v>
      </c>
      <c r="H4102" s="16" t="n">
        <f aca="false">INDEX(Products!$E$2:$E$181,MATCH(C4102,Products!$A$2:$A$181,0))</f>
        <v>683.72</v>
      </c>
      <c r="I4102" s="12" t="str">
        <f aca="false">INDEX(Orders!$G$2:$G$3525,MATCH(B4102,Orders!$A$2:$A$3525,0))</f>
        <v>Cancelled</v>
      </c>
      <c r="J4102" s="16" t="n">
        <f aca="false">D4102*E4102*(1-F4102/100)</f>
        <v>827.1</v>
      </c>
      <c r="K4102" s="16" t="n">
        <f aca="false">D4102*H4102</f>
        <v>683.72</v>
      </c>
      <c r="L4102" s="16" t="n">
        <f aca="false">J4102-K4102</f>
        <v>143.38</v>
      </c>
    </row>
    <row r="4103" customFormat="false" ht="15" hidden="false" customHeight="false" outlineLevel="0" collapsed="false">
      <c r="A4103" s="12" t="n">
        <v>4102</v>
      </c>
      <c r="B4103" s="12" t="n">
        <v>2157</v>
      </c>
      <c r="C4103" s="12" t="n">
        <v>120</v>
      </c>
      <c r="D4103" s="12" t="n">
        <v>2</v>
      </c>
      <c r="E4103" s="16" t="n">
        <v>1229</v>
      </c>
      <c r="F4103" s="12" t="n">
        <v>0</v>
      </c>
      <c r="G4103" s="12" t="str">
        <f aca="false">INDEX(Products!$C$2:$C$181,MATCH(C4103,Products!$A$2:$A$181,0))</f>
        <v>Beauty</v>
      </c>
      <c r="H4103" s="16" t="n">
        <f aca="false">INDEX(Products!$E$2:$E$181,MATCH(C4103,Products!$A$2:$A$181,0))</f>
        <v>719.48</v>
      </c>
      <c r="I4103" s="12" t="str">
        <f aca="false">INDEX(Orders!$G$2:$G$3525,MATCH(B4103,Orders!$A$2:$A$3525,0))</f>
        <v>Cancelled</v>
      </c>
      <c r="J4103" s="16" t="n">
        <f aca="false">D4103*E4103*(1-F4103/100)</f>
        <v>2458</v>
      </c>
      <c r="K4103" s="16" t="n">
        <f aca="false">D4103*H4103</f>
        <v>1438.96</v>
      </c>
      <c r="L4103" s="16" t="n">
        <f aca="false">J4103-K4103</f>
        <v>1019.04</v>
      </c>
    </row>
    <row r="4104" customFormat="false" ht="15" hidden="false" customHeight="false" outlineLevel="0" collapsed="false">
      <c r="A4104" s="12" t="n">
        <v>4103</v>
      </c>
      <c r="B4104" s="12" t="n">
        <v>2157</v>
      </c>
      <c r="C4104" s="12" t="n">
        <v>118</v>
      </c>
      <c r="D4104" s="12" t="n">
        <v>1</v>
      </c>
      <c r="E4104" s="16" t="n">
        <v>479</v>
      </c>
      <c r="F4104" s="12" t="n">
        <v>10</v>
      </c>
      <c r="G4104" s="12" t="str">
        <f aca="false">INDEX(Products!$C$2:$C$181,MATCH(C4104,Products!$A$2:$A$181,0))</f>
        <v>Beauty</v>
      </c>
      <c r="H4104" s="16" t="n">
        <f aca="false">INDEX(Products!$E$2:$E$181,MATCH(C4104,Products!$A$2:$A$181,0))</f>
        <v>332.66</v>
      </c>
      <c r="I4104" s="12" t="str">
        <f aca="false">INDEX(Orders!$G$2:$G$3525,MATCH(B4104,Orders!$A$2:$A$3525,0))</f>
        <v>Cancelled</v>
      </c>
      <c r="J4104" s="16" t="n">
        <f aca="false">D4104*E4104*(1-F4104/100)</f>
        <v>431.1</v>
      </c>
      <c r="K4104" s="16" t="n">
        <f aca="false">D4104*H4104</f>
        <v>332.66</v>
      </c>
      <c r="L4104" s="16" t="n">
        <f aca="false">J4104-K4104</f>
        <v>98.44</v>
      </c>
    </row>
    <row r="4105" customFormat="false" ht="15" hidden="false" customHeight="false" outlineLevel="0" collapsed="false">
      <c r="A4105" s="12" t="n">
        <v>4104</v>
      </c>
      <c r="B4105" s="12" t="n">
        <v>2158</v>
      </c>
      <c r="C4105" s="12" t="n">
        <v>164</v>
      </c>
      <c r="D4105" s="12" t="n">
        <v>1</v>
      </c>
      <c r="E4105" s="16" t="n">
        <v>549</v>
      </c>
      <c r="F4105" s="12" t="n">
        <v>0</v>
      </c>
      <c r="G4105" s="12" t="str">
        <f aca="false">INDEX(Products!$C$2:$C$181,MATCH(C4105,Products!$A$2:$A$181,0))</f>
        <v>Books &amp; Stationery</v>
      </c>
      <c r="H4105" s="16" t="n">
        <f aca="false">INDEX(Products!$E$2:$E$181,MATCH(C4105,Products!$A$2:$A$181,0))</f>
        <v>369.12</v>
      </c>
      <c r="I4105" s="12" t="str">
        <f aca="false">INDEX(Orders!$G$2:$G$3525,MATCH(B4105,Orders!$A$2:$A$3525,0))</f>
        <v>Delivered</v>
      </c>
      <c r="J4105" s="16" t="n">
        <f aca="false">D4105*E4105*(1-F4105/100)</f>
        <v>549</v>
      </c>
      <c r="K4105" s="16" t="n">
        <f aca="false">D4105*H4105</f>
        <v>369.12</v>
      </c>
      <c r="L4105" s="16" t="n">
        <f aca="false">J4105-K4105</f>
        <v>179.88</v>
      </c>
    </row>
    <row r="4106" customFormat="false" ht="15" hidden="false" customHeight="false" outlineLevel="0" collapsed="false">
      <c r="A4106" s="12" t="n">
        <v>4105</v>
      </c>
      <c r="B4106" s="12" t="n">
        <v>2158</v>
      </c>
      <c r="C4106" s="12" t="n">
        <v>67</v>
      </c>
      <c r="D4106" s="12" t="n">
        <v>1</v>
      </c>
      <c r="E4106" s="16" t="n">
        <v>629</v>
      </c>
      <c r="F4106" s="12" t="n">
        <v>0</v>
      </c>
      <c r="G4106" s="12" t="str">
        <f aca="false">INDEX(Products!$C$2:$C$181,MATCH(C4106,Products!$A$2:$A$181,0))</f>
        <v>Fashion</v>
      </c>
      <c r="H4106" s="16" t="n">
        <f aca="false">INDEX(Products!$E$2:$E$181,MATCH(C4106,Products!$A$2:$A$181,0))</f>
        <v>388.42</v>
      </c>
      <c r="I4106" s="12" t="str">
        <f aca="false">INDEX(Orders!$G$2:$G$3525,MATCH(B4106,Orders!$A$2:$A$3525,0))</f>
        <v>Delivered</v>
      </c>
      <c r="J4106" s="16" t="n">
        <f aca="false">D4106*E4106*(1-F4106/100)</f>
        <v>629</v>
      </c>
      <c r="K4106" s="16" t="n">
        <f aca="false">D4106*H4106</f>
        <v>388.42</v>
      </c>
      <c r="L4106" s="16" t="n">
        <f aca="false">J4106-K4106</f>
        <v>240.58</v>
      </c>
    </row>
    <row r="4107" customFormat="false" ht="15" hidden="false" customHeight="false" outlineLevel="0" collapsed="false">
      <c r="A4107" s="12" t="n">
        <v>4106</v>
      </c>
      <c r="B4107" s="12" t="n">
        <v>2158</v>
      </c>
      <c r="C4107" s="12" t="n">
        <v>75</v>
      </c>
      <c r="D4107" s="12" t="n">
        <v>1</v>
      </c>
      <c r="E4107" s="16" t="n">
        <v>449</v>
      </c>
      <c r="F4107" s="12" t="n">
        <v>0</v>
      </c>
      <c r="G4107" s="12" t="str">
        <f aca="false">INDEX(Products!$C$2:$C$181,MATCH(C4107,Products!$A$2:$A$181,0))</f>
        <v>Fashion</v>
      </c>
      <c r="H4107" s="16" t="n">
        <f aca="false">INDEX(Products!$E$2:$E$181,MATCH(C4107,Products!$A$2:$A$181,0))</f>
        <v>271.97</v>
      </c>
      <c r="I4107" s="12" t="str">
        <f aca="false">INDEX(Orders!$G$2:$G$3525,MATCH(B4107,Orders!$A$2:$A$3525,0))</f>
        <v>Delivered</v>
      </c>
      <c r="J4107" s="16" t="n">
        <f aca="false">D4107*E4107*(1-F4107/100)</f>
        <v>449</v>
      </c>
      <c r="K4107" s="16" t="n">
        <f aca="false">D4107*H4107</f>
        <v>271.97</v>
      </c>
      <c r="L4107" s="16" t="n">
        <f aca="false">J4107-K4107</f>
        <v>177.03</v>
      </c>
    </row>
    <row r="4108" customFormat="false" ht="15" hidden="false" customHeight="false" outlineLevel="0" collapsed="false">
      <c r="A4108" s="12" t="n">
        <v>4107</v>
      </c>
      <c r="B4108" s="12" t="n">
        <v>2158</v>
      </c>
      <c r="C4108" s="12" t="n">
        <v>18</v>
      </c>
      <c r="D4108" s="12" t="n">
        <v>1</v>
      </c>
      <c r="E4108" s="16" t="n">
        <v>5829</v>
      </c>
      <c r="F4108" s="12" t="n">
        <v>5</v>
      </c>
      <c r="G4108" s="12" t="str">
        <f aca="false">INDEX(Products!$C$2:$C$181,MATCH(C4108,Products!$A$2:$A$181,0))</f>
        <v>Electronics</v>
      </c>
      <c r="H4108" s="16" t="n">
        <f aca="false">INDEX(Products!$E$2:$E$181,MATCH(C4108,Products!$A$2:$A$181,0))</f>
        <v>4148.38</v>
      </c>
      <c r="I4108" s="12" t="str">
        <f aca="false">INDEX(Orders!$G$2:$G$3525,MATCH(B4108,Orders!$A$2:$A$3525,0))</f>
        <v>Delivered</v>
      </c>
      <c r="J4108" s="16" t="n">
        <f aca="false">D4108*E4108*(1-F4108/100)</f>
        <v>5537.55</v>
      </c>
      <c r="K4108" s="16" t="n">
        <f aca="false">D4108*H4108</f>
        <v>4148.38</v>
      </c>
      <c r="L4108" s="16" t="n">
        <f aca="false">J4108-K4108</f>
        <v>1389.17</v>
      </c>
    </row>
    <row r="4109" customFormat="false" ht="15" hidden="false" customHeight="false" outlineLevel="0" collapsed="false">
      <c r="A4109" s="12" t="n">
        <v>4108</v>
      </c>
      <c r="B4109" s="12" t="n">
        <v>2159</v>
      </c>
      <c r="C4109" s="12" t="n">
        <v>38</v>
      </c>
      <c r="D4109" s="12" t="n">
        <v>1</v>
      </c>
      <c r="E4109" s="16" t="n">
        <v>3659</v>
      </c>
      <c r="F4109" s="12" t="n">
        <v>0</v>
      </c>
      <c r="G4109" s="12" t="str">
        <f aca="false">INDEX(Products!$C$2:$C$181,MATCH(C4109,Products!$A$2:$A$181,0))</f>
        <v>Home &amp; Kitchen</v>
      </c>
      <c r="H4109" s="16" t="n">
        <f aca="false">INDEX(Products!$E$2:$E$181,MATCH(C4109,Products!$A$2:$A$181,0))</f>
        <v>2545.94</v>
      </c>
      <c r="I4109" s="12" t="str">
        <f aca="false">INDEX(Orders!$G$2:$G$3525,MATCH(B4109,Orders!$A$2:$A$3525,0))</f>
        <v>Delivered</v>
      </c>
      <c r="J4109" s="16" t="n">
        <f aca="false">D4109*E4109*(1-F4109/100)</f>
        <v>3659</v>
      </c>
      <c r="K4109" s="16" t="n">
        <f aca="false">D4109*H4109</f>
        <v>2545.94</v>
      </c>
      <c r="L4109" s="16" t="n">
        <f aca="false">J4109-K4109</f>
        <v>1113.06</v>
      </c>
    </row>
    <row r="4110" customFormat="false" ht="15" hidden="false" customHeight="false" outlineLevel="0" collapsed="false">
      <c r="A4110" s="12" t="n">
        <v>4109</v>
      </c>
      <c r="B4110" s="12" t="n">
        <v>2159</v>
      </c>
      <c r="C4110" s="12" t="n">
        <v>15</v>
      </c>
      <c r="D4110" s="12" t="n">
        <v>1</v>
      </c>
      <c r="E4110" s="16" t="n">
        <v>3889</v>
      </c>
      <c r="F4110" s="12" t="n">
        <v>10</v>
      </c>
      <c r="G4110" s="12" t="str">
        <f aca="false">INDEX(Products!$C$2:$C$181,MATCH(C4110,Products!$A$2:$A$181,0))</f>
        <v>Electronics</v>
      </c>
      <c r="H4110" s="16" t="n">
        <f aca="false">INDEX(Products!$E$2:$E$181,MATCH(C4110,Products!$A$2:$A$181,0))</f>
        <v>2175.08</v>
      </c>
      <c r="I4110" s="12" t="str">
        <f aca="false">INDEX(Orders!$G$2:$G$3525,MATCH(B4110,Orders!$A$2:$A$3525,0))</f>
        <v>Delivered</v>
      </c>
      <c r="J4110" s="16" t="n">
        <f aca="false">D4110*E4110*(1-F4110/100)</f>
        <v>3500.1</v>
      </c>
      <c r="K4110" s="16" t="n">
        <f aca="false">D4110*H4110</f>
        <v>2175.08</v>
      </c>
      <c r="L4110" s="16" t="n">
        <f aca="false">J4110-K4110</f>
        <v>1325.02</v>
      </c>
    </row>
    <row r="4111" customFormat="false" ht="15" hidden="false" customHeight="false" outlineLevel="0" collapsed="false">
      <c r="A4111" s="12" t="n">
        <v>4110</v>
      </c>
      <c r="B4111" s="12" t="n">
        <v>2159</v>
      </c>
      <c r="C4111" s="12" t="n">
        <v>84</v>
      </c>
      <c r="D4111" s="12" t="n">
        <v>1</v>
      </c>
      <c r="E4111" s="16" t="n">
        <v>1179</v>
      </c>
      <c r="F4111" s="12" t="n">
        <v>15</v>
      </c>
      <c r="G4111" s="12" t="str">
        <f aca="false">INDEX(Products!$C$2:$C$181,MATCH(C4111,Products!$A$2:$A$181,0))</f>
        <v>Fashion</v>
      </c>
      <c r="H4111" s="16" t="n">
        <f aca="false">INDEX(Products!$E$2:$E$181,MATCH(C4111,Products!$A$2:$A$181,0))</f>
        <v>692.43</v>
      </c>
      <c r="I4111" s="12" t="str">
        <f aca="false">INDEX(Orders!$G$2:$G$3525,MATCH(B4111,Orders!$A$2:$A$3525,0))</f>
        <v>Delivered</v>
      </c>
      <c r="J4111" s="16" t="n">
        <f aca="false">D4111*E4111*(1-F4111/100)</f>
        <v>1002.15</v>
      </c>
      <c r="K4111" s="16" t="n">
        <f aca="false">D4111*H4111</f>
        <v>692.43</v>
      </c>
      <c r="L4111" s="16" t="n">
        <f aca="false">J4111-K4111</f>
        <v>309.72</v>
      </c>
    </row>
    <row r="4112" customFormat="false" ht="15" hidden="false" customHeight="false" outlineLevel="0" collapsed="false">
      <c r="A4112" s="12" t="n">
        <v>4111</v>
      </c>
      <c r="B4112" s="12" t="n">
        <v>2160</v>
      </c>
      <c r="C4112" s="12" t="n">
        <v>147</v>
      </c>
      <c r="D4112" s="12" t="n">
        <v>1</v>
      </c>
      <c r="E4112" s="16" t="n">
        <v>3339</v>
      </c>
      <c r="F4112" s="12" t="n">
        <v>0</v>
      </c>
      <c r="G4112" s="12" t="str">
        <f aca="false">INDEX(Products!$C$2:$C$181,MATCH(C4112,Products!$A$2:$A$181,0))</f>
        <v>Sports &amp; Fitness</v>
      </c>
      <c r="H4112" s="16" t="n">
        <f aca="false">INDEX(Products!$E$2:$E$181,MATCH(C4112,Products!$A$2:$A$181,0))</f>
        <v>2076.99</v>
      </c>
      <c r="I4112" s="12" t="str">
        <f aca="false">INDEX(Orders!$G$2:$G$3525,MATCH(B4112,Orders!$A$2:$A$3525,0))</f>
        <v>Delivered</v>
      </c>
      <c r="J4112" s="16" t="n">
        <f aca="false">D4112*E4112*(1-F4112/100)</f>
        <v>3339</v>
      </c>
      <c r="K4112" s="16" t="n">
        <f aca="false">D4112*H4112</f>
        <v>2076.99</v>
      </c>
      <c r="L4112" s="16" t="n">
        <f aca="false">J4112-K4112</f>
        <v>1262.01</v>
      </c>
    </row>
    <row r="4113" customFormat="false" ht="15" hidden="false" customHeight="false" outlineLevel="0" collapsed="false">
      <c r="A4113" s="12" t="n">
        <v>4112</v>
      </c>
      <c r="B4113" s="12" t="n">
        <v>2160</v>
      </c>
      <c r="C4113" s="12" t="n">
        <v>149</v>
      </c>
      <c r="D4113" s="12" t="n">
        <v>2</v>
      </c>
      <c r="E4113" s="16" t="n">
        <v>3149</v>
      </c>
      <c r="F4113" s="12" t="n">
        <v>10</v>
      </c>
      <c r="G4113" s="12" t="str">
        <f aca="false">INDEX(Products!$C$2:$C$181,MATCH(C4113,Products!$A$2:$A$181,0))</f>
        <v>Sports &amp; Fitness</v>
      </c>
      <c r="H4113" s="16" t="n">
        <f aca="false">INDEX(Products!$E$2:$E$181,MATCH(C4113,Products!$A$2:$A$181,0))</f>
        <v>1867.87</v>
      </c>
      <c r="I4113" s="12" t="str">
        <f aca="false">INDEX(Orders!$G$2:$G$3525,MATCH(B4113,Orders!$A$2:$A$3525,0))</f>
        <v>Delivered</v>
      </c>
      <c r="J4113" s="16" t="n">
        <f aca="false">D4113*E4113*(1-F4113/100)</f>
        <v>5668.2</v>
      </c>
      <c r="K4113" s="16" t="n">
        <f aca="false">D4113*H4113</f>
        <v>3735.74</v>
      </c>
      <c r="L4113" s="16" t="n">
        <f aca="false">J4113-K4113</f>
        <v>1932.46</v>
      </c>
    </row>
    <row r="4114" customFormat="false" ht="15" hidden="false" customHeight="false" outlineLevel="0" collapsed="false">
      <c r="A4114" s="12" t="n">
        <v>4113</v>
      </c>
      <c r="B4114" s="12" t="n">
        <v>2160</v>
      </c>
      <c r="C4114" s="12" t="n">
        <v>3</v>
      </c>
      <c r="D4114" s="12" t="n">
        <v>1</v>
      </c>
      <c r="E4114" s="16" t="n">
        <v>1619</v>
      </c>
      <c r="F4114" s="12" t="n">
        <v>5</v>
      </c>
      <c r="G4114" s="12" t="str">
        <f aca="false">INDEX(Products!$C$2:$C$181,MATCH(C4114,Products!$A$2:$A$181,0))</f>
        <v>Electronics</v>
      </c>
      <c r="H4114" s="16" t="n">
        <f aca="false">INDEX(Products!$E$2:$E$181,MATCH(C4114,Products!$A$2:$A$181,0))</f>
        <v>940.96</v>
      </c>
      <c r="I4114" s="12" t="str">
        <f aca="false">INDEX(Orders!$G$2:$G$3525,MATCH(B4114,Orders!$A$2:$A$3525,0))</f>
        <v>Delivered</v>
      </c>
      <c r="J4114" s="16" t="n">
        <f aca="false">D4114*E4114*(1-F4114/100)</f>
        <v>1538.05</v>
      </c>
      <c r="K4114" s="16" t="n">
        <f aca="false">D4114*H4114</f>
        <v>940.96</v>
      </c>
      <c r="L4114" s="16" t="n">
        <f aca="false">J4114-K4114</f>
        <v>597.09</v>
      </c>
    </row>
    <row r="4115" customFormat="false" ht="15" hidden="false" customHeight="false" outlineLevel="0" collapsed="false">
      <c r="A4115" s="12" t="n">
        <v>4114</v>
      </c>
      <c r="B4115" s="12" t="n">
        <v>2161</v>
      </c>
      <c r="C4115" s="12" t="n">
        <v>92</v>
      </c>
      <c r="D4115" s="12" t="n">
        <v>1</v>
      </c>
      <c r="E4115" s="16" t="n">
        <v>1689</v>
      </c>
      <c r="F4115" s="12" t="n">
        <v>0</v>
      </c>
      <c r="G4115" s="12" t="str">
        <f aca="false">INDEX(Products!$C$2:$C$181,MATCH(C4115,Products!$A$2:$A$181,0))</f>
        <v>Beauty</v>
      </c>
      <c r="H4115" s="16" t="n">
        <f aca="false">INDEX(Products!$E$2:$E$181,MATCH(C4115,Products!$A$2:$A$181,0))</f>
        <v>1225.32</v>
      </c>
      <c r="I4115" s="12" t="str">
        <f aca="false">INDEX(Orders!$G$2:$G$3525,MATCH(B4115,Orders!$A$2:$A$3525,0))</f>
        <v>Delivered</v>
      </c>
      <c r="J4115" s="16" t="n">
        <f aca="false">D4115*E4115*(1-F4115/100)</f>
        <v>1689</v>
      </c>
      <c r="K4115" s="16" t="n">
        <f aca="false">D4115*H4115</f>
        <v>1225.32</v>
      </c>
      <c r="L4115" s="16" t="n">
        <f aca="false">J4115-K4115</f>
        <v>463.68</v>
      </c>
    </row>
    <row r="4116" customFormat="false" ht="15" hidden="false" customHeight="false" outlineLevel="0" collapsed="false">
      <c r="A4116" s="12" t="n">
        <v>4115</v>
      </c>
      <c r="B4116" s="12" t="n">
        <v>2162</v>
      </c>
      <c r="C4116" s="12" t="n">
        <v>45</v>
      </c>
      <c r="D4116" s="12" t="n">
        <v>3</v>
      </c>
      <c r="E4116" s="16" t="n">
        <v>4489</v>
      </c>
      <c r="F4116" s="12" t="n">
        <v>0</v>
      </c>
      <c r="G4116" s="12" t="str">
        <f aca="false">INDEX(Products!$C$2:$C$181,MATCH(C4116,Products!$A$2:$A$181,0))</f>
        <v>Home &amp; Kitchen</v>
      </c>
      <c r="H4116" s="16" t="n">
        <f aca="false">INDEX(Products!$E$2:$E$181,MATCH(C4116,Products!$A$2:$A$181,0))</f>
        <v>2892.9</v>
      </c>
      <c r="I4116" s="12" t="str">
        <f aca="false">INDEX(Orders!$G$2:$G$3525,MATCH(B4116,Orders!$A$2:$A$3525,0))</f>
        <v>Delivered</v>
      </c>
      <c r="J4116" s="16" t="n">
        <f aca="false">D4116*E4116*(1-F4116/100)</f>
        <v>13467</v>
      </c>
      <c r="K4116" s="16" t="n">
        <f aca="false">D4116*H4116</f>
        <v>8678.7</v>
      </c>
      <c r="L4116" s="16" t="n">
        <f aca="false">J4116-K4116</f>
        <v>4788.3</v>
      </c>
    </row>
    <row r="4117" customFormat="false" ht="15" hidden="false" customHeight="false" outlineLevel="0" collapsed="false">
      <c r="A4117" s="12" t="n">
        <v>4116</v>
      </c>
      <c r="B4117" s="12" t="n">
        <v>2163</v>
      </c>
      <c r="C4117" s="12" t="n">
        <v>68</v>
      </c>
      <c r="D4117" s="12" t="n">
        <v>1</v>
      </c>
      <c r="E4117" s="16" t="n">
        <v>2859</v>
      </c>
      <c r="F4117" s="12" t="n">
        <v>0</v>
      </c>
      <c r="G4117" s="12" t="str">
        <f aca="false">INDEX(Products!$C$2:$C$181,MATCH(C4117,Products!$A$2:$A$181,0))</f>
        <v>Fashion</v>
      </c>
      <c r="H4117" s="16" t="n">
        <f aca="false">INDEX(Products!$E$2:$E$181,MATCH(C4117,Products!$A$2:$A$181,0))</f>
        <v>1757.26</v>
      </c>
      <c r="I4117" s="12" t="str">
        <f aca="false">INDEX(Orders!$G$2:$G$3525,MATCH(B4117,Orders!$A$2:$A$3525,0))</f>
        <v>Delivered</v>
      </c>
      <c r="J4117" s="16" t="n">
        <f aca="false">D4117*E4117*(1-F4117/100)</f>
        <v>2859</v>
      </c>
      <c r="K4117" s="16" t="n">
        <f aca="false">D4117*H4117</f>
        <v>1757.26</v>
      </c>
      <c r="L4117" s="16" t="n">
        <f aca="false">J4117-K4117</f>
        <v>1101.74</v>
      </c>
    </row>
    <row r="4118" customFormat="false" ht="15" hidden="false" customHeight="false" outlineLevel="0" collapsed="false">
      <c r="A4118" s="12" t="n">
        <v>4117</v>
      </c>
      <c r="B4118" s="12" t="n">
        <v>2163</v>
      </c>
      <c r="C4118" s="12" t="n">
        <v>77</v>
      </c>
      <c r="D4118" s="12" t="n">
        <v>1</v>
      </c>
      <c r="E4118" s="16" t="n">
        <v>699</v>
      </c>
      <c r="F4118" s="12" t="n">
        <v>0</v>
      </c>
      <c r="G4118" s="12" t="str">
        <f aca="false">INDEX(Products!$C$2:$C$181,MATCH(C4118,Products!$A$2:$A$181,0))</f>
        <v>Fashion</v>
      </c>
      <c r="H4118" s="16" t="n">
        <f aca="false">INDEX(Products!$E$2:$E$181,MATCH(C4118,Products!$A$2:$A$181,0))</f>
        <v>452.88</v>
      </c>
      <c r="I4118" s="12" t="str">
        <f aca="false">INDEX(Orders!$G$2:$G$3525,MATCH(B4118,Orders!$A$2:$A$3525,0))</f>
        <v>Delivered</v>
      </c>
      <c r="J4118" s="16" t="n">
        <f aca="false">D4118*E4118*(1-F4118/100)</f>
        <v>699</v>
      </c>
      <c r="K4118" s="16" t="n">
        <f aca="false">D4118*H4118</f>
        <v>452.88</v>
      </c>
      <c r="L4118" s="16" t="n">
        <f aca="false">J4118-K4118</f>
        <v>246.12</v>
      </c>
    </row>
    <row r="4119" customFormat="false" ht="15" hidden="false" customHeight="false" outlineLevel="0" collapsed="false">
      <c r="A4119" s="12" t="n">
        <v>4118</v>
      </c>
      <c r="B4119" s="12" t="n">
        <v>2164</v>
      </c>
      <c r="C4119" s="12" t="n">
        <v>166</v>
      </c>
      <c r="D4119" s="12" t="n">
        <v>1</v>
      </c>
      <c r="E4119" s="16" t="n">
        <v>389</v>
      </c>
      <c r="F4119" s="12" t="n">
        <v>0</v>
      </c>
      <c r="G4119" s="12" t="str">
        <f aca="false">INDEX(Products!$C$2:$C$181,MATCH(C4119,Products!$A$2:$A$181,0))</f>
        <v>Books &amp; Stationery</v>
      </c>
      <c r="H4119" s="16" t="n">
        <f aca="false">INDEX(Products!$E$2:$E$181,MATCH(C4119,Products!$A$2:$A$181,0))</f>
        <v>272.91</v>
      </c>
      <c r="I4119" s="12" t="str">
        <f aca="false">INDEX(Orders!$G$2:$G$3525,MATCH(B4119,Orders!$A$2:$A$3525,0))</f>
        <v>Delivered</v>
      </c>
      <c r="J4119" s="16" t="n">
        <f aca="false">D4119*E4119*(1-F4119/100)</f>
        <v>389</v>
      </c>
      <c r="K4119" s="16" t="n">
        <f aca="false">D4119*H4119</f>
        <v>272.91</v>
      </c>
      <c r="L4119" s="16" t="n">
        <f aca="false">J4119-K4119</f>
        <v>116.09</v>
      </c>
    </row>
    <row r="4120" customFormat="false" ht="15" hidden="false" customHeight="false" outlineLevel="0" collapsed="false">
      <c r="A4120" s="12" t="n">
        <v>4119</v>
      </c>
      <c r="B4120" s="12" t="n">
        <v>2164</v>
      </c>
      <c r="C4120" s="12" t="n">
        <v>130</v>
      </c>
      <c r="D4120" s="12" t="n">
        <v>1</v>
      </c>
      <c r="E4120" s="16" t="n">
        <v>2399</v>
      </c>
      <c r="F4120" s="12" t="n">
        <v>10</v>
      </c>
      <c r="G4120" s="12" t="str">
        <f aca="false">INDEX(Products!$C$2:$C$181,MATCH(C4120,Products!$A$2:$A$181,0))</f>
        <v>Sports &amp; Fitness</v>
      </c>
      <c r="H4120" s="16" t="n">
        <f aca="false">INDEX(Products!$E$2:$E$181,MATCH(C4120,Products!$A$2:$A$181,0))</f>
        <v>1366.08</v>
      </c>
      <c r="I4120" s="12" t="str">
        <f aca="false">INDEX(Orders!$G$2:$G$3525,MATCH(B4120,Orders!$A$2:$A$3525,0))</f>
        <v>Delivered</v>
      </c>
      <c r="J4120" s="16" t="n">
        <f aca="false">D4120*E4120*(1-F4120/100)</f>
        <v>2159.1</v>
      </c>
      <c r="K4120" s="16" t="n">
        <f aca="false">D4120*H4120</f>
        <v>1366.08</v>
      </c>
      <c r="L4120" s="16" t="n">
        <f aca="false">J4120-K4120</f>
        <v>793.02</v>
      </c>
    </row>
    <row r="4121" customFormat="false" ht="15" hidden="false" customHeight="false" outlineLevel="0" collapsed="false">
      <c r="A4121" s="12" t="n">
        <v>4120</v>
      </c>
      <c r="B4121" s="12" t="n">
        <v>2165</v>
      </c>
      <c r="C4121" s="12" t="n">
        <v>22</v>
      </c>
      <c r="D4121" s="12" t="n">
        <v>2</v>
      </c>
      <c r="E4121" s="16" t="n">
        <v>989</v>
      </c>
      <c r="F4121" s="12" t="n">
        <v>0</v>
      </c>
      <c r="G4121" s="12" t="str">
        <f aca="false">INDEX(Products!$C$2:$C$181,MATCH(C4121,Products!$A$2:$A$181,0))</f>
        <v>Electronics</v>
      </c>
      <c r="H4121" s="16" t="n">
        <f aca="false">INDEX(Products!$E$2:$E$181,MATCH(C4121,Products!$A$2:$A$181,0))</f>
        <v>723.81</v>
      </c>
      <c r="I4121" s="12" t="str">
        <f aca="false">INDEX(Orders!$G$2:$G$3525,MATCH(B4121,Orders!$A$2:$A$3525,0))</f>
        <v>Delivered</v>
      </c>
      <c r="J4121" s="16" t="n">
        <f aca="false">D4121*E4121*(1-F4121/100)</f>
        <v>1978</v>
      </c>
      <c r="K4121" s="16" t="n">
        <f aca="false">D4121*H4121</f>
        <v>1447.62</v>
      </c>
      <c r="L4121" s="16" t="n">
        <f aca="false">J4121-K4121</f>
        <v>530.38</v>
      </c>
    </row>
    <row r="4122" customFormat="false" ht="15" hidden="false" customHeight="false" outlineLevel="0" collapsed="false">
      <c r="A4122" s="12" t="n">
        <v>4121</v>
      </c>
      <c r="B4122" s="12" t="n">
        <v>2165</v>
      </c>
      <c r="C4122" s="12" t="n">
        <v>40</v>
      </c>
      <c r="D4122" s="12" t="n">
        <v>1</v>
      </c>
      <c r="E4122" s="16" t="n">
        <v>2059</v>
      </c>
      <c r="F4122" s="12" t="n">
        <v>0</v>
      </c>
      <c r="G4122" s="12" t="str">
        <f aca="false">INDEX(Products!$C$2:$C$181,MATCH(C4122,Products!$A$2:$A$181,0))</f>
        <v>Home &amp; Kitchen</v>
      </c>
      <c r="H4122" s="16" t="n">
        <f aca="false">INDEX(Products!$E$2:$E$181,MATCH(C4122,Products!$A$2:$A$181,0))</f>
        <v>1180.16</v>
      </c>
      <c r="I4122" s="12" t="str">
        <f aca="false">INDEX(Orders!$G$2:$G$3525,MATCH(B4122,Orders!$A$2:$A$3525,0))</f>
        <v>Delivered</v>
      </c>
      <c r="J4122" s="16" t="n">
        <f aca="false">D4122*E4122*(1-F4122/100)</f>
        <v>2059</v>
      </c>
      <c r="K4122" s="16" t="n">
        <f aca="false">D4122*H4122</f>
        <v>1180.16</v>
      </c>
      <c r="L4122" s="16" t="n">
        <f aca="false">J4122-K4122</f>
        <v>878.84</v>
      </c>
    </row>
    <row r="4123" customFormat="false" ht="15" hidden="false" customHeight="false" outlineLevel="0" collapsed="false">
      <c r="A4123" s="12" t="n">
        <v>4122</v>
      </c>
      <c r="B4123" s="12" t="n">
        <v>2166</v>
      </c>
      <c r="C4123" s="12" t="n">
        <v>37</v>
      </c>
      <c r="D4123" s="12" t="n">
        <v>1</v>
      </c>
      <c r="E4123" s="16" t="n">
        <v>439</v>
      </c>
      <c r="F4123" s="12" t="n">
        <v>0</v>
      </c>
      <c r="G4123" s="12" t="str">
        <f aca="false">INDEX(Products!$C$2:$C$181,MATCH(C4123,Products!$A$2:$A$181,0))</f>
        <v>Home &amp; Kitchen</v>
      </c>
      <c r="H4123" s="16" t="n">
        <f aca="false">INDEX(Products!$E$2:$E$181,MATCH(C4123,Products!$A$2:$A$181,0))</f>
        <v>313.05</v>
      </c>
      <c r="I4123" s="12" t="str">
        <f aca="false">INDEX(Orders!$G$2:$G$3525,MATCH(B4123,Orders!$A$2:$A$3525,0))</f>
        <v>Cancelled</v>
      </c>
      <c r="J4123" s="16" t="n">
        <f aca="false">D4123*E4123*(1-F4123/100)</f>
        <v>439</v>
      </c>
      <c r="K4123" s="16" t="n">
        <f aca="false">D4123*H4123</f>
        <v>313.05</v>
      </c>
      <c r="L4123" s="16" t="n">
        <f aca="false">J4123-K4123</f>
        <v>125.95</v>
      </c>
    </row>
    <row r="4124" customFormat="false" ht="15" hidden="false" customHeight="false" outlineLevel="0" collapsed="false">
      <c r="A4124" s="12" t="n">
        <v>4123</v>
      </c>
      <c r="B4124" s="12" t="n">
        <v>2166</v>
      </c>
      <c r="C4124" s="12" t="n">
        <v>71</v>
      </c>
      <c r="D4124" s="12" t="n">
        <v>1</v>
      </c>
      <c r="E4124" s="16" t="n">
        <v>2909</v>
      </c>
      <c r="F4124" s="12" t="n">
        <v>0</v>
      </c>
      <c r="G4124" s="12" t="str">
        <f aca="false">INDEX(Products!$C$2:$C$181,MATCH(C4124,Products!$A$2:$A$181,0))</f>
        <v>Fashion</v>
      </c>
      <c r="H4124" s="16" t="n">
        <f aca="false">INDEX(Products!$E$2:$E$181,MATCH(C4124,Products!$A$2:$A$181,0))</f>
        <v>1746.44</v>
      </c>
      <c r="I4124" s="12" t="str">
        <f aca="false">INDEX(Orders!$G$2:$G$3525,MATCH(B4124,Orders!$A$2:$A$3525,0))</f>
        <v>Cancelled</v>
      </c>
      <c r="J4124" s="16" t="n">
        <f aca="false">D4124*E4124*(1-F4124/100)</f>
        <v>2909</v>
      </c>
      <c r="K4124" s="16" t="n">
        <f aca="false">D4124*H4124</f>
        <v>1746.44</v>
      </c>
      <c r="L4124" s="16" t="n">
        <f aca="false">J4124-K4124</f>
        <v>1162.56</v>
      </c>
    </row>
    <row r="4125" customFormat="false" ht="15" hidden="false" customHeight="false" outlineLevel="0" collapsed="false">
      <c r="A4125" s="12" t="n">
        <v>4124</v>
      </c>
      <c r="B4125" s="12" t="n">
        <v>2167</v>
      </c>
      <c r="C4125" s="12" t="n">
        <v>157</v>
      </c>
      <c r="D4125" s="12" t="n">
        <v>2</v>
      </c>
      <c r="E4125" s="16" t="n">
        <v>129</v>
      </c>
      <c r="F4125" s="12" t="n">
        <v>5</v>
      </c>
      <c r="G4125" s="12" t="str">
        <f aca="false">INDEX(Products!$C$2:$C$181,MATCH(C4125,Products!$A$2:$A$181,0))</f>
        <v>Books &amp; Stationery</v>
      </c>
      <c r="H4125" s="16" t="n">
        <f aca="false">INDEX(Products!$E$2:$E$181,MATCH(C4125,Products!$A$2:$A$181,0))</f>
        <v>95.79</v>
      </c>
      <c r="I4125" s="12" t="str">
        <f aca="false">INDEX(Orders!$G$2:$G$3525,MATCH(B4125,Orders!$A$2:$A$3525,0))</f>
        <v>Delivered</v>
      </c>
      <c r="J4125" s="16" t="n">
        <f aca="false">D4125*E4125*(1-F4125/100)</f>
        <v>245.1</v>
      </c>
      <c r="K4125" s="16" t="n">
        <f aca="false">D4125*H4125</f>
        <v>191.58</v>
      </c>
      <c r="L4125" s="16" t="n">
        <f aca="false">J4125-K4125</f>
        <v>53.52</v>
      </c>
    </row>
    <row r="4126" customFormat="false" ht="15" hidden="false" customHeight="false" outlineLevel="0" collapsed="false">
      <c r="A4126" s="12" t="n">
        <v>4125</v>
      </c>
      <c r="B4126" s="12" t="n">
        <v>2167</v>
      </c>
      <c r="C4126" s="12" t="n">
        <v>173</v>
      </c>
      <c r="D4126" s="12" t="n">
        <v>1</v>
      </c>
      <c r="E4126" s="16" t="n">
        <v>429</v>
      </c>
      <c r="F4126" s="12" t="n">
        <v>0</v>
      </c>
      <c r="G4126" s="12" t="str">
        <f aca="false">INDEX(Products!$C$2:$C$181,MATCH(C4126,Products!$A$2:$A$181,0))</f>
        <v>Books &amp; Stationery</v>
      </c>
      <c r="H4126" s="16" t="n">
        <f aca="false">INDEX(Products!$E$2:$E$181,MATCH(C4126,Products!$A$2:$A$181,0))</f>
        <v>288.79</v>
      </c>
      <c r="I4126" s="12" t="str">
        <f aca="false">INDEX(Orders!$G$2:$G$3525,MATCH(B4126,Orders!$A$2:$A$3525,0))</f>
        <v>Delivered</v>
      </c>
      <c r="J4126" s="16" t="n">
        <f aca="false">D4126*E4126*(1-F4126/100)</f>
        <v>429</v>
      </c>
      <c r="K4126" s="16" t="n">
        <f aca="false">D4126*H4126</f>
        <v>288.79</v>
      </c>
      <c r="L4126" s="16" t="n">
        <f aca="false">J4126-K4126</f>
        <v>140.21</v>
      </c>
    </row>
    <row r="4127" customFormat="false" ht="15" hidden="false" customHeight="false" outlineLevel="0" collapsed="false">
      <c r="A4127" s="12" t="n">
        <v>4126</v>
      </c>
      <c r="B4127" s="12" t="n">
        <v>2168</v>
      </c>
      <c r="C4127" s="12" t="n">
        <v>19</v>
      </c>
      <c r="D4127" s="12" t="n">
        <v>2</v>
      </c>
      <c r="E4127" s="16" t="n">
        <v>2389</v>
      </c>
      <c r="F4127" s="12" t="n">
        <v>5</v>
      </c>
      <c r="G4127" s="12" t="str">
        <f aca="false">INDEX(Products!$C$2:$C$181,MATCH(C4127,Products!$A$2:$A$181,0))</f>
        <v>Electronics</v>
      </c>
      <c r="H4127" s="16" t="n">
        <f aca="false">INDEX(Products!$E$2:$E$181,MATCH(C4127,Products!$A$2:$A$181,0))</f>
        <v>1360.62</v>
      </c>
      <c r="I4127" s="12" t="str">
        <f aca="false">INDEX(Orders!$G$2:$G$3525,MATCH(B4127,Orders!$A$2:$A$3525,0))</f>
        <v>Delivered</v>
      </c>
      <c r="J4127" s="16" t="n">
        <f aca="false">D4127*E4127*(1-F4127/100)</f>
        <v>4539.1</v>
      </c>
      <c r="K4127" s="16" t="n">
        <f aca="false">D4127*H4127</f>
        <v>2721.24</v>
      </c>
      <c r="L4127" s="16" t="n">
        <f aca="false">J4127-K4127</f>
        <v>1817.86</v>
      </c>
    </row>
    <row r="4128" customFormat="false" ht="15" hidden="false" customHeight="false" outlineLevel="0" collapsed="false">
      <c r="A4128" s="12" t="n">
        <v>4127</v>
      </c>
      <c r="B4128" s="12" t="n">
        <v>2168</v>
      </c>
      <c r="C4128" s="12" t="n">
        <v>103</v>
      </c>
      <c r="D4128" s="12" t="n">
        <v>1</v>
      </c>
      <c r="E4128" s="16" t="n">
        <v>1159</v>
      </c>
      <c r="F4128" s="12" t="n">
        <v>0</v>
      </c>
      <c r="G4128" s="12" t="str">
        <f aca="false">INDEX(Products!$C$2:$C$181,MATCH(C4128,Products!$A$2:$A$181,0))</f>
        <v>Beauty</v>
      </c>
      <c r="H4128" s="16" t="n">
        <f aca="false">INDEX(Products!$E$2:$E$181,MATCH(C4128,Products!$A$2:$A$181,0))</f>
        <v>639.58</v>
      </c>
      <c r="I4128" s="12" t="str">
        <f aca="false">INDEX(Orders!$G$2:$G$3525,MATCH(B4128,Orders!$A$2:$A$3525,0))</f>
        <v>Delivered</v>
      </c>
      <c r="J4128" s="16" t="n">
        <f aca="false">D4128*E4128*(1-F4128/100)</f>
        <v>1159</v>
      </c>
      <c r="K4128" s="16" t="n">
        <f aca="false">D4128*H4128</f>
        <v>639.58</v>
      </c>
      <c r="L4128" s="16" t="n">
        <f aca="false">J4128-K4128</f>
        <v>519.42</v>
      </c>
    </row>
    <row r="4129" customFormat="false" ht="15" hidden="false" customHeight="false" outlineLevel="0" collapsed="false">
      <c r="A4129" s="12" t="n">
        <v>4128</v>
      </c>
      <c r="B4129" s="12" t="n">
        <v>2168</v>
      </c>
      <c r="C4129" s="12" t="n">
        <v>72</v>
      </c>
      <c r="D4129" s="12" t="n">
        <v>1</v>
      </c>
      <c r="E4129" s="16" t="n">
        <v>1649</v>
      </c>
      <c r="F4129" s="12" t="n">
        <v>0</v>
      </c>
      <c r="G4129" s="12" t="str">
        <f aca="false">INDEX(Products!$C$2:$C$181,MATCH(C4129,Products!$A$2:$A$181,0))</f>
        <v>Fashion</v>
      </c>
      <c r="H4129" s="16" t="n">
        <f aca="false">INDEX(Products!$E$2:$E$181,MATCH(C4129,Products!$A$2:$A$181,0))</f>
        <v>1006.18</v>
      </c>
      <c r="I4129" s="12" t="str">
        <f aca="false">INDEX(Orders!$G$2:$G$3525,MATCH(B4129,Orders!$A$2:$A$3525,0))</f>
        <v>Delivered</v>
      </c>
      <c r="J4129" s="16" t="n">
        <f aca="false">D4129*E4129*(1-F4129/100)</f>
        <v>1649</v>
      </c>
      <c r="K4129" s="16" t="n">
        <f aca="false">D4129*H4129</f>
        <v>1006.18</v>
      </c>
      <c r="L4129" s="16" t="n">
        <f aca="false">J4129-K4129</f>
        <v>642.82</v>
      </c>
    </row>
    <row r="4130" customFormat="false" ht="15" hidden="false" customHeight="false" outlineLevel="0" collapsed="false">
      <c r="A4130" s="12" t="n">
        <v>4129</v>
      </c>
      <c r="B4130" s="12" t="n">
        <v>2169</v>
      </c>
      <c r="C4130" s="12" t="n">
        <v>11</v>
      </c>
      <c r="D4130" s="12" t="n">
        <v>1</v>
      </c>
      <c r="E4130" s="16" t="n">
        <v>3989</v>
      </c>
      <c r="F4130" s="12" t="n">
        <v>0</v>
      </c>
      <c r="G4130" s="12" t="str">
        <f aca="false">INDEX(Products!$C$2:$C$181,MATCH(C4130,Products!$A$2:$A$181,0))</f>
        <v>Electronics</v>
      </c>
      <c r="H4130" s="16" t="n">
        <f aca="false">INDEX(Products!$E$2:$E$181,MATCH(C4130,Products!$A$2:$A$181,0))</f>
        <v>2305.24</v>
      </c>
      <c r="I4130" s="12" t="str">
        <f aca="false">INDEX(Orders!$G$2:$G$3525,MATCH(B4130,Orders!$A$2:$A$3525,0))</f>
        <v>Delivered</v>
      </c>
      <c r="J4130" s="16" t="n">
        <f aca="false">D4130*E4130*(1-F4130/100)</f>
        <v>3989</v>
      </c>
      <c r="K4130" s="16" t="n">
        <f aca="false">D4130*H4130</f>
        <v>2305.24</v>
      </c>
      <c r="L4130" s="16" t="n">
        <f aca="false">J4130-K4130</f>
        <v>1683.76</v>
      </c>
    </row>
    <row r="4131" customFormat="false" ht="15" hidden="false" customHeight="false" outlineLevel="0" collapsed="false">
      <c r="A4131" s="12" t="n">
        <v>4130</v>
      </c>
      <c r="B4131" s="12" t="n">
        <v>2169</v>
      </c>
      <c r="C4131" s="12" t="n">
        <v>19</v>
      </c>
      <c r="D4131" s="12" t="n">
        <v>1</v>
      </c>
      <c r="E4131" s="16" t="n">
        <v>2389</v>
      </c>
      <c r="F4131" s="12" t="n">
        <v>15</v>
      </c>
      <c r="G4131" s="12" t="str">
        <f aca="false">INDEX(Products!$C$2:$C$181,MATCH(C4131,Products!$A$2:$A$181,0))</f>
        <v>Electronics</v>
      </c>
      <c r="H4131" s="16" t="n">
        <f aca="false">INDEX(Products!$E$2:$E$181,MATCH(C4131,Products!$A$2:$A$181,0))</f>
        <v>1360.62</v>
      </c>
      <c r="I4131" s="12" t="str">
        <f aca="false">INDEX(Orders!$G$2:$G$3525,MATCH(B4131,Orders!$A$2:$A$3525,0))</f>
        <v>Delivered</v>
      </c>
      <c r="J4131" s="16" t="n">
        <f aca="false">D4131*E4131*(1-F4131/100)</f>
        <v>2030.65</v>
      </c>
      <c r="K4131" s="16" t="n">
        <f aca="false">D4131*H4131</f>
        <v>1360.62</v>
      </c>
      <c r="L4131" s="16" t="n">
        <f aca="false">J4131-K4131</f>
        <v>670.03</v>
      </c>
    </row>
    <row r="4132" customFormat="false" ht="15" hidden="false" customHeight="false" outlineLevel="0" collapsed="false">
      <c r="A4132" s="12" t="n">
        <v>4131</v>
      </c>
      <c r="B4132" s="12" t="n">
        <v>2170</v>
      </c>
      <c r="C4132" s="12" t="n">
        <v>94</v>
      </c>
      <c r="D4132" s="12" t="n">
        <v>1</v>
      </c>
      <c r="E4132" s="16" t="n">
        <v>1509</v>
      </c>
      <c r="F4132" s="12" t="n">
        <v>10</v>
      </c>
      <c r="G4132" s="12" t="str">
        <f aca="false">INDEX(Products!$C$2:$C$181,MATCH(C4132,Products!$A$2:$A$181,0))</f>
        <v>Beauty</v>
      </c>
      <c r="H4132" s="16" t="n">
        <f aca="false">INDEX(Products!$E$2:$E$181,MATCH(C4132,Products!$A$2:$A$181,0))</f>
        <v>997.51</v>
      </c>
      <c r="I4132" s="12" t="str">
        <f aca="false">INDEX(Orders!$G$2:$G$3525,MATCH(B4132,Orders!$A$2:$A$3525,0))</f>
        <v>Delivered</v>
      </c>
      <c r="J4132" s="16" t="n">
        <f aca="false">D4132*E4132*(1-F4132/100)</f>
        <v>1358.1</v>
      </c>
      <c r="K4132" s="16" t="n">
        <f aca="false">D4132*H4132</f>
        <v>997.51</v>
      </c>
      <c r="L4132" s="16" t="n">
        <f aca="false">J4132-K4132</f>
        <v>360.59</v>
      </c>
    </row>
    <row r="4133" customFormat="false" ht="15" hidden="false" customHeight="false" outlineLevel="0" collapsed="false">
      <c r="A4133" s="12" t="n">
        <v>4132</v>
      </c>
      <c r="B4133" s="12" t="n">
        <v>2170</v>
      </c>
      <c r="C4133" s="12" t="n">
        <v>116</v>
      </c>
      <c r="D4133" s="12" t="n">
        <v>1</v>
      </c>
      <c r="E4133" s="16" t="n">
        <v>1469</v>
      </c>
      <c r="F4133" s="12" t="n">
        <v>0</v>
      </c>
      <c r="G4133" s="12" t="str">
        <f aca="false">INDEX(Products!$C$2:$C$181,MATCH(C4133,Products!$A$2:$A$181,0))</f>
        <v>Beauty</v>
      </c>
      <c r="H4133" s="16" t="n">
        <f aca="false">INDEX(Products!$E$2:$E$181,MATCH(C4133,Products!$A$2:$A$181,0))</f>
        <v>955.62</v>
      </c>
      <c r="I4133" s="12" t="str">
        <f aca="false">INDEX(Orders!$G$2:$G$3525,MATCH(B4133,Orders!$A$2:$A$3525,0))</f>
        <v>Delivered</v>
      </c>
      <c r="J4133" s="16" t="n">
        <f aca="false">D4133*E4133*(1-F4133/100)</f>
        <v>1469</v>
      </c>
      <c r="K4133" s="16" t="n">
        <f aca="false">D4133*H4133</f>
        <v>955.62</v>
      </c>
      <c r="L4133" s="16" t="n">
        <f aca="false">J4133-K4133</f>
        <v>513.38</v>
      </c>
    </row>
    <row r="4134" customFormat="false" ht="15" hidden="false" customHeight="false" outlineLevel="0" collapsed="false">
      <c r="A4134" s="12" t="n">
        <v>4133</v>
      </c>
      <c r="B4134" s="12" t="n">
        <v>2171</v>
      </c>
      <c r="C4134" s="12" t="n">
        <v>47</v>
      </c>
      <c r="D4134" s="12" t="n">
        <v>1</v>
      </c>
      <c r="E4134" s="16" t="n">
        <v>3909</v>
      </c>
      <c r="F4134" s="12" t="n">
        <v>0</v>
      </c>
      <c r="G4134" s="12" t="str">
        <f aca="false">INDEX(Products!$C$2:$C$181,MATCH(C4134,Products!$A$2:$A$181,0))</f>
        <v>Home &amp; Kitchen</v>
      </c>
      <c r="H4134" s="16" t="n">
        <f aca="false">INDEX(Products!$E$2:$E$181,MATCH(C4134,Products!$A$2:$A$181,0))</f>
        <v>2588.76</v>
      </c>
      <c r="I4134" s="12" t="str">
        <f aca="false">INDEX(Orders!$G$2:$G$3525,MATCH(B4134,Orders!$A$2:$A$3525,0))</f>
        <v>Returned</v>
      </c>
      <c r="J4134" s="16" t="n">
        <f aca="false">D4134*E4134*(1-F4134/100)</f>
        <v>3909</v>
      </c>
      <c r="K4134" s="16" t="n">
        <f aca="false">D4134*H4134</f>
        <v>2588.76</v>
      </c>
      <c r="L4134" s="16" t="n">
        <f aca="false">J4134-K4134</f>
        <v>1320.24</v>
      </c>
    </row>
    <row r="4135" customFormat="false" ht="15" hidden="false" customHeight="false" outlineLevel="0" collapsed="false">
      <c r="A4135" s="12" t="n">
        <v>4134</v>
      </c>
      <c r="B4135" s="12" t="n">
        <v>2171</v>
      </c>
      <c r="C4135" s="12" t="n">
        <v>106</v>
      </c>
      <c r="D4135" s="12" t="n">
        <v>1</v>
      </c>
      <c r="E4135" s="16" t="n">
        <v>1069</v>
      </c>
      <c r="F4135" s="12" t="n">
        <v>0</v>
      </c>
      <c r="G4135" s="12" t="str">
        <f aca="false">INDEX(Products!$C$2:$C$181,MATCH(C4135,Products!$A$2:$A$181,0))</f>
        <v>Beauty</v>
      </c>
      <c r="H4135" s="16" t="n">
        <f aca="false">INDEX(Products!$E$2:$E$181,MATCH(C4135,Products!$A$2:$A$181,0))</f>
        <v>735.88</v>
      </c>
      <c r="I4135" s="12" t="str">
        <f aca="false">INDEX(Orders!$G$2:$G$3525,MATCH(B4135,Orders!$A$2:$A$3525,0))</f>
        <v>Returned</v>
      </c>
      <c r="J4135" s="16" t="n">
        <f aca="false">D4135*E4135*(1-F4135/100)</f>
        <v>1069</v>
      </c>
      <c r="K4135" s="16" t="n">
        <f aca="false">D4135*H4135</f>
        <v>735.88</v>
      </c>
      <c r="L4135" s="16" t="n">
        <f aca="false">J4135-K4135</f>
        <v>333.12</v>
      </c>
    </row>
    <row r="4136" customFormat="false" ht="15" hidden="false" customHeight="false" outlineLevel="0" collapsed="false">
      <c r="A4136" s="12" t="n">
        <v>4135</v>
      </c>
      <c r="B4136" s="12" t="n">
        <v>2171</v>
      </c>
      <c r="C4136" s="12" t="n">
        <v>16</v>
      </c>
      <c r="D4136" s="12" t="n">
        <v>2</v>
      </c>
      <c r="E4136" s="16" t="n">
        <v>3969</v>
      </c>
      <c r="F4136" s="12" t="n">
        <v>0</v>
      </c>
      <c r="G4136" s="12" t="str">
        <f aca="false">INDEX(Products!$C$2:$C$181,MATCH(C4136,Products!$A$2:$A$181,0))</f>
        <v>Electronics</v>
      </c>
      <c r="H4136" s="16" t="n">
        <f aca="false">INDEX(Products!$E$2:$E$181,MATCH(C4136,Products!$A$2:$A$181,0))</f>
        <v>2318.31</v>
      </c>
      <c r="I4136" s="12" t="str">
        <f aca="false">INDEX(Orders!$G$2:$G$3525,MATCH(B4136,Orders!$A$2:$A$3525,0))</f>
        <v>Returned</v>
      </c>
      <c r="J4136" s="16" t="n">
        <f aca="false">D4136*E4136*(1-F4136/100)</f>
        <v>7938</v>
      </c>
      <c r="K4136" s="16" t="n">
        <f aca="false">D4136*H4136</f>
        <v>4636.62</v>
      </c>
      <c r="L4136" s="16" t="n">
        <f aca="false">J4136-K4136</f>
        <v>3301.38</v>
      </c>
    </row>
    <row r="4137" customFormat="false" ht="15" hidden="false" customHeight="false" outlineLevel="0" collapsed="false">
      <c r="A4137" s="12" t="n">
        <v>4136</v>
      </c>
      <c r="B4137" s="12" t="n">
        <v>2172</v>
      </c>
      <c r="C4137" s="12" t="n">
        <v>172</v>
      </c>
      <c r="D4137" s="12" t="n">
        <v>2</v>
      </c>
      <c r="E4137" s="16" t="n">
        <v>249</v>
      </c>
      <c r="F4137" s="12" t="n">
        <v>0</v>
      </c>
      <c r="G4137" s="12" t="str">
        <f aca="false">INDEX(Products!$C$2:$C$181,MATCH(C4137,Products!$A$2:$A$181,0))</f>
        <v>Books &amp; Stationery</v>
      </c>
      <c r="H4137" s="16" t="n">
        <f aca="false">INDEX(Products!$E$2:$E$181,MATCH(C4137,Products!$A$2:$A$181,0))</f>
        <v>158.56</v>
      </c>
      <c r="I4137" s="12" t="str">
        <f aca="false">INDEX(Orders!$G$2:$G$3525,MATCH(B4137,Orders!$A$2:$A$3525,0))</f>
        <v>Delivered</v>
      </c>
      <c r="J4137" s="16" t="n">
        <f aca="false">D4137*E4137*(1-F4137/100)</f>
        <v>498</v>
      </c>
      <c r="K4137" s="16" t="n">
        <f aca="false">D4137*H4137</f>
        <v>317.12</v>
      </c>
      <c r="L4137" s="16" t="n">
        <f aca="false">J4137-K4137</f>
        <v>180.88</v>
      </c>
    </row>
    <row r="4138" customFormat="false" ht="15" hidden="false" customHeight="false" outlineLevel="0" collapsed="false">
      <c r="A4138" s="12" t="n">
        <v>4137</v>
      </c>
      <c r="B4138" s="12" t="n">
        <v>2173</v>
      </c>
      <c r="C4138" s="12" t="n">
        <v>58</v>
      </c>
      <c r="D4138" s="12" t="n">
        <v>2</v>
      </c>
      <c r="E4138" s="16" t="n">
        <v>3319</v>
      </c>
      <c r="F4138" s="12" t="n">
        <v>15</v>
      </c>
      <c r="G4138" s="12" t="str">
        <f aca="false">INDEX(Products!$C$2:$C$181,MATCH(C4138,Products!$A$2:$A$181,0))</f>
        <v>Home &amp; Kitchen</v>
      </c>
      <c r="H4138" s="16" t="n">
        <f aca="false">INDEX(Products!$E$2:$E$181,MATCH(C4138,Products!$A$2:$A$181,0))</f>
        <v>2403.93</v>
      </c>
      <c r="I4138" s="12" t="str">
        <f aca="false">INDEX(Orders!$G$2:$G$3525,MATCH(B4138,Orders!$A$2:$A$3525,0))</f>
        <v>Delivered</v>
      </c>
      <c r="J4138" s="16" t="n">
        <f aca="false">D4138*E4138*(1-F4138/100)</f>
        <v>5642.3</v>
      </c>
      <c r="K4138" s="16" t="n">
        <f aca="false">D4138*H4138</f>
        <v>4807.86</v>
      </c>
      <c r="L4138" s="16" t="n">
        <f aca="false">J4138-K4138</f>
        <v>834.440000000001</v>
      </c>
    </row>
    <row r="4139" customFormat="false" ht="15" hidden="false" customHeight="false" outlineLevel="0" collapsed="false">
      <c r="A4139" s="12" t="n">
        <v>4138</v>
      </c>
      <c r="B4139" s="12" t="n">
        <v>2173</v>
      </c>
      <c r="C4139" s="12" t="n">
        <v>134</v>
      </c>
      <c r="D4139" s="12" t="n">
        <v>2</v>
      </c>
      <c r="E4139" s="16" t="n">
        <v>2869</v>
      </c>
      <c r="F4139" s="12" t="n">
        <v>0</v>
      </c>
      <c r="G4139" s="12" t="str">
        <f aca="false">INDEX(Products!$C$2:$C$181,MATCH(C4139,Products!$A$2:$A$181,0))</f>
        <v>Sports &amp; Fitness</v>
      </c>
      <c r="H4139" s="16" t="n">
        <f aca="false">INDEX(Products!$E$2:$E$181,MATCH(C4139,Products!$A$2:$A$181,0))</f>
        <v>1981.04</v>
      </c>
      <c r="I4139" s="12" t="str">
        <f aca="false">INDEX(Orders!$G$2:$G$3525,MATCH(B4139,Orders!$A$2:$A$3525,0))</f>
        <v>Delivered</v>
      </c>
      <c r="J4139" s="16" t="n">
        <f aca="false">D4139*E4139*(1-F4139/100)</f>
        <v>5738</v>
      </c>
      <c r="K4139" s="16" t="n">
        <f aca="false">D4139*H4139</f>
        <v>3962.08</v>
      </c>
      <c r="L4139" s="16" t="n">
        <f aca="false">J4139-K4139</f>
        <v>1775.92</v>
      </c>
    </row>
    <row r="4140" customFormat="false" ht="15" hidden="false" customHeight="false" outlineLevel="0" collapsed="false">
      <c r="A4140" s="12" t="n">
        <v>4139</v>
      </c>
      <c r="B4140" s="12" t="n">
        <v>2174</v>
      </c>
      <c r="C4140" s="12" t="n">
        <v>175</v>
      </c>
      <c r="D4140" s="12" t="n">
        <v>1</v>
      </c>
      <c r="E4140" s="16" t="n">
        <v>409</v>
      </c>
      <c r="F4140" s="12" t="n">
        <v>0</v>
      </c>
      <c r="G4140" s="12" t="str">
        <f aca="false">INDEX(Products!$C$2:$C$181,MATCH(C4140,Products!$A$2:$A$181,0))</f>
        <v>Books &amp; Stationery</v>
      </c>
      <c r="H4140" s="16" t="n">
        <f aca="false">INDEX(Products!$E$2:$E$181,MATCH(C4140,Products!$A$2:$A$181,0))</f>
        <v>276.15</v>
      </c>
      <c r="I4140" s="12" t="str">
        <f aca="false">INDEX(Orders!$G$2:$G$3525,MATCH(B4140,Orders!$A$2:$A$3525,0))</f>
        <v>Delivered</v>
      </c>
      <c r="J4140" s="16" t="n">
        <f aca="false">D4140*E4140*(1-F4140/100)</f>
        <v>409</v>
      </c>
      <c r="K4140" s="16" t="n">
        <f aca="false">D4140*H4140</f>
        <v>276.15</v>
      </c>
      <c r="L4140" s="16" t="n">
        <f aca="false">J4140-K4140</f>
        <v>132.85</v>
      </c>
    </row>
    <row r="4141" customFormat="false" ht="15" hidden="false" customHeight="false" outlineLevel="0" collapsed="false">
      <c r="A4141" s="12" t="n">
        <v>4140</v>
      </c>
      <c r="B4141" s="12" t="n">
        <v>2174</v>
      </c>
      <c r="C4141" s="12" t="n">
        <v>103</v>
      </c>
      <c r="D4141" s="12" t="n">
        <v>1</v>
      </c>
      <c r="E4141" s="16" t="n">
        <v>1159</v>
      </c>
      <c r="F4141" s="12" t="n">
        <v>0</v>
      </c>
      <c r="G4141" s="12" t="str">
        <f aca="false">INDEX(Products!$C$2:$C$181,MATCH(C4141,Products!$A$2:$A$181,0))</f>
        <v>Beauty</v>
      </c>
      <c r="H4141" s="16" t="n">
        <f aca="false">INDEX(Products!$E$2:$E$181,MATCH(C4141,Products!$A$2:$A$181,0))</f>
        <v>639.58</v>
      </c>
      <c r="I4141" s="12" t="str">
        <f aca="false">INDEX(Orders!$G$2:$G$3525,MATCH(B4141,Orders!$A$2:$A$3525,0))</f>
        <v>Delivered</v>
      </c>
      <c r="J4141" s="16" t="n">
        <f aca="false">D4141*E4141*(1-F4141/100)</f>
        <v>1159</v>
      </c>
      <c r="K4141" s="16" t="n">
        <f aca="false">D4141*H4141</f>
        <v>639.58</v>
      </c>
      <c r="L4141" s="16" t="n">
        <f aca="false">J4141-K4141</f>
        <v>519.42</v>
      </c>
    </row>
    <row r="4142" customFormat="false" ht="15" hidden="false" customHeight="false" outlineLevel="0" collapsed="false">
      <c r="A4142" s="12" t="n">
        <v>4141</v>
      </c>
      <c r="B4142" s="12" t="n">
        <v>2175</v>
      </c>
      <c r="C4142" s="12" t="n">
        <v>47</v>
      </c>
      <c r="D4142" s="12" t="n">
        <v>1</v>
      </c>
      <c r="E4142" s="16" t="n">
        <v>3909</v>
      </c>
      <c r="F4142" s="12" t="n">
        <v>0</v>
      </c>
      <c r="G4142" s="12" t="str">
        <f aca="false">INDEX(Products!$C$2:$C$181,MATCH(C4142,Products!$A$2:$A$181,0))</f>
        <v>Home &amp; Kitchen</v>
      </c>
      <c r="H4142" s="16" t="n">
        <f aca="false">INDEX(Products!$E$2:$E$181,MATCH(C4142,Products!$A$2:$A$181,0))</f>
        <v>2588.76</v>
      </c>
      <c r="I4142" s="12" t="str">
        <f aca="false">INDEX(Orders!$G$2:$G$3525,MATCH(B4142,Orders!$A$2:$A$3525,0))</f>
        <v>Delivered</v>
      </c>
      <c r="J4142" s="16" t="n">
        <f aca="false">D4142*E4142*(1-F4142/100)</f>
        <v>3909</v>
      </c>
      <c r="K4142" s="16" t="n">
        <f aca="false">D4142*H4142</f>
        <v>2588.76</v>
      </c>
      <c r="L4142" s="16" t="n">
        <f aca="false">J4142-K4142</f>
        <v>1320.24</v>
      </c>
    </row>
    <row r="4143" customFormat="false" ht="15" hidden="false" customHeight="false" outlineLevel="0" collapsed="false">
      <c r="A4143" s="12" t="n">
        <v>4142</v>
      </c>
      <c r="B4143" s="12" t="n">
        <v>2175</v>
      </c>
      <c r="C4143" s="12" t="n">
        <v>13</v>
      </c>
      <c r="D4143" s="12" t="n">
        <v>1</v>
      </c>
      <c r="E4143" s="16" t="n">
        <v>3179</v>
      </c>
      <c r="F4143" s="12" t="n">
        <v>5</v>
      </c>
      <c r="G4143" s="12" t="str">
        <f aca="false">INDEX(Products!$C$2:$C$181,MATCH(C4143,Products!$A$2:$A$181,0))</f>
        <v>Electronics</v>
      </c>
      <c r="H4143" s="16" t="n">
        <f aca="false">INDEX(Products!$E$2:$E$181,MATCH(C4143,Products!$A$2:$A$181,0))</f>
        <v>2247.66</v>
      </c>
      <c r="I4143" s="12" t="str">
        <f aca="false">INDEX(Orders!$G$2:$G$3525,MATCH(B4143,Orders!$A$2:$A$3525,0))</f>
        <v>Delivered</v>
      </c>
      <c r="J4143" s="16" t="n">
        <f aca="false">D4143*E4143*(1-F4143/100)</f>
        <v>3020.05</v>
      </c>
      <c r="K4143" s="16" t="n">
        <f aca="false">D4143*H4143</f>
        <v>2247.66</v>
      </c>
      <c r="L4143" s="16" t="n">
        <f aca="false">J4143-K4143</f>
        <v>772.39</v>
      </c>
    </row>
    <row r="4144" customFormat="false" ht="15" hidden="false" customHeight="false" outlineLevel="0" collapsed="false">
      <c r="A4144" s="12" t="n">
        <v>4143</v>
      </c>
      <c r="B4144" s="12" t="n">
        <v>2175</v>
      </c>
      <c r="C4144" s="12" t="n">
        <v>109</v>
      </c>
      <c r="D4144" s="12" t="n">
        <v>1</v>
      </c>
      <c r="E4144" s="16" t="n">
        <v>699</v>
      </c>
      <c r="F4144" s="12" t="n">
        <v>0</v>
      </c>
      <c r="G4144" s="12" t="str">
        <f aca="false">INDEX(Products!$C$2:$C$181,MATCH(C4144,Products!$A$2:$A$181,0))</f>
        <v>Beauty</v>
      </c>
      <c r="H4144" s="16" t="n">
        <f aca="false">INDEX(Products!$E$2:$E$181,MATCH(C4144,Products!$A$2:$A$181,0))</f>
        <v>488.81</v>
      </c>
      <c r="I4144" s="12" t="str">
        <f aca="false">INDEX(Orders!$G$2:$G$3525,MATCH(B4144,Orders!$A$2:$A$3525,0))</f>
        <v>Delivered</v>
      </c>
      <c r="J4144" s="16" t="n">
        <f aca="false">D4144*E4144*(1-F4144/100)</f>
        <v>699</v>
      </c>
      <c r="K4144" s="16" t="n">
        <f aca="false">D4144*H4144</f>
        <v>488.81</v>
      </c>
      <c r="L4144" s="16" t="n">
        <f aca="false">J4144-K4144</f>
        <v>210.19</v>
      </c>
    </row>
    <row r="4145" customFormat="false" ht="15" hidden="false" customHeight="false" outlineLevel="0" collapsed="false">
      <c r="A4145" s="12" t="n">
        <v>4144</v>
      </c>
      <c r="B4145" s="12" t="n">
        <v>2176</v>
      </c>
      <c r="C4145" s="12" t="n">
        <v>119</v>
      </c>
      <c r="D4145" s="12" t="n">
        <v>1</v>
      </c>
      <c r="E4145" s="16" t="n">
        <v>619</v>
      </c>
      <c r="F4145" s="12" t="n">
        <v>0</v>
      </c>
      <c r="G4145" s="12" t="str">
        <f aca="false">INDEX(Products!$C$2:$C$181,MATCH(C4145,Products!$A$2:$A$181,0))</f>
        <v>Beauty</v>
      </c>
      <c r="H4145" s="16" t="n">
        <f aca="false">INDEX(Products!$E$2:$E$181,MATCH(C4145,Products!$A$2:$A$181,0))</f>
        <v>343.46</v>
      </c>
      <c r="I4145" s="12" t="str">
        <f aca="false">INDEX(Orders!$G$2:$G$3525,MATCH(B4145,Orders!$A$2:$A$3525,0))</f>
        <v>Delivered</v>
      </c>
      <c r="J4145" s="16" t="n">
        <f aca="false">D4145*E4145*(1-F4145/100)</f>
        <v>619</v>
      </c>
      <c r="K4145" s="16" t="n">
        <f aca="false">D4145*H4145</f>
        <v>343.46</v>
      </c>
      <c r="L4145" s="16" t="n">
        <f aca="false">J4145-K4145</f>
        <v>275.54</v>
      </c>
    </row>
    <row r="4146" customFormat="false" ht="15" hidden="false" customHeight="false" outlineLevel="0" collapsed="false">
      <c r="A4146" s="12" t="n">
        <v>4145</v>
      </c>
      <c r="B4146" s="12" t="n">
        <v>2177</v>
      </c>
      <c r="C4146" s="12" t="n">
        <v>126</v>
      </c>
      <c r="D4146" s="12" t="n">
        <v>1</v>
      </c>
      <c r="E4146" s="16" t="n">
        <v>1359</v>
      </c>
      <c r="F4146" s="12" t="n">
        <v>0</v>
      </c>
      <c r="G4146" s="12" t="str">
        <f aca="false">INDEX(Products!$C$2:$C$181,MATCH(C4146,Products!$A$2:$A$181,0))</f>
        <v>Sports &amp; Fitness</v>
      </c>
      <c r="H4146" s="16" t="n">
        <f aca="false">INDEX(Products!$E$2:$E$181,MATCH(C4146,Products!$A$2:$A$181,0))</f>
        <v>852.12</v>
      </c>
      <c r="I4146" s="12" t="str">
        <f aca="false">INDEX(Orders!$G$2:$G$3525,MATCH(B4146,Orders!$A$2:$A$3525,0))</f>
        <v>Cancelled</v>
      </c>
      <c r="J4146" s="16" t="n">
        <f aca="false">D4146*E4146*(1-F4146/100)</f>
        <v>1359</v>
      </c>
      <c r="K4146" s="16" t="n">
        <f aca="false">D4146*H4146</f>
        <v>852.12</v>
      </c>
      <c r="L4146" s="16" t="n">
        <f aca="false">J4146-K4146</f>
        <v>506.88</v>
      </c>
    </row>
    <row r="4147" customFormat="false" ht="15" hidden="false" customHeight="false" outlineLevel="0" collapsed="false">
      <c r="A4147" s="12" t="n">
        <v>4146</v>
      </c>
      <c r="B4147" s="12" t="n">
        <v>2178</v>
      </c>
      <c r="C4147" s="12" t="n">
        <v>44</v>
      </c>
      <c r="D4147" s="12" t="n">
        <v>1</v>
      </c>
      <c r="E4147" s="16" t="n">
        <v>3769</v>
      </c>
      <c r="F4147" s="12" t="n">
        <v>0</v>
      </c>
      <c r="G4147" s="12" t="str">
        <f aca="false">INDEX(Products!$C$2:$C$181,MATCH(C4147,Products!$A$2:$A$181,0))</f>
        <v>Home &amp; Kitchen</v>
      </c>
      <c r="H4147" s="16" t="n">
        <f aca="false">INDEX(Products!$E$2:$E$181,MATCH(C4147,Products!$A$2:$A$181,0))</f>
        <v>2553.54</v>
      </c>
      <c r="I4147" s="12" t="str">
        <f aca="false">INDEX(Orders!$G$2:$G$3525,MATCH(B4147,Orders!$A$2:$A$3525,0))</f>
        <v>Delivered</v>
      </c>
      <c r="J4147" s="16" t="n">
        <f aca="false">D4147*E4147*(1-F4147/100)</f>
        <v>3769</v>
      </c>
      <c r="K4147" s="16" t="n">
        <f aca="false">D4147*H4147</f>
        <v>2553.54</v>
      </c>
      <c r="L4147" s="16" t="n">
        <f aca="false">J4147-K4147</f>
        <v>1215.46</v>
      </c>
    </row>
    <row r="4148" customFormat="false" ht="15" hidden="false" customHeight="false" outlineLevel="0" collapsed="false">
      <c r="A4148" s="12" t="n">
        <v>4147</v>
      </c>
      <c r="B4148" s="12" t="n">
        <v>2178</v>
      </c>
      <c r="C4148" s="12" t="n">
        <v>92</v>
      </c>
      <c r="D4148" s="12" t="n">
        <v>1</v>
      </c>
      <c r="E4148" s="16" t="n">
        <v>1689</v>
      </c>
      <c r="F4148" s="12" t="n">
        <v>0</v>
      </c>
      <c r="G4148" s="12" t="str">
        <f aca="false">INDEX(Products!$C$2:$C$181,MATCH(C4148,Products!$A$2:$A$181,0))</f>
        <v>Beauty</v>
      </c>
      <c r="H4148" s="16" t="n">
        <f aca="false">INDEX(Products!$E$2:$E$181,MATCH(C4148,Products!$A$2:$A$181,0))</f>
        <v>1225.32</v>
      </c>
      <c r="I4148" s="12" t="str">
        <f aca="false">INDEX(Orders!$G$2:$G$3525,MATCH(B4148,Orders!$A$2:$A$3525,0))</f>
        <v>Delivered</v>
      </c>
      <c r="J4148" s="16" t="n">
        <f aca="false">D4148*E4148*(1-F4148/100)</f>
        <v>1689</v>
      </c>
      <c r="K4148" s="16" t="n">
        <f aca="false">D4148*H4148</f>
        <v>1225.32</v>
      </c>
      <c r="L4148" s="16" t="n">
        <f aca="false">J4148-K4148</f>
        <v>463.68</v>
      </c>
    </row>
    <row r="4149" customFormat="false" ht="15" hidden="false" customHeight="false" outlineLevel="0" collapsed="false">
      <c r="A4149" s="12" t="n">
        <v>4148</v>
      </c>
      <c r="B4149" s="12" t="n">
        <v>2179</v>
      </c>
      <c r="C4149" s="12" t="n">
        <v>33</v>
      </c>
      <c r="D4149" s="12" t="n">
        <v>1</v>
      </c>
      <c r="E4149" s="16" t="n">
        <v>1699</v>
      </c>
      <c r="F4149" s="12" t="n">
        <v>0</v>
      </c>
      <c r="G4149" s="12" t="str">
        <f aca="false">INDEX(Products!$C$2:$C$181,MATCH(C4149,Products!$A$2:$A$181,0))</f>
        <v>Home &amp; Kitchen</v>
      </c>
      <c r="H4149" s="16" t="n">
        <f aca="false">INDEX(Products!$E$2:$E$181,MATCH(C4149,Products!$A$2:$A$181,0))</f>
        <v>1118.86</v>
      </c>
      <c r="I4149" s="12" t="str">
        <f aca="false">INDEX(Orders!$G$2:$G$3525,MATCH(B4149,Orders!$A$2:$A$3525,0))</f>
        <v>Delivered</v>
      </c>
      <c r="J4149" s="16" t="n">
        <f aca="false">D4149*E4149*(1-F4149/100)</f>
        <v>1699</v>
      </c>
      <c r="K4149" s="16" t="n">
        <f aca="false">D4149*H4149</f>
        <v>1118.86</v>
      </c>
      <c r="L4149" s="16" t="n">
        <f aca="false">J4149-K4149</f>
        <v>580.14</v>
      </c>
    </row>
    <row r="4150" customFormat="false" ht="15" hidden="false" customHeight="false" outlineLevel="0" collapsed="false">
      <c r="A4150" s="12" t="n">
        <v>4149</v>
      </c>
      <c r="B4150" s="12" t="n">
        <v>2179</v>
      </c>
      <c r="C4150" s="12" t="n">
        <v>43</v>
      </c>
      <c r="D4150" s="12" t="n">
        <v>2</v>
      </c>
      <c r="E4150" s="16" t="n">
        <v>1839</v>
      </c>
      <c r="F4150" s="12" t="n">
        <v>0</v>
      </c>
      <c r="G4150" s="12" t="str">
        <f aca="false">INDEX(Products!$C$2:$C$181,MATCH(C4150,Products!$A$2:$A$181,0))</f>
        <v>Home &amp; Kitchen</v>
      </c>
      <c r="H4150" s="16" t="n">
        <f aca="false">INDEX(Products!$E$2:$E$181,MATCH(C4150,Products!$A$2:$A$181,0))</f>
        <v>1131.05</v>
      </c>
      <c r="I4150" s="12" t="str">
        <f aca="false">INDEX(Orders!$G$2:$G$3525,MATCH(B4150,Orders!$A$2:$A$3525,0))</f>
        <v>Delivered</v>
      </c>
      <c r="J4150" s="16" t="n">
        <f aca="false">D4150*E4150*(1-F4150/100)</f>
        <v>3678</v>
      </c>
      <c r="K4150" s="16" t="n">
        <f aca="false">D4150*H4150</f>
        <v>2262.1</v>
      </c>
      <c r="L4150" s="16" t="n">
        <f aca="false">J4150-K4150</f>
        <v>1415.9</v>
      </c>
    </row>
    <row r="4151" customFormat="false" ht="15" hidden="false" customHeight="false" outlineLevel="0" collapsed="false">
      <c r="A4151" s="12" t="n">
        <v>4150</v>
      </c>
      <c r="B4151" s="12" t="n">
        <v>2180</v>
      </c>
      <c r="C4151" s="12" t="n">
        <v>97</v>
      </c>
      <c r="D4151" s="12" t="n">
        <v>1</v>
      </c>
      <c r="E4151" s="16" t="n">
        <v>1649</v>
      </c>
      <c r="F4151" s="12" t="n">
        <v>0</v>
      </c>
      <c r="G4151" s="12" t="str">
        <f aca="false">INDEX(Products!$C$2:$C$181,MATCH(C4151,Products!$A$2:$A$181,0))</f>
        <v>Beauty</v>
      </c>
      <c r="H4151" s="16" t="n">
        <f aca="false">INDEX(Products!$E$2:$E$181,MATCH(C4151,Products!$A$2:$A$181,0))</f>
        <v>1115.75</v>
      </c>
      <c r="I4151" s="12" t="str">
        <f aca="false">INDEX(Orders!$G$2:$G$3525,MATCH(B4151,Orders!$A$2:$A$3525,0))</f>
        <v>Returned</v>
      </c>
      <c r="J4151" s="16" t="n">
        <f aca="false">D4151*E4151*(1-F4151/100)</f>
        <v>1649</v>
      </c>
      <c r="K4151" s="16" t="n">
        <f aca="false">D4151*H4151</f>
        <v>1115.75</v>
      </c>
      <c r="L4151" s="16" t="n">
        <f aca="false">J4151-K4151</f>
        <v>533.25</v>
      </c>
    </row>
    <row r="4152" customFormat="false" ht="15" hidden="false" customHeight="false" outlineLevel="0" collapsed="false">
      <c r="A4152" s="12" t="n">
        <v>4151</v>
      </c>
      <c r="B4152" s="12" t="n">
        <v>2180</v>
      </c>
      <c r="C4152" s="12" t="n">
        <v>93</v>
      </c>
      <c r="D4152" s="12" t="n">
        <v>1</v>
      </c>
      <c r="E4152" s="16" t="n">
        <v>589</v>
      </c>
      <c r="F4152" s="12" t="n">
        <v>0</v>
      </c>
      <c r="G4152" s="12" t="str">
        <f aca="false">INDEX(Products!$C$2:$C$181,MATCH(C4152,Products!$A$2:$A$181,0))</f>
        <v>Beauty</v>
      </c>
      <c r="H4152" s="16" t="n">
        <f aca="false">INDEX(Products!$E$2:$E$181,MATCH(C4152,Products!$A$2:$A$181,0))</f>
        <v>401.7</v>
      </c>
      <c r="I4152" s="12" t="str">
        <f aca="false">INDEX(Orders!$G$2:$G$3525,MATCH(B4152,Orders!$A$2:$A$3525,0))</f>
        <v>Returned</v>
      </c>
      <c r="J4152" s="16" t="n">
        <f aca="false">D4152*E4152*(1-F4152/100)</f>
        <v>589</v>
      </c>
      <c r="K4152" s="16" t="n">
        <f aca="false">D4152*H4152</f>
        <v>401.7</v>
      </c>
      <c r="L4152" s="16" t="n">
        <f aca="false">J4152-K4152</f>
        <v>187.3</v>
      </c>
    </row>
    <row r="4153" customFormat="false" ht="15" hidden="false" customHeight="false" outlineLevel="0" collapsed="false">
      <c r="A4153" s="12" t="n">
        <v>4152</v>
      </c>
      <c r="B4153" s="12" t="n">
        <v>2181</v>
      </c>
      <c r="C4153" s="12" t="n">
        <v>180</v>
      </c>
      <c r="D4153" s="12" t="n">
        <v>1</v>
      </c>
      <c r="E4153" s="16" t="n">
        <v>859</v>
      </c>
      <c r="F4153" s="12" t="n">
        <v>0</v>
      </c>
      <c r="G4153" s="12" t="str">
        <f aca="false">INDEX(Products!$C$2:$C$181,MATCH(C4153,Products!$A$2:$A$181,0))</f>
        <v>Books &amp; Stationery</v>
      </c>
      <c r="H4153" s="16" t="n">
        <f aca="false">INDEX(Products!$E$2:$E$181,MATCH(C4153,Products!$A$2:$A$181,0))</f>
        <v>571.32</v>
      </c>
      <c r="I4153" s="12" t="str">
        <f aca="false">INDEX(Orders!$G$2:$G$3525,MATCH(B4153,Orders!$A$2:$A$3525,0))</f>
        <v>Delivered</v>
      </c>
      <c r="J4153" s="16" t="n">
        <f aca="false">D4153*E4153*(1-F4153/100)</f>
        <v>859</v>
      </c>
      <c r="K4153" s="16" t="n">
        <f aca="false">D4153*H4153</f>
        <v>571.32</v>
      </c>
      <c r="L4153" s="16" t="n">
        <f aca="false">J4153-K4153</f>
        <v>287.68</v>
      </c>
    </row>
    <row r="4154" customFormat="false" ht="15" hidden="false" customHeight="false" outlineLevel="0" collapsed="false">
      <c r="A4154" s="12" t="n">
        <v>4153</v>
      </c>
      <c r="B4154" s="12" t="n">
        <v>2181</v>
      </c>
      <c r="C4154" s="12" t="n">
        <v>148</v>
      </c>
      <c r="D4154" s="12" t="n">
        <v>1</v>
      </c>
      <c r="E4154" s="16" t="n">
        <v>739</v>
      </c>
      <c r="F4154" s="12" t="n">
        <v>5</v>
      </c>
      <c r="G4154" s="12" t="str">
        <f aca="false">INDEX(Products!$C$2:$C$181,MATCH(C4154,Products!$A$2:$A$181,0))</f>
        <v>Sports &amp; Fitness</v>
      </c>
      <c r="H4154" s="16" t="n">
        <f aca="false">INDEX(Products!$E$2:$E$181,MATCH(C4154,Products!$A$2:$A$181,0))</f>
        <v>483.64</v>
      </c>
      <c r="I4154" s="12" t="str">
        <f aca="false">INDEX(Orders!$G$2:$G$3525,MATCH(B4154,Orders!$A$2:$A$3525,0))</f>
        <v>Delivered</v>
      </c>
      <c r="J4154" s="16" t="n">
        <f aca="false">D4154*E4154*(1-F4154/100)</f>
        <v>702.05</v>
      </c>
      <c r="K4154" s="16" t="n">
        <f aca="false">D4154*H4154</f>
        <v>483.64</v>
      </c>
      <c r="L4154" s="16" t="n">
        <f aca="false">J4154-K4154</f>
        <v>218.41</v>
      </c>
    </row>
    <row r="4155" customFormat="false" ht="15" hidden="false" customHeight="false" outlineLevel="0" collapsed="false">
      <c r="A4155" s="12" t="n">
        <v>4154</v>
      </c>
      <c r="B4155" s="12" t="n">
        <v>2181</v>
      </c>
      <c r="C4155" s="12" t="n">
        <v>131</v>
      </c>
      <c r="D4155" s="12" t="n">
        <v>1</v>
      </c>
      <c r="E4155" s="16" t="n">
        <v>2569</v>
      </c>
      <c r="F4155" s="12" t="n">
        <v>10</v>
      </c>
      <c r="G4155" s="12" t="str">
        <f aca="false">INDEX(Products!$C$2:$C$181,MATCH(C4155,Products!$A$2:$A$181,0))</f>
        <v>Sports &amp; Fitness</v>
      </c>
      <c r="H4155" s="16" t="n">
        <f aca="false">INDEX(Products!$E$2:$E$181,MATCH(C4155,Products!$A$2:$A$181,0))</f>
        <v>1921.64</v>
      </c>
      <c r="I4155" s="12" t="str">
        <f aca="false">INDEX(Orders!$G$2:$G$3525,MATCH(B4155,Orders!$A$2:$A$3525,0))</f>
        <v>Delivered</v>
      </c>
      <c r="J4155" s="16" t="n">
        <f aca="false">D4155*E4155*(1-F4155/100)</f>
        <v>2312.1</v>
      </c>
      <c r="K4155" s="16" t="n">
        <f aca="false">D4155*H4155</f>
        <v>1921.64</v>
      </c>
      <c r="L4155" s="16" t="n">
        <f aca="false">J4155-K4155</f>
        <v>390.46</v>
      </c>
    </row>
    <row r="4156" customFormat="false" ht="15" hidden="false" customHeight="false" outlineLevel="0" collapsed="false">
      <c r="A4156" s="12" t="n">
        <v>4155</v>
      </c>
      <c r="B4156" s="12" t="n">
        <v>2182</v>
      </c>
      <c r="C4156" s="12" t="n">
        <v>128</v>
      </c>
      <c r="D4156" s="12" t="n">
        <v>2</v>
      </c>
      <c r="E4156" s="16" t="n">
        <v>899</v>
      </c>
      <c r="F4156" s="12" t="n">
        <v>15</v>
      </c>
      <c r="G4156" s="12" t="str">
        <f aca="false">INDEX(Products!$C$2:$C$181,MATCH(C4156,Products!$A$2:$A$181,0))</f>
        <v>Sports &amp; Fitness</v>
      </c>
      <c r="H4156" s="16" t="n">
        <f aca="false">INDEX(Products!$E$2:$E$181,MATCH(C4156,Products!$A$2:$A$181,0))</f>
        <v>594.56</v>
      </c>
      <c r="I4156" s="12" t="str">
        <f aca="false">INDEX(Orders!$G$2:$G$3525,MATCH(B4156,Orders!$A$2:$A$3525,0))</f>
        <v>Delivered</v>
      </c>
      <c r="J4156" s="16" t="n">
        <f aca="false">D4156*E4156*(1-F4156/100)</f>
        <v>1528.3</v>
      </c>
      <c r="K4156" s="16" t="n">
        <f aca="false">D4156*H4156</f>
        <v>1189.12</v>
      </c>
      <c r="L4156" s="16" t="n">
        <f aca="false">J4156-K4156</f>
        <v>339.18</v>
      </c>
    </row>
    <row r="4157" customFormat="false" ht="15" hidden="false" customHeight="false" outlineLevel="0" collapsed="false">
      <c r="A4157" s="12" t="n">
        <v>4156</v>
      </c>
      <c r="B4157" s="12" t="n">
        <v>2183</v>
      </c>
      <c r="C4157" s="12" t="n">
        <v>103</v>
      </c>
      <c r="D4157" s="12" t="n">
        <v>1</v>
      </c>
      <c r="E4157" s="16" t="n">
        <v>1159</v>
      </c>
      <c r="F4157" s="12" t="n">
        <v>0</v>
      </c>
      <c r="G4157" s="12" t="str">
        <f aca="false">INDEX(Products!$C$2:$C$181,MATCH(C4157,Products!$A$2:$A$181,0))</f>
        <v>Beauty</v>
      </c>
      <c r="H4157" s="16" t="n">
        <f aca="false">INDEX(Products!$E$2:$E$181,MATCH(C4157,Products!$A$2:$A$181,0))</f>
        <v>639.58</v>
      </c>
      <c r="I4157" s="12" t="str">
        <f aca="false">INDEX(Orders!$G$2:$G$3525,MATCH(B4157,Orders!$A$2:$A$3525,0))</f>
        <v>Returned</v>
      </c>
      <c r="J4157" s="16" t="n">
        <f aca="false">D4157*E4157*(1-F4157/100)</f>
        <v>1159</v>
      </c>
      <c r="K4157" s="16" t="n">
        <f aca="false">D4157*H4157</f>
        <v>639.58</v>
      </c>
      <c r="L4157" s="16" t="n">
        <f aca="false">J4157-K4157</f>
        <v>519.42</v>
      </c>
    </row>
    <row r="4158" customFormat="false" ht="15" hidden="false" customHeight="false" outlineLevel="0" collapsed="false">
      <c r="A4158" s="12" t="n">
        <v>4157</v>
      </c>
      <c r="B4158" s="12" t="n">
        <v>2184</v>
      </c>
      <c r="C4158" s="12" t="n">
        <v>178</v>
      </c>
      <c r="D4158" s="12" t="n">
        <v>1</v>
      </c>
      <c r="E4158" s="16" t="n">
        <v>169</v>
      </c>
      <c r="F4158" s="12" t="n">
        <v>0</v>
      </c>
      <c r="G4158" s="12" t="str">
        <f aca="false">INDEX(Products!$C$2:$C$181,MATCH(C4158,Products!$A$2:$A$181,0))</f>
        <v>Books &amp; Stationery</v>
      </c>
      <c r="H4158" s="16" t="n">
        <f aca="false">INDEX(Products!$E$2:$E$181,MATCH(C4158,Products!$A$2:$A$181,0))</f>
        <v>114.66</v>
      </c>
      <c r="I4158" s="12" t="str">
        <f aca="false">INDEX(Orders!$G$2:$G$3525,MATCH(B4158,Orders!$A$2:$A$3525,0))</f>
        <v>Delivered</v>
      </c>
      <c r="J4158" s="16" t="n">
        <f aca="false">D4158*E4158*(1-F4158/100)</f>
        <v>169</v>
      </c>
      <c r="K4158" s="16" t="n">
        <f aca="false">D4158*H4158</f>
        <v>114.66</v>
      </c>
      <c r="L4158" s="16" t="n">
        <f aca="false">J4158-K4158</f>
        <v>54.34</v>
      </c>
    </row>
    <row r="4159" customFormat="false" ht="15" hidden="false" customHeight="false" outlineLevel="0" collapsed="false">
      <c r="A4159" s="12" t="n">
        <v>4158</v>
      </c>
      <c r="B4159" s="12" t="n">
        <v>2185</v>
      </c>
      <c r="C4159" s="12" t="n">
        <v>128</v>
      </c>
      <c r="D4159" s="12" t="n">
        <v>1</v>
      </c>
      <c r="E4159" s="16" t="n">
        <v>899</v>
      </c>
      <c r="F4159" s="12" t="n">
        <v>0</v>
      </c>
      <c r="G4159" s="12" t="str">
        <f aca="false">INDEX(Products!$C$2:$C$181,MATCH(C4159,Products!$A$2:$A$181,0))</f>
        <v>Sports &amp; Fitness</v>
      </c>
      <c r="H4159" s="16" t="n">
        <f aca="false">INDEX(Products!$E$2:$E$181,MATCH(C4159,Products!$A$2:$A$181,0))</f>
        <v>594.56</v>
      </c>
      <c r="I4159" s="12" t="str">
        <f aca="false">INDEX(Orders!$G$2:$G$3525,MATCH(B4159,Orders!$A$2:$A$3525,0))</f>
        <v>Cancelled</v>
      </c>
      <c r="J4159" s="16" t="n">
        <f aca="false">D4159*E4159*(1-F4159/100)</f>
        <v>899</v>
      </c>
      <c r="K4159" s="16" t="n">
        <f aca="false">D4159*H4159</f>
        <v>594.56</v>
      </c>
      <c r="L4159" s="16" t="n">
        <f aca="false">J4159-K4159</f>
        <v>304.44</v>
      </c>
    </row>
    <row r="4160" customFormat="false" ht="15" hidden="false" customHeight="false" outlineLevel="0" collapsed="false">
      <c r="A4160" s="12" t="n">
        <v>4159</v>
      </c>
      <c r="B4160" s="12" t="n">
        <v>2185</v>
      </c>
      <c r="C4160" s="12" t="n">
        <v>117</v>
      </c>
      <c r="D4160" s="12" t="n">
        <v>3</v>
      </c>
      <c r="E4160" s="16" t="n">
        <v>1109</v>
      </c>
      <c r="F4160" s="12" t="n">
        <v>0</v>
      </c>
      <c r="G4160" s="12" t="str">
        <f aca="false">INDEX(Products!$C$2:$C$181,MATCH(C4160,Products!$A$2:$A$181,0))</f>
        <v>Beauty</v>
      </c>
      <c r="H4160" s="16" t="n">
        <f aca="false">INDEX(Products!$E$2:$E$181,MATCH(C4160,Products!$A$2:$A$181,0))</f>
        <v>719.19</v>
      </c>
      <c r="I4160" s="12" t="str">
        <f aca="false">INDEX(Orders!$G$2:$G$3525,MATCH(B4160,Orders!$A$2:$A$3525,0))</f>
        <v>Cancelled</v>
      </c>
      <c r="J4160" s="16" t="n">
        <f aca="false">D4160*E4160*(1-F4160/100)</f>
        <v>3327</v>
      </c>
      <c r="K4160" s="16" t="n">
        <f aca="false">D4160*H4160</f>
        <v>2157.57</v>
      </c>
      <c r="L4160" s="16" t="n">
        <f aca="false">J4160-K4160</f>
        <v>1169.43</v>
      </c>
    </row>
    <row r="4161" customFormat="false" ht="15" hidden="false" customHeight="false" outlineLevel="0" collapsed="false">
      <c r="A4161" s="12" t="n">
        <v>4160</v>
      </c>
      <c r="B4161" s="12" t="n">
        <v>2185</v>
      </c>
      <c r="C4161" s="12" t="n">
        <v>28</v>
      </c>
      <c r="D4161" s="12" t="n">
        <v>1</v>
      </c>
      <c r="E4161" s="16" t="n">
        <v>3919</v>
      </c>
      <c r="F4161" s="12" t="n">
        <v>0</v>
      </c>
      <c r="G4161" s="12" t="str">
        <f aca="false">INDEX(Products!$C$2:$C$181,MATCH(C4161,Products!$A$2:$A$181,0))</f>
        <v>Electronics</v>
      </c>
      <c r="H4161" s="16" t="n">
        <f aca="false">INDEX(Products!$E$2:$E$181,MATCH(C4161,Products!$A$2:$A$181,0))</f>
        <v>2878.02</v>
      </c>
      <c r="I4161" s="12" t="str">
        <f aca="false">INDEX(Orders!$G$2:$G$3525,MATCH(B4161,Orders!$A$2:$A$3525,0))</f>
        <v>Cancelled</v>
      </c>
      <c r="J4161" s="16" t="n">
        <f aca="false">D4161*E4161*(1-F4161/100)</f>
        <v>3919</v>
      </c>
      <c r="K4161" s="16" t="n">
        <f aca="false">D4161*H4161</f>
        <v>2878.02</v>
      </c>
      <c r="L4161" s="16" t="n">
        <f aca="false">J4161-K4161</f>
        <v>1040.98</v>
      </c>
    </row>
    <row r="4162" customFormat="false" ht="15" hidden="false" customHeight="false" outlineLevel="0" collapsed="false">
      <c r="A4162" s="12" t="n">
        <v>4161</v>
      </c>
      <c r="B4162" s="12" t="n">
        <v>2186</v>
      </c>
      <c r="C4162" s="12" t="n">
        <v>131</v>
      </c>
      <c r="D4162" s="12" t="n">
        <v>2</v>
      </c>
      <c r="E4162" s="16" t="n">
        <v>2569</v>
      </c>
      <c r="F4162" s="12" t="n">
        <v>0</v>
      </c>
      <c r="G4162" s="12" t="str">
        <f aca="false">INDEX(Products!$C$2:$C$181,MATCH(C4162,Products!$A$2:$A$181,0))</f>
        <v>Sports &amp; Fitness</v>
      </c>
      <c r="H4162" s="16" t="n">
        <f aca="false">INDEX(Products!$E$2:$E$181,MATCH(C4162,Products!$A$2:$A$181,0))</f>
        <v>1921.64</v>
      </c>
      <c r="I4162" s="12" t="str">
        <f aca="false">INDEX(Orders!$G$2:$G$3525,MATCH(B4162,Orders!$A$2:$A$3525,0))</f>
        <v>Delivered</v>
      </c>
      <c r="J4162" s="16" t="n">
        <f aca="false">D4162*E4162*(1-F4162/100)</f>
        <v>5138</v>
      </c>
      <c r="K4162" s="16" t="n">
        <f aca="false">D4162*H4162</f>
        <v>3843.28</v>
      </c>
      <c r="L4162" s="16" t="n">
        <f aca="false">J4162-K4162</f>
        <v>1294.72</v>
      </c>
    </row>
    <row r="4163" customFormat="false" ht="15" hidden="false" customHeight="false" outlineLevel="0" collapsed="false">
      <c r="A4163" s="12" t="n">
        <v>4162</v>
      </c>
      <c r="B4163" s="12" t="n">
        <v>2187</v>
      </c>
      <c r="C4163" s="12" t="n">
        <v>131</v>
      </c>
      <c r="D4163" s="12" t="n">
        <v>1</v>
      </c>
      <c r="E4163" s="16" t="n">
        <v>2569</v>
      </c>
      <c r="F4163" s="12" t="n">
        <v>0</v>
      </c>
      <c r="G4163" s="12" t="str">
        <f aca="false">INDEX(Products!$C$2:$C$181,MATCH(C4163,Products!$A$2:$A$181,0))</f>
        <v>Sports &amp; Fitness</v>
      </c>
      <c r="H4163" s="16" t="n">
        <f aca="false">INDEX(Products!$E$2:$E$181,MATCH(C4163,Products!$A$2:$A$181,0))</f>
        <v>1921.64</v>
      </c>
      <c r="I4163" s="12" t="str">
        <f aca="false">INDEX(Orders!$G$2:$G$3525,MATCH(B4163,Orders!$A$2:$A$3525,0))</f>
        <v>Delivered</v>
      </c>
      <c r="J4163" s="16" t="n">
        <f aca="false">D4163*E4163*(1-F4163/100)</f>
        <v>2569</v>
      </c>
      <c r="K4163" s="16" t="n">
        <f aca="false">D4163*H4163</f>
        <v>1921.64</v>
      </c>
      <c r="L4163" s="16" t="n">
        <f aca="false">J4163-K4163</f>
        <v>647.36</v>
      </c>
    </row>
    <row r="4164" customFormat="false" ht="15" hidden="false" customHeight="false" outlineLevel="0" collapsed="false">
      <c r="A4164" s="12" t="n">
        <v>4163</v>
      </c>
      <c r="B4164" s="12" t="n">
        <v>2187</v>
      </c>
      <c r="C4164" s="12" t="n">
        <v>127</v>
      </c>
      <c r="D4164" s="12" t="n">
        <v>1</v>
      </c>
      <c r="E4164" s="16" t="n">
        <v>3449</v>
      </c>
      <c r="F4164" s="12" t="n">
        <v>0</v>
      </c>
      <c r="G4164" s="12" t="str">
        <f aca="false">INDEX(Products!$C$2:$C$181,MATCH(C4164,Products!$A$2:$A$181,0))</f>
        <v>Sports &amp; Fitness</v>
      </c>
      <c r="H4164" s="16" t="n">
        <f aca="false">INDEX(Products!$E$2:$E$181,MATCH(C4164,Products!$A$2:$A$181,0))</f>
        <v>2115.56</v>
      </c>
      <c r="I4164" s="12" t="str">
        <f aca="false">INDEX(Orders!$G$2:$G$3525,MATCH(B4164,Orders!$A$2:$A$3525,0))</f>
        <v>Delivered</v>
      </c>
      <c r="J4164" s="16" t="n">
        <f aca="false">D4164*E4164*(1-F4164/100)</f>
        <v>3449</v>
      </c>
      <c r="K4164" s="16" t="n">
        <f aca="false">D4164*H4164</f>
        <v>2115.56</v>
      </c>
      <c r="L4164" s="16" t="n">
        <f aca="false">J4164-K4164</f>
        <v>1333.44</v>
      </c>
    </row>
    <row r="4165" customFormat="false" ht="15" hidden="false" customHeight="false" outlineLevel="0" collapsed="false">
      <c r="A4165" s="12" t="n">
        <v>4164</v>
      </c>
      <c r="B4165" s="12" t="n">
        <v>2187</v>
      </c>
      <c r="C4165" s="12" t="n">
        <v>78</v>
      </c>
      <c r="D4165" s="12" t="n">
        <v>1</v>
      </c>
      <c r="E4165" s="16" t="n">
        <v>2969</v>
      </c>
      <c r="F4165" s="12" t="n">
        <v>0</v>
      </c>
      <c r="G4165" s="12" t="str">
        <f aca="false">INDEX(Products!$C$2:$C$181,MATCH(C4165,Products!$A$2:$A$181,0))</f>
        <v>Fashion</v>
      </c>
      <c r="H4165" s="16" t="n">
        <f aca="false">INDEX(Products!$E$2:$E$181,MATCH(C4165,Products!$A$2:$A$181,0))</f>
        <v>1776.68</v>
      </c>
      <c r="I4165" s="12" t="str">
        <f aca="false">INDEX(Orders!$G$2:$G$3525,MATCH(B4165,Orders!$A$2:$A$3525,0))</f>
        <v>Delivered</v>
      </c>
      <c r="J4165" s="16" t="n">
        <f aca="false">D4165*E4165*(1-F4165/100)</f>
        <v>2969</v>
      </c>
      <c r="K4165" s="16" t="n">
        <f aca="false">D4165*H4165</f>
        <v>1776.68</v>
      </c>
      <c r="L4165" s="16" t="n">
        <f aca="false">J4165-K4165</f>
        <v>1192.32</v>
      </c>
    </row>
    <row r="4166" customFormat="false" ht="15" hidden="false" customHeight="false" outlineLevel="0" collapsed="false">
      <c r="A4166" s="12" t="n">
        <v>4165</v>
      </c>
      <c r="B4166" s="12" t="n">
        <v>2188</v>
      </c>
      <c r="C4166" s="12" t="n">
        <v>111</v>
      </c>
      <c r="D4166" s="12" t="n">
        <v>1</v>
      </c>
      <c r="E4166" s="16" t="n">
        <v>1249</v>
      </c>
      <c r="F4166" s="12" t="n">
        <v>15</v>
      </c>
      <c r="G4166" s="12" t="str">
        <f aca="false">INDEX(Products!$C$2:$C$181,MATCH(C4166,Products!$A$2:$A$181,0))</f>
        <v>Beauty</v>
      </c>
      <c r="H4166" s="16" t="n">
        <f aca="false">INDEX(Products!$E$2:$E$181,MATCH(C4166,Products!$A$2:$A$181,0))</f>
        <v>828.91</v>
      </c>
      <c r="I4166" s="12" t="str">
        <f aca="false">INDEX(Orders!$G$2:$G$3525,MATCH(B4166,Orders!$A$2:$A$3525,0))</f>
        <v>Delivered</v>
      </c>
      <c r="J4166" s="16" t="n">
        <f aca="false">D4166*E4166*(1-F4166/100)</f>
        <v>1061.65</v>
      </c>
      <c r="K4166" s="16" t="n">
        <f aca="false">D4166*H4166</f>
        <v>828.91</v>
      </c>
      <c r="L4166" s="16" t="n">
        <f aca="false">J4166-K4166</f>
        <v>232.74</v>
      </c>
    </row>
    <row r="4167" customFormat="false" ht="15" hidden="false" customHeight="false" outlineLevel="0" collapsed="false">
      <c r="A4167" s="12" t="n">
        <v>4166</v>
      </c>
      <c r="B4167" s="12" t="n">
        <v>2188</v>
      </c>
      <c r="C4167" s="12" t="n">
        <v>112</v>
      </c>
      <c r="D4167" s="12" t="n">
        <v>1</v>
      </c>
      <c r="E4167" s="16" t="n">
        <v>309</v>
      </c>
      <c r="F4167" s="12" t="n">
        <v>0</v>
      </c>
      <c r="G4167" s="12" t="str">
        <f aca="false">INDEX(Products!$C$2:$C$181,MATCH(C4167,Products!$A$2:$A$181,0))</f>
        <v>Beauty</v>
      </c>
      <c r="H4167" s="16" t="n">
        <f aca="false">INDEX(Products!$E$2:$E$181,MATCH(C4167,Products!$A$2:$A$181,0))</f>
        <v>192.67</v>
      </c>
      <c r="I4167" s="12" t="str">
        <f aca="false">INDEX(Orders!$G$2:$G$3525,MATCH(B4167,Orders!$A$2:$A$3525,0))</f>
        <v>Delivered</v>
      </c>
      <c r="J4167" s="16" t="n">
        <f aca="false">D4167*E4167*(1-F4167/100)</f>
        <v>309</v>
      </c>
      <c r="K4167" s="16" t="n">
        <f aca="false">D4167*H4167</f>
        <v>192.67</v>
      </c>
      <c r="L4167" s="16" t="n">
        <f aca="false">J4167-K4167</f>
        <v>116.33</v>
      </c>
    </row>
    <row r="4168" customFormat="false" ht="15" hidden="false" customHeight="false" outlineLevel="0" collapsed="false">
      <c r="A4168" s="12" t="n">
        <v>4167</v>
      </c>
      <c r="B4168" s="12" t="n">
        <v>2188</v>
      </c>
      <c r="C4168" s="12" t="n">
        <v>99</v>
      </c>
      <c r="D4168" s="12" t="n">
        <v>1</v>
      </c>
      <c r="E4168" s="16" t="n">
        <v>1359</v>
      </c>
      <c r="F4168" s="12" t="n">
        <v>0</v>
      </c>
      <c r="G4168" s="12" t="str">
        <f aca="false">INDEX(Products!$C$2:$C$181,MATCH(C4168,Products!$A$2:$A$181,0))</f>
        <v>Beauty</v>
      </c>
      <c r="H4168" s="16" t="n">
        <f aca="false">INDEX(Products!$E$2:$E$181,MATCH(C4168,Products!$A$2:$A$181,0))</f>
        <v>991.28</v>
      </c>
      <c r="I4168" s="12" t="str">
        <f aca="false">INDEX(Orders!$G$2:$G$3525,MATCH(B4168,Orders!$A$2:$A$3525,0))</f>
        <v>Delivered</v>
      </c>
      <c r="J4168" s="16" t="n">
        <f aca="false">D4168*E4168*(1-F4168/100)</f>
        <v>1359</v>
      </c>
      <c r="K4168" s="16" t="n">
        <f aca="false">D4168*H4168</f>
        <v>991.28</v>
      </c>
      <c r="L4168" s="16" t="n">
        <f aca="false">J4168-K4168</f>
        <v>367.72</v>
      </c>
    </row>
    <row r="4169" customFormat="false" ht="15" hidden="false" customHeight="false" outlineLevel="0" collapsed="false">
      <c r="A4169" s="12" t="n">
        <v>4168</v>
      </c>
      <c r="B4169" s="12" t="n">
        <v>2188</v>
      </c>
      <c r="C4169" s="12" t="n">
        <v>106</v>
      </c>
      <c r="D4169" s="12" t="n">
        <v>1</v>
      </c>
      <c r="E4169" s="16" t="n">
        <v>1069</v>
      </c>
      <c r="F4169" s="12" t="n">
        <v>0</v>
      </c>
      <c r="G4169" s="12" t="str">
        <f aca="false">INDEX(Products!$C$2:$C$181,MATCH(C4169,Products!$A$2:$A$181,0))</f>
        <v>Beauty</v>
      </c>
      <c r="H4169" s="16" t="n">
        <f aca="false">INDEX(Products!$E$2:$E$181,MATCH(C4169,Products!$A$2:$A$181,0))</f>
        <v>735.88</v>
      </c>
      <c r="I4169" s="12" t="str">
        <f aca="false">INDEX(Orders!$G$2:$G$3525,MATCH(B4169,Orders!$A$2:$A$3525,0))</f>
        <v>Delivered</v>
      </c>
      <c r="J4169" s="16" t="n">
        <f aca="false">D4169*E4169*(1-F4169/100)</f>
        <v>1069</v>
      </c>
      <c r="K4169" s="16" t="n">
        <f aca="false">D4169*H4169</f>
        <v>735.88</v>
      </c>
      <c r="L4169" s="16" t="n">
        <f aca="false">J4169-K4169</f>
        <v>333.12</v>
      </c>
    </row>
    <row r="4170" customFormat="false" ht="15" hidden="false" customHeight="false" outlineLevel="0" collapsed="false">
      <c r="A4170" s="12" t="n">
        <v>4169</v>
      </c>
      <c r="B4170" s="12" t="n">
        <v>2189</v>
      </c>
      <c r="C4170" s="12" t="n">
        <v>48</v>
      </c>
      <c r="D4170" s="12" t="n">
        <v>1</v>
      </c>
      <c r="E4170" s="16" t="n">
        <v>3959</v>
      </c>
      <c r="F4170" s="12" t="n">
        <v>20</v>
      </c>
      <c r="G4170" s="12" t="str">
        <f aca="false">INDEX(Products!$C$2:$C$181,MATCH(C4170,Products!$A$2:$A$181,0))</f>
        <v>Home &amp; Kitchen</v>
      </c>
      <c r="H4170" s="16" t="n">
        <f aca="false">INDEX(Products!$E$2:$E$181,MATCH(C4170,Products!$A$2:$A$181,0))</f>
        <v>2568.44</v>
      </c>
      <c r="I4170" s="12" t="str">
        <f aca="false">INDEX(Orders!$G$2:$G$3525,MATCH(B4170,Orders!$A$2:$A$3525,0))</f>
        <v>Cancelled</v>
      </c>
      <c r="J4170" s="16" t="n">
        <f aca="false">D4170*E4170*(1-F4170/100)</f>
        <v>3167.2</v>
      </c>
      <c r="K4170" s="16" t="n">
        <f aca="false">D4170*H4170</f>
        <v>2568.44</v>
      </c>
      <c r="L4170" s="16" t="n">
        <f aca="false">J4170-K4170</f>
        <v>598.76</v>
      </c>
    </row>
    <row r="4171" customFormat="false" ht="15" hidden="false" customHeight="false" outlineLevel="0" collapsed="false">
      <c r="A4171" s="12" t="n">
        <v>4170</v>
      </c>
      <c r="B4171" s="12" t="n">
        <v>2190</v>
      </c>
      <c r="C4171" s="12" t="n">
        <v>78</v>
      </c>
      <c r="D4171" s="12" t="n">
        <v>3</v>
      </c>
      <c r="E4171" s="16" t="n">
        <v>2969</v>
      </c>
      <c r="F4171" s="12" t="n">
        <v>20</v>
      </c>
      <c r="G4171" s="12" t="str">
        <f aca="false">INDEX(Products!$C$2:$C$181,MATCH(C4171,Products!$A$2:$A$181,0))</f>
        <v>Fashion</v>
      </c>
      <c r="H4171" s="16" t="n">
        <f aca="false">INDEX(Products!$E$2:$E$181,MATCH(C4171,Products!$A$2:$A$181,0))</f>
        <v>1776.68</v>
      </c>
      <c r="I4171" s="12" t="str">
        <f aca="false">INDEX(Orders!$G$2:$G$3525,MATCH(B4171,Orders!$A$2:$A$3525,0))</f>
        <v>Delivered</v>
      </c>
      <c r="J4171" s="16" t="n">
        <f aca="false">D4171*E4171*(1-F4171/100)</f>
        <v>7125.6</v>
      </c>
      <c r="K4171" s="16" t="n">
        <f aca="false">D4171*H4171</f>
        <v>5330.04</v>
      </c>
      <c r="L4171" s="16" t="n">
        <f aca="false">J4171-K4171</f>
        <v>1795.56</v>
      </c>
    </row>
    <row r="4172" customFormat="false" ht="15" hidden="false" customHeight="false" outlineLevel="0" collapsed="false">
      <c r="A4172" s="12" t="n">
        <v>4171</v>
      </c>
      <c r="B4172" s="12" t="n">
        <v>2190</v>
      </c>
      <c r="C4172" s="12" t="n">
        <v>30</v>
      </c>
      <c r="D4172" s="12" t="n">
        <v>1</v>
      </c>
      <c r="E4172" s="16" t="n">
        <v>1049</v>
      </c>
      <c r="F4172" s="12" t="n">
        <v>10</v>
      </c>
      <c r="G4172" s="12" t="str">
        <f aca="false">INDEX(Products!$C$2:$C$181,MATCH(C4172,Products!$A$2:$A$181,0))</f>
        <v>Electronics</v>
      </c>
      <c r="H4172" s="16" t="n">
        <f aca="false">INDEX(Products!$E$2:$E$181,MATCH(C4172,Products!$A$2:$A$181,0))</f>
        <v>645.2</v>
      </c>
      <c r="I4172" s="12" t="str">
        <f aca="false">INDEX(Orders!$G$2:$G$3525,MATCH(B4172,Orders!$A$2:$A$3525,0))</f>
        <v>Delivered</v>
      </c>
      <c r="J4172" s="16" t="n">
        <f aca="false">D4172*E4172*(1-F4172/100)</f>
        <v>944.1</v>
      </c>
      <c r="K4172" s="16" t="n">
        <f aca="false">D4172*H4172</f>
        <v>645.2</v>
      </c>
      <c r="L4172" s="16" t="n">
        <f aca="false">J4172-K4172</f>
        <v>298.9</v>
      </c>
    </row>
    <row r="4173" customFormat="false" ht="15" hidden="false" customHeight="false" outlineLevel="0" collapsed="false">
      <c r="A4173" s="12" t="n">
        <v>4172</v>
      </c>
      <c r="B4173" s="12" t="n">
        <v>2190</v>
      </c>
      <c r="C4173" s="12" t="n">
        <v>128</v>
      </c>
      <c r="D4173" s="12" t="n">
        <v>1</v>
      </c>
      <c r="E4173" s="16" t="n">
        <v>899</v>
      </c>
      <c r="F4173" s="12" t="n">
        <v>0</v>
      </c>
      <c r="G4173" s="12" t="str">
        <f aca="false">INDEX(Products!$C$2:$C$181,MATCH(C4173,Products!$A$2:$A$181,0))</f>
        <v>Sports &amp; Fitness</v>
      </c>
      <c r="H4173" s="16" t="n">
        <f aca="false">INDEX(Products!$E$2:$E$181,MATCH(C4173,Products!$A$2:$A$181,0))</f>
        <v>594.56</v>
      </c>
      <c r="I4173" s="12" t="str">
        <f aca="false">INDEX(Orders!$G$2:$G$3525,MATCH(B4173,Orders!$A$2:$A$3525,0))</f>
        <v>Delivered</v>
      </c>
      <c r="J4173" s="16" t="n">
        <f aca="false">D4173*E4173*(1-F4173/100)</f>
        <v>899</v>
      </c>
      <c r="K4173" s="16" t="n">
        <f aca="false">D4173*H4173</f>
        <v>594.56</v>
      </c>
      <c r="L4173" s="16" t="n">
        <f aca="false">J4173-K4173</f>
        <v>304.44</v>
      </c>
    </row>
    <row r="4174" customFormat="false" ht="15" hidden="false" customHeight="false" outlineLevel="0" collapsed="false">
      <c r="A4174" s="12" t="n">
        <v>4173</v>
      </c>
      <c r="B4174" s="12" t="n">
        <v>2190</v>
      </c>
      <c r="C4174" s="12" t="n">
        <v>2</v>
      </c>
      <c r="D4174" s="12" t="n">
        <v>2</v>
      </c>
      <c r="E4174" s="16" t="n">
        <v>4619</v>
      </c>
      <c r="F4174" s="12" t="n">
        <v>0</v>
      </c>
      <c r="G4174" s="12" t="str">
        <f aca="false">INDEX(Products!$C$2:$C$181,MATCH(C4174,Products!$A$2:$A$181,0))</f>
        <v>Electronics</v>
      </c>
      <c r="H4174" s="16" t="n">
        <f aca="false">INDEX(Products!$E$2:$E$181,MATCH(C4174,Products!$A$2:$A$181,0))</f>
        <v>3093.49</v>
      </c>
      <c r="I4174" s="12" t="str">
        <f aca="false">INDEX(Orders!$G$2:$G$3525,MATCH(B4174,Orders!$A$2:$A$3525,0))</f>
        <v>Delivered</v>
      </c>
      <c r="J4174" s="16" t="n">
        <f aca="false">D4174*E4174*(1-F4174/100)</f>
        <v>9238</v>
      </c>
      <c r="K4174" s="16" t="n">
        <f aca="false">D4174*H4174</f>
        <v>6186.98</v>
      </c>
      <c r="L4174" s="16" t="n">
        <f aca="false">J4174-K4174</f>
        <v>3051.02</v>
      </c>
    </row>
    <row r="4175" customFormat="false" ht="15" hidden="false" customHeight="false" outlineLevel="0" collapsed="false">
      <c r="A4175" s="12" t="n">
        <v>4174</v>
      </c>
      <c r="B4175" s="12" t="n">
        <v>2191</v>
      </c>
      <c r="C4175" s="12" t="n">
        <v>109</v>
      </c>
      <c r="D4175" s="12" t="n">
        <v>1</v>
      </c>
      <c r="E4175" s="16" t="n">
        <v>699</v>
      </c>
      <c r="F4175" s="12" t="n">
        <v>0</v>
      </c>
      <c r="G4175" s="12" t="str">
        <f aca="false">INDEX(Products!$C$2:$C$181,MATCH(C4175,Products!$A$2:$A$181,0))</f>
        <v>Beauty</v>
      </c>
      <c r="H4175" s="16" t="n">
        <f aca="false">INDEX(Products!$E$2:$E$181,MATCH(C4175,Products!$A$2:$A$181,0))</f>
        <v>488.81</v>
      </c>
      <c r="I4175" s="12" t="str">
        <f aca="false">INDEX(Orders!$G$2:$G$3525,MATCH(B4175,Orders!$A$2:$A$3525,0))</f>
        <v>Delivered</v>
      </c>
      <c r="J4175" s="16" t="n">
        <f aca="false">D4175*E4175*(1-F4175/100)</f>
        <v>699</v>
      </c>
      <c r="K4175" s="16" t="n">
        <f aca="false">D4175*H4175</f>
        <v>488.81</v>
      </c>
      <c r="L4175" s="16" t="n">
        <f aca="false">J4175-K4175</f>
        <v>210.19</v>
      </c>
    </row>
    <row r="4176" customFormat="false" ht="15" hidden="false" customHeight="false" outlineLevel="0" collapsed="false">
      <c r="A4176" s="12" t="n">
        <v>4175</v>
      </c>
      <c r="B4176" s="12" t="n">
        <v>2192</v>
      </c>
      <c r="C4176" s="12" t="n">
        <v>157</v>
      </c>
      <c r="D4176" s="12" t="n">
        <v>1</v>
      </c>
      <c r="E4176" s="16" t="n">
        <v>129</v>
      </c>
      <c r="F4176" s="12" t="n">
        <v>0</v>
      </c>
      <c r="G4176" s="12" t="str">
        <f aca="false">INDEX(Products!$C$2:$C$181,MATCH(C4176,Products!$A$2:$A$181,0))</f>
        <v>Books &amp; Stationery</v>
      </c>
      <c r="H4176" s="16" t="n">
        <f aca="false">INDEX(Products!$E$2:$E$181,MATCH(C4176,Products!$A$2:$A$181,0))</f>
        <v>95.79</v>
      </c>
      <c r="I4176" s="12" t="str">
        <f aca="false">INDEX(Orders!$G$2:$G$3525,MATCH(B4176,Orders!$A$2:$A$3525,0))</f>
        <v>Delivered</v>
      </c>
      <c r="J4176" s="16" t="n">
        <f aca="false">D4176*E4176*(1-F4176/100)</f>
        <v>129</v>
      </c>
      <c r="K4176" s="16" t="n">
        <f aca="false">D4176*H4176</f>
        <v>95.79</v>
      </c>
      <c r="L4176" s="16" t="n">
        <f aca="false">J4176-K4176</f>
        <v>33.21</v>
      </c>
    </row>
    <row r="4177" customFormat="false" ht="15" hidden="false" customHeight="false" outlineLevel="0" collapsed="false">
      <c r="A4177" s="12" t="n">
        <v>4176</v>
      </c>
      <c r="B4177" s="12" t="n">
        <v>2192</v>
      </c>
      <c r="C4177" s="12" t="n">
        <v>120</v>
      </c>
      <c r="D4177" s="12" t="n">
        <v>1</v>
      </c>
      <c r="E4177" s="16" t="n">
        <v>1229</v>
      </c>
      <c r="F4177" s="12" t="n">
        <v>0</v>
      </c>
      <c r="G4177" s="12" t="str">
        <f aca="false">INDEX(Products!$C$2:$C$181,MATCH(C4177,Products!$A$2:$A$181,0))</f>
        <v>Beauty</v>
      </c>
      <c r="H4177" s="16" t="n">
        <f aca="false">INDEX(Products!$E$2:$E$181,MATCH(C4177,Products!$A$2:$A$181,0))</f>
        <v>719.48</v>
      </c>
      <c r="I4177" s="12" t="str">
        <f aca="false">INDEX(Orders!$G$2:$G$3525,MATCH(B4177,Orders!$A$2:$A$3525,0))</f>
        <v>Delivered</v>
      </c>
      <c r="J4177" s="16" t="n">
        <f aca="false">D4177*E4177*(1-F4177/100)</f>
        <v>1229</v>
      </c>
      <c r="K4177" s="16" t="n">
        <f aca="false">D4177*H4177</f>
        <v>719.48</v>
      </c>
      <c r="L4177" s="16" t="n">
        <f aca="false">J4177-K4177</f>
        <v>509.52</v>
      </c>
    </row>
    <row r="4178" customFormat="false" ht="15" hidden="false" customHeight="false" outlineLevel="0" collapsed="false">
      <c r="A4178" s="12" t="n">
        <v>4177</v>
      </c>
      <c r="B4178" s="12" t="n">
        <v>2193</v>
      </c>
      <c r="C4178" s="12" t="n">
        <v>39</v>
      </c>
      <c r="D4178" s="12" t="n">
        <v>1</v>
      </c>
      <c r="E4178" s="16" t="n">
        <v>3959</v>
      </c>
      <c r="F4178" s="12" t="n">
        <v>5</v>
      </c>
      <c r="G4178" s="12" t="str">
        <f aca="false">INDEX(Products!$C$2:$C$181,MATCH(C4178,Products!$A$2:$A$181,0))</f>
        <v>Home &amp; Kitchen</v>
      </c>
      <c r="H4178" s="16" t="n">
        <f aca="false">INDEX(Products!$E$2:$E$181,MATCH(C4178,Products!$A$2:$A$181,0))</f>
        <v>2236.08</v>
      </c>
      <c r="I4178" s="12" t="str">
        <f aca="false">INDEX(Orders!$G$2:$G$3525,MATCH(B4178,Orders!$A$2:$A$3525,0))</f>
        <v>Cancelled</v>
      </c>
      <c r="J4178" s="16" t="n">
        <f aca="false">D4178*E4178*(1-F4178/100)</f>
        <v>3761.05</v>
      </c>
      <c r="K4178" s="16" t="n">
        <f aca="false">D4178*H4178</f>
        <v>2236.08</v>
      </c>
      <c r="L4178" s="16" t="n">
        <f aca="false">J4178-K4178</f>
        <v>1524.97</v>
      </c>
    </row>
    <row r="4179" customFormat="false" ht="15" hidden="false" customHeight="false" outlineLevel="0" collapsed="false">
      <c r="A4179" s="12" t="n">
        <v>4178</v>
      </c>
      <c r="B4179" s="12" t="n">
        <v>2194</v>
      </c>
      <c r="C4179" s="12" t="n">
        <v>100</v>
      </c>
      <c r="D4179" s="12" t="n">
        <v>1</v>
      </c>
      <c r="E4179" s="16" t="n">
        <v>1619</v>
      </c>
      <c r="F4179" s="12" t="n">
        <v>10</v>
      </c>
      <c r="G4179" s="12" t="str">
        <f aca="false">INDEX(Products!$C$2:$C$181,MATCH(C4179,Products!$A$2:$A$181,0))</f>
        <v>Beauty</v>
      </c>
      <c r="H4179" s="16" t="n">
        <f aca="false">INDEX(Products!$E$2:$E$181,MATCH(C4179,Products!$A$2:$A$181,0))</f>
        <v>1142.97</v>
      </c>
      <c r="I4179" s="12" t="str">
        <f aca="false">INDEX(Orders!$G$2:$G$3525,MATCH(B4179,Orders!$A$2:$A$3525,0))</f>
        <v>Delivered</v>
      </c>
      <c r="J4179" s="16" t="n">
        <f aca="false">D4179*E4179*(1-F4179/100)</f>
        <v>1457.1</v>
      </c>
      <c r="K4179" s="16" t="n">
        <f aca="false">D4179*H4179</f>
        <v>1142.97</v>
      </c>
      <c r="L4179" s="16" t="n">
        <f aca="false">J4179-K4179</f>
        <v>314.13</v>
      </c>
    </row>
    <row r="4180" customFormat="false" ht="15" hidden="false" customHeight="false" outlineLevel="0" collapsed="false">
      <c r="A4180" s="12" t="n">
        <v>4179</v>
      </c>
      <c r="B4180" s="12" t="n">
        <v>2194</v>
      </c>
      <c r="C4180" s="12" t="n">
        <v>32</v>
      </c>
      <c r="D4180" s="12" t="n">
        <v>2</v>
      </c>
      <c r="E4180" s="16" t="n">
        <v>4219</v>
      </c>
      <c r="F4180" s="12" t="n">
        <v>0</v>
      </c>
      <c r="G4180" s="12" t="str">
        <f aca="false">INDEX(Products!$C$2:$C$181,MATCH(C4180,Products!$A$2:$A$181,0))</f>
        <v>Home &amp; Kitchen</v>
      </c>
      <c r="H4180" s="16" t="n">
        <f aca="false">INDEX(Products!$E$2:$E$181,MATCH(C4180,Products!$A$2:$A$181,0))</f>
        <v>2621.48</v>
      </c>
      <c r="I4180" s="12" t="str">
        <f aca="false">INDEX(Orders!$G$2:$G$3525,MATCH(B4180,Orders!$A$2:$A$3525,0))</f>
        <v>Delivered</v>
      </c>
      <c r="J4180" s="16" t="n">
        <f aca="false">D4180*E4180*(1-F4180/100)</f>
        <v>8438</v>
      </c>
      <c r="K4180" s="16" t="n">
        <f aca="false">D4180*H4180</f>
        <v>5242.96</v>
      </c>
      <c r="L4180" s="16" t="n">
        <f aca="false">J4180-K4180</f>
        <v>3195.04</v>
      </c>
    </row>
    <row r="4181" customFormat="false" ht="15" hidden="false" customHeight="false" outlineLevel="0" collapsed="false">
      <c r="A4181" s="12" t="n">
        <v>4180</v>
      </c>
      <c r="B4181" s="12" t="n">
        <v>2195</v>
      </c>
      <c r="C4181" s="12" t="n">
        <v>111</v>
      </c>
      <c r="D4181" s="12" t="n">
        <v>1</v>
      </c>
      <c r="E4181" s="16" t="n">
        <v>1249</v>
      </c>
      <c r="F4181" s="12" t="n">
        <v>0</v>
      </c>
      <c r="G4181" s="12" t="str">
        <f aca="false">INDEX(Products!$C$2:$C$181,MATCH(C4181,Products!$A$2:$A$181,0))</f>
        <v>Beauty</v>
      </c>
      <c r="H4181" s="16" t="n">
        <f aca="false">INDEX(Products!$E$2:$E$181,MATCH(C4181,Products!$A$2:$A$181,0))</f>
        <v>828.91</v>
      </c>
      <c r="I4181" s="12" t="str">
        <f aca="false">INDEX(Orders!$G$2:$G$3525,MATCH(B4181,Orders!$A$2:$A$3525,0))</f>
        <v>Cancelled</v>
      </c>
      <c r="J4181" s="16" t="n">
        <f aca="false">D4181*E4181*(1-F4181/100)</f>
        <v>1249</v>
      </c>
      <c r="K4181" s="16" t="n">
        <f aca="false">D4181*H4181</f>
        <v>828.91</v>
      </c>
      <c r="L4181" s="16" t="n">
        <f aca="false">J4181-K4181</f>
        <v>420.09</v>
      </c>
    </row>
    <row r="4182" customFormat="false" ht="15" hidden="false" customHeight="false" outlineLevel="0" collapsed="false">
      <c r="A4182" s="12" t="n">
        <v>4181</v>
      </c>
      <c r="B4182" s="12" t="n">
        <v>2195</v>
      </c>
      <c r="C4182" s="12" t="n">
        <v>154</v>
      </c>
      <c r="D4182" s="12" t="n">
        <v>1</v>
      </c>
      <c r="E4182" s="16" t="n">
        <v>519</v>
      </c>
      <c r="F4182" s="12" t="n">
        <v>0</v>
      </c>
      <c r="G4182" s="12" t="str">
        <f aca="false">INDEX(Products!$C$2:$C$181,MATCH(C4182,Products!$A$2:$A$181,0))</f>
        <v>Books &amp; Stationery</v>
      </c>
      <c r="H4182" s="16" t="n">
        <f aca="false">INDEX(Products!$E$2:$E$181,MATCH(C4182,Products!$A$2:$A$181,0))</f>
        <v>318.97</v>
      </c>
      <c r="I4182" s="12" t="str">
        <f aca="false">INDEX(Orders!$G$2:$G$3525,MATCH(B4182,Orders!$A$2:$A$3525,0))</f>
        <v>Cancelled</v>
      </c>
      <c r="J4182" s="16" t="n">
        <f aca="false">D4182*E4182*(1-F4182/100)</f>
        <v>519</v>
      </c>
      <c r="K4182" s="16" t="n">
        <f aca="false">D4182*H4182</f>
        <v>318.97</v>
      </c>
      <c r="L4182" s="16" t="n">
        <f aca="false">J4182-K4182</f>
        <v>200.03</v>
      </c>
    </row>
    <row r="4183" customFormat="false" ht="15" hidden="false" customHeight="false" outlineLevel="0" collapsed="false">
      <c r="A4183" s="12" t="n">
        <v>4182</v>
      </c>
      <c r="B4183" s="12" t="n">
        <v>2195</v>
      </c>
      <c r="C4183" s="12" t="n">
        <v>142</v>
      </c>
      <c r="D4183" s="12" t="n">
        <v>1</v>
      </c>
      <c r="E4183" s="16" t="n">
        <v>1669</v>
      </c>
      <c r="F4183" s="12" t="n">
        <v>15</v>
      </c>
      <c r="G4183" s="12" t="str">
        <f aca="false">INDEX(Products!$C$2:$C$181,MATCH(C4183,Products!$A$2:$A$181,0))</f>
        <v>Sports &amp; Fitness</v>
      </c>
      <c r="H4183" s="16" t="n">
        <f aca="false">INDEX(Products!$E$2:$E$181,MATCH(C4183,Products!$A$2:$A$181,0))</f>
        <v>949.32</v>
      </c>
      <c r="I4183" s="12" t="str">
        <f aca="false">INDEX(Orders!$G$2:$G$3525,MATCH(B4183,Orders!$A$2:$A$3525,0))</f>
        <v>Cancelled</v>
      </c>
      <c r="J4183" s="16" t="n">
        <f aca="false">D4183*E4183*(1-F4183/100)</f>
        <v>1418.65</v>
      </c>
      <c r="K4183" s="16" t="n">
        <f aca="false">D4183*H4183</f>
        <v>949.32</v>
      </c>
      <c r="L4183" s="16" t="n">
        <f aca="false">J4183-K4183</f>
        <v>469.33</v>
      </c>
    </row>
    <row r="4184" customFormat="false" ht="15" hidden="false" customHeight="false" outlineLevel="0" collapsed="false">
      <c r="A4184" s="12" t="n">
        <v>4183</v>
      </c>
      <c r="B4184" s="12" t="n">
        <v>2195</v>
      </c>
      <c r="C4184" s="12" t="n">
        <v>109</v>
      </c>
      <c r="D4184" s="12" t="n">
        <v>1</v>
      </c>
      <c r="E4184" s="16" t="n">
        <v>699</v>
      </c>
      <c r="F4184" s="12" t="n">
        <v>0</v>
      </c>
      <c r="G4184" s="12" t="str">
        <f aca="false">INDEX(Products!$C$2:$C$181,MATCH(C4184,Products!$A$2:$A$181,0))</f>
        <v>Beauty</v>
      </c>
      <c r="H4184" s="16" t="n">
        <f aca="false">INDEX(Products!$E$2:$E$181,MATCH(C4184,Products!$A$2:$A$181,0))</f>
        <v>488.81</v>
      </c>
      <c r="I4184" s="12" t="str">
        <f aca="false">INDEX(Orders!$G$2:$G$3525,MATCH(B4184,Orders!$A$2:$A$3525,0))</f>
        <v>Cancelled</v>
      </c>
      <c r="J4184" s="16" t="n">
        <f aca="false">D4184*E4184*(1-F4184/100)</f>
        <v>699</v>
      </c>
      <c r="K4184" s="16" t="n">
        <f aca="false">D4184*H4184</f>
        <v>488.81</v>
      </c>
      <c r="L4184" s="16" t="n">
        <f aca="false">J4184-K4184</f>
        <v>210.19</v>
      </c>
    </row>
    <row r="4185" customFormat="false" ht="15" hidden="false" customHeight="false" outlineLevel="0" collapsed="false">
      <c r="A4185" s="12" t="n">
        <v>4184</v>
      </c>
      <c r="B4185" s="12" t="n">
        <v>2196</v>
      </c>
      <c r="C4185" s="12" t="n">
        <v>138</v>
      </c>
      <c r="D4185" s="12" t="n">
        <v>1</v>
      </c>
      <c r="E4185" s="16" t="n">
        <v>2179</v>
      </c>
      <c r="F4185" s="12" t="n">
        <v>15</v>
      </c>
      <c r="G4185" s="12" t="str">
        <f aca="false">INDEX(Products!$C$2:$C$181,MATCH(C4185,Products!$A$2:$A$181,0))</f>
        <v>Sports &amp; Fitness</v>
      </c>
      <c r="H4185" s="16" t="n">
        <f aca="false">INDEX(Products!$E$2:$E$181,MATCH(C4185,Products!$A$2:$A$181,0))</f>
        <v>1417.01</v>
      </c>
      <c r="I4185" s="12" t="str">
        <f aca="false">INDEX(Orders!$G$2:$G$3525,MATCH(B4185,Orders!$A$2:$A$3525,0))</f>
        <v>Delivered</v>
      </c>
      <c r="J4185" s="16" t="n">
        <f aca="false">D4185*E4185*(1-F4185/100)</f>
        <v>1852.15</v>
      </c>
      <c r="K4185" s="16" t="n">
        <f aca="false">D4185*H4185</f>
        <v>1417.01</v>
      </c>
      <c r="L4185" s="16" t="n">
        <f aca="false">J4185-K4185</f>
        <v>435.14</v>
      </c>
    </row>
    <row r="4186" customFormat="false" ht="15" hidden="false" customHeight="false" outlineLevel="0" collapsed="false">
      <c r="A4186" s="12" t="n">
        <v>4185</v>
      </c>
      <c r="B4186" s="12" t="n">
        <v>2196</v>
      </c>
      <c r="C4186" s="12" t="n">
        <v>156</v>
      </c>
      <c r="D4186" s="12" t="n">
        <v>1</v>
      </c>
      <c r="E4186" s="16" t="n">
        <v>459</v>
      </c>
      <c r="F4186" s="12" t="n">
        <v>0</v>
      </c>
      <c r="G4186" s="12" t="str">
        <f aca="false">INDEX(Products!$C$2:$C$181,MATCH(C4186,Products!$A$2:$A$181,0))</f>
        <v>Books &amp; Stationery</v>
      </c>
      <c r="H4186" s="16" t="n">
        <f aca="false">INDEX(Products!$E$2:$E$181,MATCH(C4186,Products!$A$2:$A$181,0))</f>
        <v>259.65</v>
      </c>
      <c r="I4186" s="12" t="str">
        <f aca="false">INDEX(Orders!$G$2:$G$3525,MATCH(B4186,Orders!$A$2:$A$3525,0))</f>
        <v>Delivered</v>
      </c>
      <c r="J4186" s="16" t="n">
        <f aca="false">D4186*E4186*(1-F4186/100)</f>
        <v>459</v>
      </c>
      <c r="K4186" s="16" t="n">
        <f aca="false">D4186*H4186</f>
        <v>259.65</v>
      </c>
      <c r="L4186" s="16" t="n">
        <f aca="false">J4186-K4186</f>
        <v>199.35</v>
      </c>
    </row>
    <row r="4187" customFormat="false" ht="15" hidden="false" customHeight="false" outlineLevel="0" collapsed="false">
      <c r="A4187" s="12" t="n">
        <v>4186</v>
      </c>
      <c r="B4187" s="12" t="n">
        <v>2197</v>
      </c>
      <c r="C4187" s="12" t="n">
        <v>76</v>
      </c>
      <c r="D4187" s="12" t="n">
        <v>1</v>
      </c>
      <c r="E4187" s="16" t="n">
        <v>2759</v>
      </c>
      <c r="F4187" s="12" t="n">
        <v>0</v>
      </c>
      <c r="G4187" s="12" t="str">
        <f aca="false">INDEX(Products!$C$2:$C$181,MATCH(C4187,Products!$A$2:$A$181,0))</f>
        <v>Fashion</v>
      </c>
      <c r="H4187" s="16" t="n">
        <f aca="false">INDEX(Products!$E$2:$E$181,MATCH(C4187,Products!$A$2:$A$181,0))</f>
        <v>1649.64</v>
      </c>
      <c r="I4187" s="12" t="str">
        <f aca="false">INDEX(Orders!$G$2:$G$3525,MATCH(B4187,Orders!$A$2:$A$3525,0))</f>
        <v>Cancelled</v>
      </c>
      <c r="J4187" s="16" t="n">
        <f aca="false">D4187*E4187*(1-F4187/100)</f>
        <v>2759</v>
      </c>
      <c r="K4187" s="16" t="n">
        <f aca="false">D4187*H4187</f>
        <v>1649.64</v>
      </c>
      <c r="L4187" s="16" t="n">
        <f aca="false">J4187-K4187</f>
        <v>1109.36</v>
      </c>
    </row>
    <row r="4188" customFormat="false" ht="15" hidden="false" customHeight="false" outlineLevel="0" collapsed="false">
      <c r="A4188" s="12" t="n">
        <v>4187</v>
      </c>
      <c r="B4188" s="12" t="n">
        <v>2198</v>
      </c>
      <c r="C4188" s="12" t="n">
        <v>129</v>
      </c>
      <c r="D4188" s="12" t="n">
        <v>3</v>
      </c>
      <c r="E4188" s="16" t="n">
        <v>3769</v>
      </c>
      <c r="F4188" s="12" t="n">
        <v>0</v>
      </c>
      <c r="G4188" s="12" t="str">
        <f aca="false">INDEX(Products!$C$2:$C$181,MATCH(C4188,Products!$A$2:$A$181,0))</f>
        <v>Sports &amp; Fitness</v>
      </c>
      <c r="H4188" s="16" t="n">
        <f aca="false">INDEX(Products!$E$2:$E$181,MATCH(C4188,Products!$A$2:$A$181,0))</f>
        <v>2597.62</v>
      </c>
      <c r="I4188" s="12" t="str">
        <f aca="false">INDEX(Orders!$G$2:$G$3525,MATCH(B4188,Orders!$A$2:$A$3525,0))</f>
        <v>Delivered</v>
      </c>
      <c r="J4188" s="16" t="n">
        <f aca="false">D4188*E4188*(1-F4188/100)</f>
        <v>11307</v>
      </c>
      <c r="K4188" s="16" t="n">
        <f aca="false">D4188*H4188</f>
        <v>7792.86</v>
      </c>
      <c r="L4188" s="16" t="n">
        <f aca="false">J4188-K4188</f>
        <v>3514.14</v>
      </c>
    </row>
    <row r="4189" customFormat="false" ht="15" hidden="false" customHeight="false" outlineLevel="0" collapsed="false">
      <c r="A4189" s="12" t="n">
        <v>4188</v>
      </c>
      <c r="B4189" s="12" t="n">
        <v>2198</v>
      </c>
      <c r="C4189" s="12" t="n">
        <v>107</v>
      </c>
      <c r="D4189" s="12" t="n">
        <v>1</v>
      </c>
      <c r="E4189" s="16" t="n">
        <v>1239</v>
      </c>
      <c r="F4189" s="12" t="n">
        <v>0</v>
      </c>
      <c r="G4189" s="12" t="str">
        <f aca="false">INDEX(Products!$C$2:$C$181,MATCH(C4189,Products!$A$2:$A$181,0))</f>
        <v>Beauty</v>
      </c>
      <c r="H4189" s="16" t="n">
        <f aca="false">INDEX(Products!$E$2:$E$181,MATCH(C4189,Products!$A$2:$A$181,0))</f>
        <v>737.02</v>
      </c>
      <c r="I4189" s="12" t="str">
        <f aca="false">INDEX(Orders!$G$2:$G$3525,MATCH(B4189,Orders!$A$2:$A$3525,0))</f>
        <v>Delivered</v>
      </c>
      <c r="J4189" s="16" t="n">
        <f aca="false">D4189*E4189*(1-F4189/100)</f>
        <v>1239</v>
      </c>
      <c r="K4189" s="16" t="n">
        <f aca="false">D4189*H4189</f>
        <v>737.02</v>
      </c>
      <c r="L4189" s="16" t="n">
        <f aca="false">J4189-K4189</f>
        <v>501.98</v>
      </c>
    </row>
    <row r="4190" customFormat="false" ht="15" hidden="false" customHeight="false" outlineLevel="0" collapsed="false">
      <c r="A4190" s="12" t="n">
        <v>4189</v>
      </c>
      <c r="B4190" s="12" t="n">
        <v>2199</v>
      </c>
      <c r="C4190" s="12" t="n">
        <v>3</v>
      </c>
      <c r="D4190" s="12" t="n">
        <v>1</v>
      </c>
      <c r="E4190" s="16" t="n">
        <v>1619</v>
      </c>
      <c r="F4190" s="12" t="n">
        <v>0</v>
      </c>
      <c r="G4190" s="12" t="str">
        <f aca="false">INDEX(Products!$C$2:$C$181,MATCH(C4190,Products!$A$2:$A$181,0))</f>
        <v>Electronics</v>
      </c>
      <c r="H4190" s="16" t="n">
        <f aca="false">INDEX(Products!$E$2:$E$181,MATCH(C4190,Products!$A$2:$A$181,0))</f>
        <v>940.96</v>
      </c>
      <c r="I4190" s="12" t="str">
        <f aca="false">INDEX(Orders!$G$2:$G$3525,MATCH(B4190,Orders!$A$2:$A$3525,0))</f>
        <v>Delivered</v>
      </c>
      <c r="J4190" s="16" t="n">
        <f aca="false">D4190*E4190*(1-F4190/100)</f>
        <v>1619</v>
      </c>
      <c r="K4190" s="16" t="n">
        <f aca="false">D4190*H4190</f>
        <v>940.96</v>
      </c>
      <c r="L4190" s="16" t="n">
        <f aca="false">J4190-K4190</f>
        <v>678.04</v>
      </c>
    </row>
    <row r="4191" customFormat="false" ht="15" hidden="false" customHeight="false" outlineLevel="0" collapsed="false">
      <c r="A4191" s="12" t="n">
        <v>4190</v>
      </c>
      <c r="B4191" s="12" t="n">
        <v>2200</v>
      </c>
      <c r="C4191" s="12" t="n">
        <v>82</v>
      </c>
      <c r="D4191" s="12" t="n">
        <v>1</v>
      </c>
      <c r="E4191" s="16" t="n">
        <v>2019</v>
      </c>
      <c r="F4191" s="12" t="n">
        <v>0</v>
      </c>
      <c r="G4191" s="12" t="str">
        <f aca="false">INDEX(Products!$C$2:$C$181,MATCH(C4191,Products!$A$2:$A$181,0))</f>
        <v>Fashion</v>
      </c>
      <c r="H4191" s="16" t="n">
        <f aca="false">INDEX(Products!$E$2:$E$181,MATCH(C4191,Products!$A$2:$A$181,0))</f>
        <v>1326.8</v>
      </c>
      <c r="I4191" s="12" t="str">
        <f aca="false">INDEX(Orders!$G$2:$G$3525,MATCH(B4191,Orders!$A$2:$A$3525,0))</f>
        <v>Delivered</v>
      </c>
      <c r="J4191" s="16" t="n">
        <f aca="false">D4191*E4191*(1-F4191/100)</f>
        <v>2019</v>
      </c>
      <c r="K4191" s="16" t="n">
        <f aca="false">D4191*H4191</f>
        <v>1326.8</v>
      </c>
      <c r="L4191" s="16" t="n">
        <f aca="false">J4191-K4191</f>
        <v>692.2</v>
      </c>
    </row>
    <row r="4192" customFormat="false" ht="15" hidden="false" customHeight="false" outlineLevel="0" collapsed="false">
      <c r="A4192" s="12" t="n">
        <v>4191</v>
      </c>
      <c r="B4192" s="12" t="n">
        <v>2200</v>
      </c>
      <c r="C4192" s="12" t="n">
        <v>55</v>
      </c>
      <c r="D4192" s="12" t="n">
        <v>1</v>
      </c>
      <c r="E4192" s="16" t="n">
        <v>1459</v>
      </c>
      <c r="F4192" s="12" t="n">
        <v>10</v>
      </c>
      <c r="G4192" s="12" t="str">
        <f aca="false">INDEX(Products!$C$2:$C$181,MATCH(C4192,Products!$A$2:$A$181,0))</f>
        <v>Home &amp; Kitchen</v>
      </c>
      <c r="H4192" s="16" t="n">
        <f aca="false">INDEX(Products!$E$2:$E$181,MATCH(C4192,Products!$A$2:$A$181,0))</f>
        <v>824.91</v>
      </c>
      <c r="I4192" s="12" t="str">
        <f aca="false">INDEX(Orders!$G$2:$G$3525,MATCH(B4192,Orders!$A$2:$A$3525,0))</f>
        <v>Delivered</v>
      </c>
      <c r="J4192" s="16" t="n">
        <f aca="false">D4192*E4192*(1-F4192/100)</f>
        <v>1313.1</v>
      </c>
      <c r="K4192" s="16" t="n">
        <f aca="false">D4192*H4192</f>
        <v>824.91</v>
      </c>
      <c r="L4192" s="16" t="n">
        <f aca="false">J4192-K4192</f>
        <v>488.19</v>
      </c>
    </row>
    <row r="4193" customFormat="false" ht="15" hidden="false" customHeight="false" outlineLevel="0" collapsed="false">
      <c r="A4193" s="12" t="n">
        <v>4192</v>
      </c>
      <c r="B4193" s="12" t="n">
        <v>2201</v>
      </c>
      <c r="C4193" s="12" t="n">
        <v>30</v>
      </c>
      <c r="D4193" s="12" t="n">
        <v>1</v>
      </c>
      <c r="E4193" s="16" t="n">
        <v>1049</v>
      </c>
      <c r="F4193" s="12" t="n">
        <v>0</v>
      </c>
      <c r="G4193" s="12" t="str">
        <f aca="false">INDEX(Products!$C$2:$C$181,MATCH(C4193,Products!$A$2:$A$181,0))</f>
        <v>Electronics</v>
      </c>
      <c r="H4193" s="16" t="n">
        <f aca="false">INDEX(Products!$E$2:$E$181,MATCH(C4193,Products!$A$2:$A$181,0))</f>
        <v>645.2</v>
      </c>
      <c r="I4193" s="12" t="str">
        <f aca="false">INDEX(Orders!$G$2:$G$3525,MATCH(B4193,Orders!$A$2:$A$3525,0))</f>
        <v>Cancelled</v>
      </c>
      <c r="J4193" s="16" t="n">
        <f aca="false">D4193*E4193*(1-F4193/100)</f>
        <v>1049</v>
      </c>
      <c r="K4193" s="16" t="n">
        <f aca="false">D4193*H4193</f>
        <v>645.2</v>
      </c>
      <c r="L4193" s="16" t="n">
        <f aca="false">J4193-K4193</f>
        <v>403.8</v>
      </c>
    </row>
    <row r="4194" customFormat="false" ht="15" hidden="false" customHeight="false" outlineLevel="0" collapsed="false">
      <c r="A4194" s="12" t="n">
        <v>4193</v>
      </c>
      <c r="B4194" s="12" t="n">
        <v>2202</v>
      </c>
      <c r="C4194" s="12" t="n">
        <v>14</v>
      </c>
      <c r="D4194" s="12" t="n">
        <v>1</v>
      </c>
      <c r="E4194" s="16" t="n">
        <v>1849</v>
      </c>
      <c r="F4194" s="12" t="n">
        <v>0</v>
      </c>
      <c r="G4194" s="12" t="str">
        <f aca="false">INDEX(Products!$C$2:$C$181,MATCH(C4194,Products!$A$2:$A$181,0))</f>
        <v>Electronics</v>
      </c>
      <c r="H4194" s="16" t="n">
        <f aca="false">INDEX(Products!$E$2:$E$181,MATCH(C4194,Products!$A$2:$A$181,0))</f>
        <v>1207.11</v>
      </c>
      <c r="I4194" s="12" t="str">
        <f aca="false">INDEX(Orders!$G$2:$G$3525,MATCH(B4194,Orders!$A$2:$A$3525,0))</f>
        <v>Delivered</v>
      </c>
      <c r="J4194" s="16" t="n">
        <f aca="false">D4194*E4194*(1-F4194/100)</f>
        <v>1849</v>
      </c>
      <c r="K4194" s="16" t="n">
        <f aca="false">D4194*H4194</f>
        <v>1207.11</v>
      </c>
      <c r="L4194" s="16" t="n">
        <f aca="false">J4194-K4194</f>
        <v>641.89</v>
      </c>
    </row>
    <row r="4195" customFormat="false" ht="15" hidden="false" customHeight="false" outlineLevel="0" collapsed="false">
      <c r="A4195" s="12" t="n">
        <v>4194</v>
      </c>
      <c r="B4195" s="12" t="n">
        <v>2203</v>
      </c>
      <c r="C4195" s="12" t="n">
        <v>127</v>
      </c>
      <c r="D4195" s="12" t="n">
        <v>1</v>
      </c>
      <c r="E4195" s="16" t="n">
        <v>3449</v>
      </c>
      <c r="F4195" s="12" t="n">
        <v>0</v>
      </c>
      <c r="G4195" s="12" t="str">
        <f aca="false">INDEX(Products!$C$2:$C$181,MATCH(C4195,Products!$A$2:$A$181,0))</f>
        <v>Sports &amp; Fitness</v>
      </c>
      <c r="H4195" s="16" t="n">
        <f aca="false">INDEX(Products!$E$2:$E$181,MATCH(C4195,Products!$A$2:$A$181,0))</f>
        <v>2115.56</v>
      </c>
      <c r="I4195" s="12" t="str">
        <f aca="false">INDEX(Orders!$G$2:$G$3525,MATCH(B4195,Orders!$A$2:$A$3525,0))</f>
        <v>Delivered</v>
      </c>
      <c r="J4195" s="16" t="n">
        <f aca="false">D4195*E4195*(1-F4195/100)</f>
        <v>3449</v>
      </c>
      <c r="K4195" s="16" t="n">
        <f aca="false">D4195*H4195</f>
        <v>2115.56</v>
      </c>
      <c r="L4195" s="16" t="n">
        <f aca="false">J4195-K4195</f>
        <v>1333.44</v>
      </c>
    </row>
    <row r="4196" customFormat="false" ht="15" hidden="false" customHeight="false" outlineLevel="0" collapsed="false">
      <c r="A4196" s="12" t="n">
        <v>4195</v>
      </c>
      <c r="B4196" s="12" t="n">
        <v>2203</v>
      </c>
      <c r="C4196" s="12" t="n">
        <v>117</v>
      </c>
      <c r="D4196" s="12" t="n">
        <v>1</v>
      </c>
      <c r="E4196" s="16" t="n">
        <v>1109</v>
      </c>
      <c r="F4196" s="12" t="n">
        <v>0</v>
      </c>
      <c r="G4196" s="12" t="str">
        <f aca="false">INDEX(Products!$C$2:$C$181,MATCH(C4196,Products!$A$2:$A$181,0))</f>
        <v>Beauty</v>
      </c>
      <c r="H4196" s="16" t="n">
        <f aca="false">INDEX(Products!$E$2:$E$181,MATCH(C4196,Products!$A$2:$A$181,0))</f>
        <v>719.19</v>
      </c>
      <c r="I4196" s="12" t="str">
        <f aca="false">INDEX(Orders!$G$2:$G$3525,MATCH(B4196,Orders!$A$2:$A$3525,0))</f>
        <v>Delivered</v>
      </c>
      <c r="J4196" s="16" t="n">
        <f aca="false">D4196*E4196*(1-F4196/100)</f>
        <v>1109</v>
      </c>
      <c r="K4196" s="16" t="n">
        <f aca="false">D4196*H4196</f>
        <v>719.19</v>
      </c>
      <c r="L4196" s="16" t="n">
        <f aca="false">J4196-K4196</f>
        <v>389.81</v>
      </c>
    </row>
    <row r="4197" customFormat="false" ht="15" hidden="false" customHeight="false" outlineLevel="0" collapsed="false">
      <c r="A4197" s="12" t="n">
        <v>4196</v>
      </c>
      <c r="B4197" s="12" t="n">
        <v>2203</v>
      </c>
      <c r="C4197" s="12" t="n">
        <v>142</v>
      </c>
      <c r="D4197" s="12" t="n">
        <v>1</v>
      </c>
      <c r="E4197" s="16" t="n">
        <v>1669</v>
      </c>
      <c r="F4197" s="12" t="n">
        <v>0</v>
      </c>
      <c r="G4197" s="12" t="str">
        <f aca="false">INDEX(Products!$C$2:$C$181,MATCH(C4197,Products!$A$2:$A$181,0))</f>
        <v>Sports &amp; Fitness</v>
      </c>
      <c r="H4197" s="16" t="n">
        <f aca="false">INDEX(Products!$E$2:$E$181,MATCH(C4197,Products!$A$2:$A$181,0))</f>
        <v>949.32</v>
      </c>
      <c r="I4197" s="12" t="str">
        <f aca="false">INDEX(Orders!$G$2:$G$3525,MATCH(B4197,Orders!$A$2:$A$3525,0))</f>
        <v>Delivered</v>
      </c>
      <c r="J4197" s="16" t="n">
        <f aca="false">D4197*E4197*(1-F4197/100)</f>
        <v>1669</v>
      </c>
      <c r="K4197" s="16" t="n">
        <f aca="false">D4197*H4197</f>
        <v>949.32</v>
      </c>
      <c r="L4197" s="16" t="n">
        <f aca="false">J4197-K4197</f>
        <v>719.68</v>
      </c>
    </row>
    <row r="4198" customFormat="false" ht="15" hidden="false" customHeight="false" outlineLevel="0" collapsed="false">
      <c r="A4198" s="12" t="n">
        <v>4197</v>
      </c>
      <c r="B4198" s="12" t="n">
        <v>2203</v>
      </c>
      <c r="C4198" s="12" t="n">
        <v>149</v>
      </c>
      <c r="D4198" s="12" t="n">
        <v>1</v>
      </c>
      <c r="E4198" s="16" t="n">
        <v>3149</v>
      </c>
      <c r="F4198" s="12" t="n">
        <v>15</v>
      </c>
      <c r="G4198" s="12" t="str">
        <f aca="false">INDEX(Products!$C$2:$C$181,MATCH(C4198,Products!$A$2:$A$181,0))</f>
        <v>Sports &amp; Fitness</v>
      </c>
      <c r="H4198" s="16" t="n">
        <f aca="false">INDEX(Products!$E$2:$E$181,MATCH(C4198,Products!$A$2:$A$181,0))</f>
        <v>1867.87</v>
      </c>
      <c r="I4198" s="12" t="str">
        <f aca="false">INDEX(Orders!$G$2:$G$3525,MATCH(B4198,Orders!$A$2:$A$3525,0))</f>
        <v>Delivered</v>
      </c>
      <c r="J4198" s="16" t="n">
        <f aca="false">D4198*E4198*(1-F4198/100)</f>
        <v>2676.65</v>
      </c>
      <c r="K4198" s="16" t="n">
        <f aca="false">D4198*H4198</f>
        <v>1867.87</v>
      </c>
      <c r="L4198" s="16" t="n">
        <f aca="false">J4198-K4198</f>
        <v>808.78</v>
      </c>
    </row>
    <row r="4199" customFormat="false" ht="15" hidden="false" customHeight="false" outlineLevel="0" collapsed="false">
      <c r="A4199" s="12" t="n">
        <v>4198</v>
      </c>
      <c r="B4199" s="12" t="n">
        <v>2204</v>
      </c>
      <c r="C4199" s="12" t="n">
        <v>25</v>
      </c>
      <c r="D4199" s="12" t="n">
        <v>1</v>
      </c>
      <c r="E4199" s="16" t="n">
        <v>3649</v>
      </c>
      <c r="F4199" s="12" t="n">
        <v>0</v>
      </c>
      <c r="G4199" s="12" t="str">
        <f aca="false">INDEX(Products!$C$2:$C$181,MATCH(C4199,Products!$A$2:$A$181,0))</f>
        <v>Electronics</v>
      </c>
      <c r="H4199" s="16" t="n">
        <f aca="false">INDEX(Products!$E$2:$E$181,MATCH(C4199,Products!$A$2:$A$181,0))</f>
        <v>2141.86</v>
      </c>
      <c r="I4199" s="12" t="str">
        <f aca="false">INDEX(Orders!$G$2:$G$3525,MATCH(B4199,Orders!$A$2:$A$3525,0))</f>
        <v>Delivered</v>
      </c>
      <c r="J4199" s="16" t="n">
        <f aca="false">D4199*E4199*(1-F4199/100)</f>
        <v>3649</v>
      </c>
      <c r="K4199" s="16" t="n">
        <f aca="false">D4199*H4199</f>
        <v>2141.86</v>
      </c>
      <c r="L4199" s="16" t="n">
        <f aca="false">J4199-K4199</f>
        <v>1507.14</v>
      </c>
    </row>
    <row r="4200" customFormat="false" ht="15" hidden="false" customHeight="false" outlineLevel="0" collapsed="false">
      <c r="A4200" s="12" t="n">
        <v>4199</v>
      </c>
      <c r="B4200" s="12" t="n">
        <v>2204</v>
      </c>
      <c r="C4200" s="12" t="n">
        <v>77</v>
      </c>
      <c r="D4200" s="12" t="n">
        <v>1</v>
      </c>
      <c r="E4200" s="16" t="n">
        <v>699</v>
      </c>
      <c r="F4200" s="12" t="n">
        <v>5</v>
      </c>
      <c r="G4200" s="12" t="str">
        <f aca="false">INDEX(Products!$C$2:$C$181,MATCH(C4200,Products!$A$2:$A$181,0))</f>
        <v>Fashion</v>
      </c>
      <c r="H4200" s="16" t="n">
        <f aca="false">INDEX(Products!$E$2:$E$181,MATCH(C4200,Products!$A$2:$A$181,0))</f>
        <v>452.88</v>
      </c>
      <c r="I4200" s="12" t="str">
        <f aca="false">INDEX(Orders!$G$2:$G$3525,MATCH(B4200,Orders!$A$2:$A$3525,0))</f>
        <v>Delivered</v>
      </c>
      <c r="J4200" s="16" t="n">
        <f aca="false">D4200*E4200*(1-F4200/100)</f>
        <v>664.05</v>
      </c>
      <c r="K4200" s="16" t="n">
        <f aca="false">D4200*H4200</f>
        <v>452.88</v>
      </c>
      <c r="L4200" s="16" t="n">
        <f aca="false">J4200-K4200</f>
        <v>211.17</v>
      </c>
    </row>
    <row r="4201" customFormat="false" ht="15" hidden="false" customHeight="false" outlineLevel="0" collapsed="false">
      <c r="A4201" s="12" t="n">
        <v>4200</v>
      </c>
      <c r="B4201" s="12" t="n">
        <v>2204</v>
      </c>
      <c r="C4201" s="12" t="n">
        <v>123</v>
      </c>
      <c r="D4201" s="12" t="n">
        <v>1</v>
      </c>
      <c r="E4201" s="16" t="n">
        <v>319</v>
      </c>
      <c r="F4201" s="12" t="n">
        <v>5</v>
      </c>
      <c r="G4201" s="12" t="str">
        <f aca="false">INDEX(Products!$C$2:$C$181,MATCH(C4201,Products!$A$2:$A$181,0))</f>
        <v>Sports &amp; Fitness</v>
      </c>
      <c r="H4201" s="16" t="n">
        <f aca="false">INDEX(Products!$E$2:$E$181,MATCH(C4201,Products!$A$2:$A$181,0))</f>
        <v>234.68</v>
      </c>
      <c r="I4201" s="12" t="str">
        <f aca="false">INDEX(Orders!$G$2:$G$3525,MATCH(B4201,Orders!$A$2:$A$3525,0))</f>
        <v>Delivered</v>
      </c>
      <c r="J4201" s="16" t="n">
        <f aca="false">D4201*E4201*(1-F4201/100)</f>
        <v>303.05</v>
      </c>
      <c r="K4201" s="16" t="n">
        <f aca="false">D4201*H4201</f>
        <v>234.68</v>
      </c>
      <c r="L4201" s="16" t="n">
        <f aca="false">J4201-K4201</f>
        <v>68.37</v>
      </c>
    </row>
    <row r="4202" customFormat="false" ht="15" hidden="false" customHeight="false" outlineLevel="0" collapsed="false">
      <c r="A4202" s="12" t="n">
        <v>4201</v>
      </c>
      <c r="B4202" s="12" t="n">
        <v>2205</v>
      </c>
      <c r="C4202" s="12" t="n">
        <v>114</v>
      </c>
      <c r="D4202" s="12" t="n">
        <v>1</v>
      </c>
      <c r="E4202" s="16" t="n">
        <v>1769</v>
      </c>
      <c r="F4202" s="12" t="n">
        <v>0</v>
      </c>
      <c r="G4202" s="12" t="str">
        <f aca="false">INDEX(Products!$C$2:$C$181,MATCH(C4202,Products!$A$2:$A$181,0))</f>
        <v>Beauty</v>
      </c>
      <c r="H4202" s="16" t="n">
        <f aca="false">INDEX(Products!$E$2:$E$181,MATCH(C4202,Products!$A$2:$A$181,0))</f>
        <v>1112.03</v>
      </c>
      <c r="I4202" s="12" t="str">
        <f aca="false">INDEX(Orders!$G$2:$G$3525,MATCH(B4202,Orders!$A$2:$A$3525,0))</f>
        <v>Delivered</v>
      </c>
      <c r="J4202" s="16" t="n">
        <f aca="false">D4202*E4202*(1-F4202/100)</f>
        <v>1769</v>
      </c>
      <c r="K4202" s="16" t="n">
        <f aca="false">D4202*H4202</f>
        <v>1112.03</v>
      </c>
      <c r="L4202" s="16" t="n">
        <f aca="false">J4202-K4202</f>
        <v>656.97</v>
      </c>
    </row>
    <row r="4203" customFormat="false" ht="15" hidden="false" customHeight="false" outlineLevel="0" collapsed="false">
      <c r="A4203" s="12" t="n">
        <v>4202</v>
      </c>
      <c r="B4203" s="12" t="n">
        <v>2205</v>
      </c>
      <c r="C4203" s="12" t="n">
        <v>74</v>
      </c>
      <c r="D4203" s="12" t="n">
        <v>1</v>
      </c>
      <c r="E4203" s="16" t="n">
        <v>1959</v>
      </c>
      <c r="F4203" s="12" t="n">
        <v>0</v>
      </c>
      <c r="G4203" s="12" t="str">
        <f aca="false">INDEX(Products!$C$2:$C$181,MATCH(C4203,Products!$A$2:$A$181,0))</f>
        <v>Fashion</v>
      </c>
      <c r="H4203" s="16" t="n">
        <f aca="false">INDEX(Products!$E$2:$E$181,MATCH(C4203,Products!$A$2:$A$181,0))</f>
        <v>1274.4</v>
      </c>
      <c r="I4203" s="12" t="str">
        <f aca="false">INDEX(Orders!$G$2:$G$3525,MATCH(B4203,Orders!$A$2:$A$3525,0))</f>
        <v>Delivered</v>
      </c>
      <c r="J4203" s="16" t="n">
        <f aca="false">D4203*E4203*(1-F4203/100)</f>
        <v>1959</v>
      </c>
      <c r="K4203" s="16" t="n">
        <f aca="false">D4203*H4203</f>
        <v>1274.4</v>
      </c>
      <c r="L4203" s="16" t="n">
        <f aca="false">J4203-K4203</f>
        <v>684.6</v>
      </c>
    </row>
    <row r="4204" customFormat="false" ht="15" hidden="false" customHeight="false" outlineLevel="0" collapsed="false">
      <c r="A4204" s="12" t="n">
        <v>4203</v>
      </c>
      <c r="B4204" s="12" t="n">
        <v>2206</v>
      </c>
      <c r="C4204" s="12" t="n">
        <v>152</v>
      </c>
      <c r="D4204" s="12" t="n">
        <v>1</v>
      </c>
      <c r="E4204" s="16" t="n">
        <v>539</v>
      </c>
      <c r="F4204" s="12" t="n">
        <v>5</v>
      </c>
      <c r="G4204" s="12" t="str">
        <f aca="false">INDEX(Products!$C$2:$C$181,MATCH(C4204,Products!$A$2:$A$181,0))</f>
        <v>Books &amp; Stationery</v>
      </c>
      <c r="H4204" s="16" t="n">
        <f aca="false">INDEX(Products!$E$2:$E$181,MATCH(C4204,Products!$A$2:$A$181,0))</f>
        <v>365.16</v>
      </c>
      <c r="I4204" s="12" t="str">
        <f aca="false">INDEX(Orders!$G$2:$G$3525,MATCH(B4204,Orders!$A$2:$A$3525,0))</f>
        <v>Delivered</v>
      </c>
      <c r="J4204" s="16" t="n">
        <f aca="false">D4204*E4204*(1-F4204/100)</f>
        <v>512.05</v>
      </c>
      <c r="K4204" s="16" t="n">
        <f aca="false">D4204*H4204</f>
        <v>365.16</v>
      </c>
      <c r="L4204" s="16" t="n">
        <f aca="false">J4204-K4204</f>
        <v>146.89</v>
      </c>
    </row>
    <row r="4205" customFormat="false" ht="15" hidden="false" customHeight="false" outlineLevel="0" collapsed="false">
      <c r="A4205" s="12" t="n">
        <v>4204</v>
      </c>
      <c r="B4205" s="12" t="n">
        <v>2207</v>
      </c>
      <c r="C4205" s="12" t="n">
        <v>118</v>
      </c>
      <c r="D4205" s="12" t="n">
        <v>1</v>
      </c>
      <c r="E4205" s="16" t="n">
        <v>479</v>
      </c>
      <c r="F4205" s="12" t="n">
        <v>0</v>
      </c>
      <c r="G4205" s="12" t="str">
        <f aca="false">INDEX(Products!$C$2:$C$181,MATCH(C4205,Products!$A$2:$A$181,0))</f>
        <v>Beauty</v>
      </c>
      <c r="H4205" s="16" t="n">
        <f aca="false">INDEX(Products!$E$2:$E$181,MATCH(C4205,Products!$A$2:$A$181,0))</f>
        <v>332.66</v>
      </c>
      <c r="I4205" s="12" t="str">
        <f aca="false">INDEX(Orders!$G$2:$G$3525,MATCH(B4205,Orders!$A$2:$A$3525,0))</f>
        <v>Delivered</v>
      </c>
      <c r="J4205" s="16" t="n">
        <f aca="false">D4205*E4205*(1-F4205/100)</f>
        <v>479</v>
      </c>
      <c r="K4205" s="16" t="n">
        <f aca="false">D4205*H4205</f>
        <v>332.66</v>
      </c>
      <c r="L4205" s="16" t="n">
        <f aca="false">J4205-K4205</f>
        <v>146.34</v>
      </c>
    </row>
    <row r="4206" customFormat="false" ht="15" hidden="false" customHeight="false" outlineLevel="0" collapsed="false">
      <c r="A4206" s="12" t="n">
        <v>4205</v>
      </c>
      <c r="B4206" s="12" t="n">
        <v>2207</v>
      </c>
      <c r="C4206" s="12" t="n">
        <v>143</v>
      </c>
      <c r="D4206" s="12" t="n">
        <v>1</v>
      </c>
      <c r="E4206" s="16" t="n">
        <v>2429</v>
      </c>
      <c r="F4206" s="12" t="n">
        <v>0</v>
      </c>
      <c r="G4206" s="12" t="str">
        <f aca="false">INDEX(Products!$C$2:$C$181,MATCH(C4206,Products!$A$2:$A$181,0))</f>
        <v>Sports &amp; Fitness</v>
      </c>
      <c r="H4206" s="16" t="n">
        <f aca="false">INDEX(Products!$E$2:$E$181,MATCH(C4206,Products!$A$2:$A$181,0))</f>
        <v>1353.41</v>
      </c>
      <c r="I4206" s="12" t="str">
        <f aca="false">INDEX(Orders!$G$2:$G$3525,MATCH(B4206,Orders!$A$2:$A$3525,0))</f>
        <v>Delivered</v>
      </c>
      <c r="J4206" s="16" t="n">
        <f aca="false">D4206*E4206*(1-F4206/100)</f>
        <v>2429</v>
      </c>
      <c r="K4206" s="16" t="n">
        <f aca="false">D4206*H4206</f>
        <v>1353.41</v>
      </c>
      <c r="L4206" s="16" t="n">
        <f aca="false">J4206-K4206</f>
        <v>1075.59</v>
      </c>
    </row>
    <row r="4207" customFormat="false" ht="15" hidden="false" customHeight="false" outlineLevel="0" collapsed="false">
      <c r="A4207" s="12" t="n">
        <v>4206</v>
      </c>
      <c r="B4207" s="12" t="n">
        <v>2208</v>
      </c>
      <c r="C4207" s="12" t="n">
        <v>70</v>
      </c>
      <c r="D4207" s="12" t="n">
        <v>1</v>
      </c>
      <c r="E4207" s="16" t="n">
        <v>1289</v>
      </c>
      <c r="F4207" s="12" t="n">
        <v>10</v>
      </c>
      <c r="G4207" s="12" t="str">
        <f aca="false">INDEX(Products!$C$2:$C$181,MATCH(C4207,Products!$A$2:$A$181,0))</f>
        <v>Fashion</v>
      </c>
      <c r="H4207" s="16" t="n">
        <f aca="false">INDEX(Products!$E$2:$E$181,MATCH(C4207,Products!$A$2:$A$181,0))</f>
        <v>959.48</v>
      </c>
      <c r="I4207" s="12" t="str">
        <f aca="false">INDEX(Orders!$G$2:$G$3525,MATCH(B4207,Orders!$A$2:$A$3525,0))</f>
        <v>Delivered</v>
      </c>
      <c r="J4207" s="16" t="n">
        <f aca="false">D4207*E4207*(1-F4207/100)</f>
        <v>1160.1</v>
      </c>
      <c r="K4207" s="16" t="n">
        <f aca="false">D4207*H4207</f>
        <v>959.48</v>
      </c>
      <c r="L4207" s="16" t="n">
        <f aca="false">J4207-K4207</f>
        <v>200.62</v>
      </c>
    </row>
    <row r="4208" customFormat="false" ht="15" hidden="false" customHeight="false" outlineLevel="0" collapsed="false">
      <c r="A4208" s="12" t="n">
        <v>4207</v>
      </c>
      <c r="B4208" s="12" t="n">
        <v>2209</v>
      </c>
      <c r="C4208" s="12" t="n">
        <v>55</v>
      </c>
      <c r="D4208" s="12" t="n">
        <v>1</v>
      </c>
      <c r="E4208" s="16" t="n">
        <v>1459</v>
      </c>
      <c r="F4208" s="12" t="n">
        <v>0</v>
      </c>
      <c r="G4208" s="12" t="str">
        <f aca="false">INDEX(Products!$C$2:$C$181,MATCH(C4208,Products!$A$2:$A$181,0))</f>
        <v>Home &amp; Kitchen</v>
      </c>
      <c r="H4208" s="16" t="n">
        <f aca="false">INDEX(Products!$E$2:$E$181,MATCH(C4208,Products!$A$2:$A$181,0))</f>
        <v>824.91</v>
      </c>
      <c r="I4208" s="12" t="str">
        <f aca="false">INDEX(Orders!$G$2:$G$3525,MATCH(B4208,Orders!$A$2:$A$3525,0))</f>
        <v>Delivered</v>
      </c>
      <c r="J4208" s="16" t="n">
        <f aca="false">D4208*E4208*(1-F4208/100)</f>
        <v>1459</v>
      </c>
      <c r="K4208" s="16" t="n">
        <f aca="false">D4208*H4208</f>
        <v>824.91</v>
      </c>
      <c r="L4208" s="16" t="n">
        <f aca="false">J4208-K4208</f>
        <v>634.09</v>
      </c>
    </row>
    <row r="4209" customFormat="false" ht="15" hidden="false" customHeight="false" outlineLevel="0" collapsed="false">
      <c r="A4209" s="12" t="n">
        <v>4208</v>
      </c>
      <c r="B4209" s="12" t="n">
        <v>2210</v>
      </c>
      <c r="C4209" s="12" t="n">
        <v>46</v>
      </c>
      <c r="D4209" s="12" t="n">
        <v>1</v>
      </c>
      <c r="E4209" s="16" t="n">
        <v>959</v>
      </c>
      <c r="F4209" s="12" t="n">
        <v>20</v>
      </c>
      <c r="G4209" s="12" t="str">
        <f aca="false">INDEX(Products!$C$2:$C$181,MATCH(C4209,Products!$A$2:$A$181,0))</f>
        <v>Home &amp; Kitchen</v>
      </c>
      <c r="H4209" s="16" t="n">
        <f aca="false">INDEX(Products!$E$2:$E$181,MATCH(C4209,Products!$A$2:$A$181,0))</f>
        <v>664.25</v>
      </c>
      <c r="I4209" s="12" t="str">
        <f aca="false">INDEX(Orders!$G$2:$G$3525,MATCH(B4209,Orders!$A$2:$A$3525,0))</f>
        <v>Delivered</v>
      </c>
      <c r="J4209" s="16" t="n">
        <f aca="false">D4209*E4209*(1-F4209/100)</f>
        <v>767.2</v>
      </c>
      <c r="K4209" s="16" t="n">
        <f aca="false">D4209*H4209</f>
        <v>664.25</v>
      </c>
      <c r="L4209" s="16" t="n">
        <f aca="false">J4209-K4209</f>
        <v>102.95</v>
      </c>
    </row>
    <row r="4210" customFormat="false" ht="15" hidden="false" customHeight="false" outlineLevel="0" collapsed="false">
      <c r="A4210" s="12" t="n">
        <v>4209</v>
      </c>
      <c r="B4210" s="12" t="n">
        <v>2211</v>
      </c>
      <c r="C4210" s="12" t="n">
        <v>116</v>
      </c>
      <c r="D4210" s="12" t="n">
        <v>3</v>
      </c>
      <c r="E4210" s="16" t="n">
        <v>1469</v>
      </c>
      <c r="F4210" s="12" t="n">
        <v>0</v>
      </c>
      <c r="G4210" s="12" t="str">
        <f aca="false">INDEX(Products!$C$2:$C$181,MATCH(C4210,Products!$A$2:$A$181,0))</f>
        <v>Beauty</v>
      </c>
      <c r="H4210" s="16" t="n">
        <f aca="false">INDEX(Products!$E$2:$E$181,MATCH(C4210,Products!$A$2:$A$181,0))</f>
        <v>955.62</v>
      </c>
      <c r="I4210" s="12" t="str">
        <f aca="false">INDEX(Orders!$G$2:$G$3525,MATCH(B4210,Orders!$A$2:$A$3525,0))</f>
        <v>Delivered</v>
      </c>
      <c r="J4210" s="16" t="n">
        <f aca="false">D4210*E4210*(1-F4210/100)</f>
        <v>4407</v>
      </c>
      <c r="K4210" s="16" t="n">
        <f aca="false">D4210*H4210</f>
        <v>2866.86</v>
      </c>
      <c r="L4210" s="16" t="n">
        <f aca="false">J4210-K4210</f>
        <v>1540.14</v>
      </c>
    </row>
    <row r="4211" customFormat="false" ht="15" hidden="false" customHeight="false" outlineLevel="0" collapsed="false">
      <c r="A4211" s="12" t="n">
        <v>4210</v>
      </c>
      <c r="B4211" s="12" t="n">
        <v>2211</v>
      </c>
      <c r="C4211" s="12" t="n">
        <v>126</v>
      </c>
      <c r="D4211" s="12" t="n">
        <v>1</v>
      </c>
      <c r="E4211" s="16" t="n">
        <v>1359</v>
      </c>
      <c r="F4211" s="12" t="n">
        <v>0</v>
      </c>
      <c r="G4211" s="12" t="str">
        <f aca="false">INDEX(Products!$C$2:$C$181,MATCH(C4211,Products!$A$2:$A$181,0))</f>
        <v>Sports &amp; Fitness</v>
      </c>
      <c r="H4211" s="16" t="n">
        <f aca="false">INDEX(Products!$E$2:$E$181,MATCH(C4211,Products!$A$2:$A$181,0))</f>
        <v>852.12</v>
      </c>
      <c r="I4211" s="12" t="str">
        <f aca="false">INDEX(Orders!$G$2:$G$3525,MATCH(B4211,Orders!$A$2:$A$3525,0))</f>
        <v>Delivered</v>
      </c>
      <c r="J4211" s="16" t="n">
        <f aca="false">D4211*E4211*(1-F4211/100)</f>
        <v>1359</v>
      </c>
      <c r="K4211" s="16" t="n">
        <f aca="false">D4211*H4211</f>
        <v>852.12</v>
      </c>
      <c r="L4211" s="16" t="n">
        <f aca="false">J4211-K4211</f>
        <v>506.88</v>
      </c>
    </row>
    <row r="4212" customFormat="false" ht="15" hidden="false" customHeight="false" outlineLevel="0" collapsed="false">
      <c r="A4212" s="12" t="n">
        <v>4211</v>
      </c>
      <c r="B4212" s="12" t="n">
        <v>2211</v>
      </c>
      <c r="C4212" s="12" t="n">
        <v>78</v>
      </c>
      <c r="D4212" s="12" t="n">
        <v>1</v>
      </c>
      <c r="E4212" s="16" t="n">
        <v>2969</v>
      </c>
      <c r="F4212" s="12" t="n">
        <v>0</v>
      </c>
      <c r="G4212" s="12" t="str">
        <f aca="false">INDEX(Products!$C$2:$C$181,MATCH(C4212,Products!$A$2:$A$181,0))</f>
        <v>Fashion</v>
      </c>
      <c r="H4212" s="16" t="n">
        <f aca="false">INDEX(Products!$E$2:$E$181,MATCH(C4212,Products!$A$2:$A$181,0))</f>
        <v>1776.68</v>
      </c>
      <c r="I4212" s="12" t="str">
        <f aca="false">INDEX(Orders!$G$2:$G$3525,MATCH(B4212,Orders!$A$2:$A$3525,0))</f>
        <v>Delivered</v>
      </c>
      <c r="J4212" s="16" t="n">
        <f aca="false">D4212*E4212*(1-F4212/100)</f>
        <v>2969</v>
      </c>
      <c r="K4212" s="16" t="n">
        <f aca="false">D4212*H4212</f>
        <v>1776.68</v>
      </c>
      <c r="L4212" s="16" t="n">
        <f aca="false">J4212-K4212</f>
        <v>1192.32</v>
      </c>
    </row>
    <row r="4213" customFormat="false" ht="15" hidden="false" customHeight="false" outlineLevel="0" collapsed="false">
      <c r="A4213" s="12" t="n">
        <v>4212</v>
      </c>
      <c r="B4213" s="12" t="n">
        <v>2211</v>
      </c>
      <c r="C4213" s="12" t="n">
        <v>42</v>
      </c>
      <c r="D4213" s="12" t="n">
        <v>1</v>
      </c>
      <c r="E4213" s="16" t="n">
        <v>1929</v>
      </c>
      <c r="F4213" s="12" t="n">
        <v>0</v>
      </c>
      <c r="G4213" s="12" t="str">
        <f aca="false">INDEX(Products!$C$2:$C$181,MATCH(C4213,Products!$A$2:$A$181,0))</f>
        <v>Home &amp; Kitchen</v>
      </c>
      <c r="H4213" s="16" t="n">
        <f aca="false">INDEX(Products!$E$2:$E$181,MATCH(C4213,Products!$A$2:$A$181,0))</f>
        <v>1085.47</v>
      </c>
      <c r="I4213" s="12" t="str">
        <f aca="false">INDEX(Orders!$G$2:$G$3525,MATCH(B4213,Orders!$A$2:$A$3525,0))</f>
        <v>Delivered</v>
      </c>
      <c r="J4213" s="16" t="n">
        <f aca="false">D4213*E4213*(1-F4213/100)</f>
        <v>1929</v>
      </c>
      <c r="K4213" s="16" t="n">
        <f aca="false">D4213*H4213</f>
        <v>1085.47</v>
      </c>
      <c r="L4213" s="16" t="n">
        <f aca="false">J4213-K4213</f>
        <v>843.53</v>
      </c>
    </row>
    <row r="4214" customFormat="false" ht="15" hidden="false" customHeight="false" outlineLevel="0" collapsed="false">
      <c r="A4214" s="12" t="n">
        <v>4213</v>
      </c>
      <c r="B4214" s="12" t="n">
        <v>2212</v>
      </c>
      <c r="C4214" s="12" t="n">
        <v>102</v>
      </c>
      <c r="D4214" s="12" t="n">
        <v>1</v>
      </c>
      <c r="E4214" s="16" t="n">
        <v>429</v>
      </c>
      <c r="F4214" s="12" t="n">
        <v>5</v>
      </c>
      <c r="G4214" s="12" t="str">
        <f aca="false">INDEX(Products!$C$2:$C$181,MATCH(C4214,Products!$A$2:$A$181,0))</f>
        <v>Beauty</v>
      </c>
      <c r="H4214" s="16" t="n">
        <f aca="false">INDEX(Products!$E$2:$E$181,MATCH(C4214,Products!$A$2:$A$181,0))</f>
        <v>313.05</v>
      </c>
      <c r="I4214" s="12" t="str">
        <f aca="false">INDEX(Orders!$G$2:$G$3525,MATCH(B4214,Orders!$A$2:$A$3525,0))</f>
        <v>Cancelled</v>
      </c>
      <c r="J4214" s="16" t="n">
        <f aca="false">D4214*E4214*(1-F4214/100)</f>
        <v>407.55</v>
      </c>
      <c r="K4214" s="16" t="n">
        <f aca="false">D4214*H4214</f>
        <v>313.05</v>
      </c>
      <c r="L4214" s="16" t="n">
        <f aca="false">J4214-K4214</f>
        <v>94.4999999999999</v>
      </c>
    </row>
    <row r="4215" customFormat="false" ht="15" hidden="false" customHeight="false" outlineLevel="0" collapsed="false">
      <c r="A4215" s="12" t="n">
        <v>4214</v>
      </c>
      <c r="B4215" s="12" t="n">
        <v>2212</v>
      </c>
      <c r="C4215" s="12" t="n">
        <v>151</v>
      </c>
      <c r="D4215" s="12" t="n">
        <v>3</v>
      </c>
      <c r="E4215" s="16" t="n">
        <v>149</v>
      </c>
      <c r="F4215" s="12" t="n">
        <v>0</v>
      </c>
      <c r="G4215" s="12" t="str">
        <f aca="false">INDEX(Products!$C$2:$C$181,MATCH(C4215,Products!$A$2:$A$181,0))</f>
        <v>Books &amp; Stationery</v>
      </c>
      <c r="H4215" s="16" t="n">
        <f aca="false">INDEX(Products!$E$2:$E$181,MATCH(C4215,Products!$A$2:$A$181,0))</f>
        <v>97.78</v>
      </c>
      <c r="I4215" s="12" t="str">
        <f aca="false">INDEX(Orders!$G$2:$G$3525,MATCH(B4215,Orders!$A$2:$A$3525,0))</f>
        <v>Cancelled</v>
      </c>
      <c r="J4215" s="16" t="n">
        <f aca="false">D4215*E4215*(1-F4215/100)</f>
        <v>447</v>
      </c>
      <c r="K4215" s="16" t="n">
        <f aca="false">D4215*H4215</f>
        <v>293.34</v>
      </c>
      <c r="L4215" s="16" t="n">
        <f aca="false">J4215-K4215</f>
        <v>153.66</v>
      </c>
    </row>
    <row r="4216" customFormat="false" ht="15" hidden="false" customHeight="false" outlineLevel="0" collapsed="false">
      <c r="A4216" s="12" t="n">
        <v>4215</v>
      </c>
      <c r="B4216" s="12" t="n">
        <v>2213</v>
      </c>
      <c r="C4216" s="12" t="n">
        <v>46</v>
      </c>
      <c r="D4216" s="12" t="n">
        <v>1</v>
      </c>
      <c r="E4216" s="16" t="n">
        <v>959</v>
      </c>
      <c r="F4216" s="12" t="n">
        <v>0</v>
      </c>
      <c r="G4216" s="12" t="str">
        <f aca="false">INDEX(Products!$C$2:$C$181,MATCH(C4216,Products!$A$2:$A$181,0))</f>
        <v>Home &amp; Kitchen</v>
      </c>
      <c r="H4216" s="16" t="n">
        <f aca="false">INDEX(Products!$E$2:$E$181,MATCH(C4216,Products!$A$2:$A$181,0))</f>
        <v>664.25</v>
      </c>
      <c r="I4216" s="12" t="str">
        <f aca="false">INDEX(Orders!$G$2:$G$3525,MATCH(B4216,Orders!$A$2:$A$3525,0))</f>
        <v>Cancelled</v>
      </c>
      <c r="J4216" s="16" t="n">
        <f aca="false">D4216*E4216*(1-F4216/100)</f>
        <v>959</v>
      </c>
      <c r="K4216" s="16" t="n">
        <f aca="false">D4216*H4216</f>
        <v>664.25</v>
      </c>
      <c r="L4216" s="16" t="n">
        <f aca="false">J4216-K4216</f>
        <v>294.75</v>
      </c>
    </row>
    <row r="4217" customFormat="false" ht="15" hidden="false" customHeight="false" outlineLevel="0" collapsed="false">
      <c r="A4217" s="12" t="n">
        <v>4216</v>
      </c>
      <c r="B4217" s="12" t="n">
        <v>2213</v>
      </c>
      <c r="C4217" s="12" t="n">
        <v>118</v>
      </c>
      <c r="D4217" s="12" t="n">
        <v>1</v>
      </c>
      <c r="E4217" s="16" t="n">
        <v>479</v>
      </c>
      <c r="F4217" s="12" t="n">
        <v>0</v>
      </c>
      <c r="G4217" s="12" t="str">
        <f aca="false">INDEX(Products!$C$2:$C$181,MATCH(C4217,Products!$A$2:$A$181,0))</f>
        <v>Beauty</v>
      </c>
      <c r="H4217" s="16" t="n">
        <f aca="false">INDEX(Products!$E$2:$E$181,MATCH(C4217,Products!$A$2:$A$181,0))</f>
        <v>332.66</v>
      </c>
      <c r="I4217" s="12" t="str">
        <f aca="false">INDEX(Orders!$G$2:$G$3525,MATCH(B4217,Orders!$A$2:$A$3525,0))</f>
        <v>Cancelled</v>
      </c>
      <c r="J4217" s="16" t="n">
        <f aca="false">D4217*E4217*(1-F4217/100)</f>
        <v>479</v>
      </c>
      <c r="K4217" s="16" t="n">
        <f aca="false">D4217*H4217</f>
        <v>332.66</v>
      </c>
      <c r="L4217" s="16" t="n">
        <f aca="false">J4217-K4217</f>
        <v>146.34</v>
      </c>
    </row>
    <row r="4218" customFormat="false" ht="15" hidden="false" customHeight="false" outlineLevel="0" collapsed="false">
      <c r="A4218" s="12" t="n">
        <v>4217</v>
      </c>
      <c r="B4218" s="12" t="n">
        <v>2213</v>
      </c>
      <c r="C4218" s="12" t="n">
        <v>153</v>
      </c>
      <c r="D4218" s="12" t="n">
        <v>2</v>
      </c>
      <c r="E4218" s="16" t="n">
        <v>689</v>
      </c>
      <c r="F4218" s="12" t="n">
        <v>5</v>
      </c>
      <c r="G4218" s="12" t="str">
        <f aca="false">INDEX(Products!$C$2:$C$181,MATCH(C4218,Products!$A$2:$A$181,0))</f>
        <v>Books &amp; Stationery</v>
      </c>
      <c r="H4218" s="16" t="n">
        <f aca="false">INDEX(Products!$E$2:$E$181,MATCH(C4218,Products!$A$2:$A$181,0))</f>
        <v>513.42</v>
      </c>
      <c r="I4218" s="12" t="str">
        <f aca="false">INDEX(Orders!$G$2:$G$3525,MATCH(B4218,Orders!$A$2:$A$3525,0))</f>
        <v>Cancelled</v>
      </c>
      <c r="J4218" s="16" t="n">
        <f aca="false">D4218*E4218*(1-F4218/100)</f>
        <v>1309.1</v>
      </c>
      <c r="K4218" s="16" t="n">
        <f aca="false">D4218*H4218</f>
        <v>1026.84</v>
      </c>
      <c r="L4218" s="16" t="n">
        <f aca="false">J4218-K4218</f>
        <v>282.26</v>
      </c>
    </row>
    <row r="4219" customFormat="false" ht="15" hidden="false" customHeight="false" outlineLevel="0" collapsed="false">
      <c r="A4219" s="12" t="n">
        <v>4218</v>
      </c>
      <c r="B4219" s="12" t="n">
        <v>2213</v>
      </c>
      <c r="C4219" s="12" t="n">
        <v>25</v>
      </c>
      <c r="D4219" s="12" t="n">
        <v>1</v>
      </c>
      <c r="E4219" s="16" t="n">
        <v>3649</v>
      </c>
      <c r="F4219" s="12" t="n">
        <v>0</v>
      </c>
      <c r="G4219" s="12" t="str">
        <f aca="false">INDEX(Products!$C$2:$C$181,MATCH(C4219,Products!$A$2:$A$181,0))</f>
        <v>Electronics</v>
      </c>
      <c r="H4219" s="16" t="n">
        <f aca="false">INDEX(Products!$E$2:$E$181,MATCH(C4219,Products!$A$2:$A$181,0))</f>
        <v>2141.86</v>
      </c>
      <c r="I4219" s="12" t="str">
        <f aca="false">INDEX(Orders!$G$2:$G$3525,MATCH(B4219,Orders!$A$2:$A$3525,0))</f>
        <v>Cancelled</v>
      </c>
      <c r="J4219" s="16" t="n">
        <f aca="false">D4219*E4219*(1-F4219/100)</f>
        <v>3649</v>
      </c>
      <c r="K4219" s="16" t="n">
        <f aca="false">D4219*H4219</f>
        <v>2141.86</v>
      </c>
      <c r="L4219" s="16" t="n">
        <f aca="false">J4219-K4219</f>
        <v>1507.14</v>
      </c>
    </row>
    <row r="4220" customFormat="false" ht="15" hidden="false" customHeight="false" outlineLevel="0" collapsed="false">
      <c r="A4220" s="12" t="n">
        <v>4219</v>
      </c>
      <c r="B4220" s="12" t="n">
        <v>2214</v>
      </c>
      <c r="C4220" s="12" t="n">
        <v>168</v>
      </c>
      <c r="D4220" s="12" t="n">
        <v>1</v>
      </c>
      <c r="E4220" s="16" t="n">
        <v>149</v>
      </c>
      <c r="F4220" s="12" t="n">
        <v>0</v>
      </c>
      <c r="G4220" s="12" t="str">
        <f aca="false">INDEX(Products!$C$2:$C$181,MATCH(C4220,Products!$A$2:$A$181,0))</f>
        <v>Books &amp; Stationery</v>
      </c>
      <c r="H4220" s="16" t="n">
        <f aca="false">INDEX(Products!$E$2:$E$181,MATCH(C4220,Products!$A$2:$A$181,0))</f>
        <v>83.16</v>
      </c>
      <c r="I4220" s="12" t="str">
        <f aca="false">INDEX(Orders!$G$2:$G$3525,MATCH(B4220,Orders!$A$2:$A$3525,0))</f>
        <v>Cancelled</v>
      </c>
      <c r="J4220" s="16" t="n">
        <f aca="false">D4220*E4220*(1-F4220/100)</f>
        <v>149</v>
      </c>
      <c r="K4220" s="16" t="n">
        <f aca="false">D4220*H4220</f>
        <v>83.16</v>
      </c>
      <c r="L4220" s="16" t="n">
        <f aca="false">J4220-K4220</f>
        <v>65.84</v>
      </c>
    </row>
    <row r="4221" customFormat="false" ht="15" hidden="false" customHeight="false" outlineLevel="0" collapsed="false">
      <c r="A4221" s="12" t="n">
        <v>4220</v>
      </c>
      <c r="B4221" s="12" t="n">
        <v>2215</v>
      </c>
      <c r="C4221" s="12" t="n">
        <v>171</v>
      </c>
      <c r="D4221" s="12" t="n">
        <v>1</v>
      </c>
      <c r="E4221" s="16" t="n">
        <v>499</v>
      </c>
      <c r="F4221" s="12" t="n">
        <v>0</v>
      </c>
      <c r="G4221" s="12" t="str">
        <f aca="false">INDEX(Products!$C$2:$C$181,MATCH(C4221,Products!$A$2:$A$181,0))</f>
        <v>Books &amp; Stationery</v>
      </c>
      <c r="H4221" s="16" t="n">
        <f aca="false">INDEX(Products!$E$2:$E$181,MATCH(C4221,Products!$A$2:$A$181,0))</f>
        <v>321.7</v>
      </c>
      <c r="I4221" s="12" t="str">
        <f aca="false">INDEX(Orders!$G$2:$G$3525,MATCH(B4221,Orders!$A$2:$A$3525,0))</f>
        <v>Delivered</v>
      </c>
      <c r="J4221" s="16" t="n">
        <f aca="false">D4221*E4221*(1-F4221/100)</f>
        <v>499</v>
      </c>
      <c r="K4221" s="16" t="n">
        <f aca="false">D4221*H4221</f>
        <v>321.7</v>
      </c>
      <c r="L4221" s="16" t="n">
        <f aca="false">J4221-K4221</f>
        <v>177.3</v>
      </c>
    </row>
    <row r="4222" customFormat="false" ht="15" hidden="false" customHeight="false" outlineLevel="0" collapsed="false">
      <c r="A4222" s="12" t="n">
        <v>4221</v>
      </c>
      <c r="B4222" s="12" t="n">
        <v>2215</v>
      </c>
      <c r="C4222" s="12" t="n">
        <v>56</v>
      </c>
      <c r="D4222" s="12" t="n">
        <v>1</v>
      </c>
      <c r="E4222" s="16" t="n">
        <v>1739</v>
      </c>
      <c r="F4222" s="12" t="n">
        <v>0</v>
      </c>
      <c r="G4222" s="12" t="str">
        <f aca="false">INDEX(Products!$C$2:$C$181,MATCH(C4222,Products!$A$2:$A$181,0))</f>
        <v>Home &amp; Kitchen</v>
      </c>
      <c r="H4222" s="16" t="n">
        <f aca="false">INDEX(Products!$E$2:$E$181,MATCH(C4222,Products!$A$2:$A$181,0))</f>
        <v>1012.52</v>
      </c>
      <c r="I4222" s="12" t="str">
        <f aca="false">INDEX(Orders!$G$2:$G$3525,MATCH(B4222,Orders!$A$2:$A$3525,0))</f>
        <v>Delivered</v>
      </c>
      <c r="J4222" s="16" t="n">
        <f aca="false">D4222*E4222*(1-F4222/100)</f>
        <v>1739</v>
      </c>
      <c r="K4222" s="16" t="n">
        <f aca="false">D4222*H4222</f>
        <v>1012.52</v>
      </c>
      <c r="L4222" s="16" t="n">
        <f aca="false">J4222-K4222</f>
        <v>726.48</v>
      </c>
    </row>
    <row r="4223" customFormat="false" ht="15" hidden="false" customHeight="false" outlineLevel="0" collapsed="false">
      <c r="A4223" s="12" t="n">
        <v>4222</v>
      </c>
      <c r="B4223" s="12" t="n">
        <v>2215</v>
      </c>
      <c r="C4223" s="12" t="n">
        <v>51</v>
      </c>
      <c r="D4223" s="12" t="n">
        <v>1</v>
      </c>
      <c r="E4223" s="16" t="n">
        <v>549</v>
      </c>
      <c r="F4223" s="12" t="n">
        <v>20</v>
      </c>
      <c r="G4223" s="12" t="str">
        <f aca="false">INDEX(Products!$C$2:$C$181,MATCH(C4223,Products!$A$2:$A$181,0))</f>
        <v>Home &amp; Kitchen</v>
      </c>
      <c r="H4223" s="16" t="n">
        <f aca="false">INDEX(Products!$E$2:$E$181,MATCH(C4223,Products!$A$2:$A$181,0))</f>
        <v>371.83</v>
      </c>
      <c r="I4223" s="12" t="str">
        <f aca="false">INDEX(Orders!$G$2:$G$3525,MATCH(B4223,Orders!$A$2:$A$3525,0))</f>
        <v>Delivered</v>
      </c>
      <c r="J4223" s="16" t="n">
        <f aca="false">D4223*E4223*(1-F4223/100)</f>
        <v>439.2</v>
      </c>
      <c r="K4223" s="16" t="n">
        <f aca="false">D4223*H4223</f>
        <v>371.83</v>
      </c>
      <c r="L4223" s="16" t="n">
        <f aca="false">J4223-K4223</f>
        <v>67.3700000000001</v>
      </c>
    </row>
    <row r="4224" customFormat="false" ht="15" hidden="false" customHeight="false" outlineLevel="0" collapsed="false">
      <c r="A4224" s="12" t="n">
        <v>4223</v>
      </c>
      <c r="B4224" s="12" t="n">
        <v>2216</v>
      </c>
      <c r="C4224" s="12" t="n">
        <v>64</v>
      </c>
      <c r="D4224" s="12" t="n">
        <v>2</v>
      </c>
      <c r="E4224" s="16" t="n">
        <v>2519</v>
      </c>
      <c r="F4224" s="12" t="n">
        <v>10</v>
      </c>
      <c r="G4224" s="12" t="str">
        <f aca="false">INDEX(Products!$C$2:$C$181,MATCH(C4224,Products!$A$2:$A$181,0))</f>
        <v>Fashion</v>
      </c>
      <c r="H4224" s="16" t="n">
        <f aca="false">INDEX(Products!$E$2:$E$181,MATCH(C4224,Products!$A$2:$A$181,0))</f>
        <v>1819.09</v>
      </c>
      <c r="I4224" s="12" t="str">
        <f aca="false">INDEX(Orders!$G$2:$G$3525,MATCH(B4224,Orders!$A$2:$A$3525,0))</f>
        <v>Returned</v>
      </c>
      <c r="J4224" s="16" t="n">
        <f aca="false">D4224*E4224*(1-F4224/100)</f>
        <v>4534.2</v>
      </c>
      <c r="K4224" s="16" t="n">
        <f aca="false">D4224*H4224</f>
        <v>3638.18</v>
      </c>
      <c r="L4224" s="16" t="n">
        <f aca="false">J4224-K4224</f>
        <v>896.02</v>
      </c>
    </row>
    <row r="4225" customFormat="false" ht="15" hidden="false" customHeight="false" outlineLevel="0" collapsed="false">
      <c r="A4225" s="12" t="n">
        <v>4224</v>
      </c>
      <c r="B4225" s="12" t="n">
        <v>2217</v>
      </c>
      <c r="C4225" s="12" t="n">
        <v>22</v>
      </c>
      <c r="D4225" s="12" t="n">
        <v>1</v>
      </c>
      <c r="E4225" s="16" t="n">
        <v>989</v>
      </c>
      <c r="F4225" s="12" t="n">
        <v>0</v>
      </c>
      <c r="G4225" s="12" t="str">
        <f aca="false">INDEX(Products!$C$2:$C$181,MATCH(C4225,Products!$A$2:$A$181,0))</f>
        <v>Electronics</v>
      </c>
      <c r="H4225" s="16" t="n">
        <f aca="false">INDEX(Products!$E$2:$E$181,MATCH(C4225,Products!$A$2:$A$181,0))</f>
        <v>723.81</v>
      </c>
      <c r="I4225" s="12" t="str">
        <f aca="false">INDEX(Orders!$G$2:$G$3525,MATCH(B4225,Orders!$A$2:$A$3525,0))</f>
        <v>Delivered</v>
      </c>
      <c r="J4225" s="16" t="n">
        <f aca="false">D4225*E4225*(1-F4225/100)</f>
        <v>989</v>
      </c>
      <c r="K4225" s="16" t="n">
        <f aca="false">D4225*H4225</f>
        <v>723.81</v>
      </c>
      <c r="L4225" s="16" t="n">
        <f aca="false">J4225-K4225</f>
        <v>265.19</v>
      </c>
    </row>
    <row r="4226" customFormat="false" ht="15" hidden="false" customHeight="false" outlineLevel="0" collapsed="false">
      <c r="A4226" s="12" t="n">
        <v>4225</v>
      </c>
      <c r="B4226" s="12" t="n">
        <v>2217</v>
      </c>
      <c r="C4226" s="12" t="n">
        <v>154</v>
      </c>
      <c r="D4226" s="12" t="n">
        <v>1</v>
      </c>
      <c r="E4226" s="16" t="n">
        <v>519</v>
      </c>
      <c r="F4226" s="12" t="n">
        <v>0</v>
      </c>
      <c r="G4226" s="12" t="str">
        <f aca="false">INDEX(Products!$C$2:$C$181,MATCH(C4226,Products!$A$2:$A$181,0))</f>
        <v>Books &amp; Stationery</v>
      </c>
      <c r="H4226" s="16" t="n">
        <f aca="false">INDEX(Products!$E$2:$E$181,MATCH(C4226,Products!$A$2:$A$181,0))</f>
        <v>318.97</v>
      </c>
      <c r="I4226" s="12" t="str">
        <f aca="false">INDEX(Orders!$G$2:$G$3525,MATCH(B4226,Orders!$A$2:$A$3525,0))</f>
        <v>Delivered</v>
      </c>
      <c r="J4226" s="16" t="n">
        <f aca="false">D4226*E4226*(1-F4226/100)</f>
        <v>519</v>
      </c>
      <c r="K4226" s="16" t="n">
        <f aca="false">D4226*H4226</f>
        <v>318.97</v>
      </c>
      <c r="L4226" s="16" t="n">
        <f aca="false">J4226-K4226</f>
        <v>200.03</v>
      </c>
    </row>
    <row r="4227" customFormat="false" ht="15" hidden="false" customHeight="false" outlineLevel="0" collapsed="false">
      <c r="A4227" s="12" t="n">
        <v>4226</v>
      </c>
      <c r="B4227" s="12" t="n">
        <v>2217</v>
      </c>
      <c r="C4227" s="12" t="n">
        <v>163</v>
      </c>
      <c r="D4227" s="12" t="n">
        <v>1</v>
      </c>
      <c r="E4227" s="16" t="n">
        <v>869</v>
      </c>
      <c r="F4227" s="12" t="n">
        <v>0</v>
      </c>
      <c r="G4227" s="12" t="str">
        <f aca="false">INDEX(Products!$C$2:$C$181,MATCH(C4227,Products!$A$2:$A$181,0))</f>
        <v>Books &amp; Stationery</v>
      </c>
      <c r="H4227" s="16" t="n">
        <f aca="false">INDEX(Products!$E$2:$E$181,MATCH(C4227,Products!$A$2:$A$181,0))</f>
        <v>606.2</v>
      </c>
      <c r="I4227" s="12" t="str">
        <f aca="false">INDEX(Orders!$G$2:$G$3525,MATCH(B4227,Orders!$A$2:$A$3525,0))</f>
        <v>Delivered</v>
      </c>
      <c r="J4227" s="16" t="n">
        <f aca="false">D4227*E4227*(1-F4227/100)</f>
        <v>869</v>
      </c>
      <c r="K4227" s="16" t="n">
        <f aca="false">D4227*H4227</f>
        <v>606.2</v>
      </c>
      <c r="L4227" s="16" t="n">
        <f aca="false">J4227-K4227</f>
        <v>262.8</v>
      </c>
    </row>
    <row r="4228" customFormat="false" ht="15" hidden="false" customHeight="false" outlineLevel="0" collapsed="false">
      <c r="A4228" s="12" t="n">
        <v>4227</v>
      </c>
      <c r="B4228" s="12" t="n">
        <v>2217</v>
      </c>
      <c r="C4228" s="12" t="n">
        <v>134</v>
      </c>
      <c r="D4228" s="12" t="n">
        <v>1</v>
      </c>
      <c r="E4228" s="16" t="n">
        <v>2869</v>
      </c>
      <c r="F4228" s="12" t="n">
        <v>0</v>
      </c>
      <c r="G4228" s="12" t="str">
        <f aca="false">INDEX(Products!$C$2:$C$181,MATCH(C4228,Products!$A$2:$A$181,0))</f>
        <v>Sports &amp; Fitness</v>
      </c>
      <c r="H4228" s="16" t="n">
        <f aca="false">INDEX(Products!$E$2:$E$181,MATCH(C4228,Products!$A$2:$A$181,0))</f>
        <v>1981.04</v>
      </c>
      <c r="I4228" s="12" t="str">
        <f aca="false">INDEX(Orders!$G$2:$G$3525,MATCH(B4228,Orders!$A$2:$A$3525,0))</f>
        <v>Delivered</v>
      </c>
      <c r="J4228" s="16" t="n">
        <f aca="false">D4228*E4228*(1-F4228/100)</f>
        <v>2869</v>
      </c>
      <c r="K4228" s="16" t="n">
        <f aca="false">D4228*H4228</f>
        <v>1981.04</v>
      </c>
      <c r="L4228" s="16" t="n">
        <f aca="false">J4228-K4228</f>
        <v>887.96</v>
      </c>
    </row>
    <row r="4229" customFormat="false" ht="15" hidden="false" customHeight="false" outlineLevel="0" collapsed="false">
      <c r="A4229" s="12" t="n">
        <v>4228</v>
      </c>
      <c r="B4229" s="12" t="n">
        <v>2218</v>
      </c>
      <c r="C4229" s="12" t="n">
        <v>176</v>
      </c>
      <c r="D4229" s="12" t="n">
        <v>2</v>
      </c>
      <c r="E4229" s="16" t="n">
        <v>509</v>
      </c>
      <c r="F4229" s="12" t="n">
        <v>0</v>
      </c>
      <c r="G4229" s="12" t="str">
        <f aca="false">INDEX(Products!$C$2:$C$181,MATCH(C4229,Products!$A$2:$A$181,0))</f>
        <v>Books &amp; Stationery</v>
      </c>
      <c r="H4229" s="16" t="n">
        <f aca="false">INDEX(Products!$E$2:$E$181,MATCH(C4229,Products!$A$2:$A$181,0))</f>
        <v>367.14</v>
      </c>
      <c r="I4229" s="12" t="str">
        <f aca="false">INDEX(Orders!$G$2:$G$3525,MATCH(B4229,Orders!$A$2:$A$3525,0))</f>
        <v>Delivered</v>
      </c>
      <c r="J4229" s="16" t="n">
        <f aca="false">D4229*E4229*(1-F4229/100)</f>
        <v>1018</v>
      </c>
      <c r="K4229" s="16" t="n">
        <f aca="false">D4229*H4229</f>
        <v>734.28</v>
      </c>
      <c r="L4229" s="16" t="n">
        <f aca="false">J4229-K4229</f>
        <v>283.72</v>
      </c>
    </row>
    <row r="4230" customFormat="false" ht="15" hidden="false" customHeight="false" outlineLevel="0" collapsed="false">
      <c r="A4230" s="12" t="n">
        <v>4229</v>
      </c>
      <c r="B4230" s="12" t="n">
        <v>2218</v>
      </c>
      <c r="C4230" s="12" t="n">
        <v>37</v>
      </c>
      <c r="D4230" s="12" t="n">
        <v>1</v>
      </c>
      <c r="E4230" s="16" t="n">
        <v>439</v>
      </c>
      <c r="F4230" s="12" t="n">
        <v>0</v>
      </c>
      <c r="G4230" s="12" t="str">
        <f aca="false">INDEX(Products!$C$2:$C$181,MATCH(C4230,Products!$A$2:$A$181,0))</f>
        <v>Home &amp; Kitchen</v>
      </c>
      <c r="H4230" s="16" t="n">
        <f aca="false">INDEX(Products!$E$2:$E$181,MATCH(C4230,Products!$A$2:$A$181,0))</f>
        <v>313.05</v>
      </c>
      <c r="I4230" s="12" t="str">
        <f aca="false">INDEX(Orders!$G$2:$G$3525,MATCH(B4230,Orders!$A$2:$A$3525,0))</f>
        <v>Delivered</v>
      </c>
      <c r="J4230" s="16" t="n">
        <f aca="false">D4230*E4230*(1-F4230/100)</f>
        <v>439</v>
      </c>
      <c r="K4230" s="16" t="n">
        <f aca="false">D4230*H4230</f>
        <v>313.05</v>
      </c>
      <c r="L4230" s="16" t="n">
        <f aca="false">J4230-K4230</f>
        <v>125.95</v>
      </c>
    </row>
    <row r="4231" customFormat="false" ht="15" hidden="false" customHeight="false" outlineLevel="0" collapsed="false">
      <c r="A4231" s="12" t="n">
        <v>4230</v>
      </c>
      <c r="B4231" s="12" t="n">
        <v>2218</v>
      </c>
      <c r="C4231" s="12" t="n">
        <v>137</v>
      </c>
      <c r="D4231" s="12" t="n">
        <v>1</v>
      </c>
      <c r="E4231" s="16" t="n">
        <v>3509</v>
      </c>
      <c r="F4231" s="12" t="n">
        <v>10</v>
      </c>
      <c r="G4231" s="12" t="str">
        <f aca="false">INDEX(Products!$C$2:$C$181,MATCH(C4231,Products!$A$2:$A$181,0))</f>
        <v>Sports &amp; Fitness</v>
      </c>
      <c r="H4231" s="16" t="n">
        <f aca="false">INDEX(Products!$E$2:$E$181,MATCH(C4231,Products!$A$2:$A$181,0))</f>
        <v>2570.86</v>
      </c>
      <c r="I4231" s="12" t="str">
        <f aca="false">INDEX(Orders!$G$2:$G$3525,MATCH(B4231,Orders!$A$2:$A$3525,0))</f>
        <v>Delivered</v>
      </c>
      <c r="J4231" s="16" t="n">
        <f aca="false">D4231*E4231*(1-F4231/100)</f>
        <v>3158.1</v>
      </c>
      <c r="K4231" s="16" t="n">
        <f aca="false">D4231*H4231</f>
        <v>2570.86</v>
      </c>
      <c r="L4231" s="16" t="n">
        <f aca="false">J4231-K4231</f>
        <v>587.24</v>
      </c>
    </row>
    <row r="4232" customFormat="false" ht="15" hidden="false" customHeight="false" outlineLevel="0" collapsed="false">
      <c r="A4232" s="12" t="n">
        <v>4231</v>
      </c>
      <c r="B4232" s="12" t="n">
        <v>2219</v>
      </c>
      <c r="C4232" s="12" t="n">
        <v>63</v>
      </c>
      <c r="D4232" s="12" t="n">
        <v>1</v>
      </c>
      <c r="E4232" s="16" t="n">
        <v>929</v>
      </c>
      <c r="F4232" s="12" t="n">
        <v>0</v>
      </c>
      <c r="G4232" s="12" t="str">
        <f aca="false">INDEX(Products!$C$2:$C$181,MATCH(C4232,Products!$A$2:$A$181,0))</f>
        <v>Fashion</v>
      </c>
      <c r="H4232" s="16" t="n">
        <f aca="false">INDEX(Products!$E$2:$E$181,MATCH(C4232,Products!$A$2:$A$181,0))</f>
        <v>590.31</v>
      </c>
      <c r="I4232" s="12" t="str">
        <f aca="false">INDEX(Orders!$G$2:$G$3525,MATCH(B4232,Orders!$A$2:$A$3525,0))</f>
        <v>Delivered</v>
      </c>
      <c r="J4232" s="16" t="n">
        <f aca="false">D4232*E4232*(1-F4232/100)</f>
        <v>929</v>
      </c>
      <c r="K4232" s="16" t="n">
        <f aca="false">D4232*H4232</f>
        <v>590.31</v>
      </c>
      <c r="L4232" s="16" t="n">
        <f aca="false">J4232-K4232</f>
        <v>338.69</v>
      </c>
    </row>
    <row r="4233" customFormat="false" ht="15" hidden="false" customHeight="false" outlineLevel="0" collapsed="false">
      <c r="A4233" s="12" t="n">
        <v>4232</v>
      </c>
      <c r="B4233" s="12" t="n">
        <v>2219</v>
      </c>
      <c r="C4233" s="12" t="n">
        <v>163</v>
      </c>
      <c r="D4233" s="12" t="n">
        <v>1</v>
      </c>
      <c r="E4233" s="16" t="n">
        <v>869</v>
      </c>
      <c r="F4233" s="12" t="n">
        <v>5</v>
      </c>
      <c r="G4233" s="12" t="str">
        <f aca="false">INDEX(Products!$C$2:$C$181,MATCH(C4233,Products!$A$2:$A$181,0))</f>
        <v>Books &amp; Stationery</v>
      </c>
      <c r="H4233" s="16" t="n">
        <f aca="false">INDEX(Products!$E$2:$E$181,MATCH(C4233,Products!$A$2:$A$181,0))</f>
        <v>606.2</v>
      </c>
      <c r="I4233" s="12" t="str">
        <f aca="false">INDEX(Orders!$G$2:$G$3525,MATCH(B4233,Orders!$A$2:$A$3525,0))</f>
        <v>Delivered</v>
      </c>
      <c r="J4233" s="16" t="n">
        <f aca="false">D4233*E4233*(1-F4233/100)</f>
        <v>825.55</v>
      </c>
      <c r="K4233" s="16" t="n">
        <f aca="false">D4233*H4233</f>
        <v>606.2</v>
      </c>
      <c r="L4233" s="16" t="n">
        <f aca="false">J4233-K4233</f>
        <v>219.35</v>
      </c>
    </row>
    <row r="4234" customFormat="false" ht="15" hidden="false" customHeight="false" outlineLevel="0" collapsed="false">
      <c r="A4234" s="12" t="n">
        <v>4233</v>
      </c>
      <c r="B4234" s="12" t="n">
        <v>2220</v>
      </c>
      <c r="C4234" s="12" t="n">
        <v>86</v>
      </c>
      <c r="D4234" s="12" t="n">
        <v>1</v>
      </c>
      <c r="E4234" s="16" t="n">
        <v>2139</v>
      </c>
      <c r="F4234" s="12" t="n">
        <v>0</v>
      </c>
      <c r="G4234" s="12" t="str">
        <f aca="false">INDEX(Products!$C$2:$C$181,MATCH(C4234,Products!$A$2:$A$181,0))</f>
        <v>Fashion</v>
      </c>
      <c r="H4234" s="16" t="n">
        <f aca="false">INDEX(Products!$E$2:$E$181,MATCH(C4234,Products!$A$2:$A$181,0))</f>
        <v>1183.55</v>
      </c>
      <c r="I4234" s="12" t="str">
        <f aca="false">INDEX(Orders!$G$2:$G$3525,MATCH(B4234,Orders!$A$2:$A$3525,0))</f>
        <v>Delivered</v>
      </c>
      <c r="J4234" s="16" t="n">
        <f aca="false">D4234*E4234*(1-F4234/100)</f>
        <v>2139</v>
      </c>
      <c r="K4234" s="16" t="n">
        <f aca="false">D4234*H4234</f>
        <v>1183.55</v>
      </c>
      <c r="L4234" s="16" t="n">
        <f aca="false">J4234-K4234</f>
        <v>955.45</v>
      </c>
    </row>
    <row r="4235" customFormat="false" ht="15" hidden="false" customHeight="false" outlineLevel="0" collapsed="false">
      <c r="A4235" s="12" t="n">
        <v>4234</v>
      </c>
      <c r="B4235" s="12" t="n">
        <v>2220</v>
      </c>
      <c r="C4235" s="12" t="n">
        <v>111</v>
      </c>
      <c r="D4235" s="12" t="n">
        <v>1</v>
      </c>
      <c r="E4235" s="16" t="n">
        <v>1249</v>
      </c>
      <c r="F4235" s="12" t="n">
        <v>10</v>
      </c>
      <c r="G4235" s="12" t="str">
        <f aca="false">INDEX(Products!$C$2:$C$181,MATCH(C4235,Products!$A$2:$A$181,0))</f>
        <v>Beauty</v>
      </c>
      <c r="H4235" s="16" t="n">
        <f aca="false">INDEX(Products!$E$2:$E$181,MATCH(C4235,Products!$A$2:$A$181,0))</f>
        <v>828.91</v>
      </c>
      <c r="I4235" s="12" t="str">
        <f aca="false">INDEX(Orders!$G$2:$G$3525,MATCH(B4235,Orders!$A$2:$A$3525,0))</f>
        <v>Delivered</v>
      </c>
      <c r="J4235" s="16" t="n">
        <f aca="false">D4235*E4235*(1-F4235/100)</f>
        <v>1124.1</v>
      </c>
      <c r="K4235" s="16" t="n">
        <f aca="false">D4235*H4235</f>
        <v>828.91</v>
      </c>
      <c r="L4235" s="16" t="n">
        <f aca="false">J4235-K4235</f>
        <v>295.19</v>
      </c>
    </row>
    <row r="4236" customFormat="false" ht="15" hidden="false" customHeight="false" outlineLevel="0" collapsed="false">
      <c r="A4236" s="12" t="n">
        <v>4235</v>
      </c>
      <c r="B4236" s="12" t="n">
        <v>2220</v>
      </c>
      <c r="C4236" s="12" t="n">
        <v>58</v>
      </c>
      <c r="D4236" s="12" t="n">
        <v>1</v>
      </c>
      <c r="E4236" s="16" t="n">
        <v>3319</v>
      </c>
      <c r="F4236" s="12" t="n">
        <v>0</v>
      </c>
      <c r="G4236" s="12" t="str">
        <f aca="false">INDEX(Products!$C$2:$C$181,MATCH(C4236,Products!$A$2:$A$181,0))</f>
        <v>Home &amp; Kitchen</v>
      </c>
      <c r="H4236" s="16" t="n">
        <f aca="false">INDEX(Products!$E$2:$E$181,MATCH(C4236,Products!$A$2:$A$181,0))</f>
        <v>2403.93</v>
      </c>
      <c r="I4236" s="12" t="str">
        <f aca="false">INDEX(Orders!$G$2:$G$3525,MATCH(B4236,Orders!$A$2:$A$3525,0))</f>
        <v>Delivered</v>
      </c>
      <c r="J4236" s="16" t="n">
        <f aca="false">D4236*E4236*(1-F4236/100)</f>
        <v>3319</v>
      </c>
      <c r="K4236" s="16" t="n">
        <f aca="false">D4236*H4236</f>
        <v>2403.93</v>
      </c>
      <c r="L4236" s="16" t="n">
        <f aca="false">J4236-K4236</f>
        <v>915.07</v>
      </c>
    </row>
    <row r="4237" customFormat="false" ht="15" hidden="false" customHeight="false" outlineLevel="0" collapsed="false">
      <c r="A4237" s="12" t="n">
        <v>4236</v>
      </c>
      <c r="B4237" s="12" t="n">
        <v>2220</v>
      </c>
      <c r="C4237" s="12" t="n">
        <v>178</v>
      </c>
      <c r="D4237" s="12" t="n">
        <v>1</v>
      </c>
      <c r="E4237" s="16" t="n">
        <v>169</v>
      </c>
      <c r="F4237" s="12" t="n">
        <v>5</v>
      </c>
      <c r="G4237" s="12" t="str">
        <f aca="false">INDEX(Products!$C$2:$C$181,MATCH(C4237,Products!$A$2:$A$181,0))</f>
        <v>Books &amp; Stationery</v>
      </c>
      <c r="H4237" s="16" t="n">
        <f aca="false">INDEX(Products!$E$2:$E$181,MATCH(C4237,Products!$A$2:$A$181,0))</f>
        <v>114.66</v>
      </c>
      <c r="I4237" s="12" t="str">
        <f aca="false">INDEX(Orders!$G$2:$G$3525,MATCH(B4237,Orders!$A$2:$A$3525,0))</f>
        <v>Delivered</v>
      </c>
      <c r="J4237" s="16" t="n">
        <f aca="false">D4237*E4237*(1-F4237/100)</f>
        <v>160.55</v>
      </c>
      <c r="K4237" s="16" t="n">
        <f aca="false">D4237*H4237</f>
        <v>114.66</v>
      </c>
      <c r="L4237" s="16" t="n">
        <f aca="false">J4237-K4237</f>
        <v>45.89</v>
      </c>
    </row>
    <row r="4238" customFormat="false" ht="15" hidden="false" customHeight="false" outlineLevel="0" collapsed="false">
      <c r="A4238" s="12" t="n">
        <v>4237</v>
      </c>
      <c r="B4238" s="12" t="n">
        <v>2221</v>
      </c>
      <c r="C4238" s="12" t="n">
        <v>105</v>
      </c>
      <c r="D4238" s="12" t="n">
        <v>3</v>
      </c>
      <c r="E4238" s="16" t="n">
        <v>169</v>
      </c>
      <c r="F4238" s="12" t="n">
        <v>10</v>
      </c>
      <c r="G4238" s="12" t="str">
        <f aca="false">INDEX(Products!$C$2:$C$181,MATCH(C4238,Products!$A$2:$A$181,0))</f>
        <v>Beauty</v>
      </c>
      <c r="H4238" s="16" t="n">
        <f aca="false">INDEX(Products!$E$2:$E$181,MATCH(C4238,Products!$A$2:$A$181,0))</f>
        <v>98.39</v>
      </c>
      <c r="I4238" s="12" t="str">
        <f aca="false">INDEX(Orders!$G$2:$G$3525,MATCH(B4238,Orders!$A$2:$A$3525,0))</f>
        <v>Cancelled</v>
      </c>
      <c r="J4238" s="16" t="n">
        <f aca="false">D4238*E4238*(1-F4238/100)</f>
        <v>456.3</v>
      </c>
      <c r="K4238" s="16" t="n">
        <f aca="false">D4238*H4238</f>
        <v>295.17</v>
      </c>
      <c r="L4238" s="16" t="n">
        <f aca="false">J4238-K4238</f>
        <v>161.13</v>
      </c>
    </row>
    <row r="4239" customFormat="false" ht="15" hidden="false" customHeight="false" outlineLevel="0" collapsed="false">
      <c r="A4239" s="12" t="n">
        <v>4238</v>
      </c>
      <c r="B4239" s="12" t="n">
        <v>2221</v>
      </c>
      <c r="C4239" s="12" t="n">
        <v>164</v>
      </c>
      <c r="D4239" s="12" t="n">
        <v>2</v>
      </c>
      <c r="E4239" s="16" t="n">
        <v>549</v>
      </c>
      <c r="F4239" s="12" t="n">
        <v>0</v>
      </c>
      <c r="G4239" s="12" t="str">
        <f aca="false">INDEX(Products!$C$2:$C$181,MATCH(C4239,Products!$A$2:$A$181,0))</f>
        <v>Books &amp; Stationery</v>
      </c>
      <c r="H4239" s="16" t="n">
        <f aca="false">INDEX(Products!$E$2:$E$181,MATCH(C4239,Products!$A$2:$A$181,0))</f>
        <v>369.12</v>
      </c>
      <c r="I4239" s="12" t="str">
        <f aca="false">INDEX(Orders!$G$2:$G$3525,MATCH(B4239,Orders!$A$2:$A$3525,0))</f>
        <v>Cancelled</v>
      </c>
      <c r="J4239" s="16" t="n">
        <f aca="false">D4239*E4239*(1-F4239/100)</f>
        <v>1098</v>
      </c>
      <c r="K4239" s="16" t="n">
        <f aca="false">D4239*H4239</f>
        <v>738.24</v>
      </c>
      <c r="L4239" s="16" t="n">
        <f aca="false">J4239-K4239</f>
        <v>359.76</v>
      </c>
    </row>
    <row r="4240" customFormat="false" ht="15" hidden="false" customHeight="false" outlineLevel="0" collapsed="false">
      <c r="A4240" s="12" t="n">
        <v>4239</v>
      </c>
      <c r="B4240" s="12" t="n">
        <v>2222</v>
      </c>
      <c r="C4240" s="12" t="n">
        <v>54</v>
      </c>
      <c r="D4240" s="12" t="n">
        <v>1</v>
      </c>
      <c r="E4240" s="16" t="n">
        <v>2299</v>
      </c>
      <c r="F4240" s="12" t="n">
        <v>0</v>
      </c>
      <c r="G4240" s="12" t="str">
        <f aca="false">INDEX(Products!$C$2:$C$181,MATCH(C4240,Products!$A$2:$A$181,0))</f>
        <v>Home &amp; Kitchen</v>
      </c>
      <c r="H4240" s="16" t="n">
        <f aca="false">INDEX(Products!$E$2:$E$181,MATCH(C4240,Products!$A$2:$A$181,0))</f>
        <v>1611.85</v>
      </c>
      <c r="I4240" s="12" t="str">
        <f aca="false">INDEX(Orders!$G$2:$G$3525,MATCH(B4240,Orders!$A$2:$A$3525,0))</f>
        <v>Cancelled</v>
      </c>
      <c r="J4240" s="16" t="n">
        <f aca="false">D4240*E4240*(1-F4240/100)</f>
        <v>2299</v>
      </c>
      <c r="K4240" s="16" t="n">
        <f aca="false">D4240*H4240</f>
        <v>1611.85</v>
      </c>
      <c r="L4240" s="16" t="n">
        <f aca="false">J4240-K4240</f>
        <v>687.15</v>
      </c>
    </row>
    <row r="4241" customFormat="false" ht="15" hidden="false" customHeight="false" outlineLevel="0" collapsed="false">
      <c r="A4241" s="12" t="n">
        <v>4240</v>
      </c>
      <c r="B4241" s="12" t="n">
        <v>2222</v>
      </c>
      <c r="C4241" s="12" t="n">
        <v>7</v>
      </c>
      <c r="D4241" s="12" t="n">
        <v>1</v>
      </c>
      <c r="E4241" s="16" t="n">
        <v>5139</v>
      </c>
      <c r="F4241" s="12" t="n">
        <v>20</v>
      </c>
      <c r="G4241" s="12" t="str">
        <f aca="false">INDEX(Products!$C$2:$C$181,MATCH(C4241,Products!$A$2:$A$181,0))</f>
        <v>Electronics</v>
      </c>
      <c r="H4241" s="16" t="n">
        <f aca="false">INDEX(Products!$E$2:$E$181,MATCH(C4241,Products!$A$2:$A$181,0))</f>
        <v>3044.69</v>
      </c>
      <c r="I4241" s="12" t="str">
        <f aca="false">INDEX(Orders!$G$2:$G$3525,MATCH(B4241,Orders!$A$2:$A$3525,0))</f>
        <v>Cancelled</v>
      </c>
      <c r="J4241" s="16" t="n">
        <f aca="false">D4241*E4241*(1-F4241/100)</f>
        <v>4111.2</v>
      </c>
      <c r="K4241" s="16" t="n">
        <f aca="false">D4241*H4241</f>
        <v>3044.69</v>
      </c>
      <c r="L4241" s="16" t="n">
        <f aca="false">J4241-K4241</f>
        <v>1066.51</v>
      </c>
    </row>
    <row r="4242" customFormat="false" ht="15" hidden="false" customHeight="false" outlineLevel="0" collapsed="false">
      <c r="A4242" s="12" t="n">
        <v>4241</v>
      </c>
      <c r="B4242" s="12" t="n">
        <v>2222</v>
      </c>
      <c r="C4242" s="12" t="n">
        <v>71</v>
      </c>
      <c r="D4242" s="12" t="n">
        <v>1</v>
      </c>
      <c r="E4242" s="16" t="n">
        <v>2909</v>
      </c>
      <c r="F4242" s="12" t="n">
        <v>0</v>
      </c>
      <c r="G4242" s="12" t="str">
        <f aca="false">INDEX(Products!$C$2:$C$181,MATCH(C4242,Products!$A$2:$A$181,0))</f>
        <v>Fashion</v>
      </c>
      <c r="H4242" s="16" t="n">
        <f aca="false">INDEX(Products!$E$2:$E$181,MATCH(C4242,Products!$A$2:$A$181,0))</f>
        <v>1746.44</v>
      </c>
      <c r="I4242" s="12" t="str">
        <f aca="false">INDEX(Orders!$G$2:$G$3525,MATCH(B4242,Orders!$A$2:$A$3525,0))</f>
        <v>Cancelled</v>
      </c>
      <c r="J4242" s="16" t="n">
        <f aca="false">D4242*E4242*(1-F4242/100)</f>
        <v>2909</v>
      </c>
      <c r="K4242" s="16" t="n">
        <f aca="false">D4242*H4242</f>
        <v>1746.44</v>
      </c>
      <c r="L4242" s="16" t="n">
        <f aca="false">J4242-K4242</f>
        <v>1162.56</v>
      </c>
    </row>
    <row r="4243" customFormat="false" ht="15" hidden="false" customHeight="false" outlineLevel="0" collapsed="false">
      <c r="A4243" s="12" t="n">
        <v>4242</v>
      </c>
      <c r="B4243" s="12" t="n">
        <v>2222</v>
      </c>
      <c r="C4243" s="12" t="n">
        <v>28</v>
      </c>
      <c r="D4243" s="12" t="n">
        <v>1</v>
      </c>
      <c r="E4243" s="16" t="n">
        <v>3919</v>
      </c>
      <c r="F4243" s="12" t="n">
        <v>0</v>
      </c>
      <c r="G4243" s="12" t="str">
        <f aca="false">INDEX(Products!$C$2:$C$181,MATCH(C4243,Products!$A$2:$A$181,0))</f>
        <v>Electronics</v>
      </c>
      <c r="H4243" s="16" t="n">
        <f aca="false">INDEX(Products!$E$2:$E$181,MATCH(C4243,Products!$A$2:$A$181,0))</f>
        <v>2878.02</v>
      </c>
      <c r="I4243" s="12" t="str">
        <f aca="false">INDEX(Orders!$G$2:$G$3525,MATCH(B4243,Orders!$A$2:$A$3525,0))</f>
        <v>Cancelled</v>
      </c>
      <c r="J4243" s="16" t="n">
        <f aca="false">D4243*E4243*(1-F4243/100)</f>
        <v>3919</v>
      </c>
      <c r="K4243" s="16" t="n">
        <f aca="false">D4243*H4243</f>
        <v>2878.02</v>
      </c>
      <c r="L4243" s="16" t="n">
        <f aca="false">J4243-K4243</f>
        <v>1040.98</v>
      </c>
    </row>
    <row r="4244" customFormat="false" ht="15" hidden="false" customHeight="false" outlineLevel="0" collapsed="false">
      <c r="A4244" s="12" t="n">
        <v>4243</v>
      </c>
      <c r="B4244" s="12" t="n">
        <v>2223</v>
      </c>
      <c r="C4244" s="12" t="n">
        <v>80</v>
      </c>
      <c r="D4244" s="12" t="n">
        <v>1</v>
      </c>
      <c r="E4244" s="16" t="n">
        <v>949</v>
      </c>
      <c r="F4244" s="12" t="n">
        <v>15</v>
      </c>
      <c r="G4244" s="12" t="str">
        <f aca="false">INDEX(Products!$C$2:$C$181,MATCH(C4244,Products!$A$2:$A$181,0))</f>
        <v>Fashion</v>
      </c>
      <c r="H4244" s="16" t="n">
        <f aca="false">INDEX(Products!$E$2:$E$181,MATCH(C4244,Products!$A$2:$A$181,0))</f>
        <v>660.17</v>
      </c>
      <c r="I4244" s="12" t="str">
        <f aca="false">INDEX(Orders!$G$2:$G$3525,MATCH(B4244,Orders!$A$2:$A$3525,0))</f>
        <v>Delivered</v>
      </c>
      <c r="J4244" s="16" t="n">
        <f aca="false">D4244*E4244*(1-F4244/100)</f>
        <v>806.65</v>
      </c>
      <c r="K4244" s="16" t="n">
        <f aca="false">D4244*H4244</f>
        <v>660.17</v>
      </c>
      <c r="L4244" s="16" t="n">
        <f aca="false">J4244-K4244</f>
        <v>146.48</v>
      </c>
    </row>
    <row r="4245" customFormat="false" ht="15" hidden="false" customHeight="false" outlineLevel="0" collapsed="false">
      <c r="A4245" s="12" t="n">
        <v>4244</v>
      </c>
      <c r="B4245" s="12" t="n">
        <v>2224</v>
      </c>
      <c r="C4245" s="12" t="n">
        <v>65</v>
      </c>
      <c r="D4245" s="12" t="n">
        <v>1</v>
      </c>
      <c r="E4245" s="16" t="n">
        <v>329</v>
      </c>
      <c r="F4245" s="12" t="n">
        <v>10</v>
      </c>
      <c r="G4245" s="12" t="str">
        <f aca="false">INDEX(Products!$C$2:$C$181,MATCH(C4245,Products!$A$2:$A$181,0))</f>
        <v>Fashion</v>
      </c>
      <c r="H4245" s="16" t="n">
        <f aca="false">INDEX(Products!$E$2:$E$181,MATCH(C4245,Products!$A$2:$A$181,0))</f>
        <v>214.56</v>
      </c>
      <c r="I4245" s="12" t="str">
        <f aca="false">INDEX(Orders!$G$2:$G$3525,MATCH(B4245,Orders!$A$2:$A$3525,0))</f>
        <v>Returned</v>
      </c>
      <c r="J4245" s="16" t="n">
        <f aca="false">D4245*E4245*(1-F4245/100)</f>
        <v>296.1</v>
      </c>
      <c r="K4245" s="16" t="n">
        <f aca="false">D4245*H4245</f>
        <v>214.56</v>
      </c>
      <c r="L4245" s="16" t="n">
        <f aca="false">J4245-K4245</f>
        <v>81.54</v>
      </c>
    </row>
    <row r="4246" customFormat="false" ht="15" hidden="false" customHeight="false" outlineLevel="0" collapsed="false">
      <c r="A4246" s="12" t="n">
        <v>4245</v>
      </c>
      <c r="B4246" s="12" t="n">
        <v>2225</v>
      </c>
      <c r="C4246" s="12" t="n">
        <v>3</v>
      </c>
      <c r="D4246" s="12" t="n">
        <v>1</v>
      </c>
      <c r="E4246" s="16" t="n">
        <v>1619</v>
      </c>
      <c r="F4246" s="12" t="n">
        <v>0</v>
      </c>
      <c r="G4246" s="12" t="str">
        <f aca="false">INDEX(Products!$C$2:$C$181,MATCH(C4246,Products!$A$2:$A$181,0))</f>
        <v>Electronics</v>
      </c>
      <c r="H4246" s="16" t="n">
        <f aca="false">INDEX(Products!$E$2:$E$181,MATCH(C4246,Products!$A$2:$A$181,0))</f>
        <v>940.96</v>
      </c>
      <c r="I4246" s="12" t="str">
        <f aca="false">INDEX(Orders!$G$2:$G$3525,MATCH(B4246,Orders!$A$2:$A$3525,0))</f>
        <v>Cancelled</v>
      </c>
      <c r="J4246" s="16" t="n">
        <f aca="false">D4246*E4246*(1-F4246/100)</f>
        <v>1619</v>
      </c>
      <c r="K4246" s="16" t="n">
        <f aca="false">D4246*H4246</f>
        <v>940.96</v>
      </c>
      <c r="L4246" s="16" t="n">
        <f aca="false">J4246-K4246</f>
        <v>678.04</v>
      </c>
    </row>
    <row r="4247" customFormat="false" ht="15" hidden="false" customHeight="false" outlineLevel="0" collapsed="false">
      <c r="A4247" s="12" t="n">
        <v>4246</v>
      </c>
      <c r="B4247" s="12" t="n">
        <v>2226</v>
      </c>
      <c r="C4247" s="12" t="n">
        <v>21</v>
      </c>
      <c r="D4247" s="12" t="n">
        <v>1</v>
      </c>
      <c r="E4247" s="16" t="n">
        <v>1439</v>
      </c>
      <c r="F4247" s="12" t="n">
        <v>0</v>
      </c>
      <c r="G4247" s="12" t="str">
        <f aca="false">INDEX(Products!$C$2:$C$181,MATCH(C4247,Products!$A$2:$A$181,0))</f>
        <v>Electronics</v>
      </c>
      <c r="H4247" s="16" t="n">
        <f aca="false">INDEX(Products!$E$2:$E$181,MATCH(C4247,Products!$A$2:$A$181,0))</f>
        <v>933.96</v>
      </c>
      <c r="I4247" s="12" t="str">
        <f aca="false">INDEX(Orders!$G$2:$G$3525,MATCH(B4247,Orders!$A$2:$A$3525,0))</f>
        <v>Delivered</v>
      </c>
      <c r="J4247" s="16" t="n">
        <f aca="false">D4247*E4247*(1-F4247/100)</f>
        <v>1439</v>
      </c>
      <c r="K4247" s="16" t="n">
        <f aca="false">D4247*H4247</f>
        <v>933.96</v>
      </c>
      <c r="L4247" s="16" t="n">
        <f aca="false">J4247-K4247</f>
        <v>505.04</v>
      </c>
    </row>
    <row r="4248" customFormat="false" ht="15" hidden="false" customHeight="false" outlineLevel="0" collapsed="false">
      <c r="A4248" s="12" t="n">
        <v>4247</v>
      </c>
      <c r="B4248" s="12" t="n">
        <v>2227</v>
      </c>
      <c r="C4248" s="12" t="n">
        <v>8</v>
      </c>
      <c r="D4248" s="12" t="n">
        <v>2</v>
      </c>
      <c r="E4248" s="16" t="n">
        <v>1759</v>
      </c>
      <c r="F4248" s="12" t="n">
        <v>0</v>
      </c>
      <c r="G4248" s="12" t="str">
        <f aca="false">INDEX(Products!$C$2:$C$181,MATCH(C4248,Products!$A$2:$A$181,0))</f>
        <v>Electronics</v>
      </c>
      <c r="H4248" s="16" t="n">
        <f aca="false">INDEX(Products!$E$2:$E$181,MATCH(C4248,Products!$A$2:$A$181,0))</f>
        <v>1031.97</v>
      </c>
      <c r="I4248" s="12" t="str">
        <f aca="false">INDEX(Orders!$G$2:$G$3525,MATCH(B4248,Orders!$A$2:$A$3525,0))</f>
        <v>Delivered</v>
      </c>
      <c r="J4248" s="16" t="n">
        <f aca="false">D4248*E4248*(1-F4248/100)</f>
        <v>3518</v>
      </c>
      <c r="K4248" s="16" t="n">
        <f aca="false">D4248*H4248</f>
        <v>2063.94</v>
      </c>
      <c r="L4248" s="16" t="n">
        <f aca="false">J4248-K4248</f>
        <v>1454.06</v>
      </c>
    </row>
    <row r="4249" customFormat="false" ht="15" hidden="false" customHeight="false" outlineLevel="0" collapsed="false">
      <c r="A4249" s="12" t="n">
        <v>4248</v>
      </c>
      <c r="B4249" s="12" t="n">
        <v>2228</v>
      </c>
      <c r="C4249" s="12" t="n">
        <v>38</v>
      </c>
      <c r="D4249" s="12" t="n">
        <v>1</v>
      </c>
      <c r="E4249" s="16" t="n">
        <v>3659</v>
      </c>
      <c r="F4249" s="12" t="n">
        <v>0</v>
      </c>
      <c r="G4249" s="12" t="str">
        <f aca="false">INDEX(Products!$C$2:$C$181,MATCH(C4249,Products!$A$2:$A$181,0))</f>
        <v>Home &amp; Kitchen</v>
      </c>
      <c r="H4249" s="16" t="n">
        <f aca="false">INDEX(Products!$E$2:$E$181,MATCH(C4249,Products!$A$2:$A$181,0))</f>
        <v>2545.94</v>
      </c>
      <c r="I4249" s="12" t="str">
        <f aca="false">INDEX(Orders!$G$2:$G$3525,MATCH(B4249,Orders!$A$2:$A$3525,0))</f>
        <v>Returned</v>
      </c>
      <c r="J4249" s="16" t="n">
        <f aca="false">D4249*E4249*(1-F4249/100)</f>
        <v>3659</v>
      </c>
      <c r="K4249" s="16" t="n">
        <f aca="false">D4249*H4249</f>
        <v>2545.94</v>
      </c>
      <c r="L4249" s="16" t="n">
        <f aca="false">J4249-K4249</f>
        <v>1113.06</v>
      </c>
    </row>
    <row r="4250" customFormat="false" ht="15" hidden="false" customHeight="false" outlineLevel="0" collapsed="false">
      <c r="A4250" s="12" t="n">
        <v>4249</v>
      </c>
      <c r="B4250" s="12" t="n">
        <v>2228</v>
      </c>
      <c r="C4250" s="12" t="n">
        <v>174</v>
      </c>
      <c r="D4250" s="12" t="n">
        <v>1</v>
      </c>
      <c r="E4250" s="16" t="n">
        <v>619</v>
      </c>
      <c r="F4250" s="12" t="n">
        <v>0</v>
      </c>
      <c r="G4250" s="12" t="str">
        <f aca="false">INDEX(Products!$C$2:$C$181,MATCH(C4250,Products!$A$2:$A$181,0))</f>
        <v>Books &amp; Stationery</v>
      </c>
      <c r="H4250" s="16" t="n">
        <f aca="false">INDEX(Products!$E$2:$E$181,MATCH(C4250,Products!$A$2:$A$181,0))</f>
        <v>346.06</v>
      </c>
      <c r="I4250" s="12" t="str">
        <f aca="false">INDEX(Orders!$G$2:$G$3525,MATCH(B4250,Orders!$A$2:$A$3525,0))</f>
        <v>Returned</v>
      </c>
      <c r="J4250" s="16" t="n">
        <f aca="false">D4250*E4250*(1-F4250/100)</f>
        <v>619</v>
      </c>
      <c r="K4250" s="16" t="n">
        <f aca="false">D4250*H4250</f>
        <v>346.06</v>
      </c>
      <c r="L4250" s="16" t="n">
        <f aca="false">J4250-K4250</f>
        <v>272.94</v>
      </c>
    </row>
    <row r="4251" customFormat="false" ht="15" hidden="false" customHeight="false" outlineLevel="0" collapsed="false">
      <c r="A4251" s="12" t="n">
        <v>4250</v>
      </c>
      <c r="B4251" s="12" t="n">
        <v>2229</v>
      </c>
      <c r="C4251" s="12" t="n">
        <v>79</v>
      </c>
      <c r="D4251" s="12" t="n">
        <v>1</v>
      </c>
      <c r="E4251" s="16" t="n">
        <v>2119</v>
      </c>
      <c r="F4251" s="12" t="n">
        <v>0</v>
      </c>
      <c r="G4251" s="12" t="str">
        <f aca="false">INDEX(Products!$C$2:$C$181,MATCH(C4251,Products!$A$2:$A$181,0))</f>
        <v>Fashion</v>
      </c>
      <c r="H4251" s="16" t="n">
        <f aca="false">INDEX(Products!$E$2:$E$181,MATCH(C4251,Products!$A$2:$A$181,0))</f>
        <v>1488.22</v>
      </c>
      <c r="I4251" s="12" t="str">
        <f aca="false">INDEX(Orders!$G$2:$G$3525,MATCH(B4251,Orders!$A$2:$A$3525,0))</f>
        <v>Returned</v>
      </c>
      <c r="J4251" s="16" t="n">
        <f aca="false">D4251*E4251*(1-F4251/100)</f>
        <v>2119</v>
      </c>
      <c r="K4251" s="16" t="n">
        <f aca="false">D4251*H4251</f>
        <v>1488.22</v>
      </c>
      <c r="L4251" s="16" t="n">
        <f aca="false">J4251-K4251</f>
        <v>630.78</v>
      </c>
    </row>
    <row r="4252" customFormat="false" ht="15" hidden="false" customHeight="false" outlineLevel="0" collapsed="false">
      <c r="A4252" s="12" t="n">
        <v>4251</v>
      </c>
      <c r="B4252" s="12" t="n">
        <v>2229</v>
      </c>
      <c r="C4252" s="12" t="n">
        <v>168</v>
      </c>
      <c r="D4252" s="12" t="n">
        <v>2</v>
      </c>
      <c r="E4252" s="16" t="n">
        <v>149</v>
      </c>
      <c r="F4252" s="12" t="n">
        <v>20</v>
      </c>
      <c r="G4252" s="12" t="str">
        <f aca="false">INDEX(Products!$C$2:$C$181,MATCH(C4252,Products!$A$2:$A$181,0))</f>
        <v>Books &amp; Stationery</v>
      </c>
      <c r="H4252" s="16" t="n">
        <f aca="false">INDEX(Products!$E$2:$E$181,MATCH(C4252,Products!$A$2:$A$181,0))</f>
        <v>83.16</v>
      </c>
      <c r="I4252" s="12" t="str">
        <f aca="false">INDEX(Orders!$G$2:$G$3525,MATCH(B4252,Orders!$A$2:$A$3525,0))</f>
        <v>Returned</v>
      </c>
      <c r="J4252" s="16" t="n">
        <f aca="false">D4252*E4252*(1-F4252/100)</f>
        <v>238.4</v>
      </c>
      <c r="K4252" s="16" t="n">
        <f aca="false">D4252*H4252</f>
        <v>166.32</v>
      </c>
      <c r="L4252" s="16" t="n">
        <f aca="false">J4252-K4252</f>
        <v>72.08</v>
      </c>
    </row>
    <row r="4253" customFormat="false" ht="15" hidden="false" customHeight="false" outlineLevel="0" collapsed="false">
      <c r="A4253" s="12" t="n">
        <v>4252</v>
      </c>
      <c r="B4253" s="12" t="n">
        <v>2230</v>
      </c>
      <c r="C4253" s="12" t="n">
        <v>173</v>
      </c>
      <c r="D4253" s="12" t="n">
        <v>1</v>
      </c>
      <c r="E4253" s="16" t="n">
        <v>429</v>
      </c>
      <c r="F4253" s="12" t="n">
        <v>0</v>
      </c>
      <c r="G4253" s="12" t="str">
        <f aca="false">INDEX(Products!$C$2:$C$181,MATCH(C4253,Products!$A$2:$A$181,0))</f>
        <v>Books &amp; Stationery</v>
      </c>
      <c r="H4253" s="16" t="n">
        <f aca="false">INDEX(Products!$E$2:$E$181,MATCH(C4253,Products!$A$2:$A$181,0))</f>
        <v>288.79</v>
      </c>
      <c r="I4253" s="12" t="str">
        <f aca="false">INDEX(Orders!$G$2:$G$3525,MATCH(B4253,Orders!$A$2:$A$3525,0))</f>
        <v>Delivered</v>
      </c>
      <c r="J4253" s="16" t="n">
        <f aca="false">D4253*E4253*(1-F4253/100)</f>
        <v>429</v>
      </c>
      <c r="K4253" s="16" t="n">
        <f aca="false">D4253*H4253</f>
        <v>288.79</v>
      </c>
      <c r="L4253" s="16" t="n">
        <f aca="false">J4253-K4253</f>
        <v>140.21</v>
      </c>
    </row>
    <row r="4254" customFormat="false" ht="15" hidden="false" customHeight="false" outlineLevel="0" collapsed="false">
      <c r="A4254" s="12" t="n">
        <v>4253</v>
      </c>
      <c r="B4254" s="12" t="n">
        <v>2231</v>
      </c>
      <c r="C4254" s="12" t="n">
        <v>3</v>
      </c>
      <c r="D4254" s="12" t="n">
        <v>1</v>
      </c>
      <c r="E4254" s="16" t="n">
        <v>1619</v>
      </c>
      <c r="F4254" s="12" t="n">
        <v>0</v>
      </c>
      <c r="G4254" s="12" t="str">
        <f aca="false">INDEX(Products!$C$2:$C$181,MATCH(C4254,Products!$A$2:$A$181,0))</f>
        <v>Electronics</v>
      </c>
      <c r="H4254" s="16" t="n">
        <f aca="false">INDEX(Products!$E$2:$E$181,MATCH(C4254,Products!$A$2:$A$181,0))</f>
        <v>940.96</v>
      </c>
      <c r="I4254" s="12" t="str">
        <f aca="false">INDEX(Orders!$G$2:$G$3525,MATCH(B4254,Orders!$A$2:$A$3525,0))</f>
        <v>Delivered</v>
      </c>
      <c r="J4254" s="16" t="n">
        <f aca="false">D4254*E4254*(1-F4254/100)</f>
        <v>1619</v>
      </c>
      <c r="K4254" s="16" t="n">
        <f aca="false">D4254*H4254</f>
        <v>940.96</v>
      </c>
      <c r="L4254" s="16" t="n">
        <f aca="false">J4254-K4254</f>
        <v>678.04</v>
      </c>
    </row>
    <row r="4255" customFormat="false" ht="15" hidden="false" customHeight="false" outlineLevel="0" collapsed="false">
      <c r="A4255" s="12" t="n">
        <v>4254</v>
      </c>
      <c r="B4255" s="12" t="n">
        <v>2232</v>
      </c>
      <c r="C4255" s="12" t="n">
        <v>6</v>
      </c>
      <c r="D4255" s="12" t="n">
        <v>1</v>
      </c>
      <c r="E4255" s="16" t="n">
        <v>919</v>
      </c>
      <c r="F4255" s="12" t="n">
        <v>5</v>
      </c>
      <c r="G4255" s="12" t="str">
        <f aca="false">INDEX(Products!$C$2:$C$181,MATCH(C4255,Products!$A$2:$A$181,0))</f>
        <v>Electronics</v>
      </c>
      <c r="H4255" s="16" t="n">
        <f aca="false">INDEX(Products!$E$2:$E$181,MATCH(C4255,Products!$A$2:$A$181,0))</f>
        <v>683.72</v>
      </c>
      <c r="I4255" s="12" t="str">
        <f aca="false">INDEX(Orders!$G$2:$G$3525,MATCH(B4255,Orders!$A$2:$A$3525,0))</f>
        <v>Delivered</v>
      </c>
      <c r="J4255" s="16" t="n">
        <f aca="false">D4255*E4255*(1-F4255/100)</f>
        <v>873.05</v>
      </c>
      <c r="K4255" s="16" t="n">
        <f aca="false">D4255*H4255</f>
        <v>683.72</v>
      </c>
      <c r="L4255" s="16" t="n">
        <f aca="false">J4255-K4255</f>
        <v>189.33</v>
      </c>
    </row>
    <row r="4256" customFormat="false" ht="15" hidden="false" customHeight="false" outlineLevel="0" collapsed="false">
      <c r="A4256" s="12" t="n">
        <v>4255</v>
      </c>
      <c r="B4256" s="12" t="n">
        <v>2233</v>
      </c>
      <c r="C4256" s="12" t="n">
        <v>32</v>
      </c>
      <c r="D4256" s="12" t="n">
        <v>1</v>
      </c>
      <c r="E4256" s="16" t="n">
        <v>4219</v>
      </c>
      <c r="F4256" s="12" t="n">
        <v>0</v>
      </c>
      <c r="G4256" s="12" t="str">
        <f aca="false">INDEX(Products!$C$2:$C$181,MATCH(C4256,Products!$A$2:$A$181,0))</f>
        <v>Home &amp; Kitchen</v>
      </c>
      <c r="H4256" s="16" t="n">
        <f aca="false">INDEX(Products!$E$2:$E$181,MATCH(C4256,Products!$A$2:$A$181,0))</f>
        <v>2621.48</v>
      </c>
      <c r="I4256" s="12" t="str">
        <f aca="false">INDEX(Orders!$G$2:$G$3525,MATCH(B4256,Orders!$A$2:$A$3525,0))</f>
        <v>Cancelled</v>
      </c>
      <c r="J4256" s="16" t="n">
        <f aca="false">D4256*E4256*(1-F4256/100)</f>
        <v>4219</v>
      </c>
      <c r="K4256" s="16" t="n">
        <f aca="false">D4256*H4256</f>
        <v>2621.48</v>
      </c>
      <c r="L4256" s="16" t="n">
        <f aca="false">J4256-K4256</f>
        <v>1597.52</v>
      </c>
    </row>
    <row r="4257" customFormat="false" ht="15" hidden="false" customHeight="false" outlineLevel="0" collapsed="false">
      <c r="A4257" s="12" t="n">
        <v>4256</v>
      </c>
      <c r="B4257" s="12" t="n">
        <v>2233</v>
      </c>
      <c r="C4257" s="12" t="n">
        <v>129</v>
      </c>
      <c r="D4257" s="12" t="n">
        <v>1</v>
      </c>
      <c r="E4257" s="16" t="n">
        <v>3769</v>
      </c>
      <c r="F4257" s="12" t="n">
        <v>15</v>
      </c>
      <c r="G4257" s="12" t="str">
        <f aca="false">INDEX(Products!$C$2:$C$181,MATCH(C4257,Products!$A$2:$A$181,0))</f>
        <v>Sports &amp; Fitness</v>
      </c>
      <c r="H4257" s="16" t="n">
        <f aca="false">INDEX(Products!$E$2:$E$181,MATCH(C4257,Products!$A$2:$A$181,0))</f>
        <v>2597.62</v>
      </c>
      <c r="I4257" s="12" t="str">
        <f aca="false">INDEX(Orders!$G$2:$G$3525,MATCH(B4257,Orders!$A$2:$A$3525,0))</f>
        <v>Cancelled</v>
      </c>
      <c r="J4257" s="16" t="n">
        <f aca="false">D4257*E4257*(1-F4257/100)</f>
        <v>3203.65</v>
      </c>
      <c r="K4257" s="16" t="n">
        <f aca="false">D4257*H4257</f>
        <v>2597.62</v>
      </c>
      <c r="L4257" s="16" t="n">
        <f aca="false">J4257-K4257</f>
        <v>606.03</v>
      </c>
    </row>
    <row r="4258" customFormat="false" ht="15" hidden="false" customHeight="false" outlineLevel="0" collapsed="false">
      <c r="A4258" s="12" t="n">
        <v>4257</v>
      </c>
      <c r="B4258" s="12" t="n">
        <v>2233</v>
      </c>
      <c r="C4258" s="12" t="n">
        <v>154</v>
      </c>
      <c r="D4258" s="12" t="n">
        <v>1</v>
      </c>
      <c r="E4258" s="16" t="n">
        <v>519</v>
      </c>
      <c r="F4258" s="12" t="n">
        <v>10</v>
      </c>
      <c r="G4258" s="12" t="str">
        <f aca="false">INDEX(Products!$C$2:$C$181,MATCH(C4258,Products!$A$2:$A$181,0))</f>
        <v>Books &amp; Stationery</v>
      </c>
      <c r="H4258" s="16" t="n">
        <f aca="false">INDEX(Products!$E$2:$E$181,MATCH(C4258,Products!$A$2:$A$181,0))</f>
        <v>318.97</v>
      </c>
      <c r="I4258" s="12" t="str">
        <f aca="false">INDEX(Orders!$G$2:$G$3525,MATCH(B4258,Orders!$A$2:$A$3525,0))</f>
        <v>Cancelled</v>
      </c>
      <c r="J4258" s="16" t="n">
        <f aca="false">D4258*E4258*(1-F4258/100)</f>
        <v>467.1</v>
      </c>
      <c r="K4258" s="16" t="n">
        <f aca="false">D4258*H4258</f>
        <v>318.97</v>
      </c>
      <c r="L4258" s="16" t="n">
        <f aca="false">J4258-K4258</f>
        <v>148.13</v>
      </c>
    </row>
    <row r="4259" customFormat="false" ht="15" hidden="false" customHeight="false" outlineLevel="0" collapsed="false">
      <c r="A4259" s="12" t="n">
        <v>4258</v>
      </c>
      <c r="B4259" s="12" t="n">
        <v>2234</v>
      </c>
      <c r="C4259" s="12" t="n">
        <v>20</v>
      </c>
      <c r="D4259" s="12" t="n">
        <v>1</v>
      </c>
      <c r="E4259" s="16" t="n">
        <v>4369</v>
      </c>
      <c r="F4259" s="12" t="n">
        <v>0</v>
      </c>
      <c r="G4259" s="12" t="str">
        <f aca="false">INDEX(Products!$C$2:$C$181,MATCH(C4259,Products!$A$2:$A$181,0))</f>
        <v>Electronics</v>
      </c>
      <c r="H4259" s="16" t="n">
        <f aca="false">INDEX(Products!$E$2:$E$181,MATCH(C4259,Products!$A$2:$A$181,0))</f>
        <v>2787.56</v>
      </c>
      <c r="I4259" s="12" t="str">
        <f aca="false">INDEX(Orders!$G$2:$G$3525,MATCH(B4259,Orders!$A$2:$A$3525,0))</f>
        <v>Cancelled</v>
      </c>
      <c r="J4259" s="16" t="n">
        <f aca="false">D4259*E4259*(1-F4259/100)</f>
        <v>4369</v>
      </c>
      <c r="K4259" s="16" t="n">
        <f aca="false">D4259*H4259</f>
        <v>2787.56</v>
      </c>
      <c r="L4259" s="16" t="n">
        <f aca="false">J4259-K4259</f>
        <v>1581.44</v>
      </c>
    </row>
    <row r="4260" customFormat="false" ht="15" hidden="false" customHeight="false" outlineLevel="0" collapsed="false">
      <c r="A4260" s="12" t="n">
        <v>4259</v>
      </c>
      <c r="B4260" s="12" t="n">
        <v>2234</v>
      </c>
      <c r="C4260" s="12" t="n">
        <v>150</v>
      </c>
      <c r="D4260" s="12" t="n">
        <v>1</v>
      </c>
      <c r="E4260" s="16" t="n">
        <v>2599</v>
      </c>
      <c r="F4260" s="12" t="n">
        <v>0</v>
      </c>
      <c r="G4260" s="12" t="str">
        <f aca="false">INDEX(Products!$C$2:$C$181,MATCH(C4260,Products!$A$2:$A$181,0))</f>
        <v>Sports &amp; Fitness</v>
      </c>
      <c r="H4260" s="16" t="n">
        <f aca="false">INDEX(Products!$E$2:$E$181,MATCH(C4260,Products!$A$2:$A$181,0))</f>
        <v>1473.81</v>
      </c>
      <c r="I4260" s="12" t="str">
        <f aca="false">INDEX(Orders!$G$2:$G$3525,MATCH(B4260,Orders!$A$2:$A$3525,0))</f>
        <v>Cancelled</v>
      </c>
      <c r="J4260" s="16" t="n">
        <f aca="false">D4260*E4260*(1-F4260/100)</f>
        <v>2599</v>
      </c>
      <c r="K4260" s="16" t="n">
        <f aca="false">D4260*H4260</f>
        <v>1473.81</v>
      </c>
      <c r="L4260" s="16" t="n">
        <f aca="false">J4260-K4260</f>
        <v>1125.19</v>
      </c>
    </row>
    <row r="4261" customFormat="false" ht="15" hidden="false" customHeight="false" outlineLevel="0" collapsed="false">
      <c r="A4261" s="12" t="n">
        <v>4260</v>
      </c>
      <c r="B4261" s="12" t="n">
        <v>2235</v>
      </c>
      <c r="C4261" s="12" t="n">
        <v>44</v>
      </c>
      <c r="D4261" s="12" t="n">
        <v>1</v>
      </c>
      <c r="E4261" s="16" t="n">
        <v>3769</v>
      </c>
      <c r="F4261" s="12" t="n">
        <v>0</v>
      </c>
      <c r="G4261" s="12" t="str">
        <f aca="false">INDEX(Products!$C$2:$C$181,MATCH(C4261,Products!$A$2:$A$181,0))</f>
        <v>Home &amp; Kitchen</v>
      </c>
      <c r="H4261" s="16" t="n">
        <f aca="false">INDEX(Products!$E$2:$E$181,MATCH(C4261,Products!$A$2:$A$181,0))</f>
        <v>2553.54</v>
      </c>
      <c r="I4261" s="12" t="str">
        <f aca="false">INDEX(Orders!$G$2:$G$3525,MATCH(B4261,Orders!$A$2:$A$3525,0))</f>
        <v>Returned</v>
      </c>
      <c r="J4261" s="16" t="n">
        <f aca="false">D4261*E4261*(1-F4261/100)</f>
        <v>3769</v>
      </c>
      <c r="K4261" s="16" t="n">
        <f aca="false">D4261*H4261</f>
        <v>2553.54</v>
      </c>
      <c r="L4261" s="16" t="n">
        <f aca="false">J4261-K4261</f>
        <v>1215.46</v>
      </c>
    </row>
    <row r="4262" customFormat="false" ht="15" hidden="false" customHeight="false" outlineLevel="0" collapsed="false">
      <c r="A4262" s="12" t="n">
        <v>4261</v>
      </c>
      <c r="B4262" s="12" t="n">
        <v>2235</v>
      </c>
      <c r="C4262" s="12" t="n">
        <v>107</v>
      </c>
      <c r="D4262" s="12" t="n">
        <v>3</v>
      </c>
      <c r="E4262" s="16" t="n">
        <v>1239</v>
      </c>
      <c r="F4262" s="12" t="n">
        <v>0</v>
      </c>
      <c r="G4262" s="12" t="str">
        <f aca="false">INDEX(Products!$C$2:$C$181,MATCH(C4262,Products!$A$2:$A$181,0))</f>
        <v>Beauty</v>
      </c>
      <c r="H4262" s="16" t="n">
        <f aca="false">INDEX(Products!$E$2:$E$181,MATCH(C4262,Products!$A$2:$A$181,0))</f>
        <v>737.02</v>
      </c>
      <c r="I4262" s="12" t="str">
        <f aca="false">INDEX(Orders!$G$2:$G$3525,MATCH(B4262,Orders!$A$2:$A$3525,0))</f>
        <v>Returned</v>
      </c>
      <c r="J4262" s="16" t="n">
        <f aca="false">D4262*E4262*(1-F4262/100)</f>
        <v>3717</v>
      </c>
      <c r="K4262" s="16" t="n">
        <f aca="false">D4262*H4262</f>
        <v>2211.06</v>
      </c>
      <c r="L4262" s="16" t="n">
        <f aca="false">J4262-K4262</f>
        <v>1505.94</v>
      </c>
    </row>
    <row r="4263" customFormat="false" ht="15" hidden="false" customHeight="false" outlineLevel="0" collapsed="false">
      <c r="A4263" s="12" t="n">
        <v>4262</v>
      </c>
      <c r="B4263" s="12" t="n">
        <v>2235</v>
      </c>
      <c r="C4263" s="12" t="n">
        <v>26</v>
      </c>
      <c r="D4263" s="12" t="n">
        <v>1</v>
      </c>
      <c r="E4263" s="16" t="n">
        <v>5849</v>
      </c>
      <c r="F4263" s="12" t="n">
        <v>0</v>
      </c>
      <c r="G4263" s="12" t="str">
        <f aca="false">INDEX(Products!$C$2:$C$181,MATCH(C4263,Products!$A$2:$A$181,0))</f>
        <v>Electronics</v>
      </c>
      <c r="H4263" s="16" t="n">
        <f aca="false">INDEX(Products!$E$2:$E$181,MATCH(C4263,Products!$A$2:$A$181,0))</f>
        <v>4123.7</v>
      </c>
      <c r="I4263" s="12" t="str">
        <f aca="false">INDEX(Orders!$G$2:$G$3525,MATCH(B4263,Orders!$A$2:$A$3525,0))</f>
        <v>Returned</v>
      </c>
      <c r="J4263" s="16" t="n">
        <f aca="false">D4263*E4263*(1-F4263/100)</f>
        <v>5849</v>
      </c>
      <c r="K4263" s="16" t="n">
        <f aca="false">D4263*H4263</f>
        <v>4123.7</v>
      </c>
      <c r="L4263" s="16" t="n">
        <f aca="false">J4263-K4263</f>
        <v>1725.3</v>
      </c>
    </row>
    <row r="4264" customFormat="false" ht="15" hidden="false" customHeight="false" outlineLevel="0" collapsed="false">
      <c r="A4264" s="12" t="n">
        <v>4263</v>
      </c>
      <c r="B4264" s="12" t="n">
        <v>2236</v>
      </c>
      <c r="C4264" s="12" t="n">
        <v>29</v>
      </c>
      <c r="D4264" s="12" t="n">
        <v>1</v>
      </c>
      <c r="E4264" s="16" t="n">
        <v>1269</v>
      </c>
      <c r="F4264" s="12" t="n">
        <v>0</v>
      </c>
      <c r="G4264" s="12" t="str">
        <f aca="false">INDEX(Products!$C$2:$C$181,MATCH(C4264,Products!$A$2:$A$181,0))</f>
        <v>Electronics</v>
      </c>
      <c r="H4264" s="16" t="n">
        <f aca="false">INDEX(Products!$E$2:$E$181,MATCH(C4264,Products!$A$2:$A$181,0))</f>
        <v>747.69</v>
      </c>
      <c r="I4264" s="12" t="str">
        <f aca="false">INDEX(Orders!$G$2:$G$3525,MATCH(B4264,Orders!$A$2:$A$3525,0))</f>
        <v>Returned</v>
      </c>
      <c r="J4264" s="16" t="n">
        <f aca="false">D4264*E4264*(1-F4264/100)</f>
        <v>1269</v>
      </c>
      <c r="K4264" s="16" t="n">
        <f aca="false">D4264*H4264</f>
        <v>747.69</v>
      </c>
      <c r="L4264" s="16" t="n">
        <f aca="false">J4264-K4264</f>
        <v>521.31</v>
      </c>
    </row>
    <row r="4265" customFormat="false" ht="15" hidden="false" customHeight="false" outlineLevel="0" collapsed="false">
      <c r="A4265" s="12" t="n">
        <v>4264</v>
      </c>
      <c r="B4265" s="12" t="n">
        <v>2236</v>
      </c>
      <c r="C4265" s="12" t="n">
        <v>97</v>
      </c>
      <c r="D4265" s="12" t="n">
        <v>1</v>
      </c>
      <c r="E4265" s="16" t="n">
        <v>1649</v>
      </c>
      <c r="F4265" s="12" t="n">
        <v>0</v>
      </c>
      <c r="G4265" s="12" t="str">
        <f aca="false">INDEX(Products!$C$2:$C$181,MATCH(C4265,Products!$A$2:$A$181,0))</f>
        <v>Beauty</v>
      </c>
      <c r="H4265" s="16" t="n">
        <f aca="false">INDEX(Products!$E$2:$E$181,MATCH(C4265,Products!$A$2:$A$181,0))</f>
        <v>1115.75</v>
      </c>
      <c r="I4265" s="12" t="str">
        <f aca="false">INDEX(Orders!$G$2:$G$3525,MATCH(B4265,Orders!$A$2:$A$3525,0))</f>
        <v>Returned</v>
      </c>
      <c r="J4265" s="16" t="n">
        <f aca="false">D4265*E4265*(1-F4265/100)</f>
        <v>1649</v>
      </c>
      <c r="K4265" s="16" t="n">
        <f aca="false">D4265*H4265</f>
        <v>1115.75</v>
      </c>
      <c r="L4265" s="16" t="n">
        <f aca="false">J4265-K4265</f>
        <v>533.25</v>
      </c>
    </row>
    <row r="4266" customFormat="false" ht="15" hidden="false" customHeight="false" outlineLevel="0" collapsed="false">
      <c r="A4266" s="12" t="n">
        <v>4265</v>
      </c>
      <c r="B4266" s="12" t="n">
        <v>2236</v>
      </c>
      <c r="C4266" s="12" t="n">
        <v>36</v>
      </c>
      <c r="D4266" s="12" t="n">
        <v>1</v>
      </c>
      <c r="E4266" s="16" t="n">
        <v>3959</v>
      </c>
      <c r="F4266" s="12" t="n">
        <v>0</v>
      </c>
      <c r="G4266" s="12" t="str">
        <f aca="false">INDEX(Products!$C$2:$C$181,MATCH(C4266,Products!$A$2:$A$181,0))</f>
        <v>Home &amp; Kitchen</v>
      </c>
      <c r="H4266" s="16" t="n">
        <f aca="false">INDEX(Products!$E$2:$E$181,MATCH(C4266,Products!$A$2:$A$181,0))</f>
        <v>2334.79</v>
      </c>
      <c r="I4266" s="12" t="str">
        <f aca="false">INDEX(Orders!$G$2:$G$3525,MATCH(B4266,Orders!$A$2:$A$3525,0))</f>
        <v>Returned</v>
      </c>
      <c r="J4266" s="16" t="n">
        <f aca="false">D4266*E4266*(1-F4266/100)</f>
        <v>3959</v>
      </c>
      <c r="K4266" s="16" t="n">
        <f aca="false">D4266*H4266</f>
        <v>2334.79</v>
      </c>
      <c r="L4266" s="16" t="n">
        <f aca="false">J4266-K4266</f>
        <v>1624.21</v>
      </c>
    </row>
    <row r="4267" customFormat="false" ht="15" hidden="false" customHeight="false" outlineLevel="0" collapsed="false">
      <c r="A4267" s="12" t="n">
        <v>4266</v>
      </c>
      <c r="B4267" s="12" t="n">
        <v>2236</v>
      </c>
      <c r="C4267" s="12" t="n">
        <v>120</v>
      </c>
      <c r="D4267" s="12" t="n">
        <v>3</v>
      </c>
      <c r="E4267" s="16" t="n">
        <v>1229</v>
      </c>
      <c r="F4267" s="12" t="n">
        <v>0</v>
      </c>
      <c r="G4267" s="12" t="str">
        <f aca="false">INDEX(Products!$C$2:$C$181,MATCH(C4267,Products!$A$2:$A$181,0))</f>
        <v>Beauty</v>
      </c>
      <c r="H4267" s="16" t="n">
        <f aca="false">INDEX(Products!$E$2:$E$181,MATCH(C4267,Products!$A$2:$A$181,0))</f>
        <v>719.48</v>
      </c>
      <c r="I4267" s="12" t="str">
        <f aca="false">INDEX(Orders!$G$2:$G$3525,MATCH(B4267,Orders!$A$2:$A$3525,0))</f>
        <v>Returned</v>
      </c>
      <c r="J4267" s="16" t="n">
        <f aca="false">D4267*E4267*(1-F4267/100)</f>
        <v>3687</v>
      </c>
      <c r="K4267" s="16" t="n">
        <f aca="false">D4267*H4267</f>
        <v>2158.44</v>
      </c>
      <c r="L4267" s="16" t="n">
        <f aca="false">J4267-K4267</f>
        <v>1528.56</v>
      </c>
    </row>
    <row r="4268" customFormat="false" ht="15" hidden="false" customHeight="false" outlineLevel="0" collapsed="false">
      <c r="A4268" s="12" t="n">
        <v>4267</v>
      </c>
      <c r="B4268" s="12" t="n">
        <v>2237</v>
      </c>
      <c r="C4268" s="12" t="n">
        <v>59</v>
      </c>
      <c r="D4268" s="12" t="n">
        <v>1</v>
      </c>
      <c r="E4268" s="16" t="n">
        <v>4109</v>
      </c>
      <c r="F4268" s="12" t="n">
        <v>0</v>
      </c>
      <c r="G4268" s="12" t="str">
        <f aca="false">INDEX(Products!$C$2:$C$181,MATCH(C4268,Products!$A$2:$A$181,0))</f>
        <v>Home &amp; Kitchen</v>
      </c>
      <c r="H4268" s="16" t="n">
        <f aca="false">INDEX(Products!$E$2:$E$181,MATCH(C4268,Products!$A$2:$A$181,0))</f>
        <v>2413.27</v>
      </c>
      <c r="I4268" s="12" t="str">
        <f aca="false">INDEX(Orders!$G$2:$G$3525,MATCH(B4268,Orders!$A$2:$A$3525,0))</f>
        <v>Delivered</v>
      </c>
      <c r="J4268" s="16" t="n">
        <f aca="false">D4268*E4268*(1-F4268/100)</f>
        <v>4109</v>
      </c>
      <c r="K4268" s="16" t="n">
        <f aca="false">D4268*H4268</f>
        <v>2413.27</v>
      </c>
      <c r="L4268" s="16" t="n">
        <f aca="false">J4268-K4268</f>
        <v>1695.73</v>
      </c>
    </row>
    <row r="4269" customFormat="false" ht="15" hidden="false" customHeight="false" outlineLevel="0" collapsed="false">
      <c r="A4269" s="12" t="n">
        <v>4268</v>
      </c>
      <c r="B4269" s="12" t="n">
        <v>2238</v>
      </c>
      <c r="C4269" s="12" t="n">
        <v>149</v>
      </c>
      <c r="D4269" s="12" t="n">
        <v>1</v>
      </c>
      <c r="E4269" s="16" t="n">
        <v>3149</v>
      </c>
      <c r="F4269" s="12" t="n">
        <v>5</v>
      </c>
      <c r="G4269" s="12" t="str">
        <f aca="false">INDEX(Products!$C$2:$C$181,MATCH(C4269,Products!$A$2:$A$181,0))</f>
        <v>Sports &amp; Fitness</v>
      </c>
      <c r="H4269" s="16" t="n">
        <f aca="false">INDEX(Products!$E$2:$E$181,MATCH(C4269,Products!$A$2:$A$181,0))</f>
        <v>1867.87</v>
      </c>
      <c r="I4269" s="12" t="str">
        <f aca="false">INDEX(Orders!$G$2:$G$3525,MATCH(B4269,Orders!$A$2:$A$3525,0))</f>
        <v>Delivered</v>
      </c>
      <c r="J4269" s="16" t="n">
        <f aca="false">D4269*E4269*(1-F4269/100)</f>
        <v>2991.55</v>
      </c>
      <c r="K4269" s="16" t="n">
        <f aca="false">D4269*H4269</f>
        <v>1867.87</v>
      </c>
      <c r="L4269" s="16" t="n">
        <f aca="false">J4269-K4269</f>
        <v>1123.68</v>
      </c>
    </row>
    <row r="4270" customFormat="false" ht="15" hidden="false" customHeight="false" outlineLevel="0" collapsed="false">
      <c r="A4270" s="12" t="n">
        <v>4269</v>
      </c>
      <c r="B4270" s="12" t="n">
        <v>2239</v>
      </c>
      <c r="C4270" s="12" t="n">
        <v>94</v>
      </c>
      <c r="D4270" s="12" t="n">
        <v>1</v>
      </c>
      <c r="E4270" s="16" t="n">
        <v>1509</v>
      </c>
      <c r="F4270" s="12" t="n">
        <v>0</v>
      </c>
      <c r="G4270" s="12" t="str">
        <f aca="false">INDEX(Products!$C$2:$C$181,MATCH(C4270,Products!$A$2:$A$181,0))</f>
        <v>Beauty</v>
      </c>
      <c r="H4270" s="16" t="n">
        <f aca="false">INDEX(Products!$E$2:$E$181,MATCH(C4270,Products!$A$2:$A$181,0))</f>
        <v>997.51</v>
      </c>
      <c r="I4270" s="12" t="str">
        <f aca="false">INDEX(Orders!$G$2:$G$3525,MATCH(B4270,Orders!$A$2:$A$3525,0))</f>
        <v>Delivered</v>
      </c>
      <c r="J4270" s="16" t="n">
        <f aca="false">D4270*E4270*(1-F4270/100)</f>
        <v>1509</v>
      </c>
      <c r="K4270" s="16" t="n">
        <f aca="false">D4270*H4270</f>
        <v>997.51</v>
      </c>
      <c r="L4270" s="16" t="n">
        <f aca="false">J4270-K4270</f>
        <v>511.49</v>
      </c>
    </row>
    <row r="4271" customFormat="false" ht="15" hidden="false" customHeight="false" outlineLevel="0" collapsed="false">
      <c r="A4271" s="12" t="n">
        <v>4270</v>
      </c>
      <c r="B4271" s="12" t="n">
        <v>2239</v>
      </c>
      <c r="C4271" s="12" t="n">
        <v>156</v>
      </c>
      <c r="D4271" s="12" t="n">
        <v>1</v>
      </c>
      <c r="E4271" s="16" t="n">
        <v>459</v>
      </c>
      <c r="F4271" s="12" t="n">
        <v>0</v>
      </c>
      <c r="G4271" s="12" t="str">
        <f aca="false">INDEX(Products!$C$2:$C$181,MATCH(C4271,Products!$A$2:$A$181,0))</f>
        <v>Books &amp; Stationery</v>
      </c>
      <c r="H4271" s="16" t="n">
        <f aca="false">INDEX(Products!$E$2:$E$181,MATCH(C4271,Products!$A$2:$A$181,0))</f>
        <v>259.65</v>
      </c>
      <c r="I4271" s="12" t="str">
        <f aca="false">INDEX(Orders!$G$2:$G$3525,MATCH(B4271,Orders!$A$2:$A$3525,0))</f>
        <v>Delivered</v>
      </c>
      <c r="J4271" s="16" t="n">
        <f aca="false">D4271*E4271*(1-F4271/100)</f>
        <v>459</v>
      </c>
      <c r="K4271" s="16" t="n">
        <f aca="false">D4271*H4271</f>
        <v>259.65</v>
      </c>
      <c r="L4271" s="16" t="n">
        <f aca="false">J4271-K4271</f>
        <v>199.35</v>
      </c>
    </row>
    <row r="4272" customFormat="false" ht="15" hidden="false" customHeight="false" outlineLevel="0" collapsed="false">
      <c r="A4272" s="12" t="n">
        <v>4271</v>
      </c>
      <c r="B4272" s="12" t="n">
        <v>2240</v>
      </c>
      <c r="C4272" s="12" t="n">
        <v>152</v>
      </c>
      <c r="D4272" s="12" t="n">
        <v>1</v>
      </c>
      <c r="E4272" s="16" t="n">
        <v>539</v>
      </c>
      <c r="F4272" s="12" t="n">
        <v>0</v>
      </c>
      <c r="G4272" s="12" t="str">
        <f aca="false">INDEX(Products!$C$2:$C$181,MATCH(C4272,Products!$A$2:$A$181,0))</f>
        <v>Books &amp; Stationery</v>
      </c>
      <c r="H4272" s="16" t="n">
        <f aca="false">INDEX(Products!$E$2:$E$181,MATCH(C4272,Products!$A$2:$A$181,0))</f>
        <v>365.16</v>
      </c>
      <c r="I4272" s="12" t="str">
        <f aca="false">INDEX(Orders!$G$2:$G$3525,MATCH(B4272,Orders!$A$2:$A$3525,0))</f>
        <v>Delivered</v>
      </c>
      <c r="J4272" s="16" t="n">
        <f aca="false">D4272*E4272*(1-F4272/100)</f>
        <v>539</v>
      </c>
      <c r="K4272" s="16" t="n">
        <f aca="false">D4272*H4272</f>
        <v>365.16</v>
      </c>
      <c r="L4272" s="16" t="n">
        <f aca="false">J4272-K4272</f>
        <v>173.84</v>
      </c>
    </row>
    <row r="4273" customFormat="false" ht="15" hidden="false" customHeight="false" outlineLevel="0" collapsed="false">
      <c r="A4273" s="12" t="n">
        <v>4272</v>
      </c>
      <c r="B4273" s="12" t="n">
        <v>2240</v>
      </c>
      <c r="C4273" s="12" t="n">
        <v>77</v>
      </c>
      <c r="D4273" s="12" t="n">
        <v>1</v>
      </c>
      <c r="E4273" s="16" t="n">
        <v>699</v>
      </c>
      <c r="F4273" s="12" t="n">
        <v>0</v>
      </c>
      <c r="G4273" s="12" t="str">
        <f aca="false">INDEX(Products!$C$2:$C$181,MATCH(C4273,Products!$A$2:$A$181,0))</f>
        <v>Fashion</v>
      </c>
      <c r="H4273" s="16" t="n">
        <f aca="false">INDEX(Products!$E$2:$E$181,MATCH(C4273,Products!$A$2:$A$181,0))</f>
        <v>452.88</v>
      </c>
      <c r="I4273" s="12" t="str">
        <f aca="false">INDEX(Orders!$G$2:$G$3525,MATCH(B4273,Orders!$A$2:$A$3525,0))</f>
        <v>Delivered</v>
      </c>
      <c r="J4273" s="16" t="n">
        <f aca="false">D4273*E4273*(1-F4273/100)</f>
        <v>699</v>
      </c>
      <c r="K4273" s="16" t="n">
        <f aca="false">D4273*H4273</f>
        <v>452.88</v>
      </c>
      <c r="L4273" s="16" t="n">
        <f aca="false">J4273-K4273</f>
        <v>246.12</v>
      </c>
    </row>
    <row r="4274" customFormat="false" ht="15" hidden="false" customHeight="false" outlineLevel="0" collapsed="false">
      <c r="A4274" s="12" t="n">
        <v>4273</v>
      </c>
      <c r="B4274" s="12" t="n">
        <v>2241</v>
      </c>
      <c r="C4274" s="12" t="n">
        <v>147</v>
      </c>
      <c r="D4274" s="12" t="n">
        <v>1</v>
      </c>
      <c r="E4274" s="16" t="n">
        <v>3339</v>
      </c>
      <c r="F4274" s="12" t="n">
        <v>0</v>
      </c>
      <c r="G4274" s="12" t="str">
        <f aca="false">INDEX(Products!$C$2:$C$181,MATCH(C4274,Products!$A$2:$A$181,0))</f>
        <v>Sports &amp; Fitness</v>
      </c>
      <c r="H4274" s="16" t="n">
        <f aca="false">INDEX(Products!$E$2:$E$181,MATCH(C4274,Products!$A$2:$A$181,0))</f>
        <v>2076.99</v>
      </c>
      <c r="I4274" s="12" t="str">
        <f aca="false">INDEX(Orders!$G$2:$G$3525,MATCH(B4274,Orders!$A$2:$A$3525,0))</f>
        <v>Cancelled</v>
      </c>
      <c r="J4274" s="16" t="n">
        <f aca="false">D4274*E4274*(1-F4274/100)</f>
        <v>3339</v>
      </c>
      <c r="K4274" s="16" t="n">
        <f aca="false">D4274*H4274</f>
        <v>2076.99</v>
      </c>
      <c r="L4274" s="16" t="n">
        <f aca="false">J4274-K4274</f>
        <v>1262.01</v>
      </c>
    </row>
    <row r="4275" customFormat="false" ht="15" hidden="false" customHeight="false" outlineLevel="0" collapsed="false">
      <c r="A4275" s="12" t="n">
        <v>4274</v>
      </c>
      <c r="B4275" s="12" t="n">
        <v>2241</v>
      </c>
      <c r="C4275" s="12" t="n">
        <v>158</v>
      </c>
      <c r="D4275" s="12" t="n">
        <v>1</v>
      </c>
      <c r="E4275" s="16" t="n">
        <v>779</v>
      </c>
      <c r="F4275" s="12" t="n">
        <v>0</v>
      </c>
      <c r="G4275" s="12" t="str">
        <f aca="false">INDEX(Products!$C$2:$C$181,MATCH(C4275,Products!$A$2:$A$181,0))</f>
        <v>Books &amp; Stationery</v>
      </c>
      <c r="H4275" s="16" t="n">
        <f aca="false">INDEX(Products!$E$2:$E$181,MATCH(C4275,Products!$A$2:$A$181,0))</f>
        <v>536.88</v>
      </c>
      <c r="I4275" s="12" t="str">
        <f aca="false">INDEX(Orders!$G$2:$G$3525,MATCH(B4275,Orders!$A$2:$A$3525,0))</f>
        <v>Cancelled</v>
      </c>
      <c r="J4275" s="16" t="n">
        <f aca="false">D4275*E4275*(1-F4275/100)</f>
        <v>779</v>
      </c>
      <c r="K4275" s="16" t="n">
        <f aca="false">D4275*H4275</f>
        <v>536.88</v>
      </c>
      <c r="L4275" s="16" t="n">
        <f aca="false">J4275-K4275</f>
        <v>242.12</v>
      </c>
    </row>
    <row r="4276" customFormat="false" ht="15" hidden="false" customHeight="false" outlineLevel="0" collapsed="false">
      <c r="A4276" s="12" t="n">
        <v>4275</v>
      </c>
      <c r="B4276" s="12" t="n">
        <v>2242</v>
      </c>
      <c r="C4276" s="12" t="n">
        <v>12</v>
      </c>
      <c r="D4276" s="12" t="n">
        <v>1</v>
      </c>
      <c r="E4276" s="16" t="n">
        <v>2329</v>
      </c>
      <c r="F4276" s="12" t="n">
        <v>0</v>
      </c>
      <c r="G4276" s="12" t="str">
        <f aca="false">INDEX(Products!$C$2:$C$181,MATCH(C4276,Products!$A$2:$A$181,0))</f>
        <v>Electronics</v>
      </c>
      <c r="H4276" s="16" t="n">
        <f aca="false">INDEX(Products!$E$2:$E$181,MATCH(C4276,Products!$A$2:$A$181,0))</f>
        <v>1451.6</v>
      </c>
      <c r="I4276" s="12" t="str">
        <f aca="false">INDEX(Orders!$G$2:$G$3525,MATCH(B4276,Orders!$A$2:$A$3525,0))</f>
        <v>Delivered</v>
      </c>
      <c r="J4276" s="16" t="n">
        <f aca="false">D4276*E4276*(1-F4276/100)</f>
        <v>2329</v>
      </c>
      <c r="K4276" s="16" t="n">
        <f aca="false">D4276*H4276</f>
        <v>1451.6</v>
      </c>
      <c r="L4276" s="16" t="n">
        <f aca="false">J4276-K4276</f>
        <v>877.4</v>
      </c>
    </row>
    <row r="4277" customFormat="false" ht="15" hidden="false" customHeight="false" outlineLevel="0" collapsed="false">
      <c r="A4277" s="12" t="n">
        <v>4276</v>
      </c>
      <c r="B4277" s="12" t="n">
        <v>2243</v>
      </c>
      <c r="C4277" s="12" t="n">
        <v>56</v>
      </c>
      <c r="D4277" s="12" t="n">
        <v>1</v>
      </c>
      <c r="E4277" s="16" t="n">
        <v>1739</v>
      </c>
      <c r="F4277" s="12" t="n">
        <v>0</v>
      </c>
      <c r="G4277" s="12" t="str">
        <f aca="false">INDEX(Products!$C$2:$C$181,MATCH(C4277,Products!$A$2:$A$181,0))</f>
        <v>Home &amp; Kitchen</v>
      </c>
      <c r="H4277" s="16" t="n">
        <f aca="false">INDEX(Products!$E$2:$E$181,MATCH(C4277,Products!$A$2:$A$181,0))</f>
        <v>1012.52</v>
      </c>
      <c r="I4277" s="12" t="str">
        <f aca="false">INDEX(Orders!$G$2:$G$3525,MATCH(B4277,Orders!$A$2:$A$3525,0))</f>
        <v>Delivered</v>
      </c>
      <c r="J4277" s="16" t="n">
        <f aca="false">D4277*E4277*(1-F4277/100)</f>
        <v>1739</v>
      </c>
      <c r="K4277" s="16" t="n">
        <f aca="false">D4277*H4277</f>
        <v>1012.52</v>
      </c>
      <c r="L4277" s="16" t="n">
        <f aca="false">J4277-K4277</f>
        <v>726.48</v>
      </c>
    </row>
    <row r="4278" customFormat="false" ht="15" hidden="false" customHeight="false" outlineLevel="0" collapsed="false">
      <c r="A4278" s="12" t="n">
        <v>4277</v>
      </c>
      <c r="B4278" s="12" t="n">
        <v>2244</v>
      </c>
      <c r="C4278" s="12" t="n">
        <v>1</v>
      </c>
      <c r="D4278" s="12" t="n">
        <v>1</v>
      </c>
      <c r="E4278" s="16" t="n">
        <v>2759</v>
      </c>
      <c r="F4278" s="12" t="n">
        <v>10</v>
      </c>
      <c r="G4278" s="12" t="str">
        <f aca="false">INDEX(Products!$C$2:$C$181,MATCH(C4278,Products!$A$2:$A$181,0))</f>
        <v>Electronics</v>
      </c>
      <c r="H4278" s="16" t="n">
        <f aca="false">INDEX(Products!$E$2:$E$181,MATCH(C4278,Products!$A$2:$A$181,0))</f>
        <v>2042.05</v>
      </c>
      <c r="I4278" s="12" t="str">
        <f aca="false">INDEX(Orders!$G$2:$G$3525,MATCH(B4278,Orders!$A$2:$A$3525,0))</f>
        <v>Delivered</v>
      </c>
      <c r="J4278" s="16" t="n">
        <f aca="false">D4278*E4278*(1-F4278/100)</f>
        <v>2483.1</v>
      </c>
      <c r="K4278" s="16" t="n">
        <f aca="false">D4278*H4278</f>
        <v>2042.05</v>
      </c>
      <c r="L4278" s="16" t="n">
        <f aca="false">J4278-K4278</f>
        <v>441.05</v>
      </c>
    </row>
    <row r="4279" customFormat="false" ht="15" hidden="false" customHeight="false" outlineLevel="0" collapsed="false">
      <c r="A4279" s="12" t="n">
        <v>4278</v>
      </c>
      <c r="B4279" s="12" t="n">
        <v>2244</v>
      </c>
      <c r="C4279" s="12" t="n">
        <v>47</v>
      </c>
      <c r="D4279" s="12" t="n">
        <v>1</v>
      </c>
      <c r="E4279" s="16" t="n">
        <v>3909</v>
      </c>
      <c r="F4279" s="12" t="n">
        <v>0</v>
      </c>
      <c r="G4279" s="12" t="str">
        <f aca="false">INDEX(Products!$C$2:$C$181,MATCH(C4279,Products!$A$2:$A$181,0))</f>
        <v>Home &amp; Kitchen</v>
      </c>
      <c r="H4279" s="16" t="n">
        <f aca="false">INDEX(Products!$E$2:$E$181,MATCH(C4279,Products!$A$2:$A$181,0))</f>
        <v>2588.76</v>
      </c>
      <c r="I4279" s="12" t="str">
        <f aca="false">INDEX(Orders!$G$2:$G$3525,MATCH(B4279,Orders!$A$2:$A$3525,0))</f>
        <v>Delivered</v>
      </c>
      <c r="J4279" s="16" t="n">
        <f aca="false">D4279*E4279*(1-F4279/100)</f>
        <v>3909</v>
      </c>
      <c r="K4279" s="16" t="n">
        <f aca="false">D4279*H4279</f>
        <v>2588.76</v>
      </c>
      <c r="L4279" s="16" t="n">
        <f aca="false">J4279-K4279</f>
        <v>1320.24</v>
      </c>
    </row>
    <row r="4280" customFormat="false" ht="15" hidden="false" customHeight="false" outlineLevel="0" collapsed="false">
      <c r="A4280" s="12" t="n">
        <v>4279</v>
      </c>
      <c r="B4280" s="12" t="n">
        <v>2244</v>
      </c>
      <c r="C4280" s="12" t="n">
        <v>57</v>
      </c>
      <c r="D4280" s="12" t="n">
        <v>1</v>
      </c>
      <c r="E4280" s="16" t="n">
        <v>4689</v>
      </c>
      <c r="F4280" s="12" t="n">
        <v>0</v>
      </c>
      <c r="G4280" s="12" t="str">
        <f aca="false">INDEX(Products!$C$2:$C$181,MATCH(C4280,Products!$A$2:$A$181,0))</f>
        <v>Home &amp; Kitchen</v>
      </c>
      <c r="H4280" s="16" t="n">
        <f aca="false">INDEX(Products!$E$2:$E$181,MATCH(C4280,Products!$A$2:$A$181,0))</f>
        <v>3336.81</v>
      </c>
      <c r="I4280" s="12" t="str">
        <f aca="false">INDEX(Orders!$G$2:$G$3525,MATCH(B4280,Orders!$A$2:$A$3525,0))</f>
        <v>Delivered</v>
      </c>
      <c r="J4280" s="16" t="n">
        <f aca="false">D4280*E4280*(1-F4280/100)</f>
        <v>4689</v>
      </c>
      <c r="K4280" s="16" t="n">
        <f aca="false">D4280*H4280</f>
        <v>3336.81</v>
      </c>
      <c r="L4280" s="16" t="n">
        <f aca="false">J4280-K4280</f>
        <v>1352.19</v>
      </c>
    </row>
    <row r="4281" customFormat="false" ht="15" hidden="false" customHeight="false" outlineLevel="0" collapsed="false">
      <c r="A4281" s="12" t="n">
        <v>4280</v>
      </c>
      <c r="B4281" s="12" t="n">
        <v>2244</v>
      </c>
      <c r="C4281" s="12" t="n">
        <v>5</v>
      </c>
      <c r="D4281" s="12" t="n">
        <v>1</v>
      </c>
      <c r="E4281" s="16" t="n">
        <v>3939</v>
      </c>
      <c r="F4281" s="12" t="n">
        <v>0</v>
      </c>
      <c r="G4281" s="12" t="str">
        <f aca="false">INDEX(Products!$C$2:$C$181,MATCH(C4281,Products!$A$2:$A$181,0))</f>
        <v>Electronics</v>
      </c>
      <c r="H4281" s="16" t="n">
        <f aca="false">INDEX(Products!$E$2:$E$181,MATCH(C4281,Products!$A$2:$A$181,0))</f>
        <v>2724.27</v>
      </c>
      <c r="I4281" s="12" t="str">
        <f aca="false">INDEX(Orders!$G$2:$G$3525,MATCH(B4281,Orders!$A$2:$A$3525,0))</f>
        <v>Delivered</v>
      </c>
      <c r="J4281" s="16" t="n">
        <f aca="false">D4281*E4281*(1-F4281/100)</f>
        <v>3939</v>
      </c>
      <c r="K4281" s="16" t="n">
        <f aca="false">D4281*H4281</f>
        <v>2724.27</v>
      </c>
      <c r="L4281" s="16" t="n">
        <f aca="false">J4281-K4281</f>
        <v>1214.73</v>
      </c>
    </row>
    <row r="4282" customFormat="false" ht="15" hidden="false" customHeight="false" outlineLevel="0" collapsed="false">
      <c r="A4282" s="12" t="n">
        <v>4281</v>
      </c>
      <c r="B4282" s="12" t="n">
        <v>2245</v>
      </c>
      <c r="C4282" s="12" t="n">
        <v>123</v>
      </c>
      <c r="D4282" s="12" t="n">
        <v>2</v>
      </c>
      <c r="E4282" s="16" t="n">
        <v>319</v>
      </c>
      <c r="F4282" s="12" t="n">
        <v>0</v>
      </c>
      <c r="G4282" s="12" t="str">
        <f aca="false">INDEX(Products!$C$2:$C$181,MATCH(C4282,Products!$A$2:$A$181,0))</f>
        <v>Sports &amp; Fitness</v>
      </c>
      <c r="H4282" s="16" t="n">
        <f aca="false">INDEX(Products!$E$2:$E$181,MATCH(C4282,Products!$A$2:$A$181,0))</f>
        <v>234.68</v>
      </c>
      <c r="I4282" s="12" t="str">
        <f aca="false">INDEX(Orders!$G$2:$G$3525,MATCH(B4282,Orders!$A$2:$A$3525,0))</f>
        <v>Delivered</v>
      </c>
      <c r="J4282" s="16" t="n">
        <f aca="false">D4282*E4282*(1-F4282/100)</f>
        <v>638</v>
      </c>
      <c r="K4282" s="16" t="n">
        <f aca="false">D4282*H4282</f>
        <v>469.36</v>
      </c>
      <c r="L4282" s="16" t="n">
        <f aca="false">J4282-K4282</f>
        <v>168.64</v>
      </c>
    </row>
    <row r="4283" customFormat="false" ht="15" hidden="false" customHeight="false" outlineLevel="0" collapsed="false">
      <c r="A4283" s="12" t="n">
        <v>4282</v>
      </c>
      <c r="B4283" s="12" t="n">
        <v>2245</v>
      </c>
      <c r="C4283" s="12" t="n">
        <v>65</v>
      </c>
      <c r="D4283" s="12" t="n">
        <v>1</v>
      </c>
      <c r="E4283" s="16" t="n">
        <v>329</v>
      </c>
      <c r="F4283" s="12" t="n">
        <v>0</v>
      </c>
      <c r="G4283" s="12" t="str">
        <f aca="false">INDEX(Products!$C$2:$C$181,MATCH(C4283,Products!$A$2:$A$181,0))</f>
        <v>Fashion</v>
      </c>
      <c r="H4283" s="16" t="n">
        <f aca="false">INDEX(Products!$E$2:$E$181,MATCH(C4283,Products!$A$2:$A$181,0))</f>
        <v>214.56</v>
      </c>
      <c r="I4283" s="12" t="str">
        <f aca="false">INDEX(Orders!$G$2:$G$3525,MATCH(B4283,Orders!$A$2:$A$3525,0))</f>
        <v>Delivered</v>
      </c>
      <c r="J4283" s="16" t="n">
        <f aca="false">D4283*E4283*(1-F4283/100)</f>
        <v>329</v>
      </c>
      <c r="K4283" s="16" t="n">
        <f aca="false">D4283*H4283</f>
        <v>214.56</v>
      </c>
      <c r="L4283" s="16" t="n">
        <f aca="false">J4283-K4283</f>
        <v>114.44</v>
      </c>
    </row>
    <row r="4284" customFormat="false" ht="15" hidden="false" customHeight="false" outlineLevel="0" collapsed="false">
      <c r="A4284" s="12" t="n">
        <v>4283</v>
      </c>
      <c r="B4284" s="12" t="n">
        <v>2246</v>
      </c>
      <c r="C4284" s="12" t="n">
        <v>17</v>
      </c>
      <c r="D4284" s="12" t="n">
        <v>1</v>
      </c>
      <c r="E4284" s="16" t="n">
        <v>1149</v>
      </c>
      <c r="F4284" s="12" t="n">
        <v>15</v>
      </c>
      <c r="G4284" s="12" t="str">
        <f aca="false">INDEX(Products!$C$2:$C$181,MATCH(C4284,Products!$A$2:$A$181,0))</f>
        <v>Electronics</v>
      </c>
      <c r="H4284" s="16" t="n">
        <f aca="false">INDEX(Products!$E$2:$E$181,MATCH(C4284,Products!$A$2:$A$181,0))</f>
        <v>850</v>
      </c>
      <c r="I4284" s="12" t="str">
        <f aca="false">INDEX(Orders!$G$2:$G$3525,MATCH(B4284,Orders!$A$2:$A$3525,0))</f>
        <v>Cancelled</v>
      </c>
      <c r="J4284" s="16" t="n">
        <f aca="false">D4284*E4284*(1-F4284/100)</f>
        <v>976.65</v>
      </c>
      <c r="K4284" s="16" t="n">
        <f aca="false">D4284*H4284</f>
        <v>850</v>
      </c>
      <c r="L4284" s="16" t="n">
        <f aca="false">J4284-K4284</f>
        <v>126.65</v>
      </c>
    </row>
    <row r="4285" customFormat="false" ht="15" hidden="false" customHeight="false" outlineLevel="0" collapsed="false">
      <c r="A4285" s="12" t="n">
        <v>4284</v>
      </c>
      <c r="B4285" s="12" t="n">
        <v>2246</v>
      </c>
      <c r="C4285" s="12" t="n">
        <v>170</v>
      </c>
      <c r="D4285" s="12" t="n">
        <v>1</v>
      </c>
      <c r="E4285" s="16" t="n">
        <v>489</v>
      </c>
      <c r="F4285" s="12" t="n">
        <v>0</v>
      </c>
      <c r="G4285" s="12" t="str">
        <f aca="false">INDEX(Products!$C$2:$C$181,MATCH(C4285,Products!$A$2:$A$181,0))</f>
        <v>Books &amp; Stationery</v>
      </c>
      <c r="H4285" s="16" t="n">
        <f aca="false">INDEX(Products!$E$2:$E$181,MATCH(C4285,Products!$A$2:$A$181,0))</f>
        <v>278.52</v>
      </c>
      <c r="I4285" s="12" t="str">
        <f aca="false">INDEX(Orders!$G$2:$G$3525,MATCH(B4285,Orders!$A$2:$A$3525,0))</f>
        <v>Cancelled</v>
      </c>
      <c r="J4285" s="16" t="n">
        <f aca="false">D4285*E4285*(1-F4285/100)</f>
        <v>489</v>
      </c>
      <c r="K4285" s="16" t="n">
        <f aca="false">D4285*H4285</f>
        <v>278.52</v>
      </c>
      <c r="L4285" s="16" t="n">
        <f aca="false">J4285-K4285</f>
        <v>210.48</v>
      </c>
    </row>
    <row r="4286" customFormat="false" ht="15" hidden="false" customHeight="false" outlineLevel="0" collapsed="false">
      <c r="A4286" s="12" t="n">
        <v>4285</v>
      </c>
      <c r="B4286" s="12" t="n">
        <v>2246</v>
      </c>
      <c r="C4286" s="12" t="n">
        <v>24</v>
      </c>
      <c r="D4286" s="12" t="n">
        <v>1</v>
      </c>
      <c r="E4286" s="16" t="n">
        <v>2429</v>
      </c>
      <c r="F4286" s="12" t="n">
        <v>15</v>
      </c>
      <c r="G4286" s="12" t="str">
        <f aca="false">INDEX(Products!$C$2:$C$181,MATCH(C4286,Products!$A$2:$A$181,0))</f>
        <v>Electronics</v>
      </c>
      <c r="H4286" s="16" t="n">
        <f aca="false">INDEX(Products!$E$2:$E$181,MATCH(C4286,Products!$A$2:$A$181,0))</f>
        <v>1588.6</v>
      </c>
      <c r="I4286" s="12" t="str">
        <f aca="false">INDEX(Orders!$G$2:$G$3525,MATCH(B4286,Orders!$A$2:$A$3525,0))</f>
        <v>Cancelled</v>
      </c>
      <c r="J4286" s="16" t="n">
        <f aca="false">D4286*E4286*(1-F4286/100)</f>
        <v>2064.65</v>
      </c>
      <c r="K4286" s="16" t="n">
        <f aca="false">D4286*H4286</f>
        <v>1588.6</v>
      </c>
      <c r="L4286" s="16" t="n">
        <f aca="false">J4286-K4286</f>
        <v>476.05</v>
      </c>
    </row>
    <row r="4287" customFormat="false" ht="15" hidden="false" customHeight="false" outlineLevel="0" collapsed="false">
      <c r="A4287" s="12" t="n">
        <v>4286</v>
      </c>
      <c r="B4287" s="12" t="n">
        <v>2247</v>
      </c>
      <c r="C4287" s="12" t="n">
        <v>5</v>
      </c>
      <c r="D4287" s="12" t="n">
        <v>1</v>
      </c>
      <c r="E4287" s="16" t="n">
        <v>3939</v>
      </c>
      <c r="F4287" s="12" t="n">
        <v>0</v>
      </c>
      <c r="G4287" s="12" t="str">
        <f aca="false">INDEX(Products!$C$2:$C$181,MATCH(C4287,Products!$A$2:$A$181,0))</f>
        <v>Electronics</v>
      </c>
      <c r="H4287" s="16" t="n">
        <f aca="false">INDEX(Products!$E$2:$E$181,MATCH(C4287,Products!$A$2:$A$181,0))</f>
        <v>2724.27</v>
      </c>
      <c r="I4287" s="12" t="str">
        <f aca="false">INDEX(Orders!$G$2:$G$3525,MATCH(B4287,Orders!$A$2:$A$3525,0))</f>
        <v>Returned</v>
      </c>
      <c r="J4287" s="16" t="n">
        <f aca="false">D4287*E4287*(1-F4287/100)</f>
        <v>3939</v>
      </c>
      <c r="K4287" s="16" t="n">
        <f aca="false">D4287*H4287</f>
        <v>2724.27</v>
      </c>
      <c r="L4287" s="16" t="n">
        <f aca="false">J4287-K4287</f>
        <v>1214.73</v>
      </c>
    </row>
    <row r="4288" customFormat="false" ht="15" hidden="false" customHeight="false" outlineLevel="0" collapsed="false">
      <c r="A4288" s="12" t="n">
        <v>4287</v>
      </c>
      <c r="B4288" s="12" t="n">
        <v>2248</v>
      </c>
      <c r="C4288" s="12" t="n">
        <v>132</v>
      </c>
      <c r="D4288" s="12" t="n">
        <v>1</v>
      </c>
      <c r="E4288" s="16" t="n">
        <v>789</v>
      </c>
      <c r="F4288" s="12" t="n">
        <v>0</v>
      </c>
      <c r="G4288" s="12" t="str">
        <f aca="false">INDEX(Products!$C$2:$C$181,MATCH(C4288,Products!$A$2:$A$181,0))</f>
        <v>Sports &amp; Fitness</v>
      </c>
      <c r="H4288" s="16" t="n">
        <f aca="false">INDEX(Products!$E$2:$E$181,MATCH(C4288,Products!$A$2:$A$181,0))</f>
        <v>515.74</v>
      </c>
      <c r="I4288" s="12" t="str">
        <f aca="false">INDEX(Orders!$G$2:$G$3525,MATCH(B4288,Orders!$A$2:$A$3525,0))</f>
        <v>Cancelled</v>
      </c>
      <c r="J4288" s="16" t="n">
        <f aca="false">D4288*E4288*(1-F4288/100)</f>
        <v>789</v>
      </c>
      <c r="K4288" s="16" t="n">
        <f aca="false">D4288*H4288</f>
        <v>515.74</v>
      </c>
      <c r="L4288" s="16" t="n">
        <f aca="false">J4288-K4288</f>
        <v>273.26</v>
      </c>
    </row>
    <row r="4289" customFormat="false" ht="15" hidden="false" customHeight="false" outlineLevel="0" collapsed="false">
      <c r="A4289" s="12" t="n">
        <v>4288</v>
      </c>
      <c r="B4289" s="12" t="n">
        <v>2248</v>
      </c>
      <c r="C4289" s="12" t="n">
        <v>159</v>
      </c>
      <c r="D4289" s="12" t="n">
        <v>1</v>
      </c>
      <c r="E4289" s="16" t="n">
        <v>439</v>
      </c>
      <c r="F4289" s="12" t="n">
        <v>15</v>
      </c>
      <c r="G4289" s="12" t="str">
        <f aca="false">INDEX(Products!$C$2:$C$181,MATCH(C4289,Products!$A$2:$A$181,0))</f>
        <v>Books &amp; Stationery</v>
      </c>
      <c r="H4289" s="16" t="n">
        <f aca="false">INDEX(Products!$E$2:$E$181,MATCH(C4289,Products!$A$2:$A$181,0))</f>
        <v>256.67</v>
      </c>
      <c r="I4289" s="12" t="str">
        <f aca="false">INDEX(Orders!$G$2:$G$3525,MATCH(B4289,Orders!$A$2:$A$3525,0))</f>
        <v>Cancelled</v>
      </c>
      <c r="J4289" s="16" t="n">
        <f aca="false">D4289*E4289*(1-F4289/100)</f>
        <v>373.15</v>
      </c>
      <c r="K4289" s="16" t="n">
        <f aca="false">D4289*H4289</f>
        <v>256.67</v>
      </c>
      <c r="L4289" s="16" t="n">
        <f aca="false">J4289-K4289</f>
        <v>116.48</v>
      </c>
    </row>
    <row r="4290" customFormat="false" ht="15" hidden="false" customHeight="false" outlineLevel="0" collapsed="false">
      <c r="A4290" s="12" t="n">
        <v>4289</v>
      </c>
      <c r="B4290" s="12" t="n">
        <v>2248</v>
      </c>
      <c r="C4290" s="12" t="n">
        <v>10</v>
      </c>
      <c r="D4290" s="12" t="n">
        <v>2</v>
      </c>
      <c r="E4290" s="16" t="n">
        <v>3059</v>
      </c>
      <c r="F4290" s="12" t="n">
        <v>0</v>
      </c>
      <c r="G4290" s="12" t="str">
        <f aca="false">INDEX(Products!$C$2:$C$181,MATCH(C4290,Products!$A$2:$A$181,0))</f>
        <v>Electronics</v>
      </c>
      <c r="H4290" s="16" t="n">
        <f aca="false">INDEX(Products!$E$2:$E$181,MATCH(C4290,Products!$A$2:$A$181,0))</f>
        <v>1860.62</v>
      </c>
      <c r="I4290" s="12" t="str">
        <f aca="false">INDEX(Orders!$G$2:$G$3525,MATCH(B4290,Orders!$A$2:$A$3525,0))</f>
        <v>Cancelled</v>
      </c>
      <c r="J4290" s="16" t="n">
        <f aca="false">D4290*E4290*(1-F4290/100)</f>
        <v>6118</v>
      </c>
      <c r="K4290" s="16" t="n">
        <f aca="false">D4290*H4290</f>
        <v>3721.24</v>
      </c>
      <c r="L4290" s="16" t="n">
        <f aca="false">J4290-K4290</f>
        <v>2396.76</v>
      </c>
    </row>
    <row r="4291" customFormat="false" ht="15" hidden="false" customHeight="false" outlineLevel="0" collapsed="false">
      <c r="A4291" s="12" t="n">
        <v>4290</v>
      </c>
      <c r="B4291" s="12" t="n">
        <v>2249</v>
      </c>
      <c r="C4291" s="12" t="n">
        <v>169</v>
      </c>
      <c r="D4291" s="12" t="n">
        <v>1</v>
      </c>
      <c r="E4291" s="16" t="n">
        <v>789</v>
      </c>
      <c r="F4291" s="12" t="n">
        <v>20</v>
      </c>
      <c r="G4291" s="12" t="str">
        <f aca="false">INDEX(Products!$C$2:$C$181,MATCH(C4291,Products!$A$2:$A$181,0))</f>
        <v>Books &amp; Stationery</v>
      </c>
      <c r="H4291" s="16" t="n">
        <f aca="false">INDEX(Products!$E$2:$E$181,MATCH(C4291,Products!$A$2:$A$181,0))</f>
        <v>544.99</v>
      </c>
      <c r="I4291" s="12" t="str">
        <f aca="false">INDEX(Orders!$G$2:$G$3525,MATCH(B4291,Orders!$A$2:$A$3525,0))</f>
        <v>Delivered</v>
      </c>
      <c r="J4291" s="16" t="n">
        <f aca="false">D4291*E4291*(1-F4291/100)</f>
        <v>631.2</v>
      </c>
      <c r="K4291" s="16" t="n">
        <f aca="false">D4291*H4291</f>
        <v>544.99</v>
      </c>
      <c r="L4291" s="16" t="n">
        <f aca="false">J4291-K4291</f>
        <v>86.21</v>
      </c>
    </row>
    <row r="4292" customFormat="false" ht="15" hidden="false" customHeight="false" outlineLevel="0" collapsed="false">
      <c r="A4292" s="12" t="n">
        <v>4291</v>
      </c>
      <c r="B4292" s="12" t="n">
        <v>2249</v>
      </c>
      <c r="C4292" s="12" t="n">
        <v>57</v>
      </c>
      <c r="D4292" s="12" t="n">
        <v>1</v>
      </c>
      <c r="E4292" s="16" t="n">
        <v>4689</v>
      </c>
      <c r="F4292" s="12" t="n">
        <v>0</v>
      </c>
      <c r="G4292" s="12" t="str">
        <f aca="false">INDEX(Products!$C$2:$C$181,MATCH(C4292,Products!$A$2:$A$181,0))</f>
        <v>Home &amp; Kitchen</v>
      </c>
      <c r="H4292" s="16" t="n">
        <f aca="false">INDEX(Products!$E$2:$E$181,MATCH(C4292,Products!$A$2:$A$181,0))</f>
        <v>3336.81</v>
      </c>
      <c r="I4292" s="12" t="str">
        <f aca="false">INDEX(Orders!$G$2:$G$3525,MATCH(B4292,Orders!$A$2:$A$3525,0))</f>
        <v>Delivered</v>
      </c>
      <c r="J4292" s="16" t="n">
        <f aca="false">D4292*E4292*(1-F4292/100)</f>
        <v>4689</v>
      </c>
      <c r="K4292" s="16" t="n">
        <f aca="false">D4292*H4292</f>
        <v>3336.81</v>
      </c>
      <c r="L4292" s="16" t="n">
        <f aca="false">J4292-K4292</f>
        <v>1352.19</v>
      </c>
    </row>
    <row r="4293" customFormat="false" ht="15" hidden="false" customHeight="false" outlineLevel="0" collapsed="false">
      <c r="A4293" s="12" t="n">
        <v>4292</v>
      </c>
      <c r="B4293" s="12" t="n">
        <v>2250</v>
      </c>
      <c r="C4293" s="12" t="n">
        <v>64</v>
      </c>
      <c r="D4293" s="12" t="n">
        <v>1</v>
      </c>
      <c r="E4293" s="16" t="n">
        <v>2519</v>
      </c>
      <c r="F4293" s="12" t="n">
        <v>20</v>
      </c>
      <c r="G4293" s="12" t="str">
        <f aca="false">INDEX(Products!$C$2:$C$181,MATCH(C4293,Products!$A$2:$A$181,0))</f>
        <v>Fashion</v>
      </c>
      <c r="H4293" s="16" t="n">
        <f aca="false">INDEX(Products!$E$2:$E$181,MATCH(C4293,Products!$A$2:$A$181,0))</f>
        <v>1819.09</v>
      </c>
      <c r="I4293" s="12" t="str">
        <f aca="false">INDEX(Orders!$G$2:$G$3525,MATCH(B4293,Orders!$A$2:$A$3525,0))</f>
        <v>Delivered</v>
      </c>
      <c r="J4293" s="16" t="n">
        <f aca="false">D4293*E4293*(1-F4293/100)</f>
        <v>2015.2</v>
      </c>
      <c r="K4293" s="16" t="n">
        <f aca="false">D4293*H4293</f>
        <v>1819.09</v>
      </c>
      <c r="L4293" s="16" t="n">
        <f aca="false">J4293-K4293</f>
        <v>196.11</v>
      </c>
    </row>
    <row r="4294" customFormat="false" ht="15" hidden="false" customHeight="false" outlineLevel="0" collapsed="false">
      <c r="A4294" s="12" t="n">
        <v>4293</v>
      </c>
      <c r="B4294" s="12" t="n">
        <v>2250</v>
      </c>
      <c r="C4294" s="12" t="n">
        <v>131</v>
      </c>
      <c r="D4294" s="12" t="n">
        <v>1</v>
      </c>
      <c r="E4294" s="16" t="n">
        <v>2569</v>
      </c>
      <c r="F4294" s="12" t="n">
        <v>15</v>
      </c>
      <c r="G4294" s="12" t="str">
        <f aca="false">INDEX(Products!$C$2:$C$181,MATCH(C4294,Products!$A$2:$A$181,0))</f>
        <v>Sports &amp; Fitness</v>
      </c>
      <c r="H4294" s="16" t="n">
        <f aca="false">INDEX(Products!$E$2:$E$181,MATCH(C4294,Products!$A$2:$A$181,0))</f>
        <v>1921.64</v>
      </c>
      <c r="I4294" s="12" t="str">
        <f aca="false">INDEX(Orders!$G$2:$G$3525,MATCH(B4294,Orders!$A$2:$A$3525,0))</f>
        <v>Delivered</v>
      </c>
      <c r="J4294" s="16" t="n">
        <f aca="false">D4294*E4294*(1-F4294/100)</f>
        <v>2183.65</v>
      </c>
      <c r="K4294" s="16" t="n">
        <f aca="false">D4294*H4294</f>
        <v>1921.64</v>
      </c>
      <c r="L4294" s="16" t="n">
        <f aca="false">J4294-K4294</f>
        <v>262.01</v>
      </c>
    </row>
    <row r="4295" customFormat="false" ht="15" hidden="false" customHeight="false" outlineLevel="0" collapsed="false">
      <c r="A4295" s="12" t="n">
        <v>4294</v>
      </c>
      <c r="B4295" s="12" t="n">
        <v>2251</v>
      </c>
      <c r="C4295" s="12" t="n">
        <v>13</v>
      </c>
      <c r="D4295" s="12" t="n">
        <v>1</v>
      </c>
      <c r="E4295" s="16" t="n">
        <v>3179</v>
      </c>
      <c r="F4295" s="12" t="n">
        <v>15</v>
      </c>
      <c r="G4295" s="12" t="str">
        <f aca="false">INDEX(Products!$C$2:$C$181,MATCH(C4295,Products!$A$2:$A$181,0))</f>
        <v>Electronics</v>
      </c>
      <c r="H4295" s="16" t="n">
        <f aca="false">INDEX(Products!$E$2:$E$181,MATCH(C4295,Products!$A$2:$A$181,0))</f>
        <v>2247.66</v>
      </c>
      <c r="I4295" s="12" t="str">
        <f aca="false">INDEX(Orders!$G$2:$G$3525,MATCH(B4295,Orders!$A$2:$A$3525,0))</f>
        <v>Cancelled</v>
      </c>
      <c r="J4295" s="16" t="n">
        <f aca="false">D4295*E4295*(1-F4295/100)</f>
        <v>2702.15</v>
      </c>
      <c r="K4295" s="16" t="n">
        <f aca="false">D4295*H4295</f>
        <v>2247.66</v>
      </c>
      <c r="L4295" s="16" t="n">
        <f aca="false">J4295-K4295</f>
        <v>454.49</v>
      </c>
    </row>
    <row r="4296" customFormat="false" ht="15" hidden="false" customHeight="false" outlineLevel="0" collapsed="false">
      <c r="A4296" s="12" t="n">
        <v>4295</v>
      </c>
      <c r="B4296" s="12" t="n">
        <v>2252</v>
      </c>
      <c r="C4296" s="12" t="n">
        <v>166</v>
      </c>
      <c r="D4296" s="12" t="n">
        <v>1</v>
      </c>
      <c r="E4296" s="16" t="n">
        <v>389</v>
      </c>
      <c r="F4296" s="12" t="n">
        <v>0</v>
      </c>
      <c r="G4296" s="12" t="str">
        <f aca="false">INDEX(Products!$C$2:$C$181,MATCH(C4296,Products!$A$2:$A$181,0))</f>
        <v>Books &amp; Stationery</v>
      </c>
      <c r="H4296" s="16" t="n">
        <f aca="false">INDEX(Products!$E$2:$E$181,MATCH(C4296,Products!$A$2:$A$181,0))</f>
        <v>272.91</v>
      </c>
      <c r="I4296" s="12" t="str">
        <f aca="false">INDEX(Orders!$G$2:$G$3525,MATCH(B4296,Orders!$A$2:$A$3525,0))</f>
        <v>Delivered</v>
      </c>
      <c r="J4296" s="16" t="n">
        <f aca="false">D4296*E4296*(1-F4296/100)</f>
        <v>389</v>
      </c>
      <c r="K4296" s="16" t="n">
        <f aca="false">D4296*H4296</f>
        <v>272.91</v>
      </c>
      <c r="L4296" s="16" t="n">
        <f aca="false">J4296-K4296</f>
        <v>116.09</v>
      </c>
    </row>
    <row r="4297" customFormat="false" ht="15" hidden="false" customHeight="false" outlineLevel="0" collapsed="false">
      <c r="A4297" s="12" t="n">
        <v>4296</v>
      </c>
      <c r="B4297" s="12" t="n">
        <v>2253</v>
      </c>
      <c r="C4297" s="12" t="n">
        <v>171</v>
      </c>
      <c r="D4297" s="12" t="n">
        <v>1</v>
      </c>
      <c r="E4297" s="16" t="n">
        <v>499</v>
      </c>
      <c r="F4297" s="12" t="n">
        <v>0</v>
      </c>
      <c r="G4297" s="12" t="str">
        <f aca="false">INDEX(Products!$C$2:$C$181,MATCH(C4297,Products!$A$2:$A$181,0))</f>
        <v>Books &amp; Stationery</v>
      </c>
      <c r="H4297" s="16" t="n">
        <f aca="false">INDEX(Products!$E$2:$E$181,MATCH(C4297,Products!$A$2:$A$181,0))</f>
        <v>321.7</v>
      </c>
      <c r="I4297" s="12" t="str">
        <f aca="false">INDEX(Orders!$G$2:$G$3525,MATCH(B4297,Orders!$A$2:$A$3525,0))</f>
        <v>Delivered</v>
      </c>
      <c r="J4297" s="16" t="n">
        <f aca="false">D4297*E4297*(1-F4297/100)</f>
        <v>499</v>
      </c>
      <c r="K4297" s="16" t="n">
        <f aca="false">D4297*H4297</f>
        <v>321.7</v>
      </c>
      <c r="L4297" s="16" t="n">
        <f aca="false">J4297-K4297</f>
        <v>177.3</v>
      </c>
    </row>
    <row r="4298" customFormat="false" ht="15" hidden="false" customHeight="false" outlineLevel="0" collapsed="false">
      <c r="A4298" s="12" t="n">
        <v>4297</v>
      </c>
      <c r="B4298" s="12" t="n">
        <v>2253</v>
      </c>
      <c r="C4298" s="12" t="n">
        <v>57</v>
      </c>
      <c r="D4298" s="12" t="n">
        <v>1</v>
      </c>
      <c r="E4298" s="16" t="n">
        <v>4689</v>
      </c>
      <c r="F4298" s="12" t="n">
        <v>0</v>
      </c>
      <c r="G4298" s="12" t="str">
        <f aca="false">INDEX(Products!$C$2:$C$181,MATCH(C4298,Products!$A$2:$A$181,0))</f>
        <v>Home &amp; Kitchen</v>
      </c>
      <c r="H4298" s="16" t="n">
        <f aca="false">INDEX(Products!$E$2:$E$181,MATCH(C4298,Products!$A$2:$A$181,0))</f>
        <v>3336.81</v>
      </c>
      <c r="I4298" s="12" t="str">
        <f aca="false">INDEX(Orders!$G$2:$G$3525,MATCH(B4298,Orders!$A$2:$A$3525,0))</f>
        <v>Delivered</v>
      </c>
      <c r="J4298" s="16" t="n">
        <f aca="false">D4298*E4298*(1-F4298/100)</f>
        <v>4689</v>
      </c>
      <c r="K4298" s="16" t="n">
        <f aca="false">D4298*H4298</f>
        <v>3336.81</v>
      </c>
      <c r="L4298" s="16" t="n">
        <f aca="false">J4298-K4298</f>
        <v>1352.19</v>
      </c>
    </row>
    <row r="4299" customFormat="false" ht="15" hidden="false" customHeight="false" outlineLevel="0" collapsed="false">
      <c r="A4299" s="12" t="n">
        <v>4298</v>
      </c>
      <c r="B4299" s="12" t="n">
        <v>2254</v>
      </c>
      <c r="C4299" s="12" t="n">
        <v>161</v>
      </c>
      <c r="D4299" s="12" t="n">
        <v>1</v>
      </c>
      <c r="E4299" s="16" t="n">
        <v>549</v>
      </c>
      <c r="F4299" s="12" t="n">
        <v>0</v>
      </c>
      <c r="G4299" s="12" t="str">
        <f aca="false">INDEX(Products!$C$2:$C$181,MATCH(C4299,Products!$A$2:$A$181,0))</f>
        <v>Books &amp; Stationery</v>
      </c>
      <c r="H4299" s="16" t="n">
        <f aca="false">INDEX(Products!$E$2:$E$181,MATCH(C4299,Products!$A$2:$A$181,0))</f>
        <v>380.41</v>
      </c>
      <c r="I4299" s="12" t="str">
        <f aca="false">INDEX(Orders!$G$2:$G$3525,MATCH(B4299,Orders!$A$2:$A$3525,0))</f>
        <v>Delivered</v>
      </c>
      <c r="J4299" s="16" t="n">
        <f aca="false">D4299*E4299*(1-F4299/100)</f>
        <v>549</v>
      </c>
      <c r="K4299" s="16" t="n">
        <f aca="false">D4299*H4299</f>
        <v>380.41</v>
      </c>
      <c r="L4299" s="16" t="n">
        <f aca="false">J4299-K4299</f>
        <v>168.59</v>
      </c>
    </row>
    <row r="4300" customFormat="false" ht="15" hidden="false" customHeight="false" outlineLevel="0" collapsed="false">
      <c r="A4300" s="12" t="n">
        <v>4299</v>
      </c>
      <c r="B4300" s="12" t="n">
        <v>2254</v>
      </c>
      <c r="C4300" s="12" t="n">
        <v>171</v>
      </c>
      <c r="D4300" s="12" t="n">
        <v>2</v>
      </c>
      <c r="E4300" s="16" t="n">
        <v>499</v>
      </c>
      <c r="F4300" s="12" t="n">
        <v>0</v>
      </c>
      <c r="G4300" s="12" t="str">
        <f aca="false">INDEX(Products!$C$2:$C$181,MATCH(C4300,Products!$A$2:$A$181,0))</f>
        <v>Books &amp; Stationery</v>
      </c>
      <c r="H4300" s="16" t="n">
        <f aca="false">INDEX(Products!$E$2:$E$181,MATCH(C4300,Products!$A$2:$A$181,0))</f>
        <v>321.7</v>
      </c>
      <c r="I4300" s="12" t="str">
        <f aca="false">INDEX(Orders!$G$2:$G$3525,MATCH(B4300,Orders!$A$2:$A$3525,0))</f>
        <v>Delivered</v>
      </c>
      <c r="J4300" s="16" t="n">
        <f aca="false">D4300*E4300*(1-F4300/100)</f>
        <v>998</v>
      </c>
      <c r="K4300" s="16" t="n">
        <f aca="false">D4300*H4300</f>
        <v>643.4</v>
      </c>
      <c r="L4300" s="16" t="n">
        <f aca="false">J4300-K4300</f>
        <v>354.6</v>
      </c>
    </row>
    <row r="4301" customFormat="false" ht="15" hidden="false" customHeight="false" outlineLevel="0" collapsed="false">
      <c r="A4301" s="12" t="n">
        <v>4300</v>
      </c>
      <c r="B4301" s="12" t="n">
        <v>2255</v>
      </c>
      <c r="C4301" s="12" t="n">
        <v>149</v>
      </c>
      <c r="D4301" s="12" t="n">
        <v>1</v>
      </c>
      <c r="E4301" s="16" t="n">
        <v>3149</v>
      </c>
      <c r="F4301" s="12" t="n">
        <v>20</v>
      </c>
      <c r="G4301" s="12" t="str">
        <f aca="false">INDEX(Products!$C$2:$C$181,MATCH(C4301,Products!$A$2:$A$181,0))</f>
        <v>Sports &amp; Fitness</v>
      </c>
      <c r="H4301" s="16" t="n">
        <f aca="false">INDEX(Products!$E$2:$E$181,MATCH(C4301,Products!$A$2:$A$181,0))</f>
        <v>1867.87</v>
      </c>
      <c r="I4301" s="12" t="str">
        <f aca="false">INDEX(Orders!$G$2:$G$3525,MATCH(B4301,Orders!$A$2:$A$3525,0))</f>
        <v>Delivered</v>
      </c>
      <c r="J4301" s="16" t="n">
        <f aca="false">D4301*E4301*(1-F4301/100)</f>
        <v>2519.2</v>
      </c>
      <c r="K4301" s="16" t="n">
        <f aca="false">D4301*H4301</f>
        <v>1867.87</v>
      </c>
      <c r="L4301" s="16" t="n">
        <f aca="false">J4301-K4301</f>
        <v>651.33</v>
      </c>
    </row>
    <row r="4302" customFormat="false" ht="15" hidden="false" customHeight="false" outlineLevel="0" collapsed="false">
      <c r="A4302" s="12" t="n">
        <v>4301</v>
      </c>
      <c r="B4302" s="12" t="n">
        <v>2255</v>
      </c>
      <c r="C4302" s="12" t="n">
        <v>68</v>
      </c>
      <c r="D4302" s="12" t="n">
        <v>1</v>
      </c>
      <c r="E4302" s="16" t="n">
        <v>2859</v>
      </c>
      <c r="F4302" s="12" t="n">
        <v>0</v>
      </c>
      <c r="G4302" s="12" t="str">
        <f aca="false">INDEX(Products!$C$2:$C$181,MATCH(C4302,Products!$A$2:$A$181,0))</f>
        <v>Fashion</v>
      </c>
      <c r="H4302" s="16" t="n">
        <f aca="false">INDEX(Products!$E$2:$E$181,MATCH(C4302,Products!$A$2:$A$181,0))</f>
        <v>1757.26</v>
      </c>
      <c r="I4302" s="12" t="str">
        <f aca="false">INDEX(Orders!$G$2:$G$3525,MATCH(B4302,Orders!$A$2:$A$3525,0))</f>
        <v>Delivered</v>
      </c>
      <c r="J4302" s="16" t="n">
        <f aca="false">D4302*E4302*(1-F4302/100)</f>
        <v>2859</v>
      </c>
      <c r="K4302" s="16" t="n">
        <f aca="false">D4302*H4302</f>
        <v>1757.26</v>
      </c>
      <c r="L4302" s="16" t="n">
        <f aca="false">J4302-K4302</f>
        <v>1101.74</v>
      </c>
    </row>
    <row r="4303" customFormat="false" ht="15" hidden="false" customHeight="false" outlineLevel="0" collapsed="false">
      <c r="A4303" s="12" t="n">
        <v>4302</v>
      </c>
      <c r="B4303" s="12" t="n">
        <v>2255</v>
      </c>
      <c r="C4303" s="12" t="n">
        <v>154</v>
      </c>
      <c r="D4303" s="12" t="n">
        <v>1</v>
      </c>
      <c r="E4303" s="16" t="n">
        <v>519</v>
      </c>
      <c r="F4303" s="12" t="n">
        <v>0</v>
      </c>
      <c r="G4303" s="12" t="str">
        <f aca="false">INDEX(Products!$C$2:$C$181,MATCH(C4303,Products!$A$2:$A$181,0))</f>
        <v>Books &amp; Stationery</v>
      </c>
      <c r="H4303" s="16" t="n">
        <f aca="false">INDEX(Products!$E$2:$E$181,MATCH(C4303,Products!$A$2:$A$181,0))</f>
        <v>318.97</v>
      </c>
      <c r="I4303" s="12" t="str">
        <f aca="false">INDEX(Orders!$G$2:$G$3525,MATCH(B4303,Orders!$A$2:$A$3525,0))</f>
        <v>Delivered</v>
      </c>
      <c r="J4303" s="16" t="n">
        <f aca="false">D4303*E4303*(1-F4303/100)</f>
        <v>519</v>
      </c>
      <c r="K4303" s="16" t="n">
        <f aca="false">D4303*H4303</f>
        <v>318.97</v>
      </c>
      <c r="L4303" s="16" t="n">
        <f aca="false">J4303-K4303</f>
        <v>200.03</v>
      </c>
    </row>
    <row r="4304" customFormat="false" ht="15" hidden="false" customHeight="false" outlineLevel="0" collapsed="false">
      <c r="A4304" s="12" t="n">
        <v>4303</v>
      </c>
      <c r="B4304" s="12" t="n">
        <v>2256</v>
      </c>
      <c r="C4304" s="12" t="n">
        <v>18</v>
      </c>
      <c r="D4304" s="12" t="n">
        <v>3</v>
      </c>
      <c r="E4304" s="16" t="n">
        <v>5829</v>
      </c>
      <c r="F4304" s="12" t="n">
        <v>0</v>
      </c>
      <c r="G4304" s="12" t="str">
        <f aca="false">INDEX(Products!$C$2:$C$181,MATCH(C4304,Products!$A$2:$A$181,0))</f>
        <v>Electronics</v>
      </c>
      <c r="H4304" s="16" t="n">
        <f aca="false">INDEX(Products!$E$2:$E$181,MATCH(C4304,Products!$A$2:$A$181,0))</f>
        <v>4148.38</v>
      </c>
      <c r="I4304" s="12" t="str">
        <f aca="false">INDEX(Orders!$G$2:$G$3525,MATCH(B4304,Orders!$A$2:$A$3525,0))</f>
        <v>Delivered</v>
      </c>
      <c r="J4304" s="16" t="n">
        <f aca="false">D4304*E4304*(1-F4304/100)</f>
        <v>17487</v>
      </c>
      <c r="K4304" s="16" t="n">
        <f aca="false">D4304*H4304</f>
        <v>12445.14</v>
      </c>
      <c r="L4304" s="16" t="n">
        <f aca="false">J4304-K4304</f>
        <v>5041.86</v>
      </c>
    </row>
    <row r="4305" customFormat="false" ht="15" hidden="false" customHeight="false" outlineLevel="0" collapsed="false">
      <c r="A4305" s="12" t="n">
        <v>4304</v>
      </c>
      <c r="B4305" s="12" t="n">
        <v>2256</v>
      </c>
      <c r="C4305" s="12" t="n">
        <v>169</v>
      </c>
      <c r="D4305" s="12" t="n">
        <v>3</v>
      </c>
      <c r="E4305" s="16" t="n">
        <v>789</v>
      </c>
      <c r="F4305" s="12" t="n">
        <v>0</v>
      </c>
      <c r="G4305" s="12" t="str">
        <f aca="false">INDEX(Products!$C$2:$C$181,MATCH(C4305,Products!$A$2:$A$181,0))</f>
        <v>Books &amp; Stationery</v>
      </c>
      <c r="H4305" s="16" t="n">
        <f aca="false">INDEX(Products!$E$2:$E$181,MATCH(C4305,Products!$A$2:$A$181,0))</f>
        <v>544.99</v>
      </c>
      <c r="I4305" s="12" t="str">
        <f aca="false">INDEX(Orders!$G$2:$G$3525,MATCH(B4305,Orders!$A$2:$A$3525,0))</f>
        <v>Delivered</v>
      </c>
      <c r="J4305" s="16" t="n">
        <f aca="false">D4305*E4305*(1-F4305/100)</f>
        <v>2367</v>
      </c>
      <c r="K4305" s="16" t="n">
        <f aca="false">D4305*H4305</f>
        <v>1634.97</v>
      </c>
      <c r="L4305" s="16" t="n">
        <f aca="false">J4305-K4305</f>
        <v>732.03</v>
      </c>
    </row>
    <row r="4306" customFormat="false" ht="15" hidden="false" customHeight="false" outlineLevel="0" collapsed="false">
      <c r="A4306" s="12" t="n">
        <v>4305</v>
      </c>
      <c r="B4306" s="12" t="n">
        <v>2256</v>
      </c>
      <c r="C4306" s="12" t="n">
        <v>28</v>
      </c>
      <c r="D4306" s="12" t="n">
        <v>3</v>
      </c>
      <c r="E4306" s="16" t="n">
        <v>3919</v>
      </c>
      <c r="F4306" s="12" t="n">
        <v>0</v>
      </c>
      <c r="G4306" s="12" t="str">
        <f aca="false">INDEX(Products!$C$2:$C$181,MATCH(C4306,Products!$A$2:$A$181,0))</f>
        <v>Electronics</v>
      </c>
      <c r="H4306" s="16" t="n">
        <f aca="false">INDEX(Products!$E$2:$E$181,MATCH(C4306,Products!$A$2:$A$181,0))</f>
        <v>2878.02</v>
      </c>
      <c r="I4306" s="12" t="str">
        <f aca="false">INDEX(Orders!$G$2:$G$3525,MATCH(B4306,Orders!$A$2:$A$3525,0))</f>
        <v>Delivered</v>
      </c>
      <c r="J4306" s="16" t="n">
        <f aca="false">D4306*E4306*(1-F4306/100)</f>
        <v>11757</v>
      </c>
      <c r="K4306" s="16" t="n">
        <f aca="false">D4306*H4306</f>
        <v>8634.06</v>
      </c>
      <c r="L4306" s="16" t="n">
        <f aca="false">J4306-K4306</f>
        <v>3122.94</v>
      </c>
    </row>
    <row r="4307" customFormat="false" ht="15" hidden="false" customHeight="false" outlineLevel="0" collapsed="false">
      <c r="A4307" s="12" t="n">
        <v>4306</v>
      </c>
      <c r="B4307" s="12" t="n">
        <v>2257</v>
      </c>
      <c r="C4307" s="12" t="n">
        <v>84</v>
      </c>
      <c r="D4307" s="12" t="n">
        <v>1</v>
      </c>
      <c r="E4307" s="16" t="n">
        <v>1179</v>
      </c>
      <c r="F4307" s="12" t="n">
        <v>0</v>
      </c>
      <c r="G4307" s="12" t="str">
        <f aca="false">INDEX(Products!$C$2:$C$181,MATCH(C4307,Products!$A$2:$A$181,0))</f>
        <v>Fashion</v>
      </c>
      <c r="H4307" s="16" t="n">
        <f aca="false">INDEX(Products!$E$2:$E$181,MATCH(C4307,Products!$A$2:$A$181,0))</f>
        <v>692.43</v>
      </c>
      <c r="I4307" s="12" t="str">
        <f aca="false">INDEX(Orders!$G$2:$G$3525,MATCH(B4307,Orders!$A$2:$A$3525,0))</f>
        <v>Returned</v>
      </c>
      <c r="J4307" s="16" t="n">
        <f aca="false">D4307*E4307*(1-F4307/100)</f>
        <v>1179</v>
      </c>
      <c r="K4307" s="16" t="n">
        <f aca="false">D4307*H4307</f>
        <v>692.43</v>
      </c>
      <c r="L4307" s="16" t="n">
        <f aca="false">J4307-K4307</f>
        <v>486.57</v>
      </c>
    </row>
    <row r="4308" customFormat="false" ht="15" hidden="false" customHeight="false" outlineLevel="0" collapsed="false">
      <c r="A4308" s="12" t="n">
        <v>4307</v>
      </c>
      <c r="B4308" s="12" t="n">
        <v>2258</v>
      </c>
      <c r="C4308" s="12" t="n">
        <v>77</v>
      </c>
      <c r="D4308" s="12" t="n">
        <v>1</v>
      </c>
      <c r="E4308" s="16" t="n">
        <v>699</v>
      </c>
      <c r="F4308" s="12" t="n">
        <v>0</v>
      </c>
      <c r="G4308" s="12" t="str">
        <f aca="false">INDEX(Products!$C$2:$C$181,MATCH(C4308,Products!$A$2:$A$181,0))</f>
        <v>Fashion</v>
      </c>
      <c r="H4308" s="16" t="n">
        <f aca="false">INDEX(Products!$E$2:$E$181,MATCH(C4308,Products!$A$2:$A$181,0))</f>
        <v>452.88</v>
      </c>
      <c r="I4308" s="12" t="str">
        <f aca="false">INDEX(Orders!$G$2:$G$3525,MATCH(B4308,Orders!$A$2:$A$3525,0))</f>
        <v>Returned</v>
      </c>
      <c r="J4308" s="16" t="n">
        <f aca="false">D4308*E4308*(1-F4308/100)</f>
        <v>699</v>
      </c>
      <c r="K4308" s="16" t="n">
        <f aca="false">D4308*H4308</f>
        <v>452.88</v>
      </c>
      <c r="L4308" s="16" t="n">
        <f aca="false">J4308-K4308</f>
        <v>246.12</v>
      </c>
    </row>
    <row r="4309" customFormat="false" ht="15" hidden="false" customHeight="false" outlineLevel="0" collapsed="false">
      <c r="A4309" s="12" t="n">
        <v>4308</v>
      </c>
      <c r="B4309" s="12" t="n">
        <v>2258</v>
      </c>
      <c r="C4309" s="12" t="n">
        <v>69</v>
      </c>
      <c r="D4309" s="12" t="n">
        <v>1</v>
      </c>
      <c r="E4309" s="16" t="n">
        <v>1709</v>
      </c>
      <c r="F4309" s="12" t="n">
        <v>0</v>
      </c>
      <c r="G4309" s="12" t="str">
        <f aca="false">INDEX(Products!$C$2:$C$181,MATCH(C4309,Products!$A$2:$A$181,0))</f>
        <v>Fashion</v>
      </c>
      <c r="H4309" s="16" t="n">
        <f aca="false">INDEX(Products!$E$2:$E$181,MATCH(C4309,Products!$A$2:$A$181,0))</f>
        <v>1180.24</v>
      </c>
      <c r="I4309" s="12" t="str">
        <f aca="false">INDEX(Orders!$G$2:$G$3525,MATCH(B4309,Orders!$A$2:$A$3525,0))</f>
        <v>Returned</v>
      </c>
      <c r="J4309" s="16" t="n">
        <f aca="false">D4309*E4309*(1-F4309/100)</f>
        <v>1709</v>
      </c>
      <c r="K4309" s="16" t="n">
        <f aca="false">D4309*H4309</f>
        <v>1180.24</v>
      </c>
      <c r="L4309" s="16" t="n">
        <f aca="false">J4309-K4309</f>
        <v>528.76</v>
      </c>
    </row>
    <row r="4310" customFormat="false" ht="15" hidden="false" customHeight="false" outlineLevel="0" collapsed="false">
      <c r="A4310" s="12" t="n">
        <v>4309</v>
      </c>
      <c r="B4310" s="12" t="n">
        <v>2259</v>
      </c>
      <c r="C4310" s="12" t="n">
        <v>132</v>
      </c>
      <c r="D4310" s="12" t="n">
        <v>1</v>
      </c>
      <c r="E4310" s="16" t="n">
        <v>789</v>
      </c>
      <c r="F4310" s="12" t="n">
        <v>0</v>
      </c>
      <c r="G4310" s="12" t="str">
        <f aca="false">INDEX(Products!$C$2:$C$181,MATCH(C4310,Products!$A$2:$A$181,0))</f>
        <v>Sports &amp; Fitness</v>
      </c>
      <c r="H4310" s="16" t="n">
        <f aca="false">INDEX(Products!$E$2:$E$181,MATCH(C4310,Products!$A$2:$A$181,0))</f>
        <v>515.74</v>
      </c>
      <c r="I4310" s="12" t="str">
        <f aca="false">INDEX(Orders!$G$2:$G$3525,MATCH(B4310,Orders!$A$2:$A$3525,0))</f>
        <v>Delivered</v>
      </c>
      <c r="J4310" s="16" t="n">
        <f aca="false">D4310*E4310*(1-F4310/100)</f>
        <v>789</v>
      </c>
      <c r="K4310" s="16" t="n">
        <f aca="false">D4310*H4310</f>
        <v>515.74</v>
      </c>
      <c r="L4310" s="16" t="n">
        <f aca="false">J4310-K4310</f>
        <v>273.26</v>
      </c>
    </row>
    <row r="4311" customFormat="false" ht="15" hidden="false" customHeight="false" outlineLevel="0" collapsed="false">
      <c r="A4311" s="12" t="n">
        <v>4310</v>
      </c>
      <c r="B4311" s="12" t="n">
        <v>2260</v>
      </c>
      <c r="C4311" s="12" t="n">
        <v>142</v>
      </c>
      <c r="D4311" s="12" t="n">
        <v>1</v>
      </c>
      <c r="E4311" s="16" t="n">
        <v>1669</v>
      </c>
      <c r="F4311" s="12" t="n">
        <v>0</v>
      </c>
      <c r="G4311" s="12" t="str">
        <f aca="false">INDEX(Products!$C$2:$C$181,MATCH(C4311,Products!$A$2:$A$181,0))</f>
        <v>Sports &amp; Fitness</v>
      </c>
      <c r="H4311" s="16" t="n">
        <f aca="false">INDEX(Products!$E$2:$E$181,MATCH(C4311,Products!$A$2:$A$181,0))</f>
        <v>949.32</v>
      </c>
      <c r="I4311" s="12" t="str">
        <f aca="false">INDEX(Orders!$G$2:$G$3525,MATCH(B4311,Orders!$A$2:$A$3525,0))</f>
        <v>Delivered</v>
      </c>
      <c r="J4311" s="16" t="n">
        <f aca="false">D4311*E4311*(1-F4311/100)</f>
        <v>1669</v>
      </c>
      <c r="K4311" s="16" t="n">
        <f aca="false">D4311*H4311</f>
        <v>949.32</v>
      </c>
      <c r="L4311" s="16" t="n">
        <f aca="false">J4311-K4311</f>
        <v>719.68</v>
      </c>
    </row>
    <row r="4312" customFormat="false" ht="15" hidden="false" customHeight="false" outlineLevel="0" collapsed="false">
      <c r="A4312" s="12" t="n">
        <v>4311</v>
      </c>
      <c r="B4312" s="12" t="n">
        <v>2261</v>
      </c>
      <c r="C4312" s="12" t="n">
        <v>142</v>
      </c>
      <c r="D4312" s="12" t="n">
        <v>1</v>
      </c>
      <c r="E4312" s="16" t="n">
        <v>1669</v>
      </c>
      <c r="F4312" s="12" t="n">
        <v>0</v>
      </c>
      <c r="G4312" s="12" t="str">
        <f aca="false">INDEX(Products!$C$2:$C$181,MATCH(C4312,Products!$A$2:$A$181,0))</f>
        <v>Sports &amp; Fitness</v>
      </c>
      <c r="H4312" s="16" t="n">
        <f aca="false">INDEX(Products!$E$2:$E$181,MATCH(C4312,Products!$A$2:$A$181,0))</f>
        <v>949.32</v>
      </c>
      <c r="I4312" s="12" t="str">
        <f aca="false">INDEX(Orders!$G$2:$G$3525,MATCH(B4312,Orders!$A$2:$A$3525,0))</f>
        <v>Delivered</v>
      </c>
      <c r="J4312" s="16" t="n">
        <f aca="false">D4312*E4312*(1-F4312/100)</f>
        <v>1669</v>
      </c>
      <c r="K4312" s="16" t="n">
        <f aca="false">D4312*H4312</f>
        <v>949.32</v>
      </c>
      <c r="L4312" s="16" t="n">
        <f aca="false">J4312-K4312</f>
        <v>719.68</v>
      </c>
    </row>
    <row r="4313" customFormat="false" ht="15" hidden="false" customHeight="false" outlineLevel="0" collapsed="false">
      <c r="A4313" s="12" t="n">
        <v>4312</v>
      </c>
      <c r="B4313" s="12" t="n">
        <v>2261</v>
      </c>
      <c r="C4313" s="12" t="n">
        <v>18</v>
      </c>
      <c r="D4313" s="12" t="n">
        <v>1</v>
      </c>
      <c r="E4313" s="16" t="n">
        <v>5829</v>
      </c>
      <c r="F4313" s="12" t="n">
        <v>0</v>
      </c>
      <c r="G4313" s="12" t="str">
        <f aca="false">INDEX(Products!$C$2:$C$181,MATCH(C4313,Products!$A$2:$A$181,0))</f>
        <v>Electronics</v>
      </c>
      <c r="H4313" s="16" t="n">
        <f aca="false">INDEX(Products!$E$2:$E$181,MATCH(C4313,Products!$A$2:$A$181,0))</f>
        <v>4148.38</v>
      </c>
      <c r="I4313" s="12" t="str">
        <f aca="false">INDEX(Orders!$G$2:$G$3525,MATCH(B4313,Orders!$A$2:$A$3525,0))</f>
        <v>Delivered</v>
      </c>
      <c r="J4313" s="16" t="n">
        <f aca="false">D4313*E4313*(1-F4313/100)</f>
        <v>5829</v>
      </c>
      <c r="K4313" s="16" t="n">
        <f aca="false">D4313*H4313</f>
        <v>4148.38</v>
      </c>
      <c r="L4313" s="16" t="n">
        <f aca="false">J4313-K4313</f>
        <v>1680.62</v>
      </c>
    </row>
    <row r="4314" customFormat="false" ht="15" hidden="false" customHeight="false" outlineLevel="0" collapsed="false">
      <c r="A4314" s="12" t="n">
        <v>4313</v>
      </c>
      <c r="B4314" s="12" t="n">
        <v>2262</v>
      </c>
      <c r="C4314" s="12" t="n">
        <v>168</v>
      </c>
      <c r="D4314" s="12" t="n">
        <v>1</v>
      </c>
      <c r="E4314" s="16" t="n">
        <v>149</v>
      </c>
      <c r="F4314" s="12" t="n">
        <v>10</v>
      </c>
      <c r="G4314" s="12" t="str">
        <f aca="false">INDEX(Products!$C$2:$C$181,MATCH(C4314,Products!$A$2:$A$181,0))</f>
        <v>Books &amp; Stationery</v>
      </c>
      <c r="H4314" s="16" t="n">
        <f aca="false">INDEX(Products!$E$2:$E$181,MATCH(C4314,Products!$A$2:$A$181,0))</f>
        <v>83.16</v>
      </c>
      <c r="I4314" s="12" t="str">
        <f aca="false">INDEX(Orders!$G$2:$G$3525,MATCH(B4314,Orders!$A$2:$A$3525,0))</f>
        <v>Delivered</v>
      </c>
      <c r="J4314" s="16" t="n">
        <f aca="false">D4314*E4314*(1-F4314/100)</f>
        <v>134.1</v>
      </c>
      <c r="K4314" s="16" t="n">
        <f aca="false">D4314*H4314</f>
        <v>83.16</v>
      </c>
      <c r="L4314" s="16" t="n">
        <f aca="false">J4314-K4314</f>
        <v>50.94</v>
      </c>
    </row>
    <row r="4315" customFormat="false" ht="15" hidden="false" customHeight="false" outlineLevel="0" collapsed="false">
      <c r="A4315" s="12" t="n">
        <v>4314</v>
      </c>
      <c r="B4315" s="12" t="n">
        <v>2263</v>
      </c>
      <c r="C4315" s="12" t="n">
        <v>134</v>
      </c>
      <c r="D4315" s="12" t="n">
        <v>1</v>
      </c>
      <c r="E4315" s="16" t="n">
        <v>2869</v>
      </c>
      <c r="F4315" s="12" t="n">
        <v>0</v>
      </c>
      <c r="G4315" s="12" t="str">
        <f aca="false">INDEX(Products!$C$2:$C$181,MATCH(C4315,Products!$A$2:$A$181,0))</f>
        <v>Sports &amp; Fitness</v>
      </c>
      <c r="H4315" s="16" t="n">
        <f aca="false">INDEX(Products!$E$2:$E$181,MATCH(C4315,Products!$A$2:$A$181,0))</f>
        <v>1981.04</v>
      </c>
      <c r="I4315" s="12" t="str">
        <f aca="false">INDEX(Orders!$G$2:$G$3525,MATCH(B4315,Orders!$A$2:$A$3525,0))</f>
        <v>Delivered</v>
      </c>
      <c r="J4315" s="16" t="n">
        <f aca="false">D4315*E4315*(1-F4315/100)</f>
        <v>2869</v>
      </c>
      <c r="K4315" s="16" t="n">
        <f aca="false">D4315*H4315</f>
        <v>1981.04</v>
      </c>
      <c r="L4315" s="16" t="n">
        <f aca="false">J4315-K4315</f>
        <v>887.96</v>
      </c>
    </row>
    <row r="4316" customFormat="false" ht="15" hidden="false" customHeight="false" outlineLevel="0" collapsed="false">
      <c r="A4316" s="12" t="n">
        <v>4315</v>
      </c>
      <c r="B4316" s="12" t="n">
        <v>2264</v>
      </c>
      <c r="C4316" s="12" t="n">
        <v>43</v>
      </c>
      <c r="D4316" s="12" t="n">
        <v>3</v>
      </c>
      <c r="E4316" s="16" t="n">
        <v>1839</v>
      </c>
      <c r="F4316" s="12" t="n">
        <v>5</v>
      </c>
      <c r="G4316" s="12" t="str">
        <f aca="false">INDEX(Products!$C$2:$C$181,MATCH(C4316,Products!$A$2:$A$181,0))</f>
        <v>Home &amp; Kitchen</v>
      </c>
      <c r="H4316" s="16" t="n">
        <f aca="false">INDEX(Products!$E$2:$E$181,MATCH(C4316,Products!$A$2:$A$181,0))</f>
        <v>1131.05</v>
      </c>
      <c r="I4316" s="12" t="str">
        <f aca="false">INDEX(Orders!$G$2:$G$3525,MATCH(B4316,Orders!$A$2:$A$3525,0))</f>
        <v>Delivered</v>
      </c>
      <c r="J4316" s="16" t="n">
        <f aca="false">D4316*E4316*(1-F4316/100)</f>
        <v>5241.15</v>
      </c>
      <c r="K4316" s="16" t="n">
        <f aca="false">D4316*H4316</f>
        <v>3393.15</v>
      </c>
      <c r="L4316" s="16" t="n">
        <f aca="false">J4316-K4316</f>
        <v>1848</v>
      </c>
    </row>
    <row r="4317" customFormat="false" ht="15" hidden="false" customHeight="false" outlineLevel="0" collapsed="false">
      <c r="A4317" s="12" t="n">
        <v>4316</v>
      </c>
      <c r="B4317" s="12" t="n">
        <v>2264</v>
      </c>
      <c r="C4317" s="12" t="n">
        <v>167</v>
      </c>
      <c r="D4317" s="12" t="n">
        <v>2</v>
      </c>
      <c r="E4317" s="16" t="n">
        <v>119</v>
      </c>
      <c r="F4317" s="12" t="n">
        <v>5</v>
      </c>
      <c r="G4317" s="12" t="str">
        <f aca="false">INDEX(Products!$C$2:$C$181,MATCH(C4317,Products!$A$2:$A$181,0))</f>
        <v>Books &amp; Stationery</v>
      </c>
      <c r="H4317" s="16" t="n">
        <f aca="false">INDEX(Products!$E$2:$E$181,MATCH(C4317,Products!$A$2:$A$181,0))</f>
        <v>68.21</v>
      </c>
      <c r="I4317" s="12" t="str">
        <f aca="false">INDEX(Orders!$G$2:$G$3525,MATCH(B4317,Orders!$A$2:$A$3525,0))</f>
        <v>Delivered</v>
      </c>
      <c r="J4317" s="16" t="n">
        <f aca="false">D4317*E4317*(1-F4317/100)</f>
        <v>226.1</v>
      </c>
      <c r="K4317" s="16" t="n">
        <f aca="false">D4317*H4317</f>
        <v>136.42</v>
      </c>
      <c r="L4317" s="16" t="n">
        <f aca="false">J4317-K4317</f>
        <v>89.68</v>
      </c>
    </row>
    <row r="4318" customFormat="false" ht="15" hidden="false" customHeight="false" outlineLevel="0" collapsed="false">
      <c r="A4318" s="12" t="n">
        <v>4317</v>
      </c>
      <c r="B4318" s="12" t="n">
        <v>2264</v>
      </c>
      <c r="C4318" s="12" t="n">
        <v>162</v>
      </c>
      <c r="D4318" s="12" t="n">
        <v>1</v>
      </c>
      <c r="E4318" s="16" t="n">
        <v>639</v>
      </c>
      <c r="F4318" s="12" t="n">
        <v>0</v>
      </c>
      <c r="G4318" s="12" t="str">
        <f aca="false">INDEX(Products!$C$2:$C$181,MATCH(C4318,Products!$A$2:$A$181,0))</f>
        <v>Books &amp; Stationery</v>
      </c>
      <c r="H4318" s="16" t="n">
        <f aca="false">INDEX(Products!$E$2:$E$181,MATCH(C4318,Products!$A$2:$A$181,0))</f>
        <v>387.23</v>
      </c>
      <c r="I4318" s="12" t="str">
        <f aca="false">INDEX(Orders!$G$2:$G$3525,MATCH(B4318,Orders!$A$2:$A$3525,0))</f>
        <v>Delivered</v>
      </c>
      <c r="J4318" s="16" t="n">
        <f aca="false">D4318*E4318*(1-F4318/100)</f>
        <v>639</v>
      </c>
      <c r="K4318" s="16" t="n">
        <f aca="false">D4318*H4318</f>
        <v>387.23</v>
      </c>
      <c r="L4318" s="16" t="n">
        <f aca="false">J4318-K4318</f>
        <v>251.77</v>
      </c>
    </row>
    <row r="4319" customFormat="false" ht="15" hidden="false" customHeight="false" outlineLevel="0" collapsed="false">
      <c r="A4319" s="12" t="n">
        <v>4318</v>
      </c>
      <c r="B4319" s="12" t="n">
        <v>2265</v>
      </c>
      <c r="C4319" s="12" t="n">
        <v>180</v>
      </c>
      <c r="D4319" s="12" t="n">
        <v>1</v>
      </c>
      <c r="E4319" s="16" t="n">
        <v>859</v>
      </c>
      <c r="F4319" s="12" t="n">
        <v>0</v>
      </c>
      <c r="G4319" s="12" t="str">
        <f aca="false">INDEX(Products!$C$2:$C$181,MATCH(C4319,Products!$A$2:$A$181,0))</f>
        <v>Books &amp; Stationery</v>
      </c>
      <c r="H4319" s="16" t="n">
        <f aca="false">INDEX(Products!$E$2:$E$181,MATCH(C4319,Products!$A$2:$A$181,0))</f>
        <v>571.32</v>
      </c>
      <c r="I4319" s="12" t="str">
        <f aca="false">INDEX(Orders!$G$2:$G$3525,MATCH(B4319,Orders!$A$2:$A$3525,0))</f>
        <v>Delivered</v>
      </c>
      <c r="J4319" s="16" t="n">
        <f aca="false">D4319*E4319*(1-F4319/100)</f>
        <v>859</v>
      </c>
      <c r="K4319" s="16" t="n">
        <f aca="false">D4319*H4319</f>
        <v>571.32</v>
      </c>
      <c r="L4319" s="16" t="n">
        <f aca="false">J4319-K4319</f>
        <v>287.68</v>
      </c>
    </row>
    <row r="4320" customFormat="false" ht="15" hidden="false" customHeight="false" outlineLevel="0" collapsed="false">
      <c r="A4320" s="12" t="n">
        <v>4319</v>
      </c>
      <c r="B4320" s="12" t="n">
        <v>2266</v>
      </c>
      <c r="C4320" s="12" t="n">
        <v>83</v>
      </c>
      <c r="D4320" s="12" t="n">
        <v>2</v>
      </c>
      <c r="E4320" s="16" t="n">
        <v>549</v>
      </c>
      <c r="F4320" s="12" t="n">
        <v>0</v>
      </c>
      <c r="G4320" s="12" t="str">
        <f aca="false">INDEX(Products!$C$2:$C$181,MATCH(C4320,Products!$A$2:$A$181,0))</f>
        <v>Fashion</v>
      </c>
      <c r="H4320" s="16" t="n">
        <f aca="false">INDEX(Products!$E$2:$E$181,MATCH(C4320,Products!$A$2:$A$181,0))</f>
        <v>393.67</v>
      </c>
      <c r="I4320" s="12" t="str">
        <f aca="false">INDEX(Orders!$G$2:$G$3525,MATCH(B4320,Orders!$A$2:$A$3525,0))</f>
        <v>Delivered</v>
      </c>
      <c r="J4320" s="16" t="n">
        <f aca="false">D4320*E4320*(1-F4320/100)</f>
        <v>1098</v>
      </c>
      <c r="K4320" s="16" t="n">
        <f aca="false">D4320*H4320</f>
        <v>787.34</v>
      </c>
      <c r="L4320" s="16" t="n">
        <f aca="false">J4320-K4320</f>
        <v>310.66</v>
      </c>
    </row>
    <row r="4321" customFormat="false" ht="15" hidden="false" customHeight="false" outlineLevel="0" collapsed="false">
      <c r="A4321" s="12" t="n">
        <v>4320</v>
      </c>
      <c r="B4321" s="12" t="n">
        <v>2267</v>
      </c>
      <c r="C4321" s="12" t="n">
        <v>47</v>
      </c>
      <c r="D4321" s="12" t="n">
        <v>1</v>
      </c>
      <c r="E4321" s="16" t="n">
        <v>3909</v>
      </c>
      <c r="F4321" s="12" t="n">
        <v>0</v>
      </c>
      <c r="G4321" s="12" t="str">
        <f aca="false">INDEX(Products!$C$2:$C$181,MATCH(C4321,Products!$A$2:$A$181,0))</f>
        <v>Home &amp; Kitchen</v>
      </c>
      <c r="H4321" s="16" t="n">
        <f aca="false">INDEX(Products!$E$2:$E$181,MATCH(C4321,Products!$A$2:$A$181,0))</f>
        <v>2588.76</v>
      </c>
      <c r="I4321" s="12" t="str">
        <f aca="false">INDEX(Orders!$G$2:$G$3525,MATCH(B4321,Orders!$A$2:$A$3525,0))</f>
        <v>Returned</v>
      </c>
      <c r="J4321" s="16" t="n">
        <f aca="false">D4321*E4321*(1-F4321/100)</f>
        <v>3909</v>
      </c>
      <c r="K4321" s="16" t="n">
        <f aca="false">D4321*H4321</f>
        <v>2588.76</v>
      </c>
      <c r="L4321" s="16" t="n">
        <f aca="false">J4321-K4321</f>
        <v>1320.24</v>
      </c>
    </row>
    <row r="4322" customFormat="false" ht="15" hidden="false" customHeight="false" outlineLevel="0" collapsed="false">
      <c r="A4322" s="12" t="n">
        <v>4321</v>
      </c>
      <c r="B4322" s="12" t="n">
        <v>2267</v>
      </c>
      <c r="C4322" s="12" t="n">
        <v>72</v>
      </c>
      <c r="D4322" s="12" t="n">
        <v>2</v>
      </c>
      <c r="E4322" s="16" t="n">
        <v>1649</v>
      </c>
      <c r="F4322" s="12" t="n">
        <v>0</v>
      </c>
      <c r="G4322" s="12" t="str">
        <f aca="false">INDEX(Products!$C$2:$C$181,MATCH(C4322,Products!$A$2:$A$181,0))</f>
        <v>Fashion</v>
      </c>
      <c r="H4322" s="16" t="n">
        <f aca="false">INDEX(Products!$E$2:$E$181,MATCH(C4322,Products!$A$2:$A$181,0))</f>
        <v>1006.18</v>
      </c>
      <c r="I4322" s="12" t="str">
        <f aca="false">INDEX(Orders!$G$2:$G$3525,MATCH(B4322,Orders!$A$2:$A$3525,0))</f>
        <v>Returned</v>
      </c>
      <c r="J4322" s="16" t="n">
        <f aca="false">D4322*E4322*(1-F4322/100)</f>
        <v>3298</v>
      </c>
      <c r="K4322" s="16" t="n">
        <f aca="false">D4322*H4322</f>
        <v>2012.36</v>
      </c>
      <c r="L4322" s="16" t="n">
        <f aca="false">J4322-K4322</f>
        <v>1285.64</v>
      </c>
    </row>
    <row r="4323" customFormat="false" ht="15" hidden="false" customHeight="false" outlineLevel="0" collapsed="false">
      <c r="A4323" s="12" t="n">
        <v>4322</v>
      </c>
      <c r="B4323" s="12" t="n">
        <v>2268</v>
      </c>
      <c r="C4323" s="12" t="n">
        <v>36</v>
      </c>
      <c r="D4323" s="12" t="n">
        <v>3</v>
      </c>
      <c r="E4323" s="16" t="n">
        <v>3959</v>
      </c>
      <c r="F4323" s="12" t="n">
        <v>0</v>
      </c>
      <c r="G4323" s="12" t="str">
        <f aca="false">INDEX(Products!$C$2:$C$181,MATCH(C4323,Products!$A$2:$A$181,0))</f>
        <v>Home &amp; Kitchen</v>
      </c>
      <c r="H4323" s="16" t="n">
        <f aca="false">INDEX(Products!$E$2:$E$181,MATCH(C4323,Products!$A$2:$A$181,0))</f>
        <v>2334.79</v>
      </c>
      <c r="I4323" s="12" t="str">
        <f aca="false">INDEX(Orders!$G$2:$G$3525,MATCH(B4323,Orders!$A$2:$A$3525,0))</f>
        <v>Delivered</v>
      </c>
      <c r="J4323" s="16" t="n">
        <f aca="false">D4323*E4323*(1-F4323/100)</f>
        <v>11877</v>
      </c>
      <c r="K4323" s="16" t="n">
        <f aca="false">D4323*H4323</f>
        <v>7004.37</v>
      </c>
      <c r="L4323" s="16" t="n">
        <f aca="false">J4323-K4323</f>
        <v>4872.63</v>
      </c>
    </row>
    <row r="4324" customFormat="false" ht="15" hidden="false" customHeight="false" outlineLevel="0" collapsed="false">
      <c r="A4324" s="12" t="n">
        <v>4323</v>
      </c>
      <c r="B4324" s="12" t="n">
        <v>2269</v>
      </c>
      <c r="C4324" s="12" t="n">
        <v>50</v>
      </c>
      <c r="D4324" s="12" t="n">
        <v>1</v>
      </c>
      <c r="E4324" s="16" t="n">
        <v>529</v>
      </c>
      <c r="F4324" s="12" t="n">
        <v>0</v>
      </c>
      <c r="G4324" s="12" t="str">
        <f aca="false">INDEX(Products!$C$2:$C$181,MATCH(C4324,Products!$A$2:$A$181,0))</f>
        <v>Home &amp; Kitchen</v>
      </c>
      <c r="H4324" s="16" t="n">
        <f aca="false">INDEX(Products!$E$2:$E$181,MATCH(C4324,Products!$A$2:$A$181,0))</f>
        <v>302.36</v>
      </c>
      <c r="I4324" s="12" t="str">
        <f aca="false">INDEX(Orders!$G$2:$G$3525,MATCH(B4324,Orders!$A$2:$A$3525,0))</f>
        <v>Delivered</v>
      </c>
      <c r="J4324" s="16" t="n">
        <f aca="false">D4324*E4324*(1-F4324/100)</f>
        <v>529</v>
      </c>
      <c r="K4324" s="16" t="n">
        <f aca="false">D4324*H4324</f>
        <v>302.36</v>
      </c>
      <c r="L4324" s="16" t="n">
        <f aca="false">J4324-K4324</f>
        <v>226.64</v>
      </c>
    </row>
    <row r="4325" customFormat="false" ht="15" hidden="false" customHeight="false" outlineLevel="0" collapsed="false">
      <c r="A4325" s="12" t="n">
        <v>4324</v>
      </c>
      <c r="B4325" s="12" t="n">
        <v>2269</v>
      </c>
      <c r="C4325" s="12" t="n">
        <v>124</v>
      </c>
      <c r="D4325" s="12" t="n">
        <v>1</v>
      </c>
      <c r="E4325" s="16" t="n">
        <v>1869</v>
      </c>
      <c r="F4325" s="12" t="n">
        <v>10</v>
      </c>
      <c r="G4325" s="12" t="str">
        <f aca="false">INDEX(Products!$C$2:$C$181,MATCH(C4325,Products!$A$2:$A$181,0))</f>
        <v>Sports &amp; Fitness</v>
      </c>
      <c r="H4325" s="16" t="n">
        <f aca="false">INDEX(Products!$E$2:$E$181,MATCH(C4325,Products!$A$2:$A$181,0))</f>
        <v>1389.29</v>
      </c>
      <c r="I4325" s="12" t="str">
        <f aca="false">INDEX(Orders!$G$2:$G$3525,MATCH(B4325,Orders!$A$2:$A$3525,0))</f>
        <v>Delivered</v>
      </c>
      <c r="J4325" s="16" t="n">
        <f aca="false">D4325*E4325*(1-F4325/100)</f>
        <v>1682.1</v>
      </c>
      <c r="K4325" s="16" t="n">
        <f aca="false">D4325*H4325</f>
        <v>1389.29</v>
      </c>
      <c r="L4325" s="16" t="n">
        <f aca="false">J4325-K4325</f>
        <v>292.81</v>
      </c>
    </row>
    <row r="4326" customFormat="false" ht="15" hidden="false" customHeight="false" outlineLevel="0" collapsed="false">
      <c r="A4326" s="12" t="n">
        <v>4325</v>
      </c>
      <c r="B4326" s="12" t="n">
        <v>2269</v>
      </c>
      <c r="C4326" s="12" t="n">
        <v>176</v>
      </c>
      <c r="D4326" s="12" t="n">
        <v>1</v>
      </c>
      <c r="E4326" s="16" t="n">
        <v>509</v>
      </c>
      <c r="F4326" s="12" t="n">
        <v>0</v>
      </c>
      <c r="G4326" s="12" t="str">
        <f aca="false">INDEX(Products!$C$2:$C$181,MATCH(C4326,Products!$A$2:$A$181,0))</f>
        <v>Books &amp; Stationery</v>
      </c>
      <c r="H4326" s="16" t="n">
        <f aca="false">INDEX(Products!$E$2:$E$181,MATCH(C4326,Products!$A$2:$A$181,0))</f>
        <v>367.14</v>
      </c>
      <c r="I4326" s="12" t="str">
        <f aca="false">INDEX(Orders!$G$2:$G$3525,MATCH(B4326,Orders!$A$2:$A$3525,0))</f>
        <v>Delivered</v>
      </c>
      <c r="J4326" s="16" t="n">
        <f aca="false">D4326*E4326*(1-F4326/100)</f>
        <v>509</v>
      </c>
      <c r="K4326" s="16" t="n">
        <f aca="false">D4326*H4326</f>
        <v>367.14</v>
      </c>
      <c r="L4326" s="16" t="n">
        <f aca="false">J4326-K4326</f>
        <v>141.86</v>
      </c>
    </row>
    <row r="4327" customFormat="false" ht="15" hidden="false" customHeight="false" outlineLevel="0" collapsed="false">
      <c r="A4327" s="12" t="n">
        <v>4326</v>
      </c>
      <c r="B4327" s="12" t="n">
        <v>2269</v>
      </c>
      <c r="C4327" s="12" t="n">
        <v>44</v>
      </c>
      <c r="D4327" s="12" t="n">
        <v>1</v>
      </c>
      <c r="E4327" s="16" t="n">
        <v>3769</v>
      </c>
      <c r="F4327" s="12" t="n">
        <v>10</v>
      </c>
      <c r="G4327" s="12" t="str">
        <f aca="false">INDEX(Products!$C$2:$C$181,MATCH(C4327,Products!$A$2:$A$181,0))</f>
        <v>Home &amp; Kitchen</v>
      </c>
      <c r="H4327" s="16" t="n">
        <f aca="false">INDEX(Products!$E$2:$E$181,MATCH(C4327,Products!$A$2:$A$181,0))</f>
        <v>2553.54</v>
      </c>
      <c r="I4327" s="12" t="str">
        <f aca="false">INDEX(Orders!$G$2:$G$3525,MATCH(B4327,Orders!$A$2:$A$3525,0))</f>
        <v>Delivered</v>
      </c>
      <c r="J4327" s="16" t="n">
        <f aca="false">D4327*E4327*(1-F4327/100)</f>
        <v>3392.1</v>
      </c>
      <c r="K4327" s="16" t="n">
        <f aca="false">D4327*H4327</f>
        <v>2553.54</v>
      </c>
      <c r="L4327" s="16" t="n">
        <f aca="false">J4327-K4327</f>
        <v>838.56</v>
      </c>
    </row>
    <row r="4328" customFormat="false" ht="15" hidden="false" customHeight="false" outlineLevel="0" collapsed="false">
      <c r="A4328" s="12" t="n">
        <v>4327</v>
      </c>
      <c r="B4328" s="12" t="n">
        <v>2270</v>
      </c>
      <c r="C4328" s="12" t="n">
        <v>177</v>
      </c>
      <c r="D4328" s="12" t="n">
        <v>1</v>
      </c>
      <c r="E4328" s="16" t="n">
        <v>639</v>
      </c>
      <c r="F4328" s="12" t="n">
        <v>0</v>
      </c>
      <c r="G4328" s="12" t="str">
        <f aca="false">INDEX(Products!$C$2:$C$181,MATCH(C4328,Products!$A$2:$A$181,0))</f>
        <v>Books &amp; Stationery</v>
      </c>
      <c r="H4328" s="16" t="n">
        <f aca="false">INDEX(Products!$E$2:$E$181,MATCH(C4328,Products!$A$2:$A$181,0))</f>
        <v>372.27</v>
      </c>
      <c r="I4328" s="12" t="str">
        <f aca="false">INDEX(Orders!$G$2:$G$3525,MATCH(B4328,Orders!$A$2:$A$3525,0))</f>
        <v>Returned</v>
      </c>
      <c r="J4328" s="16" t="n">
        <f aca="false">D4328*E4328*(1-F4328/100)</f>
        <v>639</v>
      </c>
      <c r="K4328" s="16" t="n">
        <f aca="false">D4328*H4328</f>
        <v>372.27</v>
      </c>
      <c r="L4328" s="16" t="n">
        <f aca="false">J4328-K4328</f>
        <v>266.73</v>
      </c>
    </row>
    <row r="4329" customFormat="false" ht="15" hidden="false" customHeight="false" outlineLevel="0" collapsed="false">
      <c r="A4329" s="12" t="n">
        <v>4328</v>
      </c>
      <c r="B4329" s="12" t="n">
        <v>2270</v>
      </c>
      <c r="C4329" s="12" t="n">
        <v>168</v>
      </c>
      <c r="D4329" s="12" t="n">
        <v>1</v>
      </c>
      <c r="E4329" s="16" t="n">
        <v>149</v>
      </c>
      <c r="F4329" s="12" t="n">
        <v>15</v>
      </c>
      <c r="G4329" s="12" t="str">
        <f aca="false">INDEX(Products!$C$2:$C$181,MATCH(C4329,Products!$A$2:$A$181,0))</f>
        <v>Books &amp; Stationery</v>
      </c>
      <c r="H4329" s="16" t="n">
        <f aca="false">INDEX(Products!$E$2:$E$181,MATCH(C4329,Products!$A$2:$A$181,0))</f>
        <v>83.16</v>
      </c>
      <c r="I4329" s="12" t="str">
        <f aca="false">INDEX(Orders!$G$2:$G$3525,MATCH(B4329,Orders!$A$2:$A$3525,0))</f>
        <v>Returned</v>
      </c>
      <c r="J4329" s="16" t="n">
        <f aca="false">D4329*E4329*(1-F4329/100)</f>
        <v>126.65</v>
      </c>
      <c r="K4329" s="16" t="n">
        <f aca="false">D4329*H4329</f>
        <v>83.16</v>
      </c>
      <c r="L4329" s="16" t="n">
        <f aca="false">J4329-K4329</f>
        <v>43.49</v>
      </c>
    </row>
    <row r="4330" customFormat="false" ht="15" hidden="false" customHeight="false" outlineLevel="0" collapsed="false">
      <c r="A4330" s="12" t="n">
        <v>4329</v>
      </c>
      <c r="B4330" s="12" t="n">
        <v>2271</v>
      </c>
      <c r="C4330" s="12" t="n">
        <v>170</v>
      </c>
      <c r="D4330" s="12" t="n">
        <v>1</v>
      </c>
      <c r="E4330" s="16" t="n">
        <v>489</v>
      </c>
      <c r="F4330" s="12" t="n">
        <v>10</v>
      </c>
      <c r="G4330" s="12" t="str">
        <f aca="false">INDEX(Products!$C$2:$C$181,MATCH(C4330,Products!$A$2:$A$181,0))</f>
        <v>Books &amp; Stationery</v>
      </c>
      <c r="H4330" s="16" t="n">
        <f aca="false">INDEX(Products!$E$2:$E$181,MATCH(C4330,Products!$A$2:$A$181,0))</f>
        <v>278.52</v>
      </c>
      <c r="I4330" s="12" t="str">
        <f aca="false">INDEX(Orders!$G$2:$G$3525,MATCH(B4330,Orders!$A$2:$A$3525,0))</f>
        <v>Delivered</v>
      </c>
      <c r="J4330" s="16" t="n">
        <f aca="false">D4330*E4330*(1-F4330/100)</f>
        <v>440.1</v>
      </c>
      <c r="K4330" s="16" t="n">
        <f aca="false">D4330*H4330</f>
        <v>278.52</v>
      </c>
      <c r="L4330" s="16" t="n">
        <f aca="false">J4330-K4330</f>
        <v>161.58</v>
      </c>
    </row>
    <row r="4331" customFormat="false" ht="15" hidden="false" customHeight="false" outlineLevel="0" collapsed="false">
      <c r="A4331" s="12" t="n">
        <v>4330</v>
      </c>
      <c r="B4331" s="12" t="n">
        <v>2271</v>
      </c>
      <c r="C4331" s="12" t="n">
        <v>91</v>
      </c>
      <c r="D4331" s="12" t="n">
        <v>1</v>
      </c>
      <c r="E4331" s="16" t="n">
        <v>719</v>
      </c>
      <c r="F4331" s="12" t="n">
        <v>0</v>
      </c>
      <c r="G4331" s="12" t="str">
        <f aca="false">INDEX(Products!$C$2:$C$181,MATCH(C4331,Products!$A$2:$A$181,0))</f>
        <v>Beauty</v>
      </c>
      <c r="H4331" s="16" t="n">
        <f aca="false">INDEX(Products!$E$2:$E$181,MATCH(C4331,Products!$A$2:$A$181,0))</f>
        <v>411.77</v>
      </c>
      <c r="I4331" s="12" t="str">
        <f aca="false">INDEX(Orders!$G$2:$G$3525,MATCH(B4331,Orders!$A$2:$A$3525,0))</f>
        <v>Delivered</v>
      </c>
      <c r="J4331" s="16" t="n">
        <f aca="false">D4331*E4331*(1-F4331/100)</f>
        <v>719</v>
      </c>
      <c r="K4331" s="16" t="n">
        <f aca="false">D4331*H4331</f>
        <v>411.77</v>
      </c>
      <c r="L4331" s="16" t="n">
        <f aca="false">J4331-K4331</f>
        <v>307.23</v>
      </c>
    </row>
    <row r="4332" customFormat="false" ht="15" hidden="false" customHeight="false" outlineLevel="0" collapsed="false">
      <c r="A4332" s="12" t="n">
        <v>4331</v>
      </c>
      <c r="B4332" s="12" t="n">
        <v>2271</v>
      </c>
      <c r="C4332" s="12" t="n">
        <v>150</v>
      </c>
      <c r="D4332" s="12" t="n">
        <v>1</v>
      </c>
      <c r="E4332" s="16" t="n">
        <v>2599</v>
      </c>
      <c r="F4332" s="12" t="n">
        <v>20</v>
      </c>
      <c r="G4332" s="12" t="str">
        <f aca="false">INDEX(Products!$C$2:$C$181,MATCH(C4332,Products!$A$2:$A$181,0))</f>
        <v>Sports &amp; Fitness</v>
      </c>
      <c r="H4332" s="16" t="n">
        <f aca="false">INDEX(Products!$E$2:$E$181,MATCH(C4332,Products!$A$2:$A$181,0))</f>
        <v>1473.81</v>
      </c>
      <c r="I4332" s="12" t="str">
        <f aca="false">INDEX(Orders!$G$2:$G$3525,MATCH(B4332,Orders!$A$2:$A$3525,0))</f>
        <v>Delivered</v>
      </c>
      <c r="J4332" s="16" t="n">
        <f aca="false">D4332*E4332*(1-F4332/100)</f>
        <v>2079.2</v>
      </c>
      <c r="K4332" s="16" t="n">
        <f aca="false">D4332*H4332</f>
        <v>1473.81</v>
      </c>
      <c r="L4332" s="16" t="n">
        <f aca="false">J4332-K4332</f>
        <v>605.39</v>
      </c>
    </row>
    <row r="4333" customFormat="false" ht="15" hidden="false" customHeight="false" outlineLevel="0" collapsed="false">
      <c r="A4333" s="12" t="n">
        <v>4332</v>
      </c>
      <c r="B4333" s="12" t="n">
        <v>2272</v>
      </c>
      <c r="C4333" s="12" t="n">
        <v>169</v>
      </c>
      <c r="D4333" s="12" t="n">
        <v>1</v>
      </c>
      <c r="E4333" s="16" t="n">
        <v>789</v>
      </c>
      <c r="F4333" s="12" t="n">
        <v>5</v>
      </c>
      <c r="G4333" s="12" t="str">
        <f aca="false">INDEX(Products!$C$2:$C$181,MATCH(C4333,Products!$A$2:$A$181,0))</f>
        <v>Books &amp; Stationery</v>
      </c>
      <c r="H4333" s="16" t="n">
        <f aca="false">INDEX(Products!$E$2:$E$181,MATCH(C4333,Products!$A$2:$A$181,0))</f>
        <v>544.99</v>
      </c>
      <c r="I4333" s="12" t="str">
        <f aca="false">INDEX(Orders!$G$2:$G$3525,MATCH(B4333,Orders!$A$2:$A$3525,0))</f>
        <v>Delivered</v>
      </c>
      <c r="J4333" s="16" t="n">
        <f aca="false">D4333*E4333*(1-F4333/100)</f>
        <v>749.55</v>
      </c>
      <c r="K4333" s="16" t="n">
        <f aca="false">D4333*H4333</f>
        <v>544.99</v>
      </c>
      <c r="L4333" s="16" t="n">
        <f aca="false">J4333-K4333</f>
        <v>204.56</v>
      </c>
    </row>
    <row r="4334" customFormat="false" ht="15" hidden="false" customHeight="false" outlineLevel="0" collapsed="false">
      <c r="A4334" s="12" t="n">
        <v>4333</v>
      </c>
      <c r="B4334" s="12" t="n">
        <v>2272</v>
      </c>
      <c r="C4334" s="12" t="n">
        <v>162</v>
      </c>
      <c r="D4334" s="12" t="n">
        <v>3</v>
      </c>
      <c r="E4334" s="16" t="n">
        <v>639</v>
      </c>
      <c r="F4334" s="12" t="n">
        <v>0</v>
      </c>
      <c r="G4334" s="12" t="str">
        <f aca="false">INDEX(Products!$C$2:$C$181,MATCH(C4334,Products!$A$2:$A$181,0))</f>
        <v>Books &amp; Stationery</v>
      </c>
      <c r="H4334" s="16" t="n">
        <f aca="false">INDEX(Products!$E$2:$E$181,MATCH(C4334,Products!$A$2:$A$181,0))</f>
        <v>387.23</v>
      </c>
      <c r="I4334" s="12" t="str">
        <f aca="false">INDEX(Orders!$G$2:$G$3525,MATCH(B4334,Orders!$A$2:$A$3525,0))</f>
        <v>Delivered</v>
      </c>
      <c r="J4334" s="16" t="n">
        <f aca="false">D4334*E4334*(1-F4334/100)</f>
        <v>1917</v>
      </c>
      <c r="K4334" s="16" t="n">
        <f aca="false">D4334*H4334</f>
        <v>1161.69</v>
      </c>
      <c r="L4334" s="16" t="n">
        <f aca="false">J4334-K4334</f>
        <v>755.31</v>
      </c>
    </row>
    <row r="4335" customFormat="false" ht="15" hidden="false" customHeight="false" outlineLevel="0" collapsed="false">
      <c r="A4335" s="12" t="n">
        <v>4334</v>
      </c>
      <c r="B4335" s="12" t="n">
        <v>2272</v>
      </c>
      <c r="C4335" s="12" t="n">
        <v>73</v>
      </c>
      <c r="D4335" s="12" t="n">
        <v>1</v>
      </c>
      <c r="E4335" s="16" t="n">
        <v>1079</v>
      </c>
      <c r="F4335" s="12" t="n">
        <v>15</v>
      </c>
      <c r="G4335" s="12" t="str">
        <f aca="false">INDEX(Products!$C$2:$C$181,MATCH(C4335,Products!$A$2:$A$181,0))</f>
        <v>Fashion</v>
      </c>
      <c r="H4335" s="16" t="n">
        <f aca="false">INDEX(Products!$E$2:$E$181,MATCH(C4335,Products!$A$2:$A$181,0))</f>
        <v>601.41</v>
      </c>
      <c r="I4335" s="12" t="str">
        <f aca="false">INDEX(Orders!$G$2:$G$3525,MATCH(B4335,Orders!$A$2:$A$3525,0))</f>
        <v>Delivered</v>
      </c>
      <c r="J4335" s="16" t="n">
        <f aca="false">D4335*E4335*(1-F4335/100)</f>
        <v>917.15</v>
      </c>
      <c r="K4335" s="16" t="n">
        <f aca="false">D4335*H4335</f>
        <v>601.41</v>
      </c>
      <c r="L4335" s="16" t="n">
        <f aca="false">J4335-K4335</f>
        <v>315.74</v>
      </c>
    </row>
    <row r="4336" customFormat="false" ht="15" hidden="false" customHeight="false" outlineLevel="0" collapsed="false">
      <c r="A4336" s="12" t="n">
        <v>4335</v>
      </c>
      <c r="B4336" s="12" t="n">
        <v>2273</v>
      </c>
      <c r="C4336" s="12" t="n">
        <v>81</v>
      </c>
      <c r="D4336" s="12" t="n">
        <v>1</v>
      </c>
      <c r="E4336" s="16" t="n">
        <v>1299</v>
      </c>
      <c r="F4336" s="12" t="n">
        <v>0</v>
      </c>
      <c r="G4336" s="12" t="str">
        <f aca="false">INDEX(Products!$C$2:$C$181,MATCH(C4336,Products!$A$2:$A$181,0))</f>
        <v>Fashion</v>
      </c>
      <c r="H4336" s="16" t="n">
        <f aca="false">INDEX(Products!$E$2:$E$181,MATCH(C4336,Products!$A$2:$A$181,0))</f>
        <v>878.72</v>
      </c>
      <c r="I4336" s="12" t="str">
        <f aca="false">INDEX(Orders!$G$2:$G$3525,MATCH(B4336,Orders!$A$2:$A$3525,0))</f>
        <v>Delivered</v>
      </c>
      <c r="J4336" s="16" t="n">
        <f aca="false">D4336*E4336*(1-F4336/100)</f>
        <v>1299</v>
      </c>
      <c r="K4336" s="16" t="n">
        <f aca="false">D4336*H4336</f>
        <v>878.72</v>
      </c>
      <c r="L4336" s="16" t="n">
        <f aca="false">J4336-K4336</f>
        <v>420.28</v>
      </c>
    </row>
    <row r="4337" customFormat="false" ht="15" hidden="false" customHeight="false" outlineLevel="0" collapsed="false">
      <c r="A4337" s="12" t="n">
        <v>4336</v>
      </c>
      <c r="B4337" s="12" t="n">
        <v>2274</v>
      </c>
      <c r="C4337" s="12" t="n">
        <v>33</v>
      </c>
      <c r="D4337" s="12" t="n">
        <v>3</v>
      </c>
      <c r="E4337" s="16" t="n">
        <v>1699</v>
      </c>
      <c r="F4337" s="12" t="n">
        <v>10</v>
      </c>
      <c r="G4337" s="12" t="str">
        <f aca="false">INDEX(Products!$C$2:$C$181,MATCH(C4337,Products!$A$2:$A$181,0))</f>
        <v>Home &amp; Kitchen</v>
      </c>
      <c r="H4337" s="16" t="n">
        <f aca="false">INDEX(Products!$E$2:$E$181,MATCH(C4337,Products!$A$2:$A$181,0))</f>
        <v>1118.86</v>
      </c>
      <c r="I4337" s="12" t="str">
        <f aca="false">INDEX(Orders!$G$2:$G$3525,MATCH(B4337,Orders!$A$2:$A$3525,0))</f>
        <v>Cancelled</v>
      </c>
      <c r="J4337" s="16" t="n">
        <f aca="false">D4337*E4337*(1-F4337/100)</f>
        <v>4587.3</v>
      </c>
      <c r="K4337" s="16" t="n">
        <f aca="false">D4337*H4337</f>
        <v>3356.58</v>
      </c>
      <c r="L4337" s="16" t="n">
        <f aca="false">J4337-K4337</f>
        <v>1230.72</v>
      </c>
    </row>
    <row r="4338" customFormat="false" ht="15" hidden="false" customHeight="false" outlineLevel="0" collapsed="false">
      <c r="A4338" s="12" t="n">
        <v>4337</v>
      </c>
      <c r="B4338" s="12" t="n">
        <v>2274</v>
      </c>
      <c r="C4338" s="12" t="n">
        <v>80</v>
      </c>
      <c r="D4338" s="12" t="n">
        <v>1</v>
      </c>
      <c r="E4338" s="16" t="n">
        <v>949</v>
      </c>
      <c r="F4338" s="12" t="n">
        <v>0</v>
      </c>
      <c r="G4338" s="12" t="str">
        <f aca="false">INDEX(Products!$C$2:$C$181,MATCH(C4338,Products!$A$2:$A$181,0))</f>
        <v>Fashion</v>
      </c>
      <c r="H4338" s="16" t="n">
        <f aca="false">INDEX(Products!$E$2:$E$181,MATCH(C4338,Products!$A$2:$A$181,0))</f>
        <v>660.17</v>
      </c>
      <c r="I4338" s="12" t="str">
        <f aca="false">INDEX(Orders!$G$2:$G$3525,MATCH(B4338,Orders!$A$2:$A$3525,0))</f>
        <v>Cancelled</v>
      </c>
      <c r="J4338" s="16" t="n">
        <f aca="false">D4338*E4338*(1-F4338/100)</f>
        <v>949</v>
      </c>
      <c r="K4338" s="16" t="n">
        <f aca="false">D4338*H4338</f>
        <v>660.17</v>
      </c>
      <c r="L4338" s="16" t="n">
        <f aca="false">J4338-K4338</f>
        <v>288.83</v>
      </c>
    </row>
    <row r="4339" customFormat="false" ht="15" hidden="false" customHeight="false" outlineLevel="0" collapsed="false">
      <c r="A4339" s="12" t="n">
        <v>4338</v>
      </c>
      <c r="B4339" s="12" t="n">
        <v>2274</v>
      </c>
      <c r="C4339" s="12" t="n">
        <v>11</v>
      </c>
      <c r="D4339" s="12" t="n">
        <v>3</v>
      </c>
      <c r="E4339" s="16" t="n">
        <v>3989</v>
      </c>
      <c r="F4339" s="12" t="n">
        <v>0</v>
      </c>
      <c r="G4339" s="12" t="str">
        <f aca="false">INDEX(Products!$C$2:$C$181,MATCH(C4339,Products!$A$2:$A$181,0))</f>
        <v>Electronics</v>
      </c>
      <c r="H4339" s="16" t="n">
        <f aca="false">INDEX(Products!$E$2:$E$181,MATCH(C4339,Products!$A$2:$A$181,0))</f>
        <v>2305.24</v>
      </c>
      <c r="I4339" s="12" t="str">
        <f aca="false">INDEX(Orders!$G$2:$G$3525,MATCH(B4339,Orders!$A$2:$A$3525,0))</f>
        <v>Cancelled</v>
      </c>
      <c r="J4339" s="16" t="n">
        <f aca="false">D4339*E4339*(1-F4339/100)</f>
        <v>11967</v>
      </c>
      <c r="K4339" s="16" t="n">
        <f aca="false">D4339*H4339</f>
        <v>6915.72</v>
      </c>
      <c r="L4339" s="16" t="n">
        <f aca="false">J4339-K4339</f>
        <v>5051.28</v>
      </c>
    </row>
    <row r="4340" customFormat="false" ht="15" hidden="false" customHeight="false" outlineLevel="0" collapsed="false">
      <c r="A4340" s="12" t="n">
        <v>4339</v>
      </c>
      <c r="B4340" s="12" t="n">
        <v>2274</v>
      </c>
      <c r="C4340" s="12" t="n">
        <v>134</v>
      </c>
      <c r="D4340" s="12" t="n">
        <v>1</v>
      </c>
      <c r="E4340" s="16" t="n">
        <v>2869</v>
      </c>
      <c r="F4340" s="12" t="n">
        <v>0</v>
      </c>
      <c r="G4340" s="12" t="str">
        <f aca="false">INDEX(Products!$C$2:$C$181,MATCH(C4340,Products!$A$2:$A$181,0))</f>
        <v>Sports &amp; Fitness</v>
      </c>
      <c r="H4340" s="16" t="n">
        <f aca="false">INDEX(Products!$E$2:$E$181,MATCH(C4340,Products!$A$2:$A$181,0))</f>
        <v>1981.04</v>
      </c>
      <c r="I4340" s="12" t="str">
        <f aca="false">INDEX(Orders!$G$2:$G$3525,MATCH(B4340,Orders!$A$2:$A$3525,0))</f>
        <v>Cancelled</v>
      </c>
      <c r="J4340" s="16" t="n">
        <f aca="false">D4340*E4340*(1-F4340/100)</f>
        <v>2869</v>
      </c>
      <c r="K4340" s="16" t="n">
        <f aca="false">D4340*H4340</f>
        <v>1981.04</v>
      </c>
      <c r="L4340" s="16" t="n">
        <f aca="false">J4340-K4340</f>
        <v>887.96</v>
      </c>
    </row>
    <row r="4341" customFormat="false" ht="15" hidden="false" customHeight="false" outlineLevel="0" collapsed="false">
      <c r="A4341" s="12" t="n">
        <v>4340</v>
      </c>
      <c r="B4341" s="12" t="n">
        <v>2275</v>
      </c>
      <c r="C4341" s="12" t="n">
        <v>114</v>
      </c>
      <c r="D4341" s="12" t="n">
        <v>1</v>
      </c>
      <c r="E4341" s="16" t="n">
        <v>1769</v>
      </c>
      <c r="F4341" s="12" t="n">
        <v>0</v>
      </c>
      <c r="G4341" s="12" t="str">
        <f aca="false">INDEX(Products!$C$2:$C$181,MATCH(C4341,Products!$A$2:$A$181,0))</f>
        <v>Beauty</v>
      </c>
      <c r="H4341" s="16" t="n">
        <f aca="false">INDEX(Products!$E$2:$E$181,MATCH(C4341,Products!$A$2:$A$181,0))</f>
        <v>1112.03</v>
      </c>
      <c r="I4341" s="12" t="str">
        <f aca="false">INDEX(Orders!$G$2:$G$3525,MATCH(B4341,Orders!$A$2:$A$3525,0))</f>
        <v>Returned</v>
      </c>
      <c r="J4341" s="16" t="n">
        <f aca="false">D4341*E4341*(1-F4341/100)</f>
        <v>1769</v>
      </c>
      <c r="K4341" s="16" t="n">
        <f aca="false">D4341*H4341</f>
        <v>1112.03</v>
      </c>
      <c r="L4341" s="16" t="n">
        <f aca="false">J4341-K4341</f>
        <v>656.97</v>
      </c>
    </row>
    <row r="4342" customFormat="false" ht="15" hidden="false" customHeight="false" outlineLevel="0" collapsed="false">
      <c r="A4342" s="12" t="n">
        <v>4341</v>
      </c>
      <c r="B4342" s="12" t="n">
        <v>2275</v>
      </c>
      <c r="C4342" s="12" t="n">
        <v>141</v>
      </c>
      <c r="D4342" s="12" t="n">
        <v>1</v>
      </c>
      <c r="E4342" s="16" t="n">
        <v>3599</v>
      </c>
      <c r="F4342" s="12" t="n">
        <v>0</v>
      </c>
      <c r="G4342" s="12" t="str">
        <f aca="false">INDEX(Products!$C$2:$C$181,MATCH(C4342,Products!$A$2:$A$181,0))</f>
        <v>Sports &amp; Fitness</v>
      </c>
      <c r="H4342" s="16" t="n">
        <f aca="false">INDEX(Products!$E$2:$E$181,MATCH(C4342,Products!$A$2:$A$181,0))</f>
        <v>2222.74</v>
      </c>
      <c r="I4342" s="12" t="str">
        <f aca="false">INDEX(Orders!$G$2:$G$3525,MATCH(B4342,Orders!$A$2:$A$3525,0))</f>
        <v>Returned</v>
      </c>
      <c r="J4342" s="16" t="n">
        <f aca="false">D4342*E4342*(1-F4342/100)</f>
        <v>3599</v>
      </c>
      <c r="K4342" s="16" t="n">
        <f aca="false">D4342*H4342</f>
        <v>2222.74</v>
      </c>
      <c r="L4342" s="16" t="n">
        <f aca="false">J4342-K4342</f>
        <v>1376.26</v>
      </c>
    </row>
    <row r="4343" customFormat="false" ht="15" hidden="false" customHeight="false" outlineLevel="0" collapsed="false">
      <c r="A4343" s="12" t="n">
        <v>4342</v>
      </c>
      <c r="B4343" s="12" t="n">
        <v>2276</v>
      </c>
      <c r="C4343" s="12" t="n">
        <v>21</v>
      </c>
      <c r="D4343" s="12" t="n">
        <v>2</v>
      </c>
      <c r="E4343" s="16" t="n">
        <v>1439</v>
      </c>
      <c r="F4343" s="12" t="n">
        <v>0</v>
      </c>
      <c r="G4343" s="12" t="str">
        <f aca="false">INDEX(Products!$C$2:$C$181,MATCH(C4343,Products!$A$2:$A$181,0))</f>
        <v>Electronics</v>
      </c>
      <c r="H4343" s="16" t="n">
        <f aca="false">INDEX(Products!$E$2:$E$181,MATCH(C4343,Products!$A$2:$A$181,0))</f>
        <v>933.96</v>
      </c>
      <c r="I4343" s="12" t="str">
        <f aca="false">INDEX(Orders!$G$2:$G$3525,MATCH(B4343,Orders!$A$2:$A$3525,0))</f>
        <v>Delivered</v>
      </c>
      <c r="J4343" s="16" t="n">
        <f aca="false">D4343*E4343*(1-F4343/100)</f>
        <v>2878</v>
      </c>
      <c r="K4343" s="16" t="n">
        <f aca="false">D4343*H4343</f>
        <v>1867.92</v>
      </c>
      <c r="L4343" s="16" t="n">
        <f aca="false">J4343-K4343</f>
        <v>1010.08</v>
      </c>
    </row>
    <row r="4344" customFormat="false" ht="15" hidden="false" customHeight="false" outlineLevel="0" collapsed="false">
      <c r="A4344" s="12" t="n">
        <v>4343</v>
      </c>
      <c r="B4344" s="12" t="n">
        <v>2276</v>
      </c>
      <c r="C4344" s="12" t="n">
        <v>57</v>
      </c>
      <c r="D4344" s="12" t="n">
        <v>1</v>
      </c>
      <c r="E4344" s="16" t="n">
        <v>4689</v>
      </c>
      <c r="F4344" s="12" t="n">
        <v>0</v>
      </c>
      <c r="G4344" s="12" t="str">
        <f aca="false">INDEX(Products!$C$2:$C$181,MATCH(C4344,Products!$A$2:$A$181,0))</f>
        <v>Home &amp; Kitchen</v>
      </c>
      <c r="H4344" s="16" t="n">
        <f aca="false">INDEX(Products!$E$2:$E$181,MATCH(C4344,Products!$A$2:$A$181,0))</f>
        <v>3336.81</v>
      </c>
      <c r="I4344" s="12" t="str">
        <f aca="false">INDEX(Orders!$G$2:$G$3525,MATCH(B4344,Orders!$A$2:$A$3525,0))</f>
        <v>Delivered</v>
      </c>
      <c r="J4344" s="16" t="n">
        <f aca="false">D4344*E4344*(1-F4344/100)</f>
        <v>4689</v>
      </c>
      <c r="K4344" s="16" t="n">
        <f aca="false">D4344*H4344</f>
        <v>3336.81</v>
      </c>
      <c r="L4344" s="16" t="n">
        <f aca="false">J4344-K4344</f>
        <v>1352.19</v>
      </c>
    </row>
    <row r="4345" customFormat="false" ht="15" hidden="false" customHeight="false" outlineLevel="0" collapsed="false">
      <c r="A4345" s="12" t="n">
        <v>4344</v>
      </c>
      <c r="B4345" s="12" t="n">
        <v>2277</v>
      </c>
      <c r="C4345" s="12" t="n">
        <v>50</v>
      </c>
      <c r="D4345" s="12" t="n">
        <v>1</v>
      </c>
      <c r="E4345" s="16" t="n">
        <v>529</v>
      </c>
      <c r="F4345" s="12" t="n">
        <v>15</v>
      </c>
      <c r="G4345" s="12" t="str">
        <f aca="false">INDEX(Products!$C$2:$C$181,MATCH(C4345,Products!$A$2:$A$181,0))</f>
        <v>Home &amp; Kitchen</v>
      </c>
      <c r="H4345" s="16" t="n">
        <f aca="false">INDEX(Products!$E$2:$E$181,MATCH(C4345,Products!$A$2:$A$181,0))</f>
        <v>302.36</v>
      </c>
      <c r="I4345" s="12" t="str">
        <f aca="false">INDEX(Orders!$G$2:$G$3525,MATCH(B4345,Orders!$A$2:$A$3525,0))</f>
        <v>Delivered</v>
      </c>
      <c r="J4345" s="16" t="n">
        <f aca="false">D4345*E4345*(1-F4345/100)</f>
        <v>449.65</v>
      </c>
      <c r="K4345" s="16" t="n">
        <f aca="false">D4345*H4345</f>
        <v>302.36</v>
      </c>
      <c r="L4345" s="16" t="n">
        <f aca="false">J4345-K4345</f>
        <v>147.29</v>
      </c>
    </row>
    <row r="4346" customFormat="false" ht="15" hidden="false" customHeight="false" outlineLevel="0" collapsed="false">
      <c r="A4346" s="12" t="n">
        <v>4345</v>
      </c>
      <c r="B4346" s="12" t="n">
        <v>2277</v>
      </c>
      <c r="C4346" s="12" t="n">
        <v>6</v>
      </c>
      <c r="D4346" s="12" t="n">
        <v>1</v>
      </c>
      <c r="E4346" s="16" t="n">
        <v>919</v>
      </c>
      <c r="F4346" s="12" t="n">
        <v>0</v>
      </c>
      <c r="G4346" s="12" t="str">
        <f aca="false">INDEX(Products!$C$2:$C$181,MATCH(C4346,Products!$A$2:$A$181,0))</f>
        <v>Electronics</v>
      </c>
      <c r="H4346" s="16" t="n">
        <f aca="false">INDEX(Products!$E$2:$E$181,MATCH(C4346,Products!$A$2:$A$181,0))</f>
        <v>683.72</v>
      </c>
      <c r="I4346" s="12" t="str">
        <f aca="false">INDEX(Orders!$G$2:$G$3525,MATCH(B4346,Orders!$A$2:$A$3525,0))</f>
        <v>Delivered</v>
      </c>
      <c r="J4346" s="16" t="n">
        <f aca="false">D4346*E4346*(1-F4346/100)</f>
        <v>919</v>
      </c>
      <c r="K4346" s="16" t="n">
        <f aca="false">D4346*H4346</f>
        <v>683.72</v>
      </c>
      <c r="L4346" s="16" t="n">
        <f aca="false">J4346-K4346</f>
        <v>235.28</v>
      </c>
    </row>
    <row r="4347" customFormat="false" ht="15" hidden="false" customHeight="false" outlineLevel="0" collapsed="false">
      <c r="A4347" s="12" t="n">
        <v>4346</v>
      </c>
      <c r="B4347" s="12" t="n">
        <v>2278</v>
      </c>
      <c r="C4347" s="12" t="n">
        <v>168</v>
      </c>
      <c r="D4347" s="12" t="n">
        <v>1</v>
      </c>
      <c r="E4347" s="16" t="n">
        <v>149</v>
      </c>
      <c r="F4347" s="12" t="n">
        <v>20</v>
      </c>
      <c r="G4347" s="12" t="str">
        <f aca="false">INDEX(Products!$C$2:$C$181,MATCH(C4347,Products!$A$2:$A$181,0))</f>
        <v>Books &amp; Stationery</v>
      </c>
      <c r="H4347" s="16" t="n">
        <f aca="false">INDEX(Products!$E$2:$E$181,MATCH(C4347,Products!$A$2:$A$181,0))</f>
        <v>83.16</v>
      </c>
      <c r="I4347" s="12" t="str">
        <f aca="false">INDEX(Orders!$G$2:$G$3525,MATCH(B4347,Orders!$A$2:$A$3525,0))</f>
        <v>Delivered</v>
      </c>
      <c r="J4347" s="16" t="n">
        <f aca="false">D4347*E4347*(1-F4347/100)</f>
        <v>119.2</v>
      </c>
      <c r="K4347" s="16" t="n">
        <f aca="false">D4347*H4347</f>
        <v>83.16</v>
      </c>
      <c r="L4347" s="16" t="n">
        <f aca="false">J4347-K4347</f>
        <v>36.04</v>
      </c>
    </row>
    <row r="4348" customFormat="false" ht="15" hidden="false" customHeight="false" outlineLevel="0" collapsed="false">
      <c r="A4348" s="12" t="n">
        <v>4347</v>
      </c>
      <c r="B4348" s="12" t="n">
        <v>2279</v>
      </c>
      <c r="C4348" s="12" t="n">
        <v>167</v>
      </c>
      <c r="D4348" s="12" t="n">
        <v>1</v>
      </c>
      <c r="E4348" s="16" t="n">
        <v>119</v>
      </c>
      <c r="F4348" s="12" t="n">
        <v>0</v>
      </c>
      <c r="G4348" s="12" t="str">
        <f aca="false">INDEX(Products!$C$2:$C$181,MATCH(C4348,Products!$A$2:$A$181,0))</f>
        <v>Books &amp; Stationery</v>
      </c>
      <c r="H4348" s="16" t="n">
        <f aca="false">INDEX(Products!$E$2:$E$181,MATCH(C4348,Products!$A$2:$A$181,0))</f>
        <v>68.21</v>
      </c>
      <c r="I4348" s="12" t="str">
        <f aca="false">INDEX(Orders!$G$2:$G$3525,MATCH(B4348,Orders!$A$2:$A$3525,0))</f>
        <v>Delivered</v>
      </c>
      <c r="J4348" s="16" t="n">
        <f aca="false">D4348*E4348*(1-F4348/100)</f>
        <v>119</v>
      </c>
      <c r="K4348" s="16" t="n">
        <f aca="false">D4348*H4348</f>
        <v>68.21</v>
      </c>
      <c r="L4348" s="16" t="n">
        <f aca="false">J4348-K4348</f>
        <v>50.79</v>
      </c>
    </row>
    <row r="4349" customFormat="false" ht="15" hidden="false" customHeight="false" outlineLevel="0" collapsed="false">
      <c r="A4349" s="12" t="n">
        <v>4348</v>
      </c>
      <c r="B4349" s="12" t="n">
        <v>2280</v>
      </c>
      <c r="C4349" s="12" t="n">
        <v>180</v>
      </c>
      <c r="D4349" s="12" t="n">
        <v>2</v>
      </c>
      <c r="E4349" s="16" t="n">
        <v>859</v>
      </c>
      <c r="F4349" s="12" t="n">
        <v>0</v>
      </c>
      <c r="G4349" s="12" t="str">
        <f aca="false">INDEX(Products!$C$2:$C$181,MATCH(C4349,Products!$A$2:$A$181,0))</f>
        <v>Books &amp; Stationery</v>
      </c>
      <c r="H4349" s="16" t="n">
        <f aca="false">INDEX(Products!$E$2:$E$181,MATCH(C4349,Products!$A$2:$A$181,0))</f>
        <v>571.32</v>
      </c>
      <c r="I4349" s="12" t="str">
        <f aca="false">INDEX(Orders!$G$2:$G$3525,MATCH(B4349,Orders!$A$2:$A$3525,0))</f>
        <v>Returned</v>
      </c>
      <c r="J4349" s="16" t="n">
        <f aca="false">D4349*E4349*(1-F4349/100)</f>
        <v>1718</v>
      </c>
      <c r="K4349" s="16" t="n">
        <f aca="false">D4349*H4349</f>
        <v>1142.64</v>
      </c>
      <c r="L4349" s="16" t="n">
        <f aca="false">J4349-K4349</f>
        <v>575.36</v>
      </c>
    </row>
    <row r="4350" customFormat="false" ht="15" hidden="false" customHeight="false" outlineLevel="0" collapsed="false">
      <c r="A4350" s="12" t="n">
        <v>4349</v>
      </c>
      <c r="B4350" s="12" t="n">
        <v>2281</v>
      </c>
      <c r="C4350" s="12" t="n">
        <v>81</v>
      </c>
      <c r="D4350" s="12" t="n">
        <v>1</v>
      </c>
      <c r="E4350" s="16" t="n">
        <v>1299</v>
      </c>
      <c r="F4350" s="12" t="n">
        <v>0</v>
      </c>
      <c r="G4350" s="12" t="str">
        <f aca="false">INDEX(Products!$C$2:$C$181,MATCH(C4350,Products!$A$2:$A$181,0))</f>
        <v>Fashion</v>
      </c>
      <c r="H4350" s="16" t="n">
        <f aca="false">INDEX(Products!$E$2:$E$181,MATCH(C4350,Products!$A$2:$A$181,0))</f>
        <v>878.72</v>
      </c>
      <c r="I4350" s="12" t="str">
        <f aca="false">INDEX(Orders!$G$2:$G$3525,MATCH(B4350,Orders!$A$2:$A$3525,0))</f>
        <v>Delivered</v>
      </c>
      <c r="J4350" s="16" t="n">
        <f aca="false">D4350*E4350*(1-F4350/100)</f>
        <v>1299</v>
      </c>
      <c r="K4350" s="16" t="n">
        <f aca="false">D4350*H4350</f>
        <v>878.72</v>
      </c>
      <c r="L4350" s="16" t="n">
        <f aca="false">J4350-K4350</f>
        <v>420.28</v>
      </c>
    </row>
    <row r="4351" customFormat="false" ht="15" hidden="false" customHeight="false" outlineLevel="0" collapsed="false">
      <c r="A4351" s="12" t="n">
        <v>4350</v>
      </c>
      <c r="B4351" s="12" t="n">
        <v>2281</v>
      </c>
      <c r="C4351" s="12" t="n">
        <v>149</v>
      </c>
      <c r="D4351" s="12" t="n">
        <v>1</v>
      </c>
      <c r="E4351" s="16" t="n">
        <v>3149</v>
      </c>
      <c r="F4351" s="12" t="n">
        <v>5</v>
      </c>
      <c r="G4351" s="12" t="str">
        <f aca="false">INDEX(Products!$C$2:$C$181,MATCH(C4351,Products!$A$2:$A$181,0))</f>
        <v>Sports &amp; Fitness</v>
      </c>
      <c r="H4351" s="16" t="n">
        <f aca="false">INDEX(Products!$E$2:$E$181,MATCH(C4351,Products!$A$2:$A$181,0))</f>
        <v>1867.87</v>
      </c>
      <c r="I4351" s="12" t="str">
        <f aca="false">INDEX(Orders!$G$2:$G$3525,MATCH(B4351,Orders!$A$2:$A$3525,0))</f>
        <v>Delivered</v>
      </c>
      <c r="J4351" s="16" t="n">
        <f aca="false">D4351*E4351*(1-F4351/100)</f>
        <v>2991.55</v>
      </c>
      <c r="K4351" s="16" t="n">
        <f aca="false">D4351*H4351</f>
        <v>1867.87</v>
      </c>
      <c r="L4351" s="16" t="n">
        <f aca="false">J4351-K4351</f>
        <v>1123.68</v>
      </c>
    </row>
    <row r="4352" customFormat="false" ht="15" hidden="false" customHeight="false" outlineLevel="0" collapsed="false">
      <c r="A4352" s="12" t="n">
        <v>4351</v>
      </c>
      <c r="B4352" s="12" t="n">
        <v>2282</v>
      </c>
      <c r="C4352" s="12" t="n">
        <v>86</v>
      </c>
      <c r="D4352" s="12" t="n">
        <v>1</v>
      </c>
      <c r="E4352" s="16" t="n">
        <v>2139</v>
      </c>
      <c r="F4352" s="12" t="n">
        <v>0</v>
      </c>
      <c r="G4352" s="12" t="str">
        <f aca="false">INDEX(Products!$C$2:$C$181,MATCH(C4352,Products!$A$2:$A$181,0))</f>
        <v>Fashion</v>
      </c>
      <c r="H4352" s="16" t="n">
        <f aca="false">INDEX(Products!$E$2:$E$181,MATCH(C4352,Products!$A$2:$A$181,0))</f>
        <v>1183.55</v>
      </c>
      <c r="I4352" s="12" t="str">
        <f aca="false">INDEX(Orders!$G$2:$G$3525,MATCH(B4352,Orders!$A$2:$A$3525,0))</f>
        <v>Delivered</v>
      </c>
      <c r="J4352" s="16" t="n">
        <f aca="false">D4352*E4352*(1-F4352/100)</f>
        <v>2139</v>
      </c>
      <c r="K4352" s="16" t="n">
        <f aca="false">D4352*H4352</f>
        <v>1183.55</v>
      </c>
      <c r="L4352" s="16" t="n">
        <f aca="false">J4352-K4352</f>
        <v>955.45</v>
      </c>
    </row>
    <row r="4353" customFormat="false" ht="15" hidden="false" customHeight="false" outlineLevel="0" collapsed="false">
      <c r="A4353" s="12" t="n">
        <v>4352</v>
      </c>
      <c r="B4353" s="12" t="n">
        <v>2282</v>
      </c>
      <c r="C4353" s="12" t="n">
        <v>116</v>
      </c>
      <c r="D4353" s="12" t="n">
        <v>1</v>
      </c>
      <c r="E4353" s="16" t="n">
        <v>1469</v>
      </c>
      <c r="F4353" s="12" t="n">
        <v>20</v>
      </c>
      <c r="G4353" s="12" t="str">
        <f aca="false">INDEX(Products!$C$2:$C$181,MATCH(C4353,Products!$A$2:$A$181,0))</f>
        <v>Beauty</v>
      </c>
      <c r="H4353" s="16" t="n">
        <f aca="false">INDEX(Products!$E$2:$E$181,MATCH(C4353,Products!$A$2:$A$181,0))</f>
        <v>955.62</v>
      </c>
      <c r="I4353" s="12" t="str">
        <f aca="false">INDEX(Orders!$G$2:$G$3525,MATCH(B4353,Orders!$A$2:$A$3525,0))</f>
        <v>Delivered</v>
      </c>
      <c r="J4353" s="16" t="n">
        <f aca="false">D4353*E4353*(1-F4353/100)</f>
        <v>1175.2</v>
      </c>
      <c r="K4353" s="16" t="n">
        <f aca="false">D4353*H4353</f>
        <v>955.62</v>
      </c>
      <c r="L4353" s="16" t="n">
        <f aca="false">J4353-K4353</f>
        <v>219.58</v>
      </c>
    </row>
    <row r="4354" customFormat="false" ht="15" hidden="false" customHeight="false" outlineLevel="0" collapsed="false">
      <c r="A4354" s="12" t="n">
        <v>4353</v>
      </c>
      <c r="B4354" s="12" t="n">
        <v>2283</v>
      </c>
      <c r="C4354" s="12" t="n">
        <v>124</v>
      </c>
      <c r="D4354" s="12" t="n">
        <v>1</v>
      </c>
      <c r="E4354" s="16" t="n">
        <v>1869</v>
      </c>
      <c r="F4354" s="12" t="n">
        <v>5</v>
      </c>
      <c r="G4354" s="12" t="str">
        <f aca="false">INDEX(Products!$C$2:$C$181,MATCH(C4354,Products!$A$2:$A$181,0))</f>
        <v>Sports &amp; Fitness</v>
      </c>
      <c r="H4354" s="16" t="n">
        <f aca="false">INDEX(Products!$E$2:$E$181,MATCH(C4354,Products!$A$2:$A$181,0))</f>
        <v>1389.29</v>
      </c>
      <c r="I4354" s="12" t="str">
        <f aca="false">INDEX(Orders!$G$2:$G$3525,MATCH(B4354,Orders!$A$2:$A$3525,0))</f>
        <v>Delivered</v>
      </c>
      <c r="J4354" s="16" t="n">
        <f aca="false">D4354*E4354*(1-F4354/100)</f>
        <v>1775.55</v>
      </c>
      <c r="K4354" s="16" t="n">
        <f aca="false">D4354*H4354</f>
        <v>1389.29</v>
      </c>
      <c r="L4354" s="16" t="n">
        <f aca="false">J4354-K4354</f>
        <v>386.26</v>
      </c>
    </row>
    <row r="4355" customFormat="false" ht="15" hidden="false" customHeight="false" outlineLevel="0" collapsed="false">
      <c r="A4355" s="12" t="n">
        <v>4354</v>
      </c>
      <c r="B4355" s="12" t="n">
        <v>2284</v>
      </c>
      <c r="C4355" s="12" t="n">
        <v>4</v>
      </c>
      <c r="D4355" s="12" t="n">
        <v>1</v>
      </c>
      <c r="E4355" s="16" t="n">
        <v>1109</v>
      </c>
      <c r="F4355" s="12" t="n">
        <v>0</v>
      </c>
      <c r="G4355" s="12" t="str">
        <f aca="false">INDEX(Products!$C$2:$C$181,MATCH(C4355,Products!$A$2:$A$181,0))</f>
        <v>Electronics</v>
      </c>
      <c r="H4355" s="16" t="n">
        <f aca="false">INDEX(Products!$E$2:$E$181,MATCH(C4355,Products!$A$2:$A$181,0))</f>
        <v>802.07</v>
      </c>
      <c r="I4355" s="12" t="str">
        <f aca="false">INDEX(Orders!$G$2:$G$3525,MATCH(B4355,Orders!$A$2:$A$3525,0))</f>
        <v>Delivered</v>
      </c>
      <c r="J4355" s="16" t="n">
        <f aca="false">D4355*E4355*(1-F4355/100)</f>
        <v>1109</v>
      </c>
      <c r="K4355" s="16" t="n">
        <f aca="false">D4355*H4355</f>
        <v>802.07</v>
      </c>
      <c r="L4355" s="16" t="n">
        <f aca="false">J4355-K4355</f>
        <v>306.93</v>
      </c>
    </row>
    <row r="4356" customFormat="false" ht="15" hidden="false" customHeight="false" outlineLevel="0" collapsed="false">
      <c r="A4356" s="12" t="n">
        <v>4355</v>
      </c>
      <c r="B4356" s="12" t="n">
        <v>2284</v>
      </c>
      <c r="C4356" s="12" t="n">
        <v>12</v>
      </c>
      <c r="D4356" s="12" t="n">
        <v>1</v>
      </c>
      <c r="E4356" s="16" t="n">
        <v>2329</v>
      </c>
      <c r="F4356" s="12" t="n">
        <v>5</v>
      </c>
      <c r="G4356" s="12" t="str">
        <f aca="false">INDEX(Products!$C$2:$C$181,MATCH(C4356,Products!$A$2:$A$181,0))</f>
        <v>Electronics</v>
      </c>
      <c r="H4356" s="16" t="n">
        <f aca="false">INDEX(Products!$E$2:$E$181,MATCH(C4356,Products!$A$2:$A$181,0))</f>
        <v>1451.6</v>
      </c>
      <c r="I4356" s="12" t="str">
        <f aca="false">INDEX(Orders!$G$2:$G$3525,MATCH(B4356,Orders!$A$2:$A$3525,0))</f>
        <v>Delivered</v>
      </c>
      <c r="J4356" s="16" t="n">
        <f aca="false">D4356*E4356*(1-F4356/100)</f>
        <v>2212.55</v>
      </c>
      <c r="K4356" s="16" t="n">
        <f aca="false">D4356*H4356</f>
        <v>1451.6</v>
      </c>
      <c r="L4356" s="16" t="n">
        <f aca="false">J4356-K4356</f>
        <v>760.95</v>
      </c>
    </row>
    <row r="4357" customFormat="false" ht="15" hidden="false" customHeight="false" outlineLevel="0" collapsed="false">
      <c r="A4357" s="12" t="n">
        <v>4356</v>
      </c>
      <c r="B4357" s="12" t="n">
        <v>2285</v>
      </c>
      <c r="C4357" s="12" t="n">
        <v>14</v>
      </c>
      <c r="D4357" s="12" t="n">
        <v>1</v>
      </c>
      <c r="E4357" s="16" t="n">
        <v>1849</v>
      </c>
      <c r="F4357" s="12" t="n">
        <v>0</v>
      </c>
      <c r="G4357" s="12" t="str">
        <f aca="false">INDEX(Products!$C$2:$C$181,MATCH(C4357,Products!$A$2:$A$181,0))</f>
        <v>Electronics</v>
      </c>
      <c r="H4357" s="16" t="n">
        <f aca="false">INDEX(Products!$E$2:$E$181,MATCH(C4357,Products!$A$2:$A$181,0))</f>
        <v>1207.11</v>
      </c>
      <c r="I4357" s="12" t="str">
        <f aca="false">INDEX(Orders!$G$2:$G$3525,MATCH(B4357,Orders!$A$2:$A$3525,0))</f>
        <v>Delivered</v>
      </c>
      <c r="J4357" s="16" t="n">
        <f aca="false">D4357*E4357*(1-F4357/100)</f>
        <v>1849</v>
      </c>
      <c r="K4357" s="16" t="n">
        <f aca="false">D4357*H4357</f>
        <v>1207.11</v>
      </c>
      <c r="L4357" s="16" t="n">
        <f aca="false">J4357-K4357</f>
        <v>641.89</v>
      </c>
    </row>
    <row r="4358" customFormat="false" ht="15" hidden="false" customHeight="false" outlineLevel="0" collapsed="false">
      <c r="A4358" s="12" t="n">
        <v>4357</v>
      </c>
      <c r="B4358" s="12" t="n">
        <v>2285</v>
      </c>
      <c r="C4358" s="12" t="n">
        <v>58</v>
      </c>
      <c r="D4358" s="12" t="n">
        <v>1</v>
      </c>
      <c r="E4358" s="16" t="n">
        <v>3319</v>
      </c>
      <c r="F4358" s="12" t="n">
        <v>5</v>
      </c>
      <c r="G4358" s="12" t="str">
        <f aca="false">INDEX(Products!$C$2:$C$181,MATCH(C4358,Products!$A$2:$A$181,0))</f>
        <v>Home &amp; Kitchen</v>
      </c>
      <c r="H4358" s="16" t="n">
        <f aca="false">INDEX(Products!$E$2:$E$181,MATCH(C4358,Products!$A$2:$A$181,0))</f>
        <v>2403.93</v>
      </c>
      <c r="I4358" s="12" t="str">
        <f aca="false">INDEX(Orders!$G$2:$G$3525,MATCH(B4358,Orders!$A$2:$A$3525,0))</f>
        <v>Delivered</v>
      </c>
      <c r="J4358" s="16" t="n">
        <f aca="false">D4358*E4358*(1-F4358/100)</f>
        <v>3153.05</v>
      </c>
      <c r="K4358" s="16" t="n">
        <f aca="false">D4358*H4358</f>
        <v>2403.93</v>
      </c>
      <c r="L4358" s="16" t="n">
        <f aca="false">J4358-K4358</f>
        <v>749.12</v>
      </c>
    </row>
    <row r="4359" customFormat="false" ht="15" hidden="false" customHeight="false" outlineLevel="0" collapsed="false">
      <c r="A4359" s="12" t="n">
        <v>4358</v>
      </c>
      <c r="B4359" s="12" t="n">
        <v>2285</v>
      </c>
      <c r="C4359" s="12" t="n">
        <v>77</v>
      </c>
      <c r="D4359" s="12" t="n">
        <v>1</v>
      </c>
      <c r="E4359" s="16" t="n">
        <v>699</v>
      </c>
      <c r="F4359" s="12" t="n">
        <v>5</v>
      </c>
      <c r="G4359" s="12" t="str">
        <f aca="false">INDEX(Products!$C$2:$C$181,MATCH(C4359,Products!$A$2:$A$181,0))</f>
        <v>Fashion</v>
      </c>
      <c r="H4359" s="16" t="n">
        <f aca="false">INDEX(Products!$E$2:$E$181,MATCH(C4359,Products!$A$2:$A$181,0))</f>
        <v>452.88</v>
      </c>
      <c r="I4359" s="12" t="str">
        <f aca="false">INDEX(Orders!$G$2:$G$3525,MATCH(B4359,Orders!$A$2:$A$3525,0))</f>
        <v>Delivered</v>
      </c>
      <c r="J4359" s="16" t="n">
        <f aca="false">D4359*E4359*(1-F4359/100)</f>
        <v>664.05</v>
      </c>
      <c r="K4359" s="16" t="n">
        <f aca="false">D4359*H4359</f>
        <v>452.88</v>
      </c>
      <c r="L4359" s="16" t="n">
        <f aca="false">J4359-K4359</f>
        <v>211.17</v>
      </c>
    </row>
    <row r="4360" customFormat="false" ht="15" hidden="false" customHeight="false" outlineLevel="0" collapsed="false">
      <c r="A4360" s="12" t="n">
        <v>4359</v>
      </c>
      <c r="B4360" s="12" t="n">
        <v>2285</v>
      </c>
      <c r="C4360" s="12" t="n">
        <v>156</v>
      </c>
      <c r="D4360" s="12" t="n">
        <v>1</v>
      </c>
      <c r="E4360" s="16" t="n">
        <v>459</v>
      </c>
      <c r="F4360" s="12" t="n">
        <v>0</v>
      </c>
      <c r="G4360" s="12" t="str">
        <f aca="false">INDEX(Products!$C$2:$C$181,MATCH(C4360,Products!$A$2:$A$181,0))</f>
        <v>Books &amp; Stationery</v>
      </c>
      <c r="H4360" s="16" t="n">
        <f aca="false">INDEX(Products!$E$2:$E$181,MATCH(C4360,Products!$A$2:$A$181,0))</f>
        <v>259.65</v>
      </c>
      <c r="I4360" s="12" t="str">
        <f aca="false">INDEX(Orders!$G$2:$G$3525,MATCH(B4360,Orders!$A$2:$A$3525,0))</f>
        <v>Delivered</v>
      </c>
      <c r="J4360" s="16" t="n">
        <f aca="false">D4360*E4360*(1-F4360/100)</f>
        <v>459</v>
      </c>
      <c r="K4360" s="16" t="n">
        <f aca="false">D4360*H4360</f>
        <v>259.65</v>
      </c>
      <c r="L4360" s="16" t="n">
        <f aca="false">J4360-K4360</f>
        <v>199.35</v>
      </c>
    </row>
    <row r="4361" customFormat="false" ht="15" hidden="false" customHeight="false" outlineLevel="0" collapsed="false">
      <c r="A4361" s="12" t="n">
        <v>4360</v>
      </c>
      <c r="B4361" s="12" t="n">
        <v>2286</v>
      </c>
      <c r="C4361" s="12" t="n">
        <v>109</v>
      </c>
      <c r="D4361" s="12" t="n">
        <v>1</v>
      </c>
      <c r="E4361" s="16" t="n">
        <v>699</v>
      </c>
      <c r="F4361" s="12" t="n">
        <v>0</v>
      </c>
      <c r="G4361" s="12" t="str">
        <f aca="false">INDEX(Products!$C$2:$C$181,MATCH(C4361,Products!$A$2:$A$181,0))</f>
        <v>Beauty</v>
      </c>
      <c r="H4361" s="16" t="n">
        <f aca="false">INDEX(Products!$E$2:$E$181,MATCH(C4361,Products!$A$2:$A$181,0))</f>
        <v>488.81</v>
      </c>
      <c r="I4361" s="12" t="str">
        <f aca="false">INDEX(Orders!$G$2:$G$3525,MATCH(B4361,Orders!$A$2:$A$3525,0))</f>
        <v>Delivered</v>
      </c>
      <c r="J4361" s="16" t="n">
        <f aca="false">D4361*E4361*(1-F4361/100)</f>
        <v>699</v>
      </c>
      <c r="K4361" s="16" t="n">
        <f aca="false">D4361*H4361</f>
        <v>488.81</v>
      </c>
      <c r="L4361" s="16" t="n">
        <f aca="false">J4361-K4361</f>
        <v>210.19</v>
      </c>
    </row>
    <row r="4362" customFormat="false" ht="15" hidden="false" customHeight="false" outlineLevel="0" collapsed="false">
      <c r="A4362" s="12" t="n">
        <v>4361</v>
      </c>
      <c r="B4362" s="12" t="n">
        <v>2286</v>
      </c>
      <c r="C4362" s="12" t="n">
        <v>82</v>
      </c>
      <c r="D4362" s="12" t="n">
        <v>1</v>
      </c>
      <c r="E4362" s="16" t="n">
        <v>2019</v>
      </c>
      <c r="F4362" s="12" t="n">
        <v>0</v>
      </c>
      <c r="G4362" s="12" t="str">
        <f aca="false">INDEX(Products!$C$2:$C$181,MATCH(C4362,Products!$A$2:$A$181,0))</f>
        <v>Fashion</v>
      </c>
      <c r="H4362" s="16" t="n">
        <f aca="false">INDEX(Products!$E$2:$E$181,MATCH(C4362,Products!$A$2:$A$181,0))</f>
        <v>1326.8</v>
      </c>
      <c r="I4362" s="12" t="str">
        <f aca="false">INDEX(Orders!$G$2:$G$3525,MATCH(B4362,Orders!$A$2:$A$3525,0))</f>
        <v>Delivered</v>
      </c>
      <c r="J4362" s="16" t="n">
        <f aca="false">D4362*E4362*(1-F4362/100)</f>
        <v>2019</v>
      </c>
      <c r="K4362" s="16" t="n">
        <f aca="false">D4362*H4362</f>
        <v>1326.8</v>
      </c>
      <c r="L4362" s="16" t="n">
        <f aca="false">J4362-K4362</f>
        <v>692.2</v>
      </c>
    </row>
    <row r="4363" customFormat="false" ht="15" hidden="false" customHeight="false" outlineLevel="0" collapsed="false">
      <c r="A4363" s="12" t="n">
        <v>4362</v>
      </c>
      <c r="B4363" s="12" t="n">
        <v>2286</v>
      </c>
      <c r="C4363" s="12" t="n">
        <v>49</v>
      </c>
      <c r="D4363" s="12" t="n">
        <v>1</v>
      </c>
      <c r="E4363" s="16" t="n">
        <v>2809</v>
      </c>
      <c r="F4363" s="12" t="n">
        <v>0</v>
      </c>
      <c r="G4363" s="12" t="str">
        <f aca="false">INDEX(Products!$C$2:$C$181,MATCH(C4363,Products!$A$2:$A$181,0))</f>
        <v>Home &amp; Kitchen</v>
      </c>
      <c r="H4363" s="16" t="n">
        <f aca="false">INDEX(Products!$E$2:$E$181,MATCH(C4363,Products!$A$2:$A$181,0))</f>
        <v>1785.14</v>
      </c>
      <c r="I4363" s="12" t="str">
        <f aca="false">INDEX(Orders!$G$2:$G$3525,MATCH(B4363,Orders!$A$2:$A$3525,0))</f>
        <v>Delivered</v>
      </c>
      <c r="J4363" s="16" t="n">
        <f aca="false">D4363*E4363*(1-F4363/100)</f>
        <v>2809</v>
      </c>
      <c r="K4363" s="16" t="n">
        <f aca="false">D4363*H4363</f>
        <v>1785.14</v>
      </c>
      <c r="L4363" s="16" t="n">
        <f aca="false">J4363-K4363</f>
        <v>1023.86</v>
      </c>
    </row>
    <row r="4364" customFormat="false" ht="15" hidden="false" customHeight="false" outlineLevel="0" collapsed="false">
      <c r="A4364" s="12" t="n">
        <v>4363</v>
      </c>
      <c r="B4364" s="12" t="n">
        <v>2286</v>
      </c>
      <c r="C4364" s="12" t="n">
        <v>158</v>
      </c>
      <c r="D4364" s="12" t="n">
        <v>1</v>
      </c>
      <c r="E4364" s="16" t="n">
        <v>779</v>
      </c>
      <c r="F4364" s="12" t="n">
        <v>0</v>
      </c>
      <c r="G4364" s="12" t="str">
        <f aca="false">INDEX(Products!$C$2:$C$181,MATCH(C4364,Products!$A$2:$A$181,0))</f>
        <v>Books &amp; Stationery</v>
      </c>
      <c r="H4364" s="16" t="n">
        <f aca="false">INDEX(Products!$E$2:$E$181,MATCH(C4364,Products!$A$2:$A$181,0))</f>
        <v>536.88</v>
      </c>
      <c r="I4364" s="12" t="str">
        <f aca="false">INDEX(Orders!$G$2:$G$3525,MATCH(B4364,Orders!$A$2:$A$3525,0))</f>
        <v>Delivered</v>
      </c>
      <c r="J4364" s="16" t="n">
        <f aca="false">D4364*E4364*(1-F4364/100)</f>
        <v>779</v>
      </c>
      <c r="K4364" s="16" t="n">
        <f aca="false">D4364*H4364</f>
        <v>536.88</v>
      </c>
      <c r="L4364" s="16" t="n">
        <f aca="false">J4364-K4364</f>
        <v>242.12</v>
      </c>
    </row>
    <row r="4365" customFormat="false" ht="15" hidden="false" customHeight="false" outlineLevel="0" collapsed="false">
      <c r="A4365" s="12" t="n">
        <v>4364</v>
      </c>
      <c r="B4365" s="12" t="n">
        <v>2287</v>
      </c>
      <c r="C4365" s="12" t="n">
        <v>104</v>
      </c>
      <c r="D4365" s="12" t="n">
        <v>3</v>
      </c>
      <c r="E4365" s="16" t="n">
        <v>329</v>
      </c>
      <c r="F4365" s="12" t="n">
        <v>5</v>
      </c>
      <c r="G4365" s="12" t="str">
        <f aca="false">INDEX(Products!$C$2:$C$181,MATCH(C4365,Products!$A$2:$A$181,0))</f>
        <v>Beauty</v>
      </c>
      <c r="H4365" s="16" t="n">
        <f aca="false">INDEX(Products!$E$2:$E$181,MATCH(C4365,Products!$A$2:$A$181,0))</f>
        <v>224.61</v>
      </c>
      <c r="I4365" s="12" t="str">
        <f aca="false">INDEX(Orders!$G$2:$G$3525,MATCH(B4365,Orders!$A$2:$A$3525,0))</f>
        <v>Delivered</v>
      </c>
      <c r="J4365" s="16" t="n">
        <f aca="false">D4365*E4365*(1-F4365/100)</f>
        <v>937.65</v>
      </c>
      <c r="K4365" s="16" t="n">
        <f aca="false">D4365*H4365</f>
        <v>673.83</v>
      </c>
      <c r="L4365" s="16" t="n">
        <f aca="false">J4365-K4365</f>
        <v>263.82</v>
      </c>
    </row>
    <row r="4366" customFormat="false" ht="15" hidden="false" customHeight="false" outlineLevel="0" collapsed="false">
      <c r="A4366" s="12" t="n">
        <v>4365</v>
      </c>
      <c r="B4366" s="12" t="n">
        <v>2288</v>
      </c>
      <c r="C4366" s="12" t="n">
        <v>123</v>
      </c>
      <c r="D4366" s="12" t="n">
        <v>1</v>
      </c>
      <c r="E4366" s="16" t="n">
        <v>319</v>
      </c>
      <c r="F4366" s="12" t="n">
        <v>10</v>
      </c>
      <c r="G4366" s="12" t="str">
        <f aca="false">INDEX(Products!$C$2:$C$181,MATCH(C4366,Products!$A$2:$A$181,0))</f>
        <v>Sports &amp; Fitness</v>
      </c>
      <c r="H4366" s="16" t="n">
        <f aca="false">INDEX(Products!$E$2:$E$181,MATCH(C4366,Products!$A$2:$A$181,0))</f>
        <v>234.68</v>
      </c>
      <c r="I4366" s="12" t="str">
        <f aca="false">INDEX(Orders!$G$2:$G$3525,MATCH(B4366,Orders!$A$2:$A$3525,0))</f>
        <v>Returned</v>
      </c>
      <c r="J4366" s="16" t="n">
        <f aca="false">D4366*E4366*(1-F4366/100)</f>
        <v>287.1</v>
      </c>
      <c r="K4366" s="16" t="n">
        <f aca="false">D4366*H4366</f>
        <v>234.68</v>
      </c>
      <c r="L4366" s="16" t="n">
        <f aca="false">J4366-K4366</f>
        <v>52.42</v>
      </c>
    </row>
    <row r="4367" customFormat="false" ht="15" hidden="false" customHeight="false" outlineLevel="0" collapsed="false">
      <c r="A4367" s="12" t="n">
        <v>4366</v>
      </c>
      <c r="B4367" s="12" t="n">
        <v>2289</v>
      </c>
      <c r="C4367" s="12" t="n">
        <v>157</v>
      </c>
      <c r="D4367" s="12" t="n">
        <v>1</v>
      </c>
      <c r="E4367" s="16" t="n">
        <v>129</v>
      </c>
      <c r="F4367" s="12" t="n">
        <v>0</v>
      </c>
      <c r="G4367" s="12" t="str">
        <f aca="false">INDEX(Products!$C$2:$C$181,MATCH(C4367,Products!$A$2:$A$181,0))</f>
        <v>Books &amp; Stationery</v>
      </c>
      <c r="H4367" s="16" t="n">
        <f aca="false">INDEX(Products!$E$2:$E$181,MATCH(C4367,Products!$A$2:$A$181,0))</f>
        <v>95.79</v>
      </c>
      <c r="I4367" s="12" t="str">
        <f aca="false">INDEX(Orders!$G$2:$G$3525,MATCH(B4367,Orders!$A$2:$A$3525,0))</f>
        <v>Delivered</v>
      </c>
      <c r="J4367" s="16" t="n">
        <f aca="false">D4367*E4367*(1-F4367/100)</f>
        <v>129</v>
      </c>
      <c r="K4367" s="16" t="n">
        <f aca="false">D4367*H4367</f>
        <v>95.79</v>
      </c>
      <c r="L4367" s="16" t="n">
        <f aca="false">J4367-K4367</f>
        <v>33.21</v>
      </c>
    </row>
    <row r="4368" customFormat="false" ht="15" hidden="false" customHeight="false" outlineLevel="0" collapsed="false">
      <c r="A4368" s="12" t="n">
        <v>4367</v>
      </c>
      <c r="B4368" s="12" t="n">
        <v>2289</v>
      </c>
      <c r="C4368" s="12" t="n">
        <v>178</v>
      </c>
      <c r="D4368" s="12" t="n">
        <v>1</v>
      </c>
      <c r="E4368" s="16" t="n">
        <v>169</v>
      </c>
      <c r="F4368" s="12" t="n">
        <v>0</v>
      </c>
      <c r="G4368" s="12" t="str">
        <f aca="false">INDEX(Products!$C$2:$C$181,MATCH(C4368,Products!$A$2:$A$181,0))</f>
        <v>Books &amp; Stationery</v>
      </c>
      <c r="H4368" s="16" t="n">
        <f aca="false">INDEX(Products!$E$2:$E$181,MATCH(C4368,Products!$A$2:$A$181,0))</f>
        <v>114.66</v>
      </c>
      <c r="I4368" s="12" t="str">
        <f aca="false">INDEX(Orders!$G$2:$G$3525,MATCH(B4368,Orders!$A$2:$A$3525,0))</f>
        <v>Delivered</v>
      </c>
      <c r="J4368" s="16" t="n">
        <f aca="false">D4368*E4368*(1-F4368/100)</f>
        <v>169</v>
      </c>
      <c r="K4368" s="16" t="n">
        <f aca="false">D4368*H4368</f>
        <v>114.66</v>
      </c>
      <c r="L4368" s="16" t="n">
        <f aca="false">J4368-K4368</f>
        <v>54.34</v>
      </c>
    </row>
    <row r="4369" customFormat="false" ht="15" hidden="false" customHeight="false" outlineLevel="0" collapsed="false">
      <c r="A4369" s="12" t="n">
        <v>4368</v>
      </c>
      <c r="B4369" s="12" t="n">
        <v>2289</v>
      </c>
      <c r="C4369" s="12" t="n">
        <v>38</v>
      </c>
      <c r="D4369" s="12" t="n">
        <v>1</v>
      </c>
      <c r="E4369" s="16" t="n">
        <v>3659</v>
      </c>
      <c r="F4369" s="12" t="n">
        <v>10</v>
      </c>
      <c r="G4369" s="12" t="str">
        <f aca="false">INDEX(Products!$C$2:$C$181,MATCH(C4369,Products!$A$2:$A$181,0))</f>
        <v>Home &amp; Kitchen</v>
      </c>
      <c r="H4369" s="16" t="n">
        <f aca="false">INDEX(Products!$E$2:$E$181,MATCH(C4369,Products!$A$2:$A$181,0))</f>
        <v>2545.94</v>
      </c>
      <c r="I4369" s="12" t="str">
        <f aca="false">INDEX(Orders!$G$2:$G$3525,MATCH(B4369,Orders!$A$2:$A$3525,0))</f>
        <v>Delivered</v>
      </c>
      <c r="J4369" s="16" t="n">
        <f aca="false">D4369*E4369*(1-F4369/100)</f>
        <v>3293.1</v>
      </c>
      <c r="K4369" s="16" t="n">
        <f aca="false">D4369*H4369</f>
        <v>2545.94</v>
      </c>
      <c r="L4369" s="16" t="n">
        <f aca="false">J4369-K4369</f>
        <v>747.16</v>
      </c>
    </row>
    <row r="4370" customFormat="false" ht="15" hidden="false" customHeight="false" outlineLevel="0" collapsed="false">
      <c r="A4370" s="12" t="n">
        <v>4369</v>
      </c>
      <c r="B4370" s="12" t="n">
        <v>2290</v>
      </c>
      <c r="C4370" s="12" t="n">
        <v>62</v>
      </c>
      <c r="D4370" s="12" t="n">
        <v>1</v>
      </c>
      <c r="E4370" s="16" t="n">
        <v>1169</v>
      </c>
      <c r="F4370" s="12" t="n">
        <v>0</v>
      </c>
      <c r="G4370" s="12" t="str">
        <f aca="false">INDEX(Products!$C$2:$C$181,MATCH(C4370,Products!$A$2:$A$181,0))</f>
        <v>Fashion</v>
      </c>
      <c r="H4370" s="16" t="n">
        <f aca="false">INDEX(Products!$E$2:$E$181,MATCH(C4370,Products!$A$2:$A$181,0))</f>
        <v>668.68</v>
      </c>
      <c r="I4370" s="12" t="str">
        <f aca="false">INDEX(Orders!$G$2:$G$3525,MATCH(B4370,Orders!$A$2:$A$3525,0))</f>
        <v>Delivered</v>
      </c>
      <c r="J4370" s="16" t="n">
        <f aca="false">D4370*E4370*(1-F4370/100)</f>
        <v>1169</v>
      </c>
      <c r="K4370" s="16" t="n">
        <f aca="false">D4370*H4370</f>
        <v>668.68</v>
      </c>
      <c r="L4370" s="16" t="n">
        <f aca="false">J4370-K4370</f>
        <v>500.32</v>
      </c>
    </row>
    <row r="4371" customFormat="false" ht="15" hidden="false" customHeight="false" outlineLevel="0" collapsed="false">
      <c r="A4371" s="12" t="n">
        <v>4370</v>
      </c>
      <c r="B4371" s="12" t="n">
        <v>2291</v>
      </c>
      <c r="C4371" s="12" t="n">
        <v>41</v>
      </c>
      <c r="D4371" s="12" t="n">
        <v>1</v>
      </c>
      <c r="E4371" s="16" t="n">
        <v>4379</v>
      </c>
      <c r="F4371" s="12" t="n">
        <v>0</v>
      </c>
      <c r="G4371" s="12" t="str">
        <f aca="false">INDEX(Products!$C$2:$C$181,MATCH(C4371,Products!$A$2:$A$181,0))</f>
        <v>Home &amp; Kitchen</v>
      </c>
      <c r="H4371" s="16" t="n">
        <f aca="false">INDEX(Products!$E$2:$E$181,MATCH(C4371,Products!$A$2:$A$181,0))</f>
        <v>2954.33</v>
      </c>
      <c r="I4371" s="12" t="str">
        <f aca="false">INDEX(Orders!$G$2:$G$3525,MATCH(B4371,Orders!$A$2:$A$3525,0))</f>
        <v>Delivered</v>
      </c>
      <c r="J4371" s="16" t="n">
        <f aca="false">D4371*E4371*(1-F4371/100)</f>
        <v>4379</v>
      </c>
      <c r="K4371" s="16" t="n">
        <f aca="false">D4371*H4371</f>
        <v>2954.33</v>
      </c>
      <c r="L4371" s="16" t="n">
        <f aca="false">J4371-K4371</f>
        <v>1424.67</v>
      </c>
    </row>
    <row r="4372" customFormat="false" ht="15" hidden="false" customHeight="false" outlineLevel="0" collapsed="false">
      <c r="A4372" s="12" t="n">
        <v>4371</v>
      </c>
      <c r="B4372" s="12" t="n">
        <v>2291</v>
      </c>
      <c r="C4372" s="12" t="n">
        <v>127</v>
      </c>
      <c r="D4372" s="12" t="n">
        <v>1</v>
      </c>
      <c r="E4372" s="16" t="n">
        <v>3449</v>
      </c>
      <c r="F4372" s="12" t="n">
        <v>0</v>
      </c>
      <c r="G4372" s="12" t="str">
        <f aca="false">INDEX(Products!$C$2:$C$181,MATCH(C4372,Products!$A$2:$A$181,0))</f>
        <v>Sports &amp; Fitness</v>
      </c>
      <c r="H4372" s="16" t="n">
        <f aca="false">INDEX(Products!$E$2:$E$181,MATCH(C4372,Products!$A$2:$A$181,0))</f>
        <v>2115.56</v>
      </c>
      <c r="I4372" s="12" t="str">
        <f aca="false">INDEX(Orders!$G$2:$G$3525,MATCH(B4372,Orders!$A$2:$A$3525,0))</f>
        <v>Delivered</v>
      </c>
      <c r="J4372" s="16" t="n">
        <f aca="false">D4372*E4372*(1-F4372/100)</f>
        <v>3449</v>
      </c>
      <c r="K4372" s="16" t="n">
        <f aca="false">D4372*H4372</f>
        <v>2115.56</v>
      </c>
      <c r="L4372" s="16" t="n">
        <f aca="false">J4372-K4372</f>
        <v>1333.44</v>
      </c>
    </row>
    <row r="4373" customFormat="false" ht="15" hidden="false" customHeight="false" outlineLevel="0" collapsed="false">
      <c r="A4373" s="12" t="n">
        <v>4372</v>
      </c>
      <c r="B4373" s="12" t="n">
        <v>2292</v>
      </c>
      <c r="C4373" s="12" t="n">
        <v>79</v>
      </c>
      <c r="D4373" s="12" t="n">
        <v>1</v>
      </c>
      <c r="E4373" s="16" t="n">
        <v>2119</v>
      </c>
      <c r="F4373" s="12" t="n">
        <v>0</v>
      </c>
      <c r="G4373" s="12" t="str">
        <f aca="false">INDEX(Products!$C$2:$C$181,MATCH(C4373,Products!$A$2:$A$181,0))</f>
        <v>Fashion</v>
      </c>
      <c r="H4373" s="16" t="n">
        <f aca="false">INDEX(Products!$E$2:$E$181,MATCH(C4373,Products!$A$2:$A$181,0))</f>
        <v>1488.22</v>
      </c>
      <c r="I4373" s="12" t="str">
        <f aca="false">INDEX(Orders!$G$2:$G$3525,MATCH(B4373,Orders!$A$2:$A$3525,0))</f>
        <v>Delivered</v>
      </c>
      <c r="J4373" s="16" t="n">
        <f aca="false">D4373*E4373*(1-F4373/100)</f>
        <v>2119</v>
      </c>
      <c r="K4373" s="16" t="n">
        <f aca="false">D4373*H4373</f>
        <v>1488.22</v>
      </c>
      <c r="L4373" s="16" t="n">
        <f aca="false">J4373-K4373</f>
        <v>630.78</v>
      </c>
    </row>
    <row r="4374" customFormat="false" ht="15" hidden="false" customHeight="false" outlineLevel="0" collapsed="false">
      <c r="A4374" s="12" t="n">
        <v>4373</v>
      </c>
      <c r="B4374" s="12" t="n">
        <v>2292</v>
      </c>
      <c r="C4374" s="12" t="n">
        <v>1</v>
      </c>
      <c r="D4374" s="12" t="n">
        <v>1</v>
      </c>
      <c r="E4374" s="16" t="n">
        <v>2759</v>
      </c>
      <c r="F4374" s="12" t="n">
        <v>15</v>
      </c>
      <c r="G4374" s="12" t="str">
        <f aca="false">INDEX(Products!$C$2:$C$181,MATCH(C4374,Products!$A$2:$A$181,0))</f>
        <v>Electronics</v>
      </c>
      <c r="H4374" s="16" t="n">
        <f aca="false">INDEX(Products!$E$2:$E$181,MATCH(C4374,Products!$A$2:$A$181,0))</f>
        <v>2042.05</v>
      </c>
      <c r="I4374" s="12" t="str">
        <f aca="false">INDEX(Orders!$G$2:$G$3525,MATCH(B4374,Orders!$A$2:$A$3525,0))</f>
        <v>Delivered</v>
      </c>
      <c r="J4374" s="16" t="n">
        <f aca="false">D4374*E4374*(1-F4374/100)</f>
        <v>2345.15</v>
      </c>
      <c r="K4374" s="16" t="n">
        <f aca="false">D4374*H4374</f>
        <v>2042.05</v>
      </c>
      <c r="L4374" s="16" t="n">
        <f aca="false">J4374-K4374</f>
        <v>303.1</v>
      </c>
    </row>
    <row r="4375" customFormat="false" ht="15" hidden="false" customHeight="false" outlineLevel="0" collapsed="false">
      <c r="A4375" s="12" t="n">
        <v>4374</v>
      </c>
      <c r="B4375" s="12" t="n">
        <v>2292</v>
      </c>
      <c r="C4375" s="12" t="n">
        <v>32</v>
      </c>
      <c r="D4375" s="12" t="n">
        <v>1</v>
      </c>
      <c r="E4375" s="16" t="n">
        <v>4219</v>
      </c>
      <c r="F4375" s="12" t="n">
        <v>0</v>
      </c>
      <c r="G4375" s="12" t="str">
        <f aca="false">INDEX(Products!$C$2:$C$181,MATCH(C4375,Products!$A$2:$A$181,0))</f>
        <v>Home &amp; Kitchen</v>
      </c>
      <c r="H4375" s="16" t="n">
        <f aca="false">INDEX(Products!$E$2:$E$181,MATCH(C4375,Products!$A$2:$A$181,0))</f>
        <v>2621.48</v>
      </c>
      <c r="I4375" s="12" t="str">
        <f aca="false">INDEX(Orders!$G$2:$G$3525,MATCH(B4375,Orders!$A$2:$A$3525,0))</f>
        <v>Delivered</v>
      </c>
      <c r="J4375" s="16" t="n">
        <f aca="false">D4375*E4375*(1-F4375/100)</f>
        <v>4219</v>
      </c>
      <c r="K4375" s="16" t="n">
        <f aca="false">D4375*H4375</f>
        <v>2621.48</v>
      </c>
      <c r="L4375" s="16" t="n">
        <f aca="false">J4375-K4375</f>
        <v>1597.52</v>
      </c>
    </row>
    <row r="4376" customFormat="false" ht="15" hidden="false" customHeight="false" outlineLevel="0" collapsed="false">
      <c r="A4376" s="12" t="n">
        <v>4375</v>
      </c>
      <c r="B4376" s="12" t="n">
        <v>2293</v>
      </c>
      <c r="C4376" s="12" t="n">
        <v>174</v>
      </c>
      <c r="D4376" s="12" t="n">
        <v>1</v>
      </c>
      <c r="E4376" s="16" t="n">
        <v>619</v>
      </c>
      <c r="F4376" s="12" t="n">
        <v>0</v>
      </c>
      <c r="G4376" s="12" t="str">
        <f aca="false">INDEX(Products!$C$2:$C$181,MATCH(C4376,Products!$A$2:$A$181,0))</f>
        <v>Books &amp; Stationery</v>
      </c>
      <c r="H4376" s="16" t="n">
        <f aca="false">INDEX(Products!$E$2:$E$181,MATCH(C4376,Products!$A$2:$A$181,0))</f>
        <v>346.06</v>
      </c>
      <c r="I4376" s="12" t="str">
        <f aca="false">INDEX(Orders!$G$2:$G$3525,MATCH(B4376,Orders!$A$2:$A$3525,0))</f>
        <v>Delivered</v>
      </c>
      <c r="J4376" s="16" t="n">
        <f aca="false">D4376*E4376*(1-F4376/100)</f>
        <v>619</v>
      </c>
      <c r="K4376" s="16" t="n">
        <f aca="false">D4376*H4376</f>
        <v>346.06</v>
      </c>
      <c r="L4376" s="16" t="n">
        <f aca="false">J4376-K4376</f>
        <v>272.94</v>
      </c>
    </row>
    <row r="4377" customFormat="false" ht="15" hidden="false" customHeight="false" outlineLevel="0" collapsed="false">
      <c r="A4377" s="12" t="n">
        <v>4376</v>
      </c>
      <c r="B4377" s="12" t="n">
        <v>2293</v>
      </c>
      <c r="C4377" s="12" t="n">
        <v>16</v>
      </c>
      <c r="D4377" s="12" t="n">
        <v>1</v>
      </c>
      <c r="E4377" s="16" t="n">
        <v>3969</v>
      </c>
      <c r="F4377" s="12" t="n">
        <v>10</v>
      </c>
      <c r="G4377" s="12" t="str">
        <f aca="false">INDEX(Products!$C$2:$C$181,MATCH(C4377,Products!$A$2:$A$181,0))</f>
        <v>Electronics</v>
      </c>
      <c r="H4377" s="16" t="n">
        <f aca="false">INDEX(Products!$E$2:$E$181,MATCH(C4377,Products!$A$2:$A$181,0))</f>
        <v>2318.31</v>
      </c>
      <c r="I4377" s="12" t="str">
        <f aca="false">INDEX(Orders!$G$2:$G$3525,MATCH(B4377,Orders!$A$2:$A$3525,0))</f>
        <v>Delivered</v>
      </c>
      <c r="J4377" s="16" t="n">
        <f aca="false">D4377*E4377*(1-F4377/100)</f>
        <v>3572.1</v>
      </c>
      <c r="K4377" s="16" t="n">
        <f aca="false">D4377*H4377</f>
        <v>2318.31</v>
      </c>
      <c r="L4377" s="16" t="n">
        <f aca="false">J4377-K4377</f>
        <v>1253.79</v>
      </c>
    </row>
    <row r="4378" customFormat="false" ht="15" hidden="false" customHeight="false" outlineLevel="0" collapsed="false">
      <c r="A4378" s="12" t="n">
        <v>4377</v>
      </c>
      <c r="B4378" s="12" t="n">
        <v>2293</v>
      </c>
      <c r="C4378" s="12" t="n">
        <v>134</v>
      </c>
      <c r="D4378" s="12" t="n">
        <v>1</v>
      </c>
      <c r="E4378" s="16" t="n">
        <v>2869</v>
      </c>
      <c r="F4378" s="12" t="n">
        <v>5</v>
      </c>
      <c r="G4378" s="12" t="str">
        <f aca="false">INDEX(Products!$C$2:$C$181,MATCH(C4378,Products!$A$2:$A$181,0))</f>
        <v>Sports &amp; Fitness</v>
      </c>
      <c r="H4378" s="16" t="n">
        <f aca="false">INDEX(Products!$E$2:$E$181,MATCH(C4378,Products!$A$2:$A$181,0))</f>
        <v>1981.04</v>
      </c>
      <c r="I4378" s="12" t="str">
        <f aca="false">INDEX(Orders!$G$2:$G$3525,MATCH(B4378,Orders!$A$2:$A$3525,0))</f>
        <v>Delivered</v>
      </c>
      <c r="J4378" s="16" t="n">
        <f aca="false">D4378*E4378*(1-F4378/100)</f>
        <v>2725.55</v>
      </c>
      <c r="K4378" s="16" t="n">
        <f aca="false">D4378*H4378</f>
        <v>1981.04</v>
      </c>
      <c r="L4378" s="16" t="n">
        <f aca="false">J4378-K4378</f>
        <v>744.51</v>
      </c>
    </row>
    <row r="4379" customFormat="false" ht="15" hidden="false" customHeight="false" outlineLevel="0" collapsed="false">
      <c r="A4379" s="12" t="n">
        <v>4378</v>
      </c>
      <c r="B4379" s="12" t="n">
        <v>2294</v>
      </c>
      <c r="C4379" s="12" t="n">
        <v>27</v>
      </c>
      <c r="D4379" s="12" t="n">
        <v>1</v>
      </c>
      <c r="E4379" s="16" t="n">
        <v>5699</v>
      </c>
      <c r="F4379" s="12" t="n">
        <v>0</v>
      </c>
      <c r="G4379" s="12" t="str">
        <f aca="false">INDEX(Products!$C$2:$C$181,MATCH(C4379,Products!$A$2:$A$181,0))</f>
        <v>Electronics</v>
      </c>
      <c r="H4379" s="16" t="n">
        <f aca="false">INDEX(Products!$E$2:$E$181,MATCH(C4379,Products!$A$2:$A$181,0))</f>
        <v>4154.37</v>
      </c>
      <c r="I4379" s="12" t="str">
        <f aca="false">INDEX(Orders!$G$2:$G$3525,MATCH(B4379,Orders!$A$2:$A$3525,0))</f>
        <v>Delivered</v>
      </c>
      <c r="J4379" s="16" t="n">
        <f aca="false">D4379*E4379*(1-F4379/100)</f>
        <v>5699</v>
      </c>
      <c r="K4379" s="16" t="n">
        <f aca="false">D4379*H4379</f>
        <v>4154.37</v>
      </c>
      <c r="L4379" s="16" t="n">
        <f aca="false">J4379-K4379</f>
        <v>1544.63</v>
      </c>
    </row>
    <row r="4380" customFormat="false" ht="15" hidden="false" customHeight="false" outlineLevel="0" collapsed="false">
      <c r="A4380" s="12" t="n">
        <v>4379</v>
      </c>
      <c r="B4380" s="12" t="n">
        <v>2295</v>
      </c>
      <c r="C4380" s="12" t="n">
        <v>116</v>
      </c>
      <c r="D4380" s="12" t="n">
        <v>1</v>
      </c>
      <c r="E4380" s="16" t="n">
        <v>1469</v>
      </c>
      <c r="F4380" s="12" t="n">
        <v>0</v>
      </c>
      <c r="G4380" s="12" t="str">
        <f aca="false">INDEX(Products!$C$2:$C$181,MATCH(C4380,Products!$A$2:$A$181,0))</f>
        <v>Beauty</v>
      </c>
      <c r="H4380" s="16" t="n">
        <f aca="false">INDEX(Products!$E$2:$E$181,MATCH(C4380,Products!$A$2:$A$181,0))</f>
        <v>955.62</v>
      </c>
      <c r="I4380" s="12" t="str">
        <f aca="false">INDEX(Orders!$G$2:$G$3525,MATCH(B4380,Orders!$A$2:$A$3525,0))</f>
        <v>Delivered</v>
      </c>
      <c r="J4380" s="16" t="n">
        <f aca="false">D4380*E4380*(1-F4380/100)</f>
        <v>1469</v>
      </c>
      <c r="K4380" s="16" t="n">
        <f aca="false">D4380*H4380</f>
        <v>955.62</v>
      </c>
      <c r="L4380" s="16" t="n">
        <f aca="false">J4380-K4380</f>
        <v>513.38</v>
      </c>
    </row>
    <row r="4381" customFormat="false" ht="15" hidden="false" customHeight="false" outlineLevel="0" collapsed="false">
      <c r="A4381" s="12" t="n">
        <v>4380</v>
      </c>
      <c r="B4381" s="12" t="n">
        <v>2295</v>
      </c>
      <c r="C4381" s="12" t="n">
        <v>112</v>
      </c>
      <c r="D4381" s="12" t="n">
        <v>1</v>
      </c>
      <c r="E4381" s="16" t="n">
        <v>309</v>
      </c>
      <c r="F4381" s="12" t="n">
        <v>20</v>
      </c>
      <c r="G4381" s="12" t="str">
        <f aca="false">INDEX(Products!$C$2:$C$181,MATCH(C4381,Products!$A$2:$A$181,0))</f>
        <v>Beauty</v>
      </c>
      <c r="H4381" s="16" t="n">
        <f aca="false">INDEX(Products!$E$2:$E$181,MATCH(C4381,Products!$A$2:$A$181,0))</f>
        <v>192.67</v>
      </c>
      <c r="I4381" s="12" t="str">
        <f aca="false">INDEX(Orders!$G$2:$G$3525,MATCH(B4381,Orders!$A$2:$A$3525,0))</f>
        <v>Delivered</v>
      </c>
      <c r="J4381" s="16" t="n">
        <f aca="false">D4381*E4381*(1-F4381/100)</f>
        <v>247.2</v>
      </c>
      <c r="K4381" s="16" t="n">
        <f aca="false">D4381*H4381</f>
        <v>192.67</v>
      </c>
      <c r="L4381" s="16" t="n">
        <f aca="false">J4381-K4381</f>
        <v>54.53</v>
      </c>
    </row>
    <row r="4382" customFormat="false" ht="15" hidden="false" customHeight="false" outlineLevel="0" collapsed="false">
      <c r="A4382" s="12" t="n">
        <v>4381</v>
      </c>
      <c r="B4382" s="12" t="n">
        <v>2296</v>
      </c>
      <c r="C4382" s="12" t="n">
        <v>153</v>
      </c>
      <c r="D4382" s="12" t="n">
        <v>1</v>
      </c>
      <c r="E4382" s="16" t="n">
        <v>689</v>
      </c>
      <c r="F4382" s="12" t="n">
        <v>0</v>
      </c>
      <c r="G4382" s="12" t="str">
        <f aca="false">INDEX(Products!$C$2:$C$181,MATCH(C4382,Products!$A$2:$A$181,0))</f>
        <v>Books &amp; Stationery</v>
      </c>
      <c r="H4382" s="16" t="n">
        <f aca="false">INDEX(Products!$E$2:$E$181,MATCH(C4382,Products!$A$2:$A$181,0))</f>
        <v>513.42</v>
      </c>
      <c r="I4382" s="12" t="str">
        <f aca="false">INDEX(Orders!$G$2:$G$3525,MATCH(B4382,Orders!$A$2:$A$3525,0))</f>
        <v>Delivered</v>
      </c>
      <c r="J4382" s="16" t="n">
        <f aca="false">D4382*E4382*(1-F4382/100)</f>
        <v>689</v>
      </c>
      <c r="K4382" s="16" t="n">
        <f aca="false">D4382*H4382</f>
        <v>513.42</v>
      </c>
      <c r="L4382" s="16" t="n">
        <f aca="false">J4382-K4382</f>
        <v>175.58</v>
      </c>
    </row>
    <row r="4383" customFormat="false" ht="15" hidden="false" customHeight="false" outlineLevel="0" collapsed="false">
      <c r="A4383" s="12" t="n">
        <v>4382</v>
      </c>
      <c r="B4383" s="12" t="n">
        <v>2297</v>
      </c>
      <c r="C4383" s="12" t="n">
        <v>118</v>
      </c>
      <c r="D4383" s="12" t="n">
        <v>3</v>
      </c>
      <c r="E4383" s="16" t="n">
        <v>479</v>
      </c>
      <c r="F4383" s="12" t="n">
        <v>0</v>
      </c>
      <c r="G4383" s="12" t="str">
        <f aca="false">INDEX(Products!$C$2:$C$181,MATCH(C4383,Products!$A$2:$A$181,0))</f>
        <v>Beauty</v>
      </c>
      <c r="H4383" s="16" t="n">
        <f aca="false">INDEX(Products!$E$2:$E$181,MATCH(C4383,Products!$A$2:$A$181,0))</f>
        <v>332.66</v>
      </c>
      <c r="I4383" s="12" t="str">
        <f aca="false">INDEX(Orders!$G$2:$G$3525,MATCH(B4383,Orders!$A$2:$A$3525,0))</f>
        <v>Delivered</v>
      </c>
      <c r="J4383" s="16" t="n">
        <f aca="false">D4383*E4383*(1-F4383/100)</f>
        <v>1437</v>
      </c>
      <c r="K4383" s="16" t="n">
        <f aca="false">D4383*H4383</f>
        <v>997.98</v>
      </c>
      <c r="L4383" s="16" t="n">
        <f aca="false">J4383-K4383</f>
        <v>439.02</v>
      </c>
    </row>
    <row r="4384" customFormat="false" ht="15" hidden="false" customHeight="false" outlineLevel="0" collapsed="false">
      <c r="A4384" s="12" t="n">
        <v>4383</v>
      </c>
      <c r="B4384" s="12" t="n">
        <v>2298</v>
      </c>
      <c r="C4384" s="12" t="n">
        <v>76</v>
      </c>
      <c r="D4384" s="12" t="n">
        <v>1</v>
      </c>
      <c r="E4384" s="16" t="n">
        <v>2759</v>
      </c>
      <c r="F4384" s="12" t="n">
        <v>0</v>
      </c>
      <c r="G4384" s="12" t="str">
        <f aca="false">INDEX(Products!$C$2:$C$181,MATCH(C4384,Products!$A$2:$A$181,0))</f>
        <v>Fashion</v>
      </c>
      <c r="H4384" s="16" t="n">
        <f aca="false">INDEX(Products!$E$2:$E$181,MATCH(C4384,Products!$A$2:$A$181,0))</f>
        <v>1649.64</v>
      </c>
      <c r="I4384" s="12" t="str">
        <f aca="false">INDEX(Orders!$G$2:$G$3525,MATCH(B4384,Orders!$A$2:$A$3525,0))</f>
        <v>Cancelled</v>
      </c>
      <c r="J4384" s="16" t="n">
        <f aca="false">D4384*E4384*(1-F4384/100)</f>
        <v>2759</v>
      </c>
      <c r="K4384" s="16" t="n">
        <f aca="false">D4384*H4384</f>
        <v>1649.64</v>
      </c>
      <c r="L4384" s="16" t="n">
        <f aca="false">J4384-K4384</f>
        <v>1109.36</v>
      </c>
    </row>
    <row r="4385" customFormat="false" ht="15" hidden="false" customHeight="false" outlineLevel="0" collapsed="false">
      <c r="A4385" s="12" t="n">
        <v>4384</v>
      </c>
      <c r="B4385" s="12" t="n">
        <v>2299</v>
      </c>
      <c r="C4385" s="12" t="n">
        <v>177</v>
      </c>
      <c r="D4385" s="12" t="n">
        <v>3</v>
      </c>
      <c r="E4385" s="16" t="n">
        <v>639</v>
      </c>
      <c r="F4385" s="12" t="n">
        <v>0</v>
      </c>
      <c r="G4385" s="12" t="str">
        <f aca="false">INDEX(Products!$C$2:$C$181,MATCH(C4385,Products!$A$2:$A$181,0))</f>
        <v>Books &amp; Stationery</v>
      </c>
      <c r="H4385" s="16" t="n">
        <f aca="false">INDEX(Products!$E$2:$E$181,MATCH(C4385,Products!$A$2:$A$181,0))</f>
        <v>372.27</v>
      </c>
      <c r="I4385" s="12" t="str">
        <f aca="false">INDEX(Orders!$G$2:$G$3525,MATCH(B4385,Orders!$A$2:$A$3525,0))</f>
        <v>Delivered</v>
      </c>
      <c r="J4385" s="16" t="n">
        <f aca="false">D4385*E4385*(1-F4385/100)</f>
        <v>1917</v>
      </c>
      <c r="K4385" s="16" t="n">
        <f aca="false">D4385*H4385</f>
        <v>1116.81</v>
      </c>
      <c r="L4385" s="16" t="n">
        <f aca="false">J4385-K4385</f>
        <v>800.19</v>
      </c>
    </row>
    <row r="4386" customFormat="false" ht="15" hidden="false" customHeight="false" outlineLevel="0" collapsed="false">
      <c r="A4386" s="12" t="n">
        <v>4385</v>
      </c>
      <c r="B4386" s="12" t="n">
        <v>2300</v>
      </c>
      <c r="C4386" s="12" t="n">
        <v>35</v>
      </c>
      <c r="D4386" s="12" t="n">
        <v>1</v>
      </c>
      <c r="E4386" s="16" t="n">
        <v>749</v>
      </c>
      <c r="F4386" s="12" t="n">
        <v>0</v>
      </c>
      <c r="G4386" s="12" t="str">
        <f aca="false">INDEX(Products!$C$2:$C$181,MATCH(C4386,Products!$A$2:$A$181,0))</f>
        <v>Home &amp; Kitchen</v>
      </c>
      <c r="H4386" s="16" t="n">
        <f aca="false">INDEX(Products!$E$2:$E$181,MATCH(C4386,Products!$A$2:$A$181,0))</f>
        <v>559.79</v>
      </c>
      <c r="I4386" s="12" t="str">
        <f aca="false">INDEX(Orders!$G$2:$G$3525,MATCH(B4386,Orders!$A$2:$A$3525,0))</f>
        <v>Delivered</v>
      </c>
      <c r="J4386" s="16" t="n">
        <f aca="false">D4386*E4386*(1-F4386/100)</f>
        <v>749</v>
      </c>
      <c r="K4386" s="16" t="n">
        <f aca="false">D4386*H4386</f>
        <v>559.79</v>
      </c>
      <c r="L4386" s="16" t="n">
        <f aca="false">J4386-K4386</f>
        <v>189.21</v>
      </c>
    </row>
    <row r="4387" customFormat="false" ht="15" hidden="false" customHeight="false" outlineLevel="0" collapsed="false">
      <c r="A4387" s="12" t="n">
        <v>4386</v>
      </c>
      <c r="B4387" s="12" t="n">
        <v>2301</v>
      </c>
      <c r="C4387" s="12" t="n">
        <v>80</v>
      </c>
      <c r="D4387" s="12" t="n">
        <v>1</v>
      </c>
      <c r="E4387" s="16" t="n">
        <v>949</v>
      </c>
      <c r="F4387" s="12" t="n">
        <v>15</v>
      </c>
      <c r="G4387" s="12" t="str">
        <f aca="false">INDEX(Products!$C$2:$C$181,MATCH(C4387,Products!$A$2:$A$181,0))</f>
        <v>Fashion</v>
      </c>
      <c r="H4387" s="16" t="n">
        <f aca="false">INDEX(Products!$E$2:$E$181,MATCH(C4387,Products!$A$2:$A$181,0))</f>
        <v>660.17</v>
      </c>
      <c r="I4387" s="12" t="str">
        <f aca="false">INDEX(Orders!$G$2:$G$3525,MATCH(B4387,Orders!$A$2:$A$3525,0))</f>
        <v>Delivered</v>
      </c>
      <c r="J4387" s="16" t="n">
        <f aca="false">D4387*E4387*(1-F4387/100)</f>
        <v>806.65</v>
      </c>
      <c r="K4387" s="16" t="n">
        <f aca="false">D4387*H4387</f>
        <v>660.17</v>
      </c>
      <c r="L4387" s="16" t="n">
        <f aca="false">J4387-K4387</f>
        <v>146.48</v>
      </c>
    </row>
    <row r="4388" customFormat="false" ht="15" hidden="false" customHeight="false" outlineLevel="0" collapsed="false">
      <c r="A4388" s="12" t="n">
        <v>4387</v>
      </c>
      <c r="B4388" s="12" t="n">
        <v>2301</v>
      </c>
      <c r="C4388" s="12" t="n">
        <v>28</v>
      </c>
      <c r="D4388" s="12" t="n">
        <v>2</v>
      </c>
      <c r="E4388" s="16" t="n">
        <v>3919</v>
      </c>
      <c r="F4388" s="12" t="n">
        <v>0</v>
      </c>
      <c r="G4388" s="12" t="str">
        <f aca="false">INDEX(Products!$C$2:$C$181,MATCH(C4388,Products!$A$2:$A$181,0))</f>
        <v>Electronics</v>
      </c>
      <c r="H4388" s="16" t="n">
        <f aca="false">INDEX(Products!$E$2:$E$181,MATCH(C4388,Products!$A$2:$A$181,0))</f>
        <v>2878.02</v>
      </c>
      <c r="I4388" s="12" t="str">
        <f aca="false">INDEX(Orders!$G$2:$G$3525,MATCH(B4388,Orders!$A$2:$A$3525,0))</f>
        <v>Delivered</v>
      </c>
      <c r="J4388" s="16" t="n">
        <f aca="false">D4388*E4388*(1-F4388/100)</f>
        <v>7838</v>
      </c>
      <c r="K4388" s="16" t="n">
        <f aca="false">D4388*H4388</f>
        <v>5756.04</v>
      </c>
      <c r="L4388" s="16" t="n">
        <f aca="false">J4388-K4388</f>
        <v>2081.96</v>
      </c>
    </row>
    <row r="4389" customFormat="false" ht="15" hidden="false" customHeight="false" outlineLevel="0" collapsed="false">
      <c r="A4389" s="12" t="n">
        <v>4388</v>
      </c>
      <c r="B4389" s="12" t="n">
        <v>2301</v>
      </c>
      <c r="C4389" s="12" t="n">
        <v>166</v>
      </c>
      <c r="D4389" s="12" t="n">
        <v>1</v>
      </c>
      <c r="E4389" s="16" t="n">
        <v>389</v>
      </c>
      <c r="F4389" s="12" t="n">
        <v>0</v>
      </c>
      <c r="G4389" s="12" t="str">
        <f aca="false">INDEX(Products!$C$2:$C$181,MATCH(C4389,Products!$A$2:$A$181,0))</f>
        <v>Books &amp; Stationery</v>
      </c>
      <c r="H4389" s="16" t="n">
        <f aca="false">INDEX(Products!$E$2:$E$181,MATCH(C4389,Products!$A$2:$A$181,0))</f>
        <v>272.91</v>
      </c>
      <c r="I4389" s="12" t="str">
        <f aca="false">INDEX(Orders!$G$2:$G$3525,MATCH(B4389,Orders!$A$2:$A$3525,0))</f>
        <v>Delivered</v>
      </c>
      <c r="J4389" s="16" t="n">
        <f aca="false">D4389*E4389*(1-F4389/100)</f>
        <v>389</v>
      </c>
      <c r="K4389" s="16" t="n">
        <f aca="false">D4389*H4389</f>
        <v>272.91</v>
      </c>
      <c r="L4389" s="16" t="n">
        <f aca="false">J4389-K4389</f>
        <v>116.09</v>
      </c>
    </row>
    <row r="4390" customFormat="false" ht="15" hidden="false" customHeight="false" outlineLevel="0" collapsed="false">
      <c r="A4390" s="12" t="n">
        <v>4389</v>
      </c>
      <c r="B4390" s="12" t="n">
        <v>2302</v>
      </c>
      <c r="C4390" s="12" t="n">
        <v>179</v>
      </c>
      <c r="D4390" s="12" t="n">
        <v>3</v>
      </c>
      <c r="E4390" s="16" t="n">
        <v>129</v>
      </c>
      <c r="F4390" s="12" t="n">
        <v>5</v>
      </c>
      <c r="G4390" s="12" t="str">
        <f aca="false">INDEX(Products!$C$2:$C$181,MATCH(C4390,Products!$A$2:$A$181,0))</f>
        <v>Books &amp; Stationery</v>
      </c>
      <c r="H4390" s="16" t="n">
        <f aca="false">INDEX(Products!$E$2:$E$181,MATCH(C4390,Products!$A$2:$A$181,0))</f>
        <v>86.06</v>
      </c>
      <c r="I4390" s="12" t="str">
        <f aca="false">INDEX(Orders!$G$2:$G$3525,MATCH(B4390,Orders!$A$2:$A$3525,0))</f>
        <v>Delivered</v>
      </c>
      <c r="J4390" s="16" t="n">
        <f aca="false">D4390*E4390*(1-F4390/100)</f>
        <v>367.65</v>
      </c>
      <c r="K4390" s="16" t="n">
        <f aca="false">D4390*H4390</f>
        <v>258.18</v>
      </c>
      <c r="L4390" s="16" t="n">
        <f aca="false">J4390-K4390</f>
        <v>109.47</v>
      </c>
    </row>
    <row r="4391" customFormat="false" ht="15" hidden="false" customHeight="false" outlineLevel="0" collapsed="false">
      <c r="A4391" s="12" t="n">
        <v>4390</v>
      </c>
      <c r="B4391" s="12" t="n">
        <v>2302</v>
      </c>
      <c r="C4391" s="12" t="n">
        <v>49</v>
      </c>
      <c r="D4391" s="12" t="n">
        <v>1</v>
      </c>
      <c r="E4391" s="16" t="n">
        <v>2809</v>
      </c>
      <c r="F4391" s="12" t="n">
        <v>15</v>
      </c>
      <c r="G4391" s="12" t="str">
        <f aca="false">INDEX(Products!$C$2:$C$181,MATCH(C4391,Products!$A$2:$A$181,0))</f>
        <v>Home &amp; Kitchen</v>
      </c>
      <c r="H4391" s="16" t="n">
        <f aca="false">INDEX(Products!$E$2:$E$181,MATCH(C4391,Products!$A$2:$A$181,0))</f>
        <v>1785.14</v>
      </c>
      <c r="I4391" s="12" t="str">
        <f aca="false">INDEX(Orders!$G$2:$G$3525,MATCH(B4391,Orders!$A$2:$A$3525,0))</f>
        <v>Delivered</v>
      </c>
      <c r="J4391" s="16" t="n">
        <f aca="false">D4391*E4391*(1-F4391/100)</f>
        <v>2387.65</v>
      </c>
      <c r="K4391" s="16" t="n">
        <f aca="false">D4391*H4391</f>
        <v>1785.14</v>
      </c>
      <c r="L4391" s="16" t="n">
        <f aca="false">J4391-K4391</f>
        <v>602.51</v>
      </c>
    </row>
    <row r="4392" customFormat="false" ht="15" hidden="false" customHeight="false" outlineLevel="0" collapsed="false">
      <c r="A4392" s="12" t="n">
        <v>4391</v>
      </c>
      <c r="B4392" s="12" t="n">
        <v>2302</v>
      </c>
      <c r="C4392" s="12" t="n">
        <v>61</v>
      </c>
      <c r="D4392" s="12" t="n">
        <v>1</v>
      </c>
      <c r="E4392" s="16" t="n">
        <v>2489</v>
      </c>
      <c r="F4392" s="12" t="n">
        <v>0</v>
      </c>
      <c r="G4392" s="12" t="str">
        <f aca="false">INDEX(Products!$C$2:$C$181,MATCH(C4392,Products!$A$2:$A$181,0))</f>
        <v>Fashion</v>
      </c>
      <c r="H4392" s="16" t="n">
        <f aca="false">INDEX(Products!$E$2:$E$181,MATCH(C4392,Products!$A$2:$A$181,0))</f>
        <v>1815.02</v>
      </c>
      <c r="I4392" s="12" t="str">
        <f aca="false">INDEX(Orders!$G$2:$G$3525,MATCH(B4392,Orders!$A$2:$A$3525,0))</f>
        <v>Delivered</v>
      </c>
      <c r="J4392" s="16" t="n">
        <f aca="false">D4392*E4392*(1-F4392/100)</f>
        <v>2489</v>
      </c>
      <c r="K4392" s="16" t="n">
        <f aca="false">D4392*H4392</f>
        <v>1815.02</v>
      </c>
      <c r="L4392" s="16" t="n">
        <f aca="false">J4392-K4392</f>
        <v>673.98</v>
      </c>
    </row>
    <row r="4393" customFormat="false" ht="15" hidden="false" customHeight="false" outlineLevel="0" collapsed="false">
      <c r="A4393" s="12" t="n">
        <v>4392</v>
      </c>
      <c r="B4393" s="12" t="n">
        <v>2303</v>
      </c>
      <c r="C4393" s="12" t="n">
        <v>40</v>
      </c>
      <c r="D4393" s="12" t="n">
        <v>1</v>
      </c>
      <c r="E4393" s="16" t="n">
        <v>2059</v>
      </c>
      <c r="F4393" s="12" t="n">
        <v>5</v>
      </c>
      <c r="G4393" s="12" t="str">
        <f aca="false">INDEX(Products!$C$2:$C$181,MATCH(C4393,Products!$A$2:$A$181,0))</f>
        <v>Home &amp; Kitchen</v>
      </c>
      <c r="H4393" s="16" t="n">
        <f aca="false">INDEX(Products!$E$2:$E$181,MATCH(C4393,Products!$A$2:$A$181,0))</f>
        <v>1180.16</v>
      </c>
      <c r="I4393" s="12" t="str">
        <f aca="false">INDEX(Orders!$G$2:$G$3525,MATCH(B4393,Orders!$A$2:$A$3525,0))</f>
        <v>Delivered</v>
      </c>
      <c r="J4393" s="16" t="n">
        <f aca="false">D4393*E4393*(1-F4393/100)</f>
        <v>1956.05</v>
      </c>
      <c r="K4393" s="16" t="n">
        <f aca="false">D4393*H4393</f>
        <v>1180.16</v>
      </c>
      <c r="L4393" s="16" t="n">
        <f aca="false">J4393-K4393</f>
        <v>775.89</v>
      </c>
    </row>
    <row r="4394" customFormat="false" ht="15" hidden="false" customHeight="false" outlineLevel="0" collapsed="false">
      <c r="A4394" s="12" t="n">
        <v>4393</v>
      </c>
      <c r="B4394" s="12" t="n">
        <v>2303</v>
      </c>
      <c r="C4394" s="12" t="n">
        <v>127</v>
      </c>
      <c r="D4394" s="12" t="n">
        <v>1</v>
      </c>
      <c r="E4394" s="16" t="n">
        <v>3449</v>
      </c>
      <c r="F4394" s="12" t="n">
        <v>0</v>
      </c>
      <c r="G4394" s="12" t="str">
        <f aca="false">INDEX(Products!$C$2:$C$181,MATCH(C4394,Products!$A$2:$A$181,0))</f>
        <v>Sports &amp; Fitness</v>
      </c>
      <c r="H4394" s="16" t="n">
        <f aca="false">INDEX(Products!$E$2:$E$181,MATCH(C4394,Products!$A$2:$A$181,0))</f>
        <v>2115.56</v>
      </c>
      <c r="I4394" s="12" t="str">
        <f aca="false">INDEX(Orders!$G$2:$G$3525,MATCH(B4394,Orders!$A$2:$A$3525,0))</f>
        <v>Delivered</v>
      </c>
      <c r="J4394" s="16" t="n">
        <f aca="false">D4394*E4394*(1-F4394/100)</f>
        <v>3449</v>
      </c>
      <c r="K4394" s="16" t="n">
        <f aca="false">D4394*H4394</f>
        <v>2115.56</v>
      </c>
      <c r="L4394" s="16" t="n">
        <f aca="false">J4394-K4394</f>
        <v>1333.44</v>
      </c>
    </row>
    <row r="4395" customFormat="false" ht="15" hidden="false" customHeight="false" outlineLevel="0" collapsed="false">
      <c r="A4395" s="12" t="n">
        <v>4394</v>
      </c>
      <c r="B4395" s="12" t="n">
        <v>2304</v>
      </c>
      <c r="C4395" s="12" t="n">
        <v>46</v>
      </c>
      <c r="D4395" s="12" t="n">
        <v>2</v>
      </c>
      <c r="E4395" s="16" t="n">
        <v>959</v>
      </c>
      <c r="F4395" s="12" t="n">
        <v>0</v>
      </c>
      <c r="G4395" s="12" t="str">
        <f aca="false">INDEX(Products!$C$2:$C$181,MATCH(C4395,Products!$A$2:$A$181,0))</f>
        <v>Home &amp; Kitchen</v>
      </c>
      <c r="H4395" s="16" t="n">
        <f aca="false">INDEX(Products!$E$2:$E$181,MATCH(C4395,Products!$A$2:$A$181,0))</f>
        <v>664.25</v>
      </c>
      <c r="I4395" s="12" t="str">
        <f aca="false">INDEX(Orders!$G$2:$G$3525,MATCH(B4395,Orders!$A$2:$A$3525,0))</f>
        <v>Cancelled</v>
      </c>
      <c r="J4395" s="16" t="n">
        <f aca="false">D4395*E4395*(1-F4395/100)</f>
        <v>1918</v>
      </c>
      <c r="K4395" s="16" t="n">
        <f aca="false">D4395*H4395</f>
        <v>1328.5</v>
      </c>
      <c r="L4395" s="16" t="n">
        <f aca="false">J4395-K4395</f>
        <v>589.5</v>
      </c>
    </row>
    <row r="4396" customFormat="false" ht="15" hidden="false" customHeight="false" outlineLevel="0" collapsed="false">
      <c r="A4396" s="12" t="n">
        <v>4395</v>
      </c>
      <c r="B4396" s="12" t="n">
        <v>2305</v>
      </c>
      <c r="C4396" s="12" t="n">
        <v>41</v>
      </c>
      <c r="D4396" s="12" t="n">
        <v>1</v>
      </c>
      <c r="E4396" s="16" t="n">
        <v>4379</v>
      </c>
      <c r="F4396" s="12" t="n">
        <v>0</v>
      </c>
      <c r="G4396" s="12" t="str">
        <f aca="false">INDEX(Products!$C$2:$C$181,MATCH(C4396,Products!$A$2:$A$181,0))</f>
        <v>Home &amp; Kitchen</v>
      </c>
      <c r="H4396" s="16" t="n">
        <f aca="false">INDEX(Products!$E$2:$E$181,MATCH(C4396,Products!$A$2:$A$181,0))</f>
        <v>2954.33</v>
      </c>
      <c r="I4396" s="12" t="str">
        <f aca="false">INDEX(Orders!$G$2:$G$3525,MATCH(B4396,Orders!$A$2:$A$3525,0))</f>
        <v>Delivered</v>
      </c>
      <c r="J4396" s="16" t="n">
        <f aca="false">D4396*E4396*(1-F4396/100)</f>
        <v>4379</v>
      </c>
      <c r="K4396" s="16" t="n">
        <f aca="false">D4396*H4396</f>
        <v>2954.33</v>
      </c>
      <c r="L4396" s="16" t="n">
        <f aca="false">J4396-K4396</f>
        <v>1424.67</v>
      </c>
    </row>
    <row r="4397" customFormat="false" ht="15" hidden="false" customHeight="false" outlineLevel="0" collapsed="false">
      <c r="A4397" s="12" t="n">
        <v>4396</v>
      </c>
      <c r="B4397" s="12" t="n">
        <v>2306</v>
      </c>
      <c r="C4397" s="12" t="n">
        <v>60</v>
      </c>
      <c r="D4397" s="12" t="n">
        <v>1</v>
      </c>
      <c r="E4397" s="16" t="n">
        <v>4519</v>
      </c>
      <c r="F4397" s="12" t="n">
        <v>0</v>
      </c>
      <c r="G4397" s="12" t="str">
        <f aca="false">INDEX(Products!$C$2:$C$181,MATCH(C4397,Products!$A$2:$A$181,0))</f>
        <v>Home &amp; Kitchen</v>
      </c>
      <c r="H4397" s="16" t="n">
        <f aca="false">INDEX(Products!$E$2:$E$181,MATCH(C4397,Products!$A$2:$A$181,0))</f>
        <v>2972.91</v>
      </c>
      <c r="I4397" s="12" t="str">
        <f aca="false">INDEX(Orders!$G$2:$G$3525,MATCH(B4397,Orders!$A$2:$A$3525,0))</f>
        <v>Delivered</v>
      </c>
      <c r="J4397" s="16" t="n">
        <f aca="false">D4397*E4397*(1-F4397/100)</f>
        <v>4519</v>
      </c>
      <c r="K4397" s="16" t="n">
        <f aca="false">D4397*H4397</f>
        <v>2972.91</v>
      </c>
      <c r="L4397" s="16" t="n">
        <f aca="false">J4397-K4397</f>
        <v>1546.09</v>
      </c>
    </row>
    <row r="4398" customFormat="false" ht="15" hidden="false" customHeight="false" outlineLevel="0" collapsed="false">
      <c r="A4398" s="12" t="n">
        <v>4397</v>
      </c>
      <c r="B4398" s="12" t="n">
        <v>2307</v>
      </c>
      <c r="C4398" s="12" t="n">
        <v>75</v>
      </c>
      <c r="D4398" s="12" t="n">
        <v>1</v>
      </c>
      <c r="E4398" s="16" t="n">
        <v>449</v>
      </c>
      <c r="F4398" s="12" t="n">
        <v>0</v>
      </c>
      <c r="G4398" s="12" t="str">
        <f aca="false">INDEX(Products!$C$2:$C$181,MATCH(C4398,Products!$A$2:$A$181,0))</f>
        <v>Fashion</v>
      </c>
      <c r="H4398" s="16" t="n">
        <f aca="false">INDEX(Products!$E$2:$E$181,MATCH(C4398,Products!$A$2:$A$181,0))</f>
        <v>271.97</v>
      </c>
      <c r="I4398" s="12" t="str">
        <f aca="false">INDEX(Orders!$G$2:$G$3525,MATCH(B4398,Orders!$A$2:$A$3525,0))</f>
        <v>Returned</v>
      </c>
      <c r="J4398" s="16" t="n">
        <f aca="false">D4398*E4398*(1-F4398/100)</f>
        <v>449</v>
      </c>
      <c r="K4398" s="16" t="n">
        <f aca="false">D4398*H4398</f>
        <v>271.97</v>
      </c>
      <c r="L4398" s="16" t="n">
        <f aca="false">J4398-K4398</f>
        <v>177.03</v>
      </c>
    </row>
    <row r="4399" customFormat="false" ht="15" hidden="false" customHeight="false" outlineLevel="0" collapsed="false">
      <c r="A4399" s="12" t="n">
        <v>4398</v>
      </c>
      <c r="B4399" s="12" t="n">
        <v>2307</v>
      </c>
      <c r="C4399" s="12" t="n">
        <v>52</v>
      </c>
      <c r="D4399" s="12" t="n">
        <v>1</v>
      </c>
      <c r="E4399" s="16" t="n">
        <v>1859</v>
      </c>
      <c r="F4399" s="12" t="n">
        <v>5</v>
      </c>
      <c r="G4399" s="12" t="str">
        <f aca="false">INDEX(Products!$C$2:$C$181,MATCH(C4399,Products!$A$2:$A$181,0))</f>
        <v>Home &amp; Kitchen</v>
      </c>
      <c r="H4399" s="16" t="n">
        <f aca="false">INDEX(Products!$E$2:$E$181,MATCH(C4399,Products!$A$2:$A$181,0))</f>
        <v>1211.54</v>
      </c>
      <c r="I4399" s="12" t="str">
        <f aca="false">INDEX(Orders!$G$2:$G$3525,MATCH(B4399,Orders!$A$2:$A$3525,0))</f>
        <v>Returned</v>
      </c>
      <c r="J4399" s="16" t="n">
        <f aca="false">D4399*E4399*(1-F4399/100)</f>
        <v>1766.05</v>
      </c>
      <c r="K4399" s="16" t="n">
        <f aca="false">D4399*H4399</f>
        <v>1211.54</v>
      </c>
      <c r="L4399" s="16" t="n">
        <f aca="false">J4399-K4399</f>
        <v>554.51</v>
      </c>
    </row>
    <row r="4400" customFormat="false" ht="15" hidden="false" customHeight="false" outlineLevel="0" collapsed="false">
      <c r="A4400" s="12" t="n">
        <v>4399</v>
      </c>
      <c r="B4400" s="12" t="n">
        <v>2307</v>
      </c>
      <c r="C4400" s="12" t="n">
        <v>6</v>
      </c>
      <c r="D4400" s="12" t="n">
        <v>1</v>
      </c>
      <c r="E4400" s="16" t="n">
        <v>919</v>
      </c>
      <c r="F4400" s="12" t="n">
        <v>20</v>
      </c>
      <c r="G4400" s="12" t="str">
        <f aca="false">INDEX(Products!$C$2:$C$181,MATCH(C4400,Products!$A$2:$A$181,0))</f>
        <v>Electronics</v>
      </c>
      <c r="H4400" s="16" t="n">
        <f aca="false">INDEX(Products!$E$2:$E$181,MATCH(C4400,Products!$A$2:$A$181,0))</f>
        <v>683.72</v>
      </c>
      <c r="I4400" s="12" t="str">
        <f aca="false">INDEX(Orders!$G$2:$G$3525,MATCH(B4400,Orders!$A$2:$A$3525,0))</f>
        <v>Returned</v>
      </c>
      <c r="J4400" s="16" t="n">
        <f aca="false">D4400*E4400*(1-F4400/100)</f>
        <v>735.2</v>
      </c>
      <c r="K4400" s="16" t="n">
        <f aca="false">D4400*H4400</f>
        <v>683.72</v>
      </c>
      <c r="L4400" s="16" t="n">
        <f aca="false">J4400-K4400</f>
        <v>51.48</v>
      </c>
    </row>
    <row r="4401" customFormat="false" ht="15" hidden="false" customHeight="false" outlineLevel="0" collapsed="false">
      <c r="A4401" s="12" t="n">
        <v>4400</v>
      </c>
      <c r="B4401" s="12" t="n">
        <v>2307</v>
      </c>
      <c r="C4401" s="12" t="n">
        <v>152</v>
      </c>
      <c r="D4401" s="12" t="n">
        <v>1</v>
      </c>
      <c r="E4401" s="16" t="n">
        <v>539</v>
      </c>
      <c r="F4401" s="12" t="n">
        <v>0</v>
      </c>
      <c r="G4401" s="12" t="str">
        <f aca="false">INDEX(Products!$C$2:$C$181,MATCH(C4401,Products!$A$2:$A$181,0))</f>
        <v>Books &amp; Stationery</v>
      </c>
      <c r="H4401" s="16" t="n">
        <f aca="false">INDEX(Products!$E$2:$E$181,MATCH(C4401,Products!$A$2:$A$181,0))</f>
        <v>365.16</v>
      </c>
      <c r="I4401" s="12" t="str">
        <f aca="false">INDEX(Orders!$G$2:$G$3525,MATCH(B4401,Orders!$A$2:$A$3525,0))</f>
        <v>Returned</v>
      </c>
      <c r="J4401" s="16" t="n">
        <f aca="false">D4401*E4401*(1-F4401/100)</f>
        <v>539</v>
      </c>
      <c r="K4401" s="16" t="n">
        <f aca="false">D4401*H4401</f>
        <v>365.16</v>
      </c>
      <c r="L4401" s="16" t="n">
        <f aca="false">J4401-K4401</f>
        <v>173.84</v>
      </c>
    </row>
    <row r="4402" customFormat="false" ht="15" hidden="false" customHeight="false" outlineLevel="0" collapsed="false">
      <c r="A4402" s="12" t="n">
        <v>4401</v>
      </c>
      <c r="B4402" s="12" t="n">
        <v>2308</v>
      </c>
      <c r="C4402" s="12" t="n">
        <v>129</v>
      </c>
      <c r="D4402" s="12" t="n">
        <v>1</v>
      </c>
      <c r="E4402" s="16" t="n">
        <v>3769</v>
      </c>
      <c r="F4402" s="12" t="n">
        <v>5</v>
      </c>
      <c r="G4402" s="12" t="str">
        <f aca="false">INDEX(Products!$C$2:$C$181,MATCH(C4402,Products!$A$2:$A$181,0))</f>
        <v>Sports &amp; Fitness</v>
      </c>
      <c r="H4402" s="16" t="n">
        <f aca="false">INDEX(Products!$E$2:$E$181,MATCH(C4402,Products!$A$2:$A$181,0))</f>
        <v>2597.62</v>
      </c>
      <c r="I4402" s="12" t="str">
        <f aca="false">INDEX(Orders!$G$2:$G$3525,MATCH(B4402,Orders!$A$2:$A$3525,0))</f>
        <v>Delivered</v>
      </c>
      <c r="J4402" s="16" t="n">
        <f aca="false">D4402*E4402*(1-F4402/100)</f>
        <v>3580.55</v>
      </c>
      <c r="K4402" s="16" t="n">
        <f aca="false">D4402*H4402</f>
        <v>2597.62</v>
      </c>
      <c r="L4402" s="16" t="n">
        <f aca="false">J4402-K4402</f>
        <v>982.93</v>
      </c>
    </row>
    <row r="4403" customFormat="false" ht="15" hidden="false" customHeight="false" outlineLevel="0" collapsed="false">
      <c r="A4403" s="12" t="n">
        <v>4402</v>
      </c>
      <c r="B4403" s="12" t="n">
        <v>2308</v>
      </c>
      <c r="C4403" s="12" t="n">
        <v>128</v>
      </c>
      <c r="D4403" s="12" t="n">
        <v>1</v>
      </c>
      <c r="E4403" s="16" t="n">
        <v>899</v>
      </c>
      <c r="F4403" s="12" t="n">
        <v>0</v>
      </c>
      <c r="G4403" s="12" t="str">
        <f aca="false">INDEX(Products!$C$2:$C$181,MATCH(C4403,Products!$A$2:$A$181,0))</f>
        <v>Sports &amp; Fitness</v>
      </c>
      <c r="H4403" s="16" t="n">
        <f aca="false">INDEX(Products!$E$2:$E$181,MATCH(C4403,Products!$A$2:$A$181,0))</f>
        <v>594.56</v>
      </c>
      <c r="I4403" s="12" t="str">
        <f aca="false">INDEX(Orders!$G$2:$G$3525,MATCH(B4403,Orders!$A$2:$A$3525,0))</f>
        <v>Delivered</v>
      </c>
      <c r="J4403" s="16" t="n">
        <f aca="false">D4403*E4403*(1-F4403/100)</f>
        <v>899</v>
      </c>
      <c r="K4403" s="16" t="n">
        <f aca="false">D4403*H4403</f>
        <v>594.56</v>
      </c>
      <c r="L4403" s="16" t="n">
        <f aca="false">J4403-K4403</f>
        <v>304.44</v>
      </c>
    </row>
    <row r="4404" customFormat="false" ht="15" hidden="false" customHeight="false" outlineLevel="0" collapsed="false">
      <c r="A4404" s="12" t="n">
        <v>4403</v>
      </c>
      <c r="B4404" s="12" t="n">
        <v>2308</v>
      </c>
      <c r="C4404" s="12" t="n">
        <v>132</v>
      </c>
      <c r="D4404" s="12" t="n">
        <v>1</v>
      </c>
      <c r="E4404" s="16" t="n">
        <v>789</v>
      </c>
      <c r="F4404" s="12" t="n">
        <v>5</v>
      </c>
      <c r="G4404" s="12" t="str">
        <f aca="false">INDEX(Products!$C$2:$C$181,MATCH(C4404,Products!$A$2:$A$181,0))</f>
        <v>Sports &amp; Fitness</v>
      </c>
      <c r="H4404" s="16" t="n">
        <f aca="false">INDEX(Products!$E$2:$E$181,MATCH(C4404,Products!$A$2:$A$181,0))</f>
        <v>515.74</v>
      </c>
      <c r="I4404" s="12" t="str">
        <f aca="false">INDEX(Orders!$G$2:$G$3525,MATCH(B4404,Orders!$A$2:$A$3525,0))</f>
        <v>Delivered</v>
      </c>
      <c r="J4404" s="16" t="n">
        <f aca="false">D4404*E4404*(1-F4404/100)</f>
        <v>749.55</v>
      </c>
      <c r="K4404" s="16" t="n">
        <f aca="false">D4404*H4404</f>
        <v>515.74</v>
      </c>
      <c r="L4404" s="16" t="n">
        <f aca="false">J4404-K4404</f>
        <v>233.81</v>
      </c>
    </row>
    <row r="4405" customFormat="false" ht="15" hidden="false" customHeight="false" outlineLevel="0" collapsed="false">
      <c r="A4405" s="12" t="n">
        <v>4404</v>
      </c>
      <c r="B4405" s="12" t="n">
        <v>2308</v>
      </c>
      <c r="C4405" s="12" t="n">
        <v>28</v>
      </c>
      <c r="D4405" s="12" t="n">
        <v>1</v>
      </c>
      <c r="E4405" s="16" t="n">
        <v>3919</v>
      </c>
      <c r="F4405" s="12" t="n">
        <v>0</v>
      </c>
      <c r="G4405" s="12" t="str">
        <f aca="false">INDEX(Products!$C$2:$C$181,MATCH(C4405,Products!$A$2:$A$181,0))</f>
        <v>Electronics</v>
      </c>
      <c r="H4405" s="16" t="n">
        <f aca="false">INDEX(Products!$E$2:$E$181,MATCH(C4405,Products!$A$2:$A$181,0))</f>
        <v>2878.02</v>
      </c>
      <c r="I4405" s="12" t="str">
        <f aca="false">INDEX(Orders!$G$2:$G$3525,MATCH(B4405,Orders!$A$2:$A$3525,0))</f>
        <v>Delivered</v>
      </c>
      <c r="J4405" s="16" t="n">
        <f aca="false">D4405*E4405*(1-F4405/100)</f>
        <v>3919</v>
      </c>
      <c r="K4405" s="16" t="n">
        <f aca="false">D4405*H4405</f>
        <v>2878.02</v>
      </c>
      <c r="L4405" s="16" t="n">
        <f aca="false">J4405-K4405</f>
        <v>1040.98</v>
      </c>
    </row>
    <row r="4406" customFormat="false" ht="15" hidden="false" customHeight="false" outlineLevel="0" collapsed="false">
      <c r="A4406" s="12" t="n">
        <v>4405</v>
      </c>
      <c r="B4406" s="12" t="n">
        <v>2309</v>
      </c>
      <c r="C4406" s="12" t="n">
        <v>134</v>
      </c>
      <c r="D4406" s="12" t="n">
        <v>3</v>
      </c>
      <c r="E4406" s="16" t="n">
        <v>2869</v>
      </c>
      <c r="F4406" s="12" t="n">
        <v>0</v>
      </c>
      <c r="G4406" s="12" t="str">
        <f aca="false">INDEX(Products!$C$2:$C$181,MATCH(C4406,Products!$A$2:$A$181,0))</f>
        <v>Sports &amp; Fitness</v>
      </c>
      <c r="H4406" s="16" t="n">
        <f aca="false">INDEX(Products!$E$2:$E$181,MATCH(C4406,Products!$A$2:$A$181,0))</f>
        <v>1981.04</v>
      </c>
      <c r="I4406" s="12" t="str">
        <f aca="false">INDEX(Orders!$G$2:$G$3525,MATCH(B4406,Orders!$A$2:$A$3525,0))</f>
        <v>Cancelled</v>
      </c>
      <c r="J4406" s="16" t="n">
        <f aca="false">D4406*E4406*(1-F4406/100)</f>
        <v>8607</v>
      </c>
      <c r="K4406" s="16" t="n">
        <f aca="false">D4406*H4406</f>
        <v>5943.12</v>
      </c>
      <c r="L4406" s="16" t="n">
        <f aca="false">J4406-K4406</f>
        <v>2663.88</v>
      </c>
    </row>
    <row r="4407" customFormat="false" ht="15" hidden="false" customHeight="false" outlineLevel="0" collapsed="false">
      <c r="A4407" s="12" t="n">
        <v>4406</v>
      </c>
      <c r="B4407" s="12" t="n">
        <v>2309</v>
      </c>
      <c r="C4407" s="12" t="n">
        <v>35</v>
      </c>
      <c r="D4407" s="12" t="n">
        <v>1</v>
      </c>
      <c r="E4407" s="16" t="n">
        <v>749</v>
      </c>
      <c r="F4407" s="12" t="n">
        <v>0</v>
      </c>
      <c r="G4407" s="12" t="str">
        <f aca="false">INDEX(Products!$C$2:$C$181,MATCH(C4407,Products!$A$2:$A$181,0))</f>
        <v>Home &amp; Kitchen</v>
      </c>
      <c r="H4407" s="16" t="n">
        <f aca="false">INDEX(Products!$E$2:$E$181,MATCH(C4407,Products!$A$2:$A$181,0))</f>
        <v>559.79</v>
      </c>
      <c r="I4407" s="12" t="str">
        <f aca="false">INDEX(Orders!$G$2:$G$3525,MATCH(B4407,Orders!$A$2:$A$3525,0))</f>
        <v>Cancelled</v>
      </c>
      <c r="J4407" s="16" t="n">
        <f aca="false">D4407*E4407*(1-F4407/100)</f>
        <v>749</v>
      </c>
      <c r="K4407" s="16" t="n">
        <f aca="false">D4407*H4407</f>
        <v>559.79</v>
      </c>
      <c r="L4407" s="16" t="n">
        <f aca="false">J4407-K4407</f>
        <v>189.21</v>
      </c>
    </row>
    <row r="4408" customFormat="false" ht="15" hidden="false" customHeight="false" outlineLevel="0" collapsed="false">
      <c r="A4408" s="12" t="n">
        <v>4407</v>
      </c>
      <c r="B4408" s="12" t="n">
        <v>2309</v>
      </c>
      <c r="C4408" s="12" t="n">
        <v>37</v>
      </c>
      <c r="D4408" s="12" t="n">
        <v>3</v>
      </c>
      <c r="E4408" s="16" t="n">
        <v>439</v>
      </c>
      <c r="F4408" s="12" t="n">
        <v>0</v>
      </c>
      <c r="G4408" s="12" t="str">
        <f aca="false">INDEX(Products!$C$2:$C$181,MATCH(C4408,Products!$A$2:$A$181,0))</f>
        <v>Home &amp; Kitchen</v>
      </c>
      <c r="H4408" s="16" t="n">
        <f aca="false">INDEX(Products!$E$2:$E$181,MATCH(C4408,Products!$A$2:$A$181,0))</f>
        <v>313.05</v>
      </c>
      <c r="I4408" s="12" t="str">
        <f aca="false">INDEX(Orders!$G$2:$G$3525,MATCH(B4408,Orders!$A$2:$A$3525,0))</f>
        <v>Cancelled</v>
      </c>
      <c r="J4408" s="16" t="n">
        <f aca="false">D4408*E4408*(1-F4408/100)</f>
        <v>1317</v>
      </c>
      <c r="K4408" s="16" t="n">
        <f aca="false">D4408*H4408</f>
        <v>939.15</v>
      </c>
      <c r="L4408" s="16" t="n">
        <f aca="false">J4408-K4408</f>
        <v>377.85</v>
      </c>
    </row>
    <row r="4409" customFormat="false" ht="15" hidden="false" customHeight="false" outlineLevel="0" collapsed="false">
      <c r="A4409" s="12" t="n">
        <v>4408</v>
      </c>
      <c r="B4409" s="12" t="n">
        <v>2309</v>
      </c>
      <c r="C4409" s="12" t="n">
        <v>53</v>
      </c>
      <c r="D4409" s="12" t="n">
        <v>1</v>
      </c>
      <c r="E4409" s="16" t="n">
        <v>4579</v>
      </c>
      <c r="F4409" s="12" t="n">
        <v>0</v>
      </c>
      <c r="G4409" s="12" t="str">
        <f aca="false">INDEX(Products!$C$2:$C$181,MATCH(C4409,Products!$A$2:$A$181,0))</f>
        <v>Home &amp; Kitchen</v>
      </c>
      <c r="H4409" s="16" t="n">
        <f aca="false">INDEX(Products!$E$2:$E$181,MATCH(C4409,Products!$A$2:$A$181,0))</f>
        <v>2746.75</v>
      </c>
      <c r="I4409" s="12" t="str">
        <f aca="false">INDEX(Orders!$G$2:$G$3525,MATCH(B4409,Orders!$A$2:$A$3525,0))</f>
        <v>Cancelled</v>
      </c>
      <c r="J4409" s="16" t="n">
        <f aca="false">D4409*E4409*(1-F4409/100)</f>
        <v>4579</v>
      </c>
      <c r="K4409" s="16" t="n">
        <f aca="false">D4409*H4409</f>
        <v>2746.75</v>
      </c>
      <c r="L4409" s="16" t="n">
        <f aca="false">J4409-K4409</f>
        <v>1832.25</v>
      </c>
    </row>
    <row r="4410" customFormat="false" ht="15" hidden="false" customHeight="false" outlineLevel="0" collapsed="false">
      <c r="A4410" s="12" t="n">
        <v>4409</v>
      </c>
      <c r="B4410" s="12" t="n">
        <v>2310</v>
      </c>
      <c r="C4410" s="12" t="n">
        <v>66</v>
      </c>
      <c r="D4410" s="12" t="n">
        <v>1</v>
      </c>
      <c r="E4410" s="16" t="n">
        <v>1439</v>
      </c>
      <c r="F4410" s="12" t="n">
        <v>0</v>
      </c>
      <c r="G4410" s="12" t="str">
        <f aca="false">INDEX(Products!$C$2:$C$181,MATCH(C4410,Products!$A$2:$A$181,0))</f>
        <v>Fashion</v>
      </c>
      <c r="H4410" s="16" t="n">
        <f aca="false">INDEX(Products!$E$2:$E$181,MATCH(C4410,Products!$A$2:$A$181,0))</f>
        <v>855.37</v>
      </c>
      <c r="I4410" s="12" t="str">
        <f aca="false">INDEX(Orders!$G$2:$G$3525,MATCH(B4410,Orders!$A$2:$A$3525,0))</f>
        <v>Delivered</v>
      </c>
      <c r="J4410" s="16" t="n">
        <f aca="false">D4410*E4410*(1-F4410/100)</f>
        <v>1439</v>
      </c>
      <c r="K4410" s="16" t="n">
        <f aca="false">D4410*H4410</f>
        <v>855.37</v>
      </c>
      <c r="L4410" s="16" t="n">
        <f aca="false">J4410-K4410</f>
        <v>583.63</v>
      </c>
    </row>
    <row r="4411" customFormat="false" ht="15" hidden="false" customHeight="false" outlineLevel="0" collapsed="false">
      <c r="A4411" s="12" t="n">
        <v>4410</v>
      </c>
      <c r="B4411" s="12" t="n">
        <v>2311</v>
      </c>
      <c r="C4411" s="12" t="n">
        <v>10</v>
      </c>
      <c r="D4411" s="12" t="n">
        <v>3</v>
      </c>
      <c r="E4411" s="16" t="n">
        <v>3059</v>
      </c>
      <c r="F4411" s="12" t="n">
        <v>10</v>
      </c>
      <c r="G4411" s="12" t="str">
        <f aca="false">INDEX(Products!$C$2:$C$181,MATCH(C4411,Products!$A$2:$A$181,0))</f>
        <v>Electronics</v>
      </c>
      <c r="H4411" s="16" t="n">
        <f aca="false">INDEX(Products!$E$2:$E$181,MATCH(C4411,Products!$A$2:$A$181,0))</f>
        <v>1860.62</v>
      </c>
      <c r="I4411" s="12" t="str">
        <f aca="false">INDEX(Orders!$G$2:$G$3525,MATCH(B4411,Orders!$A$2:$A$3525,0))</f>
        <v>Delivered</v>
      </c>
      <c r="J4411" s="16" t="n">
        <f aca="false">D4411*E4411*(1-F4411/100)</f>
        <v>8259.3</v>
      </c>
      <c r="K4411" s="16" t="n">
        <f aca="false">D4411*H4411</f>
        <v>5581.86</v>
      </c>
      <c r="L4411" s="16" t="n">
        <f aca="false">J4411-K4411</f>
        <v>2677.44</v>
      </c>
    </row>
    <row r="4412" customFormat="false" ht="15" hidden="false" customHeight="false" outlineLevel="0" collapsed="false">
      <c r="A4412" s="12" t="n">
        <v>4411</v>
      </c>
      <c r="B4412" s="12" t="n">
        <v>2311</v>
      </c>
      <c r="C4412" s="12" t="n">
        <v>136</v>
      </c>
      <c r="D4412" s="12" t="n">
        <v>1</v>
      </c>
      <c r="E4412" s="16" t="n">
        <v>3299</v>
      </c>
      <c r="F4412" s="12" t="n">
        <v>0</v>
      </c>
      <c r="G4412" s="12" t="str">
        <f aca="false">INDEX(Products!$C$2:$C$181,MATCH(C4412,Products!$A$2:$A$181,0))</f>
        <v>Sports &amp; Fitness</v>
      </c>
      <c r="H4412" s="16" t="n">
        <f aca="false">INDEX(Products!$E$2:$E$181,MATCH(C4412,Products!$A$2:$A$181,0))</f>
        <v>2348.96</v>
      </c>
      <c r="I4412" s="12" t="str">
        <f aca="false">INDEX(Orders!$G$2:$G$3525,MATCH(B4412,Orders!$A$2:$A$3525,0))</f>
        <v>Delivered</v>
      </c>
      <c r="J4412" s="16" t="n">
        <f aca="false">D4412*E4412*(1-F4412/100)</f>
        <v>3299</v>
      </c>
      <c r="K4412" s="16" t="n">
        <f aca="false">D4412*H4412</f>
        <v>2348.96</v>
      </c>
      <c r="L4412" s="16" t="n">
        <f aca="false">J4412-K4412</f>
        <v>950.04</v>
      </c>
    </row>
    <row r="4413" customFormat="false" ht="15" hidden="false" customHeight="false" outlineLevel="0" collapsed="false">
      <c r="A4413" s="12" t="n">
        <v>4412</v>
      </c>
      <c r="B4413" s="12" t="n">
        <v>2312</v>
      </c>
      <c r="C4413" s="12" t="n">
        <v>90</v>
      </c>
      <c r="D4413" s="12" t="n">
        <v>1</v>
      </c>
      <c r="E4413" s="16" t="n">
        <v>2839</v>
      </c>
      <c r="F4413" s="12" t="n">
        <v>15</v>
      </c>
      <c r="G4413" s="12" t="str">
        <f aca="false">INDEX(Products!$C$2:$C$181,MATCH(C4413,Products!$A$2:$A$181,0))</f>
        <v>Fashion</v>
      </c>
      <c r="H4413" s="16" t="n">
        <f aca="false">INDEX(Products!$E$2:$E$181,MATCH(C4413,Products!$A$2:$A$181,0))</f>
        <v>1639.53</v>
      </c>
      <c r="I4413" s="12" t="str">
        <f aca="false">INDEX(Orders!$G$2:$G$3525,MATCH(B4413,Orders!$A$2:$A$3525,0))</f>
        <v>Delivered</v>
      </c>
      <c r="J4413" s="16" t="n">
        <f aca="false">D4413*E4413*(1-F4413/100)</f>
        <v>2413.15</v>
      </c>
      <c r="K4413" s="16" t="n">
        <f aca="false">D4413*H4413</f>
        <v>1639.53</v>
      </c>
      <c r="L4413" s="16" t="n">
        <f aca="false">J4413-K4413</f>
        <v>773.62</v>
      </c>
    </row>
    <row r="4414" customFormat="false" ht="15" hidden="false" customHeight="false" outlineLevel="0" collapsed="false">
      <c r="A4414" s="12" t="n">
        <v>4413</v>
      </c>
      <c r="B4414" s="12" t="n">
        <v>2313</v>
      </c>
      <c r="C4414" s="12" t="n">
        <v>83</v>
      </c>
      <c r="D4414" s="12" t="n">
        <v>1</v>
      </c>
      <c r="E4414" s="16" t="n">
        <v>549</v>
      </c>
      <c r="F4414" s="12" t="n">
        <v>15</v>
      </c>
      <c r="G4414" s="12" t="str">
        <f aca="false">INDEX(Products!$C$2:$C$181,MATCH(C4414,Products!$A$2:$A$181,0))</f>
        <v>Fashion</v>
      </c>
      <c r="H4414" s="16" t="n">
        <f aca="false">INDEX(Products!$E$2:$E$181,MATCH(C4414,Products!$A$2:$A$181,0))</f>
        <v>393.67</v>
      </c>
      <c r="I4414" s="12" t="str">
        <f aca="false">INDEX(Orders!$G$2:$G$3525,MATCH(B4414,Orders!$A$2:$A$3525,0))</f>
        <v>Delivered</v>
      </c>
      <c r="J4414" s="16" t="n">
        <f aca="false">D4414*E4414*(1-F4414/100)</f>
        <v>466.65</v>
      </c>
      <c r="K4414" s="16" t="n">
        <f aca="false">D4414*H4414</f>
        <v>393.67</v>
      </c>
      <c r="L4414" s="16" t="n">
        <f aca="false">J4414-K4414</f>
        <v>72.98</v>
      </c>
    </row>
    <row r="4415" customFormat="false" ht="15" hidden="false" customHeight="false" outlineLevel="0" collapsed="false">
      <c r="A4415" s="12" t="n">
        <v>4414</v>
      </c>
      <c r="B4415" s="12" t="n">
        <v>2314</v>
      </c>
      <c r="C4415" s="12" t="n">
        <v>98</v>
      </c>
      <c r="D4415" s="12" t="n">
        <v>1</v>
      </c>
      <c r="E4415" s="16" t="n">
        <v>719</v>
      </c>
      <c r="F4415" s="12" t="n">
        <v>10</v>
      </c>
      <c r="G4415" s="12" t="str">
        <f aca="false">INDEX(Products!$C$2:$C$181,MATCH(C4415,Products!$A$2:$A$181,0))</f>
        <v>Beauty</v>
      </c>
      <c r="H4415" s="16" t="n">
        <f aca="false">INDEX(Products!$E$2:$E$181,MATCH(C4415,Products!$A$2:$A$181,0))</f>
        <v>445.67</v>
      </c>
      <c r="I4415" s="12" t="str">
        <f aca="false">INDEX(Orders!$G$2:$G$3525,MATCH(B4415,Orders!$A$2:$A$3525,0))</f>
        <v>Returned</v>
      </c>
      <c r="J4415" s="16" t="n">
        <f aca="false">D4415*E4415*(1-F4415/100)</f>
        <v>647.1</v>
      </c>
      <c r="K4415" s="16" t="n">
        <f aca="false">D4415*H4415</f>
        <v>445.67</v>
      </c>
      <c r="L4415" s="16" t="n">
        <f aca="false">J4415-K4415</f>
        <v>201.43</v>
      </c>
    </row>
    <row r="4416" customFormat="false" ht="15" hidden="false" customHeight="false" outlineLevel="0" collapsed="false">
      <c r="A4416" s="12" t="n">
        <v>4415</v>
      </c>
      <c r="B4416" s="12" t="n">
        <v>2315</v>
      </c>
      <c r="C4416" s="12" t="n">
        <v>176</v>
      </c>
      <c r="D4416" s="12" t="n">
        <v>1</v>
      </c>
      <c r="E4416" s="16" t="n">
        <v>509</v>
      </c>
      <c r="F4416" s="12" t="n">
        <v>0</v>
      </c>
      <c r="G4416" s="12" t="str">
        <f aca="false">INDEX(Products!$C$2:$C$181,MATCH(C4416,Products!$A$2:$A$181,0))</f>
        <v>Books &amp; Stationery</v>
      </c>
      <c r="H4416" s="16" t="n">
        <f aca="false">INDEX(Products!$E$2:$E$181,MATCH(C4416,Products!$A$2:$A$181,0))</f>
        <v>367.14</v>
      </c>
      <c r="I4416" s="12" t="str">
        <f aca="false">INDEX(Orders!$G$2:$G$3525,MATCH(B4416,Orders!$A$2:$A$3525,0))</f>
        <v>Delivered</v>
      </c>
      <c r="J4416" s="16" t="n">
        <f aca="false">D4416*E4416*(1-F4416/100)</f>
        <v>509</v>
      </c>
      <c r="K4416" s="16" t="n">
        <f aca="false">D4416*H4416</f>
        <v>367.14</v>
      </c>
      <c r="L4416" s="16" t="n">
        <f aca="false">J4416-K4416</f>
        <v>141.86</v>
      </c>
    </row>
    <row r="4417" customFormat="false" ht="15" hidden="false" customHeight="false" outlineLevel="0" collapsed="false">
      <c r="A4417" s="12" t="n">
        <v>4416</v>
      </c>
      <c r="B4417" s="12" t="n">
        <v>2316</v>
      </c>
      <c r="C4417" s="12" t="n">
        <v>35</v>
      </c>
      <c r="D4417" s="12" t="n">
        <v>1</v>
      </c>
      <c r="E4417" s="16" t="n">
        <v>749</v>
      </c>
      <c r="F4417" s="12" t="n">
        <v>0</v>
      </c>
      <c r="G4417" s="12" t="str">
        <f aca="false">INDEX(Products!$C$2:$C$181,MATCH(C4417,Products!$A$2:$A$181,0))</f>
        <v>Home &amp; Kitchen</v>
      </c>
      <c r="H4417" s="16" t="n">
        <f aca="false">INDEX(Products!$E$2:$E$181,MATCH(C4417,Products!$A$2:$A$181,0))</f>
        <v>559.79</v>
      </c>
      <c r="I4417" s="12" t="str">
        <f aca="false">INDEX(Orders!$G$2:$G$3525,MATCH(B4417,Orders!$A$2:$A$3525,0))</f>
        <v>Delivered</v>
      </c>
      <c r="J4417" s="16" t="n">
        <f aca="false">D4417*E4417*(1-F4417/100)</f>
        <v>749</v>
      </c>
      <c r="K4417" s="16" t="n">
        <f aca="false">D4417*H4417</f>
        <v>559.79</v>
      </c>
      <c r="L4417" s="16" t="n">
        <f aca="false">J4417-K4417</f>
        <v>189.21</v>
      </c>
    </row>
    <row r="4418" customFormat="false" ht="15" hidden="false" customHeight="false" outlineLevel="0" collapsed="false">
      <c r="A4418" s="12" t="n">
        <v>4417</v>
      </c>
      <c r="B4418" s="12" t="n">
        <v>2316</v>
      </c>
      <c r="C4418" s="12" t="n">
        <v>76</v>
      </c>
      <c r="D4418" s="12" t="n">
        <v>1</v>
      </c>
      <c r="E4418" s="16" t="n">
        <v>2759</v>
      </c>
      <c r="F4418" s="12" t="n">
        <v>20</v>
      </c>
      <c r="G4418" s="12" t="str">
        <f aca="false">INDEX(Products!$C$2:$C$181,MATCH(C4418,Products!$A$2:$A$181,0))</f>
        <v>Fashion</v>
      </c>
      <c r="H4418" s="16" t="n">
        <f aca="false">INDEX(Products!$E$2:$E$181,MATCH(C4418,Products!$A$2:$A$181,0))</f>
        <v>1649.64</v>
      </c>
      <c r="I4418" s="12" t="str">
        <f aca="false">INDEX(Orders!$G$2:$G$3525,MATCH(B4418,Orders!$A$2:$A$3525,0))</f>
        <v>Delivered</v>
      </c>
      <c r="J4418" s="16" t="n">
        <f aca="false">D4418*E4418*(1-F4418/100)</f>
        <v>2207.2</v>
      </c>
      <c r="K4418" s="16" t="n">
        <f aca="false">D4418*H4418</f>
        <v>1649.64</v>
      </c>
      <c r="L4418" s="16" t="n">
        <f aca="false">J4418-K4418</f>
        <v>557.56</v>
      </c>
    </row>
    <row r="4419" customFormat="false" ht="15" hidden="false" customHeight="false" outlineLevel="0" collapsed="false">
      <c r="A4419" s="12" t="n">
        <v>4418</v>
      </c>
      <c r="B4419" s="12" t="n">
        <v>2317</v>
      </c>
      <c r="C4419" s="12" t="n">
        <v>100</v>
      </c>
      <c r="D4419" s="12" t="n">
        <v>1</v>
      </c>
      <c r="E4419" s="16" t="n">
        <v>1619</v>
      </c>
      <c r="F4419" s="12" t="n">
        <v>0</v>
      </c>
      <c r="G4419" s="12" t="str">
        <f aca="false">INDEX(Products!$C$2:$C$181,MATCH(C4419,Products!$A$2:$A$181,0))</f>
        <v>Beauty</v>
      </c>
      <c r="H4419" s="16" t="n">
        <f aca="false">INDEX(Products!$E$2:$E$181,MATCH(C4419,Products!$A$2:$A$181,0))</f>
        <v>1142.97</v>
      </c>
      <c r="I4419" s="12" t="str">
        <f aca="false">INDEX(Orders!$G$2:$G$3525,MATCH(B4419,Orders!$A$2:$A$3525,0))</f>
        <v>Delivered</v>
      </c>
      <c r="J4419" s="16" t="n">
        <f aca="false">D4419*E4419*(1-F4419/100)</f>
        <v>1619</v>
      </c>
      <c r="K4419" s="16" t="n">
        <f aca="false">D4419*H4419</f>
        <v>1142.97</v>
      </c>
      <c r="L4419" s="16" t="n">
        <f aca="false">J4419-K4419</f>
        <v>476.03</v>
      </c>
    </row>
    <row r="4420" customFormat="false" ht="15" hidden="false" customHeight="false" outlineLevel="0" collapsed="false">
      <c r="A4420" s="12" t="n">
        <v>4419</v>
      </c>
      <c r="B4420" s="12" t="n">
        <v>2317</v>
      </c>
      <c r="C4420" s="12" t="n">
        <v>122</v>
      </c>
      <c r="D4420" s="12" t="n">
        <v>1</v>
      </c>
      <c r="E4420" s="16" t="n">
        <v>3689</v>
      </c>
      <c r="F4420" s="12" t="n">
        <v>0</v>
      </c>
      <c r="G4420" s="12" t="str">
        <f aca="false">INDEX(Products!$C$2:$C$181,MATCH(C4420,Products!$A$2:$A$181,0))</f>
        <v>Sports &amp; Fitness</v>
      </c>
      <c r="H4420" s="16" t="n">
        <f aca="false">INDEX(Products!$E$2:$E$181,MATCH(C4420,Products!$A$2:$A$181,0))</f>
        <v>2302.05</v>
      </c>
      <c r="I4420" s="12" t="str">
        <f aca="false">INDEX(Orders!$G$2:$G$3525,MATCH(B4420,Orders!$A$2:$A$3525,0))</f>
        <v>Delivered</v>
      </c>
      <c r="J4420" s="16" t="n">
        <f aca="false">D4420*E4420*(1-F4420/100)</f>
        <v>3689</v>
      </c>
      <c r="K4420" s="16" t="n">
        <f aca="false">D4420*H4420</f>
        <v>2302.05</v>
      </c>
      <c r="L4420" s="16" t="n">
        <f aca="false">J4420-K4420</f>
        <v>1386.95</v>
      </c>
    </row>
    <row r="4421" customFormat="false" ht="15" hidden="false" customHeight="false" outlineLevel="0" collapsed="false">
      <c r="A4421" s="12" t="n">
        <v>4420</v>
      </c>
      <c r="B4421" s="12" t="n">
        <v>2318</v>
      </c>
      <c r="C4421" s="12" t="n">
        <v>80</v>
      </c>
      <c r="D4421" s="12" t="n">
        <v>1</v>
      </c>
      <c r="E4421" s="16" t="n">
        <v>949</v>
      </c>
      <c r="F4421" s="12" t="n">
        <v>0</v>
      </c>
      <c r="G4421" s="12" t="str">
        <f aca="false">INDEX(Products!$C$2:$C$181,MATCH(C4421,Products!$A$2:$A$181,0))</f>
        <v>Fashion</v>
      </c>
      <c r="H4421" s="16" t="n">
        <f aca="false">INDEX(Products!$E$2:$E$181,MATCH(C4421,Products!$A$2:$A$181,0))</f>
        <v>660.17</v>
      </c>
      <c r="I4421" s="12" t="str">
        <f aca="false">INDEX(Orders!$G$2:$G$3525,MATCH(B4421,Orders!$A$2:$A$3525,0))</f>
        <v>Delivered</v>
      </c>
      <c r="J4421" s="16" t="n">
        <f aca="false">D4421*E4421*(1-F4421/100)</f>
        <v>949</v>
      </c>
      <c r="K4421" s="16" t="n">
        <f aca="false">D4421*H4421</f>
        <v>660.17</v>
      </c>
      <c r="L4421" s="16" t="n">
        <f aca="false">J4421-K4421</f>
        <v>288.83</v>
      </c>
    </row>
    <row r="4422" customFormat="false" ht="15" hidden="false" customHeight="false" outlineLevel="0" collapsed="false">
      <c r="A4422" s="12" t="n">
        <v>4421</v>
      </c>
      <c r="B4422" s="12" t="n">
        <v>2318</v>
      </c>
      <c r="C4422" s="12" t="n">
        <v>101</v>
      </c>
      <c r="D4422" s="12" t="n">
        <v>2</v>
      </c>
      <c r="E4422" s="16" t="n">
        <v>1219</v>
      </c>
      <c r="F4422" s="12" t="n">
        <v>0</v>
      </c>
      <c r="G4422" s="12" t="str">
        <f aca="false">INDEX(Products!$C$2:$C$181,MATCH(C4422,Products!$A$2:$A$181,0))</f>
        <v>Beauty</v>
      </c>
      <c r="H4422" s="16" t="n">
        <f aca="false">INDEX(Products!$E$2:$E$181,MATCH(C4422,Products!$A$2:$A$181,0))</f>
        <v>690.96</v>
      </c>
      <c r="I4422" s="12" t="str">
        <f aca="false">INDEX(Orders!$G$2:$G$3525,MATCH(B4422,Orders!$A$2:$A$3525,0))</f>
        <v>Delivered</v>
      </c>
      <c r="J4422" s="16" t="n">
        <f aca="false">D4422*E4422*(1-F4422/100)</f>
        <v>2438</v>
      </c>
      <c r="K4422" s="16" t="n">
        <f aca="false">D4422*H4422</f>
        <v>1381.92</v>
      </c>
      <c r="L4422" s="16" t="n">
        <f aca="false">J4422-K4422</f>
        <v>1056.08</v>
      </c>
    </row>
    <row r="4423" customFormat="false" ht="15" hidden="false" customHeight="false" outlineLevel="0" collapsed="false">
      <c r="A4423" s="12" t="n">
        <v>4422</v>
      </c>
      <c r="B4423" s="12" t="n">
        <v>2318</v>
      </c>
      <c r="C4423" s="12" t="n">
        <v>47</v>
      </c>
      <c r="D4423" s="12" t="n">
        <v>1</v>
      </c>
      <c r="E4423" s="16" t="n">
        <v>3909</v>
      </c>
      <c r="F4423" s="12" t="n">
        <v>5</v>
      </c>
      <c r="G4423" s="12" t="str">
        <f aca="false">INDEX(Products!$C$2:$C$181,MATCH(C4423,Products!$A$2:$A$181,0))</f>
        <v>Home &amp; Kitchen</v>
      </c>
      <c r="H4423" s="16" t="n">
        <f aca="false">INDEX(Products!$E$2:$E$181,MATCH(C4423,Products!$A$2:$A$181,0))</f>
        <v>2588.76</v>
      </c>
      <c r="I4423" s="12" t="str">
        <f aca="false">INDEX(Orders!$G$2:$G$3525,MATCH(B4423,Orders!$A$2:$A$3525,0))</f>
        <v>Delivered</v>
      </c>
      <c r="J4423" s="16" t="n">
        <f aca="false">D4423*E4423*(1-F4423/100)</f>
        <v>3713.55</v>
      </c>
      <c r="K4423" s="16" t="n">
        <f aca="false">D4423*H4423</f>
        <v>2588.76</v>
      </c>
      <c r="L4423" s="16" t="n">
        <f aca="false">J4423-K4423</f>
        <v>1124.79</v>
      </c>
    </row>
    <row r="4424" customFormat="false" ht="15" hidden="false" customHeight="false" outlineLevel="0" collapsed="false">
      <c r="A4424" s="12" t="n">
        <v>4423</v>
      </c>
      <c r="B4424" s="12" t="n">
        <v>2319</v>
      </c>
      <c r="C4424" s="12" t="n">
        <v>116</v>
      </c>
      <c r="D4424" s="12" t="n">
        <v>1</v>
      </c>
      <c r="E4424" s="16" t="n">
        <v>1469</v>
      </c>
      <c r="F4424" s="12" t="n">
        <v>10</v>
      </c>
      <c r="G4424" s="12" t="str">
        <f aca="false">INDEX(Products!$C$2:$C$181,MATCH(C4424,Products!$A$2:$A$181,0))</f>
        <v>Beauty</v>
      </c>
      <c r="H4424" s="16" t="n">
        <f aca="false">INDEX(Products!$E$2:$E$181,MATCH(C4424,Products!$A$2:$A$181,0))</f>
        <v>955.62</v>
      </c>
      <c r="I4424" s="12" t="str">
        <f aca="false">INDEX(Orders!$G$2:$G$3525,MATCH(B4424,Orders!$A$2:$A$3525,0))</f>
        <v>Returned</v>
      </c>
      <c r="J4424" s="16" t="n">
        <f aca="false">D4424*E4424*(1-F4424/100)</f>
        <v>1322.1</v>
      </c>
      <c r="K4424" s="16" t="n">
        <f aca="false">D4424*H4424</f>
        <v>955.62</v>
      </c>
      <c r="L4424" s="16" t="n">
        <f aca="false">J4424-K4424</f>
        <v>366.48</v>
      </c>
    </row>
    <row r="4425" customFormat="false" ht="15" hidden="false" customHeight="false" outlineLevel="0" collapsed="false">
      <c r="A4425" s="12" t="n">
        <v>4424</v>
      </c>
      <c r="B4425" s="12" t="n">
        <v>2320</v>
      </c>
      <c r="C4425" s="12" t="n">
        <v>151</v>
      </c>
      <c r="D4425" s="12" t="n">
        <v>1</v>
      </c>
      <c r="E4425" s="16" t="n">
        <v>149</v>
      </c>
      <c r="F4425" s="12" t="n">
        <v>20</v>
      </c>
      <c r="G4425" s="12" t="str">
        <f aca="false">INDEX(Products!$C$2:$C$181,MATCH(C4425,Products!$A$2:$A$181,0))</f>
        <v>Books &amp; Stationery</v>
      </c>
      <c r="H4425" s="16" t="n">
        <f aca="false">INDEX(Products!$E$2:$E$181,MATCH(C4425,Products!$A$2:$A$181,0))</f>
        <v>97.78</v>
      </c>
      <c r="I4425" s="12" t="str">
        <f aca="false">INDEX(Orders!$G$2:$G$3525,MATCH(B4425,Orders!$A$2:$A$3525,0))</f>
        <v>Delivered</v>
      </c>
      <c r="J4425" s="16" t="n">
        <f aca="false">D4425*E4425*(1-F4425/100)</f>
        <v>119.2</v>
      </c>
      <c r="K4425" s="16" t="n">
        <f aca="false">D4425*H4425</f>
        <v>97.78</v>
      </c>
      <c r="L4425" s="16" t="n">
        <f aca="false">J4425-K4425</f>
        <v>21.42</v>
      </c>
    </row>
    <row r="4426" customFormat="false" ht="15" hidden="false" customHeight="false" outlineLevel="0" collapsed="false">
      <c r="A4426" s="12" t="n">
        <v>4425</v>
      </c>
      <c r="B4426" s="12" t="n">
        <v>2320</v>
      </c>
      <c r="C4426" s="12" t="n">
        <v>141</v>
      </c>
      <c r="D4426" s="12" t="n">
        <v>1</v>
      </c>
      <c r="E4426" s="16" t="n">
        <v>3599</v>
      </c>
      <c r="F4426" s="12" t="n">
        <v>20</v>
      </c>
      <c r="G4426" s="12" t="str">
        <f aca="false">INDEX(Products!$C$2:$C$181,MATCH(C4426,Products!$A$2:$A$181,0))</f>
        <v>Sports &amp; Fitness</v>
      </c>
      <c r="H4426" s="16" t="n">
        <f aca="false">INDEX(Products!$E$2:$E$181,MATCH(C4426,Products!$A$2:$A$181,0))</f>
        <v>2222.74</v>
      </c>
      <c r="I4426" s="12" t="str">
        <f aca="false">INDEX(Orders!$G$2:$G$3525,MATCH(B4426,Orders!$A$2:$A$3525,0))</f>
        <v>Delivered</v>
      </c>
      <c r="J4426" s="16" t="n">
        <f aca="false">D4426*E4426*(1-F4426/100)</f>
        <v>2879.2</v>
      </c>
      <c r="K4426" s="16" t="n">
        <f aca="false">D4426*H4426</f>
        <v>2222.74</v>
      </c>
      <c r="L4426" s="16" t="n">
        <f aca="false">J4426-K4426</f>
        <v>656.460000000001</v>
      </c>
    </row>
    <row r="4427" customFormat="false" ht="15" hidden="false" customHeight="false" outlineLevel="0" collapsed="false">
      <c r="A4427" s="12" t="n">
        <v>4426</v>
      </c>
      <c r="B4427" s="12" t="n">
        <v>2320</v>
      </c>
      <c r="C4427" s="12" t="n">
        <v>139</v>
      </c>
      <c r="D4427" s="12" t="n">
        <v>1</v>
      </c>
      <c r="E4427" s="16" t="n">
        <v>3249</v>
      </c>
      <c r="F4427" s="12" t="n">
        <v>0</v>
      </c>
      <c r="G4427" s="12" t="str">
        <f aca="false">INDEX(Products!$C$2:$C$181,MATCH(C4427,Products!$A$2:$A$181,0))</f>
        <v>Sports &amp; Fitness</v>
      </c>
      <c r="H4427" s="16" t="n">
        <f aca="false">INDEX(Products!$E$2:$E$181,MATCH(C4427,Products!$A$2:$A$181,0))</f>
        <v>2209.3</v>
      </c>
      <c r="I4427" s="12" t="str">
        <f aca="false">INDEX(Orders!$G$2:$G$3525,MATCH(B4427,Orders!$A$2:$A$3525,0))</f>
        <v>Delivered</v>
      </c>
      <c r="J4427" s="16" t="n">
        <f aca="false">D4427*E4427*(1-F4427/100)</f>
        <v>3249</v>
      </c>
      <c r="K4427" s="16" t="n">
        <f aca="false">D4427*H4427</f>
        <v>2209.3</v>
      </c>
      <c r="L4427" s="16" t="n">
        <f aca="false">J4427-K4427</f>
        <v>1039.7</v>
      </c>
    </row>
    <row r="4428" customFormat="false" ht="15" hidden="false" customHeight="false" outlineLevel="0" collapsed="false">
      <c r="A4428" s="12" t="n">
        <v>4427</v>
      </c>
      <c r="B4428" s="12" t="n">
        <v>2321</v>
      </c>
      <c r="C4428" s="12" t="n">
        <v>44</v>
      </c>
      <c r="D4428" s="12" t="n">
        <v>1</v>
      </c>
      <c r="E4428" s="16" t="n">
        <v>3769</v>
      </c>
      <c r="F4428" s="12" t="n">
        <v>0</v>
      </c>
      <c r="G4428" s="12" t="str">
        <f aca="false">INDEX(Products!$C$2:$C$181,MATCH(C4428,Products!$A$2:$A$181,0))</f>
        <v>Home &amp; Kitchen</v>
      </c>
      <c r="H4428" s="16" t="n">
        <f aca="false">INDEX(Products!$E$2:$E$181,MATCH(C4428,Products!$A$2:$A$181,0))</f>
        <v>2553.54</v>
      </c>
      <c r="I4428" s="12" t="str">
        <f aca="false">INDEX(Orders!$G$2:$G$3525,MATCH(B4428,Orders!$A$2:$A$3525,0))</f>
        <v>Delivered</v>
      </c>
      <c r="J4428" s="16" t="n">
        <f aca="false">D4428*E4428*(1-F4428/100)</f>
        <v>3769</v>
      </c>
      <c r="K4428" s="16" t="n">
        <f aca="false">D4428*H4428</f>
        <v>2553.54</v>
      </c>
      <c r="L4428" s="16" t="n">
        <f aca="false">J4428-K4428</f>
        <v>1215.46</v>
      </c>
    </row>
    <row r="4429" customFormat="false" ht="15" hidden="false" customHeight="false" outlineLevel="0" collapsed="false">
      <c r="A4429" s="12" t="n">
        <v>4428</v>
      </c>
      <c r="B4429" s="12" t="n">
        <v>2322</v>
      </c>
      <c r="C4429" s="12" t="n">
        <v>143</v>
      </c>
      <c r="D4429" s="12" t="n">
        <v>1</v>
      </c>
      <c r="E4429" s="16" t="n">
        <v>2429</v>
      </c>
      <c r="F4429" s="12" t="n">
        <v>0</v>
      </c>
      <c r="G4429" s="12" t="str">
        <f aca="false">INDEX(Products!$C$2:$C$181,MATCH(C4429,Products!$A$2:$A$181,0))</f>
        <v>Sports &amp; Fitness</v>
      </c>
      <c r="H4429" s="16" t="n">
        <f aca="false">INDEX(Products!$E$2:$E$181,MATCH(C4429,Products!$A$2:$A$181,0))</f>
        <v>1353.41</v>
      </c>
      <c r="I4429" s="12" t="str">
        <f aca="false">INDEX(Orders!$G$2:$G$3525,MATCH(B4429,Orders!$A$2:$A$3525,0))</f>
        <v>Delivered</v>
      </c>
      <c r="J4429" s="16" t="n">
        <f aca="false">D4429*E4429*(1-F4429/100)</f>
        <v>2429</v>
      </c>
      <c r="K4429" s="16" t="n">
        <f aca="false">D4429*H4429</f>
        <v>1353.41</v>
      </c>
      <c r="L4429" s="16" t="n">
        <f aca="false">J4429-K4429</f>
        <v>1075.59</v>
      </c>
    </row>
    <row r="4430" customFormat="false" ht="15" hidden="false" customHeight="false" outlineLevel="0" collapsed="false">
      <c r="A4430" s="12" t="n">
        <v>4429</v>
      </c>
      <c r="B4430" s="12" t="n">
        <v>2323</v>
      </c>
      <c r="C4430" s="12" t="n">
        <v>96</v>
      </c>
      <c r="D4430" s="12" t="n">
        <v>2</v>
      </c>
      <c r="E4430" s="16" t="n">
        <v>309</v>
      </c>
      <c r="F4430" s="12" t="n">
        <v>0</v>
      </c>
      <c r="G4430" s="12" t="str">
        <f aca="false">INDEX(Products!$C$2:$C$181,MATCH(C4430,Products!$A$2:$A$181,0))</f>
        <v>Beauty</v>
      </c>
      <c r="H4430" s="16" t="n">
        <f aca="false">INDEX(Products!$E$2:$E$181,MATCH(C4430,Products!$A$2:$A$181,0))</f>
        <v>225.4</v>
      </c>
      <c r="I4430" s="12" t="str">
        <f aca="false">INDEX(Orders!$G$2:$G$3525,MATCH(B4430,Orders!$A$2:$A$3525,0))</f>
        <v>Delivered</v>
      </c>
      <c r="J4430" s="16" t="n">
        <f aca="false">D4430*E4430*(1-F4430/100)</f>
        <v>618</v>
      </c>
      <c r="K4430" s="16" t="n">
        <f aca="false">D4430*H4430</f>
        <v>450.8</v>
      </c>
      <c r="L4430" s="16" t="n">
        <f aca="false">J4430-K4430</f>
        <v>167.2</v>
      </c>
    </row>
    <row r="4431" customFormat="false" ht="15" hidden="false" customHeight="false" outlineLevel="0" collapsed="false">
      <c r="A4431" s="12" t="n">
        <v>4430</v>
      </c>
      <c r="B4431" s="12" t="n">
        <v>2323</v>
      </c>
      <c r="C4431" s="12" t="n">
        <v>110</v>
      </c>
      <c r="D4431" s="12" t="n">
        <v>1</v>
      </c>
      <c r="E4431" s="16" t="n">
        <v>1229</v>
      </c>
      <c r="F4431" s="12" t="n">
        <v>10</v>
      </c>
      <c r="G4431" s="12" t="str">
        <f aca="false">INDEX(Products!$C$2:$C$181,MATCH(C4431,Products!$A$2:$A$181,0))</f>
        <v>Beauty</v>
      </c>
      <c r="H4431" s="16" t="n">
        <f aca="false">INDEX(Products!$E$2:$E$181,MATCH(C4431,Products!$A$2:$A$181,0))</f>
        <v>884.69</v>
      </c>
      <c r="I4431" s="12" t="str">
        <f aca="false">INDEX(Orders!$G$2:$G$3525,MATCH(B4431,Orders!$A$2:$A$3525,0))</f>
        <v>Delivered</v>
      </c>
      <c r="J4431" s="16" t="n">
        <f aca="false">D4431*E4431*(1-F4431/100)</f>
        <v>1106.1</v>
      </c>
      <c r="K4431" s="16" t="n">
        <f aca="false">D4431*H4431</f>
        <v>884.69</v>
      </c>
      <c r="L4431" s="16" t="n">
        <f aca="false">J4431-K4431</f>
        <v>221.41</v>
      </c>
    </row>
    <row r="4432" customFormat="false" ht="15" hidden="false" customHeight="false" outlineLevel="0" collapsed="false">
      <c r="A4432" s="12" t="n">
        <v>4431</v>
      </c>
      <c r="B4432" s="12" t="n">
        <v>2324</v>
      </c>
      <c r="C4432" s="12" t="n">
        <v>67</v>
      </c>
      <c r="D4432" s="12" t="n">
        <v>1</v>
      </c>
      <c r="E4432" s="16" t="n">
        <v>629</v>
      </c>
      <c r="F4432" s="12" t="n">
        <v>5</v>
      </c>
      <c r="G4432" s="12" t="str">
        <f aca="false">INDEX(Products!$C$2:$C$181,MATCH(C4432,Products!$A$2:$A$181,0))</f>
        <v>Fashion</v>
      </c>
      <c r="H4432" s="16" t="n">
        <f aca="false">INDEX(Products!$E$2:$E$181,MATCH(C4432,Products!$A$2:$A$181,0))</f>
        <v>388.42</v>
      </c>
      <c r="I4432" s="12" t="str">
        <f aca="false">INDEX(Orders!$G$2:$G$3525,MATCH(B4432,Orders!$A$2:$A$3525,0))</f>
        <v>Delivered</v>
      </c>
      <c r="J4432" s="16" t="n">
        <f aca="false">D4432*E4432*(1-F4432/100)</f>
        <v>597.55</v>
      </c>
      <c r="K4432" s="16" t="n">
        <f aca="false">D4432*H4432</f>
        <v>388.42</v>
      </c>
      <c r="L4432" s="16" t="n">
        <f aca="false">J4432-K4432</f>
        <v>209.13</v>
      </c>
    </row>
    <row r="4433" customFormat="false" ht="15" hidden="false" customHeight="false" outlineLevel="0" collapsed="false">
      <c r="A4433" s="12" t="n">
        <v>4432</v>
      </c>
      <c r="B4433" s="12" t="n">
        <v>2325</v>
      </c>
      <c r="C4433" s="12" t="n">
        <v>14</v>
      </c>
      <c r="D4433" s="12" t="n">
        <v>1</v>
      </c>
      <c r="E4433" s="16" t="n">
        <v>1849</v>
      </c>
      <c r="F4433" s="12" t="n">
        <v>15</v>
      </c>
      <c r="G4433" s="12" t="str">
        <f aca="false">INDEX(Products!$C$2:$C$181,MATCH(C4433,Products!$A$2:$A$181,0))</f>
        <v>Electronics</v>
      </c>
      <c r="H4433" s="16" t="n">
        <f aca="false">INDEX(Products!$E$2:$E$181,MATCH(C4433,Products!$A$2:$A$181,0))</f>
        <v>1207.11</v>
      </c>
      <c r="I4433" s="12" t="str">
        <f aca="false">INDEX(Orders!$G$2:$G$3525,MATCH(B4433,Orders!$A$2:$A$3525,0))</f>
        <v>Delivered</v>
      </c>
      <c r="J4433" s="16" t="n">
        <f aca="false">D4433*E4433*(1-F4433/100)</f>
        <v>1571.65</v>
      </c>
      <c r="K4433" s="16" t="n">
        <f aca="false">D4433*H4433</f>
        <v>1207.11</v>
      </c>
      <c r="L4433" s="16" t="n">
        <f aca="false">J4433-K4433</f>
        <v>364.54</v>
      </c>
    </row>
    <row r="4434" customFormat="false" ht="15" hidden="false" customHeight="false" outlineLevel="0" collapsed="false">
      <c r="A4434" s="12" t="n">
        <v>4433</v>
      </c>
      <c r="B4434" s="12" t="n">
        <v>2326</v>
      </c>
      <c r="C4434" s="12" t="n">
        <v>92</v>
      </c>
      <c r="D4434" s="12" t="n">
        <v>1</v>
      </c>
      <c r="E4434" s="16" t="n">
        <v>1689</v>
      </c>
      <c r="F4434" s="12" t="n">
        <v>5</v>
      </c>
      <c r="G4434" s="12" t="str">
        <f aca="false">INDEX(Products!$C$2:$C$181,MATCH(C4434,Products!$A$2:$A$181,0))</f>
        <v>Beauty</v>
      </c>
      <c r="H4434" s="16" t="n">
        <f aca="false">INDEX(Products!$E$2:$E$181,MATCH(C4434,Products!$A$2:$A$181,0))</f>
        <v>1225.32</v>
      </c>
      <c r="I4434" s="12" t="str">
        <f aca="false">INDEX(Orders!$G$2:$G$3525,MATCH(B4434,Orders!$A$2:$A$3525,0))</f>
        <v>Cancelled</v>
      </c>
      <c r="J4434" s="16" t="n">
        <f aca="false">D4434*E4434*(1-F4434/100)</f>
        <v>1604.55</v>
      </c>
      <c r="K4434" s="16" t="n">
        <f aca="false">D4434*H4434</f>
        <v>1225.32</v>
      </c>
      <c r="L4434" s="16" t="n">
        <f aca="false">J4434-K4434</f>
        <v>379.23</v>
      </c>
    </row>
    <row r="4435" customFormat="false" ht="15" hidden="false" customHeight="false" outlineLevel="0" collapsed="false">
      <c r="A4435" s="12" t="n">
        <v>4434</v>
      </c>
      <c r="B4435" s="12" t="n">
        <v>2326</v>
      </c>
      <c r="C4435" s="12" t="n">
        <v>174</v>
      </c>
      <c r="D4435" s="12" t="n">
        <v>1</v>
      </c>
      <c r="E4435" s="16" t="n">
        <v>619</v>
      </c>
      <c r="F4435" s="12" t="n">
        <v>0</v>
      </c>
      <c r="G4435" s="12" t="str">
        <f aca="false">INDEX(Products!$C$2:$C$181,MATCH(C4435,Products!$A$2:$A$181,0))</f>
        <v>Books &amp; Stationery</v>
      </c>
      <c r="H4435" s="16" t="n">
        <f aca="false">INDEX(Products!$E$2:$E$181,MATCH(C4435,Products!$A$2:$A$181,0))</f>
        <v>346.06</v>
      </c>
      <c r="I4435" s="12" t="str">
        <f aca="false">INDEX(Orders!$G$2:$G$3525,MATCH(B4435,Orders!$A$2:$A$3525,0))</f>
        <v>Cancelled</v>
      </c>
      <c r="J4435" s="16" t="n">
        <f aca="false">D4435*E4435*(1-F4435/100)</f>
        <v>619</v>
      </c>
      <c r="K4435" s="16" t="n">
        <f aca="false">D4435*H4435</f>
        <v>346.06</v>
      </c>
      <c r="L4435" s="16" t="n">
        <f aca="false">J4435-K4435</f>
        <v>272.94</v>
      </c>
    </row>
    <row r="4436" customFormat="false" ht="15" hidden="false" customHeight="false" outlineLevel="0" collapsed="false">
      <c r="A4436" s="12" t="n">
        <v>4435</v>
      </c>
      <c r="B4436" s="12" t="n">
        <v>2327</v>
      </c>
      <c r="C4436" s="12" t="n">
        <v>76</v>
      </c>
      <c r="D4436" s="12" t="n">
        <v>1</v>
      </c>
      <c r="E4436" s="16" t="n">
        <v>2759</v>
      </c>
      <c r="F4436" s="12" t="n">
        <v>0</v>
      </c>
      <c r="G4436" s="12" t="str">
        <f aca="false">INDEX(Products!$C$2:$C$181,MATCH(C4436,Products!$A$2:$A$181,0))</f>
        <v>Fashion</v>
      </c>
      <c r="H4436" s="16" t="n">
        <f aca="false">INDEX(Products!$E$2:$E$181,MATCH(C4436,Products!$A$2:$A$181,0))</f>
        <v>1649.64</v>
      </c>
      <c r="I4436" s="12" t="str">
        <f aca="false">INDEX(Orders!$G$2:$G$3525,MATCH(B4436,Orders!$A$2:$A$3525,0))</f>
        <v>Returned</v>
      </c>
      <c r="J4436" s="16" t="n">
        <f aca="false">D4436*E4436*(1-F4436/100)</f>
        <v>2759</v>
      </c>
      <c r="K4436" s="16" t="n">
        <f aca="false">D4436*H4436</f>
        <v>1649.64</v>
      </c>
      <c r="L4436" s="16" t="n">
        <f aca="false">J4436-K4436</f>
        <v>1109.36</v>
      </c>
    </row>
    <row r="4437" customFormat="false" ht="15" hidden="false" customHeight="false" outlineLevel="0" collapsed="false">
      <c r="A4437" s="12" t="n">
        <v>4436</v>
      </c>
      <c r="B4437" s="12" t="n">
        <v>2327</v>
      </c>
      <c r="C4437" s="12" t="n">
        <v>123</v>
      </c>
      <c r="D4437" s="12" t="n">
        <v>1</v>
      </c>
      <c r="E4437" s="16" t="n">
        <v>319</v>
      </c>
      <c r="F4437" s="12" t="n">
        <v>5</v>
      </c>
      <c r="G4437" s="12" t="str">
        <f aca="false">INDEX(Products!$C$2:$C$181,MATCH(C4437,Products!$A$2:$A$181,0))</f>
        <v>Sports &amp; Fitness</v>
      </c>
      <c r="H4437" s="16" t="n">
        <f aca="false">INDEX(Products!$E$2:$E$181,MATCH(C4437,Products!$A$2:$A$181,0))</f>
        <v>234.68</v>
      </c>
      <c r="I4437" s="12" t="str">
        <f aca="false">INDEX(Orders!$G$2:$G$3525,MATCH(B4437,Orders!$A$2:$A$3525,0))</f>
        <v>Returned</v>
      </c>
      <c r="J4437" s="16" t="n">
        <f aca="false">D4437*E4437*(1-F4437/100)</f>
        <v>303.05</v>
      </c>
      <c r="K4437" s="16" t="n">
        <f aca="false">D4437*H4437</f>
        <v>234.68</v>
      </c>
      <c r="L4437" s="16" t="n">
        <f aca="false">J4437-K4437</f>
        <v>68.37</v>
      </c>
    </row>
    <row r="4438" customFormat="false" ht="15" hidden="false" customHeight="false" outlineLevel="0" collapsed="false">
      <c r="A4438" s="12" t="n">
        <v>4437</v>
      </c>
      <c r="B4438" s="12" t="n">
        <v>2328</v>
      </c>
      <c r="C4438" s="12" t="n">
        <v>28</v>
      </c>
      <c r="D4438" s="12" t="n">
        <v>1</v>
      </c>
      <c r="E4438" s="16" t="n">
        <v>3919</v>
      </c>
      <c r="F4438" s="12" t="n">
        <v>0</v>
      </c>
      <c r="G4438" s="12" t="str">
        <f aca="false">INDEX(Products!$C$2:$C$181,MATCH(C4438,Products!$A$2:$A$181,0))</f>
        <v>Electronics</v>
      </c>
      <c r="H4438" s="16" t="n">
        <f aca="false">INDEX(Products!$E$2:$E$181,MATCH(C4438,Products!$A$2:$A$181,0))</f>
        <v>2878.02</v>
      </c>
      <c r="I4438" s="12" t="str">
        <f aca="false">INDEX(Orders!$G$2:$G$3525,MATCH(B4438,Orders!$A$2:$A$3525,0))</f>
        <v>Delivered</v>
      </c>
      <c r="J4438" s="16" t="n">
        <f aca="false">D4438*E4438*(1-F4438/100)</f>
        <v>3919</v>
      </c>
      <c r="K4438" s="16" t="n">
        <f aca="false">D4438*H4438</f>
        <v>2878.02</v>
      </c>
      <c r="L4438" s="16" t="n">
        <f aca="false">J4438-K4438</f>
        <v>1040.98</v>
      </c>
    </row>
    <row r="4439" customFormat="false" ht="15" hidden="false" customHeight="false" outlineLevel="0" collapsed="false">
      <c r="A4439" s="12" t="n">
        <v>4438</v>
      </c>
      <c r="B4439" s="12" t="n">
        <v>2329</v>
      </c>
      <c r="C4439" s="12" t="n">
        <v>11</v>
      </c>
      <c r="D4439" s="12" t="n">
        <v>1</v>
      </c>
      <c r="E4439" s="16" t="n">
        <v>3989</v>
      </c>
      <c r="F4439" s="12" t="n">
        <v>0</v>
      </c>
      <c r="G4439" s="12" t="str">
        <f aca="false">INDEX(Products!$C$2:$C$181,MATCH(C4439,Products!$A$2:$A$181,0))</f>
        <v>Electronics</v>
      </c>
      <c r="H4439" s="16" t="n">
        <f aca="false">INDEX(Products!$E$2:$E$181,MATCH(C4439,Products!$A$2:$A$181,0))</f>
        <v>2305.24</v>
      </c>
      <c r="I4439" s="12" t="str">
        <f aca="false">INDEX(Orders!$G$2:$G$3525,MATCH(B4439,Orders!$A$2:$A$3525,0))</f>
        <v>Delivered</v>
      </c>
      <c r="J4439" s="16" t="n">
        <f aca="false">D4439*E4439*(1-F4439/100)</f>
        <v>3989</v>
      </c>
      <c r="K4439" s="16" t="n">
        <f aca="false">D4439*H4439</f>
        <v>2305.24</v>
      </c>
      <c r="L4439" s="16" t="n">
        <f aca="false">J4439-K4439</f>
        <v>1683.76</v>
      </c>
    </row>
    <row r="4440" customFormat="false" ht="15" hidden="false" customHeight="false" outlineLevel="0" collapsed="false">
      <c r="A4440" s="12" t="n">
        <v>4439</v>
      </c>
      <c r="B4440" s="12" t="n">
        <v>2329</v>
      </c>
      <c r="C4440" s="12" t="n">
        <v>40</v>
      </c>
      <c r="D4440" s="12" t="n">
        <v>1</v>
      </c>
      <c r="E4440" s="16" t="n">
        <v>2059</v>
      </c>
      <c r="F4440" s="12" t="n">
        <v>0</v>
      </c>
      <c r="G4440" s="12" t="str">
        <f aca="false">INDEX(Products!$C$2:$C$181,MATCH(C4440,Products!$A$2:$A$181,0))</f>
        <v>Home &amp; Kitchen</v>
      </c>
      <c r="H4440" s="16" t="n">
        <f aca="false">INDEX(Products!$E$2:$E$181,MATCH(C4440,Products!$A$2:$A$181,0))</f>
        <v>1180.16</v>
      </c>
      <c r="I4440" s="12" t="str">
        <f aca="false">INDEX(Orders!$G$2:$G$3525,MATCH(B4440,Orders!$A$2:$A$3525,0))</f>
        <v>Delivered</v>
      </c>
      <c r="J4440" s="16" t="n">
        <f aca="false">D4440*E4440*(1-F4440/100)</f>
        <v>2059</v>
      </c>
      <c r="K4440" s="16" t="n">
        <f aca="false">D4440*H4440</f>
        <v>1180.16</v>
      </c>
      <c r="L4440" s="16" t="n">
        <f aca="false">J4440-K4440</f>
        <v>878.84</v>
      </c>
    </row>
    <row r="4441" customFormat="false" ht="15" hidden="false" customHeight="false" outlineLevel="0" collapsed="false">
      <c r="A4441" s="12" t="n">
        <v>4440</v>
      </c>
      <c r="B4441" s="12" t="n">
        <v>2330</v>
      </c>
      <c r="C4441" s="12" t="n">
        <v>130</v>
      </c>
      <c r="D4441" s="12" t="n">
        <v>2</v>
      </c>
      <c r="E4441" s="16" t="n">
        <v>2399</v>
      </c>
      <c r="F4441" s="12" t="n">
        <v>0</v>
      </c>
      <c r="G4441" s="12" t="str">
        <f aca="false">INDEX(Products!$C$2:$C$181,MATCH(C4441,Products!$A$2:$A$181,0))</f>
        <v>Sports &amp; Fitness</v>
      </c>
      <c r="H4441" s="16" t="n">
        <f aca="false">INDEX(Products!$E$2:$E$181,MATCH(C4441,Products!$A$2:$A$181,0))</f>
        <v>1366.08</v>
      </c>
      <c r="I4441" s="12" t="str">
        <f aca="false">INDEX(Orders!$G$2:$G$3525,MATCH(B4441,Orders!$A$2:$A$3525,0))</f>
        <v>Delivered</v>
      </c>
      <c r="J4441" s="16" t="n">
        <f aca="false">D4441*E4441*(1-F4441/100)</f>
        <v>4798</v>
      </c>
      <c r="K4441" s="16" t="n">
        <f aca="false">D4441*H4441</f>
        <v>2732.16</v>
      </c>
      <c r="L4441" s="16" t="n">
        <f aca="false">J4441-K4441</f>
        <v>2065.84</v>
      </c>
    </row>
    <row r="4442" customFormat="false" ht="15" hidden="false" customHeight="false" outlineLevel="0" collapsed="false">
      <c r="A4442" s="12" t="n">
        <v>4441</v>
      </c>
      <c r="B4442" s="12" t="n">
        <v>2331</v>
      </c>
      <c r="C4442" s="12" t="n">
        <v>110</v>
      </c>
      <c r="D4442" s="12" t="n">
        <v>1</v>
      </c>
      <c r="E4442" s="16" t="n">
        <v>1229</v>
      </c>
      <c r="F4442" s="12" t="n">
        <v>0</v>
      </c>
      <c r="G4442" s="12" t="str">
        <f aca="false">INDEX(Products!$C$2:$C$181,MATCH(C4442,Products!$A$2:$A$181,0))</f>
        <v>Beauty</v>
      </c>
      <c r="H4442" s="16" t="n">
        <f aca="false">INDEX(Products!$E$2:$E$181,MATCH(C4442,Products!$A$2:$A$181,0))</f>
        <v>884.69</v>
      </c>
      <c r="I4442" s="12" t="str">
        <f aca="false">INDEX(Orders!$G$2:$G$3525,MATCH(B4442,Orders!$A$2:$A$3525,0))</f>
        <v>Returned</v>
      </c>
      <c r="J4442" s="16" t="n">
        <f aca="false">D4442*E4442*(1-F4442/100)</f>
        <v>1229</v>
      </c>
      <c r="K4442" s="16" t="n">
        <f aca="false">D4442*H4442</f>
        <v>884.69</v>
      </c>
      <c r="L4442" s="16" t="n">
        <f aca="false">J4442-K4442</f>
        <v>344.31</v>
      </c>
    </row>
    <row r="4443" customFormat="false" ht="15" hidden="false" customHeight="false" outlineLevel="0" collapsed="false">
      <c r="A4443" s="12" t="n">
        <v>4442</v>
      </c>
      <c r="B4443" s="12" t="n">
        <v>2331</v>
      </c>
      <c r="C4443" s="12" t="n">
        <v>44</v>
      </c>
      <c r="D4443" s="12" t="n">
        <v>2</v>
      </c>
      <c r="E4443" s="16" t="n">
        <v>3769</v>
      </c>
      <c r="F4443" s="12" t="n">
        <v>0</v>
      </c>
      <c r="G4443" s="12" t="str">
        <f aca="false">INDEX(Products!$C$2:$C$181,MATCH(C4443,Products!$A$2:$A$181,0))</f>
        <v>Home &amp; Kitchen</v>
      </c>
      <c r="H4443" s="16" t="n">
        <f aca="false">INDEX(Products!$E$2:$E$181,MATCH(C4443,Products!$A$2:$A$181,0))</f>
        <v>2553.54</v>
      </c>
      <c r="I4443" s="12" t="str">
        <f aca="false">INDEX(Orders!$G$2:$G$3525,MATCH(B4443,Orders!$A$2:$A$3525,0))</f>
        <v>Returned</v>
      </c>
      <c r="J4443" s="16" t="n">
        <f aca="false">D4443*E4443*(1-F4443/100)</f>
        <v>7538</v>
      </c>
      <c r="K4443" s="16" t="n">
        <f aca="false">D4443*H4443</f>
        <v>5107.08</v>
      </c>
      <c r="L4443" s="16" t="n">
        <f aca="false">J4443-K4443</f>
        <v>2430.92</v>
      </c>
    </row>
    <row r="4444" customFormat="false" ht="15" hidden="false" customHeight="false" outlineLevel="0" collapsed="false">
      <c r="A4444" s="12" t="n">
        <v>4443</v>
      </c>
      <c r="B4444" s="12" t="n">
        <v>2332</v>
      </c>
      <c r="C4444" s="12" t="n">
        <v>107</v>
      </c>
      <c r="D4444" s="12" t="n">
        <v>1</v>
      </c>
      <c r="E4444" s="16" t="n">
        <v>1239</v>
      </c>
      <c r="F4444" s="12" t="n">
        <v>20</v>
      </c>
      <c r="G4444" s="12" t="str">
        <f aca="false">INDEX(Products!$C$2:$C$181,MATCH(C4444,Products!$A$2:$A$181,0))</f>
        <v>Beauty</v>
      </c>
      <c r="H4444" s="16" t="n">
        <f aca="false">INDEX(Products!$E$2:$E$181,MATCH(C4444,Products!$A$2:$A$181,0))</f>
        <v>737.02</v>
      </c>
      <c r="I4444" s="12" t="str">
        <f aca="false">INDEX(Orders!$G$2:$G$3525,MATCH(B4444,Orders!$A$2:$A$3525,0))</f>
        <v>Delivered</v>
      </c>
      <c r="J4444" s="16" t="n">
        <f aca="false">D4444*E4444*(1-F4444/100)</f>
        <v>991.2</v>
      </c>
      <c r="K4444" s="16" t="n">
        <f aca="false">D4444*H4444</f>
        <v>737.02</v>
      </c>
      <c r="L4444" s="16" t="n">
        <f aca="false">J4444-K4444</f>
        <v>254.18</v>
      </c>
    </row>
    <row r="4445" customFormat="false" ht="15" hidden="false" customHeight="false" outlineLevel="0" collapsed="false">
      <c r="A4445" s="12" t="n">
        <v>4444</v>
      </c>
      <c r="B4445" s="12" t="n">
        <v>2333</v>
      </c>
      <c r="C4445" s="12" t="n">
        <v>152</v>
      </c>
      <c r="D4445" s="12" t="n">
        <v>1</v>
      </c>
      <c r="E4445" s="16" t="n">
        <v>539</v>
      </c>
      <c r="F4445" s="12" t="n">
        <v>0</v>
      </c>
      <c r="G4445" s="12" t="str">
        <f aca="false">INDEX(Products!$C$2:$C$181,MATCH(C4445,Products!$A$2:$A$181,0))</f>
        <v>Books &amp; Stationery</v>
      </c>
      <c r="H4445" s="16" t="n">
        <f aca="false">INDEX(Products!$E$2:$E$181,MATCH(C4445,Products!$A$2:$A$181,0))</f>
        <v>365.16</v>
      </c>
      <c r="I4445" s="12" t="str">
        <f aca="false">INDEX(Orders!$G$2:$G$3525,MATCH(B4445,Orders!$A$2:$A$3525,0))</f>
        <v>Delivered</v>
      </c>
      <c r="J4445" s="16" t="n">
        <f aca="false">D4445*E4445*(1-F4445/100)</f>
        <v>539</v>
      </c>
      <c r="K4445" s="16" t="n">
        <f aca="false">D4445*H4445</f>
        <v>365.16</v>
      </c>
      <c r="L4445" s="16" t="n">
        <f aca="false">J4445-K4445</f>
        <v>173.84</v>
      </c>
    </row>
    <row r="4446" customFormat="false" ht="15" hidden="false" customHeight="false" outlineLevel="0" collapsed="false">
      <c r="A4446" s="12" t="n">
        <v>4445</v>
      </c>
      <c r="B4446" s="12" t="n">
        <v>2334</v>
      </c>
      <c r="C4446" s="12" t="n">
        <v>30</v>
      </c>
      <c r="D4446" s="12" t="n">
        <v>2</v>
      </c>
      <c r="E4446" s="16" t="n">
        <v>1049</v>
      </c>
      <c r="F4446" s="12" t="n">
        <v>5</v>
      </c>
      <c r="G4446" s="12" t="str">
        <f aca="false">INDEX(Products!$C$2:$C$181,MATCH(C4446,Products!$A$2:$A$181,0))</f>
        <v>Electronics</v>
      </c>
      <c r="H4446" s="16" t="n">
        <f aca="false">INDEX(Products!$E$2:$E$181,MATCH(C4446,Products!$A$2:$A$181,0))</f>
        <v>645.2</v>
      </c>
      <c r="I4446" s="12" t="str">
        <f aca="false">INDEX(Orders!$G$2:$G$3525,MATCH(B4446,Orders!$A$2:$A$3525,0))</f>
        <v>Delivered</v>
      </c>
      <c r="J4446" s="16" t="n">
        <f aca="false">D4446*E4446*(1-F4446/100)</f>
        <v>1993.1</v>
      </c>
      <c r="K4446" s="16" t="n">
        <f aca="false">D4446*H4446</f>
        <v>1290.4</v>
      </c>
      <c r="L4446" s="16" t="n">
        <f aca="false">J4446-K4446</f>
        <v>702.7</v>
      </c>
    </row>
    <row r="4447" customFormat="false" ht="15" hidden="false" customHeight="false" outlineLevel="0" collapsed="false">
      <c r="A4447" s="12" t="n">
        <v>4446</v>
      </c>
      <c r="B4447" s="12" t="n">
        <v>2335</v>
      </c>
      <c r="C4447" s="12" t="n">
        <v>64</v>
      </c>
      <c r="D4447" s="12" t="n">
        <v>1</v>
      </c>
      <c r="E4447" s="16" t="n">
        <v>2519</v>
      </c>
      <c r="F4447" s="12" t="n">
        <v>0</v>
      </c>
      <c r="G4447" s="12" t="str">
        <f aca="false">INDEX(Products!$C$2:$C$181,MATCH(C4447,Products!$A$2:$A$181,0))</f>
        <v>Fashion</v>
      </c>
      <c r="H4447" s="16" t="n">
        <f aca="false">INDEX(Products!$E$2:$E$181,MATCH(C4447,Products!$A$2:$A$181,0))</f>
        <v>1819.09</v>
      </c>
      <c r="I4447" s="12" t="str">
        <f aca="false">INDEX(Orders!$G$2:$G$3525,MATCH(B4447,Orders!$A$2:$A$3525,0))</f>
        <v>Delivered</v>
      </c>
      <c r="J4447" s="16" t="n">
        <f aca="false">D4447*E4447*(1-F4447/100)</f>
        <v>2519</v>
      </c>
      <c r="K4447" s="16" t="n">
        <f aca="false">D4447*H4447</f>
        <v>1819.09</v>
      </c>
      <c r="L4447" s="16" t="n">
        <f aca="false">J4447-K4447</f>
        <v>699.91</v>
      </c>
    </row>
    <row r="4448" customFormat="false" ht="15" hidden="false" customHeight="false" outlineLevel="0" collapsed="false">
      <c r="A4448" s="12" t="n">
        <v>4447</v>
      </c>
      <c r="B4448" s="12" t="n">
        <v>2336</v>
      </c>
      <c r="C4448" s="12" t="n">
        <v>179</v>
      </c>
      <c r="D4448" s="12" t="n">
        <v>1</v>
      </c>
      <c r="E4448" s="16" t="n">
        <v>129</v>
      </c>
      <c r="F4448" s="12" t="n">
        <v>10</v>
      </c>
      <c r="G4448" s="12" t="str">
        <f aca="false">INDEX(Products!$C$2:$C$181,MATCH(C4448,Products!$A$2:$A$181,0))</f>
        <v>Books &amp; Stationery</v>
      </c>
      <c r="H4448" s="16" t="n">
        <f aca="false">INDEX(Products!$E$2:$E$181,MATCH(C4448,Products!$A$2:$A$181,0))</f>
        <v>86.06</v>
      </c>
      <c r="I4448" s="12" t="str">
        <f aca="false">INDEX(Orders!$G$2:$G$3525,MATCH(B4448,Orders!$A$2:$A$3525,0))</f>
        <v>Delivered</v>
      </c>
      <c r="J4448" s="16" t="n">
        <f aca="false">D4448*E4448*(1-F4448/100)</f>
        <v>116.1</v>
      </c>
      <c r="K4448" s="16" t="n">
        <f aca="false">D4448*H4448</f>
        <v>86.06</v>
      </c>
      <c r="L4448" s="16" t="n">
        <f aca="false">J4448-K4448</f>
        <v>30.04</v>
      </c>
    </row>
    <row r="4449" customFormat="false" ht="15" hidden="false" customHeight="false" outlineLevel="0" collapsed="false">
      <c r="A4449" s="12" t="n">
        <v>4448</v>
      </c>
      <c r="B4449" s="12" t="n">
        <v>2336</v>
      </c>
      <c r="C4449" s="12" t="n">
        <v>8</v>
      </c>
      <c r="D4449" s="12" t="n">
        <v>1</v>
      </c>
      <c r="E4449" s="16" t="n">
        <v>1759</v>
      </c>
      <c r="F4449" s="12" t="n">
        <v>0</v>
      </c>
      <c r="G4449" s="12" t="str">
        <f aca="false">INDEX(Products!$C$2:$C$181,MATCH(C4449,Products!$A$2:$A$181,0))</f>
        <v>Electronics</v>
      </c>
      <c r="H4449" s="16" t="n">
        <f aca="false">INDEX(Products!$E$2:$E$181,MATCH(C4449,Products!$A$2:$A$181,0))</f>
        <v>1031.97</v>
      </c>
      <c r="I4449" s="12" t="str">
        <f aca="false">INDEX(Orders!$G$2:$G$3525,MATCH(B4449,Orders!$A$2:$A$3525,0))</f>
        <v>Delivered</v>
      </c>
      <c r="J4449" s="16" t="n">
        <f aca="false">D4449*E4449*(1-F4449/100)</f>
        <v>1759</v>
      </c>
      <c r="K4449" s="16" t="n">
        <f aca="false">D4449*H4449</f>
        <v>1031.97</v>
      </c>
      <c r="L4449" s="16" t="n">
        <f aca="false">J4449-K4449</f>
        <v>727.03</v>
      </c>
    </row>
    <row r="4450" customFormat="false" ht="15" hidden="false" customHeight="false" outlineLevel="0" collapsed="false">
      <c r="A4450" s="12" t="n">
        <v>4449</v>
      </c>
      <c r="B4450" s="12" t="n">
        <v>2337</v>
      </c>
      <c r="C4450" s="12" t="n">
        <v>150</v>
      </c>
      <c r="D4450" s="12" t="n">
        <v>1</v>
      </c>
      <c r="E4450" s="16" t="n">
        <v>2599</v>
      </c>
      <c r="F4450" s="12" t="n">
        <v>0</v>
      </c>
      <c r="G4450" s="12" t="str">
        <f aca="false">INDEX(Products!$C$2:$C$181,MATCH(C4450,Products!$A$2:$A$181,0))</f>
        <v>Sports &amp; Fitness</v>
      </c>
      <c r="H4450" s="16" t="n">
        <f aca="false">INDEX(Products!$E$2:$E$181,MATCH(C4450,Products!$A$2:$A$181,0))</f>
        <v>1473.81</v>
      </c>
      <c r="I4450" s="12" t="str">
        <f aca="false">INDEX(Orders!$G$2:$G$3525,MATCH(B4450,Orders!$A$2:$A$3525,0))</f>
        <v>Cancelled</v>
      </c>
      <c r="J4450" s="16" t="n">
        <f aca="false">D4450*E4450*(1-F4450/100)</f>
        <v>2599</v>
      </c>
      <c r="K4450" s="16" t="n">
        <f aca="false">D4450*H4450</f>
        <v>1473.81</v>
      </c>
      <c r="L4450" s="16" t="n">
        <f aca="false">J4450-K4450</f>
        <v>1125.19</v>
      </c>
    </row>
    <row r="4451" customFormat="false" ht="15" hidden="false" customHeight="false" outlineLevel="0" collapsed="false">
      <c r="A4451" s="12" t="n">
        <v>4450</v>
      </c>
      <c r="B4451" s="12" t="n">
        <v>2337</v>
      </c>
      <c r="C4451" s="12" t="n">
        <v>57</v>
      </c>
      <c r="D4451" s="12" t="n">
        <v>1</v>
      </c>
      <c r="E4451" s="16" t="n">
        <v>4689</v>
      </c>
      <c r="F4451" s="12" t="n">
        <v>0</v>
      </c>
      <c r="G4451" s="12" t="str">
        <f aca="false">INDEX(Products!$C$2:$C$181,MATCH(C4451,Products!$A$2:$A$181,0))</f>
        <v>Home &amp; Kitchen</v>
      </c>
      <c r="H4451" s="16" t="n">
        <f aca="false">INDEX(Products!$E$2:$E$181,MATCH(C4451,Products!$A$2:$A$181,0))</f>
        <v>3336.81</v>
      </c>
      <c r="I4451" s="12" t="str">
        <f aca="false">INDEX(Orders!$G$2:$G$3525,MATCH(B4451,Orders!$A$2:$A$3525,0))</f>
        <v>Cancelled</v>
      </c>
      <c r="J4451" s="16" t="n">
        <f aca="false">D4451*E4451*(1-F4451/100)</f>
        <v>4689</v>
      </c>
      <c r="K4451" s="16" t="n">
        <f aca="false">D4451*H4451</f>
        <v>3336.81</v>
      </c>
      <c r="L4451" s="16" t="n">
        <f aca="false">J4451-K4451</f>
        <v>1352.19</v>
      </c>
    </row>
    <row r="4452" customFormat="false" ht="15" hidden="false" customHeight="false" outlineLevel="0" collapsed="false">
      <c r="A4452" s="12" t="n">
        <v>4451</v>
      </c>
      <c r="B4452" s="12" t="n">
        <v>2338</v>
      </c>
      <c r="C4452" s="12" t="n">
        <v>133</v>
      </c>
      <c r="D4452" s="12" t="n">
        <v>1</v>
      </c>
      <c r="E4452" s="16" t="n">
        <v>3549</v>
      </c>
      <c r="F4452" s="12" t="n">
        <v>10</v>
      </c>
      <c r="G4452" s="12" t="str">
        <f aca="false">INDEX(Products!$C$2:$C$181,MATCH(C4452,Products!$A$2:$A$181,0))</f>
        <v>Sports &amp; Fitness</v>
      </c>
      <c r="H4452" s="16" t="n">
        <f aca="false">INDEX(Products!$E$2:$E$181,MATCH(C4452,Products!$A$2:$A$181,0))</f>
        <v>2477.75</v>
      </c>
      <c r="I4452" s="12" t="str">
        <f aca="false">INDEX(Orders!$G$2:$G$3525,MATCH(B4452,Orders!$A$2:$A$3525,0))</f>
        <v>Delivered</v>
      </c>
      <c r="J4452" s="16" t="n">
        <f aca="false">D4452*E4452*(1-F4452/100)</f>
        <v>3194.1</v>
      </c>
      <c r="K4452" s="16" t="n">
        <f aca="false">D4452*H4452</f>
        <v>2477.75</v>
      </c>
      <c r="L4452" s="16" t="n">
        <f aca="false">J4452-K4452</f>
        <v>716.35</v>
      </c>
    </row>
    <row r="4453" customFormat="false" ht="15" hidden="false" customHeight="false" outlineLevel="0" collapsed="false">
      <c r="A4453" s="12" t="n">
        <v>4452</v>
      </c>
      <c r="B4453" s="12" t="n">
        <v>2339</v>
      </c>
      <c r="C4453" s="12" t="n">
        <v>40</v>
      </c>
      <c r="D4453" s="12" t="n">
        <v>1</v>
      </c>
      <c r="E4453" s="16" t="n">
        <v>2059</v>
      </c>
      <c r="F4453" s="12" t="n">
        <v>10</v>
      </c>
      <c r="G4453" s="12" t="str">
        <f aca="false">INDEX(Products!$C$2:$C$181,MATCH(C4453,Products!$A$2:$A$181,0))</f>
        <v>Home &amp; Kitchen</v>
      </c>
      <c r="H4453" s="16" t="n">
        <f aca="false">INDEX(Products!$E$2:$E$181,MATCH(C4453,Products!$A$2:$A$181,0))</f>
        <v>1180.16</v>
      </c>
      <c r="I4453" s="12" t="str">
        <f aca="false">INDEX(Orders!$G$2:$G$3525,MATCH(B4453,Orders!$A$2:$A$3525,0))</f>
        <v>Returned</v>
      </c>
      <c r="J4453" s="16" t="n">
        <f aca="false">D4453*E4453*(1-F4453/100)</f>
        <v>1853.1</v>
      </c>
      <c r="K4453" s="16" t="n">
        <f aca="false">D4453*H4453</f>
        <v>1180.16</v>
      </c>
      <c r="L4453" s="16" t="n">
        <f aca="false">J4453-K4453</f>
        <v>672.94</v>
      </c>
    </row>
    <row r="4454" customFormat="false" ht="15" hidden="false" customHeight="false" outlineLevel="0" collapsed="false">
      <c r="A4454" s="12" t="n">
        <v>4453</v>
      </c>
      <c r="B4454" s="12" t="n">
        <v>2340</v>
      </c>
      <c r="C4454" s="12" t="n">
        <v>93</v>
      </c>
      <c r="D4454" s="12" t="n">
        <v>1</v>
      </c>
      <c r="E4454" s="16" t="n">
        <v>589</v>
      </c>
      <c r="F4454" s="12" t="n">
        <v>0</v>
      </c>
      <c r="G4454" s="12" t="str">
        <f aca="false">INDEX(Products!$C$2:$C$181,MATCH(C4454,Products!$A$2:$A$181,0))</f>
        <v>Beauty</v>
      </c>
      <c r="H4454" s="16" t="n">
        <f aca="false">INDEX(Products!$E$2:$E$181,MATCH(C4454,Products!$A$2:$A$181,0))</f>
        <v>401.7</v>
      </c>
      <c r="I4454" s="12" t="str">
        <f aca="false">INDEX(Orders!$G$2:$G$3525,MATCH(B4454,Orders!$A$2:$A$3525,0))</f>
        <v>Returned</v>
      </c>
      <c r="J4454" s="16" t="n">
        <f aca="false">D4454*E4454*(1-F4454/100)</f>
        <v>589</v>
      </c>
      <c r="K4454" s="16" t="n">
        <f aca="false">D4454*H4454</f>
        <v>401.7</v>
      </c>
      <c r="L4454" s="16" t="n">
        <f aca="false">J4454-K4454</f>
        <v>187.3</v>
      </c>
    </row>
    <row r="4455" customFormat="false" ht="15" hidden="false" customHeight="false" outlineLevel="0" collapsed="false">
      <c r="A4455" s="12" t="n">
        <v>4454</v>
      </c>
      <c r="B4455" s="12" t="n">
        <v>2340</v>
      </c>
      <c r="C4455" s="12" t="n">
        <v>114</v>
      </c>
      <c r="D4455" s="12" t="n">
        <v>2</v>
      </c>
      <c r="E4455" s="16" t="n">
        <v>1769</v>
      </c>
      <c r="F4455" s="12" t="n">
        <v>0</v>
      </c>
      <c r="G4455" s="12" t="str">
        <f aca="false">INDEX(Products!$C$2:$C$181,MATCH(C4455,Products!$A$2:$A$181,0))</f>
        <v>Beauty</v>
      </c>
      <c r="H4455" s="16" t="n">
        <f aca="false">INDEX(Products!$E$2:$E$181,MATCH(C4455,Products!$A$2:$A$181,0))</f>
        <v>1112.03</v>
      </c>
      <c r="I4455" s="12" t="str">
        <f aca="false">INDEX(Orders!$G$2:$G$3525,MATCH(B4455,Orders!$A$2:$A$3525,0))</f>
        <v>Returned</v>
      </c>
      <c r="J4455" s="16" t="n">
        <f aca="false">D4455*E4455*(1-F4455/100)</f>
        <v>3538</v>
      </c>
      <c r="K4455" s="16" t="n">
        <f aca="false">D4455*H4455</f>
        <v>2224.06</v>
      </c>
      <c r="L4455" s="16" t="n">
        <f aca="false">J4455-K4455</f>
        <v>1313.94</v>
      </c>
    </row>
    <row r="4456" customFormat="false" ht="15" hidden="false" customHeight="false" outlineLevel="0" collapsed="false">
      <c r="A4456" s="12" t="n">
        <v>4455</v>
      </c>
      <c r="B4456" s="12" t="n">
        <v>2340</v>
      </c>
      <c r="C4456" s="12" t="n">
        <v>170</v>
      </c>
      <c r="D4456" s="12" t="n">
        <v>1</v>
      </c>
      <c r="E4456" s="16" t="n">
        <v>489</v>
      </c>
      <c r="F4456" s="12" t="n">
        <v>0</v>
      </c>
      <c r="G4456" s="12" t="str">
        <f aca="false">INDEX(Products!$C$2:$C$181,MATCH(C4456,Products!$A$2:$A$181,0))</f>
        <v>Books &amp; Stationery</v>
      </c>
      <c r="H4456" s="16" t="n">
        <f aca="false">INDEX(Products!$E$2:$E$181,MATCH(C4456,Products!$A$2:$A$181,0))</f>
        <v>278.52</v>
      </c>
      <c r="I4456" s="12" t="str">
        <f aca="false">INDEX(Orders!$G$2:$G$3525,MATCH(B4456,Orders!$A$2:$A$3525,0))</f>
        <v>Returned</v>
      </c>
      <c r="J4456" s="16" t="n">
        <f aca="false">D4456*E4456*(1-F4456/100)</f>
        <v>489</v>
      </c>
      <c r="K4456" s="16" t="n">
        <f aca="false">D4456*H4456</f>
        <v>278.52</v>
      </c>
      <c r="L4456" s="16" t="n">
        <f aca="false">J4456-K4456</f>
        <v>210.48</v>
      </c>
    </row>
    <row r="4457" customFormat="false" ht="15" hidden="false" customHeight="false" outlineLevel="0" collapsed="false">
      <c r="A4457" s="12" t="n">
        <v>4456</v>
      </c>
      <c r="B4457" s="12" t="n">
        <v>2340</v>
      </c>
      <c r="C4457" s="12" t="n">
        <v>17</v>
      </c>
      <c r="D4457" s="12" t="n">
        <v>1</v>
      </c>
      <c r="E4457" s="16" t="n">
        <v>1149</v>
      </c>
      <c r="F4457" s="12" t="n">
        <v>10</v>
      </c>
      <c r="G4457" s="12" t="str">
        <f aca="false">INDEX(Products!$C$2:$C$181,MATCH(C4457,Products!$A$2:$A$181,0))</f>
        <v>Electronics</v>
      </c>
      <c r="H4457" s="16" t="n">
        <f aca="false">INDEX(Products!$E$2:$E$181,MATCH(C4457,Products!$A$2:$A$181,0))</f>
        <v>850</v>
      </c>
      <c r="I4457" s="12" t="str">
        <f aca="false">INDEX(Orders!$G$2:$G$3525,MATCH(B4457,Orders!$A$2:$A$3525,0))</f>
        <v>Returned</v>
      </c>
      <c r="J4457" s="16" t="n">
        <f aca="false">D4457*E4457*(1-F4457/100)</f>
        <v>1034.1</v>
      </c>
      <c r="K4457" s="16" t="n">
        <f aca="false">D4457*H4457</f>
        <v>850</v>
      </c>
      <c r="L4457" s="16" t="n">
        <f aca="false">J4457-K4457</f>
        <v>184.1</v>
      </c>
    </row>
    <row r="4458" customFormat="false" ht="15" hidden="false" customHeight="false" outlineLevel="0" collapsed="false">
      <c r="A4458" s="12" t="n">
        <v>4457</v>
      </c>
      <c r="B4458" s="12" t="n">
        <v>2341</v>
      </c>
      <c r="C4458" s="12" t="n">
        <v>22</v>
      </c>
      <c r="D4458" s="12" t="n">
        <v>1</v>
      </c>
      <c r="E4458" s="16" t="n">
        <v>989</v>
      </c>
      <c r="F4458" s="12" t="n">
        <v>20</v>
      </c>
      <c r="G4458" s="12" t="str">
        <f aca="false">INDEX(Products!$C$2:$C$181,MATCH(C4458,Products!$A$2:$A$181,0))</f>
        <v>Electronics</v>
      </c>
      <c r="H4458" s="16" t="n">
        <f aca="false">INDEX(Products!$E$2:$E$181,MATCH(C4458,Products!$A$2:$A$181,0))</f>
        <v>723.81</v>
      </c>
      <c r="I4458" s="12" t="str">
        <f aca="false">INDEX(Orders!$G$2:$G$3525,MATCH(B4458,Orders!$A$2:$A$3525,0))</f>
        <v>Delivered</v>
      </c>
      <c r="J4458" s="16" t="n">
        <f aca="false">D4458*E4458*(1-F4458/100)</f>
        <v>791.2</v>
      </c>
      <c r="K4458" s="16" t="n">
        <f aca="false">D4458*H4458</f>
        <v>723.81</v>
      </c>
      <c r="L4458" s="16" t="n">
        <f aca="false">J4458-K4458</f>
        <v>67.3900000000001</v>
      </c>
    </row>
    <row r="4459" customFormat="false" ht="15" hidden="false" customHeight="false" outlineLevel="0" collapsed="false">
      <c r="A4459" s="12" t="n">
        <v>4458</v>
      </c>
      <c r="B4459" s="12" t="n">
        <v>2342</v>
      </c>
      <c r="C4459" s="12" t="n">
        <v>93</v>
      </c>
      <c r="D4459" s="12" t="n">
        <v>1</v>
      </c>
      <c r="E4459" s="16" t="n">
        <v>589</v>
      </c>
      <c r="F4459" s="12" t="n">
        <v>0</v>
      </c>
      <c r="G4459" s="12" t="str">
        <f aca="false">INDEX(Products!$C$2:$C$181,MATCH(C4459,Products!$A$2:$A$181,0))</f>
        <v>Beauty</v>
      </c>
      <c r="H4459" s="16" t="n">
        <f aca="false">INDEX(Products!$E$2:$E$181,MATCH(C4459,Products!$A$2:$A$181,0))</f>
        <v>401.7</v>
      </c>
      <c r="I4459" s="12" t="str">
        <f aca="false">INDEX(Orders!$G$2:$G$3525,MATCH(B4459,Orders!$A$2:$A$3525,0))</f>
        <v>Delivered</v>
      </c>
      <c r="J4459" s="16" t="n">
        <f aca="false">D4459*E4459*(1-F4459/100)</f>
        <v>589</v>
      </c>
      <c r="K4459" s="16" t="n">
        <f aca="false">D4459*H4459</f>
        <v>401.7</v>
      </c>
      <c r="L4459" s="16" t="n">
        <f aca="false">J4459-K4459</f>
        <v>187.3</v>
      </c>
    </row>
    <row r="4460" customFormat="false" ht="15" hidden="false" customHeight="false" outlineLevel="0" collapsed="false">
      <c r="A4460" s="12" t="n">
        <v>4459</v>
      </c>
      <c r="B4460" s="12" t="n">
        <v>2342</v>
      </c>
      <c r="C4460" s="12" t="n">
        <v>163</v>
      </c>
      <c r="D4460" s="12" t="n">
        <v>1</v>
      </c>
      <c r="E4460" s="16" t="n">
        <v>869</v>
      </c>
      <c r="F4460" s="12" t="n">
        <v>0</v>
      </c>
      <c r="G4460" s="12" t="str">
        <f aca="false">INDEX(Products!$C$2:$C$181,MATCH(C4460,Products!$A$2:$A$181,0))</f>
        <v>Books &amp; Stationery</v>
      </c>
      <c r="H4460" s="16" t="n">
        <f aca="false">INDEX(Products!$E$2:$E$181,MATCH(C4460,Products!$A$2:$A$181,0))</f>
        <v>606.2</v>
      </c>
      <c r="I4460" s="12" t="str">
        <f aca="false">INDEX(Orders!$G$2:$G$3525,MATCH(B4460,Orders!$A$2:$A$3525,0))</f>
        <v>Delivered</v>
      </c>
      <c r="J4460" s="16" t="n">
        <f aca="false">D4460*E4460*(1-F4460/100)</f>
        <v>869</v>
      </c>
      <c r="K4460" s="16" t="n">
        <f aca="false">D4460*H4460</f>
        <v>606.2</v>
      </c>
      <c r="L4460" s="16" t="n">
        <f aca="false">J4460-K4460</f>
        <v>262.8</v>
      </c>
    </row>
    <row r="4461" customFormat="false" ht="15" hidden="false" customHeight="false" outlineLevel="0" collapsed="false">
      <c r="A4461" s="12" t="n">
        <v>4460</v>
      </c>
      <c r="B4461" s="12" t="n">
        <v>2343</v>
      </c>
      <c r="C4461" s="12" t="n">
        <v>20</v>
      </c>
      <c r="D4461" s="12" t="n">
        <v>1</v>
      </c>
      <c r="E4461" s="16" t="n">
        <v>4369</v>
      </c>
      <c r="F4461" s="12" t="n">
        <v>10</v>
      </c>
      <c r="G4461" s="12" t="str">
        <f aca="false">INDEX(Products!$C$2:$C$181,MATCH(C4461,Products!$A$2:$A$181,0))</f>
        <v>Electronics</v>
      </c>
      <c r="H4461" s="16" t="n">
        <f aca="false">INDEX(Products!$E$2:$E$181,MATCH(C4461,Products!$A$2:$A$181,0))</f>
        <v>2787.56</v>
      </c>
      <c r="I4461" s="12" t="str">
        <f aca="false">INDEX(Orders!$G$2:$G$3525,MATCH(B4461,Orders!$A$2:$A$3525,0))</f>
        <v>Delivered</v>
      </c>
      <c r="J4461" s="16" t="n">
        <f aca="false">D4461*E4461*(1-F4461/100)</f>
        <v>3932.1</v>
      </c>
      <c r="K4461" s="16" t="n">
        <f aca="false">D4461*H4461</f>
        <v>2787.56</v>
      </c>
      <c r="L4461" s="16" t="n">
        <f aca="false">J4461-K4461</f>
        <v>1144.54</v>
      </c>
    </row>
    <row r="4462" customFormat="false" ht="15" hidden="false" customHeight="false" outlineLevel="0" collapsed="false">
      <c r="A4462" s="12" t="n">
        <v>4461</v>
      </c>
      <c r="B4462" s="12" t="n">
        <v>2343</v>
      </c>
      <c r="C4462" s="12" t="n">
        <v>46</v>
      </c>
      <c r="D4462" s="12" t="n">
        <v>1</v>
      </c>
      <c r="E4462" s="16" t="n">
        <v>959</v>
      </c>
      <c r="F4462" s="12" t="n">
        <v>0</v>
      </c>
      <c r="G4462" s="12" t="str">
        <f aca="false">INDEX(Products!$C$2:$C$181,MATCH(C4462,Products!$A$2:$A$181,0))</f>
        <v>Home &amp; Kitchen</v>
      </c>
      <c r="H4462" s="16" t="n">
        <f aca="false">INDEX(Products!$E$2:$E$181,MATCH(C4462,Products!$A$2:$A$181,0))</f>
        <v>664.25</v>
      </c>
      <c r="I4462" s="12" t="str">
        <f aca="false">INDEX(Orders!$G$2:$G$3525,MATCH(B4462,Orders!$A$2:$A$3525,0))</f>
        <v>Delivered</v>
      </c>
      <c r="J4462" s="16" t="n">
        <f aca="false">D4462*E4462*(1-F4462/100)</f>
        <v>959</v>
      </c>
      <c r="K4462" s="16" t="n">
        <f aca="false">D4462*H4462</f>
        <v>664.25</v>
      </c>
      <c r="L4462" s="16" t="n">
        <f aca="false">J4462-K4462</f>
        <v>294.75</v>
      </c>
    </row>
    <row r="4463" customFormat="false" ht="15" hidden="false" customHeight="false" outlineLevel="0" collapsed="false">
      <c r="A4463" s="12" t="n">
        <v>4462</v>
      </c>
      <c r="B4463" s="12" t="n">
        <v>2344</v>
      </c>
      <c r="C4463" s="12" t="n">
        <v>17</v>
      </c>
      <c r="D4463" s="12" t="n">
        <v>1</v>
      </c>
      <c r="E4463" s="16" t="n">
        <v>1149</v>
      </c>
      <c r="F4463" s="12" t="n">
        <v>0</v>
      </c>
      <c r="G4463" s="12" t="str">
        <f aca="false">INDEX(Products!$C$2:$C$181,MATCH(C4463,Products!$A$2:$A$181,0))</f>
        <v>Electronics</v>
      </c>
      <c r="H4463" s="16" t="n">
        <f aca="false">INDEX(Products!$E$2:$E$181,MATCH(C4463,Products!$A$2:$A$181,0))</f>
        <v>850</v>
      </c>
      <c r="I4463" s="12" t="str">
        <f aca="false">INDEX(Orders!$G$2:$G$3525,MATCH(B4463,Orders!$A$2:$A$3525,0))</f>
        <v>Delivered</v>
      </c>
      <c r="J4463" s="16" t="n">
        <f aca="false">D4463*E4463*(1-F4463/100)</f>
        <v>1149</v>
      </c>
      <c r="K4463" s="16" t="n">
        <f aca="false">D4463*H4463</f>
        <v>850</v>
      </c>
      <c r="L4463" s="16" t="n">
        <f aca="false">J4463-K4463</f>
        <v>299</v>
      </c>
    </row>
    <row r="4464" customFormat="false" ht="15" hidden="false" customHeight="false" outlineLevel="0" collapsed="false">
      <c r="A4464" s="12" t="n">
        <v>4463</v>
      </c>
      <c r="B4464" s="12" t="n">
        <v>2345</v>
      </c>
      <c r="C4464" s="12" t="n">
        <v>122</v>
      </c>
      <c r="D4464" s="12" t="n">
        <v>1</v>
      </c>
      <c r="E4464" s="16" t="n">
        <v>3689</v>
      </c>
      <c r="F4464" s="12" t="n">
        <v>0</v>
      </c>
      <c r="G4464" s="12" t="str">
        <f aca="false">INDEX(Products!$C$2:$C$181,MATCH(C4464,Products!$A$2:$A$181,0))</f>
        <v>Sports &amp; Fitness</v>
      </c>
      <c r="H4464" s="16" t="n">
        <f aca="false">INDEX(Products!$E$2:$E$181,MATCH(C4464,Products!$A$2:$A$181,0))</f>
        <v>2302.05</v>
      </c>
      <c r="I4464" s="12" t="str">
        <f aca="false">INDEX(Orders!$G$2:$G$3525,MATCH(B4464,Orders!$A$2:$A$3525,0))</f>
        <v>Delivered</v>
      </c>
      <c r="J4464" s="16" t="n">
        <f aca="false">D4464*E4464*(1-F4464/100)</f>
        <v>3689</v>
      </c>
      <c r="K4464" s="16" t="n">
        <f aca="false">D4464*H4464</f>
        <v>2302.05</v>
      </c>
      <c r="L4464" s="16" t="n">
        <f aca="false">J4464-K4464</f>
        <v>1386.95</v>
      </c>
    </row>
    <row r="4465" customFormat="false" ht="15" hidden="false" customHeight="false" outlineLevel="0" collapsed="false">
      <c r="A4465" s="12" t="n">
        <v>4464</v>
      </c>
      <c r="B4465" s="12" t="n">
        <v>2345</v>
      </c>
      <c r="C4465" s="12" t="n">
        <v>157</v>
      </c>
      <c r="D4465" s="12" t="n">
        <v>3</v>
      </c>
      <c r="E4465" s="16" t="n">
        <v>129</v>
      </c>
      <c r="F4465" s="12" t="n">
        <v>0</v>
      </c>
      <c r="G4465" s="12" t="str">
        <f aca="false">INDEX(Products!$C$2:$C$181,MATCH(C4465,Products!$A$2:$A$181,0))</f>
        <v>Books &amp; Stationery</v>
      </c>
      <c r="H4465" s="16" t="n">
        <f aca="false">INDEX(Products!$E$2:$E$181,MATCH(C4465,Products!$A$2:$A$181,0))</f>
        <v>95.79</v>
      </c>
      <c r="I4465" s="12" t="str">
        <f aca="false">INDEX(Orders!$G$2:$G$3525,MATCH(B4465,Orders!$A$2:$A$3525,0))</f>
        <v>Delivered</v>
      </c>
      <c r="J4465" s="16" t="n">
        <f aca="false">D4465*E4465*(1-F4465/100)</f>
        <v>387</v>
      </c>
      <c r="K4465" s="16" t="n">
        <f aca="false">D4465*H4465</f>
        <v>287.37</v>
      </c>
      <c r="L4465" s="16" t="n">
        <f aca="false">J4465-K4465</f>
        <v>99.63</v>
      </c>
    </row>
    <row r="4466" customFormat="false" ht="15" hidden="false" customHeight="false" outlineLevel="0" collapsed="false">
      <c r="A4466" s="12" t="n">
        <v>4465</v>
      </c>
      <c r="B4466" s="12" t="n">
        <v>2346</v>
      </c>
      <c r="C4466" s="12" t="n">
        <v>7</v>
      </c>
      <c r="D4466" s="12" t="n">
        <v>1</v>
      </c>
      <c r="E4466" s="16" t="n">
        <v>5139</v>
      </c>
      <c r="F4466" s="12" t="n">
        <v>0</v>
      </c>
      <c r="G4466" s="12" t="str">
        <f aca="false">INDEX(Products!$C$2:$C$181,MATCH(C4466,Products!$A$2:$A$181,0))</f>
        <v>Electronics</v>
      </c>
      <c r="H4466" s="16" t="n">
        <f aca="false">INDEX(Products!$E$2:$E$181,MATCH(C4466,Products!$A$2:$A$181,0))</f>
        <v>3044.69</v>
      </c>
      <c r="I4466" s="12" t="str">
        <f aca="false">INDEX(Orders!$G$2:$G$3525,MATCH(B4466,Orders!$A$2:$A$3525,0))</f>
        <v>Delivered</v>
      </c>
      <c r="J4466" s="16" t="n">
        <f aca="false">D4466*E4466*(1-F4466/100)</f>
        <v>5139</v>
      </c>
      <c r="K4466" s="16" t="n">
        <f aca="false">D4466*H4466</f>
        <v>3044.69</v>
      </c>
      <c r="L4466" s="16" t="n">
        <f aca="false">J4466-K4466</f>
        <v>2094.31</v>
      </c>
    </row>
    <row r="4467" customFormat="false" ht="15" hidden="false" customHeight="false" outlineLevel="0" collapsed="false">
      <c r="A4467" s="12" t="n">
        <v>4466</v>
      </c>
      <c r="B4467" s="12" t="n">
        <v>2347</v>
      </c>
      <c r="C4467" s="12" t="n">
        <v>142</v>
      </c>
      <c r="D4467" s="12" t="n">
        <v>1</v>
      </c>
      <c r="E4467" s="16" t="n">
        <v>1669</v>
      </c>
      <c r="F4467" s="12" t="n">
        <v>0</v>
      </c>
      <c r="G4467" s="12" t="str">
        <f aca="false">INDEX(Products!$C$2:$C$181,MATCH(C4467,Products!$A$2:$A$181,0))</f>
        <v>Sports &amp; Fitness</v>
      </c>
      <c r="H4467" s="16" t="n">
        <f aca="false">INDEX(Products!$E$2:$E$181,MATCH(C4467,Products!$A$2:$A$181,0))</f>
        <v>949.32</v>
      </c>
      <c r="I4467" s="12" t="str">
        <f aca="false">INDEX(Orders!$G$2:$G$3525,MATCH(B4467,Orders!$A$2:$A$3525,0))</f>
        <v>Returned</v>
      </c>
      <c r="J4467" s="16" t="n">
        <f aca="false">D4467*E4467*(1-F4467/100)</f>
        <v>1669</v>
      </c>
      <c r="K4467" s="16" t="n">
        <f aca="false">D4467*H4467</f>
        <v>949.32</v>
      </c>
      <c r="L4467" s="16" t="n">
        <f aca="false">J4467-K4467</f>
        <v>719.68</v>
      </c>
    </row>
    <row r="4468" customFormat="false" ht="15" hidden="false" customHeight="false" outlineLevel="0" collapsed="false">
      <c r="A4468" s="12" t="n">
        <v>4467</v>
      </c>
      <c r="B4468" s="12" t="n">
        <v>2348</v>
      </c>
      <c r="C4468" s="12" t="n">
        <v>102</v>
      </c>
      <c r="D4468" s="12" t="n">
        <v>1</v>
      </c>
      <c r="E4468" s="16" t="n">
        <v>429</v>
      </c>
      <c r="F4468" s="12" t="n">
        <v>10</v>
      </c>
      <c r="G4468" s="12" t="str">
        <f aca="false">INDEX(Products!$C$2:$C$181,MATCH(C4468,Products!$A$2:$A$181,0))</f>
        <v>Beauty</v>
      </c>
      <c r="H4468" s="16" t="n">
        <f aca="false">INDEX(Products!$E$2:$E$181,MATCH(C4468,Products!$A$2:$A$181,0))</f>
        <v>313.05</v>
      </c>
      <c r="I4468" s="12" t="str">
        <f aca="false">INDEX(Orders!$G$2:$G$3525,MATCH(B4468,Orders!$A$2:$A$3525,0))</f>
        <v>Delivered</v>
      </c>
      <c r="J4468" s="16" t="n">
        <f aca="false">D4468*E4468*(1-F4468/100)</f>
        <v>386.1</v>
      </c>
      <c r="K4468" s="16" t="n">
        <f aca="false">D4468*H4468</f>
        <v>313.05</v>
      </c>
      <c r="L4468" s="16" t="n">
        <f aca="false">J4468-K4468</f>
        <v>73.05</v>
      </c>
    </row>
    <row r="4469" customFormat="false" ht="15" hidden="false" customHeight="false" outlineLevel="0" collapsed="false">
      <c r="A4469" s="12" t="n">
        <v>4468</v>
      </c>
      <c r="B4469" s="12" t="n">
        <v>2348</v>
      </c>
      <c r="C4469" s="12" t="n">
        <v>5</v>
      </c>
      <c r="D4469" s="12" t="n">
        <v>1</v>
      </c>
      <c r="E4469" s="16" t="n">
        <v>3939</v>
      </c>
      <c r="F4469" s="12" t="n">
        <v>0</v>
      </c>
      <c r="G4469" s="12" t="str">
        <f aca="false">INDEX(Products!$C$2:$C$181,MATCH(C4469,Products!$A$2:$A$181,0))</f>
        <v>Electronics</v>
      </c>
      <c r="H4469" s="16" t="n">
        <f aca="false">INDEX(Products!$E$2:$E$181,MATCH(C4469,Products!$A$2:$A$181,0))</f>
        <v>2724.27</v>
      </c>
      <c r="I4469" s="12" t="str">
        <f aca="false">INDEX(Orders!$G$2:$G$3525,MATCH(B4469,Orders!$A$2:$A$3525,0))</f>
        <v>Delivered</v>
      </c>
      <c r="J4469" s="16" t="n">
        <f aca="false">D4469*E4469*(1-F4469/100)</f>
        <v>3939</v>
      </c>
      <c r="K4469" s="16" t="n">
        <f aca="false">D4469*H4469</f>
        <v>2724.27</v>
      </c>
      <c r="L4469" s="16" t="n">
        <f aca="false">J4469-K4469</f>
        <v>1214.73</v>
      </c>
    </row>
    <row r="4470" customFormat="false" ht="15" hidden="false" customHeight="false" outlineLevel="0" collapsed="false">
      <c r="A4470" s="12" t="n">
        <v>4469</v>
      </c>
      <c r="B4470" s="12" t="n">
        <v>2348</v>
      </c>
      <c r="C4470" s="12" t="n">
        <v>76</v>
      </c>
      <c r="D4470" s="12" t="n">
        <v>2</v>
      </c>
      <c r="E4470" s="16" t="n">
        <v>2759</v>
      </c>
      <c r="F4470" s="12" t="n">
        <v>0</v>
      </c>
      <c r="G4470" s="12" t="str">
        <f aca="false">INDEX(Products!$C$2:$C$181,MATCH(C4470,Products!$A$2:$A$181,0))</f>
        <v>Fashion</v>
      </c>
      <c r="H4470" s="16" t="n">
        <f aca="false">INDEX(Products!$E$2:$E$181,MATCH(C4470,Products!$A$2:$A$181,0))</f>
        <v>1649.64</v>
      </c>
      <c r="I4470" s="12" t="str">
        <f aca="false">INDEX(Orders!$G$2:$G$3525,MATCH(B4470,Orders!$A$2:$A$3525,0))</f>
        <v>Delivered</v>
      </c>
      <c r="J4470" s="16" t="n">
        <f aca="false">D4470*E4470*(1-F4470/100)</f>
        <v>5518</v>
      </c>
      <c r="K4470" s="16" t="n">
        <f aca="false">D4470*H4470</f>
        <v>3299.28</v>
      </c>
      <c r="L4470" s="16" t="n">
        <f aca="false">J4470-K4470</f>
        <v>2218.72</v>
      </c>
    </row>
    <row r="4471" customFormat="false" ht="15" hidden="false" customHeight="false" outlineLevel="0" collapsed="false">
      <c r="A4471" s="12" t="n">
        <v>4470</v>
      </c>
      <c r="B4471" s="12" t="n">
        <v>2349</v>
      </c>
      <c r="C4471" s="12" t="n">
        <v>161</v>
      </c>
      <c r="D4471" s="12" t="n">
        <v>3</v>
      </c>
      <c r="E4471" s="16" t="n">
        <v>549</v>
      </c>
      <c r="F4471" s="12" t="n">
        <v>5</v>
      </c>
      <c r="G4471" s="12" t="str">
        <f aca="false">INDEX(Products!$C$2:$C$181,MATCH(C4471,Products!$A$2:$A$181,0))</f>
        <v>Books &amp; Stationery</v>
      </c>
      <c r="H4471" s="16" t="n">
        <f aca="false">INDEX(Products!$E$2:$E$181,MATCH(C4471,Products!$A$2:$A$181,0))</f>
        <v>380.41</v>
      </c>
      <c r="I4471" s="12" t="str">
        <f aca="false">INDEX(Orders!$G$2:$G$3525,MATCH(B4471,Orders!$A$2:$A$3525,0))</f>
        <v>Returned</v>
      </c>
      <c r="J4471" s="16" t="n">
        <f aca="false">D4471*E4471*(1-F4471/100)</f>
        <v>1564.65</v>
      </c>
      <c r="K4471" s="16" t="n">
        <f aca="false">D4471*H4471</f>
        <v>1141.23</v>
      </c>
      <c r="L4471" s="16" t="n">
        <f aca="false">J4471-K4471</f>
        <v>423.42</v>
      </c>
    </row>
    <row r="4472" customFormat="false" ht="15" hidden="false" customHeight="false" outlineLevel="0" collapsed="false">
      <c r="A4472" s="12" t="n">
        <v>4471</v>
      </c>
      <c r="B4472" s="12" t="n">
        <v>2349</v>
      </c>
      <c r="C4472" s="12" t="n">
        <v>5</v>
      </c>
      <c r="D4472" s="12" t="n">
        <v>1</v>
      </c>
      <c r="E4472" s="16" t="n">
        <v>3939</v>
      </c>
      <c r="F4472" s="12" t="n">
        <v>0</v>
      </c>
      <c r="G4472" s="12" t="str">
        <f aca="false">INDEX(Products!$C$2:$C$181,MATCH(C4472,Products!$A$2:$A$181,0))</f>
        <v>Electronics</v>
      </c>
      <c r="H4472" s="16" t="n">
        <f aca="false">INDEX(Products!$E$2:$E$181,MATCH(C4472,Products!$A$2:$A$181,0))</f>
        <v>2724.27</v>
      </c>
      <c r="I4472" s="12" t="str">
        <f aca="false">INDEX(Orders!$G$2:$G$3525,MATCH(B4472,Orders!$A$2:$A$3525,0))</f>
        <v>Returned</v>
      </c>
      <c r="J4472" s="16" t="n">
        <f aca="false">D4472*E4472*(1-F4472/100)</f>
        <v>3939</v>
      </c>
      <c r="K4472" s="16" t="n">
        <f aca="false">D4472*H4472</f>
        <v>2724.27</v>
      </c>
      <c r="L4472" s="16" t="n">
        <f aca="false">J4472-K4472</f>
        <v>1214.73</v>
      </c>
    </row>
    <row r="4473" customFormat="false" ht="15" hidden="false" customHeight="false" outlineLevel="0" collapsed="false">
      <c r="A4473" s="12" t="n">
        <v>4472</v>
      </c>
      <c r="B4473" s="12" t="n">
        <v>2349</v>
      </c>
      <c r="C4473" s="12" t="n">
        <v>140</v>
      </c>
      <c r="D4473" s="12" t="n">
        <v>2</v>
      </c>
      <c r="E4473" s="16" t="n">
        <v>2889</v>
      </c>
      <c r="F4473" s="12" t="n">
        <v>0</v>
      </c>
      <c r="G4473" s="12" t="str">
        <f aca="false">INDEX(Products!$C$2:$C$181,MATCH(C4473,Products!$A$2:$A$181,0))</f>
        <v>Sports &amp; Fitness</v>
      </c>
      <c r="H4473" s="16" t="n">
        <f aca="false">INDEX(Products!$E$2:$E$181,MATCH(C4473,Products!$A$2:$A$181,0))</f>
        <v>2048.76</v>
      </c>
      <c r="I4473" s="12" t="str">
        <f aca="false">INDEX(Orders!$G$2:$G$3525,MATCH(B4473,Orders!$A$2:$A$3525,0))</f>
        <v>Returned</v>
      </c>
      <c r="J4473" s="16" t="n">
        <f aca="false">D4473*E4473*(1-F4473/100)</f>
        <v>5778</v>
      </c>
      <c r="K4473" s="16" t="n">
        <f aca="false">D4473*H4473</f>
        <v>4097.52</v>
      </c>
      <c r="L4473" s="16" t="n">
        <f aca="false">J4473-K4473</f>
        <v>1680.48</v>
      </c>
    </row>
    <row r="4474" customFormat="false" ht="15" hidden="false" customHeight="false" outlineLevel="0" collapsed="false">
      <c r="A4474" s="12" t="n">
        <v>4473</v>
      </c>
      <c r="B4474" s="12" t="n">
        <v>2350</v>
      </c>
      <c r="C4474" s="12" t="n">
        <v>127</v>
      </c>
      <c r="D4474" s="12" t="n">
        <v>1</v>
      </c>
      <c r="E4474" s="16" t="n">
        <v>3449</v>
      </c>
      <c r="F4474" s="12" t="n">
        <v>0</v>
      </c>
      <c r="G4474" s="12" t="str">
        <f aca="false">INDEX(Products!$C$2:$C$181,MATCH(C4474,Products!$A$2:$A$181,0))</f>
        <v>Sports &amp; Fitness</v>
      </c>
      <c r="H4474" s="16" t="n">
        <f aca="false">INDEX(Products!$E$2:$E$181,MATCH(C4474,Products!$A$2:$A$181,0))</f>
        <v>2115.56</v>
      </c>
      <c r="I4474" s="12" t="str">
        <f aca="false">INDEX(Orders!$G$2:$G$3525,MATCH(B4474,Orders!$A$2:$A$3525,0))</f>
        <v>Delivered</v>
      </c>
      <c r="J4474" s="16" t="n">
        <f aca="false">D4474*E4474*(1-F4474/100)</f>
        <v>3449</v>
      </c>
      <c r="K4474" s="16" t="n">
        <f aca="false">D4474*H4474</f>
        <v>2115.56</v>
      </c>
      <c r="L4474" s="16" t="n">
        <f aca="false">J4474-K4474</f>
        <v>1333.44</v>
      </c>
    </row>
    <row r="4475" customFormat="false" ht="15" hidden="false" customHeight="false" outlineLevel="0" collapsed="false">
      <c r="A4475" s="12" t="n">
        <v>4474</v>
      </c>
      <c r="B4475" s="12" t="n">
        <v>2350</v>
      </c>
      <c r="C4475" s="12" t="n">
        <v>101</v>
      </c>
      <c r="D4475" s="12" t="n">
        <v>1</v>
      </c>
      <c r="E4475" s="16" t="n">
        <v>1219</v>
      </c>
      <c r="F4475" s="12" t="n">
        <v>5</v>
      </c>
      <c r="G4475" s="12" t="str">
        <f aca="false">INDEX(Products!$C$2:$C$181,MATCH(C4475,Products!$A$2:$A$181,0))</f>
        <v>Beauty</v>
      </c>
      <c r="H4475" s="16" t="n">
        <f aca="false">INDEX(Products!$E$2:$E$181,MATCH(C4475,Products!$A$2:$A$181,0))</f>
        <v>690.96</v>
      </c>
      <c r="I4475" s="12" t="str">
        <f aca="false">INDEX(Orders!$G$2:$G$3525,MATCH(B4475,Orders!$A$2:$A$3525,0))</f>
        <v>Delivered</v>
      </c>
      <c r="J4475" s="16" t="n">
        <f aca="false">D4475*E4475*(1-F4475/100)</f>
        <v>1158.05</v>
      </c>
      <c r="K4475" s="16" t="n">
        <f aca="false">D4475*H4475</f>
        <v>690.96</v>
      </c>
      <c r="L4475" s="16" t="n">
        <f aca="false">J4475-K4475</f>
        <v>467.09</v>
      </c>
    </row>
    <row r="4476" customFormat="false" ht="15" hidden="false" customHeight="false" outlineLevel="0" collapsed="false">
      <c r="A4476" s="12" t="n">
        <v>4475</v>
      </c>
      <c r="B4476" s="12" t="n">
        <v>2350</v>
      </c>
      <c r="C4476" s="12" t="n">
        <v>140</v>
      </c>
      <c r="D4476" s="12" t="n">
        <v>1</v>
      </c>
      <c r="E4476" s="16" t="n">
        <v>2889</v>
      </c>
      <c r="F4476" s="12" t="n">
        <v>0</v>
      </c>
      <c r="G4476" s="12" t="str">
        <f aca="false">INDEX(Products!$C$2:$C$181,MATCH(C4476,Products!$A$2:$A$181,0))</f>
        <v>Sports &amp; Fitness</v>
      </c>
      <c r="H4476" s="16" t="n">
        <f aca="false">INDEX(Products!$E$2:$E$181,MATCH(C4476,Products!$A$2:$A$181,0))</f>
        <v>2048.76</v>
      </c>
      <c r="I4476" s="12" t="str">
        <f aca="false">INDEX(Orders!$G$2:$G$3525,MATCH(B4476,Orders!$A$2:$A$3525,0))</f>
        <v>Delivered</v>
      </c>
      <c r="J4476" s="16" t="n">
        <f aca="false">D4476*E4476*(1-F4476/100)</f>
        <v>2889</v>
      </c>
      <c r="K4476" s="16" t="n">
        <f aca="false">D4476*H4476</f>
        <v>2048.76</v>
      </c>
      <c r="L4476" s="16" t="n">
        <f aca="false">J4476-K4476</f>
        <v>840.24</v>
      </c>
    </row>
    <row r="4477" customFormat="false" ht="15" hidden="false" customHeight="false" outlineLevel="0" collapsed="false">
      <c r="A4477" s="12" t="n">
        <v>4476</v>
      </c>
      <c r="B4477" s="12" t="n">
        <v>2351</v>
      </c>
      <c r="C4477" s="12" t="n">
        <v>88</v>
      </c>
      <c r="D4477" s="12" t="n">
        <v>1</v>
      </c>
      <c r="E4477" s="16" t="n">
        <v>2049</v>
      </c>
      <c r="F4477" s="12" t="n">
        <v>0</v>
      </c>
      <c r="G4477" s="12" t="str">
        <f aca="false">INDEX(Products!$C$2:$C$181,MATCH(C4477,Products!$A$2:$A$181,0))</f>
        <v>Fashion</v>
      </c>
      <c r="H4477" s="16" t="n">
        <f aca="false">INDEX(Products!$E$2:$E$181,MATCH(C4477,Products!$A$2:$A$181,0))</f>
        <v>1198.41</v>
      </c>
      <c r="I4477" s="12" t="str">
        <f aca="false">INDEX(Orders!$G$2:$G$3525,MATCH(B4477,Orders!$A$2:$A$3525,0))</f>
        <v>Delivered</v>
      </c>
      <c r="J4477" s="16" t="n">
        <f aca="false">D4477*E4477*(1-F4477/100)</f>
        <v>2049</v>
      </c>
      <c r="K4477" s="16" t="n">
        <f aca="false">D4477*H4477</f>
        <v>1198.41</v>
      </c>
      <c r="L4477" s="16" t="n">
        <f aca="false">J4477-K4477</f>
        <v>850.59</v>
      </c>
    </row>
    <row r="4478" customFormat="false" ht="15" hidden="false" customHeight="false" outlineLevel="0" collapsed="false">
      <c r="A4478" s="12" t="n">
        <v>4477</v>
      </c>
      <c r="B4478" s="12" t="n">
        <v>2351</v>
      </c>
      <c r="C4478" s="12" t="n">
        <v>123</v>
      </c>
      <c r="D4478" s="12" t="n">
        <v>1</v>
      </c>
      <c r="E4478" s="16" t="n">
        <v>319</v>
      </c>
      <c r="F4478" s="12" t="n">
        <v>15</v>
      </c>
      <c r="G4478" s="12" t="str">
        <f aca="false">INDEX(Products!$C$2:$C$181,MATCH(C4478,Products!$A$2:$A$181,0))</f>
        <v>Sports &amp; Fitness</v>
      </c>
      <c r="H4478" s="16" t="n">
        <f aca="false">INDEX(Products!$E$2:$E$181,MATCH(C4478,Products!$A$2:$A$181,0))</f>
        <v>234.68</v>
      </c>
      <c r="I4478" s="12" t="str">
        <f aca="false">INDEX(Orders!$G$2:$G$3525,MATCH(B4478,Orders!$A$2:$A$3525,0))</f>
        <v>Delivered</v>
      </c>
      <c r="J4478" s="16" t="n">
        <f aca="false">D4478*E4478*(1-F4478/100)</f>
        <v>271.15</v>
      </c>
      <c r="K4478" s="16" t="n">
        <f aca="false">D4478*H4478</f>
        <v>234.68</v>
      </c>
      <c r="L4478" s="16" t="n">
        <f aca="false">J4478-K4478</f>
        <v>36.47</v>
      </c>
    </row>
    <row r="4479" customFormat="false" ht="15" hidden="false" customHeight="false" outlineLevel="0" collapsed="false">
      <c r="A4479" s="12" t="n">
        <v>4478</v>
      </c>
      <c r="B4479" s="12" t="n">
        <v>2351</v>
      </c>
      <c r="C4479" s="12" t="n">
        <v>50</v>
      </c>
      <c r="D4479" s="12" t="n">
        <v>1</v>
      </c>
      <c r="E4479" s="16" t="n">
        <v>529</v>
      </c>
      <c r="F4479" s="12" t="n">
        <v>10</v>
      </c>
      <c r="G4479" s="12" t="str">
        <f aca="false">INDEX(Products!$C$2:$C$181,MATCH(C4479,Products!$A$2:$A$181,0))</f>
        <v>Home &amp; Kitchen</v>
      </c>
      <c r="H4479" s="16" t="n">
        <f aca="false">INDEX(Products!$E$2:$E$181,MATCH(C4479,Products!$A$2:$A$181,0))</f>
        <v>302.36</v>
      </c>
      <c r="I4479" s="12" t="str">
        <f aca="false">INDEX(Orders!$G$2:$G$3525,MATCH(B4479,Orders!$A$2:$A$3525,0))</f>
        <v>Delivered</v>
      </c>
      <c r="J4479" s="16" t="n">
        <f aca="false">D4479*E4479*(1-F4479/100)</f>
        <v>476.1</v>
      </c>
      <c r="K4479" s="16" t="n">
        <f aca="false">D4479*H4479</f>
        <v>302.36</v>
      </c>
      <c r="L4479" s="16" t="n">
        <f aca="false">J4479-K4479</f>
        <v>173.74</v>
      </c>
    </row>
    <row r="4480" customFormat="false" ht="15" hidden="false" customHeight="false" outlineLevel="0" collapsed="false">
      <c r="A4480" s="12" t="n">
        <v>4479</v>
      </c>
      <c r="B4480" s="12" t="n">
        <v>2352</v>
      </c>
      <c r="C4480" s="12" t="n">
        <v>88</v>
      </c>
      <c r="D4480" s="12" t="n">
        <v>1</v>
      </c>
      <c r="E4480" s="16" t="n">
        <v>2049</v>
      </c>
      <c r="F4480" s="12" t="n">
        <v>0</v>
      </c>
      <c r="G4480" s="12" t="str">
        <f aca="false">INDEX(Products!$C$2:$C$181,MATCH(C4480,Products!$A$2:$A$181,0))</f>
        <v>Fashion</v>
      </c>
      <c r="H4480" s="16" t="n">
        <f aca="false">INDEX(Products!$E$2:$E$181,MATCH(C4480,Products!$A$2:$A$181,0))</f>
        <v>1198.41</v>
      </c>
      <c r="I4480" s="12" t="str">
        <f aca="false">INDEX(Orders!$G$2:$G$3525,MATCH(B4480,Orders!$A$2:$A$3525,0))</f>
        <v>Delivered</v>
      </c>
      <c r="J4480" s="16" t="n">
        <f aca="false">D4480*E4480*(1-F4480/100)</f>
        <v>2049</v>
      </c>
      <c r="K4480" s="16" t="n">
        <f aca="false">D4480*H4480</f>
        <v>1198.41</v>
      </c>
      <c r="L4480" s="16" t="n">
        <f aca="false">J4480-K4480</f>
        <v>850.59</v>
      </c>
    </row>
    <row r="4481" customFormat="false" ht="15" hidden="false" customHeight="false" outlineLevel="0" collapsed="false">
      <c r="A4481" s="12" t="n">
        <v>4480</v>
      </c>
      <c r="B4481" s="12" t="n">
        <v>2353</v>
      </c>
      <c r="C4481" s="12" t="n">
        <v>87</v>
      </c>
      <c r="D4481" s="12" t="n">
        <v>1</v>
      </c>
      <c r="E4481" s="16" t="n">
        <v>1689</v>
      </c>
      <c r="F4481" s="12" t="n">
        <v>0</v>
      </c>
      <c r="G4481" s="12" t="str">
        <f aca="false">INDEX(Products!$C$2:$C$181,MATCH(C4481,Products!$A$2:$A$181,0))</f>
        <v>Fashion</v>
      </c>
      <c r="H4481" s="16" t="n">
        <f aca="false">INDEX(Products!$E$2:$E$181,MATCH(C4481,Products!$A$2:$A$181,0))</f>
        <v>1005.46</v>
      </c>
      <c r="I4481" s="12" t="str">
        <f aca="false">INDEX(Orders!$G$2:$G$3525,MATCH(B4481,Orders!$A$2:$A$3525,0))</f>
        <v>Returned</v>
      </c>
      <c r="J4481" s="16" t="n">
        <f aca="false">D4481*E4481*(1-F4481/100)</f>
        <v>1689</v>
      </c>
      <c r="K4481" s="16" t="n">
        <f aca="false">D4481*H4481</f>
        <v>1005.46</v>
      </c>
      <c r="L4481" s="16" t="n">
        <f aca="false">J4481-K4481</f>
        <v>683.54</v>
      </c>
    </row>
    <row r="4482" customFormat="false" ht="15" hidden="false" customHeight="false" outlineLevel="0" collapsed="false">
      <c r="A4482" s="12" t="n">
        <v>4481</v>
      </c>
      <c r="B4482" s="12" t="n">
        <v>2354</v>
      </c>
      <c r="C4482" s="12" t="n">
        <v>144</v>
      </c>
      <c r="D4482" s="12" t="n">
        <v>1</v>
      </c>
      <c r="E4482" s="16" t="n">
        <v>2009</v>
      </c>
      <c r="F4482" s="12" t="n">
        <v>0</v>
      </c>
      <c r="G4482" s="12" t="str">
        <f aca="false">INDEX(Products!$C$2:$C$181,MATCH(C4482,Products!$A$2:$A$181,0))</f>
        <v>Sports &amp; Fitness</v>
      </c>
      <c r="H4482" s="16" t="n">
        <f aca="false">INDEX(Products!$E$2:$E$181,MATCH(C4482,Products!$A$2:$A$181,0))</f>
        <v>1322.98</v>
      </c>
      <c r="I4482" s="12" t="str">
        <f aca="false">INDEX(Orders!$G$2:$G$3525,MATCH(B4482,Orders!$A$2:$A$3525,0))</f>
        <v>Delivered</v>
      </c>
      <c r="J4482" s="16" t="n">
        <f aca="false">D4482*E4482*(1-F4482/100)</f>
        <v>2009</v>
      </c>
      <c r="K4482" s="16" t="n">
        <f aca="false">D4482*H4482</f>
        <v>1322.98</v>
      </c>
      <c r="L4482" s="16" t="n">
        <f aca="false">J4482-K4482</f>
        <v>686.02</v>
      </c>
    </row>
    <row r="4483" customFormat="false" ht="15" hidden="false" customHeight="false" outlineLevel="0" collapsed="false">
      <c r="A4483" s="12" t="n">
        <v>4482</v>
      </c>
      <c r="B4483" s="12" t="n">
        <v>2354</v>
      </c>
      <c r="C4483" s="12" t="n">
        <v>37</v>
      </c>
      <c r="D4483" s="12" t="n">
        <v>1</v>
      </c>
      <c r="E4483" s="16" t="n">
        <v>439</v>
      </c>
      <c r="F4483" s="12" t="n">
        <v>0</v>
      </c>
      <c r="G4483" s="12" t="str">
        <f aca="false">INDEX(Products!$C$2:$C$181,MATCH(C4483,Products!$A$2:$A$181,0))</f>
        <v>Home &amp; Kitchen</v>
      </c>
      <c r="H4483" s="16" t="n">
        <f aca="false">INDEX(Products!$E$2:$E$181,MATCH(C4483,Products!$A$2:$A$181,0))</f>
        <v>313.05</v>
      </c>
      <c r="I4483" s="12" t="str">
        <f aca="false">INDEX(Orders!$G$2:$G$3525,MATCH(B4483,Orders!$A$2:$A$3525,0))</f>
        <v>Delivered</v>
      </c>
      <c r="J4483" s="16" t="n">
        <f aca="false">D4483*E4483*(1-F4483/100)</f>
        <v>439</v>
      </c>
      <c r="K4483" s="16" t="n">
        <f aca="false">D4483*H4483</f>
        <v>313.05</v>
      </c>
      <c r="L4483" s="16" t="n">
        <f aca="false">J4483-K4483</f>
        <v>125.95</v>
      </c>
    </row>
    <row r="4484" customFormat="false" ht="15" hidden="false" customHeight="false" outlineLevel="0" collapsed="false">
      <c r="A4484" s="12" t="n">
        <v>4483</v>
      </c>
      <c r="B4484" s="12" t="n">
        <v>2354</v>
      </c>
      <c r="C4484" s="12" t="n">
        <v>32</v>
      </c>
      <c r="D4484" s="12" t="n">
        <v>1</v>
      </c>
      <c r="E4484" s="16" t="n">
        <v>4219</v>
      </c>
      <c r="F4484" s="12" t="n">
        <v>0</v>
      </c>
      <c r="G4484" s="12" t="str">
        <f aca="false">INDEX(Products!$C$2:$C$181,MATCH(C4484,Products!$A$2:$A$181,0))</f>
        <v>Home &amp; Kitchen</v>
      </c>
      <c r="H4484" s="16" t="n">
        <f aca="false">INDEX(Products!$E$2:$E$181,MATCH(C4484,Products!$A$2:$A$181,0))</f>
        <v>2621.48</v>
      </c>
      <c r="I4484" s="12" t="str">
        <f aca="false">INDEX(Orders!$G$2:$G$3525,MATCH(B4484,Orders!$A$2:$A$3525,0))</f>
        <v>Delivered</v>
      </c>
      <c r="J4484" s="16" t="n">
        <f aca="false">D4484*E4484*(1-F4484/100)</f>
        <v>4219</v>
      </c>
      <c r="K4484" s="16" t="n">
        <f aca="false">D4484*H4484</f>
        <v>2621.48</v>
      </c>
      <c r="L4484" s="16" t="n">
        <f aca="false">J4484-K4484</f>
        <v>1597.52</v>
      </c>
    </row>
    <row r="4485" customFormat="false" ht="15" hidden="false" customHeight="false" outlineLevel="0" collapsed="false">
      <c r="A4485" s="12" t="n">
        <v>4484</v>
      </c>
      <c r="B4485" s="12" t="n">
        <v>2355</v>
      </c>
      <c r="C4485" s="12" t="n">
        <v>85</v>
      </c>
      <c r="D4485" s="12" t="n">
        <v>1</v>
      </c>
      <c r="E4485" s="16" t="n">
        <v>419</v>
      </c>
      <c r="F4485" s="12" t="n">
        <v>15</v>
      </c>
      <c r="G4485" s="12" t="str">
        <f aca="false">INDEX(Products!$C$2:$C$181,MATCH(C4485,Products!$A$2:$A$181,0))</f>
        <v>Fashion</v>
      </c>
      <c r="H4485" s="16" t="n">
        <f aca="false">INDEX(Products!$E$2:$E$181,MATCH(C4485,Products!$A$2:$A$181,0))</f>
        <v>279.97</v>
      </c>
      <c r="I4485" s="12" t="str">
        <f aca="false">INDEX(Orders!$G$2:$G$3525,MATCH(B4485,Orders!$A$2:$A$3525,0))</f>
        <v>Delivered</v>
      </c>
      <c r="J4485" s="16" t="n">
        <f aca="false">D4485*E4485*(1-F4485/100)</f>
        <v>356.15</v>
      </c>
      <c r="K4485" s="16" t="n">
        <f aca="false">D4485*H4485</f>
        <v>279.97</v>
      </c>
      <c r="L4485" s="16" t="n">
        <f aca="false">J4485-K4485</f>
        <v>76.18</v>
      </c>
    </row>
    <row r="4486" customFormat="false" ht="15" hidden="false" customHeight="false" outlineLevel="0" collapsed="false">
      <c r="A4486" s="12" t="n">
        <v>4485</v>
      </c>
      <c r="B4486" s="12" t="n">
        <v>2356</v>
      </c>
      <c r="C4486" s="12" t="n">
        <v>175</v>
      </c>
      <c r="D4486" s="12" t="n">
        <v>1</v>
      </c>
      <c r="E4486" s="16" t="n">
        <v>409</v>
      </c>
      <c r="F4486" s="12" t="n">
        <v>0</v>
      </c>
      <c r="G4486" s="12" t="str">
        <f aca="false">INDEX(Products!$C$2:$C$181,MATCH(C4486,Products!$A$2:$A$181,0))</f>
        <v>Books &amp; Stationery</v>
      </c>
      <c r="H4486" s="16" t="n">
        <f aca="false">INDEX(Products!$E$2:$E$181,MATCH(C4486,Products!$A$2:$A$181,0))</f>
        <v>276.15</v>
      </c>
      <c r="I4486" s="12" t="str">
        <f aca="false">INDEX(Orders!$G$2:$G$3525,MATCH(B4486,Orders!$A$2:$A$3525,0))</f>
        <v>Delivered</v>
      </c>
      <c r="J4486" s="16" t="n">
        <f aca="false">D4486*E4486*(1-F4486/100)</f>
        <v>409</v>
      </c>
      <c r="K4486" s="16" t="n">
        <f aca="false">D4486*H4486</f>
        <v>276.15</v>
      </c>
      <c r="L4486" s="16" t="n">
        <f aca="false">J4486-K4486</f>
        <v>132.85</v>
      </c>
    </row>
    <row r="4487" customFormat="false" ht="15" hidden="false" customHeight="false" outlineLevel="0" collapsed="false">
      <c r="A4487" s="12" t="n">
        <v>4486</v>
      </c>
      <c r="B4487" s="12" t="n">
        <v>2356</v>
      </c>
      <c r="C4487" s="12" t="n">
        <v>46</v>
      </c>
      <c r="D4487" s="12" t="n">
        <v>1</v>
      </c>
      <c r="E4487" s="16" t="n">
        <v>959</v>
      </c>
      <c r="F4487" s="12" t="n">
        <v>0</v>
      </c>
      <c r="G4487" s="12" t="str">
        <f aca="false">INDEX(Products!$C$2:$C$181,MATCH(C4487,Products!$A$2:$A$181,0))</f>
        <v>Home &amp; Kitchen</v>
      </c>
      <c r="H4487" s="16" t="n">
        <f aca="false">INDEX(Products!$E$2:$E$181,MATCH(C4487,Products!$A$2:$A$181,0))</f>
        <v>664.25</v>
      </c>
      <c r="I4487" s="12" t="str">
        <f aca="false">INDEX(Orders!$G$2:$G$3525,MATCH(B4487,Orders!$A$2:$A$3525,0))</f>
        <v>Delivered</v>
      </c>
      <c r="J4487" s="16" t="n">
        <f aca="false">D4487*E4487*(1-F4487/100)</f>
        <v>959</v>
      </c>
      <c r="K4487" s="16" t="n">
        <f aca="false">D4487*H4487</f>
        <v>664.25</v>
      </c>
      <c r="L4487" s="16" t="n">
        <f aca="false">J4487-K4487</f>
        <v>294.75</v>
      </c>
    </row>
    <row r="4488" customFormat="false" ht="15" hidden="false" customHeight="false" outlineLevel="0" collapsed="false">
      <c r="A4488" s="12" t="n">
        <v>4487</v>
      </c>
      <c r="B4488" s="12" t="n">
        <v>2356</v>
      </c>
      <c r="C4488" s="12" t="n">
        <v>7</v>
      </c>
      <c r="D4488" s="12" t="n">
        <v>1</v>
      </c>
      <c r="E4488" s="16" t="n">
        <v>5139</v>
      </c>
      <c r="F4488" s="12" t="n">
        <v>0</v>
      </c>
      <c r="G4488" s="12" t="str">
        <f aca="false">INDEX(Products!$C$2:$C$181,MATCH(C4488,Products!$A$2:$A$181,0))</f>
        <v>Electronics</v>
      </c>
      <c r="H4488" s="16" t="n">
        <f aca="false">INDEX(Products!$E$2:$E$181,MATCH(C4488,Products!$A$2:$A$181,0))</f>
        <v>3044.69</v>
      </c>
      <c r="I4488" s="12" t="str">
        <f aca="false">INDEX(Orders!$G$2:$G$3525,MATCH(B4488,Orders!$A$2:$A$3525,0))</f>
        <v>Delivered</v>
      </c>
      <c r="J4488" s="16" t="n">
        <f aca="false">D4488*E4488*(1-F4488/100)</f>
        <v>5139</v>
      </c>
      <c r="K4488" s="16" t="n">
        <f aca="false">D4488*H4488</f>
        <v>3044.69</v>
      </c>
      <c r="L4488" s="16" t="n">
        <f aca="false">J4488-K4488</f>
        <v>2094.31</v>
      </c>
    </row>
    <row r="4489" customFormat="false" ht="15" hidden="false" customHeight="false" outlineLevel="0" collapsed="false">
      <c r="A4489" s="12" t="n">
        <v>4488</v>
      </c>
      <c r="B4489" s="12" t="n">
        <v>2357</v>
      </c>
      <c r="C4489" s="12" t="n">
        <v>1</v>
      </c>
      <c r="D4489" s="12" t="n">
        <v>1</v>
      </c>
      <c r="E4489" s="16" t="n">
        <v>2759</v>
      </c>
      <c r="F4489" s="12" t="n">
        <v>0</v>
      </c>
      <c r="G4489" s="12" t="str">
        <f aca="false">INDEX(Products!$C$2:$C$181,MATCH(C4489,Products!$A$2:$A$181,0))</f>
        <v>Electronics</v>
      </c>
      <c r="H4489" s="16" t="n">
        <f aca="false">INDEX(Products!$E$2:$E$181,MATCH(C4489,Products!$A$2:$A$181,0))</f>
        <v>2042.05</v>
      </c>
      <c r="I4489" s="12" t="str">
        <f aca="false">INDEX(Orders!$G$2:$G$3525,MATCH(B4489,Orders!$A$2:$A$3525,0))</f>
        <v>Delivered</v>
      </c>
      <c r="J4489" s="16" t="n">
        <f aca="false">D4489*E4489*(1-F4489/100)</f>
        <v>2759</v>
      </c>
      <c r="K4489" s="16" t="n">
        <f aca="false">D4489*H4489</f>
        <v>2042.05</v>
      </c>
      <c r="L4489" s="16" t="n">
        <f aca="false">J4489-K4489</f>
        <v>716.95</v>
      </c>
    </row>
    <row r="4490" customFormat="false" ht="15" hidden="false" customHeight="false" outlineLevel="0" collapsed="false">
      <c r="A4490" s="12" t="n">
        <v>4489</v>
      </c>
      <c r="B4490" s="12" t="n">
        <v>2357</v>
      </c>
      <c r="C4490" s="12" t="n">
        <v>164</v>
      </c>
      <c r="D4490" s="12" t="n">
        <v>3</v>
      </c>
      <c r="E4490" s="16" t="n">
        <v>549</v>
      </c>
      <c r="F4490" s="12" t="n">
        <v>0</v>
      </c>
      <c r="G4490" s="12" t="str">
        <f aca="false">INDEX(Products!$C$2:$C$181,MATCH(C4490,Products!$A$2:$A$181,0))</f>
        <v>Books &amp; Stationery</v>
      </c>
      <c r="H4490" s="16" t="n">
        <f aca="false">INDEX(Products!$E$2:$E$181,MATCH(C4490,Products!$A$2:$A$181,0))</f>
        <v>369.12</v>
      </c>
      <c r="I4490" s="12" t="str">
        <f aca="false">INDEX(Orders!$G$2:$G$3525,MATCH(B4490,Orders!$A$2:$A$3525,0))</f>
        <v>Delivered</v>
      </c>
      <c r="J4490" s="16" t="n">
        <f aca="false">D4490*E4490*(1-F4490/100)</f>
        <v>1647</v>
      </c>
      <c r="K4490" s="16" t="n">
        <f aca="false">D4490*H4490</f>
        <v>1107.36</v>
      </c>
      <c r="L4490" s="16" t="n">
        <f aca="false">J4490-K4490</f>
        <v>539.64</v>
      </c>
    </row>
    <row r="4491" customFormat="false" ht="15" hidden="false" customHeight="false" outlineLevel="0" collapsed="false">
      <c r="A4491" s="12" t="n">
        <v>4490</v>
      </c>
      <c r="B4491" s="12" t="n">
        <v>2357</v>
      </c>
      <c r="C4491" s="12" t="n">
        <v>171</v>
      </c>
      <c r="D4491" s="12" t="n">
        <v>3</v>
      </c>
      <c r="E4491" s="16" t="n">
        <v>499</v>
      </c>
      <c r="F4491" s="12" t="n">
        <v>0</v>
      </c>
      <c r="G4491" s="12" t="str">
        <f aca="false">INDEX(Products!$C$2:$C$181,MATCH(C4491,Products!$A$2:$A$181,0))</f>
        <v>Books &amp; Stationery</v>
      </c>
      <c r="H4491" s="16" t="n">
        <f aca="false">INDEX(Products!$E$2:$E$181,MATCH(C4491,Products!$A$2:$A$181,0))</f>
        <v>321.7</v>
      </c>
      <c r="I4491" s="12" t="str">
        <f aca="false">INDEX(Orders!$G$2:$G$3525,MATCH(B4491,Orders!$A$2:$A$3525,0))</f>
        <v>Delivered</v>
      </c>
      <c r="J4491" s="16" t="n">
        <f aca="false">D4491*E4491*(1-F4491/100)</f>
        <v>1497</v>
      </c>
      <c r="K4491" s="16" t="n">
        <f aca="false">D4491*H4491</f>
        <v>965.1</v>
      </c>
      <c r="L4491" s="16" t="n">
        <f aca="false">J4491-K4491</f>
        <v>531.9</v>
      </c>
    </row>
    <row r="4492" customFormat="false" ht="15" hidden="false" customHeight="false" outlineLevel="0" collapsed="false">
      <c r="A4492" s="12" t="n">
        <v>4491</v>
      </c>
      <c r="B4492" s="12" t="n">
        <v>2358</v>
      </c>
      <c r="C4492" s="12" t="n">
        <v>23</v>
      </c>
      <c r="D4492" s="12" t="n">
        <v>3</v>
      </c>
      <c r="E4492" s="16" t="n">
        <v>2159</v>
      </c>
      <c r="F4492" s="12" t="n">
        <v>0</v>
      </c>
      <c r="G4492" s="12" t="str">
        <f aca="false">INDEX(Products!$C$2:$C$181,MATCH(C4492,Products!$A$2:$A$181,0))</f>
        <v>Electronics</v>
      </c>
      <c r="H4492" s="16" t="n">
        <f aca="false">INDEX(Products!$E$2:$E$181,MATCH(C4492,Products!$A$2:$A$181,0))</f>
        <v>1473.53</v>
      </c>
      <c r="I4492" s="12" t="str">
        <f aca="false">INDEX(Orders!$G$2:$G$3525,MATCH(B4492,Orders!$A$2:$A$3525,0))</f>
        <v>Delivered</v>
      </c>
      <c r="J4492" s="16" t="n">
        <f aca="false">D4492*E4492*(1-F4492/100)</f>
        <v>6477</v>
      </c>
      <c r="K4492" s="16" t="n">
        <f aca="false">D4492*H4492</f>
        <v>4420.59</v>
      </c>
      <c r="L4492" s="16" t="n">
        <f aca="false">J4492-K4492</f>
        <v>2056.41</v>
      </c>
    </row>
    <row r="4493" customFormat="false" ht="15" hidden="false" customHeight="false" outlineLevel="0" collapsed="false">
      <c r="A4493" s="12" t="n">
        <v>4492</v>
      </c>
      <c r="B4493" s="12" t="n">
        <v>2358</v>
      </c>
      <c r="C4493" s="12" t="n">
        <v>135</v>
      </c>
      <c r="D4493" s="12" t="n">
        <v>1</v>
      </c>
      <c r="E4493" s="16" t="n">
        <v>1609</v>
      </c>
      <c r="F4493" s="12" t="n">
        <v>0</v>
      </c>
      <c r="G4493" s="12" t="str">
        <f aca="false">INDEX(Products!$C$2:$C$181,MATCH(C4493,Products!$A$2:$A$181,0))</f>
        <v>Sports &amp; Fitness</v>
      </c>
      <c r="H4493" s="16" t="n">
        <f aca="false">INDEX(Products!$E$2:$E$181,MATCH(C4493,Products!$A$2:$A$181,0))</f>
        <v>979.43</v>
      </c>
      <c r="I4493" s="12" t="str">
        <f aca="false">INDEX(Orders!$G$2:$G$3525,MATCH(B4493,Orders!$A$2:$A$3525,0))</f>
        <v>Delivered</v>
      </c>
      <c r="J4493" s="16" t="n">
        <f aca="false">D4493*E4493*(1-F4493/100)</f>
        <v>1609</v>
      </c>
      <c r="K4493" s="16" t="n">
        <f aca="false">D4493*H4493</f>
        <v>979.43</v>
      </c>
      <c r="L4493" s="16" t="n">
        <f aca="false">J4493-K4493</f>
        <v>629.57</v>
      </c>
    </row>
    <row r="4494" customFormat="false" ht="15" hidden="false" customHeight="false" outlineLevel="0" collapsed="false">
      <c r="A4494" s="12" t="n">
        <v>4493</v>
      </c>
      <c r="B4494" s="12" t="n">
        <v>2358</v>
      </c>
      <c r="C4494" s="12" t="n">
        <v>65</v>
      </c>
      <c r="D4494" s="12" t="n">
        <v>1</v>
      </c>
      <c r="E4494" s="16" t="n">
        <v>329</v>
      </c>
      <c r="F4494" s="12" t="n">
        <v>10</v>
      </c>
      <c r="G4494" s="12" t="str">
        <f aca="false">INDEX(Products!$C$2:$C$181,MATCH(C4494,Products!$A$2:$A$181,0))</f>
        <v>Fashion</v>
      </c>
      <c r="H4494" s="16" t="n">
        <f aca="false">INDEX(Products!$E$2:$E$181,MATCH(C4494,Products!$A$2:$A$181,0))</f>
        <v>214.56</v>
      </c>
      <c r="I4494" s="12" t="str">
        <f aca="false">INDEX(Orders!$G$2:$G$3525,MATCH(B4494,Orders!$A$2:$A$3525,0))</f>
        <v>Delivered</v>
      </c>
      <c r="J4494" s="16" t="n">
        <f aca="false">D4494*E4494*(1-F4494/100)</f>
        <v>296.1</v>
      </c>
      <c r="K4494" s="16" t="n">
        <f aca="false">D4494*H4494</f>
        <v>214.56</v>
      </c>
      <c r="L4494" s="16" t="n">
        <f aca="false">J4494-K4494</f>
        <v>81.54</v>
      </c>
    </row>
    <row r="4495" customFormat="false" ht="15" hidden="false" customHeight="false" outlineLevel="0" collapsed="false">
      <c r="A4495" s="12" t="n">
        <v>4494</v>
      </c>
      <c r="B4495" s="12" t="n">
        <v>2358</v>
      </c>
      <c r="C4495" s="12" t="n">
        <v>129</v>
      </c>
      <c r="D4495" s="12" t="n">
        <v>1</v>
      </c>
      <c r="E4495" s="16" t="n">
        <v>3769</v>
      </c>
      <c r="F4495" s="12" t="n">
        <v>0</v>
      </c>
      <c r="G4495" s="12" t="str">
        <f aca="false">INDEX(Products!$C$2:$C$181,MATCH(C4495,Products!$A$2:$A$181,0))</f>
        <v>Sports &amp; Fitness</v>
      </c>
      <c r="H4495" s="16" t="n">
        <f aca="false">INDEX(Products!$E$2:$E$181,MATCH(C4495,Products!$A$2:$A$181,0))</f>
        <v>2597.62</v>
      </c>
      <c r="I4495" s="12" t="str">
        <f aca="false">INDEX(Orders!$G$2:$G$3525,MATCH(B4495,Orders!$A$2:$A$3525,0))</f>
        <v>Delivered</v>
      </c>
      <c r="J4495" s="16" t="n">
        <f aca="false">D4495*E4495*(1-F4495/100)</f>
        <v>3769</v>
      </c>
      <c r="K4495" s="16" t="n">
        <f aca="false">D4495*H4495</f>
        <v>2597.62</v>
      </c>
      <c r="L4495" s="16" t="n">
        <f aca="false">J4495-K4495</f>
        <v>1171.38</v>
      </c>
    </row>
    <row r="4496" customFormat="false" ht="15" hidden="false" customHeight="false" outlineLevel="0" collapsed="false">
      <c r="A4496" s="12" t="n">
        <v>4495</v>
      </c>
      <c r="B4496" s="12" t="n">
        <v>2359</v>
      </c>
      <c r="C4496" s="12" t="n">
        <v>133</v>
      </c>
      <c r="D4496" s="12" t="n">
        <v>1</v>
      </c>
      <c r="E4496" s="16" t="n">
        <v>3549</v>
      </c>
      <c r="F4496" s="12" t="n">
        <v>0</v>
      </c>
      <c r="G4496" s="12" t="str">
        <f aca="false">INDEX(Products!$C$2:$C$181,MATCH(C4496,Products!$A$2:$A$181,0))</f>
        <v>Sports &amp; Fitness</v>
      </c>
      <c r="H4496" s="16" t="n">
        <f aca="false">INDEX(Products!$E$2:$E$181,MATCH(C4496,Products!$A$2:$A$181,0))</f>
        <v>2477.75</v>
      </c>
      <c r="I4496" s="12" t="str">
        <f aca="false">INDEX(Orders!$G$2:$G$3525,MATCH(B4496,Orders!$A$2:$A$3525,0))</f>
        <v>Delivered</v>
      </c>
      <c r="J4496" s="16" t="n">
        <f aca="false">D4496*E4496*(1-F4496/100)</f>
        <v>3549</v>
      </c>
      <c r="K4496" s="16" t="n">
        <f aca="false">D4496*H4496</f>
        <v>2477.75</v>
      </c>
      <c r="L4496" s="16" t="n">
        <f aca="false">J4496-K4496</f>
        <v>1071.25</v>
      </c>
    </row>
    <row r="4497" customFormat="false" ht="15" hidden="false" customHeight="false" outlineLevel="0" collapsed="false">
      <c r="A4497" s="12" t="n">
        <v>4496</v>
      </c>
      <c r="B4497" s="12" t="n">
        <v>2359</v>
      </c>
      <c r="C4497" s="12" t="n">
        <v>67</v>
      </c>
      <c r="D4497" s="12" t="n">
        <v>1</v>
      </c>
      <c r="E4497" s="16" t="n">
        <v>629</v>
      </c>
      <c r="F4497" s="12" t="n">
        <v>0</v>
      </c>
      <c r="G4497" s="12" t="str">
        <f aca="false">INDEX(Products!$C$2:$C$181,MATCH(C4497,Products!$A$2:$A$181,0))</f>
        <v>Fashion</v>
      </c>
      <c r="H4497" s="16" t="n">
        <f aca="false">INDEX(Products!$E$2:$E$181,MATCH(C4497,Products!$A$2:$A$181,0))</f>
        <v>388.42</v>
      </c>
      <c r="I4497" s="12" t="str">
        <f aca="false">INDEX(Orders!$G$2:$G$3525,MATCH(B4497,Orders!$A$2:$A$3525,0))</f>
        <v>Delivered</v>
      </c>
      <c r="J4497" s="16" t="n">
        <f aca="false">D4497*E4497*(1-F4497/100)</f>
        <v>629</v>
      </c>
      <c r="K4497" s="16" t="n">
        <f aca="false">D4497*H4497</f>
        <v>388.42</v>
      </c>
      <c r="L4497" s="16" t="n">
        <f aca="false">J4497-K4497</f>
        <v>240.58</v>
      </c>
    </row>
    <row r="4498" customFormat="false" ht="15" hidden="false" customHeight="false" outlineLevel="0" collapsed="false">
      <c r="A4498" s="12" t="n">
        <v>4497</v>
      </c>
      <c r="B4498" s="12" t="n">
        <v>2360</v>
      </c>
      <c r="C4498" s="12" t="n">
        <v>41</v>
      </c>
      <c r="D4498" s="12" t="n">
        <v>2</v>
      </c>
      <c r="E4498" s="16" t="n">
        <v>4379</v>
      </c>
      <c r="F4498" s="12" t="n">
        <v>15</v>
      </c>
      <c r="G4498" s="12" t="str">
        <f aca="false">INDEX(Products!$C$2:$C$181,MATCH(C4498,Products!$A$2:$A$181,0))</f>
        <v>Home &amp; Kitchen</v>
      </c>
      <c r="H4498" s="16" t="n">
        <f aca="false">INDEX(Products!$E$2:$E$181,MATCH(C4498,Products!$A$2:$A$181,0))</f>
        <v>2954.33</v>
      </c>
      <c r="I4498" s="12" t="str">
        <f aca="false">INDEX(Orders!$G$2:$G$3525,MATCH(B4498,Orders!$A$2:$A$3525,0))</f>
        <v>Delivered</v>
      </c>
      <c r="J4498" s="16" t="n">
        <f aca="false">D4498*E4498*(1-F4498/100)</f>
        <v>7444.3</v>
      </c>
      <c r="K4498" s="16" t="n">
        <f aca="false">D4498*H4498</f>
        <v>5908.66</v>
      </c>
      <c r="L4498" s="16" t="n">
        <f aca="false">J4498-K4498</f>
        <v>1535.64</v>
      </c>
    </row>
    <row r="4499" customFormat="false" ht="15" hidden="false" customHeight="false" outlineLevel="0" collapsed="false">
      <c r="A4499" s="12" t="n">
        <v>4498</v>
      </c>
      <c r="B4499" s="12" t="n">
        <v>2360</v>
      </c>
      <c r="C4499" s="12" t="n">
        <v>140</v>
      </c>
      <c r="D4499" s="12" t="n">
        <v>1</v>
      </c>
      <c r="E4499" s="16" t="n">
        <v>2889</v>
      </c>
      <c r="F4499" s="12" t="n">
        <v>0</v>
      </c>
      <c r="G4499" s="12" t="str">
        <f aca="false">INDEX(Products!$C$2:$C$181,MATCH(C4499,Products!$A$2:$A$181,0))</f>
        <v>Sports &amp; Fitness</v>
      </c>
      <c r="H4499" s="16" t="n">
        <f aca="false">INDEX(Products!$E$2:$E$181,MATCH(C4499,Products!$A$2:$A$181,0))</f>
        <v>2048.76</v>
      </c>
      <c r="I4499" s="12" t="str">
        <f aca="false">INDEX(Orders!$G$2:$G$3525,MATCH(B4499,Orders!$A$2:$A$3525,0))</f>
        <v>Delivered</v>
      </c>
      <c r="J4499" s="16" t="n">
        <f aca="false">D4499*E4499*(1-F4499/100)</f>
        <v>2889</v>
      </c>
      <c r="K4499" s="16" t="n">
        <f aca="false">D4499*H4499</f>
        <v>2048.76</v>
      </c>
      <c r="L4499" s="16" t="n">
        <f aca="false">J4499-K4499</f>
        <v>840.24</v>
      </c>
    </row>
    <row r="4500" customFormat="false" ht="15" hidden="false" customHeight="false" outlineLevel="0" collapsed="false">
      <c r="A4500" s="12" t="n">
        <v>4499</v>
      </c>
      <c r="B4500" s="12" t="n">
        <v>2360</v>
      </c>
      <c r="C4500" s="12" t="n">
        <v>167</v>
      </c>
      <c r="D4500" s="12" t="n">
        <v>1</v>
      </c>
      <c r="E4500" s="16" t="n">
        <v>119</v>
      </c>
      <c r="F4500" s="12" t="n">
        <v>0</v>
      </c>
      <c r="G4500" s="12" t="str">
        <f aca="false">INDEX(Products!$C$2:$C$181,MATCH(C4500,Products!$A$2:$A$181,0))</f>
        <v>Books &amp; Stationery</v>
      </c>
      <c r="H4500" s="16" t="n">
        <f aca="false">INDEX(Products!$E$2:$E$181,MATCH(C4500,Products!$A$2:$A$181,0))</f>
        <v>68.21</v>
      </c>
      <c r="I4500" s="12" t="str">
        <f aca="false">INDEX(Orders!$G$2:$G$3525,MATCH(B4500,Orders!$A$2:$A$3525,0))</f>
        <v>Delivered</v>
      </c>
      <c r="J4500" s="16" t="n">
        <f aca="false">D4500*E4500*(1-F4500/100)</f>
        <v>119</v>
      </c>
      <c r="K4500" s="16" t="n">
        <f aca="false">D4500*H4500</f>
        <v>68.21</v>
      </c>
      <c r="L4500" s="16" t="n">
        <f aca="false">J4500-K4500</f>
        <v>50.79</v>
      </c>
    </row>
    <row r="4501" customFormat="false" ht="15" hidden="false" customHeight="false" outlineLevel="0" collapsed="false">
      <c r="A4501" s="12" t="n">
        <v>4500</v>
      </c>
      <c r="B4501" s="12" t="n">
        <v>2360</v>
      </c>
      <c r="C4501" s="12" t="n">
        <v>88</v>
      </c>
      <c r="D4501" s="12" t="n">
        <v>2</v>
      </c>
      <c r="E4501" s="16" t="n">
        <v>2049</v>
      </c>
      <c r="F4501" s="12" t="n">
        <v>0</v>
      </c>
      <c r="G4501" s="12" t="str">
        <f aca="false">INDEX(Products!$C$2:$C$181,MATCH(C4501,Products!$A$2:$A$181,0))</f>
        <v>Fashion</v>
      </c>
      <c r="H4501" s="16" t="n">
        <f aca="false">INDEX(Products!$E$2:$E$181,MATCH(C4501,Products!$A$2:$A$181,0))</f>
        <v>1198.41</v>
      </c>
      <c r="I4501" s="12" t="str">
        <f aca="false">INDEX(Orders!$G$2:$G$3525,MATCH(B4501,Orders!$A$2:$A$3525,0))</f>
        <v>Delivered</v>
      </c>
      <c r="J4501" s="16" t="n">
        <f aca="false">D4501*E4501*(1-F4501/100)</f>
        <v>4098</v>
      </c>
      <c r="K4501" s="16" t="n">
        <f aca="false">D4501*H4501</f>
        <v>2396.82</v>
      </c>
      <c r="L4501" s="16" t="n">
        <f aca="false">J4501-K4501</f>
        <v>1701.18</v>
      </c>
    </row>
    <row r="4502" customFormat="false" ht="15" hidden="false" customHeight="false" outlineLevel="0" collapsed="false">
      <c r="A4502" s="12" t="n">
        <v>4501</v>
      </c>
      <c r="B4502" s="12" t="n">
        <v>2361</v>
      </c>
      <c r="C4502" s="12" t="n">
        <v>97</v>
      </c>
      <c r="D4502" s="12" t="n">
        <v>1</v>
      </c>
      <c r="E4502" s="16" t="n">
        <v>1649</v>
      </c>
      <c r="F4502" s="12" t="n">
        <v>5</v>
      </c>
      <c r="G4502" s="12" t="str">
        <f aca="false">INDEX(Products!$C$2:$C$181,MATCH(C4502,Products!$A$2:$A$181,0))</f>
        <v>Beauty</v>
      </c>
      <c r="H4502" s="16" t="n">
        <f aca="false">INDEX(Products!$E$2:$E$181,MATCH(C4502,Products!$A$2:$A$181,0))</f>
        <v>1115.75</v>
      </c>
      <c r="I4502" s="12" t="str">
        <f aca="false">INDEX(Orders!$G$2:$G$3525,MATCH(B4502,Orders!$A$2:$A$3525,0))</f>
        <v>Delivered</v>
      </c>
      <c r="J4502" s="16" t="n">
        <f aca="false">D4502*E4502*(1-F4502/100)</f>
        <v>1566.55</v>
      </c>
      <c r="K4502" s="16" t="n">
        <f aca="false">D4502*H4502</f>
        <v>1115.75</v>
      </c>
      <c r="L4502" s="16" t="n">
        <f aca="false">J4502-K4502</f>
        <v>450.8</v>
      </c>
    </row>
    <row r="4503" customFormat="false" ht="15" hidden="false" customHeight="false" outlineLevel="0" collapsed="false">
      <c r="A4503" s="12" t="n">
        <v>4502</v>
      </c>
      <c r="B4503" s="12" t="n">
        <v>2362</v>
      </c>
      <c r="C4503" s="12" t="n">
        <v>163</v>
      </c>
      <c r="D4503" s="12" t="n">
        <v>1</v>
      </c>
      <c r="E4503" s="16" t="n">
        <v>869</v>
      </c>
      <c r="F4503" s="12" t="n">
        <v>0</v>
      </c>
      <c r="G4503" s="12" t="str">
        <f aca="false">INDEX(Products!$C$2:$C$181,MATCH(C4503,Products!$A$2:$A$181,0))</f>
        <v>Books &amp; Stationery</v>
      </c>
      <c r="H4503" s="16" t="n">
        <f aca="false">INDEX(Products!$E$2:$E$181,MATCH(C4503,Products!$A$2:$A$181,0))</f>
        <v>606.2</v>
      </c>
      <c r="I4503" s="12" t="str">
        <f aca="false">INDEX(Orders!$G$2:$G$3525,MATCH(B4503,Orders!$A$2:$A$3525,0))</f>
        <v>Delivered</v>
      </c>
      <c r="J4503" s="16" t="n">
        <f aca="false">D4503*E4503*(1-F4503/100)</f>
        <v>869</v>
      </c>
      <c r="K4503" s="16" t="n">
        <f aca="false">D4503*H4503</f>
        <v>606.2</v>
      </c>
      <c r="L4503" s="16" t="n">
        <f aca="false">J4503-K4503</f>
        <v>262.8</v>
      </c>
    </row>
    <row r="4504" customFormat="false" ht="15" hidden="false" customHeight="false" outlineLevel="0" collapsed="false">
      <c r="A4504" s="12" t="n">
        <v>4503</v>
      </c>
      <c r="B4504" s="12" t="n">
        <v>2363</v>
      </c>
      <c r="C4504" s="12" t="n">
        <v>169</v>
      </c>
      <c r="D4504" s="12" t="n">
        <v>1</v>
      </c>
      <c r="E4504" s="16" t="n">
        <v>789</v>
      </c>
      <c r="F4504" s="12" t="n">
        <v>0</v>
      </c>
      <c r="G4504" s="12" t="str">
        <f aca="false">INDEX(Products!$C$2:$C$181,MATCH(C4504,Products!$A$2:$A$181,0))</f>
        <v>Books &amp; Stationery</v>
      </c>
      <c r="H4504" s="16" t="n">
        <f aca="false">INDEX(Products!$E$2:$E$181,MATCH(C4504,Products!$A$2:$A$181,0))</f>
        <v>544.99</v>
      </c>
      <c r="I4504" s="12" t="str">
        <f aca="false">INDEX(Orders!$G$2:$G$3525,MATCH(B4504,Orders!$A$2:$A$3525,0))</f>
        <v>Cancelled</v>
      </c>
      <c r="J4504" s="16" t="n">
        <f aca="false">D4504*E4504*(1-F4504/100)</f>
        <v>789</v>
      </c>
      <c r="K4504" s="16" t="n">
        <f aca="false">D4504*H4504</f>
        <v>544.99</v>
      </c>
      <c r="L4504" s="16" t="n">
        <f aca="false">J4504-K4504</f>
        <v>244.01</v>
      </c>
    </row>
    <row r="4505" customFormat="false" ht="15" hidden="false" customHeight="false" outlineLevel="0" collapsed="false">
      <c r="A4505" s="12" t="n">
        <v>4504</v>
      </c>
      <c r="B4505" s="12" t="n">
        <v>2363</v>
      </c>
      <c r="C4505" s="12" t="n">
        <v>168</v>
      </c>
      <c r="D4505" s="12" t="n">
        <v>3</v>
      </c>
      <c r="E4505" s="16" t="n">
        <v>149</v>
      </c>
      <c r="F4505" s="12" t="n">
        <v>0</v>
      </c>
      <c r="G4505" s="12" t="str">
        <f aca="false">INDEX(Products!$C$2:$C$181,MATCH(C4505,Products!$A$2:$A$181,0))</f>
        <v>Books &amp; Stationery</v>
      </c>
      <c r="H4505" s="16" t="n">
        <f aca="false">INDEX(Products!$E$2:$E$181,MATCH(C4505,Products!$A$2:$A$181,0))</f>
        <v>83.16</v>
      </c>
      <c r="I4505" s="12" t="str">
        <f aca="false">INDEX(Orders!$G$2:$G$3525,MATCH(B4505,Orders!$A$2:$A$3525,0))</f>
        <v>Cancelled</v>
      </c>
      <c r="J4505" s="16" t="n">
        <f aca="false">D4505*E4505*(1-F4505/100)</f>
        <v>447</v>
      </c>
      <c r="K4505" s="16" t="n">
        <f aca="false">D4505*H4505</f>
        <v>249.48</v>
      </c>
      <c r="L4505" s="16" t="n">
        <f aca="false">J4505-K4505</f>
        <v>197.52</v>
      </c>
    </row>
    <row r="4506" customFormat="false" ht="15" hidden="false" customHeight="false" outlineLevel="0" collapsed="false">
      <c r="A4506" s="12" t="n">
        <v>4505</v>
      </c>
      <c r="B4506" s="12" t="n">
        <v>2363</v>
      </c>
      <c r="C4506" s="12" t="n">
        <v>34</v>
      </c>
      <c r="D4506" s="12" t="n">
        <v>1</v>
      </c>
      <c r="E4506" s="16" t="n">
        <v>1059</v>
      </c>
      <c r="F4506" s="12" t="n">
        <v>0</v>
      </c>
      <c r="G4506" s="12" t="str">
        <f aca="false">INDEX(Products!$C$2:$C$181,MATCH(C4506,Products!$A$2:$A$181,0))</f>
        <v>Home &amp; Kitchen</v>
      </c>
      <c r="H4506" s="16" t="n">
        <f aca="false">INDEX(Products!$E$2:$E$181,MATCH(C4506,Products!$A$2:$A$181,0))</f>
        <v>752.36</v>
      </c>
      <c r="I4506" s="12" t="str">
        <f aca="false">INDEX(Orders!$G$2:$G$3525,MATCH(B4506,Orders!$A$2:$A$3525,0))</f>
        <v>Cancelled</v>
      </c>
      <c r="J4506" s="16" t="n">
        <f aca="false">D4506*E4506*(1-F4506/100)</f>
        <v>1059</v>
      </c>
      <c r="K4506" s="16" t="n">
        <f aca="false">D4506*H4506</f>
        <v>752.36</v>
      </c>
      <c r="L4506" s="16" t="n">
        <f aca="false">J4506-K4506</f>
        <v>306.64</v>
      </c>
    </row>
    <row r="4507" customFormat="false" ht="15" hidden="false" customHeight="false" outlineLevel="0" collapsed="false">
      <c r="A4507" s="12" t="n">
        <v>4506</v>
      </c>
      <c r="B4507" s="12" t="n">
        <v>2363</v>
      </c>
      <c r="C4507" s="12" t="n">
        <v>151</v>
      </c>
      <c r="D4507" s="12" t="n">
        <v>1</v>
      </c>
      <c r="E4507" s="16" t="n">
        <v>149</v>
      </c>
      <c r="F4507" s="12" t="n">
        <v>0</v>
      </c>
      <c r="G4507" s="12" t="str">
        <f aca="false">INDEX(Products!$C$2:$C$181,MATCH(C4507,Products!$A$2:$A$181,0))</f>
        <v>Books &amp; Stationery</v>
      </c>
      <c r="H4507" s="16" t="n">
        <f aca="false">INDEX(Products!$E$2:$E$181,MATCH(C4507,Products!$A$2:$A$181,0))</f>
        <v>97.78</v>
      </c>
      <c r="I4507" s="12" t="str">
        <f aca="false">INDEX(Orders!$G$2:$G$3525,MATCH(B4507,Orders!$A$2:$A$3525,0))</f>
        <v>Cancelled</v>
      </c>
      <c r="J4507" s="16" t="n">
        <f aca="false">D4507*E4507*(1-F4507/100)</f>
        <v>149</v>
      </c>
      <c r="K4507" s="16" t="n">
        <f aca="false">D4507*H4507</f>
        <v>97.78</v>
      </c>
      <c r="L4507" s="16" t="n">
        <f aca="false">J4507-K4507</f>
        <v>51.22</v>
      </c>
    </row>
    <row r="4508" customFormat="false" ht="15" hidden="false" customHeight="false" outlineLevel="0" collapsed="false">
      <c r="A4508" s="12" t="n">
        <v>4507</v>
      </c>
      <c r="B4508" s="12" t="n">
        <v>2364</v>
      </c>
      <c r="C4508" s="12" t="n">
        <v>159</v>
      </c>
      <c r="D4508" s="12" t="n">
        <v>1</v>
      </c>
      <c r="E4508" s="16" t="n">
        <v>439</v>
      </c>
      <c r="F4508" s="12" t="n">
        <v>0</v>
      </c>
      <c r="G4508" s="12" t="str">
        <f aca="false">INDEX(Products!$C$2:$C$181,MATCH(C4508,Products!$A$2:$A$181,0))</f>
        <v>Books &amp; Stationery</v>
      </c>
      <c r="H4508" s="16" t="n">
        <f aca="false">INDEX(Products!$E$2:$E$181,MATCH(C4508,Products!$A$2:$A$181,0))</f>
        <v>256.67</v>
      </c>
      <c r="I4508" s="12" t="str">
        <f aca="false">INDEX(Orders!$G$2:$G$3525,MATCH(B4508,Orders!$A$2:$A$3525,0))</f>
        <v>Delivered</v>
      </c>
      <c r="J4508" s="16" t="n">
        <f aca="false">D4508*E4508*(1-F4508/100)</f>
        <v>439</v>
      </c>
      <c r="K4508" s="16" t="n">
        <f aca="false">D4508*H4508</f>
        <v>256.67</v>
      </c>
      <c r="L4508" s="16" t="n">
        <f aca="false">J4508-K4508</f>
        <v>182.33</v>
      </c>
    </row>
    <row r="4509" customFormat="false" ht="15" hidden="false" customHeight="false" outlineLevel="0" collapsed="false">
      <c r="A4509" s="12" t="n">
        <v>4508</v>
      </c>
      <c r="B4509" s="12" t="n">
        <v>2364</v>
      </c>
      <c r="C4509" s="12" t="n">
        <v>67</v>
      </c>
      <c r="D4509" s="12" t="n">
        <v>1</v>
      </c>
      <c r="E4509" s="16" t="n">
        <v>629</v>
      </c>
      <c r="F4509" s="12" t="n">
        <v>0</v>
      </c>
      <c r="G4509" s="12" t="str">
        <f aca="false">INDEX(Products!$C$2:$C$181,MATCH(C4509,Products!$A$2:$A$181,0))</f>
        <v>Fashion</v>
      </c>
      <c r="H4509" s="16" t="n">
        <f aca="false">INDEX(Products!$E$2:$E$181,MATCH(C4509,Products!$A$2:$A$181,0))</f>
        <v>388.42</v>
      </c>
      <c r="I4509" s="12" t="str">
        <f aca="false">INDEX(Orders!$G$2:$G$3525,MATCH(B4509,Orders!$A$2:$A$3525,0))</f>
        <v>Delivered</v>
      </c>
      <c r="J4509" s="16" t="n">
        <f aca="false">D4509*E4509*(1-F4509/100)</f>
        <v>629</v>
      </c>
      <c r="K4509" s="16" t="n">
        <f aca="false">D4509*H4509</f>
        <v>388.42</v>
      </c>
      <c r="L4509" s="16" t="n">
        <f aca="false">J4509-K4509</f>
        <v>240.58</v>
      </c>
    </row>
    <row r="4510" customFormat="false" ht="15" hidden="false" customHeight="false" outlineLevel="0" collapsed="false">
      <c r="A4510" s="12" t="n">
        <v>4509</v>
      </c>
      <c r="B4510" s="12" t="n">
        <v>2364</v>
      </c>
      <c r="C4510" s="12" t="n">
        <v>137</v>
      </c>
      <c r="D4510" s="12" t="n">
        <v>1</v>
      </c>
      <c r="E4510" s="16" t="n">
        <v>3509</v>
      </c>
      <c r="F4510" s="12" t="n">
        <v>0</v>
      </c>
      <c r="G4510" s="12" t="str">
        <f aca="false">INDEX(Products!$C$2:$C$181,MATCH(C4510,Products!$A$2:$A$181,0))</f>
        <v>Sports &amp; Fitness</v>
      </c>
      <c r="H4510" s="16" t="n">
        <f aca="false">INDEX(Products!$E$2:$E$181,MATCH(C4510,Products!$A$2:$A$181,0))</f>
        <v>2570.86</v>
      </c>
      <c r="I4510" s="12" t="str">
        <f aca="false">INDEX(Orders!$G$2:$G$3525,MATCH(B4510,Orders!$A$2:$A$3525,0))</f>
        <v>Delivered</v>
      </c>
      <c r="J4510" s="16" t="n">
        <f aca="false">D4510*E4510*(1-F4510/100)</f>
        <v>3509</v>
      </c>
      <c r="K4510" s="16" t="n">
        <f aca="false">D4510*H4510</f>
        <v>2570.86</v>
      </c>
      <c r="L4510" s="16" t="n">
        <f aca="false">J4510-K4510</f>
        <v>938.14</v>
      </c>
    </row>
    <row r="4511" customFormat="false" ht="15" hidden="false" customHeight="false" outlineLevel="0" collapsed="false">
      <c r="A4511" s="12" t="n">
        <v>4510</v>
      </c>
      <c r="B4511" s="12" t="n">
        <v>2365</v>
      </c>
      <c r="C4511" s="12" t="n">
        <v>86</v>
      </c>
      <c r="D4511" s="12" t="n">
        <v>1</v>
      </c>
      <c r="E4511" s="16" t="n">
        <v>2139</v>
      </c>
      <c r="F4511" s="12" t="n">
        <v>15</v>
      </c>
      <c r="G4511" s="12" t="str">
        <f aca="false">INDEX(Products!$C$2:$C$181,MATCH(C4511,Products!$A$2:$A$181,0))</f>
        <v>Fashion</v>
      </c>
      <c r="H4511" s="16" t="n">
        <f aca="false">INDEX(Products!$E$2:$E$181,MATCH(C4511,Products!$A$2:$A$181,0))</f>
        <v>1183.55</v>
      </c>
      <c r="I4511" s="12" t="str">
        <f aca="false">INDEX(Orders!$G$2:$G$3525,MATCH(B4511,Orders!$A$2:$A$3525,0))</f>
        <v>Delivered</v>
      </c>
      <c r="J4511" s="16" t="n">
        <f aca="false">D4511*E4511*(1-F4511/100)</f>
        <v>1818.15</v>
      </c>
      <c r="K4511" s="16" t="n">
        <f aca="false">D4511*H4511</f>
        <v>1183.55</v>
      </c>
      <c r="L4511" s="16" t="n">
        <f aca="false">J4511-K4511</f>
        <v>634.6</v>
      </c>
    </row>
    <row r="4512" customFormat="false" ht="15" hidden="false" customHeight="false" outlineLevel="0" collapsed="false">
      <c r="A4512" s="12" t="n">
        <v>4511</v>
      </c>
      <c r="B4512" s="12" t="n">
        <v>2365</v>
      </c>
      <c r="C4512" s="12" t="n">
        <v>61</v>
      </c>
      <c r="D4512" s="12" t="n">
        <v>1</v>
      </c>
      <c r="E4512" s="16" t="n">
        <v>2489</v>
      </c>
      <c r="F4512" s="12" t="n">
        <v>5</v>
      </c>
      <c r="G4512" s="12" t="str">
        <f aca="false">INDEX(Products!$C$2:$C$181,MATCH(C4512,Products!$A$2:$A$181,0))</f>
        <v>Fashion</v>
      </c>
      <c r="H4512" s="16" t="n">
        <f aca="false">INDEX(Products!$E$2:$E$181,MATCH(C4512,Products!$A$2:$A$181,0))</f>
        <v>1815.02</v>
      </c>
      <c r="I4512" s="12" t="str">
        <f aca="false">INDEX(Orders!$G$2:$G$3525,MATCH(B4512,Orders!$A$2:$A$3525,0))</f>
        <v>Delivered</v>
      </c>
      <c r="J4512" s="16" t="n">
        <f aca="false">D4512*E4512*(1-F4512/100)</f>
        <v>2364.55</v>
      </c>
      <c r="K4512" s="16" t="n">
        <f aca="false">D4512*H4512</f>
        <v>1815.02</v>
      </c>
      <c r="L4512" s="16" t="n">
        <f aca="false">J4512-K4512</f>
        <v>549.53</v>
      </c>
    </row>
    <row r="4513" customFormat="false" ht="15" hidden="false" customHeight="false" outlineLevel="0" collapsed="false">
      <c r="A4513" s="12" t="n">
        <v>4512</v>
      </c>
      <c r="B4513" s="12" t="n">
        <v>2365</v>
      </c>
      <c r="C4513" s="12" t="n">
        <v>60</v>
      </c>
      <c r="D4513" s="12" t="n">
        <v>2</v>
      </c>
      <c r="E4513" s="16" t="n">
        <v>4519</v>
      </c>
      <c r="F4513" s="12" t="n">
        <v>0</v>
      </c>
      <c r="G4513" s="12" t="str">
        <f aca="false">INDEX(Products!$C$2:$C$181,MATCH(C4513,Products!$A$2:$A$181,0))</f>
        <v>Home &amp; Kitchen</v>
      </c>
      <c r="H4513" s="16" t="n">
        <f aca="false">INDEX(Products!$E$2:$E$181,MATCH(C4513,Products!$A$2:$A$181,0))</f>
        <v>2972.91</v>
      </c>
      <c r="I4513" s="12" t="str">
        <f aca="false">INDEX(Orders!$G$2:$G$3525,MATCH(B4513,Orders!$A$2:$A$3525,0))</f>
        <v>Delivered</v>
      </c>
      <c r="J4513" s="16" t="n">
        <f aca="false">D4513*E4513*(1-F4513/100)</f>
        <v>9038</v>
      </c>
      <c r="K4513" s="16" t="n">
        <f aca="false">D4513*H4513</f>
        <v>5945.82</v>
      </c>
      <c r="L4513" s="16" t="n">
        <f aca="false">J4513-K4513</f>
        <v>3092.18</v>
      </c>
    </row>
    <row r="4514" customFormat="false" ht="15" hidden="false" customHeight="false" outlineLevel="0" collapsed="false">
      <c r="A4514" s="12" t="n">
        <v>4513</v>
      </c>
      <c r="B4514" s="12" t="n">
        <v>2366</v>
      </c>
      <c r="C4514" s="12" t="n">
        <v>163</v>
      </c>
      <c r="D4514" s="12" t="n">
        <v>1</v>
      </c>
      <c r="E4514" s="16" t="n">
        <v>869</v>
      </c>
      <c r="F4514" s="12" t="n">
        <v>15</v>
      </c>
      <c r="G4514" s="12" t="str">
        <f aca="false">INDEX(Products!$C$2:$C$181,MATCH(C4514,Products!$A$2:$A$181,0))</f>
        <v>Books &amp; Stationery</v>
      </c>
      <c r="H4514" s="16" t="n">
        <f aca="false">INDEX(Products!$E$2:$E$181,MATCH(C4514,Products!$A$2:$A$181,0))</f>
        <v>606.2</v>
      </c>
      <c r="I4514" s="12" t="str">
        <f aca="false">INDEX(Orders!$G$2:$G$3525,MATCH(B4514,Orders!$A$2:$A$3525,0))</f>
        <v>Delivered</v>
      </c>
      <c r="J4514" s="16" t="n">
        <f aca="false">D4514*E4514*(1-F4514/100)</f>
        <v>738.65</v>
      </c>
      <c r="K4514" s="16" t="n">
        <f aca="false">D4514*H4514</f>
        <v>606.2</v>
      </c>
      <c r="L4514" s="16" t="n">
        <f aca="false">J4514-K4514</f>
        <v>132.45</v>
      </c>
    </row>
    <row r="4515" customFormat="false" ht="15" hidden="false" customHeight="false" outlineLevel="0" collapsed="false">
      <c r="A4515" s="12" t="n">
        <v>4514</v>
      </c>
      <c r="B4515" s="12" t="n">
        <v>2366</v>
      </c>
      <c r="C4515" s="12" t="n">
        <v>128</v>
      </c>
      <c r="D4515" s="12" t="n">
        <v>1</v>
      </c>
      <c r="E4515" s="16" t="n">
        <v>899</v>
      </c>
      <c r="F4515" s="12" t="n">
        <v>0</v>
      </c>
      <c r="G4515" s="12" t="str">
        <f aca="false">INDEX(Products!$C$2:$C$181,MATCH(C4515,Products!$A$2:$A$181,0))</f>
        <v>Sports &amp; Fitness</v>
      </c>
      <c r="H4515" s="16" t="n">
        <f aca="false">INDEX(Products!$E$2:$E$181,MATCH(C4515,Products!$A$2:$A$181,0))</f>
        <v>594.56</v>
      </c>
      <c r="I4515" s="12" t="str">
        <f aca="false">INDEX(Orders!$G$2:$G$3525,MATCH(B4515,Orders!$A$2:$A$3525,0))</f>
        <v>Delivered</v>
      </c>
      <c r="J4515" s="16" t="n">
        <f aca="false">D4515*E4515*(1-F4515/100)</f>
        <v>899</v>
      </c>
      <c r="K4515" s="16" t="n">
        <f aca="false">D4515*H4515</f>
        <v>594.56</v>
      </c>
      <c r="L4515" s="16" t="n">
        <f aca="false">J4515-K4515</f>
        <v>304.44</v>
      </c>
    </row>
    <row r="4516" customFormat="false" ht="15" hidden="false" customHeight="false" outlineLevel="0" collapsed="false">
      <c r="A4516" s="12" t="n">
        <v>4515</v>
      </c>
      <c r="B4516" s="12" t="n">
        <v>2366</v>
      </c>
      <c r="C4516" s="12" t="n">
        <v>92</v>
      </c>
      <c r="D4516" s="12" t="n">
        <v>1</v>
      </c>
      <c r="E4516" s="16" t="n">
        <v>1689</v>
      </c>
      <c r="F4516" s="12" t="n">
        <v>0</v>
      </c>
      <c r="G4516" s="12" t="str">
        <f aca="false">INDEX(Products!$C$2:$C$181,MATCH(C4516,Products!$A$2:$A$181,0))</f>
        <v>Beauty</v>
      </c>
      <c r="H4516" s="16" t="n">
        <f aca="false">INDEX(Products!$E$2:$E$181,MATCH(C4516,Products!$A$2:$A$181,0))</f>
        <v>1225.32</v>
      </c>
      <c r="I4516" s="12" t="str">
        <f aca="false">INDEX(Orders!$G$2:$G$3525,MATCH(B4516,Orders!$A$2:$A$3525,0))</f>
        <v>Delivered</v>
      </c>
      <c r="J4516" s="16" t="n">
        <f aca="false">D4516*E4516*(1-F4516/100)</f>
        <v>1689</v>
      </c>
      <c r="K4516" s="16" t="n">
        <f aca="false">D4516*H4516</f>
        <v>1225.32</v>
      </c>
      <c r="L4516" s="16" t="n">
        <f aca="false">J4516-K4516</f>
        <v>463.68</v>
      </c>
    </row>
    <row r="4517" customFormat="false" ht="15" hidden="false" customHeight="false" outlineLevel="0" collapsed="false">
      <c r="A4517" s="12" t="n">
        <v>4516</v>
      </c>
      <c r="B4517" s="12" t="n">
        <v>2366</v>
      </c>
      <c r="C4517" s="12" t="n">
        <v>148</v>
      </c>
      <c r="D4517" s="12" t="n">
        <v>1</v>
      </c>
      <c r="E4517" s="16" t="n">
        <v>739</v>
      </c>
      <c r="F4517" s="12" t="n">
        <v>0</v>
      </c>
      <c r="G4517" s="12" t="str">
        <f aca="false">INDEX(Products!$C$2:$C$181,MATCH(C4517,Products!$A$2:$A$181,0))</f>
        <v>Sports &amp; Fitness</v>
      </c>
      <c r="H4517" s="16" t="n">
        <f aca="false">INDEX(Products!$E$2:$E$181,MATCH(C4517,Products!$A$2:$A$181,0))</f>
        <v>483.64</v>
      </c>
      <c r="I4517" s="12" t="str">
        <f aca="false">INDEX(Orders!$G$2:$G$3525,MATCH(B4517,Orders!$A$2:$A$3525,0))</f>
        <v>Delivered</v>
      </c>
      <c r="J4517" s="16" t="n">
        <f aca="false">D4517*E4517*(1-F4517/100)</f>
        <v>739</v>
      </c>
      <c r="K4517" s="16" t="n">
        <f aca="false">D4517*H4517</f>
        <v>483.64</v>
      </c>
      <c r="L4517" s="16" t="n">
        <f aca="false">J4517-K4517</f>
        <v>255.36</v>
      </c>
    </row>
    <row r="4518" customFormat="false" ht="15" hidden="false" customHeight="false" outlineLevel="0" collapsed="false">
      <c r="A4518" s="12" t="n">
        <v>4517</v>
      </c>
      <c r="B4518" s="12" t="n">
        <v>2367</v>
      </c>
      <c r="C4518" s="12" t="n">
        <v>82</v>
      </c>
      <c r="D4518" s="12" t="n">
        <v>1</v>
      </c>
      <c r="E4518" s="16" t="n">
        <v>2019</v>
      </c>
      <c r="F4518" s="12" t="n">
        <v>0</v>
      </c>
      <c r="G4518" s="12" t="str">
        <f aca="false">INDEX(Products!$C$2:$C$181,MATCH(C4518,Products!$A$2:$A$181,0))</f>
        <v>Fashion</v>
      </c>
      <c r="H4518" s="16" t="n">
        <f aca="false">INDEX(Products!$E$2:$E$181,MATCH(C4518,Products!$A$2:$A$181,0))</f>
        <v>1326.8</v>
      </c>
      <c r="I4518" s="12" t="str">
        <f aca="false">INDEX(Orders!$G$2:$G$3525,MATCH(B4518,Orders!$A$2:$A$3525,0))</f>
        <v>Delivered</v>
      </c>
      <c r="J4518" s="16" t="n">
        <f aca="false">D4518*E4518*(1-F4518/100)</f>
        <v>2019</v>
      </c>
      <c r="K4518" s="16" t="n">
        <f aca="false">D4518*H4518</f>
        <v>1326.8</v>
      </c>
      <c r="L4518" s="16" t="n">
        <f aca="false">J4518-K4518</f>
        <v>692.2</v>
      </c>
    </row>
    <row r="4519" customFormat="false" ht="15" hidden="false" customHeight="false" outlineLevel="0" collapsed="false">
      <c r="A4519" s="12" t="n">
        <v>4518</v>
      </c>
      <c r="B4519" s="12" t="n">
        <v>2368</v>
      </c>
      <c r="C4519" s="12" t="n">
        <v>140</v>
      </c>
      <c r="D4519" s="12" t="n">
        <v>1</v>
      </c>
      <c r="E4519" s="16" t="n">
        <v>2889</v>
      </c>
      <c r="F4519" s="12" t="n">
        <v>5</v>
      </c>
      <c r="G4519" s="12" t="str">
        <f aca="false">INDEX(Products!$C$2:$C$181,MATCH(C4519,Products!$A$2:$A$181,0))</f>
        <v>Sports &amp; Fitness</v>
      </c>
      <c r="H4519" s="16" t="n">
        <f aca="false">INDEX(Products!$E$2:$E$181,MATCH(C4519,Products!$A$2:$A$181,0))</f>
        <v>2048.76</v>
      </c>
      <c r="I4519" s="12" t="str">
        <f aca="false">INDEX(Orders!$G$2:$G$3525,MATCH(B4519,Orders!$A$2:$A$3525,0))</f>
        <v>Delivered</v>
      </c>
      <c r="J4519" s="16" t="n">
        <f aca="false">D4519*E4519*(1-F4519/100)</f>
        <v>2744.55</v>
      </c>
      <c r="K4519" s="16" t="n">
        <f aca="false">D4519*H4519</f>
        <v>2048.76</v>
      </c>
      <c r="L4519" s="16" t="n">
        <f aca="false">J4519-K4519</f>
        <v>695.79</v>
      </c>
    </row>
    <row r="4520" customFormat="false" ht="15" hidden="false" customHeight="false" outlineLevel="0" collapsed="false">
      <c r="A4520" s="12" t="n">
        <v>4519</v>
      </c>
      <c r="B4520" s="12" t="n">
        <v>2368</v>
      </c>
      <c r="C4520" s="12" t="n">
        <v>27</v>
      </c>
      <c r="D4520" s="12" t="n">
        <v>1</v>
      </c>
      <c r="E4520" s="16" t="n">
        <v>5699</v>
      </c>
      <c r="F4520" s="12" t="n">
        <v>0</v>
      </c>
      <c r="G4520" s="12" t="str">
        <f aca="false">INDEX(Products!$C$2:$C$181,MATCH(C4520,Products!$A$2:$A$181,0))</f>
        <v>Electronics</v>
      </c>
      <c r="H4520" s="16" t="n">
        <f aca="false">INDEX(Products!$E$2:$E$181,MATCH(C4520,Products!$A$2:$A$181,0))</f>
        <v>4154.37</v>
      </c>
      <c r="I4520" s="12" t="str">
        <f aca="false">INDEX(Orders!$G$2:$G$3525,MATCH(B4520,Orders!$A$2:$A$3525,0))</f>
        <v>Delivered</v>
      </c>
      <c r="J4520" s="16" t="n">
        <f aca="false">D4520*E4520*(1-F4520/100)</f>
        <v>5699</v>
      </c>
      <c r="K4520" s="16" t="n">
        <f aca="false">D4520*H4520</f>
        <v>4154.37</v>
      </c>
      <c r="L4520" s="16" t="n">
        <f aca="false">J4520-K4520</f>
        <v>1544.63</v>
      </c>
    </row>
    <row r="4521" customFormat="false" ht="15" hidden="false" customHeight="false" outlineLevel="0" collapsed="false">
      <c r="A4521" s="12" t="n">
        <v>4520</v>
      </c>
      <c r="B4521" s="12" t="n">
        <v>2369</v>
      </c>
      <c r="C4521" s="12" t="n">
        <v>126</v>
      </c>
      <c r="D4521" s="12" t="n">
        <v>1</v>
      </c>
      <c r="E4521" s="16" t="n">
        <v>1359</v>
      </c>
      <c r="F4521" s="12" t="n">
        <v>0</v>
      </c>
      <c r="G4521" s="12" t="str">
        <f aca="false">INDEX(Products!$C$2:$C$181,MATCH(C4521,Products!$A$2:$A$181,0))</f>
        <v>Sports &amp; Fitness</v>
      </c>
      <c r="H4521" s="16" t="n">
        <f aca="false">INDEX(Products!$E$2:$E$181,MATCH(C4521,Products!$A$2:$A$181,0))</f>
        <v>852.12</v>
      </c>
      <c r="I4521" s="12" t="str">
        <f aca="false">INDEX(Orders!$G$2:$G$3525,MATCH(B4521,Orders!$A$2:$A$3525,0))</f>
        <v>Returned</v>
      </c>
      <c r="J4521" s="16" t="n">
        <f aca="false">D4521*E4521*(1-F4521/100)</f>
        <v>1359</v>
      </c>
      <c r="K4521" s="16" t="n">
        <f aca="false">D4521*H4521</f>
        <v>852.12</v>
      </c>
      <c r="L4521" s="16" t="n">
        <f aca="false">J4521-K4521</f>
        <v>506.88</v>
      </c>
    </row>
    <row r="4522" customFormat="false" ht="15" hidden="false" customHeight="false" outlineLevel="0" collapsed="false">
      <c r="A4522" s="12" t="n">
        <v>4521</v>
      </c>
      <c r="B4522" s="12" t="n">
        <v>2369</v>
      </c>
      <c r="C4522" s="12" t="n">
        <v>172</v>
      </c>
      <c r="D4522" s="12" t="n">
        <v>1</v>
      </c>
      <c r="E4522" s="16" t="n">
        <v>249</v>
      </c>
      <c r="F4522" s="12" t="n">
        <v>0</v>
      </c>
      <c r="G4522" s="12" t="str">
        <f aca="false">INDEX(Products!$C$2:$C$181,MATCH(C4522,Products!$A$2:$A$181,0))</f>
        <v>Books &amp; Stationery</v>
      </c>
      <c r="H4522" s="16" t="n">
        <f aca="false">INDEX(Products!$E$2:$E$181,MATCH(C4522,Products!$A$2:$A$181,0))</f>
        <v>158.56</v>
      </c>
      <c r="I4522" s="12" t="str">
        <f aca="false">INDEX(Orders!$G$2:$G$3525,MATCH(B4522,Orders!$A$2:$A$3525,0))</f>
        <v>Returned</v>
      </c>
      <c r="J4522" s="16" t="n">
        <f aca="false">D4522*E4522*(1-F4522/100)</f>
        <v>249</v>
      </c>
      <c r="K4522" s="16" t="n">
        <f aca="false">D4522*H4522</f>
        <v>158.56</v>
      </c>
      <c r="L4522" s="16" t="n">
        <f aca="false">J4522-K4522</f>
        <v>90.44</v>
      </c>
    </row>
    <row r="4523" customFormat="false" ht="15" hidden="false" customHeight="false" outlineLevel="0" collapsed="false">
      <c r="A4523" s="12" t="n">
        <v>4522</v>
      </c>
      <c r="B4523" s="12" t="n">
        <v>2369</v>
      </c>
      <c r="C4523" s="12" t="n">
        <v>70</v>
      </c>
      <c r="D4523" s="12" t="n">
        <v>1</v>
      </c>
      <c r="E4523" s="16" t="n">
        <v>1289</v>
      </c>
      <c r="F4523" s="12" t="n">
        <v>5</v>
      </c>
      <c r="G4523" s="12" t="str">
        <f aca="false">INDEX(Products!$C$2:$C$181,MATCH(C4523,Products!$A$2:$A$181,0))</f>
        <v>Fashion</v>
      </c>
      <c r="H4523" s="16" t="n">
        <f aca="false">INDEX(Products!$E$2:$E$181,MATCH(C4523,Products!$A$2:$A$181,0))</f>
        <v>959.48</v>
      </c>
      <c r="I4523" s="12" t="str">
        <f aca="false">INDEX(Orders!$G$2:$G$3525,MATCH(B4523,Orders!$A$2:$A$3525,0))</f>
        <v>Returned</v>
      </c>
      <c r="J4523" s="16" t="n">
        <f aca="false">D4523*E4523*(1-F4523/100)</f>
        <v>1224.55</v>
      </c>
      <c r="K4523" s="16" t="n">
        <f aca="false">D4523*H4523</f>
        <v>959.48</v>
      </c>
      <c r="L4523" s="16" t="n">
        <f aca="false">J4523-K4523</f>
        <v>265.07</v>
      </c>
    </row>
    <row r="4524" customFormat="false" ht="15" hidden="false" customHeight="false" outlineLevel="0" collapsed="false">
      <c r="A4524" s="12" t="n">
        <v>4523</v>
      </c>
      <c r="B4524" s="12" t="n">
        <v>2370</v>
      </c>
      <c r="C4524" s="12" t="n">
        <v>171</v>
      </c>
      <c r="D4524" s="12" t="n">
        <v>2</v>
      </c>
      <c r="E4524" s="16" t="n">
        <v>499</v>
      </c>
      <c r="F4524" s="12" t="n">
        <v>0</v>
      </c>
      <c r="G4524" s="12" t="str">
        <f aca="false">INDEX(Products!$C$2:$C$181,MATCH(C4524,Products!$A$2:$A$181,0))</f>
        <v>Books &amp; Stationery</v>
      </c>
      <c r="H4524" s="16" t="n">
        <f aca="false">INDEX(Products!$E$2:$E$181,MATCH(C4524,Products!$A$2:$A$181,0))</f>
        <v>321.7</v>
      </c>
      <c r="I4524" s="12" t="str">
        <f aca="false">INDEX(Orders!$G$2:$G$3525,MATCH(B4524,Orders!$A$2:$A$3525,0))</f>
        <v>Cancelled</v>
      </c>
      <c r="J4524" s="16" t="n">
        <f aca="false">D4524*E4524*(1-F4524/100)</f>
        <v>998</v>
      </c>
      <c r="K4524" s="16" t="n">
        <f aca="false">D4524*H4524</f>
        <v>643.4</v>
      </c>
      <c r="L4524" s="16" t="n">
        <f aca="false">J4524-K4524</f>
        <v>354.6</v>
      </c>
    </row>
    <row r="4525" customFormat="false" ht="15" hidden="false" customHeight="false" outlineLevel="0" collapsed="false">
      <c r="A4525" s="12" t="n">
        <v>4524</v>
      </c>
      <c r="B4525" s="12" t="n">
        <v>2370</v>
      </c>
      <c r="C4525" s="12" t="n">
        <v>86</v>
      </c>
      <c r="D4525" s="12" t="n">
        <v>1</v>
      </c>
      <c r="E4525" s="16" t="n">
        <v>2139</v>
      </c>
      <c r="F4525" s="12" t="n">
        <v>0</v>
      </c>
      <c r="G4525" s="12" t="str">
        <f aca="false">INDEX(Products!$C$2:$C$181,MATCH(C4525,Products!$A$2:$A$181,0))</f>
        <v>Fashion</v>
      </c>
      <c r="H4525" s="16" t="n">
        <f aca="false">INDEX(Products!$E$2:$E$181,MATCH(C4525,Products!$A$2:$A$181,0))</f>
        <v>1183.55</v>
      </c>
      <c r="I4525" s="12" t="str">
        <f aca="false">INDEX(Orders!$G$2:$G$3525,MATCH(B4525,Orders!$A$2:$A$3525,0))</f>
        <v>Cancelled</v>
      </c>
      <c r="J4525" s="16" t="n">
        <f aca="false">D4525*E4525*(1-F4525/100)</f>
        <v>2139</v>
      </c>
      <c r="K4525" s="16" t="n">
        <f aca="false">D4525*H4525</f>
        <v>1183.55</v>
      </c>
      <c r="L4525" s="16" t="n">
        <f aca="false">J4525-K4525</f>
        <v>955.45</v>
      </c>
    </row>
    <row r="4526" customFormat="false" ht="15" hidden="false" customHeight="false" outlineLevel="0" collapsed="false">
      <c r="A4526" s="12" t="n">
        <v>4525</v>
      </c>
      <c r="B4526" s="12" t="n">
        <v>2371</v>
      </c>
      <c r="C4526" s="12" t="n">
        <v>61</v>
      </c>
      <c r="D4526" s="12" t="n">
        <v>1</v>
      </c>
      <c r="E4526" s="16" t="n">
        <v>2489</v>
      </c>
      <c r="F4526" s="12" t="n">
        <v>0</v>
      </c>
      <c r="G4526" s="12" t="str">
        <f aca="false">INDEX(Products!$C$2:$C$181,MATCH(C4526,Products!$A$2:$A$181,0))</f>
        <v>Fashion</v>
      </c>
      <c r="H4526" s="16" t="n">
        <f aca="false">INDEX(Products!$E$2:$E$181,MATCH(C4526,Products!$A$2:$A$181,0))</f>
        <v>1815.02</v>
      </c>
      <c r="I4526" s="12" t="str">
        <f aca="false">INDEX(Orders!$G$2:$G$3525,MATCH(B4526,Orders!$A$2:$A$3525,0))</f>
        <v>Delivered</v>
      </c>
      <c r="J4526" s="16" t="n">
        <f aca="false">D4526*E4526*(1-F4526/100)</f>
        <v>2489</v>
      </c>
      <c r="K4526" s="16" t="n">
        <f aca="false">D4526*H4526</f>
        <v>1815.02</v>
      </c>
      <c r="L4526" s="16" t="n">
        <f aca="false">J4526-K4526</f>
        <v>673.98</v>
      </c>
    </row>
    <row r="4527" customFormat="false" ht="15" hidden="false" customHeight="false" outlineLevel="0" collapsed="false">
      <c r="A4527" s="12" t="n">
        <v>4526</v>
      </c>
      <c r="B4527" s="12" t="n">
        <v>2371</v>
      </c>
      <c r="C4527" s="12" t="n">
        <v>137</v>
      </c>
      <c r="D4527" s="12" t="n">
        <v>1</v>
      </c>
      <c r="E4527" s="16" t="n">
        <v>3509</v>
      </c>
      <c r="F4527" s="12" t="n">
        <v>0</v>
      </c>
      <c r="G4527" s="12" t="str">
        <f aca="false">INDEX(Products!$C$2:$C$181,MATCH(C4527,Products!$A$2:$A$181,0))</f>
        <v>Sports &amp; Fitness</v>
      </c>
      <c r="H4527" s="16" t="n">
        <f aca="false">INDEX(Products!$E$2:$E$181,MATCH(C4527,Products!$A$2:$A$181,0))</f>
        <v>2570.86</v>
      </c>
      <c r="I4527" s="12" t="str">
        <f aca="false">INDEX(Orders!$G$2:$G$3525,MATCH(B4527,Orders!$A$2:$A$3525,0))</f>
        <v>Delivered</v>
      </c>
      <c r="J4527" s="16" t="n">
        <f aca="false">D4527*E4527*(1-F4527/100)</f>
        <v>3509</v>
      </c>
      <c r="K4527" s="16" t="n">
        <f aca="false">D4527*H4527</f>
        <v>2570.86</v>
      </c>
      <c r="L4527" s="16" t="n">
        <f aca="false">J4527-K4527</f>
        <v>938.14</v>
      </c>
    </row>
    <row r="4528" customFormat="false" ht="15" hidden="false" customHeight="false" outlineLevel="0" collapsed="false">
      <c r="A4528" s="12" t="n">
        <v>4527</v>
      </c>
      <c r="B4528" s="12" t="n">
        <v>2372</v>
      </c>
      <c r="C4528" s="12" t="n">
        <v>161</v>
      </c>
      <c r="D4528" s="12" t="n">
        <v>1</v>
      </c>
      <c r="E4528" s="16" t="n">
        <v>549</v>
      </c>
      <c r="F4528" s="12" t="n">
        <v>0</v>
      </c>
      <c r="G4528" s="12" t="str">
        <f aca="false">INDEX(Products!$C$2:$C$181,MATCH(C4528,Products!$A$2:$A$181,0))</f>
        <v>Books &amp; Stationery</v>
      </c>
      <c r="H4528" s="16" t="n">
        <f aca="false">INDEX(Products!$E$2:$E$181,MATCH(C4528,Products!$A$2:$A$181,0))</f>
        <v>380.41</v>
      </c>
      <c r="I4528" s="12" t="str">
        <f aca="false">INDEX(Orders!$G$2:$G$3525,MATCH(B4528,Orders!$A$2:$A$3525,0))</f>
        <v>Delivered</v>
      </c>
      <c r="J4528" s="16" t="n">
        <f aca="false">D4528*E4528*(1-F4528/100)</f>
        <v>549</v>
      </c>
      <c r="K4528" s="16" t="n">
        <f aca="false">D4528*H4528</f>
        <v>380.41</v>
      </c>
      <c r="L4528" s="16" t="n">
        <f aca="false">J4528-K4528</f>
        <v>168.59</v>
      </c>
    </row>
    <row r="4529" customFormat="false" ht="15" hidden="false" customHeight="false" outlineLevel="0" collapsed="false">
      <c r="A4529" s="12" t="n">
        <v>4528</v>
      </c>
      <c r="B4529" s="12" t="n">
        <v>2373</v>
      </c>
      <c r="C4529" s="12" t="n">
        <v>134</v>
      </c>
      <c r="D4529" s="12" t="n">
        <v>1</v>
      </c>
      <c r="E4529" s="16" t="n">
        <v>2869</v>
      </c>
      <c r="F4529" s="12" t="n">
        <v>5</v>
      </c>
      <c r="G4529" s="12" t="str">
        <f aca="false">INDEX(Products!$C$2:$C$181,MATCH(C4529,Products!$A$2:$A$181,0))</f>
        <v>Sports &amp; Fitness</v>
      </c>
      <c r="H4529" s="16" t="n">
        <f aca="false">INDEX(Products!$E$2:$E$181,MATCH(C4529,Products!$A$2:$A$181,0))</f>
        <v>1981.04</v>
      </c>
      <c r="I4529" s="12" t="str">
        <f aca="false">INDEX(Orders!$G$2:$G$3525,MATCH(B4529,Orders!$A$2:$A$3525,0))</f>
        <v>Delivered</v>
      </c>
      <c r="J4529" s="16" t="n">
        <f aca="false">D4529*E4529*(1-F4529/100)</f>
        <v>2725.55</v>
      </c>
      <c r="K4529" s="16" t="n">
        <f aca="false">D4529*H4529</f>
        <v>1981.04</v>
      </c>
      <c r="L4529" s="16" t="n">
        <f aca="false">J4529-K4529</f>
        <v>744.51</v>
      </c>
    </row>
    <row r="4530" customFormat="false" ht="15" hidden="false" customHeight="false" outlineLevel="0" collapsed="false">
      <c r="A4530" s="12" t="n">
        <v>4529</v>
      </c>
      <c r="B4530" s="12" t="n">
        <v>2374</v>
      </c>
      <c r="C4530" s="12" t="n">
        <v>114</v>
      </c>
      <c r="D4530" s="12" t="n">
        <v>1</v>
      </c>
      <c r="E4530" s="16" t="n">
        <v>1769</v>
      </c>
      <c r="F4530" s="12" t="n">
        <v>0</v>
      </c>
      <c r="G4530" s="12" t="str">
        <f aca="false">INDEX(Products!$C$2:$C$181,MATCH(C4530,Products!$A$2:$A$181,0))</f>
        <v>Beauty</v>
      </c>
      <c r="H4530" s="16" t="n">
        <f aca="false">INDEX(Products!$E$2:$E$181,MATCH(C4530,Products!$A$2:$A$181,0))</f>
        <v>1112.03</v>
      </c>
      <c r="I4530" s="12" t="str">
        <f aca="false">INDEX(Orders!$G$2:$G$3525,MATCH(B4530,Orders!$A$2:$A$3525,0))</f>
        <v>Delivered</v>
      </c>
      <c r="J4530" s="16" t="n">
        <f aca="false">D4530*E4530*(1-F4530/100)</f>
        <v>1769</v>
      </c>
      <c r="K4530" s="16" t="n">
        <f aca="false">D4530*H4530</f>
        <v>1112.03</v>
      </c>
      <c r="L4530" s="16" t="n">
        <f aca="false">J4530-K4530</f>
        <v>656.97</v>
      </c>
    </row>
    <row r="4531" customFormat="false" ht="15" hidden="false" customHeight="false" outlineLevel="0" collapsed="false">
      <c r="A4531" s="12" t="n">
        <v>4530</v>
      </c>
      <c r="B4531" s="12" t="n">
        <v>2375</v>
      </c>
      <c r="C4531" s="12" t="n">
        <v>10</v>
      </c>
      <c r="D4531" s="12" t="n">
        <v>1</v>
      </c>
      <c r="E4531" s="16" t="n">
        <v>3059</v>
      </c>
      <c r="F4531" s="12" t="n">
        <v>20</v>
      </c>
      <c r="G4531" s="12" t="str">
        <f aca="false">INDEX(Products!$C$2:$C$181,MATCH(C4531,Products!$A$2:$A$181,0))</f>
        <v>Electronics</v>
      </c>
      <c r="H4531" s="16" t="n">
        <f aca="false">INDEX(Products!$E$2:$E$181,MATCH(C4531,Products!$A$2:$A$181,0))</f>
        <v>1860.62</v>
      </c>
      <c r="I4531" s="12" t="str">
        <f aca="false">INDEX(Orders!$G$2:$G$3525,MATCH(B4531,Orders!$A$2:$A$3525,0))</f>
        <v>Delivered</v>
      </c>
      <c r="J4531" s="16" t="n">
        <f aca="false">D4531*E4531*(1-F4531/100)</f>
        <v>2447.2</v>
      </c>
      <c r="K4531" s="16" t="n">
        <f aca="false">D4531*H4531</f>
        <v>1860.62</v>
      </c>
      <c r="L4531" s="16" t="n">
        <f aca="false">J4531-K4531</f>
        <v>586.58</v>
      </c>
    </row>
    <row r="4532" customFormat="false" ht="15" hidden="false" customHeight="false" outlineLevel="0" collapsed="false">
      <c r="A4532" s="12" t="n">
        <v>4531</v>
      </c>
      <c r="B4532" s="12" t="n">
        <v>2375</v>
      </c>
      <c r="C4532" s="12" t="n">
        <v>143</v>
      </c>
      <c r="D4532" s="12" t="n">
        <v>1</v>
      </c>
      <c r="E4532" s="16" t="n">
        <v>2429</v>
      </c>
      <c r="F4532" s="12" t="n">
        <v>0</v>
      </c>
      <c r="G4532" s="12" t="str">
        <f aca="false">INDEX(Products!$C$2:$C$181,MATCH(C4532,Products!$A$2:$A$181,0))</f>
        <v>Sports &amp; Fitness</v>
      </c>
      <c r="H4532" s="16" t="n">
        <f aca="false">INDEX(Products!$E$2:$E$181,MATCH(C4532,Products!$A$2:$A$181,0))</f>
        <v>1353.41</v>
      </c>
      <c r="I4532" s="12" t="str">
        <f aca="false">INDEX(Orders!$G$2:$G$3525,MATCH(B4532,Orders!$A$2:$A$3525,0))</f>
        <v>Delivered</v>
      </c>
      <c r="J4532" s="16" t="n">
        <f aca="false">D4532*E4532*(1-F4532/100)</f>
        <v>2429</v>
      </c>
      <c r="K4532" s="16" t="n">
        <f aca="false">D4532*H4532</f>
        <v>1353.41</v>
      </c>
      <c r="L4532" s="16" t="n">
        <f aca="false">J4532-K4532</f>
        <v>1075.59</v>
      </c>
    </row>
    <row r="4533" customFormat="false" ht="15" hidden="false" customHeight="false" outlineLevel="0" collapsed="false">
      <c r="A4533" s="12" t="n">
        <v>4532</v>
      </c>
      <c r="B4533" s="12" t="n">
        <v>2375</v>
      </c>
      <c r="C4533" s="12" t="n">
        <v>109</v>
      </c>
      <c r="D4533" s="12" t="n">
        <v>1</v>
      </c>
      <c r="E4533" s="16" t="n">
        <v>699</v>
      </c>
      <c r="F4533" s="12" t="n">
        <v>0</v>
      </c>
      <c r="G4533" s="12" t="str">
        <f aca="false">INDEX(Products!$C$2:$C$181,MATCH(C4533,Products!$A$2:$A$181,0))</f>
        <v>Beauty</v>
      </c>
      <c r="H4533" s="16" t="n">
        <f aca="false">INDEX(Products!$E$2:$E$181,MATCH(C4533,Products!$A$2:$A$181,0))</f>
        <v>488.81</v>
      </c>
      <c r="I4533" s="12" t="str">
        <f aca="false">INDEX(Orders!$G$2:$G$3525,MATCH(B4533,Orders!$A$2:$A$3525,0))</f>
        <v>Delivered</v>
      </c>
      <c r="J4533" s="16" t="n">
        <f aca="false">D4533*E4533*(1-F4533/100)</f>
        <v>699</v>
      </c>
      <c r="K4533" s="16" t="n">
        <f aca="false">D4533*H4533</f>
        <v>488.81</v>
      </c>
      <c r="L4533" s="16" t="n">
        <f aca="false">J4533-K4533</f>
        <v>210.19</v>
      </c>
    </row>
    <row r="4534" customFormat="false" ht="15" hidden="false" customHeight="false" outlineLevel="0" collapsed="false">
      <c r="A4534" s="12" t="n">
        <v>4533</v>
      </c>
      <c r="B4534" s="12" t="n">
        <v>2375</v>
      </c>
      <c r="C4534" s="12" t="n">
        <v>141</v>
      </c>
      <c r="D4534" s="12" t="n">
        <v>1</v>
      </c>
      <c r="E4534" s="16" t="n">
        <v>3599</v>
      </c>
      <c r="F4534" s="12" t="n">
        <v>5</v>
      </c>
      <c r="G4534" s="12" t="str">
        <f aca="false">INDEX(Products!$C$2:$C$181,MATCH(C4534,Products!$A$2:$A$181,0))</f>
        <v>Sports &amp; Fitness</v>
      </c>
      <c r="H4534" s="16" t="n">
        <f aca="false">INDEX(Products!$E$2:$E$181,MATCH(C4534,Products!$A$2:$A$181,0))</f>
        <v>2222.74</v>
      </c>
      <c r="I4534" s="12" t="str">
        <f aca="false">INDEX(Orders!$G$2:$G$3525,MATCH(B4534,Orders!$A$2:$A$3525,0))</f>
        <v>Delivered</v>
      </c>
      <c r="J4534" s="16" t="n">
        <f aca="false">D4534*E4534*(1-F4534/100)</f>
        <v>3419.05</v>
      </c>
      <c r="K4534" s="16" t="n">
        <f aca="false">D4534*H4534</f>
        <v>2222.74</v>
      </c>
      <c r="L4534" s="16" t="n">
        <f aca="false">J4534-K4534</f>
        <v>1196.31</v>
      </c>
    </row>
    <row r="4535" customFormat="false" ht="15" hidden="false" customHeight="false" outlineLevel="0" collapsed="false">
      <c r="A4535" s="12" t="n">
        <v>4534</v>
      </c>
      <c r="B4535" s="12" t="n">
        <v>2376</v>
      </c>
      <c r="C4535" s="12" t="n">
        <v>66</v>
      </c>
      <c r="D4535" s="12" t="n">
        <v>1</v>
      </c>
      <c r="E4535" s="16" t="n">
        <v>1439</v>
      </c>
      <c r="F4535" s="12" t="n">
        <v>5</v>
      </c>
      <c r="G4535" s="12" t="str">
        <f aca="false">INDEX(Products!$C$2:$C$181,MATCH(C4535,Products!$A$2:$A$181,0))</f>
        <v>Fashion</v>
      </c>
      <c r="H4535" s="16" t="n">
        <f aca="false">INDEX(Products!$E$2:$E$181,MATCH(C4535,Products!$A$2:$A$181,0))</f>
        <v>855.37</v>
      </c>
      <c r="I4535" s="12" t="str">
        <f aca="false">INDEX(Orders!$G$2:$G$3525,MATCH(B4535,Orders!$A$2:$A$3525,0))</f>
        <v>Cancelled</v>
      </c>
      <c r="J4535" s="16" t="n">
        <f aca="false">D4535*E4535*(1-F4535/100)</f>
        <v>1367.05</v>
      </c>
      <c r="K4535" s="16" t="n">
        <f aca="false">D4535*H4535</f>
        <v>855.37</v>
      </c>
      <c r="L4535" s="16" t="n">
        <f aca="false">J4535-K4535</f>
        <v>511.68</v>
      </c>
    </row>
    <row r="4536" customFormat="false" ht="15" hidden="false" customHeight="false" outlineLevel="0" collapsed="false">
      <c r="A4536" s="12" t="n">
        <v>4535</v>
      </c>
      <c r="B4536" s="12" t="n">
        <v>2376</v>
      </c>
      <c r="C4536" s="12" t="n">
        <v>91</v>
      </c>
      <c r="D4536" s="12" t="n">
        <v>3</v>
      </c>
      <c r="E4536" s="16" t="n">
        <v>719</v>
      </c>
      <c r="F4536" s="12" t="n">
        <v>15</v>
      </c>
      <c r="G4536" s="12" t="str">
        <f aca="false">INDEX(Products!$C$2:$C$181,MATCH(C4536,Products!$A$2:$A$181,0))</f>
        <v>Beauty</v>
      </c>
      <c r="H4536" s="16" t="n">
        <f aca="false">INDEX(Products!$E$2:$E$181,MATCH(C4536,Products!$A$2:$A$181,0))</f>
        <v>411.77</v>
      </c>
      <c r="I4536" s="12" t="str">
        <f aca="false">INDEX(Orders!$G$2:$G$3525,MATCH(B4536,Orders!$A$2:$A$3525,0))</f>
        <v>Cancelled</v>
      </c>
      <c r="J4536" s="16" t="n">
        <f aca="false">D4536*E4536*(1-F4536/100)</f>
        <v>1833.45</v>
      </c>
      <c r="K4536" s="16" t="n">
        <f aca="false">D4536*H4536</f>
        <v>1235.31</v>
      </c>
      <c r="L4536" s="16" t="n">
        <f aca="false">J4536-K4536</f>
        <v>598.14</v>
      </c>
    </row>
    <row r="4537" customFormat="false" ht="15" hidden="false" customHeight="false" outlineLevel="0" collapsed="false">
      <c r="A4537" s="12" t="n">
        <v>4536</v>
      </c>
      <c r="B4537" s="12" t="n">
        <v>2376</v>
      </c>
      <c r="C4537" s="12" t="n">
        <v>140</v>
      </c>
      <c r="D4537" s="12" t="n">
        <v>1</v>
      </c>
      <c r="E4537" s="16" t="n">
        <v>2889</v>
      </c>
      <c r="F4537" s="12" t="n">
        <v>5</v>
      </c>
      <c r="G4537" s="12" t="str">
        <f aca="false">INDEX(Products!$C$2:$C$181,MATCH(C4537,Products!$A$2:$A$181,0))</f>
        <v>Sports &amp; Fitness</v>
      </c>
      <c r="H4537" s="16" t="n">
        <f aca="false">INDEX(Products!$E$2:$E$181,MATCH(C4537,Products!$A$2:$A$181,0))</f>
        <v>2048.76</v>
      </c>
      <c r="I4537" s="12" t="str">
        <f aca="false">INDEX(Orders!$G$2:$G$3525,MATCH(B4537,Orders!$A$2:$A$3525,0))</f>
        <v>Cancelled</v>
      </c>
      <c r="J4537" s="16" t="n">
        <f aca="false">D4537*E4537*(1-F4537/100)</f>
        <v>2744.55</v>
      </c>
      <c r="K4537" s="16" t="n">
        <f aca="false">D4537*H4537</f>
        <v>2048.76</v>
      </c>
      <c r="L4537" s="16" t="n">
        <f aca="false">J4537-K4537</f>
        <v>695.79</v>
      </c>
    </row>
    <row r="4538" customFormat="false" ht="15" hidden="false" customHeight="false" outlineLevel="0" collapsed="false">
      <c r="A4538" s="12" t="n">
        <v>4537</v>
      </c>
      <c r="B4538" s="12" t="n">
        <v>2377</v>
      </c>
      <c r="C4538" s="12" t="n">
        <v>137</v>
      </c>
      <c r="D4538" s="12" t="n">
        <v>1</v>
      </c>
      <c r="E4538" s="16" t="n">
        <v>3509</v>
      </c>
      <c r="F4538" s="12" t="n">
        <v>0</v>
      </c>
      <c r="G4538" s="12" t="str">
        <f aca="false">INDEX(Products!$C$2:$C$181,MATCH(C4538,Products!$A$2:$A$181,0))</f>
        <v>Sports &amp; Fitness</v>
      </c>
      <c r="H4538" s="16" t="n">
        <f aca="false">INDEX(Products!$E$2:$E$181,MATCH(C4538,Products!$A$2:$A$181,0))</f>
        <v>2570.86</v>
      </c>
      <c r="I4538" s="12" t="str">
        <f aca="false">INDEX(Orders!$G$2:$G$3525,MATCH(B4538,Orders!$A$2:$A$3525,0))</f>
        <v>Returned</v>
      </c>
      <c r="J4538" s="16" t="n">
        <f aca="false">D4538*E4538*(1-F4538/100)</f>
        <v>3509</v>
      </c>
      <c r="K4538" s="16" t="n">
        <f aca="false">D4538*H4538</f>
        <v>2570.86</v>
      </c>
      <c r="L4538" s="16" t="n">
        <f aca="false">J4538-K4538</f>
        <v>938.14</v>
      </c>
    </row>
    <row r="4539" customFormat="false" ht="15" hidden="false" customHeight="false" outlineLevel="0" collapsed="false">
      <c r="A4539" s="12" t="n">
        <v>4538</v>
      </c>
      <c r="B4539" s="12" t="n">
        <v>2377</v>
      </c>
      <c r="C4539" s="12" t="n">
        <v>15</v>
      </c>
      <c r="D4539" s="12" t="n">
        <v>1</v>
      </c>
      <c r="E4539" s="16" t="n">
        <v>3889</v>
      </c>
      <c r="F4539" s="12" t="n">
        <v>15</v>
      </c>
      <c r="G4539" s="12" t="str">
        <f aca="false">INDEX(Products!$C$2:$C$181,MATCH(C4539,Products!$A$2:$A$181,0))</f>
        <v>Electronics</v>
      </c>
      <c r="H4539" s="16" t="n">
        <f aca="false">INDEX(Products!$E$2:$E$181,MATCH(C4539,Products!$A$2:$A$181,0))</f>
        <v>2175.08</v>
      </c>
      <c r="I4539" s="12" t="str">
        <f aca="false">INDEX(Orders!$G$2:$G$3525,MATCH(B4539,Orders!$A$2:$A$3525,0))</f>
        <v>Returned</v>
      </c>
      <c r="J4539" s="16" t="n">
        <f aca="false">D4539*E4539*(1-F4539/100)</f>
        <v>3305.65</v>
      </c>
      <c r="K4539" s="16" t="n">
        <f aca="false">D4539*H4539</f>
        <v>2175.08</v>
      </c>
      <c r="L4539" s="16" t="n">
        <f aca="false">J4539-K4539</f>
        <v>1130.57</v>
      </c>
    </row>
    <row r="4540" customFormat="false" ht="15" hidden="false" customHeight="false" outlineLevel="0" collapsed="false">
      <c r="A4540" s="12" t="n">
        <v>4539</v>
      </c>
      <c r="B4540" s="12" t="n">
        <v>2377</v>
      </c>
      <c r="C4540" s="12" t="n">
        <v>1</v>
      </c>
      <c r="D4540" s="12" t="n">
        <v>1</v>
      </c>
      <c r="E4540" s="16" t="n">
        <v>2759</v>
      </c>
      <c r="F4540" s="12" t="n">
        <v>0</v>
      </c>
      <c r="G4540" s="12" t="str">
        <f aca="false">INDEX(Products!$C$2:$C$181,MATCH(C4540,Products!$A$2:$A$181,0))</f>
        <v>Electronics</v>
      </c>
      <c r="H4540" s="16" t="n">
        <f aca="false">INDEX(Products!$E$2:$E$181,MATCH(C4540,Products!$A$2:$A$181,0))</f>
        <v>2042.05</v>
      </c>
      <c r="I4540" s="12" t="str">
        <f aca="false">INDEX(Orders!$G$2:$G$3525,MATCH(B4540,Orders!$A$2:$A$3525,0))</f>
        <v>Returned</v>
      </c>
      <c r="J4540" s="16" t="n">
        <f aca="false">D4540*E4540*(1-F4540/100)</f>
        <v>2759</v>
      </c>
      <c r="K4540" s="16" t="n">
        <f aca="false">D4540*H4540</f>
        <v>2042.05</v>
      </c>
      <c r="L4540" s="16" t="n">
        <f aca="false">J4540-K4540</f>
        <v>716.95</v>
      </c>
    </row>
    <row r="4541" customFormat="false" ht="15" hidden="false" customHeight="false" outlineLevel="0" collapsed="false">
      <c r="A4541" s="12" t="n">
        <v>4540</v>
      </c>
      <c r="B4541" s="12" t="n">
        <v>2377</v>
      </c>
      <c r="C4541" s="12" t="n">
        <v>145</v>
      </c>
      <c r="D4541" s="12" t="n">
        <v>1</v>
      </c>
      <c r="E4541" s="16" t="n">
        <v>1329</v>
      </c>
      <c r="F4541" s="12" t="n">
        <v>10</v>
      </c>
      <c r="G4541" s="12" t="str">
        <f aca="false">INDEX(Products!$C$2:$C$181,MATCH(C4541,Products!$A$2:$A$181,0))</f>
        <v>Sports &amp; Fitness</v>
      </c>
      <c r="H4541" s="16" t="n">
        <f aca="false">INDEX(Products!$E$2:$E$181,MATCH(C4541,Products!$A$2:$A$181,0))</f>
        <v>887.99</v>
      </c>
      <c r="I4541" s="12" t="str">
        <f aca="false">INDEX(Orders!$G$2:$G$3525,MATCH(B4541,Orders!$A$2:$A$3525,0))</f>
        <v>Returned</v>
      </c>
      <c r="J4541" s="16" t="n">
        <f aca="false">D4541*E4541*(1-F4541/100)</f>
        <v>1196.1</v>
      </c>
      <c r="K4541" s="16" t="n">
        <f aca="false">D4541*H4541</f>
        <v>887.99</v>
      </c>
      <c r="L4541" s="16" t="n">
        <f aca="false">J4541-K4541</f>
        <v>308.11</v>
      </c>
    </row>
    <row r="4542" customFormat="false" ht="15" hidden="false" customHeight="false" outlineLevel="0" collapsed="false">
      <c r="A4542" s="12" t="n">
        <v>4541</v>
      </c>
      <c r="B4542" s="12" t="n">
        <v>2378</v>
      </c>
      <c r="C4542" s="12" t="n">
        <v>39</v>
      </c>
      <c r="D4542" s="12" t="n">
        <v>1</v>
      </c>
      <c r="E4542" s="16" t="n">
        <v>3959</v>
      </c>
      <c r="F4542" s="12" t="n">
        <v>0</v>
      </c>
      <c r="G4542" s="12" t="str">
        <f aca="false">INDEX(Products!$C$2:$C$181,MATCH(C4542,Products!$A$2:$A$181,0))</f>
        <v>Home &amp; Kitchen</v>
      </c>
      <c r="H4542" s="16" t="n">
        <f aca="false">INDEX(Products!$E$2:$E$181,MATCH(C4542,Products!$A$2:$A$181,0))</f>
        <v>2236.08</v>
      </c>
      <c r="I4542" s="12" t="str">
        <f aca="false">INDEX(Orders!$G$2:$G$3525,MATCH(B4542,Orders!$A$2:$A$3525,0))</f>
        <v>Cancelled</v>
      </c>
      <c r="J4542" s="16" t="n">
        <f aca="false">D4542*E4542*(1-F4542/100)</f>
        <v>3959</v>
      </c>
      <c r="K4542" s="16" t="n">
        <f aca="false">D4542*H4542</f>
        <v>2236.08</v>
      </c>
      <c r="L4542" s="16" t="n">
        <f aca="false">J4542-K4542</f>
        <v>1722.92</v>
      </c>
    </row>
    <row r="4543" customFormat="false" ht="15" hidden="false" customHeight="false" outlineLevel="0" collapsed="false">
      <c r="A4543" s="12" t="n">
        <v>4542</v>
      </c>
      <c r="B4543" s="12" t="n">
        <v>2378</v>
      </c>
      <c r="C4543" s="12" t="n">
        <v>158</v>
      </c>
      <c r="D4543" s="12" t="n">
        <v>1</v>
      </c>
      <c r="E4543" s="16" t="n">
        <v>779</v>
      </c>
      <c r="F4543" s="12" t="n">
        <v>15</v>
      </c>
      <c r="G4543" s="12" t="str">
        <f aca="false">INDEX(Products!$C$2:$C$181,MATCH(C4543,Products!$A$2:$A$181,0))</f>
        <v>Books &amp; Stationery</v>
      </c>
      <c r="H4543" s="16" t="n">
        <f aca="false">INDEX(Products!$E$2:$E$181,MATCH(C4543,Products!$A$2:$A$181,0))</f>
        <v>536.88</v>
      </c>
      <c r="I4543" s="12" t="str">
        <f aca="false">INDEX(Orders!$G$2:$G$3525,MATCH(B4543,Orders!$A$2:$A$3525,0))</f>
        <v>Cancelled</v>
      </c>
      <c r="J4543" s="16" t="n">
        <f aca="false">D4543*E4543*(1-F4543/100)</f>
        <v>662.15</v>
      </c>
      <c r="K4543" s="16" t="n">
        <f aca="false">D4543*H4543</f>
        <v>536.88</v>
      </c>
      <c r="L4543" s="16" t="n">
        <f aca="false">J4543-K4543</f>
        <v>125.27</v>
      </c>
    </row>
    <row r="4544" customFormat="false" ht="15" hidden="false" customHeight="false" outlineLevel="0" collapsed="false">
      <c r="A4544" s="12" t="n">
        <v>4543</v>
      </c>
      <c r="B4544" s="12" t="n">
        <v>2378</v>
      </c>
      <c r="C4544" s="12" t="n">
        <v>73</v>
      </c>
      <c r="D4544" s="12" t="n">
        <v>1</v>
      </c>
      <c r="E4544" s="16" t="n">
        <v>1079</v>
      </c>
      <c r="F4544" s="12" t="n">
        <v>0</v>
      </c>
      <c r="G4544" s="12" t="str">
        <f aca="false">INDEX(Products!$C$2:$C$181,MATCH(C4544,Products!$A$2:$A$181,0))</f>
        <v>Fashion</v>
      </c>
      <c r="H4544" s="16" t="n">
        <f aca="false">INDEX(Products!$E$2:$E$181,MATCH(C4544,Products!$A$2:$A$181,0))</f>
        <v>601.41</v>
      </c>
      <c r="I4544" s="12" t="str">
        <f aca="false">INDEX(Orders!$G$2:$G$3525,MATCH(B4544,Orders!$A$2:$A$3525,0))</f>
        <v>Cancelled</v>
      </c>
      <c r="J4544" s="16" t="n">
        <f aca="false">D4544*E4544*(1-F4544/100)</f>
        <v>1079</v>
      </c>
      <c r="K4544" s="16" t="n">
        <f aca="false">D4544*H4544</f>
        <v>601.41</v>
      </c>
      <c r="L4544" s="16" t="n">
        <f aca="false">J4544-K4544</f>
        <v>477.59</v>
      </c>
    </row>
    <row r="4545" customFormat="false" ht="15" hidden="false" customHeight="false" outlineLevel="0" collapsed="false">
      <c r="A4545" s="12" t="n">
        <v>4544</v>
      </c>
      <c r="B4545" s="12" t="n">
        <v>2379</v>
      </c>
      <c r="C4545" s="12" t="n">
        <v>58</v>
      </c>
      <c r="D4545" s="12" t="n">
        <v>2</v>
      </c>
      <c r="E4545" s="16" t="n">
        <v>3319</v>
      </c>
      <c r="F4545" s="12" t="n">
        <v>10</v>
      </c>
      <c r="G4545" s="12" t="str">
        <f aca="false">INDEX(Products!$C$2:$C$181,MATCH(C4545,Products!$A$2:$A$181,0))</f>
        <v>Home &amp; Kitchen</v>
      </c>
      <c r="H4545" s="16" t="n">
        <f aca="false">INDEX(Products!$E$2:$E$181,MATCH(C4545,Products!$A$2:$A$181,0))</f>
        <v>2403.93</v>
      </c>
      <c r="I4545" s="12" t="str">
        <f aca="false">INDEX(Orders!$G$2:$G$3525,MATCH(B4545,Orders!$A$2:$A$3525,0))</f>
        <v>Delivered</v>
      </c>
      <c r="J4545" s="16" t="n">
        <f aca="false">D4545*E4545*(1-F4545/100)</f>
        <v>5974.2</v>
      </c>
      <c r="K4545" s="16" t="n">
        <f aca="false">D4545*H4545</f>
        <v>4807.86</v>
      </c>
      <c r="L4545" s="16" t="n">
        <f aca="false">J4545-K4545</f>
        <v>1166.34</v>
      </c>
    </row>
    <row r="4546" customFormat="false" ht="15" hidden="false" customHeight="false" outlineLevel="0" collapsed="false">
      <c r="A4546" s="12" t="n">
        <v>4545</v>
      </c>
      <c r="B4546" s="12" t="n">
        <v>2380</v>
      </c>
      <c r="C4546" s="12" t="n">
        <v>79</v>
      </c>
      <c r="D4546" s="12" t="n">
        <v>1</v>
      </c>
      <c r="E4546" s="16" t="n">
        <v>2119</v>
      </c>
      <c r="F4546" s="12" t="n">
        <v>15</v>
      </c>
      <c r="G4546" s="12" t="str">
        <f aca="false">INDEX(Products!$C$2:$C$181,MATCH(C4546,Products!$A$2:$A$181,0))</f>
        <v>Fashion</v>
      </c>
      <c r="H4546" s="16" t="n">
        <f aca="false">INDEX(Products!$E$2:$E$181,MATCH(C4546,Products!$A$2:$A$181,0))</f>
        <v>1488.22</v>
      </c>
      <c r="I4546" s="12" t="str">
        <f aca="false">INDEX(Orders!$G$2:$G$3525,MATCH(B4546,Orders!$A$2:$A$3525,0))</f>
        <v>Delivered</v>
      </c>
      <c r="J4546" s="16" t="n">
        <f aca="false">D4546*E4546*(1-F4546/100)</f>
        <v>1801.15</v>
      </c>
      <c r="K4546" s="16" t="n">
        <f aca="false">D4546*H4546</f>
        <v>1488.22</v>
      </c>
      <c r="L4546" s="16" t="n">
        <f aca="false">J4546-K4546</f>
        <v>312.93</v>
      </c>
    </row>
    <row r="4547" customFormat="false" ht="15" hidden="false" customHeight="false" outlineLevel="0" collapsed="false">
      <c r="A4547" s="12" t="n">
        <v>4546</v>
      </c>
      <c r="B4547" s="12" t="n">
        <v>2380</v>
      </c>
      <c r="C4547" s="12" t="n">
        <v>1</v>
      </c>
      <c r="D4547" s="12" t="n">
        <v>1</v>
      </c>
      <c r="E4547" s="16" t="n">
        <v>2759</v>
      </c>
      <c r="F4547" s="12" t="n">
        <v>0</v>
      </c>
      <c r="G4547" s="12" t="str">
        <f aca="false">INDEX(Products!$C$2:$C$181,MATCH(C4547,Products!$A$2:$A$181,0))</f>
        <v>Electronics</v>
      </c>
      <c r="H4547" s="16" t="n">
        <f aca="false">INDEX(Products!$E$2:$E$181,MATCH(C4547,Products!$A$2:$A$181,0))</f>
        <v>2042.05</v>
      </c>
      <c r="I4547" s="12" t="str">
        <f aca="false">INDEX(Orders!$G$2:$G$3525,MATCH(B4547,Orders!$A$2:$A$3525,0))</f>
        <v>Delivered</v>
      </c>
      <c r="J4547" s="16" t="n">
        <f aca="false">D4547*E4547*(1-F4547/100)</f>
        <v>2759</v>
      </c>
      <c r="K4547" s="16" t="n">
        <f aca="false">D4547*H4547</f>
        <v>2042.05</v>
      </c>
      <c r="L4547" s="16" t="n">
        <f aca="false">J4547-K4547</f>
        <v>716.95</v>
      </c>
    </row>
    <row r="4548" customFormat="false" ht="15" hidden="false" customHeight="false" outlineLevel="0" collapsed="false">
      <c r="A4548" s="12" t="n">
        <v>4547</v>
      </c>
      <c r="B4548" s="12" t="n">
        <v>2381</v>
      </c>
      <c r="C4548" s="12" t="n">
        <v>168</v>
      </c>
      <c r="D4548" s="12" t="n">
        <v>1</v>
      </c>
      <c r="E4548" s="16" t="n">
        <v>149</v>
      </c>
      <c r="F4548" s="12" t="n">
        <v>5</v>
      </c>
      <c r="G4548" s="12" t="str">
        <f aca="false">INDEX(Products!$C$2:$C$181,MATCH(C4548,Products!$A$2:$A$181,0))</f>
        <v>Books &amp; Stationery</v>
      </c>
      <c r="H4548" s="16" t="n">
        <f aca="false">INDEX(Products!$E$2:$E$181,MATCH(C4548,Products!$A$2:$A$181,0))</f>
        <v>83.16</v>
      </c>
      <c r="I4548" s="12" t="str">
        <f aca="false">INDEX(Orders!$G$2:$G$3525,MATCH(B4548,Orders!$A$2:$A$3525,0))</f>
        <v>Delivered</v>
      </c>
      <c r="J4548" s="16" t="n">
        <f aca="false">D4548*E4548*(1-F4548/100)</f>
        <v>141.55</v>
      </c>
      <c r="K4548" s="16" t="n">
        <f aca="false">D4548*H4548</f>
        <v>83.16</v>
      </c>
      <c r="L4548" s="16" t="n">
        <f aca="false">J4548-K4548</f>
        <v>58.39</v>
      </c>
    </row>
    <row r="4549" customFormat="false" ht="15" hidden="false" customHeight="false" outlineLevel="0" collapsed="false">
      <c r="A4549" s="12" t="n">
        <v>4548</v>
      </c>
      <c r="B4549" s="12" t="n">
        <v>2382</v>
      </c>
      <c r="C4549" s="12" t="n">
        <v>127</v>
      </c>
      <c r="D4549" s="12" t="n">
        <v>3</v>
      </c>
      <c r="E4549" s="16" t="n">
        <v>3449</v>
      </c>
      <c r="F4549" s="12" t="n">
        <v>5</v>
      </c>
      <c r="G4549" s="12" t="str">
        <f aca="false">INDEX(Products!$C$2:$C$181,MATCH(C4549,Products!$A$2:$A$181,0))</f>
        <v>Sports &amp; Fitness</v>
      </c>
      <c r="H4549" s="16" t="n">
        <f aca="false">INDEX(Products!$E$2:$E$181,MATCH(C4549,Products!$A$2:$A$181,0))</f>
        <v>2115.56</v>
      </c>
      <c r="I4549" s="12" t="str">
        <f aca="false">INDEX(Orders!$G$2:$G$3525,MATCH(B4549,Orders!$A$2:$A$3525,0))</f>
        <v>Delivered</v>
      </c>
      <c r="J4549" s="16" t="n">
        <f aca="false">D4549*E4549*(1-F4549/100)</f>
        <v>9829.65</v>
      </c>
      <c r="K4549" s="16" t="n">
        <f aca="false">D4549*H4549</f>
        <v>6346.68</v>
      </c>
      <c r="L4549" s="16" t="n">
        <f aca="false">J4549-K4549</f>
        <v>3482.97</v>
      </c>
    </row>
    <row r="4550" customFormat="false" ht="15" hidden="false" customHeight="false" outlineLevel="0" collapsed="false">
      <c r="A4550" s="12" t="n">
        <v>4549</v>
      </c>
      <c r="B4550" s="12" t="n">
        <v>2383</v>
      </c>
      <c r="C4550" s="12" t="n">
        <v>26</v>
      </c>
      <c r="D4550" s="12" t="n">
        <v>3</v>
      </c>
      <c r="E4550" s="16" t="n">
        <v>5849</v>
      </c>
      <c r="F4550" s="12" t="n">
        <v>0</v>
      </c>
      <c r="G4550" s="12" t="str">
        <f aca="false">INDEX(Products!$C$2:$C$181,MATCH(C4550,Products!$A$2:$A$181,0))</f>
        <v>Electronics</v>
      </c>
      <c r="H4550" s="16" t="n">
        <f aca="false">INDEX(Products!$E$2:$E$181,MATCH(C4550,Products!$A$2:$A$181,0))</f>
        <v>4123.7</v>
      </c>
      <c r="I4550" s="12" t="str">
        <f aca="false">INDEX(Orders!$G$2:$G$3525,MATCH(B4550,Orders!$A$2:$A$3525,0))</f>
        <v>Delivered</v>
      </c>
      <c r="J4550" s="16" t="n">
        <f aca="false">D4550*E4550*(1-F4550/100)</f>
        <v>17547</v>
      </c>
      <c r="K4550" s="16" t="n">
        <f aca="false">D4550*H4550</f>
        <v>12371.1</v>
      </c>
      <c r="L4550" s="16" t="n">
        <f aca="false">J4550-K4550</f>
        <v>5175.9</v>
      </c>
    </row>
    <row r="4551" customFormat="false" ht="15" hidden="false" customHeight="false" outlineLevel="0" collapsed="false">
      <c r="A4551" s="12" t="n">
        <v>4550</v>
      </c>
      <c r="B4551" s="12" t="n">
        <v>2383</v>
      </c>
      <c r="C4551" s="12" t="n">
        <v>9</v>
      </c>
      <c r="D4551" s="12" t="n">
        <v>2</v>
      </c>
      <c r="E4551" s="16" t="n">
        <v>2389</v>
      </c>
      <c r="F4551" s="12" t="n">
        <v>15</v>
      </c>
      <c r="G4551" s="12" t="str">
        <f aca="false">INDEX(Products!$C$2:$C$181,MATCH(C4551,Products!$A$2:$A$181,0))</f>
        <v>Electronics</v>
      </c>
      <c r="H4551" s="16" t="n">
        <f aca="false">INDEX(Products!$E$2:$E$181,MATCH(C4551,Products!$A$2:$A$181,0))</f>
        <v>1564.68</v>
      </c>
      <c r="I4551" s="12" t="str">
        <f aca="false">INDEX(Orders!$G$2:$G$3525,MATCH(B4551,Orders!$A$2:$A$3525,0))</f>
        <v>Delivered</v>
      </c>
      <c r="J4551" s="16" t="n">
        <f aca="false">D4551*E4551*(1-F4551/100)</f>
        <v>4061.3</v>
      </c>
      <c r="K4551" s="16" t="n">
        <f aca="false">D4551*H4551</f>
        <v>3129.36</v>
      </c>
      <c r="L4551" s="16" t="n">
        <f aca="false">J4551-K4551</f>
        <v>931.94</v>
      </c>
    </row>
    <row r="4552" customFormat="false" ht="15" hidden="false" customHeight="false" outlineLevel="0" collapsed="false">
      <c r="A4552" s="12" t="n">
        <v>4551</v>
      </c>
      <c r="B4552" s="12" t="n">
        <v>2384</v>
      </c>
      <c r="C4552" s="12" t="n">
        <v>81</v>
      </c>
      <c r="D4552" s="12" t="n">
        <v>1</v>
      </c>
      <c r="E4552" s="16" t="n">
        <v>1299</v>
      </c>
      <c r="F4552" s="12" t="n">
        <v>0</v>
      </c>
      <c r="G4552" s="12" t="str">
        <f aca="false">INDEX(Products!$C$2:$C$181,MATCH(C4552,Products!$A$2:$A$181,0))</f>
        <v>Fashion</v>
      </c>
      <c r="H4552" s="16" t="n">
        <f aca="false">INDEX(Products!$E$2:$E$181,MATCH(C4552,Products!$A$2:$A$181,0))</f>
        <v>878.72</v>
      </c>
      <c r="I4552" s="12" t="str">
        <f aca="false">INDEX(Orders!$G$2:$G$3525,MATCH(B4552,Orders!$A$2:$A$3525,0))</f>
        <v>Cancelled</v>
      </c>
      <c r="J4552" s="16" t="n">
        <f aca="false">D4552*E4552*(1-F4552/100)</f>
        <v>1299</v>
      </c>
      <c r="K4552" s="16" t="n">
        <f aca="false">D4552*H4552</f>
        <v>878.72</v>
      </c>
      <c r="L4552" s="16" t="n">
        <f aca="false">J4552-K4552</f>
        <v>420.28</v>
      </c>
    </row>
    <row r="4553" customFormat="false" ht="15" hidden="false" customHeight="false" outlineLevel="0" collapsed="false">
      <c r="A4553" s="12" t="n">
        <v>4552</v>
      </c>
      <c r="B4553" s="12" t="n">
        <v>2384</v>
      </c>
      <c r="C4553" s="12" t="n">
        <v>129</v>
      </c>
      <c r="D4553" s="12" t="n">
        <v>3</v>
      </c>
      <c r="E4553" s="16" t="n">
        <v>3769</v>
      </c>
      <c r="F4553" s="12" t="n">
        <v>0</v>
      </c>
      <c r="G4553" s="12" t="str">
        <f aca="false">INDEX(Products!$C$2:$C$181,MATCH(C4553,Products!$A$2:$A$181,0))</f>
        <v>Sports &amp; Fitness</v>
      </c>
      <c r="H4553" s="16" t="n">
        <f aca="false">INDEX(Products!$E$2:$E$181,MATCH(C4553,Products!$A$2:$A$181,0))</f>
        <v>2597.62</v>
      </c>
      <c r="I4553" s="12" t="str">
        <f aca="false">INDEX(Orders!$G$2:$G$3525,MATCH(B4553,Orders!$A$2:$A$3525,0))</f>
        <v>Cancelled</v>
      </c>
      <c r="J4553" s="16" t="n">
        <f aca="false">D4553*E4553*(1-F4553/100)</f>
        <v>11307</v>
      </c>
      <c r="K4553" s="16" t="n">
        <f aca="false">D4553*H4553</f>
        <v>7792.86</v>
      </c>
      <c r="L4553" s="16" t="n">
        <f aca="false">J4553-K4553</f>
        <v>3514.14</v>
      </c>
    </row>
    <row r="4554" customFormat="false" ht="15" hidden="false" customHeight="false" outlineLevel="0" collapsed="false">
      <c r="A4554" s="12" t="n">
        <v>4553</v>
      </c>
      <c r="B4554" s="12" t="n">
        <v>2384</v>
      </c>
      <c r="C4554" s="12" t="n">
        <v>177</v>
      </c>
      <c r="D4554" s="12" t="n">
        <v>1</v>
      </c>
      <c r="E4554" s="16" t="n">
        <v>639</v>
      </c>
      <c r="F4554" s="12" t="n">
        <v>0</v>
      </c>
      <c r="G4554" s="12" t="str">
        <f aca="false">INDEX(Products!$C$2:$C$181,MATCH(C4554,Products!$A$2:$A$181,0))</f>
        <v>Books &amp; Stationery</v>
      </c>
      <c r="H4554" s="16" t="n">
        <f aca="false">INDEX(Products!$E$2:$E$181,MATCH(C4554,Products!$A$2:$A$181,0))</f>
        <v>372.27</v>
      </c>
      <c r="I4554" s="12" t="str">
        <f aca="false">INDEX(Orders!$G$2:$G$3525,MATCH(B4554,Orders!$A$2:$A$3525,0))</f>
        <v>Cancelled</v>
      </c>
      <c r="J4554" s="16" t="n">
        <f aca="false">D4554*E4554*(1-F4554/100)</f>
        <v>639</v>
      </c>
      <c r="K4554" s="16" t="n">
        <f aca="false">D4554*H4554</f>
        <v>372.27</v>
      </c>
      <c r="L4554" s="16" t="n">
        <f aca="false">J4554-K4554</f>
        <v>266.73</v>
      </c>
    </row>
    <row r="4555" customFormat="false" ht="15" hidden="false" customHeight="false" outlineLevel="0" collapsed="false">
      <c r="A4555" s="12" t="n">
        <v>4554</v>
      </c>
      <c r="B4555" s="12" t="n">
        <v>2384</v>
      </c>
      <c r="C4555" s="12" t="n">
        <v>120</v>
      </c>
      <c r="D4555" s="12" t="n">
        <v>1</v>
      </c>
      <c r="E4555" s="16" t="n">
        <v>1229</v>
      </c>
      <c r="F4555" s="12" t="n">
        <v>10</v>
      </c>
      <c r="G4555" s="12" t="str">
        <f aca="false">INDEX(Products!$C$2:$C$181,MATCH(C4555,Products!$A$2:$A$181,0))</f>
        <v>Beauty</v>
      </c>
      <c r="H4555" s="16" t="n">
        <f aca="false">INDEX(Products!$E$2:$E$181,MATCH(C4555,Products!$A$2:$A$181,0))</f>
        <v>719.48</v>
      </c>
      <c r="I4555" s="12" t="str">
        <f aca="false">INDEX(Orders!$G$2:$G$3525,MATCH(B4555,Orders!$A$2:$A$3525,0))</f>
        <v>Cancelled</v>
      </c>
      <c r="J4555" s="16" t="n">
        <f aca="false">D4555*E4555*(1-F4555/100)</f>
        <v>1106.1</v>
      </c>
      <c r="K4555" s="16" t="n">
        <f aca="false">D4555*H4555</f>
        <v>719.48</v>
      </c>
      <c r="L4555" s="16" t="n">
        <f aca="false">J4555-K4555</f>
        <v>386.62</v>
      </c>
    </row>
    <row r="4556" customFormat="false" ht="15" hidden="false" customHeight="false" outlineLevel="0" collapsed="false">
      <c r="A4556" s="12" t="n">
        <v>4555</v>
      </c>
      <c r="B4556" s="12" t="n">
        <v>2385</v>
      </c>
      <c r="C4556" s="12" t="n">
        <v>130</v>
      </c>
      <c r="D4556" s="12" t="n">
        <v>2</v>
      </c>
      <c r="E4556" s="16" t="n">
        <v>2399</v>
      </c>
      <c r="F4556" s="12" t="n">
        <v>0</v>
      </c>
      <c r="G4556" s="12" t="str">
        <f aca="false">INDEX(Products!$C$2:$C$181,MATCH(C4556,Products!$A$2:$A$181,0))</f>
        <v>Sports &amp; Fitness</v>
      </c>
      <c r="H4556" s="16" t="n">
        <f aca="false">INDEX(Products!$E$2:$E$181,MATCH(C4556,Products!$A$2:$A$181,0))</f>
        <v>1366.08</v>
      </c>
      <c r="I4556" s="12" t="str">
        <f aca="false">INDEX(Orders!$G$2:$G$3525,MATCH(B4556,Orders!$A$2:$A$3525,0))</f>
        <v>Cancelled</v>
      </c>
      <c r="J4556" s="16" t="n">
        <f aca="false">D4556*E4556*(1-F4556/100)</f>
        <v>4798</v>
      </c>
      <c r="K4556" s="16" t="n">
        <f aca="false">D4556*H4556</f>
        <v>2732.16</v>
      </c>
      <c r="L4556" s="16" t="n">
        <f aca="false">J4556-K4556</f>
        <v>2065.84</v>
      </c>
    </row>
    <row r="4557" customFormat="false" ht="15" hidden="false" customHeight="false" outlineLevel="0" collapsed="false">
      <c r="A4557" s="12" t="n">
        <v>4556</v>
      </c>
      <c r="B4557" s="12" t="n">
        <v>2385</v>
      </c>
      <c r="C4557" s="12" t="n">
        <v>50</v>
      </c>
      <c r="D4557" s="12" t="n">
        <v>1</v>
      </c>
      <c r="E4557" s="16" t="n">
        <v>529</v>
      </c>
      <c r="F4557" s="12" t="n">
        <v>0</v>
      </c>
      <c r="G4557" s="12" t="str">
        <f aca="false">INDEX(Products!$C$2:$C$181,MATCH(C4557,Products!$A$2:$A$181,0))</f>
        <v>Home &amp; Kitchen</v>
      </c>
      <c r="H4557" s="16" t="n">
        <f aca="false">INDEX(Products!$E$2:$E$181,MATCH(C4557,Products!$A$2:$A$181,0))</f>
        <v>302.36</v>
      </c>
      <c r="I4557" s="12" t="str">
        <f aca="false">INDEX(Orders!$G$2:$G$3525,MATCH(B4557,Orders!$A$2:$A$3525,0))</f>
        <v>Cancelled</v>
      </c>
      <c r="J4557" s="16" t="n">
        <f aca="false">D4557*E4557*(1-F4557/100)</f>
        <v>529</v>
      </c>
      <c r="K4557" s="16" t="n">
        <f aca="false">D4557*H4557</f>
        <v>302.36</v>
      </c>
      <c r="L4557" s="16" t="n">
        <f aca="false">J4557-K4557</f>
        <v>226.64</v>
      </c>
    </row>
    <row r="4558" customFormat="false" ht="15" hidden="false" customHeight="false" outlineLevel="0" collapsed="false">
      <c r="A4558" s="12" t="n">
        <v>4557</v>
      </c>
      <c r="B4558" s="12" t="n">
        <v>2386</v>
      </c>
      <c r="C4558" s="12" t="n">
        <v>24</v>
      </c>
      <c r="D4558" s="12" t="n">
        <v>1</v>
      </c>
      <c r="E4558" s="16" t="n">
        <v>2429</v>
      </c>
      <c r="F4558" s="12" t="n">
        <v>5</v>
      </c>
      <c r="G4558" s="12" t="str">
        <f aca="false">INDEX(Products!$C$2:$C$181,MATCH(C4558,Products!$A$2:$A$181,0))</f>
        <v>Electronics</v>
      </c>
      <c r="H4558" s="16" t="n">
        <f aca="false">INDEX(Products!$E$2:$E$181,MATCH(C4558,Products!$A$2:$A$181,0))</f>
        <v>1588.6</v>
      </c>
      <c r="I4558" s="12" t="str">
        <f aca="false">INDEX(Orders!$G$2:$G$3525,MATCH(B4558,Orders!$A$2:$A$3525,0))</f>
        <v>Returned</v>
      </c>
      <c r="J4558" s="16" t="n">
        <f aca="false">D4558*E4558*(1-F4558/100)</f>
        <v>2307.55</v>
      </c>
      <c r="K4558" s="16" t="n">
        <f aca="false">D4558*H4558</f>
        <v>1588.6</v>
      </c>
      <c r="L4558" s="16" t="n">
        <f aca="false">J4558-K4558</f>
        <v>718.95</v>
      </c>
    </row>
    <row r="4559" customFormat="false" ht="15" hidden="false" customHeight="false" outlineLevel="0" collapsed="false">
      <c r="A4559" s="12" t="n">
        <v>4558</v>
      </c>
      <c r="B4559" s="12" t="n">
        <v>2386</v>
      </c>
      <c r="C4559" s="12" t="n">
        <v>86</v>
      </c>
      <c r="D4559" s="12" t="n">
        <v>1</v>
      </c>
      <c r="E4559" s="16" t="n">
        <v>2139</v>
      </c>
      <c r="F4559" s="12" t="n">
        <v>0</v>
      </c>
      <c r="G4559" s="12" t="str">
        <f aca="false">INDEX(Products!$C$2:$C$181,MATCH(C4559,Products!$A$2:$A$181,0))</f>
        <v>Fashion</v>
      </c>
      <c r="H4559" s="16" t="n">
        <f aca="false">INDEX(Products!$E$2:$E$181,MATCH(C4559,Products!$A$2:$A$181,0))</f>
        <v>1183.55</v>
      </c>
      <c r="I4559" s="12" t="str">
        <f aca="false">INDEX(Orders!$G$2:$G$3525,MATCH(B4559,Orders!$A$2:$A$3525,0))</f>
        <v>Returned</v>
      </c>
      <c r="J4559" s="16" t="n">
        <f aca="false">D4559*E4559*(1-F4559/100)</f>
        <v>2139</v>
      </c>
      <c r="K4559" s="16" t="n">
        <f aca="false">D4559*H4559</f>
        <v>1183.55</v>
      </c>
      <c r="L4559" s="16" t="n">
        <f aca="false">J4559-K4559</f>
        <v>955.45</v>
      </c>
    </row>
    <row r="4560" customFormat="false" ht="15" hidden="false" customHeight="false" outlineLevel="0" collapsed="false">
      <c r="A4560" s="12" t="n">
        <v>4559</v>
      </c>
      <c r="B4560" s="12" t="n">
        <v>2387</v>
      </c>
      <c r="C4560" s="12" t="n">
        <v>6</v>
      </c>
      <c r="D4560" s="12" t="n">
        <v>1</v>
      </c>
      <c r="E4560" s="16" t="n">
        <v>919</v>
      </c>
      <c r="F4560" s="12" t="n">
        <v>0</v>
      </c>
      <c r="G4560" s="12" t="str">
        <f aca="false">INDEX(Products!$C$2:$C$181,MATCH(C4560,Products!$A$2:$A$181,0))</f>
        <v>Electronics</v>
      </c>
      <c r="H4560" s="16" t="n">
        <f aca="false">INDEX(Products!$E$2:$E$181,MATCH(C4560,Products!$A$2:$A$181,0))</f>
        <v>683.72</v>
      </c>
      <c r="I4560" s="12" t="str">
        <f aca="false">INDEX(Orders!$G$2:$G$3525,MATCH(B4560,Orders!$A$2:$A$3525,0))</f>
        <v>Returned</v>
      </c>
      <c r="J4560" s="16" t="n">
        <f aca="false">D4560*E4560*(1-F4560/100)</f>
        <v>919</v>
      </c>
      <c r="K4560" s="16" t="n">
        <f aca="false">D4560*H4560</f>
        <v>683.72</v>
      </c>
      <c r="L4560" s="16" t="n">
        <f aca="false">J4560-K4560</f>
        <v>235.28</v>
      </c>
    </row>
    <row r="4561" customFormat="false" ht="15" hidden="false" customHeight="false" outlineLevel="0" collapsed="false">
      <c r="A4561" s="12" t="n">
        <v>4560</v>
      </c>
      <c r="B4561" s="12" t="n">
        <v>2387</v>
      </c>
      <c r="C4561" s="12" t="n">
        <v>127</v>
      </c>
      <c r="D4561" s="12" t="n">
        <v>1</v>
      </c>
      <c r="E4561" s="16" t="n">
        <v>3449</v>
      </c>
      <c r="F4561" s="12" t="n">
        <v>0</v>
      </c>
      <c r="G4561" s="12" t="str">
        <f aca="false">INDEX(Products!$C$2:$C$181,MATCH(C4561,Products!$A$2:$A$181,0))</f>
        <v>Sports &amp; Fitness</v>
      </c>
      <c r="H4561" s="16" t="n">
        <f aca="false">INDEX(Products!$E$2:$E$181,MATCH(C4561,Products!$A$2:$A$181,0))</f>
        <v>2115.56</v>
      </c>
      <c r="I4561" s="12" t="str">
        <f aca="false">INDEX(Orders!$G$2:$G$3525,MATCH(B4561,Orders!$A$2:$A$3525,0))</f>
        <v>Returned</v>
      </c>
      <c r="J4561" s="16" t="n">
        <f aca="false">D4561*E4561*(1-F4561/100)</f>
        <v>3449</v>
      </c>
      <c r="K4561" s="16" t="n">
        <f aca="false">D4561*H4561</f>
        <v>2115.56</v>
      </c>
      <c r="L4561" s="16" t="n">
        <f aca="false">J4561-K4561</f>
        <v>1333.44</v>
      </c>
    </row>
    <row r="4562" customFormat="false" ht="15" hidden="false" customHeight="false" outlineLevel="0" collapsed="false">
      <c r="A4562" s="12" t="n">
        <v>4561</v>
      </c>
      <c r="B4562" s="12" t="n">
        <v>2388</v>
      </c>
      <c r="C4562" s="12" t="n">
        <v>152</v>
      </c>
      <c r="D4562" s="12" t="n">
        <v>1</v>
      </c>
      <c r="E4562" s="16" t="n">
        <v>539</v>
      </c>
      <c r="F4562" s="12" t="n">
        <v>10</v>
      </c>
      <c r="G4562" s="12" t="str">
        <f aca="false">INDEX(Products!$C$2:$C$181,MATCH(C4562,Products!$A$2:$A$181,0))</f>
        <v>Books &amp; Stationery</v>
      </c>
      <c r="H4562" s="16" t="n">
        <f aca="false">INDEX(Products!$E$2:$E$181,MATCH(C4562,Products!$A$2:$A$181,0))</f>
        <v>365.16</v>
      </c>
      <c r="I4562" s="12" t="str">
        <f aca="false">INDEX(Orders!$G$2:$G$3525,MATCH(B4562,Orders!$A$2:$A$3525,0))</f>
        <v>Returned</v>
      </c>
      <c r="J4562" s="16" t="n">
        <f aca="false">D4562*E4562*(1-F4562/100)</f>
        <v>485.1</v>
      </c>
      <c r="K4562" s="16" t="n">
        <f aca="false">D4562*H4562</f>
        <v>365.16</v>
      </c>
      <c r="L4562" s="16" t="n">
        <f aca="false">J4562-K4562</f>
        <v>119.94</v>
      </c>
    </row>
    <row r="4563" customFormat="false" ht="15" hidden="false" customHeight="false" outlineLevel="0" collapsed="false">
      <c r="A4563" s="12" t="n">
        <v>4562</v>
      </c>
      <c r="B4563" s="12" t="n">
        <v>2388</v>
      </c>
      <c r="C4563" s="12" t="n">
        <v>157</v>
      </c>
      <c r="D4563" s="12" t="n">
        <v>2</v>
      </c>
      <c r="E4563" s="16" t="n">
        <v>129</v>
      </c>
      <c r="F4563" s="12" t="n">
        <v>5</v>
      </c>
      <c r="G4563" s="12" t="str">
        <f aca="false">INDEX(Products!$C$2:$C$181,MATCH(C4563,Products!$A$2:$A$181,0))</f>
        <v>Books &amp; Stationery</v>
      </c>
      <c r="H4563" s="16" t="n">
        <f aca="false">INDEX(Products!$E$2:$E$181,MATCH(C4563,Products!$A$2:$A$181,0))</f>
        <v>95.79</v>
      </c>
      <c r="I4563" s="12" t="str">
        <f aca="false">INDEX(Orders!$G$2:$G$3525,MATCH(B4563,Orders!$A$2:$A$3525,0))</f>
        <v>Returned</v>
      </c>
      <c r="J4563" s="16" t="n">
        <f aca="false">D4563*E4563*(1-F4563/100)</f>
        <v>245.1</v>
      </c>
      <c r="K4563" s="16" t="n">
        <f aca="false">D4563*H4563</f>
        <v>191.58</v>
      </c>
      <c r="L4563" s="16" t="n">
        <f aca="false">J4563-K4563</f>
        <v>53.52</v>
      </c>
    </row>
    <row r="4564" customFormat="false" ht="15" hidden="false" customHeight="false" outlineLevel="0" collapsed="false">
      <c r="A4564" s="12" t="n">
        <v>4563</v>
      </c>
      <c r="B4564" s="12" t="n">
        <v>2389</v>
      </c>
      <c r="C4564" s="12" t="n">
        <v>163</v>
      </c>
      <c r="D4564" s="12" t="n">
        <v>1</v>
      </c>
      <c r="E4564" s="16" t="n">
        <v>869</v>
      </c>
      <c r="F4564" s="12" t="n">
        <v>0</v>
      </c>
      <c r="G4564" s="12" t="str">
        <f aca="false">INDEX(Products!$C$2:$C$181,MATCH(C4564,Products!$A$2:$A$181,0))</f>
        <v>Books &amp; Stationery</v>
      </c>
      <c r="H4564" s="16" t="n">
        <f aca="false">INDEX(Products!$E$2:$E$181,MATCH(C4564,Products!$A$2:$A$181,0))</f>
        <v>606.2</v>
      </c>
      <c r="I4564" s="12" t="str">
        <f aca="false">INDEX(Orders!$G$2:$G$3525,MATCH(B4564,Orders!$A$2:$A$3525,0))</f>
        <v>Delivered</v>
      </c>
      <c r="J4564" s="16" t="n">
        <f aca="false">D4564*E4564*(1-F4564/100)</f>
        <v>869</v>
      </c>
      <c r="K4564" s="16" t="n">
        <f aca="false">D4564*H4564</f>
        <v>606.2</v>
      </c>
      <c r="L4564" s="16" t="n">
        <f aca="false">J4564-K4564</f>
        <v>262.8</v>
      </c>
    </row>
    <row r="4565" customFormat="false" ht="15" hidden="false" customHeight="false" outlineLevel="0" collapsed="false">
      <c r="A4565" s="12" t="n">
        <v>4564</v>
      </c>
      <c r="B4565" s="12" t="n">
        <v>2389</v>
      </c>
      <c r="C4565" s="12" t="n">
        <v>64</v>
      </c>
      <c r="D4565" s="12" t="n">
        <v>1</v>
      </c>
      <c r="E4565" s="16" t="n">
        <v>2519</v>
      </c>
      <c r="F4565" s="12" t="n">
        <v>0</v>
      </c>
      <c r="G4565" s="12" t="str">
        <f aca="false">INDEX(Products!$C$2:$C$181,MATCH(C4565,Products!$A$2:$A$181,0))</f>
        <v>Fashion</v>
      </c>
      <c r="H4565" s="16" t="n">
        <f aca="false">INDEX(Products!$E$2:$E$181,MATCH(C4565,Products!$A$2:$A$181,0))</f>
        <v>1819.09</v>
      </c>
      <c r="I4565" s="12" t="str">
        <f aca="false">INDEX(Orders!$G$2:$G$3525,MATCH(B4565,Orders!$A$2:$A$3525,0))</f>
        <v>Delivered</v>
      </c>
      <c r="J4565" s="16" t="n">
        <f aca="false">D4565*E4565*(1-F4565/100)</f>
        <v>2519</v>
      </c>
      <c r="K4565" s="16" t="n">
        <f aca="false">D4565*H4565</f>
        <v>1819.09</v>
      </c>
      <c r="L4565" s="16" t="n">
        <f aca="false">J4565-K4565</f>
        <v>699.91</v>
      </c>
    </row>
    <row r="4566" customFormat="false" ht="15" hidden="false" customHeight="false" outlineLevel="0" collapsed="false">
      <c r="A4566" s="12" t="n">
        <v>4565</v>
      </c>
      <c r="B4566" s="12" t="n">
        <v>2389</v>
      </c>
      <c r="C4566" s="12" t="n">
        <v>63</v>
      </c>
      <c r="D4566" s="12" t="n">
        <v>1</v>
      </c>
      <c r="E4566" s="16" t="n">
        <v>929</v>
      </c>
      <c r="F4566" s="12" t="n">
        <v>10</v>
      </c>
      <c r="G4566" s="12" t="str">
        <f aca="false">INDEX(Products!$C$2:$C$181,MATCH(C4566,Products!$A$2:$A$181,0))</f>
        <v>Fashion</v>
      </c>
      <c r="H4566" s="16" t="n">
        <f aca="false">INDEX(Products!$E$2:$E$181,MATCH(C4566,Products!$A$2:$A$181,0))</f>
        <v>590.31</v>
      </c>
      <c r="I4566" s="12" t="str">
        <f aca="false">INDEX(Orders!$G$2:$G$3525,MATCH(B4566,Orders!$A$2:$A$3525,0))</f>
        <v>Delivered</v>
      </c>
      <c r="J4566" s="16" t="n">
        <f aca="false">D4566*E4566*(1-F4566/100)</f>
        <v>836.1</v>
      </c>
      <c r="K4566" s="16" t="n">
        <f aca="false">D4566*H4566</f>
        <v>590.31</v>
      </c>
      <c r="L4566" s="16" t="n">
        <f aca="false">J4566-K4566</f>
        <v>245.79</v>
      </c>
    </row>
    <row r="4567" customFormat="false" ht="15" hidden="false" customHeight="false" outlineLevel="0" collapsed="false">
      <c r="A4567" s="12" t="n">
        <v>4566</v>
      </c>
      <c r="B4567" s="12" t="n">
        <v>2390</v>
      </c>
      <c r="C4567" s="12" t="n">
        <v>100</v>
      </c>
      <c r="D4567" s="12" t="n">
        <v>1</v>
      </c>
      <c r="E4567" s="16" t="n">
        <v>1619</v>
      </c>
      <c r="F4567" s="12" t="n">
        <v>0</v>
      </c>
      <c r="G4567" s="12" t="str">
        <f aca="false">INDEX(Products!$C$2:$C$181,MATCH(C4567,Products!$A$2:$A$181,0))</f>
        <v>Beauty</v>
      </c>
      <c r="H4567" s="16" t="n">
        <f aca="false">INDEX(Products!$E$2:$E$181,MATCH(C4567,Products!$A$2:$A$181,0))</f>
        <v>1142.97</v>
      </c>
      <c r="I4567" s="12" t="str">
        <f aca="false">INDEX(Orders!$G$2:$G$3525,MATCH(B4567,Orders!$A$2:$A$3525,0))</f>
        <v>Returned</v>
      </c>
      <c r="J4567" s="16" t="n">
        <f aca="false">D4567*E4567*(1-F4567/100)</f>
        <v>1619</v>
      </c>
      <c r="K4567" s="16" t="n">
        <f aca="false">D4567*H4567</f>
        <v>1142.97</v>
      </c>
      <c r="L4567" s="16" t="n">
        <f aca="false">J4567-K4567</f>
        <v>476.03</v>
      </c>
    </row>
    <row r="4568" customFormat="false" ht="15" hidden="false" customHeight="false" outlineLevel="0" collapsed="false">
      <c r="A4568" s="12" t="n">
        <v>4567</v>
      </c>
      <c r="B4568" s="12" t="n">
        <v>2391</v>
      </c>
      <c r="C4568" s="12" t="n">
        <v>148</v>
      </c>
      <c r="D4568" s="12" t="n">
        <v>1</v>
      </c>
      <c r="E4568" s="16" t="n">
        <v>739</v>
      </c>
      <c r="F4568" s="12" t="n">
        <v>0</v>
      </c>
      <c r="G4568" s="12" t="str">
        <f aca="false">INDEX(Products!$C$2:$C$181,MATCH(C4568,Products!$A$2:$A$181,0))</f>
        <v>Sports &amp; Fitness</v>
      </c>
      <c r="H4568" s="16" t="n">
        <f aca="false">INDEX(Products!$E$2:$E$181,MATCH(C4568,Products!$A$2:$A$181,0))</f>
        <v>483.64</v>
      </c>
      <c r="I4568" s="12" t="str">
        <f aca="false">INDEX(Orders!$G$2:$G$3525,MATCH(B4568,Orders!$A$2:$A$3525,0))</f>
        <v>Delivered</v>
      </c>
      <c r="J4568" s="16" t="n">
        <f aca="false">D4568*E4568*(1-F4568/100)</f>
        <v>739</v>
      </c>
      <c r="K4568" s="16" t="n">
        <f aca="false">D4568*H4568</f>
        <v>483.64</v>
      </c>
      <c r="L4568" s="16" t="n">
        <f aca="false">J4568-K4568</f>
        <v>255.36</v>
      </c>
    </row>
    <row r="4569" customFormat="false" ht="15" hidden="false" customHeight="false" outlineLevel="0" collapsed="false">
      <c r="A4569" s="12" t="n">
        <v>4568</v>
      </c>
      <c r="B4569" s="12" t="n">
        <v>2391</v>
      </c>
      <c r="C4569" s="12" t="n">
        <v>23</v>
      </c>
      <c r="D4569" s="12" t="n">
        <v>1</v>
      </c>
      <c r="E4569" s="16" t="n">
        <v>2159</v>
      </c>
      <c r="F4569" s="12" t="n">
        <v>20</v>
      </c>
      <c r="G4569" s="12" t="str">
        <f aca="false">INDEX(Products!$C$2:$C$181,MATCH(C4569,Products!$A$2:$A$181,0))</f>
        <v>Electronics</v>
      </c>
      <c r="H4569" s="16" t="n">
        <f aca="false">INDEX(Products!$E$2:$E$181,MATCH(C4569,Products!$A$2:$A$181,0))</f>
        <v>1473.53</v>
      </c>
      <c r="I4569" s="12" t="str">
        <f aca="false">INDEX(Orders!$G$2:$G$3525,MATCH(B4569,Orders!$A$2:$A$3525,0))</f>
        <v>Delivered</v>
      </c>
      <c r="J4569" s="16" t="n">
        <f aca="false">D4569*E4569*(1-F4569/100)</f>
        <v>1727.2</v>
      </c>
      <c r="K4569" s="16" t="n">
        <f aca="false">D4569*H4569</f>
        <v>1473.53</v>
      </c>
      <c r="L4569" s="16" t="n">
        <f aca="false">J4569-K4569</f>
        <v>253.67</v>
      </c>
    </row>
    <row r="4570" customFormat="false" ht="15" hidden="false" customHeight="false" outlineLevel="0" collapsed="false">
      <c r="A4570" s="12" t="n">
        <v>4569</v>
      </c>
      <c r="B4570" s="12" t="n">
        <v>2391</v>
      </c>
      <c r="C4570" s="12" t="n">
        <v>175</v>
      </c>
      <c r="D4570" s="12" t="n">
        <v>1</v>
      </c>
      <c r="E4570" s="16" t="n">
        <v>409</v>
      </c>
      <c r="F4570" s="12" t="n">
        <v>0</v>
      </c>
      <c r="G4570" s="12" t="str">
        <f aca="false">INDEX(Products!$C$2:$C$181,MATCH(C4570,Products!$A$2:$A$181,0))</f>
        <v>Books &amp; Stationery</v>
      </c>
      <c r="H4570" s="16" t="n">
        <f aca="false">INDEX(Products!$E$2:$E$181,MATCH(C4570,Products!$A$2:$A$181,0))</f>
        <v>276.15</v>
      </c>
      <c r="I4570" s="12" t="str">
        <f aca="false">INDEX(Orders!$G$2:$G$3525,MATCH(B4570,Orders!$A$2:$A$3525,0))</f>
        <v>Delivered</v>
      </c>
      <c r="J4570" s="16" t="n">
        <f aca="false">D4570*E4570*(1-F4570/100)</f>
        <v>409</v>
      </c>
      <c r="K4570" s="16" t="n">
        <f aca="false">D4570*H4570</f>
        <v>276.15</v>
      </c>
      <c r="L4570" s="16" t="n">
        <f aca="false">J4570-K4570</f>
        <v>132.85</v>
      </c>
    </row>
    <row r="4571" customFormat="false" ht="15" hidden="false" customHeight="false" outlineLevel="0" collapsed="false">
      <c r="A4571" s="12" t="n">
        <v>4570</v>
      </c>
      <c r="B4571" s="12" t="n">
        <v>2392</v>
      </c>
      <c r="C4571" s="12" t="n">
        <v>176</v>
      </c>
      <c r="D4571" s="12" t="n">
        <v>1</v>
      </c>
      <c r="E4571" s="16" t="n">
        <v>509</v>
      </c>
      <c r="F4571" s="12" t="n">
        <v>20</v>
      </c>
      <c r="G4571" s="12" t="str">
        <f aca="false">INDEX(Products!$C$2:$C$181,MATCH(C4571,Products!$A$2:$A$181,0))</f>
        <v>Books &amp; Stationery</v>
      </c>
      <c r="H4571" s="16" t="n">
        <f aca="false">INDEX(Products!$E$2:$E$181,MATCH(C4571,Products!$A$2:$A$181,0))</f>
        <v>367.14</v>
      </c>
      <c r="I4571" s="12" t="str">
        <f aca="false">INDEX(Orders!$G$2:$G$3525,MATCH(B4571,Orders!$A$2:$A$3525,0))</f>
        <v>Returned</v>
      </c>
      <c r="J4571" s="16" t="n">
        <f aca="false">D4571*E4571*(1-F4571/100)</f>
        <v>407.2</v>
      </c>
      <c r="K4571" s="16" t="n">
        <f aca="false">D4571*H4571</f>
        <v>367.14</v>
      </c>
      <c r="L4571" s="16" t="n">
        <f aca="false">J4571-K4571</f>
        <v>40.0600000000001</v>
      </c>
    </row>
    <row r="4572" customFormat="false" ht="15" hidden="false" customHeight="false" outlineLevel="0" collapsed="false">
      <c r="A4572" s="12" t="n">
        <v>4571</v>
      </c>
      <c r="B4572" s="12" t="n">
        <v>2392</v>
      </c>
      <c r="C4572" s="12" t="n">
        <v>29</v>
      </c>
      <c r="D4572" s="12" t="n">
        <v>1</v>
      </c>
      <c r="E4572" s="16" t="n">
        <v>1269</v>
      </c>
      <c r="F4572" s="12" t="n">
        <v>0</v>
      </c>
      <c r="G4572" s="12" t="str">
        <f aca="false">INDEX(Products!$C$2:$C$181,MATCH(C4572,Products!$A$2:$A$181,0))</f>
        <v>Electronics</v>
      </c>
      <c r="H4572" s="16" t="n">
        <f aca="false">INDEX(Products!$E$2:$E$181,MATCH(C4572,Products!$A$2:$A$181,0))</f>
        <v>747.69</v>
      </c>
      <c r="I4572" s="12" t="str">
        <f aca="false">INDEX(Orders!$G$2:$G$3525,MATCH(B4572,Orders!$A$2:$A$3525,0))</f>
        <v>Returned</v>
      </c>
      <c r="J4572" s="16" t="n">
        <f aca="false">D4572*E4572*(1-F4572/100)</f>
        <v>1269</v>
      </c>
      <c r="K4572" s="16" t="n">
        <f aca="false">D4572*H4572</f>
        <v>747.69</v>
      </c>
      <c r="L4572" s="16" t="n">
        <f aca="false">J4572-K4572</f>
        <v>521.31</v>
      </c>
    </row>
    <row r="4573" customFormat="false" ht="15" hidden="false" customHeight="false" outlineLevel="0" collapsed="false">
      <c r="A4573" s="12" t="n">
        <v>4572</v>
      </c>
      <c r="B4573" s="12" t="n">
        <v>2393</v>
      </c>
      <c r="C4573" s="12" t="n">
        <v>36</v>
      </c>
      <c r="D4573" s="12" t="n">
        <v>1</v>
      </c>
      <c r="E4573" s="16" t="n">
        <v>3959</v>
      </c>
      <c r="F4573" s="12" t="n">
        <v>0</v>
      </c>
      <c r="G4573" s="12" t="str">
        <f aca="false">INDEX(Products!$C$2:$C$181,MATCH(C4573,Products!$A$2:$A$181,0))</f>
        <v>Home &amp; Kitchen</v>
      </c>
      <c r="H4573" s="16" t="n">
        <f aca="false">INDEX(Products!$E$2:$E$181,MATCH(C4573,Products!$A$2:$A$181,0))</f>
        <v>2334.79</v>
      </c>
      <c r="I4573" s="12" t="str">
        <f aca="false">INDEX(Orders!$G$2:$G$3525,MATCH(B4573,Orders!$A$2:$A$3525,0))</f>
        <v>Cancelled</v>
      </c>
      <c r="J4573" s="16" t="n">
        <f aca="false">D4573*E4573*(1-F4573/100)</f>
        <v>3959</v>
      </c>
      <c r="K4573" s="16" t="n">
        <f aca="false">D4573*H4573</f>
        <v>2334.79</v>
      </c>
      <c r="L4573" s="16" t="n">
        <f aca="false">J4573-K4573</f>
        <v>1624.21</v>
      </c>
    </row>
    <row r="4574" customFormat="false" ht="15" hidden="false" customHeight="false" outlineLevel="0" collapsed="false">
      <c r="A4574" s="12" t="n">
        <v>4573</v>
      </c>
      <c r="B4574" s="12" t="n">
        <v>2394</v>
      </c>
      <c r="C4574" s="12" t="n">
        <v>115</v>
      </c>
      <c r="D4574" s="12" t="n">
        <v>1</v>
      </c>
      <c r="E4574" s="16" t="n">
        <v>1629</v>
      </c>
      <c r="F4574" s="12" t="n">
        <v>0</v>
      </c>
      <c r="G4574" s="12" t="str">
        <f aca="false">INDEX(Products!$C$2:$C$181,MATCH(C4574,Products!$A$2:$A$181,0))</f>
        <v>Beauty</v>
      </c>
      <c r="H4574" s="16" t="n">
        <f aca="false">INDEX(Products!$E$2:$E$181,MATCH(C4574,Products!$A$2:$A$181,0))</f>
        <v>1101.57</v>
      </c>
      <c r="I4574" s="12" t="str">
        <f aca="false">INDEX(Orders!$G$2:$G$3525,MATCH(B4574,Orders!$A$2:$A$3525,0))</f>
        <v>Delivered</v>
      </c>
      <c r="J4574" s="16" t="n">
        <f aca="false">D4574*E4574*(1-F4574/100)</f>
        <v>1629</v>
      </c>
      <c r="K4574" s="16" t="n">
        <f aca="false">D4574*H4574</f>
        <v>1101.57</v>
      </c>
      <c r="L4574" s="16" t="n">
        <f aca="false">J4574-K4574</f>
        <v>527.43</v>
      </c>
    </row>
    <row r="4575" customFormat="false" ht="15" hidden="false" customHeight="false" outlineLevel="0" collapsed="false">
      <c r="A4575" s="12" t="n">
        <v>4574</v>
      </c>
      <c r="B4575" s="12" t="n">
        <v>2395</v>
      </c>
      <c r="C4575" s="12" t="n">
        <v>137</v>
      </c>
      <c r="D4575" s="12" t="n">
        <v>1</v>
      </c>
      <c r="E4575" s="16" t="n">
        <v>3509</v>
      </c>
      <c r="F4575" s="12" t="n">
        <v>0</v>
      </c>
      <c r="G4575" s="12" t="str">
        <f aca="false">INDEX(Products!$C$2:$C$181,MATCH(C4575,Products!$A$2:$A$181,0))</f>
        <v>Sports &amp; Fitness</v>
      </c>
      <c r="H4575" s="16" t="n">
        <f aca="false">INDEX(Products!$E$2:$E$181,MATCH(C4575,Products!$A$2:$A$181,0))</f>
        <v>2570.86</v>
      </c>
      <c r="I4575" s="12" t="str">
        <f aca="false">INDEX(Orders!$G$2:$G$3525,MATCH(B4575,Orders!$A$2:$A$3525,0))</f>
        <v>Returned</v>
      </c>
      <c r="J4575" s="16" t="n">
        <f aca="false">D4575*E4575*(1-F4575/100)</f>
        <v>3509</v>
      </c>
      <c r="K4575" s="16" t="n">
        <f aca="false">D4575*H4575</f>
        <v>2570.86</v>
      </c>
      <c r="L4575" s="16" t="n">
        <f aca="false">J4575-K4575</f>
        <v>938.14</v>
      </c>
    </row>
    <row r="4576" customFormat="false" ht="15" hidden="false" customHeight="false" outlineLevel="0" collapsed="false">
      <c r="A4576" s="12" t="n">
        <v>4575</v>
      </c>
      <c r="B4576" s="12" t="n">
        <v>2395</v>
      </c>
      <c r="C4576" s="12" t="n">
        <v>142</v>
      </c>
      <c r="D4576" s="12" t="n">
        <v>2</v>
      </c>
      <c r="E4576" s="16" t="n">
        <v>1669</v>
      </c>
      <c r="F4576" s="12" t="n">
        <v>0</v>
      </c>
      <c r="G4576" s="12" t="str">
        <f aca="false">INDEX(Products!$C$2:$C$181,MATCH(C4576,Products!$A$2:$A$181,0))</f>
        <v>Sports &amp; Fitness</v>
      </c>
      <c r="H4576" s="16" t="n">
        <f aca="false">INDEX(Products!$E$2:$E$181,MATCH(C4576,Products!$A$2:$A$181,0))</f>
        <v>949.32</v>
      </c>
      <c r="I4576" s="12" t="str">
        <f aca="false">INDEX(Orders!$G$2:$G$3525,MATCH(B4576,Orders!$A$2:$A$3525,0))</f>
        <v>Returned</v>
      </c>
      <c r="J4576" s="16" t="n">
        <f aca="false">D4576*E4576*(1-F4576/100)</f>
        <v>3338</v>
      </c>
      <c r="K4576" s="16" t="n">
        <f aca="false">D4576*H4576</f>
        <v>1898.64</v>
      </c>
      <c r="L4576" s="16" t="n">
        <f aca="false">J4576-K4576</f>
        <v>1439.36</v>
      </c>
    </row>
    <row r="4577" customFormat="false" ht="15" hidden="false" customHeight="false" outlineLevel="0" collapsed="false">
      <c r="A4577" s="12" t="n">
        <v>4576</v>
      </c>
      <c r="B4577" s="12" t="n">
        <v>2395</v>
      </c>
      <c r="C4577" s="12" t="n">
        <v>89</v>
      </c>
      <c r="D4577" s="12" t="n">
        <v>1</v>
      </c>
      <c r="E4577" s="16" t="n">
        <v>2179</v>
      </c>
      <c r="F4577" s="12" t="n">
        <v>0</v>
      </c>
      <c r="G4577" s="12" t="str">
        <f aca="false">INDEX(Products!$C$2:$C$181,MATCH(C4577,Products!$A$2:$A$181,0))</f>
        <v>Fashion</v>
      </c>
      <c r="H4577" s="16" t="n">
        <f aca="false">INDEX(Products!$E$2:$E$181,MATCH(C4577,Products!$A$2:$A$181,0))</f>
        <v>1366.99</v>
      </c>
      <c r="I4577" s="12" t="str">
        <f aca="false">INDEX(Orders!$G$2:$G$3525,MATCH(B4577,Orders!$A$2:$A$3525,0))</f>
        <v>Returned</v>
      </c>
      <c r="J4577" s="16" t="n">
        <f aca="false">D4577*E4577*(1-F4577/100)</f>
        <v>2179</v>
      </c>
      <c r="K4577" s="16" t="n">
        <f aca="false">D4577*H4577</f>
        <v>1366.99</v>
      </c>
      <c r="L4577" s="16" t="n">
        <f aca="false">J4577-K4577</f>
        <v>812.01</v>
      </c>
    </row>
    <row r="4578" customFormat="false" ht="15" hidden="false" customHeight="false" outlineLevel="0" collapsed="false">
      <c r="A4578" s="12" t="n">
        <v>4577</v>
      </c>
      <c r="B4578" s="12" t="n">
        <v>2396</v>
      </c>
      <c r="C4578" s="12" t="n">
        <v>9</v>
      </c>
      <c r="D4578" s="12" t="n">
        <v>1</v>
      </c>
      <c r="E4578" s="16" t="n">
        <v>2389</v>
      </c>
      <c r="F4578" s="12" t="n">
        <v>0</v>
      </c>
      <c r="G4578" s="12" t="str">
        <f aca="false">INDEX(Products!$C$2:$C$181,MATCH(C4578,Products!$A$2:$A$181,0))</f>
        <v>Electronics</v>
      </c>
      <c r="H4578" s="16" t="n">
        <f aca="false">INDEX(Products!$E$2:$E$181,MATCH(C4578,Products!$A$2:$A$181,0))</f>
        <v>1564.68</v>
      </c>
      <c r="I4578" s="12" t="str">
        <f aca="false">INDEX(Orders!$G$2:$G$3525,MATCH(B4578,Orders!$A$2:$A$3525,0))</f>
        <v>Delivered</v>
      </c>
      <c r="J4578" s="16" t="n">
        <f aca="false">D4578*E4578*(1-F4578/100)</f>
        <v>2389</v>
      </c>
      <c r="K4578" s="16" t="n">
        <f aca="false">D4578*H4578</f>
        <v>1564.68</v>
      </c>
      <c r="L4578" s="16" t="n">
        <f aca="false">J4578-K4578</f>
        <v>824.32</v>
      </c>
    </row>
    <row r="4579" customFormat="false" ht="15" hidden="false" customHeight="false" outlineLevel="0" collapsed="false">
      <c r="A4579" s="12" t="n">
        <v>4578</v>
      </c>
      <c r="B4579" s="12" t="n">
        <v>2396</v>
      </c>
      <c r="C4579" s="12" t="n">
        <v>15</v>
      </c>
      <c r="D4579" s="12" t="n">
        <v>1</v>
      </c>
      <c r="E4579" s="16" t="n">
        <v>3889</v>
      </c>
      <c r="F4579" s="12" t="n">
        <v>5</v>
      </c>
      <c r="G4579" s="12" t="str">
        <f aca="false">INDEX(Products!$C$2:$C$181,MATCH(C4579,Products!$A$2:$A$181,0))</f>
        <v>Electronics</v>
      </c>
      <c r="H4579" s="16" t="n">
        <f aca="false">INDEX(Products!$E$2:$E$181,MATCH(C4579,Products!$A$2:$A$181,0))</f>
        <v>2175.08</v>
      </c>
      <c r="I4579" s="12" t="str">
        <f aca="false">INDEX(Orders!$G$2:$G$3525,MATCH(B4579,Orders!$A$2:$A$3525,0))</f>
        <v>Delivered</v>
      </c>
      <c r="J4579" s="16" t="n">
        <f aca="false">D4579*E4579*(1-F4579/100)</f>
        <v>3694.55</v>
      </c>
      <c r="K4579" s="16" t="n">
        <f aca="false">D4579*H4579</f>
        <v>2175.08</v>
      </c>
      <c r="L4579" s="16" t="n">
        <f aca="false">J4579-K4579</f>
        <v>1519.47</v>
      </c>
    </row>
    <row r="4580" customFormat="false" ht="15" hidden="false" customHeight="false" outlineLevel="0" collapsed="false">
      <c r="A4580" s="12" t="n">
        <v>4579</v>
      </c>
      <c r="B4580" s="12" t="n">
        <v>2397</v>
      </c>
      <c r="C4580" s="12" t="n">
        <v>151</v>
      </c>
      <c r="D4580" s="12" t="n">
        <v>1</v>
      </c>
      <c r="E4580" s="16" t="n">
        <v>149</v>
      </c>
      <c r="F4580" s="12" t="n">
        <v>0</v>
      </c>
      <c r="G4580" s="12" t="str">
        <f aca="false">INDEX(Products!$C$2:$C$181,MATCH(C4580,Products!$A$2:$A$181,0))</f>
        <v>Books &amp; Stationery</v>
      </c>
      <c r="H4580" s="16" t="n">
        <f aca="false">INDEX(Products!$E$2:$E$181,MATCH(C4580,Products!$A$2:$A$181,0))</f>
        <v>97.78</v>
      </c>
      <c r="I4580" s="12" t="str">
        <f aca="false">INDEX(Orders!$G$2:$G$3525,MATCH(B4580,Orders!$A$2:$A$3525,0))</f>
        <v>Delivered</v>
      </c>
      <c r="J4580" s="16" t="n">
        <f aca="false">D4580*E4580*(1-F4580/100)</f>
        <v>149</v>
      </c>
      <c r="K4580" s="16" t="n">
        <f aca="false">D4580*H4580</f>
        <v>97.78</v>
      </c>
      <c r="L4580" s="16" t="n">
        <f aca="false">J4580-K4580</f>
        <v>51.22</v>
      </c>
    </row>
    <row r="4581" customFormat="false" ht="15" hidden="false" customHeight="false" outlineLevel="0" collapsed="false">
      <c r="A4581" s="12" t="n">
        <v>4580</v>
      </c>
      <c r="B4581" s="12" t="n">
        <v>2397</v>
      </c>
      <c r="C4581" s="12" t="n">
        <v>104</v>
      </c>
      <c r="D4581" s="12" t="n">
        <v>1</v>
      </c>
      <c r="E4581" s="16" t="n">
        <v>329</v>
      </c>
      <c r="F4581" s="12" t="n">
        <v>0</v>
      </c>
      <c r="G4581" s="12" t="str">
        <f aca="false">INDEX(Products!$C$2:$C$181,MATCH(C4581,Products!$A$2:$A$181,0))</f>
        <v>Beauty</v>
      </c>
      <c r="H4581" s="16" t="n">
        <f aca="false">INDEX(Products!$E$2:$E$181,MATCH(C4581,Products!$A$2:$A$181,0))</f>
        <v>224.61</v>
      </c>
      <c r="I4581" s="12" t="str">
        <f aca="false">INDEX(Orders!$G$2:$G$3525,MATCH(B4581,Orders!$A$2:$A$3525,0))</f>
        <v>Delivered</v>
      </c>
      <c r="J4581" s="16" t="n">
        <f aca="false">D4581*E4581*(1-F4581/100)</f>
        <v>329</v>
      </c>
      <c r="K4581" s="16" t="n">
        <f aca="false">D4581*H4581</f>
        <v>224.61</v>
      </c>
      <c r="L4581" s="16" t="n">
        <f aca="false">J4581-K4581</f>
        <v>104.39</v>
      </c>
    </row>
    <row r="4582" customFormat="false" ht="15" hidden="false" customHeight="false" outlineLevel="0" collapsed="false">
      <c r="A4582" s="12" t="n">
        <v>4581</v>
      </c>
      <c r="B4582" s="12" t="n">
        <v>2398</v>
      </c>
      <c r="C4582" s="12" t="n">
        <v>10</v>
      </c>
      <c r="D4582" s="12" t="n">
        <v>1</v>
      </c>
      <c r="E4582" s="16" t="n">
        <v>3059</v>
      </c>
      <c r="F4582" s="12" t="n">
        <v>0</v>
      </c>
      <c r="G4582" s="12" t="str">
        <f aca="false">INDEX(Products!$C$2:$C$181,MATCH(C4582,Products!$A$2:$A$181,0))</f>
        <v>Electronics</v>
      </c>
      <c r="H4582" s="16" t="n">
        <f aca="false">INDEX(Products!$E$2:$E$181,MATCH(C4582,Products!$A$2:$A$181,0))</f>
        <v>1860.62</v>
      </c>
      <c r="I4582" s="12" t="str">
        <f aca="false">INDEX(Orders!$G$2:$G$3525,MATCH(B4582,Orders!$A$2:$A$3525,0))</f>
        <v>Delivered</v>
      </c>
      <c r="J4582" s="16" t="n">
        <f aca="false">D4582*E4582*(1-F4582/100)</f>
        <v>3059</v>
      </c>
      <c r="K4582" s="16" t="n">
        <f aca="false">D4582*H4582</f>
        <v>1860.62</v>
      </c>
      <c r="L4582" s="16" t="n">
        <f aca="false">J4582-K4582</f>
        <v>1198.38</v>
      </c>
    </row>
    <row r="4583" customFormat="false" ht="15" hidden="false" customHeight="false" outlineLevel="0" collapsed="false">
      <c r="A4583" s="12" t="n">
        <v>4582</v>
      </c>
      <c r="B4583" s="12" t="n">
        <v>2398</v>
      </c>
      <c r="C4583" s="12" t="n">
        <v>171</v>
      </c>
      <c r="D4583" s="12" t="n">
        <v>1</v>
      </c>
      <c r="E4583" s="16" t="n">
        <v>499</v>
      </c>
      <c r="F4583" s="12" t="n">
        <v>0</v>
      </c>
      <c r="G4583" s="12" t="str">
        <f aca="false">INDEX(Products!$C$2:$C$181,MATCH(C4583,Products!$A$2:$A$181,0))</f>
        <v>Books &amp; Stationery</v>
      </c>
      <c r="H4583" s="16" t="n">
        <f aca="false">INDEX(Products!$E$2:$E$181,MATCH(C4583,Products!$A$2:$A$181,0))</f>
        <v>321.7</v>
      </c>
      <c r="I4583" s="12" t="str">
        <f aca="false">INDEX(Orders!$G$2:$G$3525,MATCH(B4583,Orders!$A$2:$A$3525,0))</f>
        <v>Delivered</v>
      </c>
      <c r="J4583" s="16" t="n">
        <f aca="false">D4583*E4583*(1-F4583/100)</f>
        <v>499</v>
      </c>
      <c r="K4583" s="16" t="n">
        <f aca="false">D4583*H4583</f>
        <v>321.7</v>
      </c>
      <c r="L4583" s="16" t="n">
        <f aca="false">J4583-K4583</f>
        <v>177.3</v>
      </c>
    </row>
    <row r="4584" customFormat="false" ht="15" hidden="false" customHeight="false" outlineLevel="0" collapsed="false">
      <c r="A4584" s="12" t="n">
        <v>4583</v>
      </c>
      <c r="B4584" s="12" t="n">
        <v>2398</v>
      </c>
      <c r="C4584" s="12" t="n">
        <v>53</v>
      </c>
      <c r="D4584" s="12" t="n">
        <v>1</v>
      </c>
      <c r="E4584" s="16" t="n">
        <v>4579</v>
      </c>
      <c r="F4584" s="12" t="n">
        <v>0</v>
      </c>
      <c r="G4584" s="12" t="str">
        <f aca="false">INDEX(Products!$C$2:$C$181,MATCH(C4584,Products!$A$2:$A$181,0))</f>
        <v>Home &amp; Kitchen</v>
      </c>
      <c r="H4584" s="16" t="n">
        <f aca="false">INDEX(Products!$E$2:$E$181,MATCH(C4584,Products!$A$2:$A$181,0))</f>
        <v>2746.75</v>
      </c>
      <c r="I4584" s="12" t="str">
        <f aca="false">INDEX(Orders!$G$2:$G$3525,MATCH(B4584,Orders!$A$2:$A$3525,0))</f>
        <v>Delivered</v>
      </c>
      <c r="J4584" s="16" t="n">
        <f aca="false">D4584*E4584*(1-F4584/100)</f>
        <v>4579</v>
      </c>
      <c r="K4584" s="16" t="n">
        <f aca="false">D4584*H4584</f>
        <v>2746.75</v>
      </c>
      <c r="L4584" s="16" t="n">
        <f aca="false">J4584-K4584</f>
        <v>1832.25</v>
      </c>
    </row>
    <row r="4585" customFormat="false" ht="15" hidden="false" customHeight="false" outlineLevel="0" collapsed="false">
      <c r="A4585" s="12" t="n">
        <v>4584</v>
      </c>
      <c r="B4585" s="12" t="n">
        <v>2398</v>
      </c>
      <c r="C4585" s="12" t="n">
        <v>17</v>
      </c>
      <c r="D4585" s="12" t="n">
        <v>1</v>
      </c>
      <c r="E4585" s="16" t="n">
        <v>1149</v>
      </c>
      <c r="F4585" s="12" t="n">
        <v>5</v>
      </c>
      <c r="G4585" s="12" t="str">
        <f aca="false">INDEX(Products!$C$2:$C$181,MATCH(C4585,Products!$A$2:$A$181,0))</f>
        <v>Electronics</v>
      </c>
      <c r="H4585" s="16" t="n">
        <f aca="false">INDEX(Products!$E$2:$E$181,MATCH(C4585,Products!$A$2:$A$181,0))</f>
        <v>850</v>
      </c>
      <c r="I4585" s="12" t="str">
        <f aca="false">INDEX(Orders!$G$2:$G$3525,MATCH(B4585,Orders!$A$2:$A$3525,0))</f>
        <v>Delivered</v>
      </c>
      <c r="J4585" s="16" t="n">
        <f aca="false">D4585*E4585*(1-F4585/100)</f>
        <v>1091.55</v>
      </c>
      <c r="K4585" s="16" t="n">
        <f aca="false">D4585*H4585</f>
        <v>850</v>
      </c>
      <c r="L4585" s="16" t="n">
        <f aca="false">J4585-K4585</f>
        <v>241.55</v>
      </c>
    </row>
    <row r="4586" customFormat="false" ht="15" hidden="false" customHeight="false" outlineLevel="0" collapsed="false">
      <c r="A4586" s="12" t="n">
        <v>4585</v>
      </c>
      <c r="B4586" s="12" t="n">
        <v>2399</v>
      </c>
      <c r="C4586" s="12" t="n">
        <v>41</v>
      </c>
      <c r="D4586" s="12" t="n">
        <v>1</v>
      </c>
      <c r="E4586" s="16" t="n">
        <v>4379</v>
      </c>
      <c r="F4586" s="12" t="n">
        <v>0</v>
      </c>
      <c r="G4586" s="12" t="str">
        <f aca="false">INDEX(Products!$C$2:$C$181,MATCH(C4586,Products!$A$2:$A$181,0))</f>
        <v>Home &amp; Kitchen</v>
      </c>
      <c r="H4586" s="16" t="n">
        <f aca="false">INDEX(Products!$E$2:$E$181,MATCH(C4586,Products!$A$2:$A$181,0))</f>
        <v>2954.33</v>
      </c>
      <c r="I4586" s="12" t="str">
        <f aca="false">INDEX(Orders!$G$2:$G$3525,MATCH(B4586,Orders!$A$2:$A$3525,0))</f>
        <v>Cancelled</v>
      </c>
      <c r="J4586" s="16" t="n">
        <f aca="false">D4586*E4586*(1-F4586/100)</f>
        <v>4379</v>
      </c>
      <c r="K4586" s="16" t="n">
        <f aca="false">D4586*H4586</f>
        <v>2954.33</v>
      </c>
      <c r="L4586" s="16" t="n">
        <f aca="false">J4586-K4586</f>
        <v>1424.67</v>
      </c>
    </row>
    <row r="4587" customFormat="false" ht="15" hidden="false" customHeight="false" outlineLevel="0" collapsed="false">
      <c r="A4587" s="12" t="n">
        <v>4586</v>
      </c>
      <c r="B4587" s="12" t="n">
        <v>2399</v>
      </c>
      <c r="C4587" s="12" t="n">
        <v>170</v>
      </c>
      <c r="D4587" s="12" t="n">
        <v>1</v>
      </c>
      <c r="E4587" s="16" t="n">
        <v>489</v>
      </c>
      <c r="F4587" s="12" t="n">
        <v>0</v>
      </c>
      <c r="G4587" s="12" t="str">
        <f aca="false">INDEX(Products!$C$2:$C$181,MATCH(C4587,Products!$A$2:$A$181,0))</f>
        <v>Books &amp; Stationery</v>
      </c>
      <c r="H4587" s="16" t="n">
        <f aca="false">INDEX(Products!$E$2:$E$181,MATCH(C4587,Products!$A$2:$A$181,0))</f>
        <v>278.52</v>
      </c>
      <c r="I4587" s="12" t="str">
        <f aca="false">INDEX(Orders!$G$2:$G$3525,MATCH(B4587,Orders!$A$2:$A$3525,0))</f>
        <v>Cancelled</v>
      </c>
      <c r="J4587" s="16" t="n">
        <f aca="false">D4587*E4587*(1-F4587/100)</f>
        <v>489</v>
      </c>
      <c r="K4587" s="16" t="n">
        <f aca="false">D4587*H4587</f>
        <v>278.52</v>
      </c>
      <c r="L4587" s="16" t="n">
        <f aca="false">J4587-K4587</f>
        <v>210.48</v>
      </c>
    </row>
    <row r="4588" customFormat="false" ht="15" hidden="false" customHeight="false" outlineLevel="0" collapsed="false">
      <c r="A4588" s="12" t="n">
        <v>4587</v>
      </c>
      <c r="B4588" s="12" t="n">
        <v>2400</v>
      </c>
      <c r="C4588" s="12" t="n">
        <v>65</v>
      </c>
      <c r="D4588" s="12" t="n">
        <v>1</v>
      </c>
      <c r="E4588" s="16" t="n">
        <v>329</v>
      </c>
      <c r="F4588" s="12" t="n">
        <v>10</v>
      </c>
      <c r="G4588" s="12" t="str">
        <f aca="false">INDEX(Products!$C$2:$C$181,MATCH(C4588,Products!$A$2:$A$181,0))</f>
        <v>Fashion</v>
      </c>
      <c r="H4588" s="16" t="n">
        <f aca="false">INDEX(Products!$E$2:$E$181,MATCH(C4588,Products!$A$2:$A$181,0))</f>
        <v>214.56</v>
      </c>
      <c r="I4588" s="12" t="str">
        <f aca="false">INDEX(Orders!$G$2:$G$3525,MATCH(B4588,Orders!$A$2:$A$3525,0))</f>
        <v>Delivered</v>
      </c>
      <c r="J4588" s="16" t="n">
        <f aca="false">D4588*E4588*(1-F4588/100)</f>
        <v>296.1</v>
      </c>
      <c r="K4588" s="16" t="n">
        <f aca="false">D4588*H4588</f>
        <v>214.56</v>
      </c>
      <c r="L4588" s="16" t="n">
        <f aca="false">J4588-K4588</f>
        <v>81.54</v>
      </c>
    </row>
    <row r="4589" customFormat="false" ht="15" hidden="false" customHeight="false" outlineLevel="0" collapsed="false">
      <c r="A4589" s="12" t="n">
        <v>4588</v>
      </c>
      <c r="B4589" s="12" t="n">
        <v>2401</v>
      </c>
      <c r="C4589" s="12" t="n">
        <v>74</v>
      </c>
      <c r="D4589" s="12" t="n">
        <v>2</v>
      </c>
      <c r="E4589" s="16" t="n">
        <v>1959</v>
      </c>
      <c r="F4589" s="12" t="n">
        <v>5</v>
      </c>
      <c r="G4589" s="12" t="str">
        <f aca="false">INDEX(Products!$C$2:$C$181,MATCH(C4589,Products!$A$2:$A$181,0))</f>
        <v>Fashion</v>
      </c>
      <c r="H4589" s="16" t="n">
        <f aca="false">INDEX(Products!$E$2:$E$181,MATCH(C4589,Products!$A$2:$A$181,0))</f>
        <v>1274.4</v>
      </c>
      <c r="I4589" s="12" t="str">
        <f aca="false">INDEX(Orders!$G$2:$G$3525,MATCH(B4589,Orders!$A$2:$A$3525,0))</f>
        <v>Returned</v>
      </c>
      <c r="J4589" s="16" t="n">
        <f aca="false">D4589*E4589*(1-F4589/100)</f>
        <v>3722.1</v>
      </c>
      <c r="K4589" s="16" t="n">
        <f aca="false">D4589*H4589</f>
        <v>2548.8</v>
      </c>
      <c r="L4589" s="16" t="n">
        <f aca="false">J4589-K4589</f>
        <v>1173.3</v>
      </c>
    </row>
    <row r="4590" customFormat="false" ht="15" hidden="false" customHeight="false" outlineLevel="0" collapsed="false">
      <c r="A4590" s="12" t="n">
        <v>4589</v>
      </c>
      <c r="B4590" s="12" t="n">
        <v>2401</v>
      </c>
      <c r="C4590" s="12" t="n">
        <v>157</v>
      </c>
      <c r="D4590" s="12" t="n">
        <v>1</v>
      </c>
      <c r="E4590" s="16" t="n">
        <v>129</v>
      </c>
      <c r="F4590" s="12" t="n">
        <v>0</v>
      </c>
      <c r="G4590" s="12" t="str">
        <f aca="false">INDEX(Products!$C$2:$C$181,MATCH(C4590,Products!$A$2:$A$181,0))</f>
        <v>Books &amp; Stationery</v>
      </c>
      <c r="H4590" s="16" t="n">
        <f aca="false">INDEX(Products!$E$2:$E$181,MATCH(C4590,Products!$A$2:$A$181,0))</f>
        <v>95.79</v>
      </c>
      <c r="I4590" s="12" t="str">
        <f aca="false">INDEX(Orders!$G$2:$G$3525,MATCH(B4590,Orders!$A$2:$A$3525,0))</f>
        <v>Returned</v>
      </c>
      <c r="J4590" s="16" t="n">
        <f aca="false">D4590*E4590*(1-F4590/100)</f>
        <v>129</v>
      </c>
      <c r="K4590" s="16" t="n">
        <f aca="false">D4590*H4590</f>
        <v>95.79</v>
      </c>
      <c r="L4590" s="16" t="n">
        <f aca="false">J4590-K4590</f>
        <v>33.21</v>
      </c>
    </row>
    <row r="4591" customFormat="false" ht="15" hidden="false" customHeight="false" outlineLevel="0" collapsed="false">
      <c r="A4591" s="12" t="n">
        <v>4590</v>
      </c>
      <c r="B4591" s="12" t="n">
        <v>2402</v>
      </c>
      <c r="C4591" s="12" t="n">
        <v>42</v>
      </c>
      <c r="D4591" s="12" t="n">
        <v>2</v>
      </c>
      <c r="E4591" s="16" t="n">
        <v>1929</v>
      </c>
      <c r="F4591" s="12" t="n">
        <v>5</v>
      </c>
      <c r="G4591" s="12" t="str">
        <f aca="false">INDEX(Products!$C$2:$C$181,MATCH(C4591,Products!$A$2:$A$181,0))</f>
        <v>Home &amp; Kitchen</v>
      </c>
      <c r="H4591" s="16" t="n">
        <f aca="false">INDEX(Products!$E$2:$E$181,MATCH(C4591,Products!$A$2:$A$181,0))</f>
        <v>1085.47</v>
      </c>
      <c r="I4591" s="12" t="str">
        <f aca="false">INDEX(Orders!$G$2:$G$3525,MATCH(B4591,Orders!$A$2:$A$3525,0))</f>
        <v>Returned</v>
      </c>
      <c r="J4591" s="16" t="n">
        <f aca="false">D4591*E4591*(1-F4591/100)</f>
        <v>3665.1</v>
      </c>
      <c r="K4591" s="16" t="n">
        <f aca="false">D4591*H4591</f>
        <v>2170.94</v>
      </c>
      <c r="L4591" s="16" t="n">
        <f aca="false">J4591-K4591</f>
        <v>1494.16</v>
      </c>
    </row>
    <row r="4592" customFormat="false" ht="15" hidden="false" customHeight="false" outlineLevel="0" collapsed="false">
      <c r="A4592" s="12" t="n">
        <v>4591</v>
      </c>
      <c r="B4592" s="12" t="n">
        <v>2402</v>
      </c>
      <c r="C4592" s="12" t="n">
        <v>97</v>
      </c>
      <c r="D4592" s="12" t="n">
        <v>1</v>
      </c>
      <c r="E4592" s="16" t="n">
        <v>1649</v>
      </c>
      <c r="F4592" s="12" t="n">
        <v>10</v>
      </c>
      <c r="G4592" s="12" t="str">
        <f aca="false">INDEX(Products!$C$2:$C$181,MATCH(C4592,Products!$A$2:$A$181,0))</f>
        <v>Beauty</v>
      </c>
      <c r="H4592" s="16" t="n">
        <f aca="false">INDEX(Products!$E$2:$E$181,MATCH(C4592,Products!$A$2:$A$181,0))</f>
        <v>1115.75</v>
      </c>
      <c r="I4592" s="12" t="str">
        <f aca="false">INDEX(Orders!$G$2:$G$3525,MATCH(B4592,Orders!$A$2:$A$3525,0))</f>
        <v>Returned</v>
      </c>
      <c r="J4592" s="16" t="n">
        <f aca="false">D4592*E4592*(1-F4592/100)</f>
        <v>1484.1</v>
      </c>
      <c r="K4592" s="16" t="n">
        <f aca="false">D4592*H4592</f>
        <v>1115.75</v>
      </c>
      <c r="L4592" s="16" t="n">
        <f aca="false">J4592-K4592</f>
        <v>368.35</v>
      </c>
    </row>
    <row r="4593" customFormat="false" ht="15" hidden="false" customHeight="false" outlineLevel="0" collapsed="false">
      <c r="A4593" s="12" t="n">
        <v>4592</v>
      </c>
      <c r="B4593" s="12" t="n">
        <v>2403</v>
      </c>
      <c r="C4593" s="12" t="n">
        <v>43</v>
      </c>
      <c r="D4593" s="12" t="n">
        <v>1</v>
      </c>
      <c r="E4593" s="16" t="n">
        <v>1839</v>
      </c>
      <c r="F4593" s="12" t="n">
        <v>0</v>
      </c>
      <c r="G4593" s="12" t="str">
        <f aca="false">INDEX(Products!$C$2:$C$181,MATCH(C4593,Products!$A$2:$A$181,0))</f>
        <v>Home &amp; Kitchen</v>
      </c>
      <c r="H4593" s="16" t="n">
        <f aca="false">INDEX(Products!$E$2:$E$181,MATCH(C4593,Products!$A$2:$A$181,0))</f>
        <v>1131.05</v>
      </c>
      <c r="I4593" s="12" t="str">
        <f aca="false">INDEX(Orders!$G$2:$G$3525,MATCH(B4593,Orders!$A$2:$A$3525,0))</f>
        <v>Cancelled</v>
      </c>
      <c r="J4593" s="16" t="n">
        <f aca="false">D4593*E4593*(1-F4593/100)</f>
        <v>1839</v>
      </c>
      <c r="K4593" s="16" t="n">
        <f aca="false">D4593*H4593</f>
        <v>1131.05</v>
      </c>
      <c r="L4593" s="16" t="n">
        <f aca="false">J4593-K4593</f>
        <v>707.95</v>
      </c>
    </row>
    <row r="4594" customFormat="false" ht="15" hidden="false" customHeight="false" outlineLevel="0" collapsed="false">
      <c r="A4594" s="12" t="n">
        <v>4593</v>
      </c>
      <c r="B4594" s="12" t="n">
        <v>2403</v>
      </c>
      <c r="C4594" s="12" t="n">
        <v>144</v>
      </c>
      <c r="D4594" s="12" t="n">
        <v>1</v>
      </c>
      <c r="E4594" s="16" t="n">
        <v>2009</v>
      </c>
      <c r="F4594" s="12" t="n">
        <v>5</v>
      </c>
      <c r="G4594" s="12" t="str">
        <f aca="false">INDEX(Products!$C$2:$C$181,MATCH(C4594,Products!$A$2:$A$181,0))</f>
        <v>Sports &amp; Fitness</v>
      </c>
      <c r="H4594" s="16" t="n">
        <f aca="false">INDEX(Products!$E$2:$E$181,MATCH(C4594,Products!$A$2:$A$181,0))</f>
        <v>1322.98</v>
      </c>
      <c r="I4594" s="12" t="str">
        <f aca="false">INDEX(Orders!$G$2:$G$3525,MATCH(B4594,Orders!$A$2:$A$3525,0))</f>
        <v>Cancelled</v>
      </c>
      <c r="J4594" s="16" t="n">
        <f aca="false">D4594*E4594*(1-F4594/100)</f>
        <v>1908.55</v>
      </c>
      <c r="K4594" s="16" t="n">
        <f aca="false">D4594*H4594</f>
        <v>1322.98</v>
      </c>
      <c r="L4594" s="16" t="n">
        <f aca="false">J4594-K4594</f>
        <v>585.57</v>
      </c>
    </row>
    <row r="4595" customFormat="false" ht="15" hidden="false" customHeight="false" outlineLevel="0" collapsed="false">
      <c r="A4595" s="12" t="n">
        <v>4594</v>
      </c>
      <c r="B4595" s="12" t="n">
        <v>2403</v>
      </c>
      <c r="C4595" s="12" t="n">
        <v>159</v>
      </c>
      <c r="D4595" s="12" t="n">
        <v>1</v>
      </c>
      <c r="E4595" s="16" t="n">
        <v>439</v>
      </c>
      <c r="F4595" s="12" t="n">
        <v>10</v>
      </c>
      <c r="G4595" s="12" t="str">
        <f aca="false">INDEX(Products!$C$2:$C$181,MATCH(C4595,Products!$A$2:$A$181,0))</f>
        <v>Books &amp; Stationery</v>
      </c>
      <c r="H4595" s="16" t="n">
        <f aca="false">INDEX(Products!$E$2:$E$181,MATCH(C4595,Products!$A$2:$A$181,0))</f>
        <v>256.67</v>
      </c>
      <c r="I4595" s="12" t="str">
        <f aca="false">INDEX(Orders!$G$2:$G$3525,MATCH(B4595,Orders!$A$2:$A$3525,0))</f>
        <v>Cancelled</v>
      </c>
      <c r="J4595" s="16" t="n">
        <f aca="false">D4595*E4595*(1-F4595/100)</f>
        <v>395.1</v>
      </c>
      <c r="K4595" s="16" t="n">
        <f aca="false">D4595*H4595</f>
        <v>256.67</v>
      </c>
      <c r="L4595" s="16" t="n">
        <f aca="false">J4595-K4595</f>
        <v>138.43</v>
      </c>
    </row>
    <row r="4596" customFormat="false" ht="15" hidden="false" customHeight="false" outlineLevel="0" collapsed="false">
      <c r="A4596" s="12" t="n">
        <v>4595</v>
      </c>
      <c r="B4596" s="12" t="n">
        <v>2404</v>
      </c>
      <c r="C4596" s="12" t="n">
        <v>147</v>
      </c>
      <c r="D4596" s="12" t="n">
        <v>1</v>
      </c>
      <c r="E4596" s="16" t="n">
        <v>3339</v>
      </c>
      <c r="F4596" s="12" t="n">
        <v>10</v>
      </c>
      <c r="G4596" s="12" t="str">
        <f aca="false">INDEX(Products!$C$2:$C$181,MATCH(C4596,Products!$A$2:$A$181,0))</f>
        <v>Sports &amp; Fitness</v>
      </c>
      <c r="H4596" s="16" t="n">
        <f aca="false">INDEX(Products!$E$2:$E$181,MATCH(C4596,Products!$A$2:$A$181,0))</f>
        <v>2076.99</v>
      </c>
      <c r="I4596" s="12" t="str">
        <f aca="false">INDEX(Orders!$G$2:$G$3525,MATCH(B4596,Orders!$A$2:$A$3525,0))</f>
        <v>Delivered</v>
      </c>
      <c r="J4596" s="16" t="n">
        <f aca="false">D4596*E4596*(1-F4596/100)</f>
        <v>3005.1</v>
      </c>
      <c r="K4596" s="16" t="n">
        <f aca="false">D4596*H4596</f>
        <v>2076.99</v>
      </c>
      <c r="L4596" s="16" t="n">
        <f aca="false">J4596-K4596</f>
        <v>928.11</v>
      </c>
    </row>
    <row r="4597" customFormat="false" ht="15" hidden="false" customHeight="false" outlineLevel="0" collapsed="false">
      <c r="A4597" s="12" t="n">
        <v>4596</v>
      </c>
      <c r="B4597" s="12" t="n">
        <v>2404</v>
      </c>
      <c r="C4597" s="12" t="n">
        <v>146</v>
      </c>
      <c r="D4597" s="12" t="n">
        <v>3</v>
      </c>
      <c r="E4597" s="16" t="n">
        <v>369</v>
      </c>
      <c r="F4597" s="12" t="n">
        <v>15</v>
      </c>
      <c r="G4597" s="12" t="str">
        <f aca="false">INDEX(Products!$C$2:$C$181,MATCH(C4597,Products!$A$2:$A$181,0))</f>
        <v>Sports &amp; Fitness</v>
      </c>
      <c r="H4597" s="16" t="n">
        <f aca="false">INDEX(Products!$E$2:$E$181,MATCH(C4597,Products!$A$2:$A$181,0))</f>
        <v>205.71</v>
      </c>
      <c r="I4597" s="12" t="str">
        <f aca="false">INDEX(Orders!$G$2:$G$3525,MATCH(B4597,Orders!$A$2:$A$3525,0))</f>
        <v>Delivered</v>
      </c>
      <c r="J4597" s="16" t="n">
        <f aca="false">D4597*E4597*(1-F4597/100)</f>
        <v>940.95</v>
      </c>
      <c r="K4597" s="16" t="n">
        <f aca="false">D4597*H4597</f>
        <v>617.13</v>
      </c>
      <c r="L4597" s="16" t="n">
        <f aca="false">J4597-K4597</f>
        <v>323.82</v>
      </c>
    </row>
    <row r="4598" customFormat="false" ht="15" hidden="false" customHeight="false" outlineLevel="0" collapsed="false">
      <c r="A4598" s="12" t="n">
        <v>4597</v>
      </c>
      <c r="B4598" s="12" t="n">
        <v>2404</v>
      </c>
      <c r="C4598" s="12" t="n">
        <v>121</v>
      </c>
      <c r="D4598" s="12" t="n">
        <v>1</v>
      </c>
      <c r="E4598" s="16" t="n">
        <v>3789</v>
      </c>
      <c r="F4598" s="12" t="n">
        <v>0</v>
      </c>
      <c r="G4598" s="12" t="str">
        <f aca="false">INDEX(Products!$C$2:$C$181,MATCH(C4598,Products!$A$2:$A$181,0))</f>
        <v>Sports &amp; Fitness</v>
      </c>
      <c r="H4598" s="16" t="n">
        <f aca="false">INDEX(Products!$E$2:$E$181,MATCH(C4598,Products!$A$2:$A$181,0))</f>
        <v>2806.84</v>
      </c>
      <c r="I4598" s="12" t="str">
        <f aca="false">INDEX(Orders!$G$2:$G$3525,MATCH(B4598,Orders!$A$2:$A$3525,0))</f>
        <v>Delivered</v>
      </c>
      <c r="J4598" s="16" t="n">
        <f aca="false">D4598*E4598*(1-F4598/100)</f>
        <v>3789</v>
      </c>
      <c r="K4598" s="16" t="n">
        <f aca="false">D4598*H4598</f>
        <v>2806.84</v>
      </c>
      <c r="L4598" s="16" t="n">
        <f aca="false">J4598-K4598</f>
        <v>982.16</v>
      </c>
    </row>
    <row r="4599" customFormat="false" ht="15" hidden="false" customHeight="false" outlineLevel="0" collapsed="false">
      <c r="A4599" s="12" t="n">
        <v>4598</v>
      </c>
      <c r="B4599" s="12" t="n">
        <v>2405</v>
      </c>
      <c r="C4599" s="12" t="n">
        <v>116</v>
      </c>
      <c r="D4599" s="12" t="n">
        <v>1</v>
      </c>
      <c r="E4599" s="16" t="n">
        <v>1469</v>
      </c>
      <c r="F4599" s="12" t="n">
        <v>0</v>
      </c>
      <c r="G4599" s="12" t="str">
        <f aca="false">INDEX(Products!$C$2:$C$181,MATCH(C4599,Products!$A$2:$A$181,0))</f>
        <v>Beauty</v>
      </c>
      <c r="H4599" s="16" t="n">
        <f aca="false">INDEX(Products!$E$2:$E$181,MATCH(C4599,Products!$A$2:$A$181,0))</f>
        <v>955.62</v>
      </c>
      <c r="I4599" s="12" t="str">
        <f aca="false">INDEX(Orders!$G$2:$G$3525,MATCH(B4599,Orders!$A$2:$A$3525,0))</f>
        <v>Delivered</v>
      </c>
      <c r="J4599" s="16" t="n">
        <f aca="false">D4599*E4599*(1-F4599/100)</f>
        <v>1469</v>
      </c>
      <c r="K4599" s="16" t="n">
        <f aca="false">D4599*H4599</f>
        <v>955.62</v>
      </c>
      <c r="L4599" s="16" t="n">
        <f aca="false">J4599-K4599</f>
        <v>513.38</v>
      </c>
    </row>
    <row r="4600" customFormat="false" ht="15" hidden="false" customHeight="false" outlineLevel="0" collapsed="false">
      <c r="A4600" s="12" t="n">
        <v>4599</v>
      </c>
      <c r="B4600" s="12" t="n">
        <v>2406</v>
      </c>
      <c r="C4600" s="12" t="n">
        <v>159</v>
      </c>
      <c r="D4600" s="12" t="n">
        <v>1</v>
      </c>
      <c r="E4600" s="16" t="n">
        <v>439</v>
      </c>
      <c r="F4600" s="12" t="n">
        <v>0</v>
      </c>
      <c r="G4600" s="12" t="str">
        <f aca="false">INDEX(Products!$C$2:$C$181,MATCH(C4600,Products!$A$2:$A$181,0))</f>
        <v>Books &amp; Stationery</v>
      </c>
      <c r="H4600" s="16" t="n">
        <f aca="false">INDEX(Products!$E$2:$E$181,MATCH(C4600,Products!$A$2:$A$181,0))</f>
        <v>256.67</v>
      </c>
      <c r="I4600" s="12" t="str">
        <f aca="false">INDEX(Orders!$G$2:$G$3525,MATCH(B4600,Orders!$A$2:$A$3525,0))</f>
        <v>Delivered</v>
      </c>
      <c r="J4600" s="16" t="n">
        <f aca="false">D4600*E4600*(1-F4600/100)</f>
        <v>439</v>
      </c>
      <c r="K4600" s="16" t="n">
        <f aca="false">D4600*H4600</f>
        <v>256.67</v>
      </c>
      <c r="L4600" s="16" t="n">
        <f aca="false">J4600-K4600</f>
        <v>182.33</v>
      </c>
    </row>
    <row r="4601" customFormat="false" ht="15" hidden="false" customHeight="false" outlineLevel="0" collapsed="false">
      <c r="A4601" s="12" t="n">
        <v>4600</v>
      </c>
      <c r="B4601" s="12" t="n">
        <v>2406</v>
      </c>
      <c r="C4601" s="12" t="n">
        <v>6</v>
      </c>
      <c r="D4601" s="12" t="n">
        <v>3</v>
      </c>
      <c r="E4601" s="16" t="n">
        <v>919</v>
      </c>
      <c r="F4601" s="12" t="n">
        <v>0</v>
      </c>
      <c r="G4601" s="12" t="str">
        <f aca="false">INDEX(Products!$C$2:$C$181,MATCH(C4601,Products!$A$2:$A$181,0))</f>
        <v>Electronics</v>
      </c>
      <c r="H4601" s="16" t="n">
        <f aca="false">INDEX(Products!$E$2:$E$181,MATCH(C4601,Products!$A$2:$A$181,0))</f>
        <v>683.72</v>
      </c>
      <c r="I4601" s="12" t="str">
        <f aca="false">INDEX(Orders!$G$2:$G$3525,MATCH(B4601,Orders!$A$2:$A$3525,0))</f>
        <v>Delivered</v>
      </c>
      <c r="J4601" s="16" t="n">
        <f aca="false">D4601*E4601*(1-F4601/100)</f>
        <v>2757</v>
      </c>
      <c r="K4601" s="16" t="n">
        <f aca="false">D4601*H4601</f>
        <v>2051.16</v>
      </c>
      <c r="L4601" s="16" t="n">
        <f aca="false">J4601-K4601</f>
        <v>705.84</v>
      </c>
    </row>
    <row r="4602" customFormat="false" ht="15" hidden="false" customHeight="false" outlineLevel="0" collapsed="false">
      <c r="A4602" s="12" t="n">
        <v>4601</v>
      </c>
      <c r="B4602" s="12" t="n">
        <v>2407</v>
      </c>
      <c r="C4602" s="12" t="n">
        <v>137</v>
      </c>
      <c r="D4602" s="12" t="n">
        <v>1</v>
      </c>
      <c r="E4602" s="16" t="n">
        <v>3509</v>
      </c>
      <c r="F4602" s="12" t="n">
        <v>0</v>
      </c>
      <c r="G4602" s="12" t="str">
        <f aca="false">INDEX(Products!$C$2:$C$181,MATCH(C4602,Products!$A$2:$A$181,0))</f>
        <v>Sports &amp; Fitness</v>
      </c>
      <c r="H4602" s="16" t="n">
        <f aca="false">INDEX(Products!$E$2:$E$181,MATCH(C4602,Products!$A$2:$A$181,0))</f>
        <v>2570.86</v>
      </c>
      <c r="I4602" s="12" t="str">
        <f aca="false">INDEX(Orders!$G$2:$G$3525,MATCH(B4602,Orders!$A$2:$A$3525,0))</f>
        <v>Delivered</v>
      </c>
      <c r="J4602" s="16" t="n">
        <f aca="false">D4602*E4602*(1-F4602/100)</f>
        <v>3509</v>
      </c>
      <c r="K4602" s="16" t="n">
        <f aca="false">D4602*H4602</f>
        <v>2570.86</v>
      </c>
      <c r="L4602" s="16" t="n">
        <f aca="false">J4602-K4602</f>
        <v>938.14</v>
      </c>
    </row>
    <row r="4603" customFormat="false" ht="15" hidden="false" customHeight="false" outlineLevel="0" collapsed="false">
      <c r="A4603" s="12" t="n">
        <v>4602</v>
      </c>
      <c r="B4603" s="12" t="n">
        <v>2407</v>
      </c>
      <c r="C4603" s="12" t="n">
        <v>66</v>
      </c>
      <c r="D4603" s="12" t="n">
        <v>1</v>
      </c>
      <c r="E4603" s="16" t="n">
        <v>1439</v>
      </c>
      <c r="F4603" s="12" t="n">
        <v>0</v>
      </c>
      <c r="G4603" s="12" t="str">
        <f aca="false">INDEX(Products!$C$2:$C$181,MATCH(C4603,Products!$A$2:$A$181,0))</f>
        <v>Fashion</v>
      </c>
      <c r="H4603" s="16" t="n">
        <f aca="false">INDEX(Products!$E$2:$E$181,MATCH(C4603,Products!$A$2:$A$181,0))</f>
        <v>855.37</v>
      </c>
      <c r="I4603" s="12" t="str">
        <f aca="false">INDEX(Orders!$G$2:$G$3525,MATCH(B4603,Orders!$A$2:$A$3525,0))</f>
        <v>Delivered</v>
      </c>
      <c r="J4603" s="16" t="n">
        <f aca="false">D4603*E4603*(1-F4603/100)</f>
        <v>1439</v>
      </c>
      <c r="K4603" s="16" t="n">
        <f aca="false">D4603*H4603</f>
        <v>855.37</v>
      </c>
      <c r="L4603" s="16" t="n">
        <f aca="false">J4603-K4603</f>
        <v>583.63</v>
      </c>
    </row>
    <row r="4604" customFormat="false" ht="15" hidden="false" customHeight="false" outlineLevel="0" collapsed="false">
      <c r="A4604" s="12" t="n">
        <v>4603</v>
      </c>
      <c r="B4604" s="12" t="n">
        <v>2407</v>
      </c>
      <c r="C4604" s="12" t="n">
        <v>104</v>
      </c>
      <c r="D4604" s="12" t="n">
        <v>2</v>
      </c>
      <c r="E4604" s="16" t="n">
        <v>329</v>
      </c>
      <c r="F4604" s="12" t="n">
        <v>5</v>
      </c>
      <c r="G4604" s="12" t="str">
        <f aca="false">INDEX(Products!$C$2:$C$181,MATCH(C4604,Products!$A$2:$A$181,0))</f>
        <v>Beauty</v>
      </c>
      <c r="H4604" s="16" t="n">
        <f aca="false">INDEX(Products!$E$2:$E$181,MATCH(C4604,Products!$A$2:$A$181,0))</f>
        <v>224.61</v>
      </c>
      <c r="I4604" s="12" t="str">
        <f aca="false">INDEX(Orders!$G$2:$G$3525,MATCH(B4604,Orders!$A$2:$A$3525,0))</f>
        <v>Delivered</v>
      </c>
      <c r="J4604" s="16" t="n">
        <f aca="false">D4604*E4604*(1-F4604/100)</f>
        <v>625.1</v>
      </c>
      <c r="K4604" s="16" t="n">
        <f aca="false">D4604*H4604</f>
        <v>449.22</v>
      </c>
      <c r="L4604" s="16" t="n">
        <f aca="false">J4604-K4604</f>
        <v>175.88</v>
      </c>
    </row>
    <row r="4605" customFormat="false" ht="15" hidden="false" customHeight="false" outlineLevel="0" collapsed="false">
      <c r="A4605" s="12" t="n">
        <v>4604</v>
      </c>
      <c r="B4605" s="12" t="n">
        <v>2408</v>
      </c>
      <c r="C4605" s="12" t="n">
        <v>140</v>
      </c>
      <c r="D4605" s="12" t="n">
        <v>1</v>
      </c>
      <c r="E4605" s="16" t="n">
        <v>2889</v>
      </c>
      <c r="F4605" s="12" t="n">
        <v>0</v>
      </c>
      <c r="G4605" s="12" t="str">
        <f aca="false">INDEX(Products!$C$2:$C$181,MATCH(C4605,Products!$A$2:$A$181,0))</f>
        <v>Sports &amp; Fitness</v>
      </c>
      <c r="H4605" s="16" t="n">
        <f aca="false">INDEX(Products!$E$2:$E$181,MATCH(C4605,Products!$A$2:$A$181,0))</f>
        <v>2048.76</v>
      </c>
      <c r="I4605" s="12" t="str">
        <f aca="false">INDEX(Orders!$G$2:$G$3525,MATCH(B4605,Orders!$A$2:$A$3525,0))</f>
        <v>Delivered</v>
      </c>
      <c r="J4605" s="16" t="n">
        <f aca="false">D4605*E4605*(1-F4605/100)</f>
        <v>2889</v>
      </c>
      <c r="K4605" s="16" t="n">
        <f aca="false">D4605*H4605</f>
        <v>2048.76</v>
      </c>
      <c r="L4605" s="16" t="n">
        <f aca="false">J4605-K4605</f>
        <v>840.24</v>
      </c>
    </row>
    <row r="4606" customFormat="false" ht="15" hidden="false" customHeight="false" outlineLevel="0" collapsed="false">
      <c r="A4606" s="12" t="n">
        <v>4605</v>
      </c>
      <c r="B4606" s="12" t="n">
        <v>2409</v>
      </c>
      <c r="C4606" s="12" t="n">
        <v>59</v>
      </c>
      <c r="D4606" s="12" t="n">
        <v>1</v>
      </c>
      <c r="E4606" s="16" t="n">
        <v>4109</v>
      </c>
      <c r="F4606" s="12" t="n">
        <v>0</v>
      </c>
      <c r="G4606" s="12" t="str">
        <f aca="false">INDEX(Products!$C$2:$C$181,MATCH(C4606,Products!$A$2:$A$181,0))</f>
        <v>Home &amp; Kitchen</v>
      </c>
      <c r="H4606" s="16" t="n">
        <f aca="false">INDEX(Products!$E$2:$E$181,MATCH(C4606,Products!$A$2:$A$181,0))</f>
        <v>2413.27</v>
      </c>
      <c r="I4606" s="12" t="str">
        <f aca="false">INDEX(Orders!$G$2:$G$3525,MATCH(B4606,Orders!$A$2:$A$3525,0))</f>
        <v>Delivered</v>
      </c>
      <c r="J4606" s="16" t="n">
        <f aca="false">D4606*E4606*(1-F4606/100)</f>
        <v>4109</v>
      </c>
      <c r="K4606" s="16" t="n">
        <f aca="false">D4606*H4606</f>
        <v>2413.27</v>
      </c>
      <c r="L4606" s="16" t="n">
        <f aca="false">J4606-K4606</f>
        <v>1695.73</v>
      </c>
    </row>
    <row r="4607" customFormat="false" ht="15" hidden="false" customHeight="false" outlineLevel="0" collapsed="false">
      <c r="A4607" s="12" t="n">
        <v>4606</v>
      </c>
      <c r="B4607" s="12" t="n">
        <v>2410</v>
      </c>
      <c r="C4607" s="12" t="n">
        <v>72</v>
      </c>
      <c r="D4607" s="12" t="n">
        <v>1</v>
      </c>
      <c r="E4607" s="16" t="n">
        <v>1649</v>
      </c>
      <c r="F4607" s="12" t="n">
        <v>15</v>
      </c>
      <c r="G4607" s="12" t="str">
        <f aca="false">INDEX(Products!$C$2:$C$181,MATCH(C4607,Products!$A$2:$A$181,0))</f>
        <v>Fashion</v>
      </c>
      <c r="H4607" s="16" t="n">
        <f aca="false">INDEX(Products!$E$2:$E$181,MATCH(C4607,Products!$A$2:$A$181,0))</f>
        <v>1006.18</v>
      </c>
      <c r="I4607" s="12" t="str">
        <f aca="false">INDEX(Orders!$G$2:$G$3525,MATCH(B4607,Orders!$A$2:$A$3525,0))</f>
        <v>Delivered</v>
      </c>
      <c r="J4607" s="16" t="n">
        <f aca="false">D4607*E4607*(1-F4607/100)</f>
        <v>1401.65</v>
      </c>
      <c r="K4607" s="16" t="n">
        <f aca="false">D4607*H4607</f>
        <v>1006.18</v>
      </c>
      <c r="L4607" s="16" t="n">
        <f aca="false">J4607-K4607</f>
        <v>395.47</v>
      </c>
    </row>
    <row r="4608" customFormat="false" ht="15" hidden="false" customHeight="false" outlineLevel="0" collapsed="false">
      <c r="A4608" s="12" t="n">
        <v>4607</v>
      </c>
      <c r="B4608" s="12" t="n">
        <v>2410</v>
      </c>
      <c r="C4608" s="12" t="n">
        <v>21</v>
      </c>
      <c r="D4608" s="12" t="n">
        <v>1</v>
      </c>
      <c r="E4608" s="16" t="n">
        <v>1439</v>
      </c>
      <c r="F4608" s="12" t="n">
        <v>0</v>
      </c>
      <c r="G4608" s="12" t="str">
        <f aca="false">INDEX(Products!$C$2:$C$181,MATCH(C4608,Products!$A$2:$A$181,0))</f>
        <v>Electronics</v>
      </c>
      <c r="H4608" s="16" t="n">
        <f aca="false">INDEX(Products!$E$2:$E$181,MATCH(C4608,Products!$A$2:$A$181,0))</f>
        <v>933.96</v>
      </c>
      <c r="I4608" s="12" t="str">
        <f aca="false">INDEX(Orders!$G$2:$G$3525,MATCH(B4608,Orders!$A$2:$A$3525,0))</f>
        <v>Delivered</v>
      </c>
      <c r="J4608" s="16" t="n">
        <f aca="false">D4608*E4608*(1-F4608/100)</f>
        <v>1439</v>
      </c>
      <c r="K4608" s="16" t="n">
        <f aca="false">D4608*H4608</f>
        <v>933.96</v>
      </c>
      <c r="L4608" s="16" t="n">
        <f aca="false">J4608-K4608</f>
        <v>505.04</v>
      </c>
    </row>
    <row r="4609" customFormat="false" ht="15" hidden="false" customHeight="false" outlineLevel="0" collapsed="false">
      <c r="A4609" s="12" t="n">
        <v>4608</v>
      </c>
      <c r="B4609" s="12" t="n">
        <v>2410</v>
      </c>
      <c r="C4609" s="12" t="n">
        <v>104</v>
      </c>
      <c r="D4609" s="12" t="n">
        <v>1</v>
      </c>
      <c r="E4609" s="16" t="n">
        <v>329</v>
      </c>
      <c r="F4609" s="12" t="n">
        <v>0</v>
      </c>
      <c r="G4609" s="12" t="str">
        <f aca="false">INDEX(Products!$C$2:$C$181,MATCH(C4609,Products!$A$2:$A$181,0))</f>
        <v>Beauty</v>
      </c>
      <c r="H4609" s="16" t="n">
        <f aca="false">INDEX(Products!$E$2:$E$181,MATCH(C4609,Products!$A$2:$A$181,0))</f>
        <v>224.61</v>
      </c>
      <c r="I4609" s="12" t="str">
        <f aca="false">INDEX(Orders!$G$2:$G$3525,MATCH(B4609,Orders!$A$2:$A$3525,0))</f>
        <v>Delivered</v>
      </c>
      <c r="J4609" s="16" t="n">
        <f aca="false">D4609*E4609*(1-F4609/100)</f>
        <v>329</v>
      </c>
      <c r="K4609" s="16" t="n">
        <f aca="false">D4609*H4609</f>
        <v>224.61</v>
      </c>
      <c r="L4609" s="16" t="n">
        <f aca="false">J4609-K4609</f>
        <v>104.39</v>
      </c>
    </row>
    <row r="4610" customFormat="false" ht="15" hidden="false" customHeight="false" outlineLevel="0" collapsed="false">
      <c r="A4610" s="12" t="n">
        <v>4609</v>
      </c>
      <c r="B4610" s="12" t="n">
        <v>2410</v>
      </c>
      <c r="C4610" s="12" t="n">
        <v>79</v>
      </c>
      <c r="D4610" s="12" t="n">
        <v>1</v>
      </c>
      <c r="E4610" s="16" t="n">
        <v>2119</v>
      </c>
      <c r="F4610" s="12" t="n">
        <v>0</v>
      </c>
      <c r="G4610" s="12" t="str">
        <f aca="false">INDEX(Products!$C$2:$C$181,MATCH(C4610,Products!$A$2:$A$181,0))</f>
        <v>Fashion</v>
      </c>
      <c r="H4610" s="16" t="n">
        <f aca="false">INDEX(Products!$E$2:$E$181,MATCH(C4610,Products!$A$2:$A$181,0))</f>
        <v>1488.22</v>
      </c>
      <c r="I4610" s="12" t="str">
        <f aca="false">INDEX(Orders!$G$2:$G$3525,MATCH(B4610,Orders!$A$2:$A$3525,0))</f>
        <v>Delivered</v>
      </c>
      <c r="J4610" s="16" t="n">
        <f aca="false">D4610*E4610*(1-F4610/100)</f>
        <v>2119</v>
      </c>
      <c r="K4610" s="16" t="n">
        <f aca="false">D4610*H4610</f>
        <v>1488.22</v>
      </c>
      <c r="L4610" s="16" t="n">
        <f aca="false">J4610-K4610</f>
        <v>630.78</v>
      </c>
    </row>
    <row r="4611" customFormat="false" ht="15" hidden="false" customHeight="false" outlineLevel="0" collapsed="false">
      <c r="A4611" s="12" t="n">
        <v>4610</v>
      </c>
      <c r="B4611" s="12" t="n">
        <v>2411</v>
      </c>
      <c r="C4611" s="12" t="n">
        <v>30</v>
      </c>
      <c r="D4611" s="12" t="n">
        <v>1</v>
      </c>
      <c r="E4611" s="16" t="n">
        <v>1049</v>
      </c>
      <c r="F4611" s="12" t="n">
        <v>0</v>
      </c>
      <c r="G4611" s="12" t="str">
        <f aca="false">INDEX(Products!$C$2:$C$181,MATCH(C4611,Products!$A$2:$A$181,0))</f>
        <v>Electronics</v>
      </c>
      <c r="H4611" s="16" t="n">
        <f aca="false">INDEX(Products!$E$2:$E$181,MATCH(C4611,Products!$A$2:$A$181,0))</f>
        <v>645.2</v>
      </c>
      <c r="I4611" s="12" t="str">
        <f aca="false">INDEX(Orders!$G$2:$G$3525,MATCH(B4611,Orders!$A$2:$A$3525,0))</f>
        <v>Delivered</v>
      </c>
      <c r="J4611" s="16" t="n">
        <f aca="false">D4611*E4611*(1-F4611/100)</f>
        <v>1049</v>
      </c>
      <c r="K4611" s="16" t="n">
        <f aca="false">D4611*H4611</f>
        <v>645.2</v>
      </c>
      <c r="L4611" s="16" t="n">
        <f aca="false">J4611-K4611</f>
        <v>403.8</v>
      </c>
    </row>
    <row r="4612" customFormat="false" ht="15" hidden="false" customHeight="false" outlineLevel="0" collapsed="false">
      <c r="A4612" s="12" t="n">
        <v>4611</v>
      </c>
      <c r="B4612" s="12" t="n">
        <v>2411</v>
      </c>
      <c r="C4612" s="12" t="n">
        <v>3</v>
      </c>
      <c r="D4612" s="12" t="n">
        <v>2</v>
      </c>
      <c r="E4612" s="16" t="n">
        <v>1619</v>
      </c>
      <c r="F4612" s="12" t="n">
        <v>5</v>
      </c>
      <c r="G4612" s="12" t="str">
        <f aca="false">INDEX(Products!$C$2:$C$181,MATCH(C4612,Products!$A$2:$A$181,0))</f>
        <v>Electronics</v>
      </c>
      <c r="H4612" s="16" t="n">
        <f aca="false">INDEX(Products!$E$2:$E$181,MATCH(C4612,Products!$A$2:$A$181,0))</f>
        <v>940.96</v>
      </c>
      <c r="I4612" s="12" t="str">
        <f aca="false">INDEX(Orders!$G$2:$G$3525,MATCH(B4612,Orders!$A$2:$A$3525,0))</f>
        <v>Delivered</v>
      </c>
      <c r="J4612" s="16" t="n">
        <f aca="false">D4612*E4612*(1-F4612/100)</f>
        <v>3076.1</v>
      </c>
      <c r="K4612" s="16" t="n">
        <f aca="false">D4612*H4612</f>
        <v>1881.92</v>
      </c>
      <c r="L4612" s="16" t="n">
        <f aca="false">J4612-K4612</f>
        <v>1194.18</v>
      </c>
    </row>
    <row r="4613" customFormat="false" ht="15" hidden="false" customHeight="false" outlineLevel="0" collapsed="false">
      <c r="A4613" s="12" t="n">
        <v>4612</v>
      </c>
      <c r="B4613" s="12" t="n">
        <v>2412</v>
      </c>
      <c r="C4613" s="12" t="n">
        <v>171</v>
      </c>
      <c r="D4613" s="12" t="n">
        <v>1</v>
      </c>
      <c r="E4613" s="16" t="n">
        <v>499</v>
      </c>
      <c r="F4613" s="12" t="n">
        <v>0</v>
      </c>
      <c r="G4613" s="12" t="str">
        <f aca="false">INDEX(Products!$C$2:$C$181,MATCH(C4613,Products!$A$2:$A$181,0))</f>
        <v>Books &amp; Stationery</v>
      </c>
      <c r="H4613" s="16" t="n">
        <f aca="false">INDEX(Products!$E$2:$E$181,MATCH(C4613,Products!$A$2:$A$181,0))</f>
        <v>321.7</v>
      </c>
      <c r="I4613" s="12" t="str">
        <f aca="false">INDEX(Orders!$G$2:$G$3525,MATCH(B4613,Orders!$A$2:$A$3525,0))</f>
        <v>Returned</v>
      </c>
      <c r="J4613" s="16" t="n">
        <f aca="false">D4613*E4613*(1-F4613/100)</f>
        <v>499</v>
      </c>
      <c r="K4613" s="16" t="n">
        <f aca="false">D4613*H4613</f>
        <v>321.7</v>
      </c>
      <c r="L4613" s="16" t="n">
        <f aca="false">J4613-K4613</f>
        <v>177.3</v>
      </c>
    </row>
    <row r="4614" customFormat="false" ht="15" hidden="false" customHeight="false" outlineLevel="0" collapsed="false">
      <c r="A4614" s="12" t="n">
        <v>4613</v>
      </c>
      <c r="B4614" s="12" t="n">
        <v>2412</v>
      </c>
      <c r="C4614" s="12" t="n">
        <v>110</v>
      </c>
      <c r="D4614" s="12" t="n">
        <v>1</v>
      </c>
      <c r="E4614" s="16" t="n">
        <v>1229</v>
      </c>
      <c r="F4614" s="12" t="n">
        <v>0</v>
      </c>
      <c r="G4614" s="12" t="str">
        <f aca="false">INDEX(Products!$C$2:$C$181,MATCH(C4614,Products!$A$2:$A$181,0))</f>
        <v>Beauty</v>
      </c>
      <c r="H4614" s="16" t="n">
        <f aca="false">INDEX(Products!$E$2:$E$181,MATCH(C4614,Products!$A$2:$A$181,0))</f>
        <v>884.69</v>
      </c>
      <c r="I4614" s="12" t="str">
        <f aca="false">INDEX(Orders!$G$2:$G$3525,MATCH(B4614,Orders!$A$2:$A$3525,0))</f>
        <v>Returned</v>
      </c>
      <c r="J4614" s="16" t="n">
        <f aca="false">D4614*E4614*(1-F4614/100)</f>
        <v>1229</v>
      </c>
      <c r="K4614" s="16" t="n">
        <f aca="false">D4614*H4614</f>
        <v>884.69</v>
      </c>
      <c r="L4614" s="16" t="n">
        <f aca="false">J4614-K4614</f>
        <v>344.31</v>
      </c>
    </row>
    <row r="4615" customFormat="false" ht="15" hidden="false" customHeight="false" outlineLevel="0" collapsed="false">
      <c r="A4615" s="12" t="n">
        <v>4614</v>
      </c>
      <c r="B4615" s="12" t="n">
        <v>2413</v>
      </c>
      <c r="C4615" s="12" t="n">
        <v>151</v>
      </c>
      <c r="D4615" s="12" t="n">
        <v>1</v>
      </c>
      <c r="E4615" s="16" t="n">
        <v>149</v>
      </c>
      <c r="F4615" s="12" t="n">
        <v>0</v>
      </c>
      <c r="G4615" s="12" t="str">
        <f aca="false">INDEX(Products!$C$2:$C$181,MATCH(C4615,Products!$A$2:$A$181,0))</f>
        <v>Books &amp; Stationery</v>
      </c>
      <c r="H4615" s="16" t="n">
        <f aca="false">INDEX(Products!$E$2:$E$181,MATCH(C4615,Products!$A$2:$A$181,0))</f>
        <v>97.78</v>
      </c>
      <c r="I4615" s="12" t="str">
        <f aca="false">INDEX(Orders!$G$2:$G$3525,MATCH(B4615,Orders!$A$2:$A$3525,0))</f>
        <v>Delivered</v>
      </c>
      <c r="J4615" s="16" t="n">
        <f aca="false">D4615*E4615*(1-F4615/100)</f>
        <v>149</v>
      </c>
      <c r="K4615" s="16" t="n">
        <f aca="false">D4615*H4615</f>
        <v>97.78</v>
      </c>
      <c r="L4615" s="16" t="n">
        <f aca="false">J4615-K4615</f>
        <v>51.22</v>
      </c>
    </row>
    <row r="4616" customFormat="false" ht="15" hidden="false" customHeight="false" outlineLevel="0" collapsed="false">
      <c r="A4616" s="12" t="n">
        <v>4615</v>
      </c>
      <c r="B4616" s="12" t="n">
        <v>2413</v>
      </c>
      <c r="C4616" s="12" t="n">
        <v>4</v>
      </c>
      <c r="D4616" s="12" t="n">
        <v>1</v>
      </c>
      <c r="E4616" s="16" t="n">
        <v>1109</v>
      </c>
      <c r="F4616" s="12" t="n">
        <v>0</v>
      </c>
      <c r="G4616" s="12" t="str">
        <f aca="false">INDEX(Products!$C$2:$C$181,MATCH(C4616,Products!$A$2:$A$181,0))</f>
        <v>Electronics</v>
      </c>
      <c r="H4616" s="16" t="n">
        <f aca="false">INDEX(Products!$E$2:$E$181,MATCH(C4616,Products!$A$2:$A$181,0))</f>
        <v>802.07</v>
      </c>
      <c r="I4616" s="12" t="str">
        <f aca="false">INDEX(Orders!$G$2:$G$3525,MATCH(B4616,Orders!$A$2:$A$3525,0))</f>
        <v>Delivered</v>
      </c>
      <c r="J4616" s="16" t="n">
        <f aca="false">D4616*E4616*(1-F4616/100)</f>
        <v>1109</v>
      </c>
      <c r="K4616" s="16" t="n">
        <f aca="false">D4616*H4616</f>
        <v>802.07</v>
      </c>
      <c r="L4616" s="16" t="n">
        <f aca="false">J4616-K4616</f>
        <v>306.93</v>
      </c>
    </row>
    <row r="4617" customFormat="false" ht="15" hidden="false" customHeight="false" outlineLevel="0" collapsed="false">
      <c r="A4617" s="12" t="n">
        <v>4616</v>
      </c>
      <c r="B4617" s="12" t="n">
        <v>2414</v>
      </c>
      <c r="C4617" s="12" t="n">
        <v>96</v>
      </c>
      <c r="D4617" s="12" t="n">
        <v>1</v>
      </c>
      <c r="E4617" s="16" t="n">
        <v>309</v>
      </c>
      <c r="F4617" s="12" t="n">
        <v>5</v>
      </c>
      <c r="G4617" s="12" t="str">
        <f aca="false">INDEX(Products!$C$2:$C$181,MATCH(C4617,Products!$A$2:$A$181,0))</f>
        <v>Beauty</v>
      </c>
      <c r="H4617" s="16" t="n">
        <f aca="false">INDEX(Products!$E$2:$E$181,MATCH(C4617,Products!$A$2:$A$181,0))</f>
        <v>225.4</v>
      </c>
      <c r="I4617" s="12" t="str">
        <f aca="false">INDEX(Orders!$G$2:$G$3525,MATCH(B4617,Orders!$A$2:$A$3525,0))</f>
        <v>Returned</v>
      </c>
      <c r="J4617" s="16" t="n">
        <f aca="false">D4617*E4617*(1-F4617/100)</f>
        <v>293.55</v>
      </c>
      <c r="K4617" s="16" t="n">
        <f aca="false">D4617*H4617</f>
        <v>225.4</v>
      </c>
      <c r="L4617" s="16" t="n">
        <f aca="false">J4617-K4617</f>
        <v>68.15</v>
      </c>
    </row>
    <row r="4618" customFormat="false" ht="15" hidden="false" customHeight="false" outlineLevel="0" collapsed="false">
      <c r="A4618" s="12" t="n">
        <v>4617</v>
      </c>
      <c r="B4618" s="12" t="n">
        <v>2415</v>
      </c>
      <c r="C4618" s="12" t="n">
        <v>123</v>
      </c>
      <c r="D4618" s="12" t="n">
        <v>1</v>
      </c>
      <c r="E4618" s="16" t="n">
        <v>319</v>
      </c>
      <c r="F4618" s="12" t="n">
        <v>0</v>
      </c>
      <c r="G4618" s="12" t="str">
        <f aca="false">INDEX(Products!$C$2:$C$181,MATCH(C4618,Products!$A$2:$A$181,0))</f>
        <v>Sports &amp; Fitness</v>
      </c>
      <c r="H4618" s="16" t="n">
        <f aca="false">INDEX(Products!$E$2:$E$181,MATCH(C4618,Products!$A$2:$A$181,0))</f>
        <v>234.68</v>
      </c>
      <c r="I4618" s="12" t="str">
        <f aca="false">INDEX(Orders!$G$2:$G$3525,MATCH(B4618,Orders!$A$2:$A$3525,0))</f>
        <v>Returned</v>
      </c>
      <c r="J4618" s="16" t="n">
        <f aca="false">D4618*E4618*(1-F4618/100)</f>
        <v>319</v>
      </c>
      <c r="K4618" s="16" t="n">
        <f aca="false">D4618*H4618</f>
        <v>234.68</v>
      </c>
      <c r="L4618" s="16" t="n">
        <f aca="false">J4618-K4618</f>
        <v>84.32</v>
      </c>
    </row>
    <row r="4619" customFormat="false" ht="15" hidden="false" customHeight="false" outlineLevel="0" collapsed="false">
      <c r="A4619" s="12" t="n">
        <v>4618</v>
      </c>
      <c r="B4619" s="12" t="n">
        <v>2416</v>
      </c>
      <c r="C4619" s="12" t="n">
        <v>1</v>
      </c>
      <c r="D4619" s="12" t="n">
        <v>1</v>
      </c>
      <c r="E4619" s="16" t="n">
        <v>2759</v>
      </c>
      <c r="F4619" s="12" t="n">
        <v>10</v>
      </c>
      <c r="G4619" s="12" t="str">
        <f aca="false">INDEX(Products!$C$2:$C$181,MATCH(C4619,Products!$A$2:$A$181,0))</f>
        <v>Electronics</v>
      </c>
      <c r="H4619" s="16" t="n">
        <f aca="false">INDEX(Products!$E$2:$E$181,MATCH(C4619,Products!$A$2:$A$181,0))</f>
        <v>2042.05</v>
      </c>
      <c r="I4619" s="12" t="str">
        <f aca="false">INDEX(Orders!$G$2:$G$3525,MATCH(B4619,Orders!$A$2:$A$3525,0))</f>
        <v>Delivered</v>
      </c>
      <c r="J4619" s="16" t="n">
        <f aca="false">D4619*E4619*(1-F4619/100)</f>
        <v>2483.1</v>
      </c>
      <c r="K4619" s="16" t="n">
        <f aca="false">D4619*H4619</f>
        <v>2042.05</v>
      </c>
      <c r="L4619" s="16" t="n">
        <f aca="false">J4619-K4619</f>
        <v>441.05</v>
      </c>
    </row>
    <row r="4620" customFormat="false" ht="15" hidden="false" customHeight="false" outlineLevel="0" collapsed="false">
      <c r="A4620" s="12" t="n">
        <v>4619</v>
      </c>
      <c r="B4620" s="12" t="n">
        <v>2417</v>
      </c>
      <c r="C4620" s="12" t="n">
        <v>94</v>
      </c>
      <c r="D4620" s="12" t="n">
        <v>1</v>
      </c>
      <c r="E4620" s="16" t="n">
        <v>1509</v>
      </c>
      <c r="F4620" s="12" t="n">
        <v>0</v>
      </c>
      <c r="G4620" s="12" t="str">
        <f aca="false">INDEX(Products!$C$2:$C$181,MATCH(C4620,Products!$A$2:$A$181,0))</f>
        <v>Beauty</v>
      </c>
      <c r="H4620" s="16" t="n">
        <f aca="false">INDEX(Products!$E$2:$E$181,MATCH(C4620,Products!$A$2:$A$181,0))</f>
        <v>997.51</v>
      </c>
      <c r="I4620" s="12" t="str">
        <f aca="false">INDEX(Orders!$G$2:$G$3525,MATCH(B4620,Orders!$A$2:$A$3525,0))</f>
        <v>Delivered</v>
      </c>
      <c r="J4620" s="16" t="n">
        <f aca="false">D4620*E4620*(1-F4620/100)</f>
        <v>1509</v>
      </c>
      <c r="K4620" s="16" t="n">
        <f aca="false">D4620*H4620</f>
        <v>997.51</v>
      </c>
      <c r="L4620" s="16" t="n">
        <f aca="false">J4620-K4620</f>
        <v>511.49</v>
      </c>
    </row>
    <row r="4621" customFormat="false" ht="15" hidden="false" customHeight="false" outlineLevel="0" collapsed="false">
      <c r="A4621" s="12" t="n">
        <v>4620</v>
      </c>
      <c r="B4621" s="12" t="n">
        <v>2417</v>
      </c>
      <c r="C4621" s="12" t="n">
        <v>8</v>
      </c>
      <c r="D4621" s="12" t="n">
        <v>1</v>
      </c>
      <c r="E4621" s="16" t="n">
        <v>1759</v>
      </c>
      <c r="F4621" s="12" t="n">
        <v>5</v>
      </c>
      <c r="G4621" s="12" t="str">
        <f aca="false">INDEX(Products!$C$2:$C$181,MATCH(C4621,Products!$A$2:$A$181,0))</f>
        <v>Electronics</v>
      </c>
      <c r="H4621" s="16" t="n">
        <f aca="false">INDEX(Products!$E$2:$E$181,MATCH(C4621,Products!$A$2:$A$181,0))</f>
        <v>1031.97</v>
      </c>
      <c r="I4621" s="12" t="str">
        <f aca="false">INDEX(Orders!$G$2:$G$3525,MATCH(B4621,Orders!$A$2:$A$3525,0))</f>
        <v>Delivered</v>
      </c>
      <c r="J4621" s="16" t="n">
        <f aca="false">D4621*E4621*(1-F4621/100)</f>
        <v>1671.05</v>
      </c>
      <c r="K4621" s="16" t="n">
        <f aca="false">D4621*H4621</f>
        <v>1031.97</v>
      </c>
      <c r="L4621" s="16" t="n">
        <f aca="false">J4621-K4621</f>
        <v>639.08</v>
      </c>
    </row>
    <row r="4622" customFormat="false" ht="15" hidden="false" customHeight="false" outlineLevel="0" collapsed="false">
      <c r="A4622" s="12" t="n">
        <v>4621</v>
      </c>
      <c r="B4622" s="12" t="n">
        <v>2417</v>
      </c>
      <c r="C4622" s="12" t="n">
        <v>86</v>
      </c>
      <c r="D4622" s="12" t="n">
        <v>1</v>
      </c>
      <c r="E4622" s="16" t="n">
        <v>2139</v>
      </c>
      <c r="F4622" s="12" t="n">
        <v>5</v>
      </c>
      <c r="G4622" s="12" t="str">
        <f aca="false">INDEX(Products!$C$2:$C$181,MATCH(C4622,Products!$A$2:$A$181,0))</f>
        <v>Fashion</v>
      </c>
      <c r="H4622" s="16" t="n">
        <f aca="false">INDEX(Products!$E$2:$E$181,MATCH(C4622,Products!$A$2:$A$181,0))</f>
        <v>1183.55</v>
      </c>
      <c r="I4622" s="12" t="str">
        <f aca="false">INDEX(Orders!$G$2:$G$3525,MATCH(B4622,Orders!$A$2:$A$3525,0))</f>
        <v>Delivered</v>
      </c>
      <c r="J4622" s="16" t="n">
        <f aca="false">D4622*E4622*(1-F4622/100)</f>
        <v>2032.05</v>
      </c>
      <c r="K4622" s="16" t="n">
        <f aca="false">D4622*H4622</f>
        <v>1183.55</v>
      </c>
      <c r="L4622" s="16" t="n">
        <f aca="false">J4622-K4622</f>
        <v>848.5</v>
      </c>
    </row>
    <row r="4623" customFormat="false" ht="15" hidden="false" customHeight="false" outlineLevel="0" collapsed="false">
      <c r="A4623" s="12" t="n">
        <v>4622</v>
      </c>
      <c r="B4623" s="12" t="n">
        <v>2417</v>
      </c>
      <c r="C4623" s="12" t="n">
        <v>141</v>
      </c>
      <c r="D4623" s="12" t="n">
        <v>1</v>
      </c>
      <c r="E4623" s="16" t="n">
        <v>3599</v>
      </c>
      <c r="F4623" s="12" t="n">
        <v>10</v>
      </c>
      <c r="G4623" s="12" t="str">
        <f aca="false">INDEX(Products!$C$2:$C$181,MATCH(C4623,Products!$A$2:$A$181,0))</f>
        <v>Sports &amp; Fitness</v>
      </c>
      <c r="H4623" s="16" t="n">
        <f aca="false">INDEX(Products!$E$2:$E$181,MATCH(C4623,Products!$A$2:$A$181,0))</f>
        <v>2222.74</v>
      </c>
      <c r="I4623" s="12" t="str">
        <f aca="false">INDEX(Orders!$G$2:$G$3525,MATCH(B4623,Orders!$A$2:$A$3525,0))</f>
        <v>Delivered</v>
      </c>
      <c r="J4623" s="16" t="n">
        <f aca="false">D4623*E4623*(1-F4623/100)</f>
        <v>3239.1</v>
      </c>
      <c r="K4623" s="16" t="n">
        <f aca="false">D4623*H4623</f>
        <v>2222.74</v>
      </c>
      <c r="L4623" s="16" t="n">
        <f aca="false">J4623-K4623</f>
        <v>1016.36</v>
      </c>
    </row>
    <row r="4624" customFormat="false" ht="15" hidden="false" customHeight="false" outlineLevel="0" collapsed="false">
      <c r="A4624" s="12" t="n">
        <v>4623</v>
      </c>
      <c r="B4624" s="12" t="n">
        <v>2418</v>
      </c>
      <c r="C4624" s="12" t="n">
        <v>62</v>
      </c>
      <c r="D4624" s="12" t="n">
        <v>1</v>
      </c>
      <c r="E4624" s="16" t="n">
        <v>1169</v>
      </c>
      <c r="F4624" s="12" t="n">
        <v>5</v>
      </c>
      <c r="G4624" s="12" t="str">
        <f aca="false">INDEX(Products!$C$2:$C$181,MATCH(C4624,Products!$A$2:$A$181,0))</f>
        <v>Fashion</v>
      </c>
      <c r="H4624" s="16" t="n">
        <f aca="false">INDEX(Products!$E$2:$E$181,MATCH(C4624,Products!$A$2:$A$181,0))</f>
        <v>668.68</v>
      </c>
      <c r="I4624" s="12" t="str">
        <f aca="false">INDEX(Orders!$G$2:$G$3525,MATCH(B4624,Orders!$A$2:$A$3525,0))</f>
        <v>Returned</v>
      </c>
      <c r="J4624" s="16" t="n">
        <f aca="false">D4624*E4624*(1-F4624/100)</f>
        <v>1110.55</v>
      </c>
      <c r="K4624" s="16" t="n">
        <f aca="false">D4624*H4624</f>
        <v>668.68</v>
      </c>
      <c r="L4624" s="16" t="n">
        <f aca="false">J4624-K4624</f>
        <v>441.87</v>
      </c>
    </row>
    <row r="4625" customFormat="false" ht="15" hidden="false" customHeight="false" outlineLevel="0" collapsed="false">
      <c r="A4625" s="12" t="n">
        <v>4624</v>
      </c>
      <c r="B4625" s="12" t="n">
        <v>2418</v>
      </c>
      <c r="C4625" s="12" t="n">
        <v>6</v>
      </c>
      <c r="D4625" s="12" t="n">
        <v>1</v>
      </c>
      <c r="E4625" s="16" t="n">
        <v>919</v>
      </c>
      <c r="F4625" s="12" t="n">
        <v>0</v>
      </c>
      <c r="G4625" s="12" t="str">
        <f aca="false">INDEX(Products!$C$2:$C$181,MATCH(C4625,Products!$A$2:$A$181,0))</f>
        <v>Electronics</v>
      </c>
      <c r="H4625" s="16" t="n">
        <f aca="false">INDEX(Products!$E$2:$E$181,MATCH(C4625,Products!$A$2:$A$181,0))</f>
        <v>683.72</v>
      </c>
      <c r="I4625" s="12" t="str">
        <f aca="false">INDEX(Orders!$G$2:$G$3525,MATCH(B4625,Orders!$A$2:$A$3525,0))</f>
        <v>Returned</v>
      </c>
      <c r="J4625" s="16" t="n">
        <f aca="false">D4625*E4625*(1-F4625/100)</f>
        <v>919</v>
      </c>
      <c r="K4625" s="16" t="n">
        <f aca="false">D4625*H4625</f>
        <v>683.72</v>
      </c>
      <c r="L4625" s="16" t="n">
        <f aca="false">J4625-K4625</f>
        <v>235.28</v>
      </c>
    </row>
    <row r="4626" customFormat="false" ht="15" hidden="false" customHeight="false" outlineLevel="0" collapsed="false">
      <c r="A4626" s="12" t="n">
        <v>4625</v>
      </c>
      <c r="B4626" s="12" t="n">
        <v>2419</v>
      </c>
      <c r="C4626" s="12" t="n">
        <v>37</v>
      </c>
      <c r="D4626" s="12" t="n">
        <v>3</v>
      </c>
      <c r="E4626" s="16" t="n">
        <v>439</v>
      </c>
      <c r="F4626" s="12" t="n">
        <v>20</v>
      </c>
      <c r="G4626" s="12" t="str">
        <f aca="false">INDEX(Products!$C$2:$C$181,MATCH(C4626,Products!$A$2:$A$181,0))</f>
        <v>Home &amp; Kitchen</v>
      </c>
      <c r="H4626" s="16" t="n">
        <f aca="false">INDEX(Products!$E$2:$E$181,MATCH(C4626,Products!$A$2:$A$181,0))</f>
        <v>313.05</v>
      </c>
      <c r="I4626" s="12" t="str">
        <f aca="false">INDEX(Orders!$G$2:$G$3525,MATCH(B4626,Orders!$A$2:$A$3525,0))</f>
        <v>Delivered</v>
      </c>
      <c r="J4626" s="16" t="n">
        <f aca="false">D4626*E4626*(1-F4626/100)</f>
        <v>1053.6</v>
      </c>
      <c r="K4626" s="16" t="n">
        <f aca="false">D4626*H4626</f>
        <v>939.15</v>
      </c>
      <c r="L4626" s="16" t="n">
        <f aca="false">J4626-K4626</f>
        <v>114.45</v>
      </c>
    </row>
    <row r="4627" customFormat="false" ht="15" hidden="false" customHeight="false" outlineLevel="0" collapsed="false">
      <c r="A4627" s="12" t="n">
        <v>4626</v>
      </c>
      <c r="B4627" s="12" t="n">
        <v>2420</v>
      </c>
      <c r="C4627" s="12" t="n">
        <v>30</v>
      </c>
      <c r="D4627" s="12" t="n">
        <v>1</v>
      </c>
      <c r="E4627" s="16" t="n">
        <v>1049</v>
      </c>
      <c r="F4627" s="12" t="n">
        <v>0</v>
      </c>
      <c r="G4627" s="12" t="str">
        <f aca="false">INDEX(Products!$C$2:$C$181,MATCH(C4627,Products!$A$2:$A$181,0))</f>
        <v>Electronics</v>
      </c>
      <c r="H4627" s="16" t="n">
        <f aca="false">INDEX(Products!$E$2:$E$181,MATCH(C4627,Products!$A$2:$A$181,0))</f>
        <v>645.2</v>
      </c>
      <c r="I4627" s="12" t="str">
        <f aca="false">INDEX(Orders!$G$2:$G$3525,MATCH(B4627,Orders!$A$2:$A$3525,0))</f>
        <v>Delivered</v>
      </c>
      <c r="J4627" s="16" t="n">
        <f aca="false">D4627*E4627*(1-F4627/100)</f>
        <v>1049</v>
      </c>
      <c r="K4627" s="16" t="n">
        <f aca="false">D4627*H4627</f>
        <v>645.2</v>
      </c>
      <c r="L4627" s="16" t="n">
        <f aca="false">J4627-K4627</f>
        <v>403.8</v>
      </c>
    </row>
    <row r="4628" customFormat="false" ht="15" hidden="false" customHeight="false" outlineLevel="0" collapsed="false">
      <c r="A4628" s="12" t="n">
        <v>4627</v>
      </c>
      <c r="B4628" s="12" t="n">
        <v>2420</v>
      </c>
      <c r="C4628" s="12" t="n">
        <v>86</v>
      </c>
      <c r="D4628" s="12" t="n">
        <v>1</v>
      </c>
      <c r="E4628" s="16" t="n">
        <v>2139</v>
      </c>
      <c r="F4628" s="12" t="n">
        <v>0</v>
      </c>
      <c r="G4628" s="12" t="str">
        <f aca="false">INDEX(Products!$C$2:$C$181,MATCH(C4628,Products!$A$2:$A$181,0))</f>
        <v>Fashion</v>
      </c>
      <c r="H4628" s="16" t="n">
        <f aca="false">INDEX(Products!$E$2:$E$181,MATCH(C4628,Products!$A$2:$A$181,0))</f>
        <v>1183.55</v>
      </c>
      <c r="I4628" s="12" t="str">
        <f aca="false">INDEX(Orders!$G$2:$G$3525,MATCH(B4628,Orders!$A$2:$A$3525,0))</f>
        <v>Delivered</v>
      </c>
      <c r="J4628" s="16" t="n">
        <f aca="false">D4628*E4628*(1-F4628/100)</f>
        <v>2139</v>
      </c>
      <c r="K4628" s="16" t="n">
        <f aca="false">D4628*H4628</f>
        <v>1183.55</v>
      </c>
      <c r="L4628" s="16" t="n">
        <f aca="false">J4628-K4628</f>
        <v>955.45</v>
      </c>
    </row>
    <row r="4629" customFormat="false" ht="15" hidden="false" customHeight="false" outlineLevel="0" collapsed="false">
      <c r="A4629" s="12" t="n">
        <v>4628</v>
      </c>
      <c r="B4629" s="12" t="n">
        <v>2421</v>
      </c>
      <c r="C4629" s="12" t="n">
        <v>132</v>
      </c>
      <c r="D4629" s="12" t="n">
        <v>1</v>
      </c>
      <c r="E4629" s="16" t="n">
        <v>789</v>
      </c>
      <c r="F4629" s="12" t="n">
        <v>0</v>
      </c>
      <c r="G4629" s="12" t="str">
        <f aca="false">INDEX(Products!$C$2:$C$181,MATCH(C4629,Products!$A$2:$A$181,0))</f>
        <v>Sports &amp; Fitness</v>
      </c>
      <c r="H4629" s="16" t="n">
        <f aca="false">INDEX(Products!$E$2:$E$181,MATCH(C4629,Products!$A$2:$A$181,0))</f>
        <v>515.74</v>
      </c>
      <c r="I4629" s="12" t="str">
        <f aca="false">INDEX(Orders!$G$2:$G$3525,MATCH(B4629,Orders!$A$2:$A$3525,0))</f>
        <v>Delivered</v>
      </c>
      <c r="J4629" s="16" t="n">
        <f aca="false">D4629*E4629*(1-F4629/100)</f>
        <v>789</v>
      </c>
      <c r="K4629" s="16" t="n">
        <f aca="false">D4629*H4629</f>
        <v>515.74</v>
      </c>
      <c r="L4629" s="16" t="n">
        <f aca="false">J4629-K4629</f>
        <v>273.26</v>
      </c>
    </row>
    <row r="4630" customFormat="false" ht="15" hidden="false" customHeight="false" outlineLevel="0" collapsed="false">
      <c r="A4630" s="12" t="n">
        <v>4629</v>
      </c>
      <c r="B4630" s="12" t="n">
        <v>2422</v>
      </c>
      <c r="C4630" s="12" t="n">
        <v>93</v>
      </c>
      <c r="D4630" s="12" t="n">
        <v>2</v>
      </c>
      <c r="E4630" s="16" t="n">
        <v>589</v>
      </c>
      <c r="F4630" s="12" t="n">
        <v>5</v>
      </c>
      <c r="G4630" s="12" t="str">
        <f aca="false">INDEX(Products!$C$2:$C$181,MATCH(C4630,Products!$A$2:$A$181,0))</f>
        <v>Beauty</v>
      </c>
      <c r="H4630" s="16" t="n">
        <f aca="false">INDEX(Products!$E$2:$E$181,MATCH(C4630,Products!$A$2:$A$181,0))</f>
        <v>401.7</v>
      </c>
      <c r="I4630" s="12" t="str">
        <f aca="false">INDEX(Orders!$G$2:$G$3525,MATCH(B4630,Orders!$A$2:$A$3525,0))</f>
        <v>Delivered</v>
      </c>
      <c r="J4630" s="16" t="n">
        <f aca="false">D4630*E4630*(1-F4630/100)</f>
        <v>1119.1</v>
      </c>
      <c r="K4630" s="16" t="n">
        <f aca="false">D4630*H4630</f>
        <v>803.4</v>
      </c>
      <c r="L4630" s="16" t="n">
        <f aca="false">J4630-K4630</f>
        <v>315.7</v>
      </c>
    </row>
    <row r="4631" customFormat="false" ht="15" hidden="false" customHeight="false" outlineLevel="0" collapsed="false">
      <c r="A4631" s="12" t="n">
        <v>4630</v>
      </c>
      <c r="B4631" s="12" t="n">
        <v>2423</v>
      </c>
      <c r="C4631" s="12" t="n">
        <v>98</v>
      </c>
      <c r="D4631" s="12" t="n">
        <v>3</v>
      </c>
      <c r="E4631" s="16" t="n">
        <v>719</v>
      </c>
      <c r="F4631" s="12" t="n">
        <v>0</v>
      </c>
      <c r="G4631" s="12" t="str">
        <f aca="false">INDEX(Products!$C$2:$C$181,MATCH(C4631,Products!$A$2:$A$181,0))</f>
        <v>Beauty</v>
      </c>
      <c r="H4631" s="16" t="n">
        <f aca="false">INDEX(Products!$E$2:$E$181,MATCH(C4631,Products!$A$2:$A$181,0))</f>
        <v>445.67</v>
      </c>
      <c r="I4631" s="12" t="str">
        <f aca="false">INDEX(Orders!$G$2:$G$3525,MATCH(B4631,Orders!$A$2:$A$3525,0))</f>
        <v>Delivered</v>
      </c>
      <c r="J4631" s="16" t="n">
        <f aca="false">D4631*E4631*(1-F4631/100)</f>
        <v>2157</v>
      </c>
      <c r="K4631" s="16" t="n">
        <f aca="false">D4631*H4631</f>
        <v>1337.01</v>
      </c>
      <c r="L4631" s="16" t="n">
        <f aca="false">J4631-K4631</f>
        <v>819.99</v>
      </c>
    </row>
    <row r="4632" customFormat="false" ht="15" hidden="false" customHeight="false" outlineLevel="0" collapsed="false">
      <c r="A4632" s="12" t="n">
        <v>4631</v>
      </c>
      <c r="B4632" s="12" t="n">
        <v>2423</v>
      </c>
      <c r="C4632" s="12" t="n">
        <v>46</v>
      </c>
      <c r="D4632" s="12" t="n">
        <v>1</v>
      </c>
      <c r="E4632" s="16" t="n">
        <v>959</v>
      </c>
      <c r="F4632" s="12" t="n">
        <v>0</v>
      </c>
      <c r="G4632" s="12" t="str">
        <f aca="false">INDEX(Products!$C$2:$C$181,MATCH(C4632,Products!$A$2:$A$181,0))</f>
        <v>Home &amp; Kitchen</v>
      </c>
      <c r="H4632" s="16" t="n">
        <f aca="false">INDEX(Products!$E$2:$E$181,MATCH(C4632,Products!$A$2:$A$181,0))</f>
        <v>664.25</v>
      </c>
      <c r="I4632" s="12" t="str">
        <f aca="false">INDEX(Orders!$G$2:$G$3525,MATCH(B4632,Orders!$A$2:$A$3525,0))</f>
        <v>Delivered</v>
      </c>
      <c r="J4632" s="16" t="n">
        <f aca="false">D4632*E4632*(1-F4632/100)</f>
        <v>959</v>
      </c>
      <c r="K4632" s="16" t="n">
        <f aca="false">D4632*H4632</f>
        <v>664.25</v>
      </c>
      <c r="L4632" s="16" t="n">
        <f aca="false">J4632-K4632</f>
        <v>294.75</v>
      </c>
    </row>
    <row r="4633" customFormat="false" ht="15" hidden="false" customHeight="false" outlineLevel="0" collapsed="false">
      <c r="A4633" s="12" t="n">
        <v>4632</v>
      </c>
      <c r="B4633" s="12" t="n">
        <v>2424</v>
      </c>
      <c r="C4633" s="12" t="n">
        <v>34</v>
      </c>
      <c r="D4633" s="12" t="n">
        <v>1</v>
      </c>
      <c r="E4633" s="16" t="n">
        <v>1059</v>
      </c>
      <c r="F4633" s="12" t="n">
        <v>0</v>
      </c>
      <c r="G4633" s="12" t="str">
        <f aca="false">INDEX(Products!$C$2:$C$181,MATCH(C4633,Products!$A$2:$A$181,0))</f>
        <v>Home &amp; Kitchen</v>
      </c>
      <c r="H4633" s="16" t="n">
        <f aca="false">INDEX(Products!$E$2:$E$181,MATCH(C4633,Products!$A$2:$A$181,0))</f>
        <v>752.36</v>
      </c>
      <c r="I4633" s="12" t="str">
        <f aca="false">INDEX(Orders!$G$2:$G$3525,MATCH(B4633,Orders!$A$2:$A$3525,0))</f>
        <v>Delivered</v>
      </c>
      <c r="J4633" s="16" t="n">
        <f aca="false">D4633*E4633*(1-F4633/100)</f>
        <v>1059</v>
      </c>
      <c r="K4633" s="16" t="n">
        <f aca="false">D4633*H4633</f>
        <v>752.36</v>
      </c>
      <c r="L4633" s="16" t="n">
        <f aca="false">J4633-K4633</f>
        <v>306.64</v>
      </c>
    </row>
    <row r="4634" customFormat="false" ht="15" hidden="false" customHeight="false" outlineLevel="0" collapsed="false">
      <c r="A4634" s="12" t="n">
        <v>4633</v>
      </c>
      <c r="B4634" s="12" t="n">
        <v>2425</v>
      </c>
      <c r="C4634" s="12" t="n">
        <v>161</v>
      </c>
      <c r="D4634" s="12" t="n">
        <v>1</v>
      </c>
      <c r="E4634" s="16" t="n">
        <v>549</v>
      </c>
      <c r="F4634" s="12" t="n">
        <v>0</v>
      </c>
      <c r="G4634" s="12" t="str">
        <f aca="false">INDEX(Products!$C$2:$C$181,MATCH(C4634,Products!$A$2:$A$181,0))</f>
        <v>Books &amp; Stationery</v>
      </c>
      <c r="H4634" s="16" t="n">
        <f aca="false">INDEX(Products!$E$2:$E$181,MATCH(C4634,Products!$A$2:$A$181,0))</f>
        <v>380.41</v>
      </c>
      <c r="I4634" s="12" t="str">
        <f aca="false">INDEX(Orders!$G$2:$G$3525,MATCH(B4634,Orders!$A$2:$A$3525,0))</f>
        <v>Delivered</v>
      </c>
      <c r="J4634" s="16" t="n">
        <f aca="false">D4634*E4634*(1-F4634/100)</f>
        <v>549</v>
      </c>
      <c r="K4634" s="16" t="n">
        <f aca="false">D4634*H4634</f>
        <v>380.41</v>
      </c>
      <c r="L4634" s="16" t="n">
        <f aca="false">J4634-K4634</f>
        <v>168.59</v>
      </c>
    </row>
    <row r="4635" customFormat="false" ht="15" hidden="false" customHeight="false" outlineLevel="0" collapsed="false">
      <c r="A4635" s="12" t="n">
        <v>4634</v>
      </c>
      <c r="B4635" s="12" t="n">
        <v>2425</v>
      </c>
      <c r="C4635" s="12" t="n">
        <v>120</v>
      </c>
      <c r="D4635" s="12" t="n">
        <v>2</v>
      </c>
      <c r="E4635" s="16" t="n">
        <v>1229</v>
      </c>
      <c r="F4635" s="12" t="n">
        <v>0</v>
      </c>
      <c r="G4635" s="12" t="str">
        <f aca="false">INDEX(Products!$C$2:$C$181,MATCH(C4635,Products!$A$2:$A$181,0))</f>
        <v>Beauty</v>
      </c>
      <c r="H4635" s="16" t="n">
        <f aca="false">INDEX(Products!$E$2:$E$181,MATCH(C4635,Products!$A$2:$A$181,0))</f>
        <v>719.48</v>
      </c>
      <c r="I4635" s="12" t="str">
        <f aca="false">INDEX(Orders!$G$2:$G$3525,MATCH(B4635,Orders!$A$2:$A$3525,0))</f>
        <v>Delivered</v>
      </c>
      <c r="J4635" s="16" t="n">
        <f aca="false">D4635*E4635*(1-F4635/100)</f>
        <v>2458</v>
      </c>
      <c r="K4635" s="16" t="n">
        <f aca="false">D4635*H4635</f>
        <v>1438.96</v>
      </c>
      <c r="L4635" s="16" t="n">
        <f aca="false">J4635-K4635</f>
        <v>1019.04</v>
      </c>
    </row>
    <row r="4636" customFormat="false" ht="15" hidden="false" customHeight="false" outlineLevel="0" collapsed="false">
      <c r="A4636" s="12" t="n">
        <v>4635</v>
      </c>
      <c r="B4636" s="12" t="n">
        <v>2426</v>
      </c>
      <c r="C4636" s="12" t="n">
        <v>27</v>
      </c>
      <c r="D4636" s="12" t="n">
        <v>1</v>
      </c>
      <c r="E4636" s="16" t="n">
        <v>5699</v>
      </c>
      <c r="F4636" s="12" t="n">
        <v>0</v>
      </c>
      <c r="G4636" s="12" t="str">
        <f aca="false">INDEX(Products!$C$2:$C$181,MATCH(C4636,Products!$A$2:$A$181,0))</f>
        <v>Electronics</v>
      </c>
      <c r="H4636" s="16" t="n">
        <f aca="false">INDEX(Products!$E$2:$E$181,MATCH(C4636,Products!$A$2:$A$181,0))</f>
        <v>4154.37</v>
      </c>
      <c r="I4636" s="12" t="str">
        <f aca="false">INDEX(Orders!$G$2:$G$3525,MATCH(B4636,Orders!$A$2:$A$3525,0))</f>
        <v>Delivered</v>
      </c>
      <c r="J4636" s="16" t="n">
        <f aca="false">D4636*E4636*(1-F4636/100)</f>
        <v>5699</v>
      </c>
      <c r="K4636" s="16" t="n">
        <f aca="false">D4636*H4636</f>
        <v>4154.37</v>
      </c>
      <c r="L4636" s="16" t="n">
        <f aca="false">J4636-K4636</f>
        <v>1544.63</v>
      </c>
    </row>
    <row r="4637" customFormat="false" ht="15" hidden="false" customHeight="false" outlineLevel="0" collapsed="false">
      <c r="A4637" s="12" t="n">
        <v>4636</v>
      </c>
      <c r="B4637" s="12" t="n">
        <v>2427</v>
      </c>
      <c r="C4637" s="12" t="n">
        <v>101</v>
      </c>
      <c r="D4637" s="12" t="n">
        <v>1</v>
      </c>
      <c r="E4637" s="16" t="n">
        <v>1219</v>
      </c>
      <c r="F4637" s="12" t="n">
        <v>5</v>
      </c>
      <c r="G4637" s="12" t="str">
        <f aca="false">INDEX(Products!$C$2:$C$181,MATCH(C4637,Products!$A$2:$A$181,0))</f>
        <v>Beauty</v>
      </c>
      <c r="H4637" s="16" t="n">
        <f aca="false">INDEX(Products!$E$2:$E$181,MATCH(C4637,Products!$A$2:$A$181,0))</f>
        <v>690.96</v>
      </c>
      <c r="I4637" s="12" t="str">
        <f aca="false">INDEX(Orders!$G$2:$G$3525,MATCH(B4637,Orders!$A$2:$A$3525,0))</f>
        <v>Cancelled</v>
      </c>
      <c r="J4637" s="16" t="n">
        <f aca="false">D4637*E4637*(1-F4637/100)</f>
        <v>1158.05</v>
      </c>
      <c r="K4637" s="16" t="n">
        <f aca="false">D4637*H4637</f>
        <v>690.96</v>
      </c>
      <c r="L4637" s="16" t="n">
        <f aca="false">J4637-K4637</f>
        <v>467.09</v>
      </c>
    </row>
    <row r="4638" customFormat="false" ht="15" hidden="false" customHeight="false" outlineLevel="0" collapsed="false">
      <c r="A4638" s="12" t="n">
        <v>4637</v>
      </c>
      <c r="B4638" s="12" t="n">
        <v>2428</v>
      </c>
      <c r="C4638" s="12" t="n">
        <v>175</v>
      </c>
      <c r="D4638" s="12" t="n">
        <v>2</v>
      </c>
      <c r="E4638" s="16" t="n">
        <v>409</v>
      </c>
      <c r="F4638" s="12" t="n">
        <v>0</v>
      </c>
      <c r="G4638" s="12" t="str">
        <f aca="false">INDEX(Products!$C$2:$C$181,MATCH(C4638,Products!$A$2:$A$181,0))</f>
        <v>Books &amp; Stationery</v>
      </c>
      <c r="H4638" s="16" t="n">
        <f aca="false">INDEX(Products!$E$2:$E$181,MATCH(C4638,Products!$A$2:$A$181,0))</f>
        <v>276.15</v>
      </c>
      <c r="I4638" s="12" t="str">
        <f aca="false">INDEX(Orders!$G$2:$G$3525,MATCH(B4638,Orders!$A$2:$A$3525,0))</f>
        <v>Delivered</v>
      </c>
      <c r="J4638" s="16" t="n">
        <f aca="false">D4638*E4638*(1-F4638/100)</f>
        <v>818</v>
      </c>
      <c r="K4638" s="16" t="n">
        <f aca="false">D4638*H4638</f>
        <v>552.3</v>
      </c>
      <c r="L4638" s="16" t="n">
        <f aca="false">J4638-K4638</f>
        <v>265.7</v>
      </c>
    </row>
    <row r="4639" customFormat="false" ht="15" hidden="false" customHeight="false" outlineLevel="0" collapsed="false">
      <c r="A4639" s="12" t="n">
        <v>4638</v>
      </c>
      <c r="B4639" s="12" t="n">
        <v>2429</v>
      </c>
      <c r="C4639" s="12" t="n">
        <v>144</v>
      </c>
      <c r="D4639" s="12" t="n">
        <v>1</v>
      </c>
      <c r="E4639" s="16" t="n">
        <v>2009</v>
      </c>
      <c r="F4639" s="12" t="n">
        <v>5</v>
      </c>
      <c r="G4639" s="12" t="str">
        <f aca="false">INDEX(Products!$C$2:$C$181,MATCH(C4639,Products!$A$2:$A$181,0))</f>
        <v>Sports &amp; Fitness</v>
      </c>
      <c r="H4639" s="16" t="n">
        <f aca="false">INDEX(Products!$E$2:$E$181,MATCH(C4639,Products!$A$2:$A$181,0))</f>
        <v>1322.98</v>
      </c>
      <c r="I4639" s="12" t="str">
        <f aca="false">INDEX(Orders!$G$2:$G$3525,MATCH(B4639,Orders!$A$2:$A$3525,0))</f>
        <v>Delivered</v>
      </c>
      <c r="J4639" s="16" t="n">
        <f aca="false">D4639*E4639*(1-F4639/100)</f>
        <v>1908.55</v>
      </c>
      <c r="K4639" s="16" t="n">
        <f aca="false">D4639*H4639</f>
        <v>1322.98</v>
      </c>
      <c r="L4639" s="16" t="n">
        <f aca="false">J4639-K4639</f>
        <v>585.57</v>
      </c>
    </row>
    <row r="4640" customFormat="false" ht="15" hidden="false" customHeight="false" outlineLevel="0" collapsed="false">
      <c r="A4640" s="12" t="n">
        <v>4639</v>
      </c>
      <c r="B4640" s="12" t="n">
        <v>2429</v>
      </c>
      <c r="C4640" s="12" t="n">
        <v>55</v>
      </c>
      <c r="D4640" s="12" t="n">
        <v>1</v>
      </c>
      <c r="E4640" s="16" t="n">
        <v>1459</v>
      </c>
      <c r="F4640" s="12" t="n">
        <v>10</v>
      </c>
      <c r="G4640" s="12" t="str">
        <f aca="false">INDEX(Products!$C$2:$C$181,MATCH(C4640,Products!$A$2:$A$181,0))</f>
        <v>Home &amp; Kitchen</v>
      </c>
      <c r="H4640" s="16" t="n">
        <f aca="false">INDEX(Products!$E$2:$E$181,MATCH(C4640,Products!$A$2:$A$181,0))</f>
        <v>824.91</v>
      </c>
      <c r="I4640" s="12" t="str">
        <f aca="false">INDEX(Orders!$G$2:$G$3525,MATCH(B4640,Orders!$A$2:$A$3525,0))</f>
        <v>Delivered</v>
      </c>
      <c r="J4640" s="16" t="n">
        <f aca="false">D4640*E4640*(1-F4640/100)</f>
        <v>1313.1</v>
      </c>
      <c r="K4640" s="16" t="n">
        <f aca="false">D4640*H4640</f>
        <v>824.91</v>
      </c>
      <c r="L4640" s="16" t="n">
        <f aca="false">J4640-K4640</f>
        <v>488.19</v>
      </c>
    </row>
    <row r="4641" customFormat="false" ht="15" hidden="false" customHeight="false" outlineLevel="0" collapsed="false">
      <c r="A4641" s="12" t="n">
        <v>4640</v>
      </c>
      <c r="B4641" s="12" t="n">
        <v>2430</v>
      </c>
      <c r="C4641" s="12" t="n">
        <v>161</v>
      </c>
      <c r="D4641" s="12" t="n">
        <v>1</v>
      </c>
      <c r="E4641" s="16" t="n">
        <v>549</v>
      </c>
      <c r="F4641" s="12" t="n">
        <v>0</v>
      </c>
      <c r="G4641" s="12" t="str">
        <f aca="false">INDEX(Products!$C$2:$C$181,MATCH(C4641,Products!$A$2:$A$181,0))</f>
        <v>Books &amp; Stationery</v>
      </c>
      <c r="H4641" s="16" t="n">
        <f aca="false">INDEX(Products!$E$2:$E$181,MATCH(C4641,Products!$A$2:$A$181,0))</f>
        <v>380.41</v>
      </c>
      <c r="I4641" s="12" t="str">
        <f aca="false">INDEX(Orders!$G$2:$G$3525,MATCH(B4641,Orders!$A$2:$A$3525,0))</f>
        <v>Delivered</v>
      </c>
      <c r="J4641" s="16" t="n">
        <f aca="false">D4641*E4641*(1-F4641/100)</f>
        <v>549</v>
      </c>
      <c r="K4641" s="16" t="n">
        <f aca="false">D4641*H4641</f>
        <v>380.41</v>
      </c>
      <c r="L4641" s="16" t="n">
        <f aca="false">J4641-K4641</f>
        <v>168.59</v>
      </c>
    </row>
    <row r="4642" customFormat="false" ht="15" hidden="false" customHeight="false" outlineLevel="0" collapsed="false">
      <c r="A4642" s="12" t="n">
        <v>4641</v>
      </c>
      <c r="B4642" s="12" t="n">
        <v>2431</v>
      </c>
      <c r="C4642" s="12" t="n">
        <v>7</v>
      </c>
      <c r="D4642" s="12" t="n">
        <v>1</v>
      </c>
      <c r="E4642" s="16" t="n">
        <v>5139</v>
      </c>
      <c r="F4642" s="12" t="n">
        <v>10</v>
      </c>
      <c r="G4642" s="12" t="str">
        <f aca="false">INDEX(Products!$C$2:$C$181,MATCH(C4642,Products!$A$2:$A$181,0))</f>
        <v>Electronics</v>
      </c>
      <c r="H4642" s="16" t="n">
        <f aca="false">INDEX(Products!$E$2:$E$181,MATCH(C4642,Products!$A$2:$A$181,0))</f>
        <v>3044.69</v>
      </c>
      <c r="I4642" s="12" t="str">
        <f aca="false">INDEX(Orders!$G$2:$G$3525,MATCH(B4642,Orders!$A$2:$A$3525,0))</f>
        <v>Returned</v>
      </c>
      <c r="J4642" s="16" t="n">
        <f aca="false">D4642*E4642*(1-F4642/100)</f>
        <v>4625.1</v>
      </c>
      <c r="K4642" s="16" t="n">
        <f aca="false">D4642*H4642</f>
        <v>3044.69</v>
      </c>
      <c r="L4642" s="16" t="n">
        <f aca="false">J4642-K4642</f>
        <v>1580.41</v>
      </c>
    </row>
    <row r="4643" customFormat="false" ht="15" hidden="false" customHeight="false" outlineLevel="0" collapsed="false">
      <c r="A4643" s="12" t="n">
        <v>4642</v>
      </c>
      <c r="B4643" s="12" t="n">
        <v>2431</v>
      </c>
      <c r="C4643" s="12" t="n">
        <v>38</v>
      </c>
      <c r="D4643" s="12" t="n">
        <v>1</v>
      </c>
      <c r="E4643" s="16" t="n">
        <v>3659</v>
      </c>
      <c r="F4643" s="12" t="n">
        <v>0</v>
      </c>
      <c r="G4643" s="12" t="str">
        <f aca="false">INDEX(Products!$C$2:$C$181,MATCH(C4643,Products!$A$2:$A$181,0))</f>
        <v>Home &amp; Kitchen</v>
      </c>
      <c r="H4643" s="16" t="n">
        <f aca="false">INDEX(Products!$E$2:$E$181,MATCH(C4643,Products!$A$2:$A$181,0))</f>
        <v>2545.94</v>
      </c>
      <c r="I4643" s="12" t="str">
        <f aca="false">INDEX(Orders!$G$2:$G$3525,MATCH(B4643,Orders!$A$2:$A$3525,0))</f>
        <v>Returned</v>
      </c>
      <c r="J4643" s="16" t="n">
        <f aca="false">D4643*E4643*(1-F4643/100)</f>
        <v>3659</v>
      </c>
      <c r="K4643" s="16" t="n">
        <f aca="false">D4643*H4643</f>
        <v>2545.94</v>
      </c>
      <c r="L4643" s="16" t="n">
        <f aca="false">J4643-K4643</f>
        <v>1113.06</v>
      </c>
    </row>
    <row r="4644" customFormat="false" ht="15" hidden="false" customHeight="false" outlineLevel="0" collapsed="false">
      <c r="A4644" s="12" t="n">
        <v>4643</v>
      </c>
      <c r="B4644" s="12" t="n">
        <v>2431</v>
      </c>
      <c r="C4644" s="12" t="n">
        <v>16</v>
      </c>
      <c r="D4644" s="12" t="n">
        <v>1</v>
      </c>
      <c r="E4644" s="16" t="n">
        <v>3969</v>
      </c>
      <c r="F4644" s="12" t="n">
        <v>0</v>
      </c>
      <c r="G4644" s="12" t="str">
        <f aca="false">INDEX(Products!$C$2:$C$181,MATCH(C4644,Products!$A$2:$A$181,0))</f>
        <v>Electronics</v>
      </c>
      <c r="H4644" s="16" t="n">
        <f aca="false">INDEX(Products!$E$2:$E$181,MATCH(C4644,Products!$A$2:$A$181,0))</f>
        <v>2318.31</v>
      </c>
      <c r="I4644" s="12" t="str">
        <f aca="false">INDEX(Orders!$G$2:$G$3525,MATCH(B4644,Orders!$A$2:$A$3525,0))</f>
        <v>Returned</v>
      </c>
      <c r="J4644" s="16" t="n">
        <f aca="false">D4644*E4644*(1-F4644/100)</f>
        <v>3969</v>
      </c>
      <c r="K4644" s="16" t="n">
        <f aca="false">D4644*H4644</f>
        <v>2318.31</v>
      </c>
      <c r="L4644" s="16" t="n">
        <f aca="false">J4644-K4644</f>
        <v>1650.69</v>
      </c>
    </row>
    <row r="4645" customFormat="false" ht="15" hidden="false" customHeight="false" outlineLevel="0" collapsed="false">
      <c r="A4645" s="12" t="n">
        <v>4644</v>
      </c>
      <c r="B4645" s="12" t="n">
        <v>2431</v>
      </c>
      <c r="C4645" s="12" t="n">
        <v>58</v>
      </c>
      <c r="D4645" s="12" t="n">
        <v>1</v>
      </c>
      <c r="E4645" s="16" t="n">
        <v>3319</v>
      </c>
      <c r="F4645" s="12" t="n">
        <v>0</v>
      </c>
      <c r="G4645" s="12" t="str">
        <f aca="false">INDEX(Products!$C$2:$C$181,MATCH(C4645,Products!$A$2:$A$181,0))</f>
        <v>Home &amp; Kitchen</v>
      </c>
      <c r="H4645" s="16" t="n">
        <f aca="false">INDEX(Products!$E$2:$E$181,MATCH(C4645,Products!$A$2:$A$181,0))</f>
        <v>2403.93</v>
      </c>
      <c r="I4645" s="12" t="str">
        <f aca="false">INDEX(Orders!$G$2:$G$3525,MATCH(B4645,Orders!$A$2:$A$3525,0))</f>
        <v>Returned</v>
      </c>
      <c r="J4645" s="16" t="n">
        <f aca="false">D4645*E4645*(1-F4645/100)</f>
        <v>3319</v>
      </c>
      <c r="K4645" s="16" t="n">
        <f aca="false">D4645*H4645</f>
        <v>2403.93</v>
      </c>
      <c r="L4645" s="16" t="n">
        <f aca="false">J4645-K4645</f>
        <v>915.07</v>
      </c>
    </row>
    <row r="4646" customFormat="false" ht="15" hidden="false" customHeight="false" outlineLevel="0" collapsed="false">
      <c r="A4646" s="12" t="n">
        <v>4645</v>
      </c>
      <c r="B4646" s="12" t="n">
        <v>2432</v>
      </c>
      <c r="C4646" s="12" t="n">
        <v>6</v>
      </c>
      <c r="D4646" s="12" t="n">
        <v>1</v>
      </c>
      <c r="E4646" s="16" t="n">
        <v>919</v>
      </c>
      <c r="F4646" s="12" t="n">
        <v>0</v>
      </c>
      <c r="G4646" s="12" t="str">
        <f aca="false">INDEX(Products!$C$2:$C$181,MATCH(C4646,Products!$A$2:$A$181,0))</f>
        <v>Electronics</v>
      </c>
      <c r="H4646" s="16" t="n">
        <f aca="false">INDEX(Products!$E$2:$E$181,MATCH(C4646,Products!$A$2:$A$181,0))</f>
        <v>683.72</v>
      </c>
      <c r="I4646" s="12" t="str">
        <f aca="false">INDEX(Orders!$G$2:$G$3525,MATCH(B4646,Orders!$A$2:$A$3525,0))</f>
        <v>Cancelled</v>
      </c>
      <c r="J4646" s="16" t="n">
        <f aca="false">D4646*E4646*(1-F4646/100)</f>
        <v>919</v>
      </c>
      <c r="K4646" s="16" t="n">
        <f aca="false">D4646*H4646</f>
        <v>683.72</v>
      </c>
      <c r="L4646" s="16" t="n">
        <f aca="false">J4646-K4646</f>
        <v>235.28</v>
      </c>
    </row>
    <row r="4647" customFormat="false" ht="15" hidden="false" customHeight="false" outlineLevel="0" collapsed="false">
      <c r="A4647" s="12" t="n">
        <v>4646</v>
      </c>
      <c r="B4647" s="12" t="n">
        <v>2432</v>
      </c>
      <c r="C4647" s="12" t="n">
        <v>18</v>
      </c>
      <c r="D4647" s="12" t="n">
        <v>2</v>
      </c>
      <c r="E4647" s="16" t="n">
        <v>5829</v>
      </c>
      <c r="F4647" s="12" t="n">
        <v>0</v>
      </c>
      <c r="G4647" s="12" t="str">
        <f aca="false">INDEX(Products!$C$2:$C$181,MATCH(C4647,Products!$A$2:$A$181,0))</f>
        <v>Electronics</v>
      </c>
      <c r="H4647" s="16" t="n">
        <f aca="false">INDEX(Products!$E$2:$E$181,MATCH(C4647,Products!$A$2:$A$181,0))</f>
        <v>4148.38</v>
      </c>
      <c r="I4647" s="12" t="str">
        <f aca="false">INDEX(Orders!$G$2:$G$3525,MATCH(B4647,Orders!$A$2:$A$3525,0))</f>
        <v>Cancelled</v>
      </c>
      <c r="J4647" s="16" t="n">
        <f aca="false">D4647*E4647*(1-F4647/100)</f>
        <v>11658</v>
      </c>
      <c r="K4647" s="16" t="n">
        <f aca="false">D4647*H4647</f>
        <v>8296.76</v>
      </c>
      <c r="L4647" s="16" t="n">
        <f aca="false">J4647-K4647</f>
        <v>3361.24</v>
      </c>
    </row>
    <row r="4648" customFormat="false" ht="15" hidden="false" customHeight="false" outlineLevel="0" collapsed="false">
      <c r="A4648" s="12" t="n">
        <v>4647</v>
      </c>
      <c r="B4648" s="12" t="n">
        <v>2433</v>
      </c>
      <c r="C4648" s="12" t="n">
        <v>172</v>
      </c>
      <c r="D4648" s="12" t="n">
        <v>1</v>
      </c>
      <c r="E4648" s="16" t="n">
        <v>249</v>
      </c>
      <c r="F4648" s="12" t="n">
        <v>5</v>
      </c>
      <c r="G4648" s="12" t="str">
        <f aca="false">INDEX(Products!$C$2:$C$181,MATCH(C4648,Products!$A$2:$A$181,0))</f>
        <v>Books &amp; Stationery</v>
      </c>
      <c r="H4648" s="16" t="n">
        <f aca="false">INDEX(Products!$E$2:$E$181,MATCH(C4648,Products!$A$2:$A$181,0))</f>
        <v>158.56</v>
      </c>
      <c r="I4648" s="12" t="str">
        <f aca="false">INDEX(Orders!$G$2:$G$3525,MATCH(B4648,Orders!$A$2:$A$3525,0))</f>
        <v>Cancelled</v>
      </c>
      <c r="J4648" s="16" t="n">
        <f aca="false">D4648*E4648*(1-F4648/100)</f>
        <v>236.55</v>
      </c>
      <c r="K4648" s="16" t="n">
        <f aca="false">D4648*H4648</f>
        <v>158.56</v>
      </c>
      <c r="L4648" s="16" t="n">
        <f aca="false">J4648-K4648</f>
        <v>77.99</v>
      </c>
    </row>
    <row r="4649" customFormat="false" ht="15" hidden="false" customHeight="false" outlineLevel="0" collapsed="false">
      <c r="A4649" s="12" t="n">
        <v>4648</v>
      </c>
      <c r="B4649" s="12" t="n">
        <v>2433</v>
      </c>
      <c r="C4649" s="12" t="n">
        <v>146</v>
      </c>
      <c r="D4649" s="12" t="n">
        <v>1</v>
      </c>
      <c r="E4649" s="16" t="n">
        <v>369</v>
      </c>
      <c r="F4649" s="12" t="n">
        <v>0</v>
      </c>
      <c r="G4649" s="12" t="str">
        <f aca="false">INDEX(Products!$C$2:$C$181,MATCH(C4649,Products!$A$2:$A$181,0))</f>
        <v>Sports &amp; Fitness</v>
      </c>
      <c r="H4649" s="16" t="n">
        <f aca="false">INDEX(Products!$E$2:$E$181,MATCH(C4649,Products!$A$2:$A$181,0))</f>
        <v>205.71</v>
      </c>
      <c r="I4649" s="12" t="str">
        <f aca="false">INDEX(Orders!$G$2:$G$3525,MATCH(B4649,Orders!$A$2:$A$3525,0))</f>
        <v>Cancelled</v>
      </c>
      <c r="J4649" s="16" t="n">
        <f aca="false">D4649*E4649*(1-F4649/100)</f>
        <v>369</v>
      </c>
      <c r="K4649" s="16" t="n">
        <f aca="false">D4649*H4649</f>
        <v>205.71</v>
      </c>
      <c r="L4649" s="16" t="n">
        <f aca="false">J4649-K4649</f>
        <v>163.29</v>
      </c>
    </row>
    <row r="4650" customFormat="false" ht="15" hidden="false" customHeight="false" outlineLevel="0" collapsed="false">
      <c r="A4650" s="12" t="n">
        <v>4649</v>
      </c>
      <c r="B4650" s="12" t="n">
        <v>2434</v>
      </c>
      <c r="C4650" s="12" t="n">
        <v>177</v>
      </c>
      <c r="D4650" s="12" t="n">
        <v>1</v>
      </c>
      <c r="E4650" s="16" t="n">
        <v>639</v>
      </c>
      <c r="F4650" s="12" t="n">
        <v>0</v>
      </c>
      <c r="G4650" s="12" t="str">
        <f aca="false">INDEX(Products!$C$2:$C$181,MATCH(C4650,Products!$A$2:$A$181,0))</f>
        <v>Books &amp; Stationery</v>
      </c>
      <c r="H4650" s="16" t="n">
        <f aca="false">INDEX(Products!$E$2:$E$181,MATCH(C4650,Products!$A$2:$A$181,0))</f>
        <v>372.27</v>
      </c>
      <c r="I4650" s="12" t="str">
        <f aca="false">INDEX(Orders!$G$2:$G$3525,MATCH(B4650,Orders!$A$2:$A$3525,0))</f>
        <v>Delivered</v>
      </c>
      <c r="J4650" s="16" t="n">
        <f aca="false">D4650*E4650*(1-F4650/100)</f>
        <v>639</v>
      </c>
      <c r="K4650" s="16" t="n">
        <f aca="false">D4650*H4650</f>
        <v>372.27</v>
      </c>
      <c r="L4650" s="16" t="n">
        <f aca="false">J4650-K4650</f>
        <v>266.73</v>
      </c>
    </row>
    <row r="4651" customFormat="false" ht="15" hidden="false" customHeight="false" outlineLevel="0" collapsed="false">
      <c r="A4651" s="12" t="n">
        <v>4650</v>
      </c>
      <c r="B4651" s="12" t="n">
        <v>2435</v>
      </c>
      <c r="C4651" s="12" t="n">
        <v>125</v>
      </c>
      <c r="D4651" s="12" t="n">
        <v>1</v>
      </c>
      <c r="E4651" s="16" t="n">
        <v>3869</v>
      </c>
      <c r="F4651" s="12" t="n">
        <v>5</v>
      </c>
      <c r="G4651" s="12" t="str">
        <f aca="false">INDEX(Products!$C$2:$C$181,MATCH(C4651,Products!$A$2:$A$181,0))</f>
        <v>Sports &amp; Fitness</v>
      </c>
      <c r="H4651" s="16" t="n">
        <f aca="false">INDEX(Products!$E$2:$E$181,MATCH(C4651,Products!$A$2:$A$181,0))</f>
        <v>2788.01</v>
      </c>
      <c r="I4651" s="12" t="str">
        <f aca="false">INDEX(Orders!$G$2:$G$3525,MATCH(B4651,Orders!$A$2:$A$3525,0))</f>
        <v>Delivered</v>
      </c>
      <c r="J4651" s="16" t="n">
        <f aca="false">D4651*E4651*(1-F4651/100)</f>
        <v>3675.55</v>
      </c>
      <c r="K4651" s="16" t="n">
        <f aca="false">D4651*H4651</f>
        <v>2788.01</v>
      </c>
      <c r="L4651" s="16" t="n">
        <f aca="false">J4651-K4651</f>
        <v>887.54</v>
      </c>
    </row>
    <row r="4652" customFormat="false" ht="15" hidden="false" customHeight="false" outlineLevel="0" collapsed="false">
      <c r="A4652" s="12" t="n">
        <v>4651</v>
      </c>
      <c r="B4652" s="12" t="n">
        <v>2435</v>
      </c>
      <c r="C4652" s="12" t="n">
        <v>153</v>
      </c>
      <c r="D4652" s="12" t="n">
        <v>1</v>
      </c>
      <c r="E4652" s="16" t="n">
        <v>689</v>
      </c>
      <c r="F4652" s="12" t="n">
        <v>0</v>
      </c>
      <c r="G4652" s="12" t="str">
        <f aca="false">INDEX(Products!$C$2:$C$181,MATCH(C4652,Products!$A$2:$A$181,0))</f>
        <v>Books &amp; Stationery</v>
      </c>
      <c r="H4652" s="16" t="n">
        <f aca="false">INDEX(Products!$E$2:$E$181,MATCH(C4652,Products!$A$2:$A$181,0))</f>
        <v>513.42</v>
      </c>
      <c r="I4652" s="12" t="str">
        <f aca="false">INDEX(Orders!$G$2:$G$3525,MATCH(B4652,Orders!$A$2:$A$3525,0))</f>
        <v>Delivered</v>
      </c>
      <c r="J4652" s="16" t="n">
        <f aca="false">D4652*E4652*(1-F4652/100)</f>
        <v>689</v>
      </c>
      <c r="K4652" s="16" t="n">
        <f aca="false">D4652*H4652</f>
        <v>513.42</v>
      </c>
      <c r="L4652" s="16" t="n">
        <f aca="false">J4652-K4652</f>
        <v>175.58</v>
      </c>
    </row>
    <row r="4653" customFormat="false" ht="15" hidden="false" customHeight="false" outlineLevel="0" collapsed="false">
      <c r="A4653" s="12" t="n">
        <v>4652</v>
      </c>
      <c r="B4653" s="12" t="n">
        <v>2435</v>
      </c>
      <c r="C4653" s="12" t="n">
        <v>109</v>
      </c>
      <c r="D4653" s="12" t="n">
        <v>1</v>
      </c>
      <c r="E4653" s="16" t="n">
        <v>699</v>
      </c>
      <c r="F4653" s="12" t="n">
        <v>0</v>
      </c>
      <c r="G4653" s="12" t="str">
        <f aca="false">INDEX(Products!$C$2:$C$181,MATCH(C4653,Products!$A$2:$A$181,0))</f>
        <v>Beauty</v>
      </c>
      <c r="H4653" s="16" t="n">
        <f aca="false">INDEX(Products!$E$2:$E$181,MATCH(C4653,Products!$A$2:$A$181,0))</f>
        <v>488.81</v>
      </c>
      <c r="I4653" s="12" t="str">
        <f aca="false">INDEX(Orders!$G$2:$G$3525,MATCH(B4653,Orders!$A$2:$A$3525,0))</f>
        <v>Delivered</v>
      </c>
      <c r="J4653" s="16" t="n">
        <f aca="false">D4653*E4653*(1-F4653/100)</f>
        <v>699</v>
      </c>
      <c r="K4653" s="16" t="n">
        <f aca="false">D4653*H4653</f>
        <v>488.81</v>
      </c>
      <c r="L4653" s="16" t="n">
        <f aca="false">J4653-K4653</f>
        <v>210.19</v>
      </c>
    </row>
    <row r="4654" customFormat="false" ht="15" hidden="false" customHeight="false" outlineLevel="0" collapsed="false">
      <c r="A4654" s="12" t="n">
        <v>4653</v>
      </c>
      <c r="B4654" s="12" t="n">
        <v>2436</v>
      </c>
      <c r="C4654" s="12" t="n">
        <v>74</v>
      </c>
      <c r="D4654" s="12" t="n">
        <v>2</v>
      </c>
      <c r="E4654" s="16" t="n">
        <v>1959</v>
      </c>
      <c r="F4654" s="12" t="n">
        <v>0</v>
      </c>
      <c r="G4654" s="12" t="str">
        <f aca="false">INDEX(Products!$C$2:$C$181,MATCH(C4654,Products!$A$2:$A$181,0))</f>
        <v>Fashion</v>
      </c>
      <c r="H4654" s="16" t="n">
        <f aca="false">INDEX(Products!$E$2:$E$181,MATCH(C4654,Products!$A$2:$A$181,0))</f>
        <v>1274.4</v>
      </c>
      <c r="I4654" s="12" t="str">
        <f aca="false">INDEX(Orders!$G$2:$G$3525,MATCH(B4654,Orders!$A$2:$A$3525,0))</f>
        <v>Delivered</v>
      </c>
      <c r="J4654" s="16" t="n">
        <f aca="false">D4654*E4654*(1-F4654/100)</f>
        <v>3918</v>
      </c>
      <c r="K4654" s="16" t="n">
        <f aca="false">D4654*H4654</f>
        <v>2548.8</v>
      </c>
      <c r="L4654" s="16" t="n">
        <f aca="false">J4654-K4654</f>
        <v>1369.2</v>
      </c>
    </row>
    <row r="4655" customFormat="false" ht="15" hidden="false" customHeight="false" outlineLevel="0" collapsed="false">
      <c r="A4655" s="12" t="n">
        <v>4654</v>
      </c>
      <c r="B4655" s="12" t="n">
        <v>2436</v>
      </c>
      <c r="C4655" s="12" t="n">
        <v>92</v>
      </c>
      <c r="D4655" s="12" t="n">
        <v>1</v>
      </c>
      <c r="E4655" s="16" t="n">
        <v>1689</v>
      </c>
      <c r="F4655" s="12" t="n">
        <v>0</v>
      </c>
      <c r="G4655" s="12" t="str">
        <f aca="false">INDEX(Products!$C$2:$C$181,MATCH(C4655,Products!$A$2:$A$181,0))</f>
        <v>Beauty</v>
      </c>
      <c r="H4655" s="16" t="n">
        <f aca="false">INDEX(Products!$E$2:$E$181,MATCH(C4655,Products!$A$2:$A$181,0))</f>
        <v>1225.32</v>
      </c>
      <c r="I4655" s="12" t="str">
        <f aca="false">INDEX(Orders!$G$2:$G$3525,MATCH(B4655,Orders!$A$2:$A$3525,0))</f>
        <v>Delivered</v>
      </c>
      <c r="J4655" s="16" t="n">
        <f aca="false">D4655*E4655*(1-F4655/100)</f>
        <v>1689</v>
      </c>
      <c r="K4655" s="16" t="n">
        <f aca="false">D4655*H4655</f>
        <v>1225.32</v>
      </c>
      <c r="L4655" s="16" t="n">
        <f aca="false">J4655-K4655</f>
        <v>463.68</v>
      </c>
    </row>
    <row r="4656" customFormat="false" ht="15" hidden="false" customHeight="false" outlineLevel="0" collapsed="false">
      <c r="A4656" s="12" t="n">
        <v>4655</v>
      </c>
      <c r="B4656" s="12" t="n">
        <v>2436</v>
      </c>
      <c r="C4656" s="12" t="n">
        <v>97</v>
      </c>
      <c r="D4656" s="12" t="n">
        <v>1</v>
      </c>
      <c r="E4656" s="16" t="n">
        <v>1649</v>
      </c>
      <c r="F4656" s="12" t="n">
        <v>10</v>
      </c>
      <c r="G4656" s="12" t="str">
        <f aca="false">INDEX(Products!$C$2:$C$181,MATCH(C4656,Products!$A$2:$A$181,0))</f>
        <v>Beauty</v>
      </c>
      <c r="H4656" s="16" t="n">
        <f aca="false">INDEX(Products!$E$2:$E$181,MATCH(C4656,Products!$A$2:$A$181,0))</f>
        <v>1115.75</v>
      </c>
      <c r="I4656" s="12" t="str">
        <f aca="false">INDEX(Orders!$G$2:$G$3525,MATCH(B4656,Orders!$A$2:$A$3525,0))</f>
        <v>Delivered</v>
      </c>
      <c r="J4656" s="16" t="n">
        <f aca="false">D4656*E4656*(1-F4656/100)</f>
        <v>1484.1</v>
      </c>
      <c r="K4656" s="16" t="n">
        <f aca="false">D4656*H4656</f>
        <v>1115.75</v>
      </c>
      <c r="L4656" s="16" t="n">
        <f aca="false">J4656-K4656</f>
        <v>368.35</v>
      </c>
    </row>
    <row r="4657" customFormat="false" ht="15" hidden="false" customHeight="false" outlineLevel="0" collapsed="false">
      <c r="A4657" s="12" t="n">
        <v>4656</v>
      </c>
      <c r="B4657" s="12" t="n">
        <v>2436</v>
      </c>
      <c r="C4657" s="12" t="n">
        <v>133</v>
      </c>
      <c r="D4657" s="12" t="n">
        <v>1</v>
      </c>
      <c r="E4657" s="16" t="n">
        <v>3549</v>
      </c>
      <c r="F4657" s="12" t="n">
        <v>20</v>
      </c>
      <c r="G4657" s="12" t="str">
        <f aca="false">INDEX(Products!$C$2:$C$181,MATCH(C4657,Products!$A$2:$A$181,0))</f>
        <v>Sports &amp; Fitness</v>
      </c>
      <c r="H4657" s="16" t="n">
        <f aca="false">INDEX(Products!$E$2:$E$181,MATCH(C4657,Products!$A$2:$A$181,0))</f>
        <v>2477.75</v>
      </c>
      <c r="I4657" s="12" t="str">
        <f aca="false">INDEX(Orders!$G$2:$G$3525,MATCH(B4657,Orders!$A$2:$A$3525,0))</f>
        <v>Delivered</v>
      </c>
      <c r="J4657" s="16" t="n">
        <f aca="false">D4657*E4657*(1-F4657/100)</f>
        <v>2839.2</v>
      </c>
      <c r="K4657" s="16" t="n">
        <f aca="false">D4657*H4657</f>
        <v>2477.75</v>
      </c>
      <c r="L4657" s="16" t="n">
        <f aca="false">J4657-K4657</f>
        <v>361.45</v>
      </c>
    </row>
    <row r="4658" customFormat="false" ht="15" hidden="false" customHeight="false" outlineLevel="0" collapsed="false">
      <c r="A4658" s="12" t="n">
        <v>4657</v>
      </c>
      <c r="B4658" s="12" t="n">
        <v>2437</v>
      </c>
      <c r="C4658" s="12" t="n">
        <v>93</v>
      </c>
      <c r="D4658" s="12" t="n">
        <v>2</v>
      </c>
      <c r="E4658" s="16" t="n">
        <v>589</v>
      </c>
      <c r="F4658" s="12" t="n">
        <v>10</v>
      </c>
      <c r="G4658" s="12" t="str">
        <f aca="false">INDEX(Products!$C$2:$C$181,MATCH(C4658,Products!$A$2:$A$181,0))</f>
        <v>Beauty</v>
      </c>
      <c r="H4658" s="16" t="n">
        <f aca="false">INDEX(Products!$E$2:$E$181,MATCH(C4658,Products!$A$2:$A$181,0))</f>
        <v>401.7</v>
      </c>
      <c r="I4658" s="12" t="str">
        <f aca="false">INDEX(Orders!$G$2:$G$3525,MATCH(B4658,Orders!$A$2:$A$3525,0))</f>
        <v>Cancelled</v>
      </c>
      <c r="J4658" s="16" t="n">
        <f aca="false">D4658*E4658*(1-F4658/100)</f>
        <v>1060.2</v>
      </c>
      <c r="K4658" s="16" t="n">
        <f aca="false">D4658*H4658</f>
        <v>803.4</v>
      </c>
      <c r="L4658" s="16" t="n">
        <f aca="false">J4658-K4658</f>
        <v>256.8</v>
      </c>
    </row>
    <row r="4659" customFormat="false" ht="15" hidden="false" customHeight="false" outlineLevel="0" collapsed="false">
      <c r="A4659" s="12" t="n">
        <v>4658</v>
      </c>
      <c r="B4659" s="12" t="n">
        <v>2438</v>
      </c>
      <c r="C4659" s="12" t="n">
        <v>50</v>
      </c>
      <c r="D4659" s="12" t="n">
        <v>1</v>
      </c>
      <c r="E4659" s="16" t="n">
        <v>529</v>
      </c>
      <c r="F4659" s="12" t="n">
        <v>0</v>
      </c>
      <c r="G4659" s="12" t="str">
        <f aca="false">INDEX(Products!$C$2:$C$181,MATCH(C4659,Products!$A$2:$A$181,0))</f>
        <v>Home &amp; Kitchen</v>
      </c>
      <c r="H4659" s="16" t="n">
        <f aca="false">INDEX(Products!$E$2:$E$181,MATCH(C4659,Products!$A$2:$A$181,0))</f>
        <v>302.36</v>
      </c>
      <c r="I4659" s="12" t="str">
        <f aca="false">INDEX(Orders!$G$2:$G$3525,MATCH(B4659,Orders!$A$2:$A$3525,0))</f>
        <v>Delivered</v>
      </c>
      <c r="J4659" s="16" t="n">
        <f aca="false">D4659*E4659*(1-F4659/100)</f>
        <v>529</v>
      </c>
      <c r="K4659" s="16" t="n">
        <f aca="false">D4659*H4659</f>
        <v>302.36</v>
      </c>
      <c r="L4659" s="16" t="n">
        <f aca="false">J4659-K4659</f>
        <v>226.64</v>
      </c>
    </row>
    <row r="4660" customFormat="false" ht="15" hidden="false" customHeight="false" outlineLevel="0" collapsed="false">
      <c r="A4660" s="12" t="n">
        <v>4659</v>
      </c>
      <c r="B4660" s="12" t="n">
        <v>2438</v>
      </c>
      <c r="C4660" s="12" t="n">
        <v>166</v>
      </c>
      <c r="D4660" s="12" t="n">
        <v>1</v>
      </c>
      <c r="E4660" s="16" t="n">
        <v>389</v>
      </c>
      <c r="F4660" s="12" t="n">
        <v>0</v>
      </c>
      <c r="G4660" s="12" t="str">
        <f aca="false">INDEX(Products!$C$2:$C$181,MATCH(C4660,Products!$A$2:$A$181,0))</f>
        <v>Books &amp; Stationery</v>
      </c>
      <c r="H4660" s="16" t="n">
        <f aca="false">INDEX(Products!$E$2:$E$181,MATCH(C4660,Products!$A$2:$A$181,0))</f>
        <v>272.91</v>
      </c>
      <c r="I4660" s="12" t="str">
        <f aca="false">INDEX(Orders!$G$2:$G$3525,MATCH(B4660,Orders!$A$2:$A$3525,0))</f>
        <v>Delivered</v>
      </c>
      <c r="J4660" s="16" t="n">
        <f aca="false">D4660*E4660*(1-F4660/100)</f>
        <v>389</v>
      </c>
      <c r="K4660" s="16" t="n">
        <f aca="false">D4660*H4660</f>
        <v>272.91</v>
      </c>
      <c r="L4660" s="16" t="n">
        <f aca="false">J4660-K4660</f>
        <v>116.09</v>
      </c>
    </row>
    <row r="4661" customFormat="false" ht="15" hidden="false" customHeight="false" outlineLevel="0" collapsed="false">
      <c r="A4661" s="12" t="n">
        <v>4660</v>
      </c>
      <c r="B4661" s="12" t="n">
        <v>2438</v>
      </c>
      <c r="C4661" s="12" t="n">
        <v>9</v>
      </c>
      <c r="D4661" s="12" t="n">
        <v>1</v>
      </c>
      <c r="E4661" s="16" t="n">
        <v>2389</v>
      </c>
      <c r="F4661" s="12" t="n">
        <v>5</v>
      </c>
      <c r="G4661" s="12" t="str">
        <f aca="false">INDEX(Products!$C$2:$C$181,MATCH(C4661,Products!$A$2:$A$181,0))</f>
        <v>Electronics</v>
      </c>
      <c r="H4661" s="16" t="n">
        <f aca="false">INDEX(Products!$E$2:$E$181,MATCH(C4661,Products!$A$2:$A$181,0))</f>
        <v>1564.68</v>
      </c>
      <c r="I4661" s="12" t="str">
        <f aca="false">INDEX(Orders!$G$2:$G$3525,MATCH(B4661,Orders!$A$2:$A$3525,0))</f>
        <v>Delivered</v>
      </c>
      <c r="J4661" s="16" t="n">
        <f aca="false">D4661*E4661*(1-F4661/100)</f>
        <v>2269.55</v>
      </c>
      <c r="K4661" s="16" t="n">
        <f aca="false">D4661*H4661</f>
        <v>1564.68</v>
      </c>
      <c r="L4661" s="16" t="n">
        <f aca="false">J4661-K4661</f>
        <v>704.87</v>
      </c>
    </row>
    <row r="4662" customFormat="false" ht="15" hidden="false" customHeight="false" outlineLevel="0" collapsed="false">
      <c r="A4662" s="12" t="n">
        <v>4661</v>
      </c>
      <c r="B4662" s="12" t="n">
        <v>2439</v>
      </c>
      <c r="C4662" s="12" t="n">
        <v>113</v>
      </c>
      <c r="D4662" s="12" t="n">
        <v>1</v>
      </c>
      <c r="E4662" s="16" t="n">
        <v>599</v>
      </c>
      <c r="F4662" s="12" t="n">
        <v>0</v>
      </c>
      <c r="G4662" s="12" t="str">
        <f aca="false">INDEX(Products!$C$2:$C$181,MATCH(C4662,Products!$A$2:$A$181,0))</f>
        <v>Beauty</v>
      </c>
      <c r="H4662" s="16" t="n">
        <f aca="false">INDEX(Products!$E$2:$E$181,MATCH(C4662,Products!$A$2:$A$181,0))</f>
        <v>358.68</v>
      </c>
      <c r="I4662" s="12" t="str">
        <f aca="false">INDEX(Orders!$G$2:$G$3525,MATCH(B4662,Orders!$A$2:$A$3525,0))</f>
        <v>Delivered</v>
      </c>
      <c r="J4662" s="16" t="n">
        <f aca="false">D4662*E4662*(1-F4662/100)</f>
        <v>599</v>
      </c>
      <c r="K4662" s="16" t="n">
        <f aca="false">D4662*H4662</f>
        <v>358.68</v>
      </c>
      <c r="L4662" s="16" t="n">
        <f aca="false">J4662-K4662</f>
        <v>240.32</v>
      </c>
    </row>
    <row r="4663" customFormat="false" ht="15" hidden="false" customHeight="false" outlineLevel="0" collapsed="false">
      <c r="A4663" s="12" t="n">
        <v>4662</v>
      </c>
      <c r="B4663" s="12" t="n">
        <v>2439</v>
      </c>
      <c r="C4663" s="12" t="n">
        <v>9</v>
      </c>
      <c r="D4663" s="12" t="n">
        <v>1</v>
      </c>
      <c r="E4663" s="16" t="n">
        <v>2389</v>
      </c>
      <c r="F4663" s="12" t="n">
        <v>10</v>
      </c>
      <c r="G4663" s="12" t="str">
        <f aca="false">INDEX(Products!$C$2:$C$181,MATCH(C4663,Products!$A$2:$A$181,0))</f>
        <v>Electronics</v>
      </c>
      <c r="H4663" s="16" t="n">
        <f aca="false">INDEX(Products!$E$2:$E$181,MATCH(C4663,Products!$A$2:$A$181,0))</f>
        <v>1564.68</v>
      </c>
      <c r="I4663" s="12" t="str">
        <f aca="false">INDEX(Orders!$G$2:$G$3525,MATCH(B4663,Orders!$A$2:$A$3525,0))</f>
        <v>Delivered</v>
      </c>
      <c r="J4663" s="16" t="n">
        <f aca="false">D4663*E4663*(1-F4663/100)</f>
        <v>2150.1</v>
      </c>
      <c r="K4663" s="16" t="n">
        <f aca="false">D4663*H4663</f>
        <v>1564.68</v>
      </c>
      <c r="L4663" s="16" t="n">
        <f aca="false">J4663-K4663</f>
        <v>585.42</v>
      </c>
    </row>
    <row r="4664" customFormat="false" ht="15" hidden="false" customHeight="false" outlineLevel="0" collapsed="false">
      <c r="A4664" s="12" t="n">
        <v>4663</v>
      </c>
      <c r="B4664" s="12" t="n">
        <v>2439</v>
      </c>
      <c r="C4664" s="12" t="n">
        <v>121</v>
      </c>
      <c r="D4664" s="12" t="n">
        <v>1</v>
      </c>
      <c r="E4664" s="16" t="n">
        <v>3789</v>
      </c>
      <c r="F4664" s="12" t="n">
        <v>10</v>
      </c>
      <c r="G4664" s="12" t="str">
        <f aca="false">INDEX(Products!$C$2:$C$181,MATCH(C4664,Products!$A$2:$A$181,0))</f>
        <v>Sports &amp; Fitness</v>
      </c>
      <c r="H4664" s="16" t="n">
        <f aca="false">INDEX(Products!$E$2:$E$181,MATCH(C4664,Products!$A$2:$A$181,0))</f>
        <v>2806.84</v>
      </c>
      <c r="I4664" s="12" t="str">
        <f aca="false">INDEX(Orders!$G$2:$G$3525,MATCH(B4664,Orders!$A$2:$A$3525,0))</f>
        <v>Delivered</v>
      </c>
      <c r="J4664" s="16" t="n">
        <f aca="false">D4664*E4664*(1-F4664/100)</f>
        <v>3410.1</v>
      </c>
      <c r="K4664" s="16" t="n">
        <f aca="false">D4664*H4664</f>
        <v>2806.84</v>
      </c>
      <c r="L4664" s="16" t="n">
        <f aca="false">J4664-K4664</f>
        <v>603.26</v>
      </c>
    </row>
    <row r="4665" customFormat="false" ht="15" hidden="false" customHeight="false" outlineLevel="0" collapsed="false">
      <c r="A4665" s="12" t="n">
        <v>4664</v>
      </c>
      <c r="B4665" s="12" t="n">
        <v>2439</v>
      </c>
      <c r="C4665" s="12" t="n">
        <v>51</v>
      </c>
      <c r="D4665" s="12" t="n">
        <v>1</v>
      </c>
      <c r="E4665" s="16" t="n">
        <v>549</v>
      </c>
      <c r="F4665" s="12" t="n">
        <v>0</v>
      </c>
      <c r="G4665" s="12" t="str">
        <f aca="false">INDEX(Products!$C$2:$C$181,MATCH(C4665,Products!$A$2:$A$181,0))</f>
        <v>Home &amp; Kitchen</v>
      </c>
      <c r="H4665" s="16" t="n">
        <f aca="false">INDEX(Products!$E$2:$E$181,MATCH(C4665,Products!$A$2:$A$181,0))</f>
        <v>371.83</v>
      </c>
      <c r="I4665" s="12" t="str">
        <f aca="false">INDEX(Orders!$G$2:$G$3525,MATCH(B4665,Orders!$A$2:$A$3525,0))</f>
        <v>Delivered</v>
      </c>
      <c r="J4665" s="16" t="n">
        <f aca="false">D4665*E4665*(1-F4665/100)</f>
        <v>549</v>
      </c>
      <c r="K4665" s="16" t="n">
        <f aca="false">D4665*H4665</f>
        <v>371.83</v>
      </c>
      <c r="L4665" s="16" t="n">
        <f aca="false">J4665-K4665</f>
        <v>177.17</v>
      </c>
    </row>
    <row r="4666" customFormat="false" ht="15" hidden="false" customHeight="false" outlineLevel="0" collapsed="false">
      <c r="A4666" s="12" t="n">
        <v>4665</v>
      </c>
      <c r="B4666" s="12" t="n">
        <v>2440</v>
      </c>
      <c r="C4666" s="12" t="n">
        <v>143</v>
      </c>
      <c r="D4666" s="12" t="n">
        <v>1</v>
      </c>
      <c r="E4666" s="16" t="n">
        <v>2429</v>
      </c>
      <c r="F4666" s="12" t="n">
        <v>0</v>
      </c>
      <c r="G4666" s="12" t="str">
        <f aca="false">INDEX(Products!$C$2:$C$181,MATCH(C4666,Products!$A$2:$A$181,0))</f>
        <v>Sports &amp; Fitness</v>
      </c>
      <c r="H4666" s="16" t="n">
        <f aca="false">INDEX(Products!$E$2:$E$181,MATCH(C4666,Products!$A$2:$A$181,0))</f>
        <v>1353.41</v>
      </c>
      <c r="I4666" s="12" t="str">
        <f aca="false">INDEX(Orders!$G$2:$G$3525,MATCH(B4666,Orders!$A$2:$A$3525,0))</f>
        <v>Delivered</v>
      </c>
      <c r="J4666" s="16" t="n">
        <f aca="false">D4666*E4666*(1-F4666/100)</f>
        <v>2429</v>
      </c>
      <c r="K4666" s="16" t="n">
        <f aca="false">D4666*H4666</f>
        <v>1353.41</v>
      </c>
      <c r="L4666" s="16" t="n">
        <f aca="false">J4666-K4666</f>
        <v>1075.59</v>
      </c>
    </row>
    <row r="4667" customFormat="false" ht="15" hidden="false" customHeight="false" outlineLevel="0" collapsed="false">
      <c r="A4667" s="12" t="n">
        <v>4666</v>
      </c>
      <c r="B4667" s="12" t="n">
        <v>2440</v>
      </c>
      <c r="C4667" s="12" t="n">
        <v>92</v>
      </c>
      <c r="D4667" s="12" t="n">
        <v>1</v>
      </c>
      <c r="E4667" s="16" t="n">
        <v>1689</v>
      </c>
      <c r="F4667" s="12" t="n">
        <v>5</v>
      </c>
      <c r="G4667" s="12" t="str">
        <f aca="false">INDEX(Products!$C$2:$C$181,MATCH(C4667,Products!$A$2:$A$181,0))</f>
        <v>Beauty</v>
      </c>
      <c r="H4667" s="16" t="n">
        <f aca="false">INDEX(Products!$E$2:$E$181,MATCH(C4667,Products!$A$2:$A$181,0))</f>
        <v>1225.32</v>
      </c>
      <c r="I4667" s="12" t="str">
        <f aca="false">INDEX(Orders!$G$2:$G$3525,MATCH(B4667,Orders!$A$2:$A$3525,0))</f>
        <v>Delivered</v>
      </c>
      <c r="J4667" s="16" t="n">
        <f aca="false">D4667*E4667*(1-F4667/100)</f>
        <v>1604.55</v>
      </c>
      <c r="K4667" s="16" t="n">
        <f aca="false">D4667*H4667</f>
        <v>1225.32</v>
      </c>
      <c r="L4667" s="16" t="n">
        <f aca="false">J4667-K4667</f>
        <v>379.23</v>
      </c>
    </row>
    <row r="4668" customFormat="false" ht="15" hidden="false" customHeight="false" outlineLevel="0" collapsed="false">
      <c r="A4668" s="12" t="n">
        <v>4667</v>
      </c>
      <c r="B4668" s="12" t="n">
        <v>2441</v>
      </c>
      <c r="C4668" s="12" t="n">
        <v>153</v>
      </c>
      <c r="D4668" s="12" t="n">
        <v>2</v>
      </c>
      <c r="E4668" s="16" t="n">
        <v>689</v>
      </c>
      <c r="F4668" s="12" t="n">
        <v>0</v>
      </c>
      <c r="G4668" s="12" t="str">
        <f aca="false">INDEX(Products!$C$2:$C$181,MATCH(C4668,Products!$A$2:$A$181,0))</f>
        <v>Books &amp; Stationery</v>
      </c>
      <c r="H4668" s="16" t="n">
        <f aca="false">INDEX(Products!$E$2:$E$181,MATCH(C4668,Products!$A$2:$A$181,0))</f>
        <v>513.42</v>
      </c>
      <c r="I4668" s="12" t="str">
        <f aca="false">INDEX(Orders!$G$2:$G$3525,MATCH(B4668,Orders!$A$2:$A$3525,0))</f>
        <v>Delivered</v>
      </c>
      <c r="J4668" s="16" t="n">
        <f aca="false">D4668*E4668*(1-F4668/100)</f>
        <v>1378</v>
      </c>
      <c r="K4668" s="16" t="n">
        <f aca="false">D4668*H4668</f>
        <v>1026.84</v>
      </c>
      <c r="L4668" s="16" t="n">
        <f aca="false">J4668-K4668</f>
        <v>351.16</v>
      </c>
    </row>
    <row r="4669" customFormat="false" ht="15" hidden="false" customHeight="false" outlineLevel="0" collapsed="false">
      <c r="A4669" s="12" t="n">
        <v>4668</v>
      </c>
      <c r="B4669" s="12" t="n">
        <v>2442</v>
      </c>
      <c r="C4669" s="12" t="n">
        <v>59</v>
      </c>
      <c r="D4669" s="12" t="n">
        <v>2</v>
      </c>
      <c r="E4669" s="16" t="n">
        <v>4109</v>
      </c>
      <c r="F4669" s="12" t="n">
        <v>0</v>
      </c>
      <c r="G4669" s="12" t="str">
        <f aca="false">INDEX(Products!$C$2:$C$181,MATCH(C4669,Products!$A$2:$A$181,0))</f>
        <v>Home &amp; Kitchen</v>
      </c>
      <c r="H4669" s="16" t="n">
        <f aca="false">INDEX(Products!$E$2:$E$181,MATCH(C4669,Products!$A$2:$A$181,0))</f>
        <v>2413.27</v>
      </c>
      <c r="I4669" s="12" t="str">
        <f aca="false">INDEX(Orders!$G$2:$G$3525,MATCH(B4669,Orders!$A$2:$A$3525,0))</f>
        <v>Cancelled</v>
      </c>
      <c r="J4669" s="16" t="n">
        <f aca="false">D4669*E4669*(1-F4669/100)</f>
        <v>8218</v>
      </c>
      <c r="K4669" s="16" t="n">
        <f aca="false">D4669*H4669</f>
        <v>4826.54</v>
      </c>
      <c r="L4669" s="16" t="n">
        <f aca="false">J4669-K4669</f>
        <v>3391.46</v>
      </c>
    </row>
    <row r="4670" customFormat="false" ht="15" hidden="false" customHeight="false" outlineLevel="0" collapsed="false">
      <c r="A4670" s="12" t="n">
        <v>4669</v>
      </c>
      <c r="B4670" s="12" t="n">
        <v>2443</v>
      </c>
      <c r="C4670" s="12" t="n">
        <v>123</v>
      </c>
      <c r="D4670" s="12" t="n">
        <v>1</v>
      </c>
      <c r="E4670" s="16" t="n">
        <v>319</v>
      </c>
      <c r="F4670" s="12" t="n">
        <v>0</v>
      </c>
      <c r="G4670" s="12" t="str">
        <f aca="false">INDEX(Products!$C$2:$C$181,MATCH(C4670,Products!$A$2:$A$181,0))</f>
        <v>Sports &amp; Fitness</v>
      </c>
      <c r="H4670" s="16" t="n">
        <f aca="false">INDEX(Products!$E$2:$E$181,MATCH(C4670,Products!$A$2:$A$181,0))</f>
        <v>234.68</v>
      </c>
      <c r="I4670" s="12" t="str">
        <f aca="false">INDEX(Orders!$G$2:$G$3525,MATCH(B4670,Orders!$A$2:$A$3525,0))</f>
        <v>Delivered</v>
      </c>
      <c r="J4670" s="16" t="n">
        <f aca="false">D4670*E4670*(1-F4670/100)</f>
        <v>319</v>
      </c>
      <c r="K4670" s="16" t="n">
        <f aca="false">D4670*H4670</f>
        <v>234.68</v>
      </c>
      <c r="L4670" s="16" t="n">
        <f aca="false">J4670-K4670</f>
        <v>84.32</v>
      </c>
    </row>
    <row r="4671" customFormat="false" ht="15" hidden="false" customHeight="false" outlineLevel="0" collapsed="false">
      <c r="A4671" s="12" t="n">
        <v>4670</v>
      </c>
      <c r="B4671" s="12" t="n">
        <v>2444</v>
      </c>
      <c r="C4671" s="12" t="n">
        <v>17</v>
      </c>
      <c r="D4671" s="12" t="n">
        <v>1</v>
      </c>
      <c r="E4671" s="16" t="n">
        <v>1149</v>
      </c>
      <c r="F4671" s="12" t="n">
        <v>0</v>
      </c>
      <c r="G4671" s="12" t="str">
        <f aca="false">INDEX(Products!$C$2:$C$181,MATCH(C4671,Products!$A$2:$A$181,0))</f>
        <v>Electronics</v>
      </c>
      <c r="H4671" s="16" t="n">
        <f aca="false">INDEX(Products!$E$2:$E$181,MATCH(C4671,Products!$A$2:$A$181,0))</f>
        <v>850</v>
      </c>
      <c r="I4671" s="12" t="str">
        <f aca="false">INDEX(Orders!$G$2:$G$3525,MATCH(B4671,Orders!$A$2:$A$3525,0))</f>
        <v>Delivered</v>
      </c>
      <c r="J4671" s="16" t="n">
        <f aca="false">D4671*E4671*(1-F4671/100)</f>
        <v>1149</v>
      </c>
      <c r="K4671" s="16" t="n">
        <f aca="false">D4671*H4671</f>
        <v>850</v>
      </c>
      <c r="L4671" s="16" t="n">
        <f aca="false">J4671-K4671</f>
        <v>299</v>
      </c>
    </row>
    <row r="4672" customFormat="false" ht="15" hidden="false" customHeight="false" outlineLevel="0" collapsed="false">
      <c r="A4672" s="12" t="n">
        <v>4671</v>
      </c>
      <c r="B4672" s="12" t="n">
        <v>2444</v>
      </c>
      <c r="C4672" s="12" t="n">
        <v>126</v>
      </c>
      <c r="D4672" s="12" t="n">
        <v>3</v>
      </c>
      <c r="E4672" s="16" t="n">
        <v>1359</v>
      </c>
      <c r="F4672" s="12" t="n">
        <v>0</v>
      </c>
      <c r="G4672" s="12" t="str">
        <f aca="false">INDEX(Products!$C$2:$C$181,MATCH(C4672,Products!$A$2:$A$181,0))</f>
        <v>Sports &amp; Fitness</v>
      </c>
      <c r="H4672" s="16" t="n">
        <f aca="false">INDEX(Products!$E$2:$E$181,MATCH(C4672,Products!$A$2:$A$181,0))</f>
        <v>852.12</v>
      </c>
      <c r="I4672" s="12" t="str">
        <f aca="false">INDEX(Orders!$G$2:$G$3525,MATCH(B4672,Orders!$A$2:$A$3525,0))</f>
        <v>Delivered</v>
      </c>
      <c r="J4672" s="16" t="n">
        <f aca="false">D4672*E4672*(1-F4672/100)</f>
        <v>4077</v>
      </c>
      <c r="K4672" s="16" t="n">
        <f aca="false">D4672*H4672</f>
        <v>2556.36</v>
      </c>
      <c r="L4672" s="16" t="n">
        <f aca="false">J4672-K4672</f>
        <v>1520.64</v>
      </c>
    </row>
    <row r="4673" customFormat="false" ht="15" hidden="false" customHeight="false" outlineLevel="0" collapsed="false">
      <c r="A4673" s="12" t="n">
        <v>4672</v>
      </c>
      <c r="B4673" s="12" t="n">
        <v>2445</v>
      </c>
      <c r="C4673" s="12" t="n">
        <v>169</v>
      </c>
      <c r="D4673" s="12" t="n">
        <v>3</v>
      </c>
      <c r="E4673" s="16" t="n">
        <v>789</v>
      </c>
      <c r="F4673" s="12" t="n">
        <v>0</v>
      </c>
      <c r="G4673" s="12" t="str">
        <f aca="false">INDEX(Products!$C$2:$C$181,MATCH(C4673,Products!$A$2:$A$181,0))</f>
        <v>Books &amp; Stationery</v>
      </c>
      <c r="H4673" s="16" t="n">
        <f aca="false">INDEX(Products!$E$2:$E$181,MATCH(C4673,Products!$A$2:$A$181,0))</f>
        <v>544.99</v>
      </c>
      <c r="I4673" s="12" t="str">
        <f aca="false">INDEX(Orders!$G$2:$G$3525,MATCH(B4673,Orders!$A$2:$A$3525,0))</f>
        <v>Delivered</v>
      </c>
      <c r="J4673" s="16" t="n">
        <f aca="false">D4673*E4673*(1-F4673/100)</f>
        <v>2367</v>
      </c>
      <c r="K4673" s="16" t="n">
        <f aca="false">D4673*H4673</f>
        <v>1634.97</v>
      </c>
      <c r="L4673" s="16" t="n">
        <f aca="false">J4673-K4673</f>
        <v>732.03</v>
      </c>
    </row>
    <row r="4674" customFormat="false" ht="15" hidden="false" customHeight="false" outlineLevel="0" collapsed="false">
      <c r="A4674" s="12" t="n">
        <v>4673</v>
      </c>
      <c r="B4674" s="12" t="n">
        <v>2446</v>
      </c>
      <c r="C4674" s="12" t="n">
        <v>114</v>
      </c>
      <c r="D4674" s="12" t="n">
        <v>1</v>
      </c>
      <c r="E4674" s="16" t="n">
        <v>1769</v>
      </c>
      <c r="F4674" s="12" t="n">
        <v>5</v>
      </c>
      <c r="G4674" s="12" t="str">
        <f aca="false">INDEX(Products!$C$2:$C$181,MATCH(C4674,Products!$A$2:$A$181,0))</f>
        <v>Beauty</v>
      </c>
      <c r="H4674" s="16" t="n">
        <f aca="false">INDEX(Products!$E$2:$E$181,MATCH(C4674,Products!$A$2:$A$181,0))</f>
        <v>1112.03</v>
      </c>
      <c r="I4674" s="12" t="str">
        <f aca="false">INDEX(Orders!$G$2:$G$3525,MATCH(B4674,Orders!$A$2:$A$3525,0))</f>
        <v>Cancelled</v>
      </c>
      <c r="J4674" s="16" t="n">
        <f aca="false">D4674*E4674*(1-F4674/100)</f>
        <v>1680.55</v>
      </c>
      <c r="K4674" s="16" t="n">
        <f aca="false">D4674*H4674</f>
        <v>1112.03</v>
      </c>
      <c r="L4674" s="16" t="n">
        <f aca="false">J4674-K4674</f>
        <v>568.52</v>
      </c>
    </row>
    <row r="4675" customFormat="false" ht="15" hidden="false" customHeight="false" outlineLevel="0" collapsed="false">
      <c r="A4675" s="12" t="n">
        <v>4674</v>
      </c>
      <c r="B4675" s="12" t="n">
        <v>2446</v>
      </c>
      <c r="C4675" s="12" t="n">
        <v>6</v>
      </c>
      <c r="D4675" s="12" t="n">
        <v>2</v>
      </c>
      <c r="E4675" s="16" t="n">
        <v>919</v>
      </c>
      <c r="F4675" s="12" t="n">
        <v>5</v>
      </c>
      <c r="G4675" s="12" t="str">
        <f aca="false">INDEX(Products!$C$2:$C$181,MATCH(C4675,Products!$A$2:$A$181,0))</f>
        <v>Electronics</v>
      </c>
      <c r="H4675" s="16" t="n">
        <f aca="false">INDEX(Products!$E$2:$E$181,MATCH(C4675,Products!$A$2:$A$181,0))</f>
        <v>683.72</v>
      </c>
      <c r="I4675" s="12" t="str">
        <f aca="false">INDEX(Orders!$G$2:$G$3525,MATCH(B4675,Orders!$A$2:$A$3525,0))</f>
        <v>Cancelled</v>
      </c>
      <c r="J4675" s="16" t="n">
        <f aca="false">D4675*E4675*(1-F4675/100)</f>
        <v>1746.1</v>
      </c>
      <c r="K4675" s="16" t="n">
        <f aca="false">D4675*H4675</f>
        <v>1367.44</v>
      </c>
      <c r="L4675" s="16" t="n">
        <f aca="false">J4675-K4675</f>
        <v>378.66</v>
      </c>
    </row>
    <row r="4676" customFormat="false" ht="15" hidden="false" customHeight="false" outlineLevel="0" collapsed="false">
      <c r="A4676" s="12" t="n">
        <v>4675</v>
      </c>
      <c r="B4676" s="12" t="n">
        <v>2446</v>
      </c>
      <c r="C4676" s="12" t="n">
        <v>27</v>
      </c>
      <c r="D4676" s="12" t="n">
        <v>1</v>
      </c>
      <c r="E4676" s="16" t="n">
        <v>5699</v>
      </c>
      <c r="F4676" s="12" t="n">
        <v>5</v>
      </c>
      <c r="G4676" s="12" t="str">
        <f aca="false">INDEX(Products!$C$2:$C$181,MATCH(C4676,Products!$A$2:$A$181,0))</f>
        <v>Electronics</v>
      </c>
      <c r="H4676" s="16" t="n">
        <f aca="false">INDEX(Products!$E$2:$E$181,MATCH(C4676,Products!$A$2:$A$181,0))</f>
        <v>4154.37</v>
      </c>
      <c r="I4676" s="12" t="str">
        <f aca="false">INDEX(Orders!$G$2:$G$3525,MATCH(B4676,Orders!$A$2:$A$3525,0))</f>
        <v>Cancelled</v>
      </c>
      <c r="J4676" s="16" t="n">
        <f aca="false">D4676*E4676*(1-F4676/100)</f>
        <v>5414.05</v>
      </c>
      <c r="K4676" s="16" t="n">
        <f aca="false">D4676*H4676</f>
        <v>4154.37</v>
      </c>
      <c r="L4676" s="16" t="n">
        <f aca="false">J4676-K4676</f>
        <v>1259.68</v>
      </c>
    </row>
    <row r="4677" customFormat="false" ht="15" hidden="false" customHeight="false" outlineLevel="0" collapsed="false">
      <c r="A4677" s="12" t="n">
        <v>4676</v>
      </c>
      <c r="B4677" s="12" t="n">
        <v>2447</v>
      </c>
      <c r="C4677" s="12" t="n">
        <v>133</v>
      </c>
      <c r="D4677" s="12" t="n">
        <v>1</v>
      </c>
      <c r="E4677" s="16" t="n">
        <v>3549</v>
      </c>
      <c r="F4677" s="12" t="n">
        <v>20</v>
      </c>
      <c r="G4677" s="12" t="str">
        <f aca="false">INDEX(Products!$C$2:$C$181,MATCH(C4677,Products!$A$2:$A$181,0))</f>
        <v>Sports &amp; Fitness</v>
      </c>
      <c r="H4677" s="16" t="n">
        <f aca="false">INDEX(Products!$E$2:$E$181,MATCH(C4677,Products!$A$2:$A$181,0))</f>
        <v>2477.75</v>
      </c>
      <c r="I4677" s="12" t="str">
        <f aca="false">INDEX(Orders!$G$2:$G$3525,MATCH(B4677,Orders!$A$2:$A$3525,0))</f>
        <v>Delivered</v>
      </c>
      <c r="J4677" s="16" t="n">
        <f aca="false">D4677*E4677*(1-F4677/100)</f>
        <v>2839.2</v>
      </c>
      <c r="K4677" s="16" t="n">
        <f aca="false">D4677*H4677</f>
        <v>2477.75</v>
      </c>
      <c r="L4677" s="16" t="n">
        <f aca="false">J4677-K4677</f>
        <v>361.45</v>
      </c>
    </row>
    <row r="4678" customFormat="false" ht="15" hidden="false" customHeight="false" outlineLevel="0" collapsed="false">
      <c r="A4678" s="12" t="n">
        <v>4677</v>
      </c>
      <c r="B4678" s="12" t="n">
        <v>2447</v>
      </c>
      <c r="C4678" s="12" t="n">
        <v>79</v>
      </c>
      <c r="D4678" s="12" t="n">
        <v>1</v>
      </c>
      <c r="E4678" s="16" t="n">
        <v>2119</v>
      </c>
      <c r="F4678" s="12" t="n">
        <v>10</v>
      </c>
      <c r="G4678" s="12" t="str">
        <f aca="false">INDEX(Products!$C$2:$C$181,MATCH(C4678,Products!$A$2:$A$181,0))</f>
        <v>Fashion</v>
      </c>
      <c r="H4678" s="16" t="n">
        <f aca="false">INDEX(Products!$E$2:$E$181,MATCH(C4678,Products!$A$2:$A$181,0))</f>
        <v>1488.22</v>
      </c>
      <c r="I4678" s="12" t="str">
        <f aca="false">INDEX(Orders!$G$2:$G$3525,MATCH(B4678,Orders!$A$2:$A$3525,0))</f>
        <v>Delivered</v>
      </c>
      <c r="J4678" s="16" t="n">
        <f aca="false">D4678*E4678*(1-F4678/100)</f>
        <v>1907.1</v>
      </c>
      <c r="K4678" s="16" t="n">
        <f aca="false">D4678*H4678</f>
        <v>1488.22</v>
      </c>
      <c r="L4678" s="16" t="n">
        <f aca="false">J4678-K4678</f>
        <v>418.88</v>
      </c>
    </row>
    <row r="4679" customFormat="false" ht="15" hidden="false" customHeight="false" outlineLevel="0" collapsed="false">
      <c r="A4679" s="12" t="n">
        <v>4678</v>
      </c>
      <c r="B4679" s="12" t="n">
        <v>2447</v>
      </c>
      <c r="C4679" s="12" t="n">
        <v>6</v>
      </c>
      <c r="D4679" s="12" t="n">
        <v>1</v>
      </c>
      <c r="E4679" s="16" t="n">
        <v>919</v>
      </c>
      <c r="F4679" s="12" t="n">
        <v>0</v>
      </c>
      <c r="G4679" s="12" t="str">
        <f aca="false">INDEX(Products!$C$2:$C$181,MATCH(C4679,Products!$A$2:$A$181,0))</f>
        <v>Electronics</v>
      </c>
      <c r="H4679" s="16" t="n">
        <f aca="false">INDEX(Products!$E$2:$E$181,MATCH(C4679,Products!$A$2:$A$181,0))</f>
        <v>683.72</v>
      </c>
      <c r="I4679" s="12" t="str">
        <f aca="false">INDEX(Orders!$G$2:$G$3525,MATCH(B4679,Orders!$A$2:$A$3525,0))</f>
        <v>Delivered</v>
      </c>
      <c r="J4679" s="16" t="n">
        <f aca="false">D4679*E4679*(1-F4679/100)</f>
        <v>919</v>
      </c>
      <c r="K4679" s="16" t="n">
        <f aca="false">D4679*H4679</f>
        <v>683.72</v>
      </c>
      <c r="L4679" s="16" t="n">
        <f aca="false">J4679-K4679</f>
        <v>235.28</v>
      </c>
    </row>
    <row r="4680" customFormat="false" ht="15" hidden="false" customHeight="false" outlineLevel="0" collapsed="false">
      <c r="A4680" s="12" t="n">
        <v>4679</v>
      </c>
      <c r="B4680" s="12" t="n">
        <v>2447</v>
      </c>
      <c r="C4680" s="12" t="n">
        <v>115</v>
      </c>
      <c r="D4680" s="12" t="n">
        <v>1</v>
      </c>
      <c r="E4680" s="16" t="n">
        <v>1629</v>
      </c>
      <c r="F4680" s="12" t="n">
        <v>0</v>
      </c>
      <c r="G4680" s="12" t="str">
        <f aca="false">INDEX(Products!$C$2:$C$181,MATCH(C4680,Products!$A$2:$A$181,0))</f>
        <v>Beauty</v>
      </c>
      <c r="H4680" s="16" t="n">
        <f aca="false">INDEX(Products!$E$2:$E$181,MATCH(C4680,Products!$A$2:$A$181,0))</f>
        <v>1101.57</v>
      </c>
      <c r="I4680" s="12" t="str">
        <f aca="false">INDEX(Orders!$G$2:$G$3525,MATCH(B4680,Orders!$A$2:$A$3525,0))</f>
        <v>Delivered</v>
      </c>
      <c r="J4680" s="16" t="n">
        <f aca="false">D4680*E4680*(1-F4680/100)</f>
        <v>1629</v>
      </c>
      <c r="K4680" s="16" t="n">
        <f aca="false">D4680*H4680</f>
        <v>1101.57</v>
      </c>
      <c r="L4680" s="16" t="n">
        <f aca="false">J4680-K4680</f>
        <v>527.43</v>
      </c>
    </row>
    <row r="4681" customFormat="false" ht="15" hidden="false" customHeight="false" outlineLevel="0" collapsed="false">
      <c r="A4681" s="12" t="n">
        <v>4680</v>
      </c>
      <c r="B4681" s="12" t="n">
        <v>2448</v>
      </c>
      <c r="C4681" s="12" t="n">
        <v>58</v>
      </c>
      <c r="D4681" s="12" t="n">
        <v>1</v>
      </c>
      <c r="E4681" s="16" t="n">
        <v>3319</v>
      </c>
      <c r="F4681" s="12" t="n">
        <v>0</v>
      </c>
      <c r="G4681" s="12" t="str">
        <f aca="false">INDEX(Products!$C$2:$C$181,MATCH(C4681,Products!$A$2:$A$181,0))</f>
        <v>Home &amp; Kitchen</v>
      </c>
      <c r="H4681" s="16" t="n">
        <f aca="false">INDEX(Products!$E$2:$E$181,MATCH(C4681,Products!$A$2:$A$181,0))</f>
        <v>2403.93</v>
      </c>
      <c r="I4681" s="12" t="str">
        <f aca="false">INDEX(Orders!$G$2:$G$3525,MATCH(B4681,Orders!$A$2:$A$3525,0))</f>
        <v>Delivered</v>
      </c>
      <c r="J4681" s="16" t="n">
        <f aca="false">D4681*E4681*(1-F4681/100)</f>
        <v>3319</v>
      </c>
      <c r="K4681" s="16" t="n">
        <f aca="false">D4681*H4681</f>
        <v>2403.93</v>
      </c>
      <c r="L4681" s="16" t="n">
        <f aca="false">J4681-K4681</f>
        <v>915.07</v>
      </c>
    </row>
    <row r="4682" customFormat="false" ht="15" hidden="false" customHeight="false" outlineLevel="0" collapsed="false">
      <c r="A4682" s="12" t="n">
        <v>4681</v>
      </c>
      <c r="B4682" s="12" t="n">
        <v>2448</v>
      </c>
      <c r="C4682" s="12" t="n">
        <v>68</v>
      </c>
      <c r="D4682" s="12" t="n">
        <v>1</v>
      </c>
      <c r="E4682" s="16" t="n">
        <v>2859</v>
      </c>
      <c r="F4682" s="12" t="n">
        <v>0</v>
      </c>
      <c r="G4682" s="12" t="str">
        <f aca="false">INDEX(Products!$C$2:$C$181,MATCH(C4682,Products!$A$2:$A$181,0))</f>
        <v>Fashion</v>
      </c>
      <c r="H4682" s="16" t="n">
        <f aca="false">INDEX(Products!$E$2:$E$181,MATCH(C4682,Products!$A$2:$A$181,0))</f>
        <v>1757.26</v>
      </c>
      <c r="I4682" s="12" t="str">
        <f aca="false">INDEX(Orders!$G$2:$G$3525,MATCH(B4682,Orders!$A$2:$A$3525,0))</f>
        <v>Delivered</v>
      </c>
      <c r="J4682" s="16" t="n">
        <f aca="false">D4682*E4682*(1-F4682/100)</f>
        <v>2859</v>
      </c>
      <c r="K4682" s="16" t="n">
        <f aca="false">D4682*H4682</f>
        <v>1757.26</v>
      </c>
      <c r="L4682" s="16" t="n">
        <f aca="false">J4682-K4682</f>
        <v>1101.74</v>
      </c>
    </row>
    <row r="4683" customFormat="false" ht="15" hidden="false" customHeight="false" outlineLevel="0" collapsed="false">
      <c r="A4683" s="12" t="n">
        <v>4682</v>
      </c>
      <c r="B4683" s="12" t="n">
        <v>2448</v>
      </c>
      <c r="C4683" s="12" t="n">
        <v>17</v>
      </c>
      <c r="D4683" s="12" t="n">
        <v>1</v>
      </c>
      <c r="E4683" s="16" t="n">
        <v>1149</v>
      </c>
      <c r="F4683" s="12" t="n">
        <v>0</v>
      </c>
      <c r="G4683" s="12" t="str">
        <f aca="false">INDEX(Products!$C$2:$C$181,MATCH(C4683,Products!$A$2:$A$181,0))</f>
        <v>Electronics</v>
      </c>
      <c r="H4683" s="16" t="n">
        <f aca="false">INDEX(Products!$E$2:$E$181,MATCH(C4683,Products!$A$2:$A$181,0))</f>
        <v>850</v>
      </c>
      <c r="I4683" s="12" t="str">
        <f aca="false">INDEX(Orders!$G$2:$G$3525,MATCH(B4683,Orders!$A$2:$A$3525,0))</f>
        <v>Delivered</v>
      </c>
      <c r="J4683" s="16" t="n">
        <f aca="false">D4683*E4683*(1-F4683/100)</f>
        <v>1149</v>
      </c>
      <c r="K4683" s="16" t="n">
        <f aca="false">D4683*H4683</f>
        <v>850</v>
      </c>
      <c r="L4683" s="16" t="n">
        <f aca="false">J4683-K4683</f>
        <v>299</v>
      </c>
    </row>
    <row r="4684" customFormat="false" ht="15" hidden="false" customHeight="false" outlineLevel="0" collapsed="false">
      <c r="A4684" s="12" t="n">
        <v>4683</v>
      </c>
      <c r="B4684" s="12" t="n">
        <v>2449</v>
      </c>
      <c r="C4684" s="12" t="n">
        <v>122</v>
      </c>
      <c r="D4684" s="12" t="n">
        <v>1</v>
      </c>
      <c r="E4684" s="16" t="n">
        <v>3689</v>
      </c>
      <c r="F4684" s="12" t="n">
        <v>0</v>
      </c>
      <c r="G4684" s="12" t="str">
        <f aca="false">INDEX(Products!$C$2:$C$181,MATCH(C4684,Products!$A$2:$A$181,0))</f>
        <v>Sports &amp; Fitness</v>
      </c>
      <c r="H4684" s="16" t="n">
        <f aca="false">INDEX(Products!$E$2:$E$181,MATCH(C4684,Products!$A$2:$A$181,0))</f>
        <v>2302.05</v>
      </c>
      <c r="I4684" s="12" t="str">
        <f aca="false">INDEX(Orders!$G$2:$G$3525,MATCH(B4684,Orders!$A$2:$A$3525,0))</f>
        <v>Delivered</v>
      </c>
      <c r="J4684" s="16" t="n">
        <f aca="false">D4684*E4684*(1-F4684/100)</f>
        <v>3689</v>
      </c>
      <c r="K4684" s="16" t="n">
        <f aca="false">D4684*H4684</f>
        <v>2302.05</v>
      </c>
      <c r="L4684" s="16" t="n">
        <f aca="false">J4684-K4684</f>
        <v>1386.95</v>
      </c>
    </row>
    <row r="4685" customFormat="false" ht="15" hidden="false" customHeight="false" outlineLevel="0" collapsed="false">
      <c r="A4685" s="12" t="n">
        <v>4684</v>
      </c>
      <c r="B4685" s="12" t="n">
        <v>2449</v>
      </c>
      <c r="C4685" s="12" t="n">
        <v>152</v>
      </c>
      <c r="D4685" s="12" t="n">
        <v>1</v>
      </c>
      <c r="E4685" s="16" t="n">
        <v>539</v>
      </c>
      <c r="F4685" s="12" t="n">
        <v>0</v>
      </c>
      <c r="G4685" s="12" t="str">
        <f aca="false">INDEX(Products!$C$2:$C$181,MATCH(C4685,Products!$A$2:$A$181,0))</f>
        <v>Books &amp; Stationery</v>
      </c>
      <c r="H4685" s="16" t="n">
        <f aca="false">INDEX(Products!$E$2:$E$181,MATCH(C4685,Products!$A$2:$A$181,0))</f>
        <v>365.16</v>
      </c>
      <c r="I4685" s="12" t="str">
        <f aca="false">INDEX(Orders!$G$2:$G$3525,MATCH(B4685,Orders!$A$2:$A$3525,0))</f>
        <v>Delivered</v>
      </c>
      <c r="J4685" s="16" t="n">
        <f aca="false">D4685*E4685*(1-F4685/100)</f>
        <v>539</v>
      </c>
      <c r="K4685" s="16" t="n">
        <f aca="false">D4685*H4685</f>
        <v>365.16</v>
      </c>
      <c r="L4685" s="16" t="n">
        <f aca="false">J4685-K4685</f>
        <v>173.84</v>
      </c>
    </row>
    <row r="4686" customFormat="false" ht="15" hidden="false" customHeight="false" outlineLevel="0" collapsed="false">
      <c r="A4686" s="12" t="n">
        <v>4685</v>
      </c>
      <c r="B4686" s="12" t="n">
        <v>2450</v>
      </c>
      <c r="C4686" s="12" t="n">
        <v>28</v>
      </c>
      <c r="D4686" s="12" t="n">
        <v>1</v>
      </c>
      <c r="E4686" s="16" t="n">
        <v>3919</v>
      </c>
      <c r="F4686" s="12" t="n">
        <v>0</v>
      </c>
      <c r="G4686" s="12" t="str">
        <f aca="false">INDEX(Products!$C$2:$C$181,MATCH(C4686,Products!$A$2:$A$181,0))</f>
        <v>Electronics</v>
      </c>
      <c r="H4686" s="16" t="n">
        <f aca="false">INDEX(Products!$E$2:$E$181,MATCH(C4686,Products!$A$2:$A$181,0))</f>
        <v>2878.02</v>
      </c>
      <c r="I4686" s="12" t="str">
        <f aca="false">INDEX(Orders!$G$2:$G$3525,MATCH(B4686,Orders!$A$2:$A$3525,0))</f>
        <v>Delivered</v>
      </c>
      <c r="J4686" s="16" t="n">
        <f aca="false">D4686*E4686*(1-F4686/100)</f>
        <v>3919</v>
      </c>
      <c r="K4686" s="16" t="n">
        <f aca="false">D4686*H4686</f>
        <v>2878.02</v>
      </c>
      <c r="L4686" s="16" t="n">
        <f aca="false">J4686-K4686</f>
        <v>1040.98</v>
      </c>
    </row>
    <row r="4687" customFormat="false" ht="15" hidden="false" customHeight="false" outlineLevel="0" collapsed="false">
      <c r="A4687" s="12" t="n">
        <v>4686</v>
      </c>
      <c r="B4687" s="12" t="n">
        <v>2450</v>
      </c>
      <c r="C4687" s="12" t="n">
        <v>133</v>
      </c>
      <c r="D4687" s="12" t="n">
        <v>1</v>
      </c>
      <c r="E4687" s="16" t="n">
        <v>3549</v>
      </c>
      <c r="F4687" s="12" t="n">
        <v>10</v>
      </c>
      <c r="G4687" s="12" t="str">
        <f aca="false">INDEX(Products!$C$2:$C$181,MATCH(C4687,Products!$A$2:$A$181,0))</f>
        <v>Sports &amp; Fitness</v>
      </c>
      <c r="H4687" s="16" t="n">
        <f aca="false">INDEX(Products!$E$2:$E$181,MATCH(C4687,Products!$A$2:$A$181,0))</f>
        <v>2477.75</v>
      </c>
      <c r="I4687" s="12" t="str">
        <f aca="false">INDEX(Orders!$G$2:$G$3525,MATCH(B4687,Orders!$A$2:$A$3525,0))</f>
        <v>Delivered</v>
      </c>
      <c r="J4687" s="16" t="n">
        <f aca="false">D4687*E4687*(1-F4687/100)</f>
        <v>3194.1</v>
      </c>
      <c r="K4687" s="16" t="n">
        <f aca="false">D4687*H4687</f>
        <v>2477.75</v>
      </c>
      <c r="L4687" s="16" t="n">
        <f aca="false">J4687-K4687</f>
        <v>716.35</v>
      </c>
    </row>
    <row r="4688" customFormat="false" ht="15" hidden="false" customHeight="false" outlineLevel="0" collapsed="false">
      <c r="A4688" s="12" t="n">
        <v>4687</v>
      </c>
      <c r="B4688" s="12" t="n">
        <v>2451</v>
      </c>
      <c r="C4688" s="12" t="n">
        <v>83</v>
      </c>
      <c r="D4688" s="12" t="n">
        <v>1</v>
      </c>
      <c r="E4688" s="16" t="n">
        <v>549</v>
      </c>
      <c r="F4688" s="12" t="n">
        <v>0</v>
      </c>
      <c r="G4688" s="12" t="str">
        <f aca="false">INDEX(Products!$C$2:$C$181,MATCH(C4688,Products!$A$2:$A$181,0))</f>
        <v>Fashion</v>
      </c>
      <c r="H4688" s="16" t="n">
        <f aca="false">INDEX(Products!$E$2:$E$181,MATCH(C4688,Products!$A$2:$A$181,0))</f>
        <v>393.67</v>
      </c>
      <c r="I4688" s="12" t="str">
        <f aca="false">INDEX(Orders!$G$2:$G$3525,MATCH(B4688,Orders!$A$2:$A$3525,0))</f>
        <v>Returned</v>
      </c>
      <c r="J4688" s="16" t="n">
        <f aca="false">D4688*E4688*(1-F4688/100)</f>
        <v>549</v>
      </c>
      <c r="K4688" s="16" t="n">
        <f aca="false">D4688*H4688</f>
        <v>393.67</v>
      </c>
      <c r="L4688" s="16" t="n">
        <f aca="false">J4688-K4688</f>
        <v>155.33</v>
      </c>
    </row>
    <row r="4689" customFormat="false" ht="15" hidden="false" customHeight="false" outlineLevel="0" collapsed="false">
      <c r="A4689" s="12" t="n">
        <v>4688</v>
      </c>
      <c r="B4689" s="12" t="n">
        <v>2451</v>
      </c>
      <c r="C4689" s="12" t="n">
        <v>157</v>
      </c>
      <c r="D4689" s="12" t="n">
        <v>1</v>
      </c>
      <c r="E4689" s="16" t="n">
        <v>129</v>
      </c>
      <c r="F4689" s="12" t="n">
        <v>10</v>
      </c>
      <c r="G4689" s="12" t="str">
        <f aca="false">INDEX(Products!$C$2:$C$181,MATCH(C4689,Products!$A$2:$A$181,0))</f>
        <v>Books &amp; Stationery</v>
      </c>
      <c r="H4689" s="16" t="n">
        <f aca="false">INDEX(Products!$E$2:$E$181,MATCH(C4689,Products!$A$2:$A$181,0))</f>
        <v>95.79</v>
      </c>
      <c r="I4689" s="12" t="str">
        <f aca="false">INDEX(Orders!$G$2:$G$3525,MATCH(B4689,Orders!$A$2:$A$3525,0))</f>
        <v>Returned</v>
      </c>
      <c r="J4689" s="16" t="n">
        <f aca="false">D4689*E4689*(1-F4689/100)</f>
        <v>116.1</v>
      </c>
      <c r="K4689" s="16" t="n">
        <f aca="false">D4689*H4689</f>
        <v>95.79</v>
      </c>
      <c r="L4689" s="16" t="n">
        <f aca="false">J4689-K4689</f>
        <v>20.31</v>
      </c>
    </row>
    <row r="4690" customFormat="false" ht="15" hidden="false" customHeight="false" outlineLevel="0" collapsed="false">
      <c r="A4690" s="12" t="n">
        <v>4689</v>
      </c>
      <c r="B4690" s="12" t="n">
        <v>2452</v>
      </c>
      <c r="C4690" s="12" t="n">
        <v>165</v>
      </c>
      <c r="D4690" s="12" t="n">
        <v>1</v>
      </c>
      <c r="E4690" s="16" t="n">
        <v>449</v>
      </c>
      <c r="F4690" s="12" t="n">
        <v>15</v>
      </c>
      <c r="G4690" s="12" t="str">
        <f aca="false">INDEX(Products!$C$2:$C$181,MATCH(C4690,Products!$A$2:$A$181,0))</f>
        <v>Books &amp; Stationery</v>
      </c>
      <c r="H4690" s="16" t="n">
        <f aca="false">INDEX(Products!$E$2:$E$181,MATCH(C4690,Products!$A$2:$A$181,0))</f>
        <v>269.2</v>
      </c>
      <c r="I4690" s="12" t="str">
        <f aca="false">INDEX(Orders!$G$2:$G$3525,MATCH(B4690,Orders!$A$2:$A$3525,0))</f>
        <v>Delivered</v>
      </c>
      <c r="J4690" s="16" t="n">
        <f aca="false">D4690*E4690*(1-F4690/100)</f>
        <v>381.65</v>
      </c>
      <c r="K4690" s="16" t="n">
        <f aca="false">D4690*H4690</f>
        <v>269.2</v>
      </c>
      <c r="L4690" s="16" t="n">
        <f aca="false">J4690-K4690</f>
        <v>112.45</v>
      </c>
    </row>
    <row r="4691" customFormat="false" ht="15" hidden="false" customHeight="false" outlineLevel="0" collapsed="false">
      <c r="A4691" s="12" t="n">
        <v>4690</v>
      </c>
      <c r="B4691" s="12" t="n">
        <v>2452</v>
      </c>
      <c r="C4691" s="12" t="n">
        <v>14</v>
      </c>
      <c r="D4691" s="12" t="n">
        <v>1</v>
      </c>
      <c r="E4691" s="16" t="n">
        <v>1849</v>
      </c>
      <c r="F4691" s="12" t="n">
        <v>5</v>
      </c>
      <c r="G4691" s="12" t="str">
        <f aca="false">INDEX(Products!$C$2:$C$181,MATCH(C4691,Products!$A$2:$A$181,0))</f>
        <v>Electronics</v>
      </c>
      <c r="H4691" s="16" t="n">
        <f aca="false">INDEX(Products!$E$2:$E$181,MATCH(C4691,Products!$A$2:$A$181,0))</f>
        <v>1207.11</v>
      </c>
      <c r="I4691" s="12" t="str">
        <f aca="false">INDEX(Orders!$G$2:$G$3525,MATCH(B4691,Orders!$A$2:$A$3525,0))</f>
        <v>Delivered</v>
      </c>
      <c r="J4691" s="16" t="n">
        <f aca="false">D4691*E4691*(1-F4691/100)</f>
        <v>1756.55</v>
      </c>
      <c r="K4691" s="16" t="n">
        <f aca="false">D4691*H4691</f>
        <v>1207.11</v>
      </c>
      <c r="L4691" s="16" t="n">
        <f aca="false">J4691-K4691</f>
        <v>549.44</v>
      </c>
    </row>
    <row r="4692" customFormat="false" ht="15" hidden="false" customHeight="false" outlineLevel="0" collapsed="false">
      <c r="A4692" s="12" t="n">
        <v>4691</v>
      </c>
      <c r="B4692" s="12" t="n">
        <v>2452</v>
      </c>
      <c r="C4692" s="12" t="n">
        <v>168</v>
      </c>
      <c r="D4692" s="12" t="n">
        <v>1</v>
      </c>
      <c r="E4692" s="16" t="n">
        <v>149</v>
      </c>
      <c r="F4692" s="12" t="n">
        <v>5</v>
      </c>
      <c r="G4692" s="12" t="str">
        <f aca="false">INDEX(Products!$C$2:$C$181,MATCH(C4692,Products!$A$2:$A$181,0))</f>
        <v>Books &amp; Stationery</v>
      </c>
      <c r="H4692" s="16" t="n">
        <f aca="false">INDEX(Products!$E$2:$E$181,MATCH(C4692,Products!$A$2:$A$181,0))</f>
        <v>83.16</v>
      </c>
      <c r="I4692" s="12" t="str">
        <f aca="false">INDEX(Orders!$G$2:$G$3525,MATCH(B4692,Orders!$A$2:$A$3525,0))</f>
        <v>Delivered</v>
      </c>
      <c r="J4692" s="16" t="n">
        <f aca="false">D4692*E4692*(1-F4692/100)</f>
        <v>141.55</v>
      </c>
      <c r="K4692" s="16" t="n">
        <f aca="false">D4692*H4692</f>
        <v>83.16</v>
      </c>
      <c r="L4692" s="16" t="n">
        <f aca="false">J4692-K4692</f>
        <v>58.39</v>
      </c>
    </row>
    <row r="4693" customFormat="false" ht="15" hidden="false" customHeight="false" outlineLevel="0" collapsed="false">
      <c r="A4693" s="12" t="n">
        <v>4692</v>
      </c>
      <c r="B4693" s="12" t="n">
        <v>2453</v>
      </c>
      <c r="C4693" s="12" t="n">
        <v>98</v>
      </c>
      <c r="D4693" s="12" t="n">
        <v>1</v>
      </c>
      <c r="E4693" s="16" t="n">
        <v>719</v>
      </c>
      <c r="F4693" s="12" t="n">
        <v>5</v>
      </c>
      <c r="G4693" s="12" t="str">
        <f aca="false">INDEX(Products!$C$2:$C$181,MATCH(C4693,Products!$A$2:$A$181,0))</f>
        <v>Beauty</v>
      </c>
      <c r="H4693" s="16" t="n">
        <f aca="false">INDEX(Products!$E$2:$E$181,MATCH(C4693,Products!$A$2:$A$181,0))</f>
        <v>445.67</v>
      </c>
      <c r="I4693" s="12" t="str">
        <f aca="false">INDEX(Orders!$G$2:$G$3525,MATCH(B4693,Orders!$A$2:$A$3525,0))</f>
        <v>Delivered</v>
      </c>
      <c r="J4693" s="16" t="n">
        <f aca="false">D4693*E4693*(1-F4693/100)</f>
        <v>683.05</v>
      </c>
      <c r="K4693" s="16" t="n">
        <f aca="false">D4693*H4693</f>
        <v>445.67</v>
      </c>
      <c r="L4693" s="16" t="n">
        <f aca="false">J4693-K4693</f>
        <v>237.38</v>
      </c>
    </row>
    <row r="4694" customFormat="false" ht="15" hidden="false" customHeight="false" outlineLevel="0" collapsed="false">
      <c r="A4694" s="12" t="n">
        <v>4693</v>
      </c>
      <c r="B4694" s="12" t="n">
        <v>2454</v>
      </c>
      <c r="C4694" s="12" t="n">
        <v>151</v>
      </c>
      <c r="D4694" s="12" t="n">
        <v>1</v>
      </c>
      <c r="E4694" s="16" t="n">
        <v>149</v>
      </c>
      <c r="F4694" s="12" t="n">
        <v>0</v>
      </c>
      <c r="G4694" s="12" t="str">
        <f aca="false">INDEX(Products!$C$2:$C$181,MATCH(C4694,Products!$A$2:$A$181,0))</f>
        <v>Books &amp; Stationery</v>
      </c>
      <c r="H4694" s="16" t="n">
        <f aca="false">INDEX(Products!$E$2:$E$181,MATCH(C4694,Products!$A$2:$A$181,0))</f>
        <v>97.78</v>
      </c>
      <c r="I4694" s="12" t="str">
        <f aca="false">INDEX(Orders!$G$2:$G$3525,MATCH(B4694,Orders!$A$2:$A$3525,0))</f>
        <v>Delivered</v>
      </c>
      <c r="J4694" s="16" t="n">
        <f aca="false">D4694*E4694*(1-F4694/100)</f>
        <v>149</v>
      </c>
      <c r="K4694" s="16" t="n">
        <f aca="false">D4694*H4694</f>
        <v>97.78</v>
      </c>
      <c r="L4694" s="16" t="n">
        <f aca="false">J4694-K4694</f>
        <v>51.22</v>
      </c>
    </row>
    <row r="4695" customFormat="false" ht="15" hidden="false" customHeight="false" outlineLevel="0" collapsed="false">
      <c r="A4695" s="12" t="n">
        <v>4694</v>
      </c>
      <c r="B4695" s="12" t="n">
        <v>2455</v>
      </c>
      <c r="C4695" s="12" t="n">
        <v>138</v>
      </c>
      <c r="D4695" s="12" t="n">
        <v>1</v>
      </c>
      <c r="E4695" s="16" t="n">
        <v>2179</v>
      </c>
      <c r="F4695" s="12" t="n">
        <v>0</v>
      </c>
      <c r="G4695" s="12" t="str">
        <f aca="false">INDEX(Products!$C$2:$C$181,MATCH(C4695,Products!$A$2:$A$181,0))</f>
        <v>Sports &amp; Fitness</v>
      </c>
      <c r="H4695" s="16" t="n">
        <f aca="false">INDEX(Products!$E$2:$E$181,MATCH(C4695,Products!$A$2:$A$181,0))</f>
        <v>1417.01</v>
      </c>
      <c r="I4695" s="12" t="str">
        <f aca="false">INDEX(Orders!$G$2:$G$3525,MATCH(B4695,Orders!$A$2:$A$3525,0))</f>
        <v>Delivered</v>
      </c>
      <c r="J4695" s="16" t="n">
        <f aca="false">D4695*E4695*(1-F4695/100)</f>
        <v>2179</v>
      </c>
      <c r="K4695" s="16" t="n">
        <f aca="false">D4695*H4695</f>
        <v>1417.01</v>
      </c>
      <c r="L4695" s="16" t="n">
        <f aca="false">J4695-K4695</f>
        <v>761.99</v>
      </c>
    </row>
    <row r="4696" customFormat="false" ht="15" hidden="false" customHeight="false" outlineLevel="0" collapsed="false">
      <c r="A4696" s="12" t="n">
        <v>4695</v>
      </c>
      <c r="B4696" s="12" t="n">
        <v>2455</v>
      </c>
      <c r="C4696" s="12" t="n">
        <v>91</v>
      </c>
      <c r="D4696" s="12" t="n">
        <v>2</v>
      </c>
      <c r="E4696" s="16" t="n">
        <v>719</v>
      </c>
      <c r="F4696" s="12" t="n">
        <v>10</v>
      </c>
      <c r="G4696" s="12" t="str">
        <f aca="false">INDEX(Products!$C$2:$C$181,MATCH(C4696,Products!$A$2:$A$181,0))</f>
        <v>Beauty</v>
      </c>
      <c r="H4696" s="16" t="n">
        <f aca="false">INDEX(Products!$E$2:$E$181,MATCH(C4696,Products!$A$2:$A$181,0))</f>
        <v>411.77</v>
      </c>
      <c r="I4696" s="12" t="str">
        <f aca="false">INDEX(Orders!$G$2:$G$3525,MATCH(B4696,Orders!$A$2:$A$3525,0))</f>
        <v>Delivered</v>
      </c>
      <c r="J4696" s="16" t="n">
        <f aca="false">D4696*E4696*(1-F4696/100)</f>
        <v>1294.2</v>
      </c>
      <c r="K4696" s="16" t="n">
        <f aca="false">D4696*H4696</f>
        <v>823.54</v>
      </c>
      <c r="L4696" s="16" t="n">
        <f aca="false">J4696-K4696</f>
        <v>470.66</v>
      </c>
    </row>
    <row r="4697" customFormat="false" ht="15" hidden="false" customHeight="false" outlineLevel="0" collapsed="false">
      <c r="A4697" s="12" t="n">
        <v>4696</v>
      </c>
      <c r="B4697" s="12" t="n">
        <v>2456</v>
      </c>
      <c r="C4697" s="12" t="n">
        <v>33</v>
      </c>
      <c r="D4697" s="12" t="n">
        <v>1</v>
      </c>
      <c r="E4697" s="16" t="n">
        <v>1699</v>
      </c>
      <c r="F4697" s="12" t="n">
        <v>0</v>
      </c>
      <c r="G4697" s="12" t="str">
        <f aca="false">INDEX(Products!$C$2:$C$181,MATCH(C4697,Products!$A$2:$A$181,0))</f>
        <v>Home &amp; Kitchen</v>
      </c>
      <c r="H4697" s="16" t="n">
        <f aca="false">INDEX(Products!$E$2:$E$181,MATCH(C4697,Products!$A$2:$A$181,0))</f>
        <v>1118.86</v>
      </c>
      <c r="I4697" s="12" t="str">
        <f aca="false">INDEX(Orders!$G$2:$G$3525,MATCH(B4697,Orders!$A$2:$A$3525,0))</f>
        <v>Delivered</v>
      </c>
      <c r="J4697" s="16" t="n">
        <f aca="false">D4697*E4697*(1-F4697/100)</f>
        <v>1699</v>
      </c>
      <c r="K4697" s="16" t="n">
        <f aca="false">D4697*H4697</f>
        <v>1118.86</v>
      </c>
      <c r="L4697" s="16" t="n">
        <f aca="false">J4697-K4697</f>
        <v>580.14</v>
      </c>
    </row>
    <row r="4698" customFormat="false" ht="15" hidden="false" customHeight="false" outlineLevel="0" collapsed="false">
      <c r="A4698" s="12" t="n">
        <v>4697</v>
      </c>
      <c r="B4698" s="12" t="n">
        <v>2457</v>
      </c>
      <c r="C4698" s="12" t="n">
        <v>166</v>
      </c>
      <c r="D4698" s="12" t="n">
        <v>1</v>
      </c>
      <c r="E4698" s="16" t="n">
        <v>389</v>
      </c>
      <c r="F4698" s="12" t="n">
        <v>0</v>
      </c>
      <c r="G4698" s="12" t="str">
        <f aca="false">INDEX(Products!$C$2:$C$181,MATCH(C4698,Products!$A$2:$A$181,0))</f>
        <v>Books &amp; Stationery</v>
      </c>
      <c r="H4698" s="16" t="n">
        <f aca="false">INDEX(Products!$E$2:$E$181,MATCH(C4698,Products!$A$2:$A$181,0))</f>
        <v>272.91</v>
      </c>
      <c r="I4698" s="12" t="str">
        <f aca="false">INDEX(Orders!$G$2:$G$3525,MATCH(B4698,Orders!$A$2:$A$3525,0))</f>
        <v>Delivered</v>
      </c>
      <c r="J4698" s="16" t="n">
        <f aca="false">D4698*E4698*(1-F4698/100)</f>
        <v>389</v>
      </c>
      <c r="K4698" s="16" t="n">
        <f aca="false">D4698*H4698</f>
        <v>272.91</v>
      </c>
      <c r="L4698" s="16" t="n">
        <f aca="false">J4698-K4698</f>
        <v>116.09</v>
      </c>
    </row>
    <row r="4699" customFormat="false" ht="15" hidden="false" customHeight="false" outlineLevel="0" collapsed="false">
      <c r="A4699" s="12" t="n">
        <v>4698</v>
      </c>
      <c r="B4699" s="12" t="n">
        <v>2458</v>
      </c>
      <c r="C4699" s="12" t="n">
        <v>164</v>
      </c>
      <c r="D4699" s="12" t="n">
        <v>1</v>
      </c>
      <c r="E4699" s="16" t="n">
        <v>549</v>
      </c>
      <c r="F4699" s="12" t="n">
        <v>5</v>
      </c>
      <c r="G4699" s="12" t="str">
        <f aca="false">INDEX(Products!$C$2:$C$181,MATCH(C4699,Products!$A$2:$A$181,0))</f>
        <v>Books &amp; Stationery</v>
      </c>
      <c r="H4699" s="16" t="n">
        <f aca="false">INDEX(Products!$E$2:$E$181,MATCH(C4699,Products!$A$2:$A$181,0))</f>
        <v>369.12</v>
      </c>
      <c r="I4699" s="12" t="str">
        <f aca="false">INDEX(Orders!$G$2:$G$3525,MATCH(B4699,Orders!$A$2:$A$3525,0))</f>
        <v>Delivered</v>
      </c>
      <c r="J4699" s="16" t="n">
        <f aca="false">D4699*E4699*(1-F4699/100)</f>
        <v>521.55</v>
      </c>
      <c r="K4699" s="16" t="n">
        <f aca="false">D4699*H4699</f>
        <v>369.12</v>
      </c>
      <c r="L4699" s="16" t="n">
        <f aca="false">J4699-K4699</f>
        <v>152.43</v>
      </c>
    </row>
    <row r="4700" customFormat="false" ht="15" hidden="false" customHeight="false" outlineLevel="0" collapsed="false">
      <c r="A4700" s="12" t="n">
        <v>4699</v>
      </c>
      <c r="B4700" s="12" t="n">
        <v>2459</v>
      </c>
      <c r="C4700" s="12" t="n">
        <v>97</v>
      </c>
      <c r="D4700" s="12" t="n">
        <v>1</v>
      </c>
      <c r="E4700" s="16" t="n">
        <v>1649</v>
      </c>
      <c r="F4700" s="12" t="n">
        <v>0</v>
      </c>
      <c r="G4700" s="12" t="str">
        <f aca="false">INDEX(Products!$C$2:$C$181,MATCH(C4700,Products!$A$2:$A$181,0))</f>
        <v>Beauty</v>
      </c>
      <c r="H4700" s="16" t="n">
        <f aca="false">INDEX(Products!$E$2:$E$181,MATCH(C4700,Products!$A$2:$A$181,0))</f>
        <v>1115.75</v>
      </c>
      <c r="I4700" s="12" t="str">
        <f aca="false">INDEX(Orders!$G$2:$G$3525,MATCH(B4700,Orders!$A$2:$A$3525,0))</f>
        <v>Delivered</v>
      </c>
      <c r="J4700" s="16" t="n">
        <f aca="false">D4700*E4700*(1-F4700/100)</f>
        <v>1649</v>
      </c>
      <c r="K4700" s="16" t="n">
        <f aca="false">D4700*H4700</f>
        <v>1115.75</v>
      </c>
      <c r="L4700" s="16" t="n">
        <f aca="false">J4700-K4700</f>
        <v>533.25</v>
      </c>
    </row>
    <row r="4701" customFormat="false" ht="15" hidden="false" customHeight="false" outlineLevel="0" collapsed="false">
      <c r="A4701" s="12" t="n">
        <v>4700</v>
      </c>
      <c r="B4701" s="12" t="n">
        <v>2459</v>
      </c>
      <c r="C4701" s="12" t="n">
        <v>8</v>
      </c>
      <c r="D4701" s="12" t="n">
        <v>1</v>
      </c>
      <c r="E4701" s="16" t="n">
        <v>1759</v>
      </c>
      <c r="F4701" s="12" t="n">
        <v>0</v>
      </c>
      <c r="G4701" s="12" t="str">
        <f aca="false">INDEX(Products!$C$2:$C$181,MATCH(C4701,Products!$A$2:$A$181,0))</f>
        <v>Electronics</v>
      </c>
      <c r="H4701" s="16" t="n">
        <f aca="false">INDEX(Products!$E$2:$E$181,MATCH(C4701,Products!$A$2:$A$181,0))</f>
        <v>1031.97</v>
      </c>
      <c r="I4701" s="12" t="str">
        <f aca="false">INDEX(Orders!$G$2:$G$3525,MATCH(B4701,Orders!$A$2:$A$3525,0))</f>
        <v>Delivered</v>
      </c>
      <c r="J4701" s="16" t="n">
        <f aca="false">D4701*E4701*(1-F4701/100)</f>
        <v>1759</v>
      </c>
      <c r="K4701" s="16" t="n">
        <f aca="false">D4701*H4701</f>
        <v>1031.97</v>
      </c>
      <c r="L4701" s="16" t="n">
        <f aca="false">J4701-K4701</f>
        <v>727.03</v>
      </c>
    </row>
    <row r="4702" customFormat="false" ht="15" hidden="false" customHeight="false" outlineLevel="0" collapsed="false">
      <c r="A4702" s="12" t="n">
        <v>4701</v>
      </c>
      <c r="B4702" s="12" t="n">
        <v>2460</v>
      </c>
      <c r="C4702" s="12" t="n">
        <v>82</v>
      </c>
      <c r="D4702" s="12" t="n">
        <v>1</v>
      </c>
      <c r="E4702" s="16" t="n">
        <v>2019</v>
      </c>
      <c r="F4702" s="12" t="n">
        <v>15</v>
      </c>
      <c r="G4702" s="12" t="str">
        <f aca="false">INDEX(Products!$C$2:$C$181,MATCH(C4702,Products!$A$2:$A$181,0))</f>
        <v>Fashion</v>
      </c>
      <c r="H4702" s="16" t="n">
        <f aca="false">INDEX(Products!$E$2:$E$181,MATCH(C4702,Products!$A$2:$A$181,0))</f>
        <v>1326.8</v>
      </c>
      <c r="I4702" s="12" t="str">
        <f aca="false">INDEX(Orders!$G$2:$G$3525,MATCH(B4702,Orders!$A$2:$A$3525,0))</f>
        <v>Delivered</v>
      </c>
      <c r="J4702" s="16" t="n">
        <f aca="false">D4702*E4702*(1-F4702/100)</f>
        <v>1716.15</v>
      </c>
      <c r="K4702" s="16" t="n">
        <f aca="false">D4702*H4702</f>
        <v>1326.8</v>
      </c>
      <c r="L4702" s="16" t="n">
        <f aca="false">J4702-K4702</f>
        <v>389.35</v>
      </c>
    </row>
    <row r="4703" customFormat="false" ht="15" hidden="false" customHeight="false" outlineLevel="0" collapsed="false">
      <c r="A4703" s="12" t="n">
        <v>4702</v>
      </c>
      <c r="B4703" s="12" t="n">
        <v>2461</v>
      </c>
      <c r="C4703" s="12" t="n">
        <v>83</v>
      </c>
      <c r="D4703" s="12" t="n">
        <v>1</v>
      </c>
      <c r="E4703" s="16" t="n">
        <v>549</v>
      </c>
      <c r="F4703" s="12" t="n">
        <v>10</v>
      </c>
      <c r="G4703" s="12" t="str">
        <f aca="false">INDEX(Products!$C$2:$C$181,MATCH(C4703,Products!$A$2:$A$181,0))</f>
        <v>Fashion</v>
      </c>
      <c r="H4703" s="16" t="n">
        <f aca="false">INDEX(Products!$E$2:$E$181,MATCH(C4703,Products!$A$2:$A$181,0))</f>
        <v>393.67</v>
      </c>
      <c r="I4703" s="12" t="str">
        <f aca="false">INDEX(Orders!$G$2:$G$3525,MATCH(B4703,Orders!$A$2:$A$3525,0))</f>
        <v>Delivered</v>
      </c>
      <c r="J4703" s="16" t="n">
        <f aca="false">D4703*E4703*(1-F4703/100)</f>
        <v>494.1</v>
      </c>
      <c r="K4703" s="16" t="n">
        <f aca="false">D4703*H4703</f>
        <v>393.67</v>
      </c>
      <c r="L4703" s="16" t="n">
        <f aca="false">J4703-K4703</f>
        <v>100.43</v>
      </c>
    </row>
    <row r="4704" customFormat="false" ht="15" hidden="false" customHeight="false" outlineLevel="0" collapsed="false">
      <c r="A4704" s="12" t="n">
        <v>4703</v>
      </c>
      <c r="B4704" s="12" t="n">
        <v>2461</v>
      </c>
      <c r="C4704" s="12" t="n">
        <v>166</v>
      </c>
      <c r="D4704" s="12" t="n">
        <v>1</v>
      </c>
      <c r="E4704" s="16" t="n">
        <v>389</v>
      </c>
      <c r="F4704" s="12" t="n">
        <v>0</v>
      </c>
      <c r="G4704" s="12" t="str">
        <f aca="false">INDEX(Products!$C$2:$C$181,MATCH(C4704,Products!$A$2:$A$181,0))</f>
        <v>Books &amp; Stationery</v>
      </c>
      <c r="H4704" s="16" t="n">
        <f aca="false">INDEX(Products!$E$2:$E$181,MATCH(C4704,Products!$A$2:$A$181,0))</f>
        <v>272.91</v>
      </c>
      <c r="I4704" s="12" t="str">
        <f aca="false">INDEX(Orders!$G$2:$G$3525,MATCH(B4704,Orders!$A$2:$A$3525,0))</f>
        <v>Delivered</v>
      </c>
      <c r="J4704" s="16" t="n">
        <f aca="false">D4704*E4704*(1-F4704/100)</f>
        <v>389</v>
      </c>
      <c r="K4704" s="16" t="n">
        <f aca="false">D4704*H4704</f>
        <v>272.91</v>
      </c>
      <c r="L4704" s="16" t="n">
        <f aca="false">J4704-K4704</f>
        <v>116.09</v>
      </c>
    </row>
    <row r="4705" customFormat="false" ht="15" hidden="false" customHeight="false" outlineLevel="0" collapsed="false">
      <c r="A4705" s="12" t="n">
        <v>4704</v>
      </c>
      <c r="B4705" s="12" t="n">
        <v>2462</v>
      </c>
      <c r="C4705" s="12" t="n">
        <v>98</v>
      </c>
      <c r="D4705" s="12" t="n">
        <v>1</v>
      </c>
      <c r="E4705" s="16" t="n">
        <v>719</v>
      </c>
      <c r="F4705" s="12" t="n">
        <v>15</v>
      </c>
      <c r="G4705" s="12" t="str">
        <f aca="false">INDEX(Products!$C$2:$C$181,MATCH(C4705,Products!$A$2:$A$181,0))</f>
        <v>Beauty</v>
      </c>
      <c r="H4705" s="16" t="n">
        <f aca="false">INDEX(Products!$E$2:$E$181,MATCH(C4705,Products!$A$2:$A$181,0))</f>
        <v>445.67</v>
      </c>
      <c r="I4705" s="12" t="str">
        <f aca="false">INDEX(Orders!$G$2:$G$3525,MATCH(B4705,Orders!$A$2:$A$3525,0))</f>
        <v>Delivered</v>
      </c>
      <c r="J4705" s="16" t="n">
        <f aca="false">D4705*E4705*(1-F4705/100)</f>
        <v>611.15</v>
      </c>
      <c r="K4705" s="16" t="n">
        <f aca="false">D4705*H4705</f>
        <v>445.67</v>
      </c>
      <c r="L4705" s="16" t="n">
        <f aca="false">J4705-K4705</f>
        <v>165.48</v>
      </c>
    </row>
    <row r="4706" customFormat="false" ht="15" hidden="false" customHeight="false" outlineLevel="0" collapsed="false">
      <c r="A4706" s="12" t="n">
        <v>4705</v>
      </c>
      <c r="B4706" s="12" t="n">
        <v>2462</v>
      </c>
      <c r="C4706" s="12" t="n">
        <v>57</v>
      </c>
      <c r="D4706" s="12" t="n">
        <v>1</v>
      </c>
      <c r="E4706" s="16" t="n">
        <v>4689</v>
      </c>
      <c r="F4706" s="12" t="n">
        <v>15</v>
      </c>
      <c r="G4706" s="12" t="str">
        <f aca="false">INDEX(Products!$C$2:$C$181,MATCH(C4706,Products!$A$2:$A$181,0))</f>
        <v>Home &amp; Kitchen</v>
      </c>
      <c r="H4706" s="16" t="n">
        <f aca="false">INDEX(Products!$E$2:$E$181,MATCH(C4706,Products!$A$2:$A$181,0))</f>
        <v>3336.81</v>
      </c>
      <c r="I4706" s="12" t="str">
        <f aca="false">INDEX(Orders!$G$2:$G$3525,MATCH(B4706,Orders!$A$2:$A$3525,0))</f>
        <v>Delivered</v>
      </c>
      <c r="J4706" s="16" t="n">
        <f aca="false">D4706*E4706*(1-F4706/100)</f>
        <v>3985.65</v>
      </c>
      <c r="K4706" s="16" t="n">
        <f aca="false">D4706*H4706</f>
        <v>3336.81</v>
      </c>
      <c r="L4706" s="16" t="n">
        <f aca="false">J4706-K4706</f>
        <v>648.84</v>
      </c>
    </row>
    <row r="4707" customFormat="false" ht="15" hidden="false" customHeight="false" outlineLevel="0" collapsed="false">
      <c r="A4707" s="12" t="n">
        <v>4706</v>
      </c>
      <c r="B4707" s="12" t="n">
        <v>2463</v>
      </c>
      <c r="C4707" s="12" t="n">
        <v>149</v>
      </c>
      <c r="D4707" s="12" t="n">
        <v>2</v>
      </c>
      <c r="E4707" s="16" t="n">
        <v>3149</v>
      </c>
      <c r="F4707" s="12" t="n">
        <v>0</v>
      </c>
      <c r="G4707" s="12" t="str">
        <f aca="false">INDEX(Products!$C$2:$C$181,MATCH(C4707,Products!$A$2:$A$181,0))</f>
        <v>Sports &amp; Fitness</v>
      </c>
      <c r="H4707" s="16" t="n">
        <f aca="false">INDEX(Products!$E$2:$E$181,MATCH(C4707,Products!$A$2:$A$181,0))</f>
        <v>1867.87</v>
      </c>
      <c r="I4707" s="12" t="str">
        <f aca="false">INDEX(Orders!$G$2:$G$3525,MATCH(B4707,Orders!$A$2:$A$3525,0))</f>
        <v>Cancelled</v>
      </c>
      <c r="J4707" s="16" t="n">
        <f aca="false">D4707*E4707*(1-F4707/100)</f>
        <v>6298</v>
      </c>
      <c r="K4707" s="16" t="n">
        <f aca="false">D4707*H4707</f>
        <v>3735.74</v>
      </c>
      <c r="L4707" s="16" t="n">
        <f aca="false">J4707-K4707</f>
        <v>2562.26</v>
      </c>
    </row>
    <row r="4708" customFormat="false" ht="15" hidden="false" customHeight="false" outlineLevel="0" collapsed="false">
      <c r="A4708" s="12" t="n">
        <v>4707</v>
      </c>
      <c r="B4708" s="12" t="n">
        <v>2464</v>
      </c>
      <c r="C4708" s="12" t="n">
        <v>70</v>
      </c>
      <c r="D4708" s="12" t="n">
        <v>1</v>
      </c>
      <c r="E4708" s="16" t="n">
        <v>1289</v>
      </c>
      <c r="F4708" s="12" t="n">
        <v>0</v>
      </c>
      <c r="G4708" s="12" t="str">
        <f aca="false">INDEX(Products!$C$2:$C$181,MATCH(C4708,Products!$A$2:$A$181,0))</f>
        <v>Fashion</v>
      </c>
      <c r="H4708" s="16" t="n">
        <f aca="false">INDEX(Products!$E$2:$E$181,MATCH(C4708,Products!$A$2:$A$181,0))</f>
        <v>959.48</v>
      </c>
      <c r="I4708" s="12" t="str">
        <f aca="false">INDEX(Orders!$G$2:$G$3525,MATCH(B4708,Orders!$A$2:$A$3525,0))</f>
        <v>Delivered</v>
      </c>
      <c r="J4708" s="16" t="n">
        <f aca="false">D4708*E4708*(1-F4708/100)</f>
        <v>1289</v>
      </c>
      <c r="K4708" s="16" t="n">
        <f aca="false">D4708*H4708</f>
        <v>959.48</v>
      </c>
      <c r="L4708" s="16" t="n">
        <f aca="false">J4708-K4708</f>
        <v>329.52</v>
      </c>
    </row>
    <row r="4709" customFormat="false" ht="15" hidden="false" customHeight="false" outlineLevel="0" collapsed="false">
      <c r="A4709" s="12" t="n">
        <v>4708</v>
      </c>
      <c r="B4709" s="12" t="n">
        <v>2464</v>
      </c>
      <c r="C4709" s="12" t="n">
        <v>179</v>
      </c>
      <c r="D4709" s="12" t="n">
        <v>1</v>
      </c>
      <c r="E4709" s="16" t="n">
        <v>129</v>
      </c>
      <c r="F4709" s="12" t="n">
        <v>0</v>
      </c>
      <c r="G4709" s="12" t="str">
        <f aca="false">INDEX(Products!$C$2:$C$181,MATCH(C4709,Products!$A$2:$A$181,0))</f>
        <v>Books &amp; Stationery</v>
      </c>
      <c r="H4709" s="16" t="n">
        <f aca="false">INDEX(Products!$E$2:$E$181,MATCH(C4709,Products!$A$2:$A$181,0))</f>
        <v>86.06</v>
      </c>
      <c r="I4709" s="12" t="str">
        <f aca="false">INDEX(Orders!$G$2:$G$3525,MATCH(B4709,Orders!$A$2:$A$3525,0))</f>
        <v>Delivered</v>
      </c>
      <c r="J4709" s="16" t="n">
        <f aca="false">D4709*E4709*(1-F4709/100)</f>
        <v>129</v>
      </c>
      <c r="K4709" s="16" t="n">
        <f aca="false">D4709*H4709</f>
        <v>86.06</v>
      </c>
      <c r="L4709" s="16" t="n">
        <f aca="false">J4709-K4709</f>
        <v>42.94</v>
      </c>
    </row>
    <row r="4710" customFormat="false" ht="15" hidden="false" customHeight="false" outlineLevel="0" collapsed="false">
      <c r="A4710" s="12" t="n">
        <v>4709</v>
      </c>
      <c r="B4710" s="12" t="n">
        <v>2464</v>
      </c>
      <c r="C4710" s="12" t="n">
        <v>174</v>
      </c>
      <c r="D4710" s="12" t="n">
        <v>1</v>
      </c>
      <c r="E4710" s="16" t="n">
        <v>619</v>
      </c>
      <c r="F4710" s="12" t="n">
        <v>0</v>
      </c>
      <c r="G4710" s="12" t="str">
        <f aca="false">INDEX(Products!$C$2:$C$181,MATCH(C4710,Products!$A$2:$A$181,0))</f>
        <v>Books &amp; Stationery</v>
      </c>
      <c r="H4710" s="16" t="n">
        <f aca="false">INDEX(Products!$E$2:$E$181,MATCH(C4710,Products!$A$2:$A$181,0))</f>
        <v>346.06</v>
      </c>
      <c r="I4710" s="12" t="str">
        <f aca="false">INDEX(Orders!$G$2:$G$3525,MATCH(B4710,Orders!$A$2:$A$3525,0))</f>
        <v>Delivered</v>
      </c>
      <c r="J4710" s="16" t="n">
        <f aca="false">D4710*E4710*(1-F4710/100)</f>
        <v>619</v>
      </c>
      <c r="K4710" s="16" t="n">
        <f aca="false">D4710*H4710</f>
        <v>346.06</v>
      </c>
      <c r="L4710" s="16" t="n">
        <f aca="false">J4710-K4710</f>
        <v>272.94</v>
      </c>
    </row>
    <row r="4711" customFormat="false" ht="15" hidden="false" customHeight="false" outlineLevel="0" collapsed="false">
      <c r="A4711" s="12" t="n">
        <v>4710</v>
      </c>
      <c r="B4711" s="12" t="n">
        <v>2465</v>
      </c>
      <c r="C4711" s="12" t="n">
        <v>11</v>
      </c>
      <c r="D4711" s="12" t="n">
        <v>3</v>
      </c>
      <c r="E4711" s="16" t="n">
        <v>3989</v>
      </c>
      <c r="F4711" s="12" t="n">
        <v>10</v>
      </c>
      <c r="G4711" s="12" t="str">
        <f aca="false">INDEX(Products!$C$2:$C$181,MATCH(C4711,Products!$A$2:$A$181,0))</f>
        <v>Electronics</v>
      </c>
      <c r="H4711" s="16" t="n">
        <f aca="false">INDEX(Products!$E$2:$E$181,MATCH(C4711,Products!$A$2:$A$181,0))</f>
        <v>2305.24</v>
      </c>
      <c r="I4711" s="12" t="str">
        <f aca="false">INDEX(Orders!$G$2:$G$3525,MATCH(B4711,Orders!$A$2:$A$3525,0))</f>
        <v>Delivered</v>
      </c>
      <c r="J4711" s="16" t="n">
        <f aca="false">D4711*E4711*(1-F4711/100)</f>
        <v>10770.3</v>
      </c>
      <c r="K4711" s="16" t="n">
        <f aca="false">D4711*H4711</f>
        <v>6915.72</v>
      </c>
      <c r="L4711" s="16" t="n">
        <f aca="false">J4711-K4711</f>
        <v>3854.58</v>
      </c>
    </row>
    <row r="4712" customFormat="false" ht="15" hidden="false" customHeight="false" outlineLevel="0" collapsed="false">
      <c r="A4712" s="12" t="n">
        <v>4711</v>
      </c>
      <c r="B4712" s="12" t="n">
        <v>2465</v>
      </c>
      <c r="C4712" s="12" t="n">
        <v>56</v>
      </c>
      <c r="D4712" s="12" t="n">
        <v>1</v>
      </c>
      <c r="E4712" s="16" t="n">
        <v>1739</v>
      </c>
      <c r="F4712" s="12" t="n">
        <v>5</v>
      </c>
      <c r="G4712" s="12" t="str">
        <f aca="false">INDEX(Products!$C$2:$C$181,MATCH(C4712,Products!$A$2:$A$181,0))</f>
        <v>Home &amp; Kitchen</v>
      </c>
      <c r="H4712" s="16" t="n">
        <f aca="false">INDEX(Products!$E$2:$E$181,MATCH(C4712,Products!$A$2:$A$181,0))</f>
        <v>1012.52</v>
      </c>
      <c r="I4712" s="12" t="str">
        <f aca="false">INDEX(Orders!$G$2:$G$3525,MATCH(B4712,Orders!$A$2:$A$3525,0))</f>
        <v>Delivered</v>
      </c>
      <c r="J4712" s="16" t="n">
        <f aca="false">D4712*E4712*(1-F4712/100)</f>
        <v>1652.05</v>
      </c>
      <c r="K4712" s="16" t="n">
        <f aca="false">D4712*H4712</f>
        <v>1012.52</v>
      </c>
      <c r="L4712" s="16" t="n">
        <f aca="false">J4712-K4712</f>
        <v>639.53</v>
      </c>
    </row>
    <row r="4713" customFormat="false" ht="15" hidden="false" customHeight="false" outlineLevel="0" collapsed="false">
      <c r="A4713" s="12" t="n">
        <v>4712</v>
      </c>
      <c r="B4713" s="12" t="n">
        <v>2466</v>
      </c>
      <c r="C4713" s="12" t="n">
        <v>137</v>
      </c>
      <c r="D4713" s="12" t="n">
        <v>1</v>
      </c>
      <c r="E4713" s="16" t="n">
        <v>3509</v>
      </c>
      <c r="F4713" s="12" t="n">
        <v>0</v>
      </c>
      <c r="G4713" s="12" t="str">
        <f aca="false">INDEX(Products!$C$2:$C$181,MATCH(C4713,Products!$A$2:$A$181,0))</f>
        <v>Sports &amp; Fitness</v>
      </c>
      <c r="H4713" s="16" t="n">
        <f aca="false">INDEX(Products!$E$2:$E$181,MATCH(C4713,Products!$A$2:$A$181,0))</f>
        <v>2570.86</v>
      </c>
      <c r="I4713" s="12" t="str">
        <f aca="false">INDEX(Orders!$G$2:$G$3525,MATCH(B4713,Orders!$A$2:$A$3525,0))</f>
        <v>Delivered</v>
      </c>
      <c r="J4713" s="16" t="n">
        <f aca="false">D4713*E4713*(1-F4713/100)</f>
        <v>3509</v>
      </c>
      <c r="K4713" s="16" t="n">
        <f aca="false">D4713*H4713</f>
        <v>2570.86</v>
      </c>
      <c r="L4713" s="16" t="n">
        <f aca="false">J4713-K4713</f>
        <v>938.14</v>
      </c>
    </row>
    <row r="4714" customFormat="false" ht="15" hidden="false" customHeight="false" outlineLevel="0" collapsed="false">
      <c r="A4714" s="12" t="n">
        <v>4713</v>
      </c>
      <c r="B4714" s="12" t="n">
        <v>2466</v>
      </c>
      <c r="C4714" s="12" t="n">
        <v>29</v>
      </c>
      <c r="D4714" s="12" t="n">
        <v>1</v>
      </c>
      <c r="E4714" s="16" t="n">
        <v>1269</v>
      </c>
      <c r="F4714" s="12" t="n">
        <v>0</v>
      </c>
      <c r="G4714" s="12" t="str">
        <f aca="false">INDEX(Products!$C$2:$C$181,MATCH(C4714,Products!$A$2:$A$181,0))</f>
        <v>Electronics</v>
      </c>
      <c r="H4714" s="16" t="n">
        <f aca="false">INDEX(Products!$E$2:$E$181,MATCH(C4714,Products!$A$2:$A$181,0))</f>
        <v>747.69</v>
      </c>
      <c r="I4714" s="12" t="str">
        <f aca="false">INDEX(Orders!$G$2:$G$3525,MATCH(B4714,Orders!$A$2:$A$3525,0))</f>
        <v>Delivered</v>
      </c>
      <c r="J4714" s="16" t="n">
        <f aca="false">D4714*E4714*(1-F4714/100)</f>
        <v>1269</v>
      </c>
      <c r="K4714" s="16" t="n">
        <f aca="false">D4714*H4714</f>
        <v>747.69</v>
      </c>
      <c r="L4714" s="16" t="n">
        <f aca="false">J4714-K4714</f>
        <v>521.31</v>
      </c>
    </row>
    <row r="4715" customFormat="false" ht="15" hidden="false" customHeight="false" outlineLevel="0" collapsed="false">
      <c r="A4715" s="12" t="n">
        <v>4714</v>
      </c>
      <c r="B4715" s="12" t="n">
        <v>2467</v>
      </c>
      <c r="C4715" s="12" t="n">
        <v>146</v>
      </c>
      <c r="D4715" s="12" t="n">
        <v>1</v>
      </c>
      <c r="E4715" s="16" t="n">
        <v>369</v>
      </c>
      <c r="F4715" s="12" t="n">
        <v>15</v>
      </c>
      <c r="G4715" s="12" t="str">
        <f aca="false">INDEX(Products!$C$2:$C$181,MATCH(C4715,Products!$A$2:$A$181,0))</f>
        <v>Sports &amp; Fitness</v>
      </c>
      <c r="H4715" s="16" t="n">
        <f aca="false">INDEX(Products!$E$2:$E$181,MATCH(C4715,Products!$A$2:$A$181,0))</f>
        <v>205.71</v>
      </c>
      <c r="I4715" s="12" t="str">
        <f aca="false">INDEX(Orders!$G$2:$G$3525,MATCH(B4715,Orders!$A$2:$A$3525,0))</f>
        <v>Returned</v>
      </c>
      <c r="J4715" s="16" t="n">
        <f aca="false">D4715*E4715*(1-F4715/100)</f>
        <v>313.65</v>
      </c>
      <c r="K4715" s="16" t="n">
        <f aca="false">D4715*H4715</f>
        <v>205.71</v>
      </c>
      <c r="L4715" s="16" t="n">
        <f aca="false">J4715-K4715</f>
        <v>107.94</v>
      </c>
    </row>
    <row r="4716" customFormat="false" ht="15" hidden="false" customHeight="false" outlineLevel="0" collapsed="false">
      <c r="A4716" s="12" t="n">
        <v>4715</v>
      </c>
      <c r="B4716" s="12" t="n">
        <v>2467</v>
      </c>
      <c r="C4716" s="12" t="n">
        <v>35</v>
      </c>
      <c r="D4716" s="12" t="n">
        <v>2</v>
      </c>
      <c r="E4716" s="16" t="n">
        <v>749</v>
      </c>
      <c r="F4716" s="12" t="n">
        <v>0</v>
      </c>
      <c r="G4716" s="12" t="str">
        <f aca="false">INDEX(Products!$C$2:$C$181,MATCH(C4716,Products!$A$2:$A$181,0))</f>
        <v>Home &amp; Kitchen</v>
      </c>
      <c r="H4716" s="16" t="n">
        <f aca="false">INDEX(Products!$E$2:$E$181,MATCH(C4716,Products!$A$2:$A$181,0))</f>
        <v>559.79</v>
      </c>
      <c r="I4716" s="12" t="str">
        <f aca="false">INDEX(Orders!$G$2:$G$3525,MATCH(B4716,Orders!$A$2:$A$3525,0))</f>
        <v>Returned</v>
      </c>
      <c r="J4716" s="16" t="n">
        <f aca="false">D4716*E4716*(1-F4716/100)</f>
        <v>1498</v>
      </c>
      <c r="K4716" s="16" t="n">
        <f aca="false">D4716*H4716</f>
        <v>1119.58</v>
      </c>
      <c r="L4716" s="16" t="n">
        <f aca="false">J4716-K4716</f>
        <v>378.42</v>
      </c>
    </row>
    <row r="4717" customFormat="false" ht="15" hidden="false" customHeight="false" outlineLevel="0" collapsed="false">
      <c r="A4717" s="12" t="n">
        <v>4716</v>
      </c>
      <c r="B4717" s="12" t="n">
        <v>2468</v>
      </c>
      <c r="C4717" s="12" t="n">
        <v>9</v>
      </c>
      <c r="D4717" s="12" t="n">
        <v>1</v>
      </c>
      <c r="E4717" s="16" t="n">
        <v>2389</v>
      </c>
      <c r="F4717" s="12" t="n">
        <v>0</v>
      </c>
      <c r="G4717" s="12" t="str">
        <f aca="false">INDEX(Products!$C$2:$C$181,MATCH(C4717,Products!$A$2:$A$181,0))</f>
        <v>Electronics</v>
      </c>
      <c r="H4717" s="16" t="n">
        <f aca="false">INDEX(Products!$E$2:$E$181,MATCH(C4717,Products!$A$2:$A$181,0))</f>
        <v>1564.68</v>
      </c>
      <c r="I4717" s="12" t="str">
        <f aca="false">INDEX(Orders!$G$2:$G$3525,MATCH(B4717,Orders!$A$2:$A$3525,0))</f>
        <v>Delivered</v>
      </c>
      <c r="J4717" s="16" t="n">
        <f aca="false">D4717*E4717*(1-F4717/100)</f>
        <v>2389</v>
      </c>
      <c r="K4717" s="16" t="n">
        <f aca="false">D4717*H4717</f>
        <v>1564.68</v>
      </c>
      <c r="L4717" s="16" t="n">
        <f aca="false">J4717-K4717</f>
        <v>824.32</v>
      </c>
    </row>
    <row r="4718" customFormat="false" ht="15" hidden="false" customHeight="false" outlineLevel="0" collapsed="false">
      <c r="A4718" s="12" t="n">
        <v>4717</v>
      </c>
      <c r="B4718" s="12" t="n">
        <v>2469</v>
      </c>
      <c r="C4718" s="12" t="n">
        <v>116</v>
      </c>
      <c r="D4718" s="12" t="n">
        <v>1</v>
      </c>
      <c r="E4718" s="16" t="n">
        <v>1469</v>
      </c>
      <c r="F4718" s="12" t="n">
        <v>0</v>
      </c>
      <c r="G4718" s="12" t="str">
        <f aca="false">INDEX(Products!$C$2:$C$181,MATCH(C4718,Products!$A$2:$A$181,0))</f>
        <v>Beauty</v>
      </c>
      <c r="H4718" s="16" t="n">
        <f aca="false">INDEX(Products!$E$2:$E$181,MATCH(C4718,Products!$A$2:$A$181,0))</f>
        <v>955.62</v>
      </c>
      <c r="I4718" s="12" t="str">
        <f aca="false">INDEX(Orders!$G$2:$G$3525,MATCH(B4718,Orders!$A$2:$A$3525,0))</f>
        <v>Cancelled</v>
      </c>
      <c r="J4718" s="16" t="n">
        <f aca="false">D4718*E4718*(1-F4718/100)</f>
        <v>1469</v>
      </c>
      <c r="K4718" s="16" t="n">
        <f aca="false">D4718*H4718</f>
        <v>955.62</v>
      </c>
      <c r="L4718" s="16" t="n">
        <f aca="false">J4718-K4718</f>
        <v>513.38</v>
      </c>
    </row>
    <row r="4719" customFormat="false" ht="15" hidden="false" customHeight="false" outlineLevel="0" collapsed="false">
      <c r="A4719" s="12" t="n">
        <v>4718</v>
      </c>
      <c r="B4719" s="12" t="n">
        <v>2470</v>
      </c>
      <c r="C4719" s="12" t="n">
        <v>63</v>
      </c>
      <c r="D4719" s="12" t="n">
        <v>1</v>
      </c>
      <c r="E4719" s="16" t="n">
        <v>929</v>
      </c>
      <c r="F4719" s="12" t="n">
        <v>5</v>
      </c>
      <c r="G4719" s="12" t="str">
        <f aca="false">INDEX(Products!$C$2:$C$181,MATCH(C4719,Products!$A$2:$A$181,0))</f>
        <v>Fashion</v>
      </c>
      <c r="H4719" s="16" t="n">
        <f aca="false">INDEX(Products!$E$2:$E$181,MATCH(C4719,Products!$A$2:$A$181,0))</f>
        <v>590.31</v>
      </c>
      <c r="I4719" s="12" t="str">
        <f aca="false">INDEX(Orders!$G$2:$G$3525,MATCH(B4719,Orders!$A$2:$A$3525,0))</f>
        <v>Delivered</v>
      </c>
      <c r="J4719" s="16" t="n">
        <f aca="false">D4719*E4719*(1-F4719/100)</f>
        <v>882.55</v>
      </c>
      <c r="K4719" s="16" t="n">
        <f aca="false">D4719*H4719</f>
        <v>590.31</v>
      </c>
      <c r="L4719" s="16" t="n">
        <f aca="false">J4719-K4719</f>
        <v>292.24</v>
      </c>
    </row>
    <row r="4720" customFormat="false" ht="15" hidden="false" customHeight="false" outlineLevel="0" collapsed="false">
      <c r="A4720" s="12" t="n">
        <v>4719</v>
      </c>
      <c r="B4720" s="12" t="n">
        <v>2470</v>
      </c>
      <c r="C4720" s="12" t="n">
        <v>159</v>
      </c>
      <c r="D4720" s="12" t="n">
        <v>1</v>
      </c>
      <c r="E4720" s="16" t="n">
        <v>439</v>
      </c>
      <c r="F4720" s="12" t="n">
        <v>10</v>
      </c>
      <c r="G4720" s="12" t="str">
        <f aca="false">INDEX(Products!$C$2:$C$181,MATCH(C4720,Products!$A$2:$A$181,0))</f>
        <v>Books &amp; Stationery</v>
      </c>
      <c r="H4720" s="16" t="n">
        <f aca="false">INDEX(Products!$E$2:$E$181,MATCH(C4720,Products!$A$2:$A$181,0))</f>
        <v>256.67</v>
      </c>
      <c r="I4720" s="12" t="str">
        <f aca="false">INDEX(Orders!$G$2:$G$3525,MATCH(B4720,Orders!$A$2:$A$3525,0))</f>
        <v>Delivered</v>
      </c>
      <c r="J4720" s="16" t="n">
        <f aca="false">D4720*E4720*(1-F4720/100)</f>
        <v>395.1</v>
      </c>
      <c r="K4720" s="16" t="n">
        <f aca="false">D4720*H4720</f>
        <v>256.67</v>
      </c>
      <c r="L4720" s="16" t="n">
        <f aca="false">J4720-K4720</f>
        <v>138.43</v>
      </c>
    </row>
    <row r="4721" customFormat="false" ht="15" hidden="false" customHeight="false" outlineLevel="0" collapsed="false">
      <c r="A4721" s="12" t="n">
        <v>4720</v>
      </c>
      <c r="B4721" s="12" t="n">
        <v>2470</v>
      </c>
      <c r="C4721" s="12" t="n">
        <v>148</v>
      </c>
      <c r="D4721" s="12" t="n">
        <v>1</v>
      </c>
      <c r="E4721" s="16" t="n">
        <v>739</v>
      </c>
      <c r="F4721" s="12" t="n">
        <v>20</v>
      </c>
      <c r="G4721" s="12" t="str">
        <f aca="false">INDEX(Products!$C$2:$C$181,MATCH(C4721,Products!$A$2:$A$181,0))</f>
        <v>Sports &amp; Fitness</v>
      </c>
      <c r="H4721" s="16" t="n">
        <f aca="false">INDEX(Products!$E$2:$E$181,MATCH(C4721,Products!$A$2:$A$181,0))</f>
        <v>483.64</v>
      </c>
      <c r="I4721" s="12" t="str">
        <f aca="false">INDEX(Orders!$G$2:$G$3525,MATCH(B4721,Orders!$A$2:$A$3525,0))</f>
        <v>Delivered</v>
      </c>
      <c r="J4721" s="16" t="n">
        <f aca="false">D4721*E4721*(1-F4721/100)</f>
        <v>591.2</v>
      </c>
      <c r="K4721" s="16" t="n">
        <f aca="false">D4721*H4721</f>
        <v>483.64</v>
      </c>
      <c r="L4721" s="16" t="n">
        <f aca="false">J4721-K4721</f>
        <v>107.56</v>
      </c>
    </row>
    <row r="4722" customFormat="false" ht="15" hidden="false" customHeight="false" outlineLevel="0" collapsed="false">
      <c r="A4722" s="12" t="n">
        <v>4721</v>
      </c>
      <c r="B4722" s="12" t="n">
        <v>2471</v>
      </c>
      <c r="C4722" s="12" t="n">
        <v>150</v>
      </c>
      <c r="D4722" s="12" t="n">
        <v>1</v>
      </c>
      <c r="E4722" s="16" t="n">
        <v>2599</v>
      </c>
      <c r="F4722" s="12" t="n">
        <v>5</v>
      </c>
      <c r="G4722" s="12" t="str">
        <f aca="false">INDEX(Products!$C$2:$C$181,MATCH(C4722,Products!$A$2:$A$181,0))</f>
        <v>Sports &amp; Fitness</v>
      </c>
      <c r="H4722" s="16" t="n">
        <f aca="false">INDEX(Products!$E$2:$E$181,MATCH(C4722,Products!$A$2:$A$181,0))</f>
        <v>1473.81</v>
      </c>
      <c r="I4722" s="12" t="str">
        <f aca="false">INDEX(Orders!$G$2:$G$3525,MATCH(B4722,Orders!$A$2:$A$3525,0))</f>
        <v>Delivered</v>
      </c>
      <c r="J4722" s="16" t="n">
        <f aca="false">D4722*E4722*(1-F4722/100)</f>
        <v>2469.05</v>
      </c>
      <c r="K4722" s="16" t="n">
        <f aca="false">D4722*H4722</f>
        <v>1473.81</v>
      </c>
      <c r="L4722" s="16" t="n">
        <f aca="false">J4722-K4722</f>
        <v>995.24</v>
      </c>
    </row>
    <row r="4723" customFormat="false" ht="15" hidden="false" customHeight="false" outlineLevel="0" collapsed="false">
      <c r="A4723" s="12" t="n">
        <v>4722</v>
      </c>
      <c r="B4723" s="12" t="n">
        <v>2471</v>
      </c>
      <c r="C4723" s="12" t="n">
        <v>128</v>
      </c>
      <c r="D4723" s="12" t="n">
        <v>1</v>
      </c>
      <c r="E4723" s="16" t="n">
        <v>899</v>
      </c>
      <c r="F4723" s="12" t="n">
        <v>20</v>
      </c>
      <c r="G4723" s="12" t="str">
        <f aca="false">INDEX(Products!$C$2:$C$181,MATCH(C4723,Products!$A$2:$A$181,0))</f>
        <v>Sports &amp; Fitness</v>
      </c>
      <c r="H4723" s="16" t="n">
        <f aca="false">INDEX(Products!$E$2:$E$181,MATCH(C4723,Products!$A$2:$A$181,0))</f>
        <v>594.56</v>
      </c>
      <c r="I4723" s="12" t="str">
        <f aca="false">INDEX(Orders!$G$2:$G$3525,MATCH(B4723,Orders!$A$2:$A$3525,0))</f>
        <v>Delivered</v>
      </c>
      <c r="J4723" s="16" t="n">
        <f aca="false">D4723*E4723*(1-F4723/100)</f>
        <v>719.2</v>
      </c>
      <c r="K4723" s="16" t="n">
        <f aca="false">D4723*H4723</f>
        <v>594.56</v>
      </c>
      <c r="L4723" s="16" t="n">
        <f aca="false">J4723-K4723</f>
        <v>124.64</v>
      </c>
    </row>
    <row r="4724" customFormat="false" ht="15" hidden="false" customHeight="false" outlineLevel="0" collapsed="false">
      <c r="A4724" s="12" t="n">
        <v>4723</v>
      </c>
      <c r="B4724" s="12" t="n">
        <v>2471</v>
      </c>
      <c r="C4724" s="12" t="n">
        <v>116</v>
      </c>
      <c r="D4724" s="12" t="n">
        <v>2</v>
      </c>
      <c r="E4724" s="16" t="n">
        <v>1469</v>
      </c>
      <c r="F4724" s="12" t="n">
        <v>0</v>
      </c>
      <c r="G4724" s="12" t="str">
        <f aca="false">INDEX(Products!$C$2:$C$181,MATCH(C4724,Products!$A$2:$A$181,0))</f>
        <v>Beauty</v>
      </c>
      <c r="H4724" s="16" t="n">
        <f aca="false">INDEX(Products!$E$2:$E$181,MATCH(C4724,Products!$A$2:$A$181,0))</f>
        <v>955.62</v>
      </c>
      <c r="I4724" s="12" t="str">
        <f aca="false">INDEX(Orders!$G$2:$G$3525,MATCH(B4724,Orders!$A$2:$A$3525,0))</f>
        <v>Delivered</v>
      </c>
      <c r="J4724" s="16" t="n">
        <f aca="false">D4724*E4724*(1-F4724/100)</f>
        <v>2938</v>
      </c>
      <c r="K4724" s="16" t="n">
        <f aca="false">D4724*H4724</f>
        <v>1911.24</v>
      </c>
      <c r="L4724" s="16" t="n">
        <f aca="false">J4724-K4724</f>
        <v>1026.76</v>
      </c>
    </row>
    <row r="4725" customFormat="false" ht="15" hidden="false" customHeight="false" outlineLevel="0" collapsed="false">
      <c r="A4725" s="12" t="n">
        <v>4724</v>
      </c>
      <c r="B4725" s="12" t="n">
        <v>2472</v>
      </c>
      <c r="C4725" s="12" t="n">
        <v>29</v>
      </c>
      <c r="D4725" s="12" t="n">
        <v>1</v>
      </c>
      <c r="E4725" s="16" t="n">
        <v>1269</v>
      </c>
      <c r="F4725" s="12" t="n">
        <v>0</v>
      </c>
      <c r="G4725" s="12" t="str">
        <f aca="false">INDEX(Products!$C$2:$C$181,MATCH(C4725,Products!$A$2:$A$181,0))</f>
        <v>Electronics</v>
      </c>
      <c r="H4725" s="16" t="n">
        <f aca="false">INDEX(Products!$E$2:$E$181,MATCH(C4725,Products!$A$2:$A$181,0))</f>
        <v>747.69</v>
      </c>
      <c r="I4725" s="12" t="str">
        <f aca="false">INDEX(Orders!$G$2:$G$3525,MATCH(B4725,Orders!$A$2:$A$3525,0))</f>
        <v>Delivered</v>
      </c>
      <c r="J4725" s="16" t="n">
        <f aca="false">D4725*E4725*(1-F4725/100)</f>
        <v>1269</v>
      </c>
      <c r="K4725" s="16" t="n">
        <f aca="false">D4725*H4725</f>
        <v>747.69</v>
      </c>
      <c r="L4725" s="16" t="n">
        <f aca="false">J4725-K4725</f>
        <v>521.31</v>
      </c>
    </row>
    <row r="4726" customFormat="false" ht="15" hidden="false" customHeight="false" outlineLevel="0" collapsed="false">
      <c r="A4726" s="12" t="n">
        <v>4725</v>
      </c>
      <c r="B4726" s="12" t="n">
        <v>2473</v>
      </c>
      <c r="C4726" s="12" t="n">
        <v>113</v>
      </c>
      <c r="D4726" s="12" t="n">
        <v>1</v>
      </c>
      <c r="E4726" s="16" t="n">
        <v>599</v>
      </c>
      <c r="F4726" s="12" t="n">
        <v>5</v>
      </c>
      <c r="G4726" s="12" t="str">
        <f aca="false">INDEX(Products!$C$2:$C$181,MATCH(C4726,Products!$A$2:$A$181,0))</f>
        <v>Beauty</v>
      </c>
      <c r="H4726" s="16" t="n">
        <f aca="false">INDEX(Products!$E$2:$E$181,MATCH(C4726,Products!$A$2:$A$181,0))</f>
        <v>358.68</v>
      </c>
      <c r="I4726" s="12" t="str">
        <f aca="false">INDEX(Orders!$G$2:$G$3525,MATCH(B4726,Orders!$A$2:$A$3525,0))</f>
        <v>Cancelled</v>
      </c>
      <c r="J4726" s="16" t="n">
        <f aca="false">D4726*E4726*(1-F4726/100)</f>
        <v>569.05</v>
      </c>
      <c r="K4726" s="16" t="n">
        <f aca="false">D4726*H4726</f>
        <v>358.68</v>
      </c>
      <c r="L4726" s="16" t="n">
        <f aca="false">J4726-K4726</f>
        <v>210.37</v>
      </c>
    </row>
    <row r="4727" customFormat="false" ht="15" hidden="false" customHeight="false" outlineLevel="0" collapsed="false">
      <c r="A4727" s="12" t="n">
        <v>4726</v>
      </c>
      <c r="B4727" s="12" t="n">
        <v>2474</v>
      </c>
      <c r="C4727" s="12" t="n">
        <v>38</v>
      </c>
      <c r="D4727" s="12" t="n">
        <v>1</v>
      </c>
      <c r="E4727" s="16" t="n">
        <v>3659</v>
      </c>
      <c r="F4727" s="12" t="n">
        <v>0</v>
      </c>
      <c r="G4727" s="12" t="str">
        <f aca="false">INDEX(Products!$C$2:$C$181,MATCH(C4727,Products!$A$2:$A$181,0))</f>
        <v>Home &amp; Kitchen</v>
      </c>
      <c r="H4727" s="16" t="n">
        <f aca="false">INDEX(Products!$E$2:$E$181,MATCH(C4727,Products!$A$2:$A$181,0))</f>
        <v>2545.94</v>
      </c>
      <c r="I4727" s="12" t="str">
        <f aca="false">INDEX(Orders!$G$2:$G$3525,MATCH(B4727,Orders!$A$2:$A$3525,0))</f>
        <v>Delivered</v>
      </c>
      <c r="J4727" s="16" t="n">
        <f aca="false">D4727*E4727*(1-F4727/100)</f>
        <v>3659</v>
      </c>
      <c r="K4727" s="16" t="n">
        <f aca="false">D4727*H4727</f>
        <v>2545.94</v>
      </c>
      <c r="L4727" s="16" t="n">
        <f aca="false">J4727-K4727</f>
        <v>1113.06</v>
      </c>
    </row>
    <row r="4728" customFormat="false" ht="15" hidden="false" customHeight="false" outlineLevel="0" collapsed="false">
      <c r="A4728" s="12" t="n">
        <v>4727</v>
      </c>
      <c r="B4728" s="12" t="n">
        <v>2475</v>
      </c>
      <c r="C4728" s="12" t="n">
        <v>34</v>
      </c>
      <c r="D4728" s="12" t="n">
        <v>1</v>
      </c>
      <c r="E4728" s="16" t="n">
        <v>1059</v>
      </c>
      <c r="F4728" s="12" t="n">
        <v>0</v>
      </c>
      <c r="G4728" s="12" t="str">
        <f aca="false">INDEX(Products!$C$2:$C$181,MATCH(C4728,Products!$A$2:$A$181,0))</f>
        <v>Home &amp; Kitchen</v>
      </c>
      <c r="H4728" s="16" t="n">
        <f aca="false">INDEX(Products!$E$2:$E$181,MATCH(C4728,Products!$A$2:$A$181,0))</f>
        <v>752.36</v>
      </c>
      <c r="I4728" s="12" t="str">
        <f aca="false">INDEX(Orders!$G$2:$G$3525,MATCH(B4728,Orders!$A$2:$A$3525,0))</f>
        <v>Returned</v>
      </c>
      <c r="J4728" s="16" t="n">
        <f aca="false">D4728*E4728*(1-F4728/100)</f>
        <v>1059</v>
      </c>
      <c r="K4728" s="16" t="n">
        <f aca="false">D4728*H4728</f>
        <v>752.36</v>
      </c>
      <c r="L4728" s="16" t="n">
        <f aca="false">J4728-K4728</f>
        <v>306.64</v>
      </c>
    </row>
    <row r="4729" customFormat="false" ht="15" hidden="false" customHeight="false" outlineLevel="0" collapsed="false">
      <c r="A4729" s="12" t="n">
        <v>4728</v>
      </c>
      <c r="B4729" s="12" t="n">
        <v>2475</v>
      </c>
      <c r="C4729" s="12" t="n">
        <v>70</v>
      </c>
      <c r="D4729" s="12" t="n">
        <v>1</v>
      </c>
      <c r="E4729" s="16" t="n">
        <v>1289</v>
      </c>
      <c r="F4729" s="12" t="n">
        <v>20</v>
      </c>
      <c r="G4729" s="12" t="str">
        <f aca="false">INDEX(Products!$C$2:$C$181,MATCH(C4729,Products!$A$2:$A$181,0))</f>
        <v>Fashion</v>
      </c>
      <c r="H4729" s="16" t="n">
        <f aca="false">INDEX(Products!$E$2:$E$181,MATCH(C4729,Products!$A$2:$A$181,0))</f>
        <v>959.48</v>
      </c>
      <c r="I4729" s="12" t="str">
        <f aca="false">INDEX(Orders!$G$2:$G$3525,MATCH(B4729,Orders!$A$2:$A$3525,0))</f>
        <v>Returned</v>
      </c>
      <c r="J4729" s="16" t="n">
        <f aca="false">D4729*E4729*(1-F4729/100)</f>
        <v>1031.2</v>
      </c>
      <c r="K4729" s="16" t="n">
        <f aca="false">D4729*H4729</f>
        <v>959.48</v>
      </c>
      <c r="L4729" s="16" t="n">
        <f aca="false">J4729-K4729</f>
        <v>71.72</v>
      </c>
    </row>
    <row r="4730" customFormat="false" ht="15" hidden="false" customHeight="false" outlineLevel="0" collapsed="false">
      <c r="A4730" s="12" t="n">
        <v>4729</v>
      </c>
      <c r="B4730" s="12" t="n">
        <v>2476</v>
      </c>
      <c r="C4730" s="12" t="n">
        <v>115</v>
      </c>
      <c r="D4730" s="12" t="n">
        <v>3</v>
      </c>
      <c r="E4730" s="16" t="n">
        <v>1629</v>
      </c>
      <c r="F4730" s="12" t="n">
        <v>5</v>
      </c>
      <c r="G4730" s="12" t="str">
        <f aca="false">INDEX(Products!$C$2:$C$181,MATCH(C4730,Products!$A$2:$A$181,0))</f>
        <v>Beauty</v>
      </c>
      <c r="H4730" s="16" t="n">
        <f aca="false">INDEX(Products!$E$2:$E$181,MATCH(C4730,Products!$A$2:$A$181,0))</f>
        <v>1101.57</v>
      </c>
      <c r="I4730" s="12" t="str">
        <f aca="false">INDEX(Orders!$G$2:$G$3525,MATCH(B4730,Orders!$A$2:$A$3525,0))</f>
        <v>Delivered</v>
      </c>
      <c r="J4730" s="16" t="n">
        <f aca="false">D4730*E4730*(1-F4730/100)</f>
        <v>4642.65</v>
      </c>
      <c r="K4730" s="16" t="n">
        <f aca="false">D4730*H4730</f>
        <v>3304.71</v>
      </c>
      <c r="L4730" s="16" t="n">
        <f aca="false">J4730-K4730</f>
        <v>1337.94</v>
      </c>
    </row>
    <row r="4731" customFormat="false" ht="15" hidden="false" customHeight="false" outlineLevel="0" collapsed="false">
      <c r="A4731" s="12" t="n">
        <v>4730</v>
      </c>
      <c r="B4731" s="12" t="n">
        <v>2477</v>
      </c>
      <c r="C4731" s="12" t="n">
        <v>161</v>
      </c>
      <c r="D4731" s="12" t="n">
        <v>1</v>
      </c>
      <c r="E4731" s="16" t="n">
        <v>549</v>
      </c>
      <c r="F4731" s="12" t="n">
        <v>20</v>
      </c>
      <c r="G4731" s="12" t="str">
        <f aca="false">INDEX(Products!$C$2:$C$181,MATCH(C4731,Products!$A$2:$A$181,0))</f>
        <v>Books &amp; Stationery</v>
      </c>
      <c r="H4731" s="16" t="n">
        <f aca="false">INDEX(Products!$E$2:$E$181,MATCH(C4731,Products!$A$2:$A$181,0))</f>
        <v>380.41</v>
      </c>
      <c r="I4731" s="12" t="str">
        <f aca="false">INDEX(Orders!$G$2:$G$3525,MATCH(B4731,Orders!$A$2:$A$3525,0))</f>
        <v>Delivered</v>
      </c>
      <c r="J4731" s="16" t="n">
        <f aca="false">D4731*E4731*(1-F4731/100)</f>
        <v>439.2</v>
      </c>
      <c r="K4731" s="16" t="n">
        <f aca="false">D4731*H4731</f>
        <v>380.41</v>
      </c>
      <c r="L4731" s="16" t="n">
        <f aca="false">J4731-K4731</f>
        <v>58.79</v>
      </c>
    </row>
    <row r="4732" customFormat="false" ht="15" hidden="false" customHeight="false" outlineLevel="0" collapsed="false">
      <c r="A4732" s="12" t="n">
        <v>4731</v>
      </c>
      <c r="B4732" s="12" t="n">
        <v>2477</v>
      </c>
      <c r="C4732" s="12" t="n">
        <v>127</v>
      </c>
      <c r="D4732" s="12" t="n">
        <v>1</v>
      </c>
      <c r="E4732" s="16" t="n">
        <v>3449</v>
      </c>
      <c r="F4732" s="12" t="n">
        <v>0</v>
      </c>
      <c r="G4732" s="12" t="str">
        <f aca="false">INDEX(Products!$C$2:$C$181,MATCH(C4732,Products!$A$2:$A$181,0))</f>
        <v>Sports &amp; Fitness</v>
      </c>
      <c r="H4732" s="16" t="n">
        <f aca="false">INDEX(Products!$E$2:$E$181,MATCH(C4732,Products!$A$2:$A$181,0))</f>
        <v>2115.56</v>
      </c>
      <c r="I4732" s="12" t="str">
        <f aca="false">INDEX(Orders!$G$2:$G$3525,MATCH(B4732,Orders!$A$2:$A$3525,0))</f>
        <v>Delivered</v>
      </c>
      <c r="J4732" s="16" t="n">
        <f aca="false">D4732*E4732*(1-F4732/100)</f>
        <v>3449</v>
      </c>
      <c r="K4732" s="16" t="n">
        <f aca="false">D4732*H4732</f>
        <v>2115.56</v>
      </c>
      <c r="L4732" s="16" t="n">
        <f aca="false">J4732-K4732</f>
        <v>1333.44</v>
      </c>
    </row>
    <row r="4733" customFormat="false" ht="15" hidden="false" customHeight="false" outlineLevel="0" collapsed="false">
      <c r="A4733" s="12" t="n">
        <v>4732</v>
      </c>
      <c r="B4733" s="12" t="n">
        <v>2478</v>
      </c>
      <c r="C4733" s="12" t="n">
        <v>74</v>
      </c>
      <c r="D4733" s="12" t="n">
        <v>1</v>
      </c>
      <c r="E4733" s="16" t="n">
        <v>1959</v>
      </c>
      <c r="F4733" s="12" t="n">
        <v>5</v>
      </c>
      <c r="G4733" s="12" t="str">
        <f aca="false">INDEX(Products!$C$2:$C$181,MATCH(C4733,Products!$A$2:$A$181,0))</f>
        <v>Fashion</v>
      </c>
      <c r="H4733" s="16" t="n">
        <f aca="false">INDEX(Products!$E$2:$E$181,MATCH(C4733,Products!$A$2:$A$181,0))</f>
        <v>1274.4</v>
      </c>
      <c r="I4733" s="12" t="str">
        <f aca="false">INDEX(Orders!$G$2:$G$3525,MATCH(B4733,Orders!$A$2:$A$3525,0))</f>
        <v>Returned</v>
      </c>
      <c r="J4733" s="16" t="n">
        <f aca="false">D4733*E4733*(1-F4733/100)</f>
        <v>1861.05</v>
      </c>
      <c r="K4733" s="16" t="n">
        <f aca="false">D4733*H4733</f>
        <v>1274.4</v>
      </c>
      <c r="L4733" s="16" t="n">
        <f aca="false">J4733-K4733</f>
        <v>586.65</v>
      </c>
    </row>
    <row r="4734" customFormat="false" ht="15" hidden="false" customHeight="false" outlineLevel="0" collapsed="false">
      <c r="A4734" s="12" t="n">
        <v>4733</v>
      </c>
      <c r="B4734" s="12" t="n">
        <v>2479</v>
      </c>
      <c r="C4734" s="12" t="n">
        <v>131</v>
      </c>
      <c r="D4734" s="12" t="n">
        <v>1</v>
      </c>
      <c r="E4734" s="16" t="n">
        <v>2569</v>
      </c>
      <c r="F4734" s="12" t="n">
        <v>0</v>
      </c>
      <c r="G4734" s="12" t="str">
        <f aca="false">INDEX(Products!$C$2:$C$181,MATCH(C4734,Products!$A$2:$A$181,0))</f>
        <v>Sports &amp; Fitness</v>
      </c>
      <c r="H4734" s="16" t="n">
        <f aca="false">INDEX(Products!$E$2:$E$181,MATCH(C4734,Products!$A$2:$A$181,0))</f>
        <v>1921.64</v>
      </c>
      <c r="I4734" s="12" t="str">
        <f aca="false">INDEX(Orders!$G$2:$G$3525,MATCH(B4734,Orders!$A$2:$A$3525,0))</f>
        <v>Delivered</v>
      </c>
      <c r="J4734" s="16" t="n">
        <f aca="false">D4734*E4734*(1-F4734/100)</f>
        <v>2569</v>
      </c>
      <c r="K4734" s="16" t="n">
        <f aca="false">D4734*H4734</f>
        <v>1921.64</v>
      </c>
      <c r="L4734" s="16" t="n">
        <f aca="false">J4734-K4734</f>
        <v>647.36</v>
      </c>
    </row>
    <row r="4735" customFormat="false" ht="15" hidden="false" customHeight="false" outlineLevel="0" collapsed="false">
      <c r="A4735" s="12" t="n">
        <v>4734</v>
      </c>
      <c r="B4735" s="12" t="n">
        <v>2480</v>
      </c>
      <c r="C4735" s="12" t="n">
        <v>136</v>
      </c>
      <c r="D4735" s="12" t="n">
        <v>1</v>
      </c>
      <c r="E4735" s="16" t="n">
        <v>3299</v>
      </c>
      <c r="F4735" s="12" t="n">
        <v>10</v>
      </c>
      <c r="G4735" s="12" t="str">
        <f aca="false">INDEX(Products!$C$2:$C$181,MATCH(C4735,Products!$A$2:$A$181,0))</f>
        <v>Sports &amp; Fitness</v>
      </c>
      <c r="H4735" s="16" t="n">
        <f aca="false">INDEX(Products!$E$2:$E$181,MATCH(C4735,Products!$A$2:$A$181,0))</f>
        <v>2348.96</v>
      </c>
      <c r="I4735" s="12" t="str">
        <f aca="false">INDEX(Orders!$G$2:$G$3525,MATCH(B4735,Orders!$A$2:$A$3525,0))</f>
        <v>Delivered</v>
      </c>
      <c r="J4735" s="16" t="n">
        <f aca="false">D4735*E4735*(1-F4735/100)</f>
        <v>2969.1</v>
      </c>
      <c r="K4735" s="16" t="n">
        <f aca="false">D4735*H4735</f>
        <v>2348.96</v>
      </c>
      <c r="L4735" s="16" t="n">
        <f aca="false">J4735-K4735</f>
        <v>620.14</v>
      </c>
    </row>
    <row r="4736" customFormat="false" ht="15" hidden="false" customHeight="false" outlineLevel="0" collapsed="false">
      <c r="A4736" s="12" t="n">
        <v>4735</v>
      </c>
      <c r="B4736" s="12" t="n">
        <v>2480</v>
      </c>
      <c r="C4736" s="12" t="n">
        <v>132</v>
      </c>
      <c r="D4736" s="12" t="n">
        <v>1</v>
      </c>
      <c r="E4736" s="16" t="n">
        <v>789</v>
      </c>
      <c r="F4736" s="12" t="n">
        <v>20</v>
      </c>
      <c r="G4736" s="12" t="str">
        <f aca="false">INDEX(Products!$C$2:$C$181,MATCH(C4736,Products!$A$2:$A$181,0))</f>
        <v>Sports &amp; Fitness</v>
      </c>
      <c r="H4736" s="16" t="n">
        <f aca="false">INDEX(Products!$E$2:$E$181,MATCH(C4736,Products!$A$2:$A$181,0))</f>
        <v>515.74</v>
      </c>
      <c r="I4736" s="12" t="str">
        <f aca="false">INDEX(Orders!$G$2:$G$3525,MATCH(B4736,Orders!$A$2:$A$3525,0))</f>
        <v>Delivered</v>
      </c>
      <c r="J4736" s="16" t="n">
        <f aca="false">D4736*E4736*(1-F4736/100)</f>
        <v>631.2</v>
      </c>
      <c r="K4736" s="16" t="n">
        <f aca="false">D4736*H4736</f>
        <v>515.74</v>
      </c>
      <c r="L4736" s="16" t="n">
        <f aca="false">J4736-K4736</f>
        <v>115.46</v>
      </c>
    </row>
    <row r="4737" customFormat="false" ht="15" hidden="false" customHeight="false" outlineLevel="0" collapsed="false">
      <c r="A4737" s="12" t="n">
        <v>4736</v>
      </c>
      <c r="B4737" s="12" t="n">
        <v>2481</v>
      </c>
      <c r="C4737" s="12" t="n">
        <v>12</v>
      </c>
      <c r="D4737" s="12" t="n">
        <v>1</v>
      </c>
      <c r="E4737" s="16" t="n">
        <v>2329</v>
      </c>
      <c r="F4737" s="12" t="n">
        <v>0</v>
      </c>
      <c r="G4737" s="12" t="str">
        <f aca="false">INDEX(Products!$C$2:$C$181,MATCH(C4737,Products!$A$2:$A$181,0))</f>
        <v>Electronics</v>
      </c>
      <c r="H4737" s="16" t="n">
        <f aca="false">INDEX(Products!$E$2:$E$181,MATCH(C4737,Products!$A$2:$A$181,0))</f>
        <v>1451.6</v>
      </c>
      <c r="I4737" s="12" t="str">
        <f aca="false">INDEX(Orders!$G$2:$G$3525,MATCH(B4737,Orders!$A$2:$A$3525,0))</f>
        <v>Returned</v>
      </c>
      <c r="J4737" s="16" t="n">
        <f aca="false">D4737*E4737*(1-F4737/100)</f>
        <v>2329</v>
      </c>
      <c r="K4737" s="16" t="n">
        <f aca="false">D4737*H4737</f>
        <v>1451.6</v>
      </c>
      <c r="L4737" s="16" t="n">
        <f aca="false">J4737-K4737</f>
        <v>877.4</v>
      </c>
    </row>
    <row r="4738" customFormat="false" ht="15" hidden="false" customHeight="false" outlineLevel="0" collapsed="false">
      <c r="A4738" s="12" t="n">
        <v>4737</v>
      </c>
      <c r="B4738" s="12" t="n">
        <v>2482</v>
      </c>
      <c r="C4738" s="12" t="n">
        <v>134</v>
      </c>
      <c r="D4738" s="12" t="n">
        <v>2</v>
      </c>
      <c r="E4738" s="16" t="n">
        <v>2869</v>
      </c>
      <c r="F4738" s="12" t="n">
        <v>0</v>
      </c>
      <c r="G4738" s="12" t="str">
        <f aca="false">INDEX(Products!$C$2:$C$181,MATCH(C4738,Products!$A$2:$A$181,0))</f>
        <v>Sports &amp; Fitness</v>
      </c>
      <c r="H4738" s="16" t="n">
        <f aca="false">INDEX(Products!$E$2:$E$181,MATCH(C4738,Products!$A$2:$A$181,0))</f>
        <v>1981.04</v>
      </c>
      <c r="I4738" s="12" t="str">
        <f aca="false">INDEX(Orders!$G$2:$G$3525,MATCH(B4738,Orders!$A$2:$A$3525,0))</f>
        <v>Cancelled</v>
      </c>
      <c r="J4738" s="16" t="n">
        <f aca="false">D4738*E4738*(1-F4738/100)</f>
        <v>5738</v>
      </c>
      <c r="K4738" s="16" t="n">
        <f aca="false">D4738*H4738</f>
        <v>3962.08</v>
      </c>
      <c r="L4738" s="16" t="n">
        <f aca="false">J4738-K4738</f>
        <v>1775.92</v>
      </c>
    </row>
    <row r="4739" customFormat="false" ht="15" hidden="false" customHeight="false" outlineLevel="0" collapsed="false">
      <c r="A4739" s="12" t="n">
        <v>4738</v>
      </c>
      <c r="B4739" s="12" t="n">
        <v>2483</v>
      </c>
      <c r="C4739" s="12" t="n">
        <v>103</v>
      </c>
      <c r="D4739" s="12" t="n">
        <v>3</v>
      </c>
      <c r="E4739" s="16" t="n">
        <v>1159</v>
      </c>
      <c r="F4739" s="12" t="n">
        <v>0</v>
      </c>
      <c r="G4739" s="12" t="str">
        <f aca="false">INDEX(Products!$C$2:$C$181,MATCH(C4739,Products!$A$2:$A$181,0))</f>
        <v>Beauty</v>
      </c>
      <c r="H4739" s="16" t="n">
        <f aca="false">INDEX(Products!$E$2:$E$181,MATCH(C4739,Products!$A$2:$A$181,0))</f>
        <v>639.58</v>
      </c>
      <c r="I4739" s="12" t="str">
        <f aca="false">INDEX(Orders!$G$2:$G$3525,MATCH(B4739,Orders!$A$2:$A$3525,0))</f>
        <v>Cancelled</v>
      </c>
      <c r="J4739" s="16" t="n">
        <f aca="false">D4739*E4739*(1-F4739/100)</f>
        <v>3477</v>
      </c>
      <c r="K4739" s="16" t="n">
        <f aca="false">D4739*H4739</f>
        <v>1918.74</v>
      </c>
      <c r="L4739" s="16" t="n">
        <f aca="false">J4739-K4739</f>
        <v>1558.26</v>
      </c>
    </row>
    <row r="4740" customFormat="false" ht="15" hidden="false" customHeight="false" outlineLevel="0" collapsed="false">
      <c r="A4740" s="12" t="n">
        <v>4739</v>
      </c>
      <c r="B4740" s="12" t="n">
        <v>2484</v>
      </c>
      <c r="C4740" s="12" t="n">
        <v>133</v>
      </c>
      <c r="D4740" s="12" t="n">
        <v>2</v>
      </c>
      <c r="E4740" s="16" t="n">
        <v>3549</v>
      </c>
      <c r="F4740" s="12" t="n">
        <v>0</v>
      </c>
      <c r="G4740" s="12" t="str">
        <f aca="false">INDEX(Products!$C$2:$C$181,MATCH(C4740,Products!$A$2:$A$181,0))</f>
        <v>Sports &amp; Fitness</v>
      </c>
      <c r="H4740" s="16" t="n">
        <f aca="false">INDEX(Products!$E$2:$E$181,MATCH(C4740,Products!$A$2:$A$181,0))</f>
        <v>2477.75</v>
      </c>
      <c r="I4740" s="12" t="str">
        <f aca="false">INDEX(Orders!$G$2:$G$3525,MATCH(B4740,Orders!$A$2:$A$3525,0))</f>
        <v>Cancelled</v>
      </c>
      <c r="J4740" s="16" t="n">
        <f aca="false">D4740*E4740*(1-F4740/100)</f>
        <v>7098</v>
      </c>
      <c r="K4740" s="16" t="n">
        <f aca="false">D4740*H4740</f>
        <v>4955.5</v>
      </c>
      <c r="L4740" s="16" t="n">
        <f aca="false">J4740-K4740</f>
        <v>2142.5</v>
      </c>
    </row>
    <row r="4741" customFormat="false" ht="15" hidden="false" customHeight="false" outlineLevel="0" collapsed="false">
      <c r="A4741" s="12" t="n">
        <v>4740</v>
      </c>
      <c r="B4741" s="12" t="n">
        <v>2484</v>
      </c>
      <c r="C4741" s="12" t="n">
        <v>138</v>
      </c>
      <c r="D4741" s="12" t="n">
        <v>1</v>
      </c>
      <c r="E4741" s="16" t="n">
        <v>2179</v>
      </c>
      <c r="F4741" s="12" t="n">
        <v>0</v>
      </c>
      <c r="G4741" s="12" t="str">
        <f aca="false">INDEX(Products!$C$2:$C$181,MATCH(C4741,Products!$A$2:$A$181,0))</f>
        <v>Sports &amp; Fitness</v>
      </c>
      <c r="H4741" s="16" t="n">
        <f aca="false">INDEX(Products!$E$2:$E$181,MATCH(C4741,Products!$A$2:$A$181,0))</f>
        <v>1417.01</v>
      </c>
      <c r="I4741" s="12" t="str">
        <f aca="false">INDEX(Orders!$G$2:$G$3525,MATCH(B4741,Orders!$A$2:$A$3525,0))</f>
        <v>Cancelled</v>
      </c>
      <c r="J4741" s="16" t="n">
        <f aca="false">D4741*E4741*(1-F4741/100)</f>
        <v>2179</v>
      </c>
      <c r="K4741" s="16" t="n">
        <f aca="false">D4741*H4741</f>
        <v>1417.01</v>
      </c>
      <c r="L4741" s="16" t="n">
        <f aca="false">J4741-K4741</f>
        <v>761.99</v>
      </c>
    </row>
    <row r="4742" customFormat="false" ht="15" hidden="false" customHeight="false" outlineLevel="0" collapsed="false">
      <c r="A4742" s="12" t="n">
        <v>4741</v>
      </c>
      <c r="B4742" s="12" t="n">
        <v>2484</v>
      </c>
      <c r="C4742" s="12" t="n">
        <v>45</v>
      </c>
      <c r="D4742" s="12" t="n">
        <v>1</v>
      </c>
      <c r="E4742" s="16" t="n">
        <v>4489</v>
      </c>
      <c r="F4742" s="12" t="n">
        <v>15</v>
      </c>
      <c r="G4742" s="12" t="str">
        <f aca="false">INDEX(Products!$C$2:$C$181,MATCH(C4742,Products!$A$2:$A$181,0))</f>
        <v>Home &amp; Kitchen</v>
      </c>
      <c r="H4742" s="16" t="n">
        <f aca="false">INDEX(Products!$E$2:$E$181,MATCH(C4742,Products!$A$2:$A$181,0))</f>
        <v>2892.9</v>
      </c>
      <c r="I4742" s="12" t="str">
        <f aca="false">INDEX(Orders!$G$2:$G$3525,MATCH(B4742,Orders!$A$2:$A$3525,0))</f>
        <v>Cancelled</v>
      </c>
      <c r="J4742" s="16" t="n">
        <f aca="false">D4742*E4742*(1-F4742/100)</f>
        <v>3815.65</v>
      </c>
      <c r="K4742" s="16" t="n">
        <f aca="false">D4742*H4742</f>
        <v>2892.9</v>
      </c>
      <c r="L4742" s="16" t="n">
        <f aca="false">J4742-K4742</f>
        <v>922.75</v>
      </c>
    </row>
    <row r="4743" customFormat="false" ht="15" hidden="false" customHeight="false" outlineLevel="0" collapsed="false">
      <c r="A4743" s="12" t="n">
        <v>4742</v>
      </c>
      <c r="B4743" s="12" t="n">
        <v>2484</v>
      </c>
      <c r="C4743" s="12" t="n">
        <v>11</v>
      </c>
      <c r="D4743" s="12" t="n">
        <v>1</v>
      </c>
      <c r="E4743" s="16" t="n">
        <v>3989</v>
      </c>
      <c r="F4743" s="12" t="n">
        <v>0</v>
      </c>
      <c r="G4743" s="12" t="str">
        <f aca="false">INDEX(Products!$C$2:$C$181,MATCH(C4743,Products!$A$2:$A$181,0))</f>
        <v>Electronics</v>
      </c>
      <c r="H4743" s="16" t="n">
        <f aca="false">INDEX(Products!$E$2:$E$181,MATCH(C4743,Products!$A$2:$A$181,0))</f>
        <v>2305.24</v>
      </c>
      <c r="I4743" s="12" t="str">
        <f aca="false">INDEX(Orders!$G$2:$G$3525,MATCH(B4743,Orders!$A$2:$A$3525,0))</f>
        <v>Cancelled</v>
      </c>
      <c r="J4743" s="16" t="n">
        <f aca="false">D4743*E4743*(1-F4743/100)</f>
        <v>3989</v>
      </c>
      <c r="K4743" s="16" t="n">
        <f aca="false">D4743*H4743</f>
        <v>2305.24</v>
      </c>
      <c r="L4743" s="16" t="n">
        <f aca="false">J4743-K4743</f>
        <v>1683.76</v>
      </c>
    </row>
    <row r="4744" customFormat="false" ht="15" hidden="false" customHeight="false" outlineLevel="0" collapsed="false">
      <c r="A4744" s="12" t="n">
        <v>4743</v>
      </c>
      <c r="B4744" s="12" t="n">
        <v>2485</v>
      </c>
      <c r="C4744" s="12" t="n">
        <v>155</v>
      </c>
      <c r="D4744" s="12" t="n">
        <v>1</v>
      </c>
      <c r="E4744" s="16" t="n">
        <v>749</v>
      </c>
      <c r="F4744" s="12" t="n">
        <v>0</v>
      </c>
      <c r="G4744" s="12" t="str">
        <f aca="false">INDEX(Products!$C$2:$C$181,MATCH(C4744,Products!$A$2:$A$181,0))</f>
        <v>Books &amp; Stationery</v>
      </c>
      <c r="H4744" s="16" t="n">
        <f aca="false">INDEX(Products!$E$2:$E$181,MATCH(C4744,Products!$A$2:$A$181,0))</f>
        <v>452.52</v>
      </c>
      <c r="I4744" s="12" t="str">
        <f aca="false">INDEX(Orders!$G$2:$G$3525,MATCH(B4744,Orders!$A$2:$A$3525,0))</f>
        <v>Delivered</v>
      </c>
      <c r="J4744" s="16" t="n">
        <f aca="false">D4744*E4744*(1-F4744/100)</f>
        <v>749</v>
      </c>
      <c r="K4744" s="16" t="n">
        <f aca="false">D4744*H4744</f>
        <v>452.52</v>
      </c>
      <c r="L4744" s="16" t="n">
        <f aca="false">J4744-K4744</f>
        <v>296.48</v>
      </c>
    </row>
    <row r="4745" customFormat="false" ht="15" hidden="false" customHeight="false" outlineLevel="0" collapsed="false">
      <c r="A4745" s="12" t="n">
        <v>4744</v>
      </c>
      <c r="B4745" s="12" t="n">
        <v>2486</v>
      </c>
      <c r="C4745" s="12" t="n">
        <v>30</v>
      </c>
      <c r="D4745" s="12" t="n">
        <v>1</v>
      </c>
      <c r="E4745" s="16" t="n">
        <v>1049</v>
      </c>
      <c r="F4745" s="12" t="n">
        <v>0</v>
      </c>
      <c r="G4745" s="12" t="str">
        <f aca="false">INDEX(Products!$C$2:$C$181,MATCH(C4745,Products!$A$2:$A$181,0))</f>
        <v>Electronics</v>
      </c>
      <c r="H4745" s="16" t="n">
        <f aca="false">INDEX(Products!$E$2:$E$181,MATCH(C4745,Products!$A$2:$A$181,0))</f>
        <v>645.2</v>
      </c>
      <c r="I4745" s="12" t="str">
        <f aca="false">INDEX(Orders!$G$2:$G$3525,MATCH(B4745,Orders!$A$2:$A$3525,0))</f>
        <v>Delivered</v>
      </c>
      <c r="J4745" s="16" t="n">
        <f aca="false">D4745*E4745*(1-F4745/100)</f>
        <v>1049</v>
      </c>
      <c r="K4745" s="16" t="n">
        <f aca="false">D4745*H4745</f>
        <v>645.2</v>
      </c>
      <c r="L4745" s="16" t="n">
        <f aca="false">J4745-K4745</f>
        <v>403.8</v>
      </c>
    </row>
    <row r="4746" customFormat="false" ht="15" hidden="false" customHeight="false" outlineLevel="0" collapsed="false">
      <c r="A4746" s="12" t="n">
        <v>4745</v>
      </c>
      <c r="B4746" s="12" t="n">
        <v>2486</v>
      </c>
      <c r="C4746" s="12" t="n">
        <v>84</v>
      </c>
      <c r="D4746" s="12" t="n">
        <v>1</v>
      </c>
      <c r="E4746" s="16" t="n">
        <v>1179</v>
      </c>
      <c r="F4746" s="12" t="n">
        <v>10</v>
      </c>
      <c r="G4746" s="12" t="str">
        <f aca="false">INDEX(Products!$C$2:$C$181,MATCH(C4746,Products!$A$2:$A$181,0))</f>
        <v>Fashion</v>
      </c>
      <c r="H4746" s="16" t="n">
        <f aca="false">INDEX(Products!$E$2:$E$181,MATCH(C4746,Products!$A$2:$A$181,0))</f>
        <v>692.43</v>
      </c>
      <c r="I4746" s="12" t="str">
        <f aca="false">INDEX(Orders!$G$2:$G$3525,MATCH(B4746,Orders!$A$2:$A$3525,0))</f>
        <v>Delivered</v>
      </c>
      <c r="J4746" s="16" t="n">
        <f aca="false">D4746*E4746*(1-F4746/100)</f>
        <v>1061.1</v>
      </c>
      <c r="K4746" s="16" t="n">
        <f aca="false">D4746*H4746</f>
        <v>692.43</v>
      </c>
      <c r="L4746" s="16" t="n">
        <f aca="false">J4746-K4746</f>
        <v>368.67</v>
      </c>
    </row>
    <row r="4747" customFormat="false" ht="15" hidden="false" customHeight="false" outlineLevel="0" collapsed="false">
      <c r="A4747" s="12" t="n">
        <v>4746</v>
      </c>
      <c r="B4747" s="12" t="n">
        <v>2487</v>
      </c>
      <c r="C4747" s="12" t="n">
        <v>31</v>
      </c>
      <c r="D4747" s="12" t="n">
        <v>2</v>
      </c>
      <c r="E4747" s="16" t="n">
        <v>2199</v>
      </c>
      <c r="F4747" s="12" t="n">
        <v>10</v>
      </c>
      <c r="G4747" s="12" t="str">
        <f aca="false">INDEX(Products!$C$2:$C$181,MATCH(C4747,Products!$A$2:$A$181,0))</f>
        <v>Home &amp; Kitchen</v>
      </c>
      <c r="H4747" s="16" t="n">
        <f aca="false">INDEX(Products!$E$2:$E$181,MATCH(C4747,Products!$A$2:$A$181,0))</f>
        <v>1328.79</v>
      </c>
      <c r="I4747" s="12" t="str">
        <f aca="false">INDEX(Orders!$G$2:$G$3525,MATCH(B4747,Orders!$A$2:$A$3525,0))</f>
        <v>Delivered</v>
      </c>
      <c r="J4747" s="16" t="n">
        <f aca="false">D4747*E4747*(1-F4747/100)</f>
        <v>3958.2</v>
      </c>
      <c r="K4747" s="16" t="n">
        <f aca="false">D4747*H4747</f>
        <v>2657.58</v>
      </c>
      <c r="L4747" s="16" t="n">
        <f aca="false">J4747-K4747</f>
        <v>1300.62</v>
      </c>
    </row>
    <row r="4748" customFormat="false" ht="15" hidden="false" customHeight="false" outlineLevel="0" collapsed="false">
      <c r="A4748" s="12" t="n">
        <v>4747</v>
      </c>
      <c r="B4748" s="12" t="n">
        <v>2488</v>
      </c>
      <c r="C4748" s="12" t="n">
        <v>142</v>
      </c>
      <c r="D4748" s="12" t="n">
        <v>1</v>
      </c>
      <c r="E4748" s="16" t="n">
        <v>1669</v>
      </c>
      <c r="F4748" s="12" t="n">
        <v>10</v>
      </c>
      <c r="G4748" s="12" t="str">
        <f aca="false">INDEX(Products!$C$2:$C$181,MATCH(C4748,Products!$A$2:$A$181,0))</f>
        <v>Sports &amp; Fitness</v>
      </c>
      <c r="H4748" s="16" t="n">
        <f aca="false">INDEX(Products!$E$2:$E$181,MATCH(C4748,Products!$A$2:$A$181,0))</f>
        <v>949.32</v>
      </c>
      <c r="I4748" s="12" t="str">
        <f aca="false">INDEX(Orders!$G$2:$G$3525,MATCH(B4748,Orders!$A$2:$A$3525,0))</f>
        <v>Returned</v>
      </c>
      <c r="J4748" s="16" t="n">
        <f aca="false">D4748*E4748*(1-F4748/100)</f>
        <v>1502.1</v>
      </c>
      <c r="K4748" s="16" t="n">
        <f aca="false">D4748*H4748</f>
        <v>949.32</v>
      </c>
      <c r="L4748" s="16" t="n">
        <f aca="false">J4748-K4748</f>
        <v>552.78</v>
      </c>
    </row>
    <row r="4749" customFormat="false" ht="15" hidden="false" customHeight="false" outlineLevel="0" collapsed="false">
      <c r="A4749" s="12" t="n">
        <v>4748</v>
      </c>
      <c r="B4749" s="12" t="n">
        <v>2488</v>
      </c>
      <c r="C4749" s="12" t="n">
        <v>19</v>
      </c>
      <c r="D4749" s="12" t="n">
        <v>3</v>
      </c>
      <c r="E4749" s="16" t="n">
        <v>2389</v>
      </c>
      <c r="F4749" s="12" t="n">
        <v>0</v>
      </c>
      <c r="G4749" s="12" t="str">
        <f aca="false">INDEX(Products!$C$2:$C$181,MATCH(C4749,Products!$A$2:$A$181,0))</f>
        <v>Electronics</v>
      </c>
      <c r="H4749" s="16" t="n">
        <f aca="false">INDEX(Products!$E$2:$E$181,MATCH(C4749,Products!$A$2:$A$181,0))</f>
        <v>1360.62</v>
      </c>
      <c r="I4749" s="12" t="str">
        <f aca="false">INDEX(Orders!$G$2:$G$3525,MATCH(B4749,Orders!$A$2:$A$3525,0))</f>
        <v>Returned</v>
      </c>
      <c r="J4749" s="16" t="n">
        <f aca="false">D4749*E4749*(1-F4749/100)</f>
        <v>7167</v>
      </c>
      <c r="K4749" s="16" t="n">
        <f aca="false">D4749*H4749</f>
        <v>4081.86</v>
      </c>
      <c r="L4749" s="16" t="n">
        <f aca="false">J4749-K4749</f>
        <v>3085.14</v>
      </c>
    </row>
    <row r="4750" customFormat="false" ht="15" hidden="false" customHeight="false" outlineLevel="0" collapsed="false">
      <c r="A4750" s="12" t="n">
        <v>4749</v>
      </c>
      <c r="B4750" s="12" t="n">
        <v>2488</v>
      </c>
      <c r="C4750" s="12" t="n">
        <v>6</v>
      </c>
      <c r="D4750" s="12" t="n">
        <v>1</v>
      </c>
      <c r="E4750" s="16" t="n">
        <v>919</v>
      </c>
      <c r="F4750" s="12" t="n">
        <v>0</v>
      </c>
      <c r="G4750" s="12" t="str">
        <f aca="false">INDEX(Products!$C$2:$C$181,MATCH(C4750,Products!$A$2:$A$181,0))</f>
        <v>Electronics</v>
      </c>
      <c r="H4750" s="16" t="n">
        <f aca="false">INDEX(Products!$E$2:$E$181,MATCH(C4750,Products!$A$2:$A$181,0))</f>
        <v>683.72</v>
      </c>
      <c r="I4750" s="12" t="str">
        <f aca="false">INDEX(Orders!$G$2:$G$3525,MATCH(B4750,Orders!$A$2:$A$3525,0))</f>
        <v>Returned</v>
      </c>
      <c r="J4750" s="16" t="n">
        <f aca="false">D4750*E4750*(1-F4750/100)</f>
        <v>919</v>
      </c>
      <c r="K4750" s="16" t="n">
        <f aca="false">D4750*H4750</f>
        <v>683.72</v>
      </c>
      <c r="L4750" s="16" t="n">
        <f aca="false">J4750-K4750</f>
        <v>235.28</v>
      </c>
    </row>
    <row r="4751" customFormat="false" ht="15" hidden="false" customHeight="false" outlineLevel="0" collapsed="false">
      <c r="A4751" s="12" t="n">
        <v>4750</v>
      </c>
      <c r="B4751" s="12" t="n">
        <v>2488</v>
      </c>
      <c r="C4751" s="12" t="n">
        <v>138</v>
      </c>
      <c r="D4751" s="12" t="n">
        <v>1</v>
      </c>
      <c r="E4751" s="16" t="n">
        <v>2179</v>
      </c>
      <c r="F4751" s="12" t="n">
        <v>0</v>
      </c>
      <c r="G4751" s="12" t="str">
        <f aca="false">INDEX(Products!$C$2:$C$181,MATCH(C4751,Products!$A$2:$A$181,0))</f>
        <v>Sports &amp; Fitness</v>
      </c>
      <c r="H4751" s="16" t="n">
        <f aca="false">INDEX(Products!$E$2:$E$181,MATCH(C4751,Products!$A$2:$A$181,0))</f>
        <v>1417.01</v>
      </c>
      <c r="I4751" s="12" t="str">
        <f aca="false">INDEX(Orders!$G$2:$G$3525,MATCH(B4751,Orders!$A$2:$A$3525,0))</f>
        <v>Returned</v>
      </c>
      <c r="J4751" s="16" t="n">
        <f aca="false">D4751*E4751*(1-F4751/100)</f>
        <v>2179</v>
      </c>
      <c r="K4751" s="16" t="n">
        <f aca="false">D4751*H4751</f>
        <v>1417.01</v>
      </c>
      <c r="L4751" s="16" t="n">
        <f aca="false">J4751-K4751</f>
        <v>761.99</v>
      </c>
    </row>
    <row r="4752" customFormat="false" ht="15" hidden="false" customHeight="false" outlineLevel="0" collapsed="false">
      <c r="A4752" s="12" t="n">
        <v>4751</v>
      </c>
      <c r="B4752" s="12" t="n">
        <v>2489</v>
      </c>
      <c r="C4752" s="12" t="n">
        <v>62</v>
      </c>
      <c r="D4752" s="12" t="n">
        <v>1</v>
      </c>
      <c r="E4752" s="16" t="n">
        <v>1169</v>
      </c>
      <c r="F4752" s="12" t="n">
        <v>0</v>
      </c>
      <c r="G4752" s="12" t="str">
        <f aca="false">INDEX(Products!$C$2:$C$181,MATCH(C4752,Products!$A$2:$A$181,0))</f>
        <v>Fashion</v>
      </c>
      <c r="H4752" s="16" t="n">
        <f aca="false">INDEX(Products!$E$2:$E$181,MATCH(C4752,Products!$A$2:$A$181,0))</f>
        <v>668.68</v>
      </c>
      <c r="I4752" s="12" t="str">
        <f aca="false">INDEX(Orders!$G$2:$G$3525,MATCH(B4752,Orders!$A$2:$A$3525,0))</f>
        <v>Delivered</v>
      </c>
      <c r="J4752" s="16" t="n">
        <f aca="false">D4752*E4752*(1-F4752/100)</f>
        <v>1169</v>
      </c>
      <c r="K4752" s="16" t="n">
        <f aca="false">D4752*H4752</f>
        <v>668.68</v>
      </c>
      <c r="L4752" s="16" t="n">
        <f aca="false">J4752-K4752</f>
        <v>500.32</v>
      </c>
    </row>
    <row r="4753" customFormat="false" ht="15" hidden="false" customHeight="false" outlineLevel="0" collapsed="false">
      <c r="A4753" s="12" t="n">
        <v>4752</v>
      </c>
      <c r="B4753" s="12" t="n">
        <v>2490</v>
      </c>
      <c r="C4753" s="12" t="n">
        <v>49</v>
      </c>
      <c r="D4753" s="12" t="n">
        <v>1</v>
      </c>
      <c r="E4753" s="16" t="n">
        <v>2809</v>
      </c>
      <c r="F4753" s="12" t="n">
        <v>0</v>
      </c>
      <c r="G4753" s="12" t="str">
        <f aca="false">INDEX(Products!$C$2:$C$181,MATCH(C4753,Products!$A$2:$A$181,0))</f>
        <v>Home &amp; Kitchen</v>
      </c>
      <c r="H4753" s="16" t="n">
        <f aca="false">INDEX(Products!$E$2:$E$181,MATCH(C4753,Products!$A$2:$A$181,0))</f>
        <v>1785.14</v>
      </c>
      <c r="I4753" s="12" t="str">
        <f aca="false">INDEX(Orders!$G$2:$G$3525,MATCH(B4753,Orders!$A$2:$A$3525,0))</f>
        <v>Cancelled</v>
      </c>
      <c r="J4753" s="16" t="n">
        <f aca="false">D4753*E4753*(1-F4753/100)</f>
        <v>2809</v>
      </c>
      <c r="K4753" s="16" t="n">
        <f aca="false">D4753*H4753</f>
        <v>1785.14</v>
      </c>
      <c r="L4753" s="16" t="n">
        <f aca="false">J4753-K4753</f>
        <v>1023.86</v>
      </c>
    </row>
    <row r="4754" customFormat="false" ht="15" hidden="false" customHeight="false" outlineLevel="0" collapsed="false">
      <c r="A4754" s="12" t="n">
        <v>4753</v>
      </c>
      <c r="B4754" s="12" t="n">
        <v>2490</v>
      </c>
      <c r="C4754" s="12" t="n">
        <v>135</v>
      </c>
      <c r="D4754" s="12" t="n">
        <v>1</v>
      </c>
      <c r="E4754" s="16" t="n">
        <v>1609</v>
      </c>
      <c r="F4754" s="12" t="n">
        <v>5</v>
      </c>
      <c r="G4754" s="12" t="str">
        <f aca="false">INDEX(Products!$C$2:$C$181,MATCH(C4754,Products!$A$2:$A$181,0))</f>
        <v>Sports &amp; Fitness</v>
      </c>
      <c r="H4754" s="16" t="n">
        <f aca="false">INDEX(Products!$E$2:$E$181,MATCH(C4754,Products!$A$2:$A$181,0))</f>
        <v>979.43</v>
      </c>
      <c r="I4754" s="12" t="str">
        <f aca="false">INDEX(Orders!$G$2:$G$3525,MATCH(B4754,Orders!$A$2:$A$3525,0))</f>
        <v>Cancelled</v>
      </c>
      <c r="J4754" s="16" t="n">
        <f aca="false">D4754*E4754*(1-F4754/100)</f>
        <v>1528.55</v>
      </c>
      <c r="K4754" s="16" t="n">
        <f aca="false">D4754*H4754</f>
        <v>979.43</v>
      </c>
      <c r="L4754" s="16" t="n">
        <f aca="false">J4754-K4754</f>
        <v>549.12</v>
      </c>
    </row>
    <row r="4755" customFormat="false" ht="15" hidden="false" customHeight="false" outlineLevel="0" collapsed="false">
      <c r="A4755" s="12" t="n">
        <v>4754</v>
      </c>
      <c r="B4755" s="12" t="n">
        <v>2491</v>
      </c>
      <c r="C4755" s="12" t="n">
        <v>21</v>
      </c>
      <c r="D4755" s="12" t="n">
        <v>2</v>
      </c>
      <c r="E4755" s="16" t="n">
        <v>1439</v>
      </c>
      <c r="F4755" s="12" t="n">
        <v>10</v>
      </c>
      <c r="G4755" s="12" t="str">
        <f aca="false">INDEX(Products!$C$2:$C$181,MATCH(C4755,Products!$A$2:$A$181,0))</f>
        <v>Electronics</v>
      </c>
      <c r="H4755" s="16" t="n">
        <f aca="false">INDEX(Products!$E$2:$E$181,MATCH(C4755,Products!$A$2:$A$181,0))</f>
        <v>933.96</v>
      </c>
      <c r="I4755" s="12" t="str">
        <f aca="false">INDEX(Orders!$G$2:$G$3525,MATCH(B4755,Orders!$A$2:$A$3525,0))</f>
        <v>Delivered</v>
      </c>
      <c r="J4755" s="16" t="n">
        <f aca="false">D4755*E4755*(1-F4755/100)</f>
        <v>2590.2</v>
      </c>
      <c r="K4755" s="16" t="n">
        <f aca="false">D4755*H4755</f>
        <v>1867.92</v>
      </c>
      <c r="L4755" s="16" t="n">
        <f aca="false">J4755-K4755</f>
        <v>722.28</v>
      </c>
    </row>
    <row r="4756" customFormat="false" ht="15" hidden="false" customHeight="false" outlineLevel="0" collapsed="false">
      <c r="A4756" s="12" t="n">
        <v>4755</v>
      </c>
      <c r="B4756" s="12" t="n">
        <v>2492</v>
      </c>
      <c r="C4756" s="12" t="n">
        <v>150</v>
      </c>
      <c r="D4756" s="12" t="n">
        <v>1</v>
      </c>
      <c r="E4756" s="16" t="n">
        <v>2599</v>
      </c>
      <c r="F4756" s="12" t="n">
        <v>0</v>
      </c>
      <c r="G4756" s="12" t="str">
        <f aca="false">INDEX(Products!$C$2:$C$181,MATCH(C4756,Products!$A$2:$A$181,0))</f>
        <v>Sports &amp; Fitness</v>
      </c>
      <c r="H4756" s="16" t="n">
        <f aca="false">INDEX(Products!$E$2:$E$181,MATCH(C4756,Products!$A$2:$A$181,0))</f>
        <v>1473.81</v>
      </c>
      <c r="I4756" s="12" t="str">
        <f aca="false">INDEX(Orders!$G$2:$G$3525,MATCH(B4756,Orders!$A$2:$A$3525,0))</f>
        <v>Delivered</v>
      </c>
      <c r="J4756" s="16" t="n">
        <f aca="false">D4756*E4756*(1-F4756/100)</f>
        <v>2599</v>
      </c>
      <c r="K4756" s="16" t="n">
        <f aca="false">D4756*H4756</f>
        <v>1473.81</v>
      </c>
      <c r="L4756" s="16" t="n">
        <f aca="false">J4756-K4756</f>
        <v>1125.19</v>
      </c>
    </row>
    <row r="4757" customFormat="false" ht="15" hidden="false" customHeight="false" outlineLevel="0" collapsed="false">
      <c r="A4757" s="12" t="n">
        <v>4756</v>
      </c>
      <c r="B4757" s="12" t="n">
        <v>2493</v>
      </c>
      <c r="C4757" s="12" t="n">
        <v>171</v>
      </c>
      <c r="D4757" s="12" t="n">
        <v>1</v>
      </c>
      <c r="E4757" s="16" t="n">
        <v>499</v>
      </c>
      <c r="F4757" s="12" t="n">
        <v>0</v>
      </c>
      <c r="G4757" s="12" t="str">
        <f aca="false">INDEX(Products!$C$2:$C$181,MATCH(C4757,Products!$A$2:$A$181,0))</f>
        <v>Books &amp; Stationery</v>
      </c>
      <c r="H4757" s="16" t="n">
        <f aca="false">INDEX(Products!$E$2:$E$181,MATCH(C4757,Products!$A$2:$A$181,0))</f>
        <v>321.7</v>
      </c>
      <c r="I4757" s="12" t="str">
        <f aca="false">INDEX(Orders!$G$2:$G$3525,MATCH(B4757,Orders!$A$2:$A$3525,0))</f>
        <v>Delivered</v>
      </c>
      <c r="J4757" s="16" t="n">
        <f aca="false">D4757*E4757*(1-F4757/100)</f>
        <v>499</v>
      </c>
      <c r="K4757" s="16" t="n">
        <f aca="false">D4757*H4757</f>
        <v>321.7</v>
      </c>
      <c r="L4757" s="16" t="n">
        <f aca="false">J4757-K4757</f>
        <v>177.3</v>
      </c>
    </row>
    <row r="4758" customFormat="false" ht="15" hidden="false" customHeight="false" outlineLevel="0" collapsed="false">
      <c r="A4758" s="12" t="n">
        <v>4757</v>
      </c>
      <c r="B4758" s="12" t="n">
        <v>2494</v>
      </c>
      <c r="C4758" s="12" t="n">
        <v>155</v>
      </c>
      <c r="D4758" s="12" t="n">
        <v>1</v>
      </c>
      <c r="E4758" s="16" t="n">
        <v>749</v>
      </c>
      <c r="F4758" s="12" t="n">
        <v>10</v>
      </c>
      <c r="G4758" s="12" t="str">
        <f aca="false">INDEX(Products!$C$2:$C$181,MATCH(C4758,Products!$A$2:$A$181,0))</f>
        <v>Books &amp; Stationery</v>
      </c>
      <c r="H4758" s="16" t="n">
        <f aca="false">INDEX(Products!$E$2:$E$181,MATCH(C4758,Products!$A$2:$A$181,0))</f>
        <v>452.52</v>
      </c>
      <c r="I4758" s="12" t="str">
        <f aca="false">INDEX(Orders!$G$2:$G$3525,MATCH(B4758,Orders!$A$2:$A$3525,0))</f>
        <v>Delivered</v>
      </c>
      <c r="J4758" s="16" t="n">
        <f aca="false">D4758*E4758*(1-F4758/100)</f>
        <v>674.1</v>
      </c>
      <c r="K4758" s="16" t="n">
        <f aca="false">D4758*H4758</f>
        <v>452.52</v>
      </c>
      <c r="L4758" s="16" t="n">
        <f aca="false">J4758-K4758</f>
        <v>221.58</v>
      </c>
    </row>
    <row r="4759" customFormat="false" ht="15" hidden="false" customHeight="false" outlineLevel="0" collapsed="false">
      <c r="A4759" s="12" t="n">
        <v>4758</v>
      </c>
      <c r="B4759" s="12" t="n">
        <v>2494</v>
      </c>
      <c r="C4759" s="12" t="n">
        <v>174</v>
      </c>
      <c r="D4759" s="12" t="n">
        <v>1</v>
      </c>
      <c r="E4759" s="16" t="n">
        <v>619</v>
      </c>
      <c r="F4759" s="12" t="n">
        <v>0</v>
      </c>
      <c r="G4759" s="12" t="str">
        <f aca="false">INDEX(Products!$C$2:$C$181,MATCH(C4759,Products!$A$2:$A$181,0))</f>
        <v>Books &amp; Stationery</v>
      </c>
      <c r="H4759" s="16" t="n">
        <f aca="false">INDEX(Products!$E$2:$E$181,MATCH(C4759,Products!$A$2:$A$181,0))</f>
        <v>346.06</v>
      </c>
      <c r="I4759" s="12" t="str">
        <f aca="false">INDEX(Orders!$G$2:$G$3525,MATCH(B4759,Orders!$A$2:$A$3525,0))</f>
        <v>Delivered</v>
      </c>
      <c r="J4759" s="16" t="n">
        <f aca="false">D4759*E4759*(1-F4759/100)</f>
        <v>619</v>
      </c>
      <c r="K4759" s="16" t="n">
        <f aca="false">D4759*H4759</f>
        <v>346.06</v>
      </c>
      <c r="L4759" s="16" t="n">
        <f aca="false">J4759-K4759</f>
        <v>272.94</v>
      </c>
    </row>
    <row r="4760" customFormat="false" ht="15" hidden="false" customHeight="false" outlineLevel="0" collapsed="false">
      <c r="A4760" s="12" t="n">
        <v>4759</v>
      </c>
      <c r="B4760" s="12" t="n">
        <v>2494</v>
      </c>
      <c r="C4760" s="12" t="n">
        <v>176</v>
      </c>
      <c r="D4760" s="12" t="n">
        <v>3</v>
      </c>
      <c r="E4760" s="16" t="n">
        <v>509</v>
      </c>
      <c r="F4760" s="12" t="n">
        <v>0</v>
      </c>
      <c r="G4760" s="12" t="str">
        <f aca="false">INDEX(Products!$C$2:$C$181,MATCH(C4760,Products!$A$2:$A$181,0))</f>
        <v>Books &amp; Stationery</v>
      </c>
      <c r="H4760" s="16" t="n">
        <f aca="false">INDEX(Products!$E$2:$E$181,MATCH(C4760,Products!$A$2:$A$181,0))</f>
        <v>367.14</v>
      </c>
      <c r="I4760" s="12" t="str">
        <f aca="false">INDEX(Orders!$G$2:$G$3525,MATCH(B4760,Orders!$A$2:$A$3525,0))</f>
        <v>Delivered</v>
      </c>
      <c r="J4760" s="16" t="n">
        <f aca="false">D4760*E4760*(1-F4760/100)</f>
        <v>1527</v>
      </c>
      <c r="K4760" s="16" t="n">
        <f aca="false">D4760*H4760</f>
        <v>1101.42</v>
      </c>
      <c r="L4760" s="16" t="n">
        <f aca="false">J4760-K4760</f>
        <v>425.58</v>
      </c>
    </row>
    <row r="4761" customFormat="false" ht="15" hidden="false" customHeight="false" outlineLevel="0" collapsed="false">
      <c r="A4761" s="12" t="n">
        <v>4760</v>
      </c>
      <c r="B4761" s="12" t="n">
        <v>2494</v>
      </c>
      <c r="C4761" s="12" t="n">
        <v>115</v>
      </c>
      <c r="D4761" s="12" t="n">
        <v>1</v>
      </c>
      <c r="E4761" s="16" t="n">
        <v>1629</v>
      </c>
      <c r="F4761" s="12" t="n">
        <v>0</v>
      </c>
      <c r="G4761" s="12" t="str">
        <f aca="false">INDEX(Products!$C$2:$C$181,MATCH(C4761,Products!$A$2:$A$181,0))</f>
        <v>Beauty</v>
      </c>
      <c r="H4761" s="16" t="n">
        <f aca="false">INDEX(Products!$E$2:$E$181,MATCH(C4761,Products!$A$2:$A$181,0))</f>
        <v>1101.57</v>
      </c>
      <c r="I4761" s="12" t="str">
        <f aca="false">INDEX(Orders!$G$2:$G$3525,MATCH(B4761,Orders!$A$2:$A$3525,0))</f>
        <v>Delivered</v>
      </c>
      <c r="J4761" s="16" t="n">
        <f aca="false">D4761*E4761*(1-F4761/100)</f>
        <v>1629</v>
      </c>
      <c r="K4761" s="16" t="n">
        <f aca="false">D4761*H4761</f>
        <v>1101.57</v>
      </c>
      <c r="L4761" s="16" t="n">
        <f aca="false">J4761-K4761</f>
        <v>527.43</v>
      </c>
    </row>
    <row r="4762" customFormat="false" ht="15" hidden="false" customHeight="false" outlineLevel="0" collapsed="false">
      <c r="A4762" s="12" t="n">
        <v>4761</v>
      </c>
      <c r="B4762" s="12" t="n">
        <v>2495</v>
      </c>
      <c r="C4762" s="12" t="n">
        <v>161</v>
      </c>
      <c r="D4762" s="12" t="n">
        <v>1</v>
      </c>
      <c r="E4762" s="16" t="n">
        <v>549</v>
      </c>
      <c r="F4762" s="12" t="n">
        <v>0</v>
      </c>
      <c r="G4762" s="12" t="str">
        <f aca="false">INDEX(Products!$C$2:$C$181,MATCH(C4762,Products!$A$2:$A$181,0))</f>
        <v>Books &amp; Stationery</v>
      </c>
      <c r="H4762" s="16" t="n">
        <f aca="false">INDEX(Products!$E$2:$E$181,MATCH(C4762,Products!$A$2:$A$181,0))</f>
        <v>380.41</v>
      </c>
      <c r="I4762" s="12" t="str">
        <f aca="false">INDEX(Orders!$G$2:$G$3525,MATCH(B4762,Orders!$A$2:$A$3525,0))</f>
        <v>Delivered</v>
      </c>
      <c r="J4762" s="16" t="n">
        <f aca="false">D4762*E4762*(1-F4762/100)</f>
        <v>549</v>
      </c>
      <c r="K4762" s="16" t="n">
        <f aca="false">D4762*H4762</f>
        <v>380.41</v>
      </c>
      <c r="L4762" s="16" t="n">
        <f aca="false">J4762-K4762</f>
        <v>168.59</v>
      </c>
    </row>
    <row r="4763" customFormat="false" ht="15" hidden="false" customHeight="false" outlineLevel="0" collapsed="false">
      <c r="A4763" s="12" t="n">
        <v>4762</v>
      </c>
      <c r="B4763" s="12" t="n">
        <v>2495</v>
      </c>
      <c r="C4763" s="12" t="n">
        <v>99</v>
      </c>
      <c r="D4763" s="12" t="n">
        <v>1</v>
      </c>
      <c r="E4763" s="16" t="n">
        <v>1359</v>
      </c>
      <c r="F4763" s="12" t="n">
        <v>5</v>
      </c>
      <c r="G4763" s="12" t="str">
        <f aca="false">INDEX(Products!$C$2:$C$181,MATCH(C4763,Products!$A$2:$A$181,0))</f>
        <v>Beauty</v>
      </c>
      <c r="H4763" s="16" t="n">
        <f aca="false">INDEX(Products!$E$2:$E$181,MATCH(C4763,Products!$A$2:$A$181,0))</f>
        <v>991.28</v>
      </c>
      <c r="I4763" s="12" t="str">
        <f aca="false">INDEX(Orders!$G$2:$G$3525,MATCH(B4763,Orders!$A$2:$A$3525,0))</f>
        <v>Delivered</v>
      </c>
      <c r="J4763" s="16" t="n">
        <f aca="false">D4763*E4763*(1-F4763/100)</f>
        <v>1291.05</v>
      </c>
      <c r="K4763" s="16" t="n">
        <f aca="false">D4763*H4763</f>
        <v>991.28</v>
      </c>
      <c r="L4763" s="16" t="n">
        <f aca="false">J4763-K4763</f>
        <v>299.77</v>
      </c>
    </row>
    <row r="4764" customFormat="false" ht="15" hidden="false" customHeight="false" outlineLevel="0" collapsed="false">
      <c r="A4764" s="12" t="n">
        <v>4763</v>
      </c>
      <c r="B4764" s="12" t="n">
        <v>2495</v>
      </c>
      <c r="C4764" s="12" t="n">
        <v>70</v>
      </c>
      <c r="D4764" s="12" t="n">
        <v>1</v>
      </c>
      <c r="E4764" s="16" t="n">
        <v>1289</v>
      </c>
      <c r="F4764" s="12" t="n">
        <v>5</v>
      </c>
      <c r="G4764" s="12" t="str">
        <f aca="false">INDEX(Products!$C$2:$C$181,MATCH(C4764,Products!$A$2:$A$181,0))</f>
        <v>Fashion</v>
      </c>
      <c r="H4764" s="16" t="n">
        <f aca="false">INDEX(Products!$E$2:$E$181,MATCH(C4764,Products!$A$2:$A$181,0))</f>
        <v>959.48</v>
      </c>
      <c r="I4764" s="12" t="str">
        <f aca="false">INDEX(Orders!$G$2:$G$3525,MATCH(B4764,Orders!$A$2:$A$3525,0))</f>
        <v>Delivered</v>
      </c>
      <c r="J4764" s="16" t="n">
        <f aca="false">D4764*E4764*(1-F4764/100)</f>
        <v>1224.55</v>
      </c>
      <c r="K4764" s="16" t="n">
        <f aca="false">D4764*H4764</f>
        <v>959.48</v>
      </c>
      <c r="L4764" s="16" t="n">
        <f aca="false">J4764-K4764</f>
        <v>265.07</v>
      </c>
    </row>
    <row r="4765" customFormat="false" ht="15" hidden="false" customHeight="false" outlineLevel="0" collapsed="false">
      <c r="A4765" s="12" t="n">
        <v>4764</v>
      </c>
      <c r="B4765" s="12" t="n">
        <v>2496</v>
      </c>
      <c r="C4765" s="12" t="n">
        <v>86</v>
      </c>
      <c r="D4765" s="12" t="n">
        <v>1</v>
      </c>
      <c r="E4765" s="16" t="n">
        <v>2139</v>
      </c>
      <c r="F4765" s="12" t="n">
        <v>5</v>
      </c>
      <c r="G4765" s="12" t="str">
        <f aca="false">INDEX(Products!$C$2:$C$181,MATCH(C4765,Products!$A$2:$A$181,0))</f>
        <v>Fashion</v>
      </c>
      <c r="H4765" s="16" t="n">
        <f aca="false">INDEX(Products!$E$2:$E$181,MATCH(C4765,Products!$A$2:$A$181,0))</f>
        <v>1183.55</v>
      </c>
      <c r="I4765" s="12" t="str">
        <f aca="false">INDEX(Orders!$G$2:$G$3525,MATCH(B4765,Orders!$A$2:$A$3525,0))</f>
        <v>Returned</v>
      </c>
      <c r="J4765" s="16" t="n">
        <f aca="false">D4765*E4765*(1-F4765/100)</f>
        <v>2032.05</v>
      </c>
      <c r="K4765" s="16" t="n">
        <f aca="false">D4765*H4765</f>
        <v>1183.55</v>
      </c>
      <c r="L4765" s="16" t="n">
        <f aca="false">J4765-K4765</f>
        <v>848.5</v>
      </c>
    </row>
    <row r="4766" customFormat="false" ht="15" hidden="false" customHeight="false" outlineLevel="0" collapsed="false">
      <c r="A4766" s="12" t="n">
        <v>4765</v>
      </c>
      <c r="B4766" s="12" t="n">
        <v>2497</v>
      </c>
      <c r="C4766" s="12" t="n">
        <v>5</v>
      </c>
      <c r="D4766" s="12" t="n">
        <v>1</v>
      </c>
      <c r="E4766" s="16" t="n">
        <v>3939</v>
      </c>
      <c r="F4766" s="12" t="n">
        <v>0</v>
      </c>
      <c r="G4766" s="12" t="str">
        <f aca="false">INDEX(Products!$C$2:$C$181,MATCH(C4766,Products!$A$2:$A$181,0))</f>
        <v>Electronics</v>
      </c>
      <c r="H4766" s="16" t="n">
        <f aca="false">INDEX(Products!$E$2:$E$181,MATCH(C4766,Products!$A$2:$A$181,0))</f>
        <v>2724.27</v>
      </c>
      <c r="I4766" s="12" t="str">
        <f aca="false">INDEX(Orders!$G$2:$G$3525,MATCH(B4766,Orders!$A$2:$A$3525,0))</f>
        <v>Delivered</v>
      </c>
      <c r="J4766" s="16" t="n">
        <f aca="false">D4766*E4766*(1-F4766/100)</f>
        <v>3939</v>
      </c>
      <c r="K4766" s="16" t="n">
        <f aca="false">D4766*H4766</f>
        <v>2724.27</v>
      </c>
      <c r="L4766" s="16" t="n">
        <f aca="false">J4766-K4766</f>
        <v>1214.73</v>
      </c>
    </row>
    <row r="4767" customFormat="false" ht="15" hidden="false" customHeight="false" outlineLevel="0" collapsed="false">
      <c r="A4767" s="12" t="n">
        <v>4766</v>
      </c>
      <c r="B4767" s="12" t="n">
        <v>2497</v>
      </c>
      <c r="C4767" s="12" t="n">
        <v>144</v>
      </c>
      <c r="D4767" s="12" t="n">
        <v>1</v>
      </c>
      <c r="E4767" s="16" t="n">
        <v>2009</v>
      </c>
      <c r="F4767" s="12" t="n">
        <v>0</v>
      </c>
      <c r="G4767" s="12" t="str">
        <f aca="false">INDEX(Products!$C$2:$C$181,MATCH(C4767,Products!$A$2:$A$181,0))</f>
        <v>Sports &amp; Fitness</v>
      </c>
      <c r="H4767" s="16" t="n">
        <f aca="false">INDEX(Products!$E$2:$E$181,MATCH(C4767,Products!$A$2:$A$181,0))</f>
        <v>1322.98</v>
      </c>
      <c r="I4767" s="12" t="str">
        <f aca="false">INDEX(Orders!$G$2:$G$3525,MATCH(B4767,Orders!$A$2:$A$3525,0))</f>
        <v>Delivered</v>
      </c>
      <c r="J4767" s="16" t="n">
        <f aca="false">D4767*E4767*(1-F4767/100)</f>
        <v>2009</v>
      </c>
      <c r="K4767" s="16" t="n">
        <f aca="false">D4767*H4767</f>
        <v>1322.98</v>
      </c>
      <c r="L4767" s="16" t="n">
        <f aca="false">J4767-K4767</f>
        <v>686.02</v>
      </c>
    </row>
    <row r="4768" customFormat="false" ht="15" hidden="false" customHeight="false" outlineLevel="0" collapsed="false">
      <c r="A4768" s="12" t="n">
        <v>4767</v>
      </c>
      <c r="B4768" s="12" t="n">
        <v>2498</v>
      </c>
      <c r="C4768" s="12" t="n">
        <v>30</v>
      </c>
      <c r="D4768" s="12" t="n">
        <v>1</v>
      </c>
      <c r="E4768" s="16" t="n">
        <v>1049</v>
      </c>
      <c r="F4768" s="12" t="n">
        <v>0</v>
      </c>
      <c r="G4768" s="12" t="str">
        <f aca="false">INDEX(Products!$C$2:$C$181,MATCH(C4768,Products!$A$2:$A$181,0))</f>
        <v>Electronics</v>
      </c>
      <c r="H4768" s="16" t="n">
        <f aca="false">INDEX(Products!$E$2:$E$181,MATCH(C4768,Products!$A$2:$A$181,0))</f>
        <v>645.2</v>
      </c>
      <c r="I4768" s="12" t="str">
        <f aca="false">INDEX(Orders!$G$2:$G$3525,MATCH(B4768,Orders!$A$2:$A$3525,0))</f>
        <v>Delivered</v>
      </c>
      <c r="J4768" s="16" t="n">
        <f aca="false">D4768*E4768*(1-F4768/100)</f>
        <v>1049</v>
      </c>
      <c r="K4768" s="16" t="n">
        <f aca="false">D4768*H4768</f>
        <v>645.2</v>
      </c>
      <c r="L4768" s="16" t="n">
        <f aca="false">J4768-K4768</f>
        <v>403.8</v>
      </c>
    </row>
    <row r="4769" customFormat="false" ht="15" hidden="false" customHeight="false" outlineLevel="0" collapsed="false">
      <c r="A4769" s="12" t="n">
        <v>4768</v>
      </c>
      <c r="B4769" s="12" t="n">
        <v>2499</v>
      </c>
      <c r="C4769" s="12" t="n">
        <v>108</v>
      </c>
      <c r="D4769" s="12" t="n">
        <v>1</v>
      </c>
      <c r="E4769" s="16" t="n">
        <v>1339</v>
      </c>
      <c r="F4769" s="12" t="n">
        <v>0</v>
      </c>
      <c r="G4769" s="12" t="str">
        <f aca="false">INDEX(Products!$C$2:$C$181,MATCH(C4769,Products!$A$2:$A$181,0))</f>
        <v>Beauty</v>
      </c>
      <c r="H4769" s="16" t="n">
        <f aca="false">INDEX(Products!$E$2:$E$181,MATCH(C4769,Products!$A$2:$A$181,0))</f>
        <v>799.99</v>
      </c>
      <c r="I4769" s="12" t="str">
        <f aca="false">INDEX(Orders!$G$2:$G$3525,MATCH(B4769,Orders!$A$2:$A$3525,0))</f>
        <v>Delivered</v>
      </c>
      <c r="J4769" s="16" t="n">
        <f aca="false">D4769*E4769*(1-F4769/100)</f>
        <v>1339</v>
      </c>
      <c r="K4769" s="16" t="n">
        <f aca="false">D4769*H4769</f>
        <v>799.99</v>
      </c>
      <c r="L4769" s="16" t="n">
        <f aca="false">J4769-K4769</f>
        <v>539.01</v>
      </c>
    </row>
    <row r="4770" customFormat="false" ht="15" hidden="false" customHeight="false" outlineLevel="0" collapsed="false">
      <c r="A4770" s="12" t="n">
        <v>4769</v>
      </c>
      <c r="B4770" s="12" t="n">
        <v>2499</v>
      </c>
      <c r="C4770" s="12" t="n">
        <v>109</v>
      </c>
      <c r="D4770" s="12" t="n">
        <v>2</v>
      </c>
      <c r="E4770" s="16" t="n">
        <v>699</v>
      </c>
      <c r="F4770" s="12" t="n">
        <v>10</v>
      </c>
      <c r="G4770" s="12" t="str">
        <f aca="false">INDEX(Products!$C$2:$C$181,MATCH(C4770,Products!$A$2:$A$181,0))</f>
        <v>Beauty</v>
      </c>
      <c r="H4770" s="16" t="n">
        <f aca="false">INDEX(Products!$E$2:$E$181,MATCH(C4770,Products!$A$2:$A$181,0))</f>
        <v>488.81</v>
      </c>
      <c r="I4770" s="12" t="str">
        <f aca="false">INDEX(Orders!$G$2:$G$3525,MATCH(B4770,Orders!$A$2:$A$3525,0))</f>
        <v>Delivered</v>
      </c>
      <c r="J4770" s="16" t="n">
        <f aca="false">D4770*E4770*(1-F4770/100)</f>
        <v>1258.2</v>
      </c>
      <c r="K4770" s="16" t="n">
        <f aca="false">D4770*H4770</f>
        <v>977.62</v>
      </c>
      <c r="L4770" s="16" t="n">
        <f aca="false">J4770-K4770</f>
        <v>280.58</v>
      </c>
    </row>
    <row r="4771" customFormat="false" ht="15" hidden="false" customHeight="false" outlineLevel="0" collapsed="false">
      <c r="A4771" s="12" t="n">
        <v>4770</v>
      </c>
      <c r="B4771" s="12" t="n">
        <v>2499</v>
      </c>
      <c r="C4771" s="12" t="n">
        <v>155</v>
      </c>
      <c r="D4771" s="12" t="n">
        <v>1</v>
      </c>
      <c r="E4771" s="16" t="n">
        <v>749</v>
      </c>
      <c r="F4771" s="12" t="n">
        <v>0</v>
      </c>
      <c r="G4771" s="12" t="str">
        <f aca="false">INDEX(Products!$C$2:$C$181,MATCH(C4771,Products!$A$2:$A$181,0))</f>
        <v>Books &amp; Stationery</v>
      </c>
      <c r="H4771" s="16" t="n">
        <f aca="false">INDEX(Products!$E$2:$E$181,MATCH(C4771,Products!$A$2:$A$181,0))</f>
        <v>452.52</v>
      </c>
      <c r="I4771" s="12" t="str">
        <f aca="false">INDEX(Orders!$G$2:$G$3525,MATCH(B4771,Orders!$A$2:$A$3525,0))</f>
        <v>Delivered</v>
      </c>
      <c r="J4771" s="16" t="n">
        <f aca="false">D4771*E4771*(1-F4771/100)</f>
        <v>749</v>
      </c>
      <c r="K4771" s="16" t="n">
        <f aca="false">D4771*H4771</f>
        <v>452.52</v>
      </c>
      <c r="L4771" s="16" t="n">
        <f aca="false">J4771-K4771</f>
        <v>296.48</v>
      </c>
    </row>
    <row r="4772" customFormat="false" ht="15" hidden="false" customHeight="false" outlineLevel="0" collapsed="false">
      <c r="A4772" s="12" t="n">
        <v>4771</v>
      </c>
      <c r="B4772" s="12" t="n">
        <v>2500</v>
      </c>
      <c r="C4772" s="12" t="n">
        <v>82</v>
      </c>
      <c r="D4772" s="12" t="n">
        <v>1</v>
      </c>
      <c r="E4772" s="16" t="n">
        <v>2019</v>
      </c>
      <c r="F4772" s="12" t="n">
        <v>5</v>
      </c>
      <c r="G4772" s="12" t="str">
        <f aca="false">INDEX(Products!$C$2:$C$181,MATCH(C4772,Products!$A$2:$A$181,0))</f>
        <v>Fashion</v>
      </c>
      <c r="H4772" s="16" t="n">
        <f aca="false">INDEX(Products!$E$2:$E$181,MATCH(C4772,Products!$A$2:$A$181,0))</f>
        <v>1326.8</v>
      </c>
      <c r="I4772" s="12" t="str">
        <f aca="false">INDEX(Orders!$G$2:$G$3525,MATCH(B4772,Orders!$A$2:$A$3525,0))</f>
        <v>Delivered</v>
      </c>
      <c r="J4772" s="16" t="n">
        <f aca="false">D4772*E4772*(1-F4772/100)</f>
        <v>1918.05</v>
      </c>
      <c r="K4772" s="16" t="n">
        <f aca="false">D4772*H4772</f>
        <v>1326.8</v>
      </c>
      <c r="L4772" s="16" t="n">
        <f aca="false">J4772-K4772</f>
        <v>591.25</v>
      </c>
    </row>
    <row r="4773" customFormat="false" ht="15" hidden="false" customHeight="false" outlineLevel="0" collapsed="false">
      <c r="A4773" s="12" t="n">
        <v>4772</v>
      </c>
      <c r="B4773" s="12" t="n">
        <v>2501</v>
      </c>
      <c r="C4773" s="12" t="n">
        <v>157</v>
      </c>
      <c r="D4773" s="12" t="n">
        <v>1</v>
      </c>
      <c r="E4773" s="16" t="n">
        <v>129</v>
      </c>
      <c r="F4773" s="12" t="n">
        <v>0</v>
      </c>
      <c r="G4773" s="12" t="str">
        <f aca="false">INDEX(Products!$C$2:$C$181,MATCH(C4773,Products!$A$2:$A$181,0))</f>
        <v>Books &amp; Stationery</v>
      </c>
      <c r="H4773" s="16" t="n">
        <f aca="false">INDEX(Products!$E$2:$E$181,MATCH(C4773,Products!$A$2:$A$181,0))</f>
        <v>95.79</v>
      </c>
      <c r="I4773" s="12" t="str">
        <f aca="false">INDEX(Orders!$G$2:$G$3525,MATCH(B4773,Orders!$A$2:$A$3525,0))</f>
        <v>Returned</v>
      </c>
      <c r="J4773" s="16" t="n">
        <f aca="false">D4773*E4773*(1-F4773/100)</f>
        <v>129</v>
      </c>
      <c r="K4773" s="16" t="n">
        <f aca="false">D4773*H4773</f>
        <v>95.79</v>
      </c>
      <c r="L4773" s="16" t="n">
        <f aca="false">J4773-K4773</f>
        <v>33.21</v>
      </c>
    </row>
    <row r="4774" customFormat="false" ht="15" hidden="false" customHeight="false" outlineLevel="0" collapsed="false">
      <c r="A4774" s="12" t="n">
        <v>4773</v>
      </c>
      <c r="B4774" s="12" t="n">
        <v>2502</v>
      </c>
      <c r="C4774" s="12" t="n">
        <v>130</v>
      </c>
      <c r="D4774" s="12" t="n">
        <v>1</v>
      </c>
      <c r="E4774" s="16" t="n">
        <v>2399</v>
      </c>
      <c r="F4774" s="12" t="n">
        <v>15</v>
      </c>
      <c r="G4774" s="12" t="str">
        <f aca="false">INDEX(Products!$C$2:$C$181,MATCH(C4774,Products!$A$2:$A$181,0))</f>
        <v>Sports &amp; Fitness</v>
      </c>
      <c r="H4774" s="16" t="n">
        <f aca="false">INDEX(Products!$E$2:$E$181,MATCH(C4774,Products!$A$2:$A$181,0))</f>
        <v>1366.08</v>
      </c>
      <c r="I4774" s="12" t="str">
        <f aca="false">INDEX(Orders!$G$2:$G$3525,MATCH(B4774,Orders!$A$2:$A$3525,0))</f>
        <v>Returned</v>
      </c>
      <c r="J4774" s="16" t="n">
        <f aca="false">D4774*E4774*(1-F4774/100)</f>
        <v>2039.15</v>
      </c>
      <c r="K4774" s="16" t="n">
        <f aca="false">D4774*H4774</f>
        <v>1366.08</v>
      </c>
      <c r="L4774" s="16" t="n">
        <f aca="false">J4774-K4774</f>
        <v>673.07</v>
      </c>
    </row>
    <row r="4775" customFormat="false" ht="15" hidden="false" customHeight="false" outlineLevel="0" collapsed="false">
      <c r="A4775" s="12" t="n">
        <v>4774</v>
      </c>
      <c r="B4775" s="12" t="n">
        <v>2503</v>
      </c>
      <c r="C4775" s="12" t="n">
        <v>64</v>
      </c>
      <c r="D4775" s="12" t="n">
        <v>1</v>
      </c>
      <c r="E4775" s="16" t="n">
        <v>2519</v>
      </c>
      <c r="F4775" s="12" t="n">
        <v>0</v>
      </c>
      <c r="G4775" s="12" t="str">
        <f aca="false">INDEX(Products!$C$2:$C$181,MATCH(C4775,Products!$A$2:$A$181,0))</f>
        <v>Fashion</v>
      </c>
      <c r="H4775" s="16" t="n">
        <f aca="false">INDEX(Products!$E$2:$E$181,MATCH(C4775,Products!$A$2:$A$181,0))</f>
        <v>1819.09</v>
      </c>
      <c r="I4775" s="12" t="str">
        <f aca="false">INDEX(Orders!$G$2:$G$3525,MATCH(B4775,Orders!$A$2:$A$3525,0))</f>
        <v>Delivered</v>
      </c>
      <c r="J4775" s="16" t="n">
        <f aca="false">D4775*E4775*(1-F4775/100)</f>
        <v>2519</v>
      </c>
      <c r="K4775" s="16" t="n">
        <f aca="false">D4775*H4775</f>
        <v>1819.09</v>
      </c>
      <c r="L4775" s="16" t="n">
        <f aca="false">J4775-K4775</f>
        <v>699.91</v>
      </c>
    </row>
    <row r="4776" customFormat="false" ht="15" hidden="false" customHeight="false" outlineLevel="0" collapsed="false">
      <c r="A4776" s="12" t="n">
        <v>4775</v>
      </c>
      <c r="B4776" s="12" t="n">
        <v>2504</v>
      </c>
      <c r="C4776" s="12" t="n">
        <v>99</v>
      </c>
      <c r="D4776" s="12" t="n">
        <v>1</v>
      </c>
      <c r="E4776" s="16" t="n">
        <v>1359</v>
      </c>
      <c r="F4776" s="12" t="n">
        <v>0</v>
      </c>
      <c r="G4776" s="12" t="str">
        <f aca="false">INDEX(Products!$C$2:$C$181,MATCH(C4776,Products!$A$2:$A$181,0))</f>
        <v>Beauty</v>
      </c>
      <c r="H4776" s="16" t="n">
        <f aca="false">INDEX(Products!$E$2:$E$181,MATCH(C4776,Products!$A$2:$A$181,0))</f>
        <v>991.28</v>
      </c>
      <c r="I4776" s="12" t="str">
        <f aca="false">INDEX(Orders!$G$2:$G$3525,MATCH(B4776,Orders!$A$2:$A$3525,0))</f>
        <v>Returned</v>
      </c>
      <c r="J4776" s="16" t="n">
        <f aca="false">D4776*E4776*(1-F4776/100)</f>
        <v>1359</v>
      </c>
      <c r="K4776" s="16" t="n">
        <f aca="false">D4776*H4776</f>
        <v>991.28</v>
      </c>
      <c r="L4776" s="16" t="n">
        <f aca="false">J4776-K4776</f>
        <v>367.72</v>
      </c>
    </row>
    <row r="4777" customFormat="false" ht="15" hidden="false" customHeight="false" outlineLevel="0" collapsed="false">
      <c r="A4777" s="12" t="n">
        <v>4776</v>
      </c>
      <c r="B4777" s="12" t="n">
        <v>2504</v>
      </c>
      <c r="C4777" s="12" t="n">
        <v>39</v>
      </c>
      <c r="D4777" s="12" t="n">
        <v>2</v>
      </c>
      <c r="E4777" s="16" t="n">
        <v>3959</v>
      </c>
      <c r="F4777" s="12" t="n">
        <v>0</v>
      </c>
      <c r="G4777" s="12" t="str">
        <f aca="false">INDEX(Products!$C$2:$C$181,MATCH(C4777,Products!$A$2:$A$181,0))</f>
        <v>Home &amp; Kitchen</v>
      </c>
      <c r="H4777" s="16" t="n">
        <f aca="false">INDEX(Products!$E$2:$E$181,MATCH(C4777,Products!$A$2:$A$181,0))</f>
        <v>2236.08</v>
      </c>
      <c r="I4777" s="12" t="str">
        <f aca="false">INDEX(Orders!$G$2:$G$3525,MATCH(B4777,Orders!$A$2:$A$3525,0))</f>
        <v>Returned</v>
      </c>
      <c r="J4777" s="16" t="n">
        <f aca="false">D4777*E4777*(1-F4777/100)</f>
        <v>7918</v>
      </c>
      <c r="K4777" s="16" t="n">
        <f aca="false">D4777*H4777</f>
        <v>4472.16</v>
      </c>
      <c r="L4777" s="16" t="n">
        <f aca="false">J4777-K4777</f>
        <v>3445.84</v>
      </c>
    </row>
    <row r="4778" customFormat="false" ht="15" hidden="false" customHeight="false" outlineLevel="0" collapsed="false">
      <c r="A4778" s="12" t="n">
        <v>4777</v>
      </c>
      <c r="B4778" s="12" t="n">
        <v>2505</v>
      </c>
      <c r="C4778" s="12" t="n">
        <v>69</v>
      </c>
      <c r="D4778" s="12" t="n">
        <v>2</v>
      </c>
      <c r="E4778" s="16" t="n">
        <v>1709</v>
      </c>
      <c r="F4778" s="12" t="n">
        <v>15</v>
      </c>
      <c r="G4778" s="12" t="str">
        <f aca="false">INDEX(Products!$C$2:$C$181,MATCH(C4778,Products!$A$2:$A$181,0))</f>
        <v>Fashion</v>
      </c>
      <c r="H4778" s="16" t="n">
        <f aca="false">INDEX(Products!$E$2:$E$181,MATCH(C4778,Products!$A$2:$A$181,0))</f>
        <v>1180.24</v>
      </c>
      <c r="I4778" s="12" t="str">
        <f aca="false">INDEX(Orders!$G$2:$G$3525,MATCH(B4778,Orders!$A$2:$A$3525,0))</f>
        <v>Delivered</v>
      </c>
      <c r="J4778" s="16" t="n">
        <f aca="false">D4778*E4778*(1-F4778/100)</f>
        <v>2905.3</v>
      </c>
      <c r="K4778" s="16" t="n">
        <f aca="false">D4778*H4778</f>
        <v>2360.48</v>
      </c>
      <c r="L4778" s="16" t="n">
        <f aca="false">J4778-K4778</f>
        <v>544.82</v>
      </c>
    </row>
    <row r="4779" customFormat="false" ht="15" hidden="false" customHeight="false" outlineLevel="0" collapsed="false">
      <c r="A4779" s="12" t="n">
        <v>4778</v>
      </c>
      <c r="B4779" s="12" t="n">
        <v>2505</v>
      </c>
      <c r="C4779" s="12" t="n">
        <v>53</v>
      </c>
      <c r="D4779" s="12" t="n">
        <v>2</v>
      </c>
      <c r="E4779" s="16" t="n">
        <v>4579</v>
      </c>
      <c r="F4779" s="12" t="n">
        <v>0</v>
      </c>
      <c r="G4779" s="12" t="str">
        <f aca="false">INDEX(Products!$C$2:$C$181,MATCH(C4779,Products!$A$2:$A$181,0))</f>
        <v>Home &amp; Kitchen</v>
      </c>
      <c r="H4779" s="16" t="n">
        <f aca="false">INDEX(Products!$E$2:$E$181,MATCH(C4779,Products!$A$2:$A$181,0))</f>
        <v>2746.75</v>
      </c>
      <c r="I4779" s="12" t="str">
        <f aca="false">INDEX(Orders!$G$2:$G$3525,MATCH(B4779,Orders!$A$2:$A$3525,0))</f>
        <v>Delivered</v>
      </c>
      <c r="J4779" s="16" t="n">
        <f aca="false">D4779*E4779*(1-F4779/100)</f>
        <v>9158</v>
      </c>
      <c r="K4779" s="16" t="n">
        <f aca="false">D4779*H4779</f>
        <v>5493.5</v>
      </c>
      <c r="L4779" s="16" t="n">
        <f aca="false">J4779-K4779</f>
        <v>3664.5</v>
      </c>
    </row>
    <row r="4780" customFormat="false" ht="15" hidden="false" customHeight="false" outlineLevel="0" collapsed="false">
      <c r="A4780" s="12" t="n">
        <v>4779</v>
      </c>
      <c r="B4780" s="12" t="n">
        <v>2506</v>
      </c>
      <c r="C4780" s="12" t="n">
        <v>164</v>
      </c>
      <c r="D4780" s="12" t="n">
        <v>1</v>
      </c>
      <c r="E4780" s="16" t="n">
        <v>549</v>
      </c>
      <c r="F4780" s="12" t="n">
        <v>0</v>
      </c>
      <c r="G4780" s="12" t="str">
        <f aca="false">INDEX(Products!$C$2:$C$181,MATCH(C4780,Products!$A$2:$A$181,0))</f>
        <v>Books &amp; Stationery</v>
      </c>
      <c r="H4780" s="16" t="n">
        <f aca="false">INDEX(Products!$E$2:$E$181,MATCH(C4780,Products!$A$2:$A$181,0))</f>
        <v>369.12</v>
      </c>
      <c r="I4780" s="12" t="str">
        <f aca="false">INDEX(Orders!$G$2:$G$3525,MATCH(B4780,Orders!$A$2:$A$3525,0))</f>
        <v>Delivered</v>
      </c>
      <c r="J4780" s="16" t="n">
        <f aca="false">D4780*E4780*(1-F4780/100)</f>
        <v>549</v>
      </c>
      <c r="K4780" s="16" t="n">
        <f aca="false">D4780*H4780</f>
        <v>369.12</v>
      </c>
      <c r="L4780" s="16" t="n">
        <f aca="false">J4780-K4780</f>
        <v>179.88</v>
      </c>
    </row>
    <row r="4781" customFormat="false" ht="15" hidden="false" customHeight="false" outlineLevel="0" collapsed="false">
      <c r="A4781" s="12" t="n">
        <v>4780</v>
      </c>
      <c r="B4781" s="12" t="n">
        <v>2506</v>
      </c>
      <c r="C4781" s="12" t="n">
        <v>79</v>
      </c>
      <c r="D4781" s="12" t="n">
        <v>3</v>
      </c>
      <c r="E4781" s="16" t="n">
        <v>2119</v>
      </c>
      <c r="F4781" s="12" t="n">
        <v>5</v>
      </c>
      <c r="G4781" s="12" t="str">
        <f aca="false">INDEX(Products!$C$2:$C$181,MATCH(C4781,Products!$A$2:$A$181,0))</f>
        <v>Fashion</v>
      </c>
      <c r="H4781" s="16" t="n">
        <f aca="false">INDEX(Products!$E$2:$E$181,MATCH(C4781,Products!$A$2:$A$181,0))</f>
        <v>1488.22</v>
      </c>
      <c r="I4781" s="12" t="str">
        <f aca="false">INDEX(Orders!$G$2:$G$3525,MATCH(B4781,Orders!$A$2:$A$3525,0))</f>
        <v>Delivered</v>
      </c>
      <c r="J4781" s="16" t="n">
        <f aca="false">D4781*E4781*(1-F4781/100)</f>
        <v>6039.15</v>
      </c>
      <c r="K4781" s="16" t="n">
        <f aca="false">D4781*H4781</f>
        <v>4464.66</v>
      </c>
      <c r="L4781" s="16" t="n">
        <f aca="false">J4781-K4781</f>
        <v>1574.49</v>
      </c>
    </row>
    <row r="4782" customFormat="false" ht="15" hidden="false" customHeight="false" outlineLevel="0" collapsed="false">
      <c r="A4782" s="12" t="n">
        <v>4781</v>
      </c>
      <c r="B4782" s="12" t="n">
        <v>2506</v>
      </c>
      <c r="C4782" s="12" t="n">
        <v>146</v>
      </c>
      <c r="D4782" s="12" t="n">
        <v>3</v>
      </c>
      <c r="E4782" s="16" t="n">
        <v>369</v>
      </c>
      <c r="F4782" s="12" t="n">
        <v>0</v>
      </c>
      <c r="G4782" s="12" t="str">
        <f aca="false">INDEX(Products!$C$2:$C$181,MATCH(C4782,Products!$A$2:$A$181,0))</f>
        <v>Sports &amp; Fitness</v>
      </c>
      <c r="H4782" s="16" t="n">
        <f aca="false">INDEX(Products!$E$2:$E$181,MATCH(C4782,Products!$A$2:$A$181,0))</f>
        <v>205.71</v>
      </c>
      <c r="I4782" s="12" t="str">
        <f aca="false">INDEX(Orders!$G$2:$G$3525,MATCH(B4782,Orders!$A$2:$A$3525,0))</f>
        <v>Delivered</v>
      </c>
      <c r="J4782" s="16" t="n">
        <f aca="false">D4782*E4782*(1-F4782/100)</f>
        <v>1107</v>
      </c>
      <c r="K4782" s="16" t="n">
        <f aca="false">D4782*H4782</f>
        <v>617.13</v>
      </c>
      <c r="L4782" s="16" t="n">
        <f aca="false">J4782-K4782</f>
        <v>489.87</v>
      </c>
    </row>
    <row r="4783" customFormat="false" ht="15" hidden="false" customHeight="false" outlineLevel="0" collapsed="false">
      <c r="A4783" s="12" t="n">
        <v>4782</v>
      </c>
      <c r="B4783" s="12" t="n">
        <v>2507</v>
      </c>
      <c r="C4783" s="12" t="n">
        <v>165</v>
      </c>
      <c r="D4783" s="12" t="n">
        <v>3</v>
      </c>
      <c r="E4783" s="16" t="n">
        <v>449</v>
      </c>
      <c r="F4783" s="12" t="n">
        <v>20</v>
      </c>
      <c r="G4783" s="12" t="str">
        <f aca="false">INDEX(Products!$C$2:$C$181,MATCH(C4783,Products!$A$2:$A$181,0))</f>
        <v>Books &amp; Stationery</v>
      </c>
      <c r="H4783" s="16" t="n">
        <f aca="false">INDEX(Products!$E$2:$E$181,MATCH(C4783,Products!$A$2:$A$181,0))</f>
        <v>269.2</v>
      </c>
      <c r="I4783" s="12" t="str">
        <f aca="false">INDEX(Orders!$G$2:$G$3525,MATCH(B4783,Orders!$A$2:$A$3525,0))</f>
        <v>Delivered</v>
      </c>
      <c r="J4783" s="16" t="n">
        <f aca="false">D4783*E4783*(1-F4783/100)</f>
        <v>1077.6</v>
      </c>
      <c r="K4783" s="16" t="n">
        <f aca="false">D4783*H4783</f>
        <v>807.6</v>
      </c>
      <c r="L4783" s="16" t="n">
        <f aca="false">J4783-K4783</f>
        <v>270</v>
      </c>
    </row>
    <row r="4784" customFormat="false" ht="15" hidden="false" customHeight="false" outlineLevel="0" collapsed="false">
      <c r="A4784" s="12" t="n">
        <v>4783</v>
      </c>
      <c r="B4784" s="12" t="n">
        <v>2508</v>
      </c>
      <c r="C4784" s="12" t="n">
        <v>151</v>
      </c>
      <c r="D4784" s="12" t="n">
        <v>1</v>
      </c>
      <c r="E4784" s="16" t="n">
        <v>149</v>
      </c>
      <c r="F4784" s="12" t="n">
        <v>5</v>
      </c>
      <c r="G4784" s="12" t="str">
        <f aca="false">INDEX(Products!$C$2:$C$181,MATCH(C4784,Products!$A$2:$A$181,0))</f>
        <v>Books &amp; Stationery</v>
      </c>
      <c r="H4784" s="16" t="n">
        <f aca="false">INDEX(Products!$E$2:$E$181,MATCH(C4784,Products!$A$2:$A$181,0))</f>
        <v>97.78</v>
      </c>
      <c r="I4784" s="12" t="str">
        <f aca="false">INDEX(Orders!$G$2:$G$3525,MATCH(B4784,Orders!$A$2:$A$3525,0))</f>
        <v>Delivered</v>
      </c>
      <c r="J4784" s="16" t="n">
        <f aca="false">D4784*E4784*(1-F4784/100)</f>
        <v>141.55</v>
      </c>
      <c r="K4784" s="16" t="n">
        <f aca="false">D4784*H4784</f>
        <v>97.78</v>
      </c>
      <c r="L4784" s="16" t="n">
        <f aca="false">J4784-K4784</f>
        <v>43.77</v>
      </c>
    </row>
    <row r="4785" customFormat="false" ht="15" hidden="false" customHeight="false" outlineLevel="0" collapsed="false">
      <c r="A4785" s="12" t="n">
        <v>4784</v>
      </c>
      <c r="B4785" s="12" t="n">
        <v>2509</v>
      </c>
      <c r="C4785" s="12" t="n">
        <v>19</v>
      </c>
      <c r="D4785" s="12" t="n">
        <v>2</v>
      </c>
      <c r="E4785" s="16" t="n">
        <v>2389</v>
      </c>
      <c r="F4785" s="12" t="n">
        <v>0</v>
      </c>
      <c r="G4785" s="12" t="str">
        <f aca="false">INDEX(Products!$C$2:$C$181,MATCH(C4785,Products!$A$2:$A$181,0))</f>
        <v>Electronics</v>
      </c>
      <c r="H4785" s="16" t="n">
        <f aca="false">INDEX(Products!$E$2:$E$181,MATCH(C4785,Products!$A$2:$A$181,0))</f>
        <v>1360.62</v>
      </c>
      <c r="I4785" s="12" t="str">
        <f aca="false">INDEX(Orders!$G$2:$G$3525,MATCH(B4785,Orders!$A$2:$A$3525,0))</f>
        <v>Returned</v>
      </c>
      <c r="J4785" s="16" t="n">
        <f aca="false">D4785*E4785*(1-F4785/100)</f>
        <v>4778</v>
      </c>
      <c r="K4785" s="16" t="n">
        <f aca="false">D4785*H4785</f>
        <v>2721.24</v>
      </c>
      <c r="L4785" s="16" t="n">
        <f aca="false">J4785-K4785</f>
        <v>2056.76</v>
      </c>
    </row>
    <row r="4786" customFormat="false" ht="15" hidden="false" customHeight="false" outlineLevel="0" collapsed="false">
      <c r="A4786" s="12" t="n">
        <v>4785</v>
      </c>
      <c r="B4786" s="12" t="n">
        <v>2509</v>
      </c>
      <c r="C4786" s="12" t="n">
        <v>71</v>
      </c>
      <c r="D4786" s="12" t="n">
        <v>2</v>
      </c>
      <c r="E4786" s="16" t="n">
        <v>2909</v>
      </c>
      <c r="F4786" s="12" t="n">
        <v>0</v>
      </c>
      <c r="G4786" s="12" t="str">
        <f aca="false">INDEX(Products!$C$2:$C$181,MATCH(C4786,Products!$A$2:$A$181,0))</f>
        <v>Fashion</v>
      </c>
      <c r="H4786" s="16" t="n">
        <f aca="false">INDEX(Products!$E$2:$E$181,MATCH(C4786,Products!$A$2:$A$181,0))</f>
        <v>1746.44</v>
      </c>
      <c r="I4786" s="12" t="str">
        <f aca="false">INDEX(Orders!$G$2:$G$3525,MATCH(B4786,Orders!$A$2:$A$3525,0))</f>
        <v>Returned</v>
      </c>
      <c r="J4786" s="16" t="n">
        <f aca="false">D4786*E4786*(1-F4786/100)</f>
        <v>5818</v>
      </c>
      <c r="K4786" s="16" t="n">
        <f aca="false">D4786*H4786</f>
        <v>3492.88</v>
      </c>
      <c r="L4786" s="16" t="n">
        <f aca="false">J4786-K4786</f>
        <v>2325.12</v>
      </c>
    </row>
    <row r="4787" customFormat="false" ht="15" hidden="false" customHeight="false" outlineLevel="0" collapsed="false">
      <c r="A4787" s="12" t="n">
        <v>4786</v>
      </c>
      <c r="B4787" s="12" t="n">
        <v>2509</v>
      </c>
      <c r="C4787" s="12" t="n">
        <v>56</v>
      </c>
      <c r="D4787" s="12" t="n">
        <v>1</v>
      </c>
      <c r="E4787" s="16" t="n">
        <v>1739</v>
      </c>
      <c r="F4787" s="12" t="n">
        <v>0</v>
      </c>
      <c r="G4787" s="12" t="str">
        <f aca="false">INDEX(Products!$C$2:$C$181,MATCH(C4787,Products!$A$2:$A$181,0))</f>
        <v>Home &amp; Kitchen</v>
      </c>
      <c r="H4787" s="16" t="n">
        <f aca="false">INDEX(Products!$E$2:$E$181,MATCH(C4787,Products!$A$2:$A$181,0))</f>
        <v>1012.52</v>
      </c>
      <c r="I4787" s="12" t="str">
        <f aca="false">INDEX(Orders!$G$2:$G$3525,MATCH(B4787,Orders!$A$2:$A$3525,0))</f>
        <v>Returned</v>
      </c>
      <c r="J4787" s="16" t="n">
        <f aca="false">D4787*E4787*(1-F4787/100)</f>
        <v>1739</v>
      </c>
      <c r="K4787" s="16" t="n">
        <f aca="false">D4787*H4787</f>
        <v>1012.52</v>
      </c>
      <c r="L4787" s="16" t="n">
        <f aca="false">J4787-K4787</f>
        <v>726.48</v>
      </c>
    </row>
    <row r="4788" customFormat="false" ht="15" hidden="false" customHeight="false" outlineLevel="0" collapsed="false">
      <c r="A4788" s="12" t="n">
        <v>4787</v>
      </c>
      <c r="B4788" s="12" t="n">
        <v>2510</v>
      </c>
      <c r="C4788" s="12" t="n">
        <v>69</v>
      </c>
      <c r="D4788" s="12" t="n">
        <v>1</v>
      </c>
      <c r="E4788" s="16" t="n">
        <v>1709</v>
      </c>
      <c r="F4788" s="12" t="n">
        <v>5</v>
      </c>
      <c r="G4788" s="12" t="str">
        <f aca="false">INDEX(Products!$C$2:$C$181,MATCH(C4788,Products!$A$2:$A$181,0))</f>
        <v>Fashion</v>
      </c>
      <c r="H4788" s="16" t="n">
        <f aca="false">INDEX(Products!$E$2:$E$181,MATCH(C4788,Products!$A$2:$A$181,0))</f>
        <v>1180.24</v>
      </c>
      <c r="I4788" s="12" t="str">
        <f aca="false">INDEX(Orders!$G$2:$G$3525,MATCH(B4788,Orders!$A$2:$A$3525,0))</f>
        <v>Delivered</v>
      </c>
      <c r="J4788" s="16" t="n">
        <f aca="false">D4788*E4788*(1-F4788/100)</f>
        <v>1623.55</v>
      </c>
      <c r="K4788" s="16" t="n">
        <f aca="false">D4788*H4788</f>
        <v>1180.24</v>
      </c>
      <c r="L4788" s="16" t="n">
        <f aca="false">J4788-K4788</f>
        <v>443.31</v>
      </c>
    </row>
    <row r="4789" customFormat="false" ht="15" hidden="false" customHeight="false" outlineLevel="0" collapsed="false">
      <c r="A4789" s="12" t="n">
        <v>4788</v>
      </c>
      <c r="B4789" s="12" t="n">
        <v>2511</v>
      </c>
      <c r="C4789" s="12" t="n">
        <v>172</v>
      </c>
      <c r="D4789" s="12" t="n">
        <v>1</v>
      </c>
      <c r="E4789" s="16" t="n">
        <v>249</v>
      </c>
      <c r="F4789" s="12" t="n">
        <v>0</v>
      </c>
      <c r="G4789" s="12" t="str">
        <f aca="false">INDEX(Products!$C$2:$C$181,MATCH(C4789,Products!$A$2:$A$181,0))</f>
        <v>Books &amp; Stationery</v>
      </c>
      <c r="H4789" s="16" t="n">
        <f aca="false">INDEX(Products!$E$2:$E$181,MATCH(C4789,Products!$A$2:$A$181,0))</f>
        <v>158.56</v>
      </c>
      <c r="I4789" s="12" t="str">
        <f aca="false">INDEX(Orders!$G$2:$G$3525,MATCH(B4789,Orders!$A$2:$A$3525,0))</f>
        <v>Delivered</v>
      </c>
      <c r="J4789" s="16" t="n">
        <f aca="false">D4789*E4789*(1-F4789/100)</f>
        <v>249</v>
      </c>
      <c r="K4789" s="16" t="n">
        <f aca="false">D4789*H4789</f>
        <v>158.56</v>
      </c>
      <c r="L4789" s="16" t="n">
        <f aca="false">J4789-K4789</f>
        <v>90.44</v>
      </c>
    </row>
    <row r="4790" customFormat="false" ht="15" hidden="false" customHeight="false" outlineLevel="0" collapsed="false">
      <c r="A4790" s="12" t="n">
        <v>4789</v>
      </c>
      <c r="B4790" s="12" t="n">
        <v>2512</v>
      </c>
      <c r="C4790" s="12" t="n">
        <v>59</v>
      </c>
      <c r="D4790" s="12" t="n">
        <v>1</v>
      </c>
      <c r="E4790" s="16" t="n">
        <v>4109</v>
      </c>
      <c r="F4790" s="12" t="n">
        <v>5</v>
      </c>
      <c r="G4790" s="12" t="str">
        <f aca="false">INDEX(Products!$C$2:$C$181,MATCH(C4790,Products!$A$2:$A$181,0))</f>
        <v>Home &amp; Kitchen</v>
      </c>
      <c r="H4790" s="16" t="n">
        <f aca="false">INDEX(Products!$E$2:$E$181,MATCH(C4790,Products!$A$2:$A$181,0))</f>
        <v>2413.27</v>
      </c>
      <c r="I4790" s="12" t="str">
        <f aca="false">INDEX(Orders!$G$2:$G$3525,MATCH(B4790,Orders!$A$2:$A$3525,0))</f>
        <v>Delivered</v>
      </c>
      <c r="J4790" s="16" t="n">
        <f aca="false">D4790*E4790*(1-F4790/100)</f>
        <v>3903.55</v>
      </c>
      <c r="K4790" s="16" t="n">
        <f aca="false">D4790*H4790</f>
        <v>2413.27</v>
      </c>
      <c r="L4790" s="16" t="n">
        <f aca="false">J4790-K4790</f>
        <v>1490.28</v>
      </c>
    </row>
    <row r="4791" customFormat="false" ht="15" hidden="false" customHeight="false" outlineLevel="0" collapsed="false">
      <c r="A4791" s="12" t="n">
        <v>4790</v>
      </c>
      <c r="B4791" s="12" t="n">
        <v>2512</v>
      </c>
      <c r="C4791" s="12" t="n">
        <v>153</v>
      </c>
      <c r="D4791" s="12" t="n">
        <v>2</v>
      </c>
      <c r="E4791" s="16" t="n">
        <v>689</v>
      </c>
      <c r="F4791" s="12" t="n">
        <v>0</v>
      </c>
      <c r="G4791" s="12" t="str">
        <f aca="false">INDEX(Products!$C$2:$C$181,MATCH(C4791,Products!$A$2:$A$181,0))</f>
        <v>Books &amp; Stationery</v>
      </c>
      <c r="H4791" s="16" t="n">
        <f aca="false">INDEX(Products!$E$2:$E$181,MATCH(C4791,Products!$A$2:$A$181,0))</f>
        <v>513.42</v>
      </c>
      <c r="I4791" s="12" t="str">
        <f aca="false">INDEX(Orders!$G$2:$G$3525,MATCH(B4791,Orders!$A$2:$A$3525,0))</f>
        <v>Delivered</v>
      </c>
      <c r="J4791" s="16" t="n">
        <f aca="false">D4791*E4791*(1-F4791/100)</f>
        <v>1378</v>
      </c>
      <c r="K4791" s="16" t="n">
        <f aca="false">D4791*H4791</f>
        <v>1026.84</v>
      </c>
      <c r="L4791" s="16" t="n">
        <f aca="false">J4791-K4791</f>
        <v>351.16</v>
      </c>
    </row>
    <row r="4792" customFormat="false" ht="15" hidden="false" customHeight="false" outlineLevel="0" collapsed="false">
      <c r="A4792" s="12" t="n">
        <v>4791</v>
      </c>
      <c r="B4792" s="12" t="n">
        <v>2512</v>
      </c>
      <c r="C4792" s="12" t="n">
        <v>138</v>
      </c>
      <c r="D4792" s="12" t="n">
        <v>1</v>
      </c>
      <c r="E4792" s="16" t="n">
        <v>2179</v>
      </c>
      <c r="F4792" s="12" t="n">
        <v>10</v>
      </c>
      <c r="G4792" s="12" t="str">
        <f aca="false">INDEX(Products!$C$2:$C$181,MATCH(C4792,Products!$A$2:$A$181,0))</f>
        <v>Sports &amp; Fitness</v>
      </c>
      <c r="H4792" s="16" t="n">
        <f aca="false">INDEX(Products!$E$2:$E$181,MATCH(C4792,Products!$A$2:$A$181,0))</f>
        <v>1417.01</v>
      </c>
      <c r="I4792" s="12" t="str">
        <f aca="false">INDEX(Orders!$G$2:$G$3525,MATCH(B4792,Orders!$A$2:$A$3525,0))</f>
        <v>Delivered</v>
      </c>
      <c r="J4792" s="16" t="n">
        <f aca="false">D4792*E4792*(1-F4792/100)</f>
        <v>1961.1</v>
      </c>
      <c r="K4792" s="16" t="n">
        <f aca="false">D4792*H4792</f>
        <v>1417.01</v>
      </c>
      <c r="L4792" s="16" t="n">
        <f aca="false">J4792-K4792</f>
        <v>544.09</v>
      </c>
    </row>
    <row r="4793" customFormat="false" ht="15" hidden="false" customHeight="false" outlineLevel="0" collapsed="false">
      <c r="A4793" s="12" t="n">
        <v>4792</v>
      </c>
      <c r="B4793" s="12" t="n">
        <v>2512</v>
      </c>
      <c r="C4793" s="12" t="n">
        <v>143</v>
      </c>
      <c r="D4793" s="12" t="n">
        <v>1</v>
      </c>
      <c r="E4793" s="16" t="n">
        <v>2429</v>
      </c>
      <c r="F4793" s="12" t="n">
        <v>10</v>
      </c>
      <c r="G4793" s="12" t="str">
        <f aca="false">INDEX(Products!$C$2:$C$181,MATCH(C4793,Products!$A$2:$A$181,0))</f>
        <v>Sports &amp; Fitness</v>
      </c>
      <c r="H4793" s="16" t="n">
        <f aca="false">INDEX(Products!$E$2:$E$181,MATCH(C4793,Products!$A$2:$A$181,0))</f>
        <v>1353.41</v>
      </c>
      <c r="I4793" s="12" t="str">
        <f aca="false">INDEX(Orders!$G$2:$G$3525,MATCH(B4793,Orders!$A$2:$A$3525,0))</f>
        <v>Delivered</v>
      </c>
      <c r="J4793" s="16" t="n">
        <f aca="false">D4793*E4793*(1-F4793/100)</f>
        <v>2186.1</v>
      </c>
      <c r="K4793" s="16" t="n">
        <f aca="false">D4793*H4793</f>
        <v>1353.41</v>
      </c>
      <c r="L4793" s="16" t="n">
        <f aca="false">J4793-K4793</f>
        <v>832.69</v>
      </c>
    </row>
    <row r="4794" customFormat="false" ht="15" hidden="false" customHeight="false" outlineLevel="0" collapsed="false">
      <c r="A4794" s="12" t="n">
        <v>4793</v>
      </c>
      <c r="B4794" s="12" t="n">
        <v>2513</v>
      </c>
      <c r="C4794" s="12" t="n">
        <v>62</v>
      </c>
      <c r="D4794" s="12" t="n">
        <v>1</v>
      </c>
      <c r="E4794" s="16" t="n">
        <v>1169</v>
      </c>
      <c r="F4794" s="12" t="n">
        <v>15</v>
      </c>
      <c r="G4794" s="12" t="str">
        <f aca="false">INDEX(Products!$C$2:$C$181,MATCH(C4794,Products!$A$2:$A$181,0))</f>
        <v>Fashion</v>
      </c>
      <c r="H4794" s="16" t="n">
        <f aca="false">INDEX(Products!$E$2:$E$181,MATCH(C4794,Products!$A$2:$A$181,0))</f>
        <v>668.68</v>
      </c>
      <c r="I4794" s="12" t="str">
        <f aca="false">INDEX(Orders!$G$2:$G$3525,MATCH(B4794,Orders!$A$2:$A$3525,0))</f>
        <v>Cancelled</v>
      </c>
      <c r="J4794" s="16" t="n">
        <f aca="false">D4794*E4794*(1-F4794/100)</f>
        <v>993.65</v>
      </c>
      <c r="K4794" s="16" t="n">
        <f aca="false">D4794*H4794</f>
        <v>668.68</v>
      </c>
      <c r="L4794" s="16" t="n">
        <f aca="false">J4794-K4794</f>
        <v>324.97</v>
      </c>
    </row>
    <row r="4795" customFormat="false" ht="15" hidden="false" customHeight="false" outlineLevel="0" collapsed="false">
      <c r="A4795" s="12" t="n">
        <v>4794</v>
      </c>
      <c r="B4795" s="12" t="n">
        <v>2513</v>
      </c>
      <c r="C4795" s="12" t="n">
        <v>169</v>
      </c>
      <c r="D4795" s="12" t="n">
        <v>1</v>
      </c>
      <c r="E4795" s="16" t="n">
        <v>789</v>
      </c>
      <c r="F4795" s="12" t="n">
        <v>0</v>
      </c>
      <c r="G4795" s="12" t="str">
        <f aca="false">INDEX(Products!$C$2:$C$181,MATCH(C4795,Products!$A$2:$A$181,0))</f>
        <v>Books &amp; Stationery</v>
      </c>
      <c r="H4795" s="16" t="n">
        <f aca="false">INDEX(Products!$E$2:$E$181,MATCH(C4795,Products!$A$2:$A$181,0))</f>
        <v>544.99</v>
      </c>
      <c r="I4795" s="12" t="str">
        <f aca="false">INDEX(Orders!$G$2:$G$3525,MATCH(B4795,Orders!$A$2:$A$3525,0))</f>
        <v>Cancelled</v>
      </c>
      <c r="J4795" s="16" t="n">
        <f aca="false">D4795*E4795*(1-F4795/100)</f>
        <v>789</v>
      </c>
      <c r="K4795" s="16" t="n">
        <f aca="false">D4795*H4795</f>
        <v>544.99</v>
      </c>
      <c r="L4795" s="16" t="n">
        <f aca="false">J4795-K4795</f>
        <v>244.01</v>
      </c>
    </row>
    <row r="4796" customFormat="false" ht="15" hidden="false" customHeight="false" outlineLevel="0" collapsed="false">
      <c r="A4796" s="12" t="n">
        <v>4795</v>
      </c>
      <c r="B4796" s="12" t="n">
        <v>2513</v>
      </c>
      <c r="C4796" s="12" t="n">
        <v>104</v>
      </c>
      <c r="D4796" s="12" t="n">
        <v>1</v>
      </c>
      <c r="E4796" s="16" t="n">
        <v>329</v>
      </c>
      <c r="F4796" s="12" t="n">
        <v>0</v>
      </c>
      <c r="G4796" s="12" t="str">
        <f aca="false">INDEX(Products!$C$2:$C$181,MATCH(C4796,Products!$A$2:$A$181,0))</f>
        <v>Beauty</v>
      </c>
      <c r="H4796" s="16" t="n">
        <f aca="false">INDEX(Products!$E$2:$E$181,MATCH(C4796,Products!$A$2:$A$181,0))</f>
        <v>224.61</v>
      </c>
      <c r="I4796" s="12" t="str">
        <f aca="false">INDEX(Orders!$G$2:$G$3525,MATCH(B4796,Orders!$A$2:$A$3525,0))</f>
        <v>Cancelled</v>
      </c>
      <c r="J4796" s="16" t="n">
        <f aca="false">D4796*E4796*(1-F4796/100)</f>
        <v>329</v>
      </c>
      <c r="K4796" s="16" t="n">
        <f aca="false">D4796*H4796</f>
        <v>224.61</v>
      </c>
      <c r="L4796" s="16" t="n">
        <f aca="false">J4796-K4796</f>
        <v>104.39</v>
      </c>
    </row>
    <row r="4797" customFormat="false" ht="15" hidden="false" customHeight="false" outlineLevel="0" collapsed="false">
      <c r="A4797" s="12" t="n">
        <v>4796</v>
      </c>
      <c r="B4797" s="12" t="n">
        <v>2514</v>
      </c>
      <c r="C4797" s="12" t="n">
        <v>111</v>
      </c>
      <c r="D4797" s="12" t="n">
        <v>1</v>
      </c>
      <c r="E4797" s="16" t="n">
        <v>1249</v>
      </c>
      <c r="F4797" s="12" t="n">
        <v>10</v>
      </c>
      <c r="G4797" s="12" t="str">
        <f aca="false">INDEX(Products!$C$2:$C$181,MATCH(C4797,Products!$A$2:$A$181,0))</f>
        <v>Beauty</v>
      </c>
      <c r="H4797" s="16" t="n">
        <f aca="false">INDEX(Products!$E$2:$E$181,MATCH(C4797,Products!$A$2:$A$181,0))</f>
        <v>828.91</v>
      </c>
      <c r="I4797" s="12" t="str">
        <f aca="false">INDEX(Orders!$G$2:$G$3525,MATCH(B4797,Orders!$A$2:$A$3525,0))</f>
        <v>Returned</v>
      </c>
      <c r="J4797" s="16" t="n">
        <f aca="false">D4797*E4797*(1-F4797/100)</f>
        <v>1124.1</v>
      </c>
      <c r="K4797" s="16" t="n">
        <f aca="false">D4797*H4797</f>
        <v>828.91</v>
      </c>
      <c r="L4797" s="16" t="n">
        <f aca="false">J4797-K4797</f>
        <v>295.19</v>
      </c>
    </row>
    <row r="4798" customFormat="false" ht="15" hidden="false" customHeight="false" outlineLevel="0" collapsed="false">
      <c r="A4798" s="12" t="n">
        <v>4797</v>
      </c>
      <c r="B4798" s="12" t="n">
        <v>2514</v>
      </c>
      <c r="C4798" s="12" t="n">
        <v>117</v>
      </c>
      <c r="D4798" s="12" t="n">
        <v>1</v>
      </c>
      <c r="E4798" s="16" t="n">
        <v>1109</v>
      </c>
      <c r="F4798" s="12" t="n">
        <v>0</v>
      </c>
      <c r="G4798" s="12" t="str">
        <f aca="false">INDEX(Products!$C$2:$C$181,MATCH(C4798,Products!$A$2:$A$181,0))</f>
        <v>Beauty</v>
      </c>
      <c r="H4798" s="16" t="n">
        <f aca="false">INDEX(Products!$E$2:$E$181,MATCH(C4798,Products!$A$2:$A$181,0))</f>
        <v>719.19</v>
      </c>
      <c r="I4798" s="12" t="str">
        <f aca="false">INDEX(Orders!$G$2:$G$3525,MATCH(B4798,Orders!$A$2:$A$3525,0))</f>
        <v>Returned</v>
      </c>
      <c r="J4798" s="16" t="n">
        <f aca="false">D4798*E4798*(1-F4798/100)</f>
        <v>1109</v>
      </c>
      <c r="K4798" s="16" t="n">
        <f aca="false">D4798*H4798</f>
        <v>719.19</v>
      </c>
      <c r="L4798" s="16" t="n">
        <f aca="false">J4798-K4798</f>
        <v>389.81</v>
      </c>
    </row>
    <row r="4799" customFormat="false" ht="15" hidden="false" customHeight="false" outlineLevel="0" collapsed="false">
      <c r="A4799" s="12" t="n">
        <v>4798</v>
      </c>
      <c r="B4799" s="12" t="n">
        <v>2514</v>
      </c>
      <c r="C4799" s="12" t="n">
        <v>159</v>
      </c>
      <c r="D4799" s="12" t="n">
        <v>1</v>
      </c>
      <c r="E4799" s="16" t="n">
        <v>439</v>
      </c>
      <c r="F4799" s="12" t="n">
        <v>0</v>
      </c>
      <c r="G4799" s="12" t="str">
        <f aca="false">INDEX(Products!$C$2:$C$181,MATCH(C4799,Products!$A$2:$A$181,0))</f>
        <v>Books &amp; Stationery</v>
      </c>
      <c r="H4799" s="16" t="n">
        <f aca="false">INDEX(Products!$E$2:$E$181,MATCH(C4799,Products!$A$2:$A$181,0))</f>
        <v>256.67</v>
      </c>
      <c r="I4799" s="12" t="str">
        <f aca="false">INDEX(Orders!$G$2:$G$3525,MATCH(B4799,Orders!$A$2:$A$3525,0))</f>
        <v>Returned</v>
      </c>
      <c r="J4799" s="16" t="n">
        <f aca="false">D4799*E4799*(1-F4799/100)</f>
        <v>439</v>
      </c>
      <c r="K4799" s="16" t="n">
        <f aca="false">D4799*H4799</f>
        <v>256.67</v>
      </c>
      <c r="L4799" s="16" t="n">
        <f aca="false">J4799-K4799</f>
        <v>182.33</v>
      </c>
    </row>
    <row r="4800" customFormat="false" ht="15" hidden="false" customHeight="false" outlineLevel="0" collapsed="false">
      <c r="A4800" s="12" t="n">
        <v>4799</v>
      </c>
      <c r="B4800" s="12" t="n">
        <v>2514</v>
      </c>
      <c r="C4800" s="12" t="n">
        <v>34</v>
      </c>
      <c r="D4800" s="12" t="n">
        <v>1</v>
      </c>
      <c r="E4800" s="16" t="n">
        <v>1059</v>
      </c>
      <c r="F4800" s="12" t="n">
        <v>15</v>
      </c>
      <c r="G4800" s="12" t="str">
        <f aca="false">INDEX(Products!$C$2:$C$181,MATCH(C4800,Products!$A$2:$A$181,0))</f>
        <v>Home &amp; Kitchen</v>
      </c>
      <c r="H4800" s="16" t="n">
        <f aca="false">INDEX(Products!$E$2:$E$181,MATCH(C4800,Products!$A$2:$A$181,0))</f>
        <v>752.36</v>
      </c>
      <c r="I4800" s="12" t="str">
        <f aca="false">INDEX(Orders!$G$2:$G$3525,MATCH(B4800,Orders!$A$2:$A$3525,0))</f>
        <v>Returned</v>
      </c>
      <c r="J4800" s="16" t="n">
        <f aca="false">D4800*E4800*(1-F4800/100)</f>
        <v>900.15</v>
      </c>
      <c r="K4800" s="16" t="n">
        <f aca="false">D4800*H4800</f>
        <v>752.36</v>
      </c>
      <c r="L4800" s="16" t="n">
        <f aca="false">J4800-K4800</f>
        <v>147.79</v>
      </c>
    </row>
    <row r="4801" customFormat="false" ht="15" hidden="false" customHeight="false" outlineLevel="0" collapsed="false">
      <c r="A4801" s="12" t="n">
        <v>4800</v>
      </c>
      <c r="B4801" s="12" t="n">
        <v>2515</v>
      </c>
      <c r="C4801" s="12" t="n">
        <v>80</v>
      </c>
      <c r="D4801" s="12" t="n">
        <v>1</v>
      </c>
      <c r="E4801" s="16" t="n">
        <v>949</v>
      </c>
      <c r="F4801" s="12" t="n">
        <v>0</v>
      </c>
      <c r="G4801" s="12" t="str">
        <f aca="false">INDEX(Products!$C$2:$C$181,MATCH(C4801,Products!$A$2:$A$181,0))</f>
        <v>Fashion</v>
      </c>
      <c r="H4801" s="16" t="n">
        <f aca="false">INDEX(Products!$E$2:$E$181,MATCH(C4801,Products!$A$2:$A$181,0))</f>
        <v>660.17</v>
      </c>
      <c r="I4801" s="12" t="str">
        <f aca="false">INDEX(Orders!$G$2:$G$3525,MATCH(B4801,Orders!$A$2:$A$3525,0))</f>
        <v>Delivered</v>
      </c>
      <c r="J4801" s="16" t="n">
        <f aca="false">D4801*E4801*(1-F4801/100)</f>
        <v>949</v>
      </c>
      <c r="K4801" s="16" t="n">
        <f aca="false">D4801*H4801</f>
        <v>660.17</v>
      </c>
      <c r="L4801" s="16" t="n">
        <f aca="false">J4801-K4801</f>
        <v>288.83</v>
      </c>
    </row>
    <row r="4802" customFormat="false" ht="15" hidden="false" customHeight="false" outlineLevel="0" collapsed="false">
      <c r="A4802" s="12" t="n">
        <v>4801</v>
      </c>
      <c r="B4802" s="12" t="n">
        <v>2515</v>
      </c>
      <c r="C4802" s="12" t="n">
        <v>33</v>
      </c>
      <c r="D4802" s="12" t="n">
        <v>1</v>
      </c>
      <c r="E4802" s="16" t="n">
        <v>1699</v>
      </c>
      <c r="F4802" s="12" t="n">
        <v>0</v>
      </c>
      <c r="G4802" s="12" t="str">
        <f aca="false">INDEX(Products!$C$2:$C$181,MATCH(C4802,Products!$A$2:$A$181,0))</f>
        <v>Home &amp; Kitchen</v>
      </c>
      <c r="H4802" s="16" t="n">
        <f aca="false">INDEX(Products!$E$2:$E$181,MATCH(C4802,Products!$A$2:$A$181,0))</f>
        <v>1118.86</v>
      </c>
      <c r="I4802" s="12" t="str">
        <f aca="false">INDEX(Orders!$G$2:$G$3525,MATCH(B4802,Orders!$A$2:$A$3525,0))</f>
        <v>Delivered</v>
      </c>
      <c r="J4802" s="16" t="n">
        <f aca="false">D4802*E4802*(1-F4802/100)</f>
        <v>1699</v>
      </c>
      <c r="K4802" s="16" t="n">
        <f aca="false">D4802*H4802</f>
        <v>1118.86</v>
      </c>
      <c r="L4802" s="16" t="n">
        <f aca="false">J4802-K4802</f>
        <v>580.14</v>
      </c>
    </row>
    <row r="4803" customFormat="false" ht="15" hidden="false" customHeight="false" outlineLevel="0" collapsed="false">
      <c r="A4803" s="12" t="n">
        <v>4802</v>
      </c>
      <c r="B4803" s="12" t="n">
        <v>2515</v>
      </c>
      <c r="C4803" s="12" t="n">
        <v>159</v>
      </c>
      <c r="D4803" s="12" t="n">
        <v>1</v>
      </c>
      <c r="E4803" s="16" t="n">
        <v>439</v>
      </c>
      <c r="F4803" s="12" t="n">
        <v>0</v>
      </c>
      <c r="G4803" s="12" t="str">
        <f aca="false">INDEX(Products!$C$2:$C$181,MATCH(C4803,Products!$A$2:$A$181,0))</f>
        <v>Books &amp; Stationery</v>
      </c>
      <c r="H4803" s="16" t="n">
        <f aca="false">INDEX(Products!$E$2:$E$181,MATCH(C4803,Products!$A$2:$A$181,0))</f>
        <v>256.67</v>
      </c>
      <c r="I4803" s="12" t="str">
        <f aca="false">INDEX(Orders!$G$2:$G$3525,MATCH(B4803,Orders!$A$2:$A$3525,0))</f>
        <v>Delivered</v>
      </c>
      <c r="J4803" s="16" t="n">
        <f aca="false">D4803*E4803*(1-F4803/100)</f>
        <v>439</v>
      </c>
      <c r="K4803" s="16" t="n">
        <f aca="false">D4803*H4803</f>
        <v>256.67</v>
      </c>
      <c r="L4803" s="16" t="n">
        <f aca="false">J4803-K4803</f>
        <v>182.33</v>
      </c>
    </row>
    <row r="4804" customFormat="false" ht="15" hidden="false" customHeight="false" outlineLevel="0" collapsed="false">
      <c r="A4804" s="12" t="n">
        <v>4803</v>
      </c>
      <c r="B4804" s="12" t="n">
        <v>2516</v>
      </c>
      <c r="C4804" s="12" t="n">
        <v>175</v>
      </c>
      <c r="D4804" s="12" t="n">
        <v>1</v>
      </c>
      <c r="E4804" s="16" t="n">
        <v>409</v>
      </c>
      <c r="F4804" s="12" t="n">
        <v>0</v>
      </c>
      <c r="G4804" s="12" t="str">
        <f aca="false">INDEX(Products!$C$2:$C$181,MATCH(C4804,Products!$A$2:$A$181,0))</f>
        <v>Books &amp; Stationery</v>
      </c>
      <c r="H4804" s="16" t="n">
        <f aca="false">INDEX(Products!$E$2:$E$181,MATCH(C4804,Products!$A$2:$A$181,0))</f>
        <v>276.15</v>
      </c>
      <c r="I4804" s="12" t="str">
        <f aca="false">INDEX(Orders!$G$2:$G$3525,MATCH(B4804,Orders!$A$2:$A$3525,0))</f>
        <v>Cancelled</v>
      </c>
      <c r="J4804" s="16" t="n">
        <f aca="false">D4804*E4804*(1-F4804/100)</f>
        <v>409</v>
      </c>
      <c r="K4804" s="16" t="n">
        <f aca="false">D4804*H4804</f>
        <v>276.15</v>
      </c>
      <c r="L4804" s="16" t="n">
        <f aca="false">J4804-K4804</f>
        <v>132.85</v>
      </c>
    </row>
    <row r="4805" customFormat="false" ht="15" hidden="false" customHeight="false" outlineLevel="0" collapsed="false">
      <c r="A4805" s="12" t="n">
        <v>4804</v>
      </c>
      <c r="B4805" s="12" t="n">
        <v>2516</v>
      </c>
      <c r="C4805" s="12" t="n">
        <v>1</v>
      </c>
      <c r="D4805" s="12" t="n">
        <v>1</v>
      </c>
      <c r="E4805" s="16" t="n">
        <v>2759</v>
      </c>
      <c r="F4805" s="12" t="n">
        <v>0</v>
      </c>
      <c r="G4805" s="12" t="str">
        <f aca="false">INDEX(Products!$C$2:$C$181,MATCH(C4805,Products!$A$2:$A$181,0))</f>
        <v>Electronics</v>
      </c>
      <c r="H4805" s="16" t="n">
        <f aca="false">INDEX(Products!$E$2:$E$181,MATCH(C4805,Products!$A$2:$A$181,0))</f>
        <v>2042.05</v>
      </c>
      <c r="I4805" s="12" t="str">
        <f aca="false">INDEX(Orders!$G$2:$G$3525,MATCH(B4805,Orders!$A$2:$A$3525,0))</f>
        <v>Cancelled</v>
      </c>
      <c r="J4805" s="16" t="n">
        <f aca="false">D4805*E4805*(1-F4805/100)</f>
        <v>2759</v>
      </c>
      <c r="K4805" s="16" t="n">
        <f aca="false">D4805*H4805</f>
        <v>2042.05</v>
      </c>
      <c r="L4805" s="16" t="n">
        <f aca="false">J4805-K4805</f>
        <v>716.95</v>
      </c>
    </row>
    <row r="4806" customFormat="false" ht="15" hidden="false" customHeight="false" outlineLevel="0" collapsed="false">
      <c r="A4806" s="12" t="n">
        <v>4805</v>
      </c>
      <c r="B4806" s="12" t="n">
        <v>2517</v>
      </c>
      <c r="C4806" s="12" t="n">
        <v>65</v>
      </c>
      <c r="D4806" s="12" t="n">
        <v>2</v>
      </c>
      <c r="E4806" s="16" t="n">
        <v>329</v>
      </c>
      <c r="F4806" s="12" t="n">
        <v>0</v>
      </c>
      <c r="G4806" s="12" t="str">
        <f aca="false">INDEX(Products!$C$2:$C$181,MATCH(C4806,Products!$A$2:$A$181,0))</f>
        <v>Fashion</v>
      </c>
      <c r="H4806" s="16" t="n">
        <f aca="false">INDEX(Products!$E$2:$E$181,MATCH(C4806,Products!$A$2:$A$181,0))</f>
        <v>214.56</v>
      </c>
      <c r="I4806" s="12" t="str">
        <f aca="false">INDEX(Orders!$G$2:$G$3525,MATCH(B4806,Orders!$A$2:$A$3525,0))</f>
        <v>Cancelled</v>
      </c>
      <c r="J4806" s="16" t="n">
        <f aca="false">D4806*E4806*(1-F4806/100)</f>
        <v>658</v>
      </c>
      <c r="K4806" s="16" t="n">
        <f aca="false">D4806*H4806</f>
        <v>429.12</v>
      </c>
      <c r="L4806" s="16" t="n">
        <f aca="false">J4806-K4806</f>
        <v>228.88</v>
      </c>
    </row>
    <row r="4807" customFormat="false" ht="15" hidden="false" customHeight="false" outlineLevel="0" collapsed="false">
      <c r="A4807" s="12" t="n">
        <v>4806</v>
      </c>
      <c r="B4807" s="12" t="n">
        <v>2517</v>
      </c>
      <c r="C4807" s="12" t="n">
        <v>170</v>
      </c>
      <c r="D4807" s="12" t="n">
        <v>3</v>
      </c>
      <c r="E4807" s="16" t="n">
        <v>489</v>
      </c>
      <c r="F4807" s="12" t="n">
        <v>0</v>
      </c>
      <c r="G4807" s="12" t="str">
        <f aca="false">INDEX(Products!$C$2:$C$181,MATCH(C4807,Products!$A$2:$A$181,0))</f>
        <v>Books &amp; Stationery</v>
      </c>
      <c r="H4807" s="16" t="n">
        <f aca="false">INDEX(Products!$E$2:$E$181,MATCH(C4807,Products!$A$2:$A$181,0))</f>
        <v>278.52</v>
      </c>
      <c r="I4807" s="12" t="str">
        <f aca="false">INDEX(Orders!$G$2:$G$3525,MATCH(B4807,Orders!$A$2:$A$3525,0))</f>
        <v>Cancelled</v>
      </c>
      <c r="J4807" s="16" t="n">
        <f aca="false">D4807*E4807*(1-F4807/100)</f>
        <v>1467</v>
      </c>
      <c r="K4807" s="16" t="n">
        <f aca="false">D4807*H4807</f>
        <v>835.56</v>
      </c>
      <c r="L4807" s="16" t="n">
        <f aca="false">J4807-K4807</f>
        <v>631.44</v>
      </c>
    </row>
    <row r="4808" customFormat="false" ht="15" hidden="false" customHeight="false" outlineLevel="0" collapsed="false">
      <c r="A4808" s="12" t="n">
        <v>4807</v>
      </c>
      <c r="B4808" s="12" t="n">
        <v>2517</v>
      </c>
      <c r="C4808" s="12" t="n">
        <v>42</v>
      </c>
      <c r="D4808" s="12" t="n">
        <v>1</v>
      </c>
      <c r="E4808" s="16" t="n">
        <v>1929</v>
      </c>
      <c r="F4808" s="12" t="n">
        <v>0</v>
      </c>
      <c r="G4808" s="12" t="str">
        <f aca="false">INDEX(Products!$C$2:$C$181,MATCH(C4808,Products!$A$2:$A$181,0))</f>
        <v>Home &amp; Kitchen</v>
      </c>
      <c r="H4808" s="16" t="n">
        <f aca="false">INDEX(Products!$E$2:$E$181,MATCH(C4808,Products!$A$2:$A$181,0))</f>
        <v>1085.47</v>
      </c>
      <c r="I4808" s="12" t="str">
        <f aca="false">INDEX(Orders!$G$2:$G$3525,MATCH(B4808,Orders!$A$2:$A$3525,0))</f>
        <v>Cancelled</v>
      </c>
      <c r="J4808" s="16" t="n">
        <f aca="false">D4808*E4808*(1-F4808/100)</f>
        <v>1929</v>
      </c>
      <c r="K4808" s="16" t="n">
        <f aca="false">D4808*H4808</f>
        <v>1085.47</v>
      </c>
      <c r="L4808" s="16" t="n">
        <f aca="false">J4808-K4808</f>
        <v>843.53</v>
      </c>
    </row>
    <row r="4809" customFormat="false" ht="15" hidden="false" customHeight="false" outlineLevel="0" collapsed="false">
      <c r="A4809" s="12" t="n">
        <v>4808</v>
      </c>
      <c r="B4809" s="12" t="n">
        <v>2518</v>
      </c>
      <c r="C4809" s="12" t="n">
        <v>19</v>
      </c>
      <c r="D4809" s="12" t="n">
        <v>1</v>
      </c>
      <c r="E4809" s="16" t="n">
        <v>2389</v>
      </c>
      <c r="F4809" s="12" t="n">
        <v>5</v>
      </c>
      <c r="G4809" s="12" t="str">
        <f aca="false">INDEX(Products!$C$2:$C$181,MATCH(C4809,Products!$A$2:$A$181,0))</f>
        <v>Electronics</v>
      </c>
      <c r="H4809" s="16" t="n">
        <f aca="false">INDEX(Products!$E$2:$E$181,MATCH(C4809,Products!$A$2:$A$181,0))</f>
        <v>1360.62</v>
      </c>
      <c r="I4809" s="12" t="str">
        <f aca="false">INDEX(Orders!$G$2:$G$3525,MATCH(B4809,Orders!$A$2:$A$3525,0))</f>
        <v>Delivered</v>
      </c>
      <c r="J4809" s="16" t="n">
        <f aca="false">D4809*E4809*(1-F4809/100)</f>
        <v>2269.55</v>
      </c>
      <c r="K4809" s="16" t="n">
        <f aca="false">D4809*H4809</f>
        <v>1360.62</v>
      </c>
      <c r="L4809" s="16" t="n">
        <f aca="false">J4809-K4809</f>
        <v>908.93</v>
      </c>
    </row>
    <row r="4810" customFormat="false" ht="15" hidden="false" customHeight="false" outlineLevel="0" collapsed="false">
      <c r="A4810" s="12" t="n">
        <v>4809</v>
      </c>
      <c r="B4810" s="12" t="n">
        <v>2519</v>
      </c>
      <c r="C4810" s="12" t="n">
        <v>96</v>
      </c>
      <c r="D4810" s="12" t="n">
        <v>1</v>
      </c>
      <c r="E4810" s="16" t="n">
        <v>309</v>
      </c>
      <c r="F4810" s="12" t="n">
        <v>10</v>
      </c>
      <c r="G4810" s="12" t="str">
        <f aca="false">INDEX(Products!$C$2:$C$181,MATCH(C4810,Products!$A$2:$A$181,0))</f>
        <v>Beauty</v>
      </c>
      <c r="H4810" s="16" t="n">
        <f aca="false">INDEX(Products!$E$2:$E$181,MATCH(C4810,Products!$A$2:$A$181,0))</f>
        <v>225.4</v>
      </c>
      <c r="I4810" s="12" t="str">
        <f aca="false">INDEX(Orders!$G$2:$G$3525,MATCH(B4810,Orders!$A$2:$A$3525,0))</f>
        <v>Delivered</v>
      </c>
      <c r="J4810" s="16" t="n">
        <f aca="false">D4810*E4810*(1-F4810/100)</f>
        <v>278.1</v>
      </c>
      <c r="K4810" s="16" t="n">
        <f aca="false">D4810*H4810</f>
        <v>225.4</v>
      </c>
      <c r="L4810" s="16" t="n">
        <f aca="false">J4810-K4810</f>
        <v>52.7</v>
      </c>
    </row>
    <row r="4811" customFormat="false" ht="15" hidden="false" customHeight="false" outlineLevel="0" collapsed="false">
      <c r="A4811" s="12" t="n">
        <v>4810</v>
      </c>
      <c r="B4811" s="12" t="n">
        <v>2519</v>
      </c>
      <c r="C4811" s="12" t="n">
        <v>94</v>
      </c>
      <c r="D4811" s="12" t="n">
        <v>1</v>
      </c>
      <c r="E4811" s="16" t="n">
        <v>1509</v>
      </c>
      <c r="F4811" s="12" t="n">
        <v>20</v>
      </c>
      <c r="G4811" s="12" t="str">
        <f aca="false">INDEX(Products!$C$2:$C$181,MATCH(C4811,Products!$A$2:$A$181,0))</f>
        <v>Beauty</v>
      </c>
      <c r="H4811" s="16" t="n">
        <f aca="false">INDEX(Products!$E$2:$E$181,MATCH(C4811,Products!$A$2:$A$181,0))</f>
        <v>997.51</v>
      </c>
      <c r="I4811" s="12" t="str">
        <f aca="false">INDEX(Orders!$G$2:$G$3525,MATCH(B4811,Orders!$A$2:$A$3525,0))</f>
        <v>Delivered</v>
      </c>
      <c r="J4811" s="16" t="n">
        <f aca="false">D4811*E4811*(1-F4811/100)</f>
        <v>1207.2</v>
      </c>
      <c r="K4811" s="16" t="n">
        <f aca="false">D4811*H4811</f>
        <v>997.51</v>
      </c>
      <c r="L4811" s="16" t="n">
        <f aca="false">J4811-K4811</f>
        <v>209.69</v>
      </c>
    </row>
    <row r="4812" customFormat="false" ht="15" hidden="false" customHeight="false" outlineLevel="0" collapsed="false">
      <c r="A4812" s="12" t="n">
        <v>4811</v>
      </c>
      <c r="B4812" s="12" t="n">
        <v>2519</v>
      </c>
      <c r="C4812" s="12" t="n">
        <v>18</v>
      </c>
      <c r="D4812" s="12" t="n">
        <v>1</v>
      </c>
      <c r="E4812" s="16" t="n">
        <v>5829</v>
      </c>
      <c r="F4812" s="12" t="n">
        <v>10</v>
      </c>
      <c r="G4812" s="12" t="str">
        <f aca="false">INDEX(Products!$C$2:$C$181,MATCH(C4812,Products!$A$2:$A$181,0))</f>
        <v>Electronics</v>
      </c>
      <c r="H4812" s="16" t="n">
        <f aca="false">INDEX(Products!$E$2:$E$181,MATCH(C4812,Products!$A$2:$A$181,0))</f>
        <v>4148.38</v>
      </c>
      <c r="I4812" s="12" t="str">
        <f aca="false">INDEX(Orders!$G$2:$G$3525,MATCH(B4812,Orders!$A$2:$A$3525,0))</f>
        <v>Delivered</v>
      </c>
      <c r="J4812" s="16" t="n">
        <f aca="false">D4812*E4812*(1-F4812/100)</f>
        <v>5246.1</v>
      </c>
      <c r="K4812" s="16" t="n">
        <f aca="false">D4812*H4812</f>
        <v>4148.38</v>
      </c>
      <c r="L4812" s="16" t="n">
        <f aca="false">J4812-K4812</f>
        <v>1097.72</v>
      </c>
    </row>
    <row r="4813" customFormat="false" ht="15" hidden="false" customHeight="false" outlineLevel="0" collapsed="false">
      <c r="A4813" s="12" t="n">
        <v>4812</v>
      </c>
      <c r="B4813" s="12" t="n">
        <v>2520</v>
      </c>
      <c r="C4813" s="12" t="n">
        <v>95</v>
      </c>
      <c r="D4813" s="12" t="n">
        <v>1</v>
      </c>
      <c r="E4813" s="16" t="n">
        <v>1029</v>
      </c>
      <c r="F4813" s="12" t="n">
        <v>0</v>
      </c>
      <c r="G4813" s="12" t="str">
        <f aca="false">INDEX(Products!$C$2:$C$181,MATCH(C4813,Products!$A$2:$A$181,0))</f>
        <v>Beauty</v>
      </c>
      <c r="H4813" s="16" t="n">
        <f aca="false">INDEX(Products!$E$2:$E$181,MATCH(C4813,Products!$A$2:$A$181,0))</f>
        <v>615.72</v>
      </c>
      <c r="I4813" s="12" t="str">
        <f aca="false">INDEX(Orders!$G$2:$G$3525,MATCH(B4813,Orders!$A$2:$A$3525,0))</f>
        <v>Cancelled</v>
      </c>
      <c r="J4813" s="16" t="n">
        <f aca="false">D4813*E4813*(1-F4813/100)</f>
        <v>1029</v>
      </c>
      <c r="K4813" s="16" t="n">
        <f aca="false">D4813*H4813</f>
        <v>615.72</v>
      </c>
      <c r="L4813" s="16" t="n">
        <f aca="false">J4813-K4813</f>
        <v>413.28</v>
      </c>
    </row>
    <row r="4814" customFormat="false" ht="15" hidden="false" customHeight="false" outlineLevel="0" collapsed="false">
      <c r="A4814" s="12" t="n">
        <v>4813</v>
      </c>
      <c r="B4814" s="12" t="n">
        <v>2521</v>
      </c>
      <c r="C4814" s="12" t="n">
        <v>96</v>
      </c>
      <c r="D4814" s="12" t="n">
        <v>1</v>
      </c>
      <c r="E4814" s="16" t="n">
        <v>309</v>
      </c>
      <c r="F4814" s="12" t="n">
        <v>0</v>
      </c>
      <c r="G4814" s="12" t="str">
        <f aca="false">INDEX(Products!$C$2:$C$181,MATCH(C4814,Products!$A$2:$A$181,0))</f>
        <v>Beauty</v>
      </c>
      <c r="H4814" s="16" t="n">
        <f aca="false">INDEX(Products!$E$2:$E$181,MATCH(C4814,Products!$A$2:$A$181,0))</f>
        <v>225.4</v>
      </c>
      <c r="I4814" s="12" t="str">
        <f aca="false">INDEX(Orders!$G$2:$G$3525,MATCH(B4814,Orders!$A$2:$A$3525,0))</f>
        <v>Delivered</v>
      </c>
      <c r="J4814" s="16" t="n">
        <f aca="false">D4814*E4814*(1-F4814/100)</f>
        <v>309</v>
      </c>
      <c r="K4814" s="16" t="n">
        <f aca="false">D4814*H4814</f>
        <v>225.4</v>
      </c>
      <c r="L4814" s="16" t="n">
        <f aca="false">J4814-K4814</f>
        <v>83.6</v>
      </c>
    </row>
    <row r="4815" customFormat="false" ht="15" hidden="false" customHeight="false" outlineLevel="0" collapsed="false">
      <c r="A4815" s="12" t="n">
        <v>4814</v>
      </c>
      <c r="B4815" s="12" t="n">
        <v>2521</v>
      </c>
      <c r="C4815" s="12" t="n">
        <v>179</v>
      </c>
      <c r="D4815" s="12" t="n">
        <v>1</v>
      </c>
      <c r="E4815" s="16" t="n">
        <v>129</v>
      </c>
      <c r="F4815" s="12" t="n">
        <v>10</v>
      </c>
      <c r="G4815" s="12" t="str">
        <f aca="false">INDEX(Products!$C$2:$C$181,MATCH(C4815,Products!$A$2:$A$181,0))</f>
        <v>Books &amp; Stationery</v>
      </c>
      <c r="H4815" s="16" t="n">
        <f aca="false">INDEX(Products!$E$2:$E$181,MATCH(C4815,Products!$A$2:$A$181,0))</f>
        <v>86.06</v>
      </c>
      <c r="I4815" s="12" t="str">
        <f aca="false">INDEX(Orders!$G$2:$G$3525,MATCH(B4815,Orders!$A$2:$A$3525,0))</f>
        <v>Delivered</v>
      </c>
      <c r="J4815" s="16" t="n">
        <f aca="false">D4815*E4815*(1-F4815/100)</f>
        <v>116.1</v>
      </c>
      <c r="K4815" s="16" t="n">
        <f aca="false">D4815*H4815</f>
        <v>86.06</v>
      </c>
      <c r="L4815" s="16" t="n">
        <f aca="false">J4815-K4815</f>
        <v>30.04</v>
      </c>
    </row>
    <row r="4816" customFormat="false" ht="15" hidden="false" customHeight="false" outlineLevel="0" collapsed="false">
      <c r="A4816" s="12" t="n">
        <v>4815</v>
      </c>
      <c r="B4816" s="12" t="n">
        <v>2522</v>
      </c>
      <c r="C4816" s="12" t="n">
        <v>78</v>
      </c>
      <c r="D4816" s="12" t="n">
        <v>1</v>
      </c>
      <c r="E4816" s="16" t="n">
        <v>2969</v>
      </c>
      <c r="F4816" s="12" t="n">
        <v>0</v>
      </c>
      <c r="G4816" s="12" t="str">
        <f aca="false">INDEX(Products!$C$2:$C$181,MATCH(C4816,Products!$A$2:$A$181,0))</f>
        <v>Fashion</v>
      </c>
      <c r="H4816" s="16" t="n">
        <f aca="false">INDEX(Products!$E$2:$E$181,MATCH(C4816,Products!$A$2:$A$181,0))</f>
        <v>1776.68</v>
      </c>
      <c r="I4816" s="12" t="str">
        <f aca="false">INDEX(Orders!$G$2:$G$3525,MATCH(B4816,Orders!$A$2:$A$3525,0))</f>
        <v>Delivered</v>
      </c>
      <c r="J4816" s="16" t="n">
        <f aca="false">D4816*E4816*(1-F4816/100)</f>
        <v>2969</v>
      </c>
      <c r="K4816" s="16" t="n">
        <f aca="false">D4816*H4816</f>
        <v>1776.68</v>
      </c>
      <c r="L4816" s="16" t="n">
        <f aca="false">J4816-K4816</f>
        <v>1192.32</v>
      </c>
    </row>
    <row r="4817" customFormat="false" ht="15" hidden="false" customHeight="false" outlineLevel="0" collapsed="false">
      <c r="A4817" s="12" t="n">
        <v>4816</v>
      </c>
      <c r="B4817" s="12" t="n">
        <v>2522</v>
      </c>
      <c r="C4817" s="12" t="n">
        <v>100</v>
      </c>
      <c r="D4817" s="12" t="n">
        <v>1</v>
      </c>
      <c r="E4817" s="16" t="n">
        <v>1619</v>
      </c>
      <c r="F4817" s="12" t="n">
        <v>0</v>
      </c>
      <c r="G4817" s="12" t="str">
        <f aca="false">INDEX(Products!$C$2:$C$181,MATCH(C4817,Products!$A$2:$A$181,0))</f>
        <v>Beauty</v>
      </c>
      <c r="H4817" s="16" t="n">
        <f aca="false">INDEX(Products!$E$2:$E$181,MATCH(C4817,Products!$A$2:$A$181,0))</f>
        <v>1142.97</v>
      </c>
      <c r="I4817" s="12" t="str">
        <f aca="false">INDEX(Orders!$G$2:$G$3525,MATCH(B4817,Orders!$A$2:$A$3525,0))</f>
        <v>Delivered</v>
      </c>
      <c r="J4817" s="16" t="n">
        <f aca="false">D4817*E4817*(1-F4817/100)</f>
        <v>1619</v>
      </c>
      <c r="K4817" s="16" t="n">
        <f aca="false">D4817*H4817</f>
        <v>1142.97</v>
      </c>
      <c r="L4817" s="16" t="n">
        <f aca="false">J4817-K4817</f>
        <v>476.03</v>
      </c>
    </row>
    <row r="4818" customFormat="false" ht="15" hidden="false" customHeight="false" outlineLevel="0" collapsed="false">
      <c r="A4818" s="12" t="n">
        <v>4817</v>
      </c>
      <c r="B4818" s="12" t="n">
        <v>2522</v>
      </c>
      <c r="C4818" s="12" t="n">
        <v>61</v>
      </c>
      <c r="D4818" s="12" t="n">
        <v>1</v>
      </c>
      <c r="E4818" s="16" t="n">
        <v>2489</v>
      </c>
      <c r="F4818" s="12" t="n">
        <v>5</v>
      </c>
      <c r="G4818" s="12" t="str">
        <f aca="false">INDEX(Products!$C$2:$C$181,MATCH(C4818,Products!$A$2:$A$181,0))</f>
        <v>Fashion</v>
      </c>
      <c r="H4818" s="16" t="n">
        <f aca="false">INDEX(Products!$E$2:$E$181,MATCH(C4818,Products!$A$2:$A$181,0))</f>
        <v>1815.02</v>
      </c>
      <c r="I4818" s="12" t="str">
        <f aca="false">INDEX(Orders!$G$2:$G$3525,MATCH(B4818,Orders!$A$2:$A$3525,0))</f>
        <v>Delivered</v>
      </c>
      <c r="J4818" s="16" t="n">
        <f aca="false">D4818*E4818*(1-F4818/100)</f>
        <v>2364.55</v>
      </c>
      <c r="K4818" s="16" t="n">
        <f aca="false">D4818*H4818</f>
        <v>1815.02</v>
      </c>
      <c r="L4818" s="16" t="n">
        <f aca="false">J4818-K4818</f>
        <v>549.53</v>
      </c>
    </row>
    <row r="4819" customFormat="false" ht="15" hidden="false" customHeight="false" outlineLevel="0" collapsed="false">
      <c r="A4819" s="12" t="n">
        <v>4818</v>
      </c>
      <c r="B4819" s="12" t="n">
        <v>2523</v>
      </c>
      <c r="C4819" s="12" t="n">
        <v>155</v>
      </c>
      <c r="D4819" s="12" t="n">
        <v>2</v>
      </c>
      <c r="E4819" s="16" t="n">
        <v>749</v>
      </c>
      <c r="F4819" s="12" t="n">
        <v>0</v>
      </c>
      <c r="G4819" s="12" t="str">
        <f aca="false">INDEX(Products!$C$2:$C$181,MATCH(C4819,Products!$A$2:$A$181,0))</f>
        <v>Books &amp; Stationery</v>
      </c>
      <c r="H4819" s="16" t="n">
        <f aca="false">INDEX(Products!$E$2:$E$181,MATCH(C4819,Products!$A$2:$A$181,0))</f>
        <v>452.52</v>
      </c>
      <c r="I4819" s="12" t="str">
        <f aca="false">INDEX(Orders!$G$2:$G$3525,MATCH(B4819,Orders!$A$2:$A$3525,0))</f>
        <v>Cancelled</v>
      </c>
      <c r="J4819" s="16" t="n">
        <f aca="false">D4819*E4819*(1-F4819/100)</f>
        <v>1498</v>
      </c>
      <c r="K4819" s="16" t="n">
        <f aca="false">D4819*H4819</f>
        <v>905.04</v>
      </c>
      <c r="L4819" s="16" t="n">
        <f aca="false">J4819-K4819</f>
        <v>592.96</v>
      </c>
    </row>
    <row r="4820" customFormat="false" ht="15" hidden="false" customHeight="false" outlineLevel="0" collapsed="false">
      <c r="A4820" s="12" t="n">
        <v>4819</v>
      </c>
      <c r="B4820" s="12" t="n">
        <v>2524</v>
      </c>
      <c r="C4820" s="12" t="n">
        <v>161</v>
      </c>
      <c r="D4820" s="12" t="n">
        <v>1</v>
      </c>
      <c r="E4820" s="16" t="n">
        <v>549</v>
      </c>
      <c r="F4820" s="12" t="n">
        <v>10</v>
      </c>
      <c r="G4820" s="12" t="str">
        <f aca="false">INDEX(Products!$C$2:$C$181,MATCH(C4820,Products!$A$2:$A$181,0))</f>
        <v>Books &amp; Stationery</v>
      </c>
      <c r="H4820" s="16" t="n">
        <f aca="false">INDEX(Products!$E$2:$E$181,MATCH(C4820,Products!$A$2:$A$181,0))</f>
        <v>380.41</v>
      </c>
      <c r="I4820" s="12" t="str">
        <f aca="false">INDEX(Orders!$G$2:$G$3525,MATCH(B4820,Orders!$A$2:$A$3525,0))</f>
        <v>Delivered</v>
      </c>
      <c r="J4820" s="16" t="n">
        <f aca="false">D4820*E4820*(1-F4820/100)</f>
        <v>494.1</v>
      </c>
      <c r="K4820" s="16" t="n">
        <f aca="false">D4820*H4820</f>
        <v>380.41</v>
      </c>
      <c r="L4820" s="16" t="n">
        <f aca="false">J4820-K4820</f>
        <v>113.69</v>
      </c>
    </row>
    <row r="4821" customFormat="false" ht="15" hidden="false" customHeight="false" outlineLevel="0" collapsed="false">
      <c r="A4821" s="12" t="n">
        <v>4820</v>
      </c>
      <c r="B4821" s="12" t="n">
        <v>2524</v>
      </c>
      <c r="C4821" s="12" t="n">
        <v>9</v>
      </c>
      <c r="D4821" s="12" t="n">
        <v>1</v>
      </c>
      <c r="E4821" s="16" t="n">
        <v>2389</v>
      </c>
      <c r="F4821" s="12" t="n">
        <v>0</v>
      </c>
      <c r="G4821" s="12" t="str">
        <f aca="false">INDEX(Products!$C$2:$C$181,MATCH(C4821,Products!$A$2:$A$181,0))</f>
        <v>Electronics</v>
      </c>
      <c r="H4821" s="16" t="n">
        <f aca="false">INDEX(Products!$E$2:$E$181,MATCH(C4821,Products!$A$2:$A$181,0))</f>
        <v>1564.68</v>
      </c>
      <c r="I4821" s="12" t="str">
        <f aca="false">INDEX(Orders!$G$2:$G$3525,MATCH(B4821,Orders!$A$2:$A$3525,0))</f>
        <v>Delivered</v>
      </c>
      <c r="J4821" s="16" t="n">
        <f aca="false">D4821*E4821*(1-F4821/100)</f>
        <v>2389</v>
      </c>
      <c r="K4821" s="16" t="n">
        <f aca="false">D4821*H4821</f>
        <v>1564.68</v>
      </c>
      <c r="L4821" s="16" t="n">
        <f aca="false">J4821-K4821</f>
        <v>824.32</v>
      </c>
    </row>
    <row r="4822" customFormat="false" ht="15" hidden="false" customHeight="false" outlineLevel="0" collapsed="false">
      <c r="A4822" s="12" t="n">
        <v>4821</v>
      </c>
      <c r="B4822" s="12" t="n">
        <v>2525</v>
      </c>
      <c r="C4822" s="12" t="n">
        <v>103</v>
      </c>
      <c r="D4822" s="12" t="n">
        <v>1</v>
      </c>
      <c r="E4822" s="16" t="n">
        <v>1159</v>
      </c>
      <c r="F4822" s="12" t="n">
        <v>0</v>
      </c>
      <c r="G4822" s="12" t="str">
        <f aca="false">INDEX(Products!$C$2:$C$181,MATCH(C4822,Products!$A$2:$A$181,0))</f>
        <v>Beauty</v>
      </c>
      <c r="H4822" s="16" t="n">
        <f aca="false">INDEX(Products!$E$2:$E$181,MATCH(C4822,Products!$A$2:$A$181,0))</f>
        <v>639.58</v>
      </c>
      <c r="I4822" s="12" t="str">
        <f aca="false">INDEX(Orders!$G$2:$G$3525,MATCH(B4822,Orders!$A$2:$A$3525,0))</f>
        <v>Delivered</v>
      </c>
      <c r="J4822" s="16" t="n">
        <f aca="false">D4822*E4822*(1-F4822/100)</f>
        <v>1159</v>
      </c>
      <c r="K4822" s="16" t="n">
        <f aca="false">D4822*H4822</f>
        <v>639.58</v>
      </c>
      <c r="L4822" s="16" t="n">
        <f aca="false">J4822-K4822</f>
        <v>519.42</v>
      </c>
    </row>
    <row r="4823" customFormat="false" ht="15" hidden="false" customHeight="false" outlineLevel="0" collapsed="false">
      <c r="A4823" s="12" t="n">
        <v>4822</v>
      </c>
      <c r="B4823" s="12" t="n">
        <v>2525</v>
      </c>
      <c r="C4823" s="12" t="n">
        <v>28</v>
      </c>
      <c r="D4823" s="12" t="n">
        <v>1</v>
      </c>
      <c r="E4823" s="16" t="n">
        <v>3919</v>
      </c>
      <c r="F4823" s="12" t="n">
        <v>0</v>
      </c>
      <c r="G4823" s="12" t="str">
        <f aca="false">INDEX(Products!$C$2:$C$181,MATCH(C4823,Products!$A$2:$A$181,0))</f>
        <v>Electronics</v>
      </c>
      <c r="H4823" s="16" t="n">
        <f aca="false">INDEX(Products!$E$2:$E$181,MATCH(C4823,Products!$A$2:$A$181,0))</f>
        <v>2878.02</v>
      </c>
      <c r="I4823" s="12" t="str">
        <f aca="false">INDEX(Orders!$G$2:$G$3525,MATCH(B4823,Orders!$A$2:$A$3525,0))</f>
        <v>Delivered</v>
      </c>
      <c r="J4823" s="16" t="n">
        <f aca="false">D4823*E4823*(1-F4823/100)</f>
        <v>3919</v>
      </c>
      <c r="K4823" s="16" t="n">
        <f aca="false">D4823*H4823</f>
        <v>2878.02</v>
      </c>
      <c r="L4823" s="16" t="n">
        <f aca="false">J4823-K4823</f>
        <v>1040.98</v>
      </c>
    </row>
    <row r="4824" customFormat="false" ht="15" hidden="false" customHeight="false" outlineLevel="0" collapsed="false">
      <c r="A4824" s="12" t="n">
        <v>4823</v>
      </c>
      <c r="B4824" s="12" t="n">
        <v>2525</v>
      </c>
      <c r="C4824" s="12" t="n">
        <v>123</v>
      </c>
      <c r="D4824" s="12" t="n">
        <v>1</v>
      </c>
      <c r="E4824" s="16" t="n">
        <v>319</v>
      </c>
      <c r="F4824" s="12" t="n">
        <v>0</v>
      </c>
      <c r="G4824" s="12" t="str">
        <f aca="false">INDEX(Products!$C$2:$C$181,MATCH(C4824,Products!$A$2:$A$181,0))</f>
        <v>Sports &amp; Fitness</v>
      </c>
      <c r="H4824" s="16" t="n">
        <f aca="false">INDEX(Products!$E$2:$E$181,MATCH(C4824,Products!$A$2:$A$181,0))</f>
        <v>234.68</v>
      </c>
      <c r="I4824" s="12" t="str">
        <f aca="false">INDEX(Orders!$G$2:$G$3525,MATCH(B4824,Orders!$A$2:$A$3525,0))</f>
        <v>Delivered</v>
      </c>
      <c r="J4824" s="16" t="n">
        <f aca="false">D4824*E4824*(1-F4824/100)</f>
        <v>319</v>
      </c>
      <c r="K4824" s="16" t="n">
        <f aca="false">D4824*H4824</f>
        <v>234.68</v>
      </c>
      <c r="L4824" s="16" t="n">
        <f aca="false">J4824-K4824</f>
        <v>84.32</v>
      </c>
    </row>
    <row r="4825" customFormat="false" ht="15" hidden="false" customHeight="false" outlineLevel="0" collapsed="false">
      <c r="A4825" s="12" t="n">
        <v>4824</v>
      </c>
      <c r="B4825" s="12" t="n">
        <v>2526</v>
      </c>
      <c r="C4825" s="12" t="n">
        <v>26</v>
      </c>
      <c r="D4825" s="12" t="n">
        <v>1</v>
      </c>
      <c r="E4825" s="16" t="n">
        <v>5849</v>
      </c>
      <c r="F4825" s="12" t="n">
        <v>0</v>
      </c>
      <c r="G4825" s="12" t="str">
        <f aca="false">INDEX(Products!$C$2:$C$181,MATCH(C4825,Products!$A$2:$A$181,0))</f>
        <v>Electronics</v>
      </c>
      <c r="H4825" s="16" t="n">
        <f aca="false">INDEX(Products!$E$2:$E$181,MATCH(C4825,Products!$A$2:$A$181,0))</f>
        <v>4123.7</v>
      </c>
      <c r="I4825" s="12" t="str">
        <f aca="false">INDEX(Orders!$G$2:$G$3525,MATCH(B4825,Orders!$A$2:$A$3525,0))</f>
        <v>Cancelled</v>
      </c>
      <c r="J4825" s="16" t="n">
        <f aca="false">D4825*E4825*(1-F4825/100)</f>
        <v>5849</v>
      </c>
      <c r="K4825" s="16" t="n">
        <f aca="false">D4825*H4825</f>
        <v>4123.7</v>
      </c>
      <c r="L4825" s="16" t="n">
        <f aca="false">J4825-K4825</f>
        <v>1725.3</v>
      </c>
    </row>
    <row r="4826" customFormat="false" ht="15" hidden="false" customHeight="false" outlineLevel="0" collapsed="false">
      <c r="A4826" s="12" t="n">
        <v>4825</v>
      </c>
      <c r="B4826" s="12" t="n">
        <v>2527</v>
      </c>
      <c r="C4826" s="12" t="n">
        <v>27</v>
      </c>
      <c r="D4826" s="12" t="n">
        <v>1</v>
      </c>
      <c r="E4826" s="16" t="n">
        <v>5699</v>
      </c>
      <c r="F4826" s="12" t="n">
        <v>5</v>
      </c>
      <c r="G4826" s="12" t="str">
        <f aca="false">INDEX(Products!$C$2:$C$181,MATCH(C4826,Products!$A$2:$A$181,0))</f>
        <v>Electronics</v>
      </c>
      <c r="H4826" s="16" t="n">
        <f aca="false">INDEX(Products!$E$2:$E$181,MATCH(C4826,Products!$A$2:$A$181,0))</f>
        <v>4154.37</v>
      </c>
      <c r="I4826" s="12" t="str">
        <f aca="false">INDEX(Orders!$G$2:$G$3525,MATCH(B4826,Orders!$A$2:$A$3525,0))</f>
        <v>Delivered</v>
      </c>
      <c r="J4826" s="16" t="n">
        <f aca="false">D4826*E4826*(1-F4826/100)</f>
        <v>5414.05</v>
      </c>
      <c r="K4826" s="16" t="n">
        <f aca="false">D4826*H4826</f>
        <v>4154.37</v>
      </c>
      <c r="L4826" s="16" t="n">
        <f aca="false">J4826-K4826</f>
        <v>1259.68</v>
      </c>
    </row>
    <row r="4827" customFormat="false" ht="15" hidden="false" customHeight="false" outlineLevel="0" collapsed="false">
      <c r="A4827" s="12" t="n">
        <v>4826</v>
      </c>
      <c r="B4827" s="12" t="n">
        <v>2528</v>
      </c>
      <c r="C4827" s="12" t="n">
        <v>98</v>
      </c>
      <c r="D4827" s="12" t="n">
        <v>1</v>
      </c>
      <c r="E4827" s="16" t="n">
        <v>719</v>
      </c>
      <c r="F4827" s="12" t="n">
        <v>10</v>
      </c>
      <c r="G4827" s="12" t="str">
        <f aca="false">INDEX(Products!$C$2:$C$181,MATCH(C4827,Products!$A$2:$A$181,0))</f>
        <v>Beauty</v>
      </c>
      <c r="H4827" s="16" t="n">
        <f aca="false">INDEX(Products!$E$2:$E$181,MATCH(C4827,Products!$A$2:$A$181,0))</f>
        <v>445.67</v>
      </c>
      <c r="I4827" s="12" t="str">
        <f aca="false">INDEX(Orders!$G$2:$G$3525,MATCH(B4827,Orders!$A$2:$A$3525,0))</f>
        <v>Delivered</v>
      </c>
      <c r="J4827" s="16" t="n">
        <f aca="false">D4827*E4827*(1-F4827/100)</f>
        <v>647.1</v>
      </c>
      <c r="K4827" s="16" t="n">
        <f aca="false">D4827*H4827</f>
        <v>445.67</v>
      </c>
      <c r="L4827" s="16" t="n">
        <f aca="false">J4827-K4827</f>
        <v>201.43</v>
      </c>
    </row>
    <row r="4828" customFormat="false" ht="15" hidden="false" customHeight="false" outlineLevel="0" collapsed="false">
      <c r="A4828" s="12" t="n">
        <v>4827</v>
      </c>
      <c r="B4828" s="12" t="n">
        <v>2528</v>
      </c>
      <c r="C4828" s="12" t="n">
        <v>33</v>
      </c>
      <c r="D4828" s="12" t="n">
        <v>1</v>
      </c>
      <c r="E4828" s="16" t="n">
        <v>1699</v>
      </c>
      <c r="F4828" s="12" t="n">
        <v>10</v>
      </c>
      <c r="G4828" s="12" t="str">
        <f aca="false">INDEX(Products!$C$2:$C$181,MATCH(C4828,Products!$A$2:$A$181,0))</f>
        <v>Home &amp; Kitchen</v>
      </c>
      <c r="H4828" s="16" t="n">
        <f aca="false">INDEX(Products!$E$2:$E$181,MATCH(C4828,Products!$A$2:$A$181,0))</f>
        <v>1118.86</v>
      </c>
      <c r="I4828" s="12" t="str">
        <f aca="false">INDEX(Orders!$G$2:$G$3525,MATCH(B4828,Orders!$A$2:$A$3525,0))</f>
        <v>Delivered</v>
      </c>
      <c r="J4828" s="16" t="n">
        <f aca="false">D4828*E4828*(1-F4828/100)</f>
        <v>1529.1</v>
      </c>
      <c r="K4828" s="16" t="n">
        <f aca="false">D4828*H4828</f>
        <v>1118.86</v>
      </c>
      <c r="L4828" s="16" t="n">
        <f aca="false">J4828-K4828</f>
        <v>410.24</v>
      </c>
    </row>
    <row r="4829" customFormat="false" ht="15" hidden="false" customHeight="false" outlineLevel="0" collapsed="false">
      <c r="A4829" s="12" t="n">
        <v>4828</v>
      </c>
      <c r="B4829" s="12" t="n">
        <v>2529</v>
      </c>
      <c r="C4829" s="12" t="n">
        <v>101</v>
      </c>
      <c r="D4829" s="12" t="n">
        <v>1</v>
      </c>
      <c r="E4829" s="16" t="n">
        <v>1219</v>
      </c>
      <c r="F4829" s="12" t="n">
        <v>5</v>
      </c>
      <c r="G4829" s="12" t="str">
        <f aca="false">INDEX(Products!$C$2:$C$181,MATCH(C4829,Products!$A$2:$A$181,0))</f>
        <v>Beauty</v>
      </c>
      <c r="H4829" s="16" t="n">
        <f aca="false">INDEX(Products!$E$2:$E$181,MATCH(C4829,Products!$A$2:$A$181,0))</f>
        <v>690.96</v>
      </c>
      <c r="I4829" s="12" t="str">
        <f aca="false">INDEX(Orders!$G$2:$G$3525,MATCH(B4829,Orders!$A$2:$A$3525,0))</f>
        <v>Delivered</v>
      </c>
      <c r="J4829" s="16" t="n">
        <f aca="false">D4829*E4829*(1-F4829/100)</f>
        <v>1158.05</v>
      </c>
      <c r="K4829" s="16" t="n">
        <f aca="false">D4829*H4829</f>
        <v>690.96</v>
      </c>
      <c r="L4829" s="16" t="n">
        <f aca="false">J4829-K4829</f>
        <v>467.09</v>
      </c>
    </row>
    <row r="4830" customFormat="false" ht="15" hidden="false" customHeight="false" outlineLevel="0" collapsed="false">
      <c r="A4830" s="12" t="n">
        <v>4829</v>
      </c>
      <c r="B4830" s="12" t="n">
        <v>2530</v>
      </c>
      <c r="C4830" s="12" t="n">
        <v>149</v>
      </c>
      <c r="D4830" s="12" t="n">
        <v>1</v>
      </c>
      <c r="E4830" s="16" t="n">
        <v>3149</v>
      </c>
      <c r="F4830" s="12" t="n">
        <v>0</v>
      </c>
      <c r="G4830" s="12" t="str">
        <f aca="false">INDEX(Products!$C$2:$C$181,MATCH(C4830,Products!$A$2:$A$181,0))</f>
        <v>Sports &amp; Fitness</v>
      </c>
      <c r="H4830" s="16" t="n">
        <f aca="false">INDEX(Products!$E$2:$E$181,MATCH(C4830,Products!$A$2:$A$181,0))</f>
        <v>1867.87</v>
      </c>
      <c r="I4830" s="12" t="str">
        <f aca="false">INDEX(Orders!$G$2:$G$3525,MATCH(B4830,Orders!$A$2:$A$3525,0))</f>
        <v>Delivered</v>
      </c>
      <c r="J4830" s="16" t="n">
        <f aca="false">D4830*E4830*(1-F4830/100)</f>
        <v>3149</v>
      </c>
      <c r="K4830" s="16" t="n">
        <f aca="false">D4830*H4830</f>
        <v>1867.87</v>
      </c>
      <c r="L4830" s="16" t="n">
        <f aca="false">J4830-K4830</f>
        <v>1281.13</v>
      </c>
    </row>
    <row r="4831" customFormat="false" ht="15" hidden="false" customHeight="false" outlineLevel="0" collapsed="false">
      <c r="A4831" s="12" t="n">
        <v>4830</v>
      </c>
      <c r="B4831" s="12" t="n">
        <v>2531</v>
      </c>
      <c r="C4831" s="12" t="n">
        <v>151</v>
      </c>
      <c r="D4831" s="12" t="n">
        <v>1</v>
      </c>
      <c r="E4831" s="16" t="n">
        <v>149</v>
      </c>
      <c r="F4831" s="12" t="n">
        <v>0</v>
      </c>
      <c r="G4831" s="12" t="str">
        <f aca="false">INDEX(Products!$C$2:$C$181,MATCH(C4831,Products!$A$2:$A$181,0))</f>
        <v>Books &amp; Stationery</v>
      </c>
      <c r="H4831" s="16" t="n">
        <f aca="false">INDEX(Products!$E$2:$E$181,MATCH(C4831,Products!$A$2:$A$181,0))</f>
        <v>97.78</v>
      </c>
      <c r="I4831" s="12" t="str">
        <f aca="false">INDEX(Orders!$G$2:$G$3525,MATCH(B4831,Orders!$A$2:$A$3525,0))</f>
        <v>Returned</v>
      </c>
      <c r="J4831" s="16" t="n">
        <f aca="false">D4831*E4831*(1-F4831/100)</f>
        <v>149</v>
      </c>
      <c r="K4831" s="16" t="n">
        <f aca="false">D4831*H4831</f>
        <v>97.78</v>
      </c>
      <c r="L4831" s="16" t="n">
        <f aca="false">J4831-K4831</f>
        <v>51.22</v>
      </c>
    </row>
    <row r="4832" customFormat="false" ht="15" hidden="false" customHeight="false" outlineLevel="0" collapsed="false">
      <c r="A4832" s="12" t="n">
        <v>4831</v>
      </c>
      <c r="B4832" s="12" t="n">
        <v>2531</v>
      </c>
      <c r="C4832" s="12" t="n">
        <v>159</v>
      </c>
      <c r="D4832" s="12" t="n">
        <v>1</v>
      </c>
      <c r="E4832" s="16" t="n">
        <v>439</v>
      </c>
      <c r="F4832" s="12" t="n">
        <v>0</v>
      </c>
      <c r="G4832" s="12" t="str">
        <f aca="false">INDEX(Products!$C$2:$C$181,MATCH(C4832,Products!$A$2:$A$181,0))</f>
        <v>Books &amp; Stationery</v>
      </c>
      <c r="H4832" s="16" t="n">
        <f aca="false">INDEX(Products!$E$2:$E$181,MATCH(C4832,Products!$A$2:$A$181,0))</f>
        <v>256.67</v>
      </c>
      <c r="I4832" s="12" t="str">
        <f aca="false">INDEX(Orders!$G$2:$G$3525,MATCH(B4832,Orders!$A$2:$A$3525,0))</f>
        <v>Returned</v>
      </c>
      <c r="J4832" s="16" t="n">
        <f aca="false">D4832*E4832*(1-F4832/100)</f>
        <v>439</v>
      </c>
      <c r="K4832" s="16" t="n">
        <f aca="false">D4832*H4832</f>
        <v>256.67</v>
      </c>
      <c r="L4832" s="16" t="n">
        <f aca="false">J4832-K4832</f>
        <v>182.33</v>
      </c>
    </row>
    <row r="4833" customFormat="false" ht="15" hidden="false" customHeight="false" outlineLevel="0" collapsed="false">
      <c r="A4833" s="12" t="n">
        <v>4832</v>
      </c>
      <c r="B4833" s="12" t="n">
        <v>2531</v>
      </c>
      <c r="C4833" s="12" t="n">
        <v>80</v>
      </c>
      <c r="D4833" s="12" t="n">
        <v>1</v>
      </c>
      <c r="E4833" s="16" t="n">
        <v>949</v>
      </c>
      <c r="F4833" s="12" t="n">
        <v>0</v>
      </c>
      <c r="G4833" s="12" t="str">
        <f aca="false">INDEX(Products!$C$2:$C$181,MATCH(C4833,Products!$A$2:$A$181,0))</f>
        <v>Fashion</v>
      </c>
      <c r="H4833" s="16" t="n">
        <f aca="false">INDEX(Products!$E$2:$E$181,MATCH(C4833,Products!$A$2:$A$181,0))</f>
        <v>660.17</v>
      </c>
      <c r="I4833" s="12" t="str">
        <f aca="false">INDEX(Orders!$G$2:$G$3525,MATCH(B4833,Orders!$A$2:$A$3525,0))</f>
        <v>Returned</v>
      </c>
      <c r="J4833" s="16" t="n">
        <f aca="false">D4833*E4833*(1-F4833/100)</f>
        <v>949</v>
      </c>
      <c r="K4833" s="16" t="n">
        <f aca="false">D4833*H4833</f>
        <v>660.17</v>
      </c>
      <c r="L4833" s="16" t="n">
        <f aca="false">J4833-K4833</f>
        <v>288.83</v>
      </c>
    </row>
    <row r="4834" customFormat="false" ht="15" hidden="false" customHeight="false" outlineLevel="0" collapsed="false">
      <c r="A4834" s="12" t="n">
        <v>4833</v>
      </c>
      <c r="B4834" s="12" t="n">
        <v>2532</v>
      </c>
      <c r="C4834" s="12" t="n">
        <v>81</v>
      </c>
      <c r="D4834" s="12" t="n">
        <v>1</v>
      </c>
      <c r="E4834" s="16" t="n">
        <v>1299</v>
      </c>
      <c r="F4834" s="12" t="n">
        <v>10</v>
      </c>
      <c r="G4834" s="12" t="str">
        <f aca="false">INDEX(Products!$C$2:$C$181,MATCH(C4834,Products!$A$2:$A$181,0))</f>
        <v>Fashion</v>
      </c>
      <c r="H4834" s="16" t="n">
        <f aca="false">INDEX(Products!$E$2:$E$181,MATCH(C4834,Products!$A$2:$A$181,0))</f>
        <v>878.72</v>
      </c>
      <c r="I4834" s="12" t="str">
        <f aca="false">INDEX(Orders!$G$2:$G$3525,MATCH(B4834,Orders!$A$2:$A$3525,0))</f>
        <v>Delivered</v>
      </c>
      <c r="J4834" s="16" t="n">
        <f aca="false">D4834*E4834*(1-F4834/100)</f>
        <v>1169.1</v>
      </c>
      <c r="K4834" s="16" t="n">
        <f aca="false">D4834*H4834</f>
        <v>878.72</v>
      </c>
      <c r="L4834" s="16" t="n">
        <f aca="false">J4834-K4834</f>
        <v>290.38</v>
      </c>
    </row>
    <row r="4835" customFormat="false" ht="15" hidden="false" customHeight="false" outlineLevel="0" collapsed="false">
      <c r="A4835" s="12" t="n">
        <v>4834</v>
      </c>
      <c r="B4835" s="12" t="n">
        <v>2533</v>
      </c>
      <c r="C4835" s="12" t="n">
        <v>25</v>
      </c>
      <c r="D4835" s="12" t="n">
        <v>1</v>
      </c>
      <c r="E4835" s="16" t="n">
        <v>3649</v>
      </c>
      <c r="F4835" s="12" t="n">
        <v>0</v>
      </c>
      <c r="G4835" s="12" t="str">
        <f aca="false">INDEX(Products!$C$2:$C$181,MATCH(C4835,Products!$A$2:$A$181,0))</f>
        <v>Electronics</v>
      </c>
      <c r="H4835" s="16" t="n">
        <f aca="false">INDEX(Products!$E$2:$E$181,MATCH(C4835,Products!$A$2:$A$181,0))</f>
        <v>2141.86</v>
      </c>
      <c r="I4835" s="12" t="str">
        <f aca="false">INDEX(Orders!$G$2:$G$3525,MATCH(B4835,Orders!$A$2:$A$3525,0))</f>
        <v>Delivered</v>
      </c>
      <c r="J4835" s="16" t="n">
        <f aca="false">D4835*E4835*(1-F4835/100)</f>
        <v>3649</v>
      </c>
      <c r="K4835" s="16" t="n">
        <f aca="false">D4835*H4835</f>
        <v>2141.86</v>
      </c>
      <c r="L4835" s="16" t="n">
        <f aca="false">J4835-K4835</f>
        <v>1507.14</v>
      </c>
    </row>
    <row r="4836" customFormat="false" ht="15" hidden="false" customHeight="false" outlineLevel="0" collapsed="false">
      <c r="A4836" s="12" t="n">
        <v>4835</v>
      </c>
      <c r="B4836" s="12" t="n">
        <v>2534</v>
      </c>
      <c r="C4836" s="12" t="n">
        <v>176</v>
      </c>
      <c r="D4836" s="12" t="n">
        <v>1</v>
      </c>
      <c r="E4836" s="16" t="n">
        <v>509</v>
      </c>
      <c r="F4836" s="12" t="n">
        <v>0</v>
      </c>
      <c r="G4836" s="12" t="str">
        <f aca="false">INDEX(Products!$C$2:$C$181,MATCH(C4836,Products!$A$2:$A$181,0))</f>
        <v>Books &amp; Stationery</v>
      </c>
      <c r="H4836" s="16" t="n">
        <f aca="false">INDEX(Products!$E$2:$E$181,MATCH(C4836,Products!$A$2:$A$181,0))</f>
        <v>367.14</v>
      </c>
      <c r="I4836" s="12" t="str">
        <f aca="false">INDEX(Orders!$G$2:$G$3525,MATCH(B4836,Orders!$A$2:$A$3525,0))</f>
        <v>Delivered</v>
      </c>
      <c r="J4836" s="16" t="n">
        <f aca="false">D4836*E4836*(1-F4836/100)</f>
        <v>509</v>
      </c>
      <c r="K4836" s="16" t="n">
        <f aca="false">D4836*H4836</f>
        <v>367.14</v>
      </c>
      <c r="L4836" s="16" t="n">
        <f aca="false">J4836-K4836</f>
        <v>141.86</v>
      </c>
    </row>
    <row r="4837" customFormat="false" ht="15" hidden="false" customHeight="false" outlineLevel="0" collapsed="false">
      <c r="A4837" s="12" t="n">
        <v>4836</v>
      </c>
      <c r="B4837" s="12" t="n">
        <v>2535</v>
      </c>
      <c r="C4837" s="12" t="n">
        <v>163</v>
      </c>
      <c r="D4837" s="12" t="n">
        <v>1</v>
      </c>
      <c r="E4837" s="16" t="n">
        <v>869</v>
      </c>
      <c r="F4837" s="12" t="n">
        <v>0</v>
      </c>
      <c r="G4837" s="12" t="str">
        <f aca="false">INDEX(Products!$C$2:$C$181,MATCH(C4837,Products!$A$2:$A$181,0))</f>
        <v>Books &amp; Stationery</v>
      </c>
      <c r="H4837" s="16" t="n">
        <f aca="false">INDEX(Products!$E$2:$E$181,MATCH(C4837,Products!$A$2:$A$181,0))</f>
        <v>606.2</v>
      </c>
      <c r="I4837" s="12" t="str">
        <f aca="false">INDEX(Orders!$G$2:$G$3525,MATCH(B4837,Orders!$A$2:$A$3525,0))</f>
        <v>Returned</v>
      </c>
      <c r="J4837" s="16" t="n">
        <f aca="false">D4837*E4837*(1-F4837/100)</f>
        <v>869</v>
      </c>
      <c r="K4837" s="16" t="n">
        <f aca="false">D4837*H4837</f>
        <v>606.2</v>
      </c>
      <c r="L4837" s="16" t="n">
        <f aca="false">J4837-K4837</f>
        <v>262.8</v>
      </c>
    </row>
    <row r="4838" customFormat="false" ht="15" hidden="false" customHeight="false" outlineLevel="0" collapsed="false">
      <c r="A4838" s="12" t="n">
        <v>4837</v>
      </c>
      <c r="B4838" s="12" t="n">
        <v>2535</v>
      </c>
      <c r="C4838" s="12" t="n">
        <v>65</v>
      </c>
      <c r="D4838" s="12" t="n">
        <v>3</v>
      </c>
      <c r="E4838" s="16" t="n">
        <v>329</v>
      </c>
      <c r="F4838" s="12" t="n">
        <v>15</v>
      </c>
      <c r="G4838" s="12" t="str">
        <f aca="false">INDEX(Products!$C$2:$C$181,MATCH(C4838,Products!$A$2:$A$181,0))</f>
        <v>Fashion</v>
      </c>
      <c r="H4838" s="16" t="n">
        <f aca="false">INDEX(Products!$E$2:$E$181,MATCH(C4838,Products!$A$2:$A$181,0))</f>
        <v>214.56</v>
      </c>
      <c r="I4838" s="12" t="str">
        <f aca="false">INDEX(Orders!$G$2:$G$3525,MATCH(B4838,Orders!$A$2:$A$3525,0))</f>
        <v>Returned</v>
      </c>
      <c r="J4838" s="16" t="n">
        <f aca="false">D4838*E4838*(1-F4838/100)</f>
        <v>838.95</v>
      </c>
      <c r="K4838" s="16" t="n">
        <f aca="false">D4838*H4838</f>
        <v>643.68</v>
      </c>
      <c r="L4838" s="16" t="n">
        <f aca="false">J4838-K4838</f>
        <v>195.27</v>
      </c>
    </row>
    <row r="4839" customFormat="false" ht="15" hidden="false" customHeight="false" outlineLevel="0" collapsed="false">
      <c r="A4839" s="12" t="n">
        <v>4838</v>
      </c>
      <c r="B4839" s="12" t="n">
        <v>2536</v>
      </c>
      <c r="C4839" s="12" t="n">
        <v>109</v>
      </c>
      <c r="D4839" s="12" t="n">
        <v>1</v>
      </c>
      <c r="E4839" s="16" t="n">
        <v>699</v>
      </c>
      <c r="F4839" s="12" t="n">
        <v>0</v>
      </c>
      <c r="G4839" s="12" t="str">
        <f aca="false">INDEX(Products!$C$2:$C$181,MATCH(C4839,Products!$A$2:$A$181,0))</f>
        <v>Beauty</v>
      </c>
      <c r="H4839" s="16" t="n">
        <f aca="false">INDEX(Products!$E$2:$E$181,MATCH(C4839,Products!$A$2:$A$181,0))</f>
        <v>488.81</v>
      </c>
      <c r="I4839" s="12" t="str">
        <f aca="false">INDEX(Orders!$G$2:$G$3525,MATCH(B4839,Orders!$A$2:$A$3525,0))</f>
        <v>Delivered</v>
      </c>
      <c r="J4839" s="16" t="n">
        <f aca="false">D4839*E4839*(1-F4839/100)</f>
        <v>699</v>
      </c>
      <c r="K4839" s="16" t="n">
        <f aca="false">D4839*H4839</f>
        <v>488.81</v>
      </c>
      <c r="L4839" s="16" t="n">
        <f aca="false">J4839-K4839</f>
        <v>210.19</v>
      </c>
    </row>
    <row r="4840" customFormat="false" ht="15" hidden="false" customHeight="false" outlineLevel="0" collapsed="false">
      <c r="A4840" s="12" t="n">
        <v>4839</v>
      </c>
      <c r="B4840" s="12" t="n">
        <v>2537</v>
      </c>
      <c r="C4840" s="12" t="n">
        <v>54</v>
      </c>
      <c r="D4840" s="12" t="n">
        <v>1</v>
      </c>
      <c r="E4840" s="16" t="n">
        <v>2299</v>
      </c>
      <c r="F4840" s="12" t="n">
        <v>20</v>
      </c>
      <c r="G4840" s="12" t="str">
        <f aca="false">INDEX(Products!$C$2:$C$181,MATCH(C4840,Products!$A$2:$A$181,0))</f>
        <v>Home &amp; Kitchen</v>
      </c>
      <c r="H4840" s="16" t="n">
        <f aca="false">INDEX(Products!$E$2:$E$181,MATCH(C4840,Products!$A$2:$A$181,0))</f>
        <v>1611.85</v>
      </c>
      <c r="I4840" s="12" t="str">
        <f aca="false">INDEX(Orders!$G$2:$G$3525,MATCH(B4840,Orders!$A$2:$A$3525,0))</f>
        <v>Delivered</v>
      </c>
      <c r="J4840" s="16" t="n">
        <f aca="false">D4840*E4840*(1-F4840/100)</f>
        <v>1839.2</v>
      </c>
      <c r="K4840" s="16" t="n">
        <f aca="false">D4840*H4840</f>
        <v>1611.85</v>
      </c>
      <c r="L4840" s="16" t="n">
        <f aca="false">J4840-K4840</f>
        <v>227.35</v>
      </c>
    </row>
    <row r="4841" customFormat="false" ht="15" hidden="false" customHeight="false" outlineLevel="0" collapsed="false">
      <c r="A4841" s="12" t="n">
        <v>4840</v>
      </c>
      <c r="B4841" s="12" t="n">
        <v>2537</v>
      </c>
      <c r="C4841" s="12" t="n">
        <v>125</v>
      </c>
      <c r="D4841" s="12" t="n">
        <v>1</v>
      </c>
      <c r="E4841" s="16" t="n">
        <v>3869</v>
      </c>
      <c r="F4841" s="12" t="n">
        <v>20</v>
      </c>
      <c r="G4841" s="12" t="str">
        <f aca="false">INDEX(Products!$C$2:$C$181,MATCH(C4841,Products!$A$2:$A$181,0))</f>
        <v>Sports &amp; Fitness</v>
      </c>
      <c r="H4841" s="16" t="n">
        <f aca="false">INDEX(Products!$E$2:$E$181,MATCH(C4841,Products!$A$2:$A$181,0))</f>
        <v>2788.01</v>
      </c>
      <c r="I4841" s="12" t="str">
        <f aca="false">INDEX(Orders!$G$2:$G$3525,MATCH(B4841,Orders!$A$2:$A$3525,0))</f>
        <v>Delivered</v>
      </c>
      <c r="J4841" s="16" t="n">
        <f aca="false">D4841*E4841*(1-F4841/100)</f>
        <v>3095.2</v>
      </c>
      <c r="K4841" s="16" t="n">
        <f aca="false">D4841*H4841</f>
        <v>2788.01</v>
      </c>
      <c r="L4841" s="16" t="n">
        <f aca="false">J4841-K4841</f>
        <v>307.19</v>
      </c>
    </row>
    <row r="4842" customFormat="false" ht="15" hidden="false" customHeight="false" outlineLevel="0" collapsed="false">
      <c r="A4842" s="12" t="n">
        <v>4841</v>
      </c>
      <c r="B4842" s="12" t="n">
        <v>2538</v>
      </c>
      <c r="C4842" s="12" t="n">
        <v>167</v>
      </c>
      <c r="D4842" s="12" t="n">
        <v>1</v>
      </c>
      <c r="E4842" s="16" t="n">
        <v>119</v>
      </c>
      <c r="F4842" s="12" t="n">
        <v>0</v>
      </c>
      <c r="G4842" s="12" t="str">
        <f aca="false">INDEX(Products!$C$2:$C$181,MATCH(C4842,Products!$A$2:$A$181,0))</f>
        <v>Books &amp; Stationery</v>
      </c>
      <c r="H4842" s="16" t="n">
        <f aca="false">INDEX(Products!$E$2:$E$181,MATCH(C4842,Products!$A$2:$A$181,0))</f>
        <v>68.21</v>
      </c>
      <c r="I4842" s="12" t="str">
        <f aca="false">INDEX(Orders!$G$2:$G$3525,MATCH(B4842,Orders!$A$2:$A$3525,0))</f>
        <v>Delivered</v>
      </c>
      <c r="J4842" s="16" t="n">
        <f aca="false">D4842*E4842*(1-F4842/100)</f>
        <v>119</v>
      </c>
      <c r="K4842" s="16" t="n">
        <f aca="false">D4842*H4842</f>
        <v>68.21</v>
      </c>
      <c r="L4842" s="16" t="n">
        <f aca="false">J4842-K4842</f>
        <v>50.79</v>
      </c>
    </row>
    <row r="4843" customFormat="false" ht="15" hidden="false" customHeight="false" outlineLevel="0" collapsed="false">
      <c r="A4843" s="12" t="n">
        <v>4842</v>
      </c>
      <c r="B4843" s="12" t="n">
        <v>2538</v>
      </c>
      <c r="C4843" s="12" t="n">
        <v>169</v>
      </c>
      <c r="D4843" s="12" t="n">
        <v>2</v>
      </c>
      <c r="E4843" s="16" t="n">
        <v>789</v>
      </c>
      <c r="F4843" s="12" t="n">
        <v>20</v>
      </c>
      <c r="G4843" s="12" t="str">
        <f aca="false">INDEX(Products!$C$2:$C$181,MATCH(C4843,Products!$A$2:$A$181,0))</f>
        <v>Books &amp; Stationery</v>
      </c>
      <c r="H4843" s="16" t="n">
        <f aca="false">INDEX(Products!$E$2:$E$181,MATCH(C4843,Products!$A$2:$A$181,0))</f>
        <v>544.99</v>
      </c>
      <c r="I4843" s="12" t="str">
        <f aca="false">INDEX(Orders!$G$2:$G$3525,MATCH(B4843,Orders!$A$2:$A$3525,0))</f>
        <v>Delivered</v>
      </c>
      <c r="J4843" s="16" t="n">
        <f aca="false">D4843*E4843*(1-F4843/100)</f>
        <v>1262.4</v>
      </c>
      <c r="K4843" s="16" t="n">
        <f aca="false">D4843*H4843</f>
        <v>1089.98</v>
      </c>
      <c r="L4843" s="16" t="n">
        <f aca="false">J4843-K4843</f>
        <v>172.42</v>
      </c>
    </row>
    <row r="4844" customFormat="false" ht="15" hidden="false" customHeight="false" outlineLevel="0" collapsed="false">
      <c r="A4844" s="12" t="n">
        <v>4843</v>
      </c>
      <c r="B4844" s="12" t="n">
        <v>2539</v>
      </c>
      <c r="C4844" s="12" t="n">
        <v>45</v>
      </c>
      <c r="D4844" s="12" t="n">
        <v>1</v>
      </c>
      <c r="E4844" s="16" t="n">
        <v>4489</v>
      </c>
      <c r="F4844" s="12" t="n">
        <v>0</v>
      </c>
      <c r="G4844" s="12" t="str">
        <f aca="false">INDEX(Products!$C$2:$C$181,MATCH(C4844,Products!$A$2:$A$181,0))</f>
        <v>Home &amp; Kitchen</v>
      </c>
      <c r="H4844" s="16" t="n">
        <f aca="false">INDEX(Products!$E$2:$E$181,MATCH(C4844,Products!$A$2:$A$181,0))</f>
        <v>2892.9</v>
      </c>
      <c r="I4844" s="12" t="str">
        <f aca="false">INDEX(Orders!$G$2:$G$3525,MATCH(B4844,Orders!$A$2:$A$3525,0))</f>
        <v>Returned</v>
      </c>
      <c r="J4844" s="16" t="n">
        <f aca="false">D4844*E4844*(1-F4844/100)</f>
        <v>4489</v>
      </c>
      <c r="K4844" s="16" t="n">
        <f aca="false">D4844*H4844</f>
        <v>2892.9</v>
      </c>
      <c r="L4844" s="16" t="n">
        <f aca="false">J4844-K4844</f>
        <v>1596.1</v>
      </c>
    </row>
    <row r="4845" customFormat="false" ht="15" hidden="false" customHeight="false" outlineLevel="0" collapsed="false">
      <c r="A4845" s="12" t="n">
        <v>4844</v>
      </c>
      <c r="B4845" s="12" t="n">
        <v>2540</v>
      </c>
      <c r="C4845" s="12" t="n">
        <v>58</v>
      </c>
      <c r="D4845" s="12" t="n">
        <v>3</v>
      </c>
      <c r="E4845" s="16" t="n">
        <v>3319</v>
      </c>
      <c r="F4845" s="12" t="n">
        <v>0</v>
      </c>
      <c r="G4845" s="12" t="str">
        <f aca="false">INDEX(Products!$C$2:$C$181,MATCH(C4845,Products!$A$2:$A$181,0))</f>
        <v>Home &amp; Kitchen</v>
      </c>
      <c r="H4845" s="16" t="n">
        <f aca="false">INDEX(Products!$E$2:$E$181,MATCH(C4845,Products!$A$2:$A$181,0))</f>
        <v>2403.93</v>
      </c>
      <c r="I4845" s="12" t="str">
        <f aca="false">INDEX(Orders!$G$2:$G$3525,MATCH(B4845,Orders!$A$2:$A$3525,0))</f>
        <v>Delivered</v>
      </c>
      <c r="J4845" s="16" t="n">
        <f aca="false">D4845*E4845*(1-F4845/100)</f>
        <v>9957</v>
      </c>
      <c r="K4845" s="16" t="n">
        <f aca="false">D4845*H4845</f>
        <v>7211.79</v>
      </c>
      <c r="L4845" s="16" t="n">
        <f aca="false">J4845-K4845</f>
        <v>2745.21</v>
      </c>
    </row>
    <row r="4846" customFormat="false" ht="15" hidden="false" customHeight="false" outlineLevel="0" collapsed="false">
      <c r="A4846" s="12" t="n">
        <v>4845</v>
      </c>
      <c r="B4846" s="12" t="n">
        <v>2541</v>
      </c>
      <c r="C4846" s="12" t="n">
        <v>87</v>
      </c>
      <c r="D4846" s="12" t="n">
        <v>1</v>
      </c>
      <c r="E4846" s="16" t="n">
        <v>1689</v>
      </c>
      <c r="F4846" s="12" t="n">
        <v>0</v>
      </c>
      <c r="G4846" s="12" t="str">
        <f aca="false">INDEX(Products!$C$2:$C$181,MATCH(C4846,Products!$A$2:$A$181,0))</f>
        <v>Fashion</v>
      </c>
      <c r="H4846" s="16" t="n">
        <f aca="false">INDEX(Products!$E$2:$E$181,MATCH(C4846,Products!$A$2:$A$181,0))</f>
        <v>1005.46</v>
      </c>
      <c r="I4846" s="12" t="str">
        <f aca="false">INDEX(Orders!$G$2:$G$3525,MATCH(B4846,Orders!$A$2:$A$3525,0))</f>
        <v>Delivered</v>
      </c>
      <c r="J4846" s="16" t="n">
        <f aca="false">D4846*E4846*(1-F4846/100)</f>
        <v>1689</v>
      </c>
      <c r="K4846" s="16" t="n">
        <f aca="false">D4846*H4846</f>
        <v>1005.46</v>
      </c>
      <c r="L4846" s="16" t="n">
        <f aca="false">J4846-K4846</f>
        <v>683.54</v>
      </c>
    </row>
    <row r="4847" customFormat="false" ht="15" hidden="false" customHeight="false" outlineLevel="0" collapsed="false">
      <c r="A4847" s="12" t="n">
        <v>4846</v>
      </c>
      <c r="B4847" s="12" t="n">
        <v>2541</v>
      </c>
      <c r="C4847" s="12" t="n">
        <v>154</v>
      </c>
      <c r="D4847" s="12" t="n">
        <v>1</v>
      </c>
      <c r="E4847" s="16" t="n">
        <v>519</v>
      </c>
      <c r="F4847" s="12" t="n">
        <v>0</v>
      </c>
      <c r="G4847" s="12" t="str">
        <f aca="false">INDEX(Products!$C$2:$C$181,MATCH(C4847,Products!$A$2:$A$181,0))</f>
        <v>Books &amp; Stationery</v>
      </c>
      <c r="H4847" s="16" t="n">
        <f aca="false">INDEX(Products!$E$2:$E$181,MATCH(C4847,Products!$A$2:$A$181,0))</f>
        <v>318.97</v>
      </c>
      <c r="I4847" s="12" t="str">
        <f aca="false">INDEX(Orders!$G$2:$G$3525,MATCH(B4847,Orders!$A$2:$A$3525,0))</f>
        <v>Delivered</v>
      </c>
      <c r="J4847" s="16" t="n">
        <f aca="false">D4847*E4847*(1-F4847/100)</f>
        <v>519</v>
      </c>
      <c r="K4847" s="16" t="n">
        <f aca="false">D4847*H4847</f>
        <v>318.97</v>
      </c>
      <c r="L4847" s="16" t="n">
        <f aca="false">J4847-K4847</f>
        <v>200.03</v>
      </c>
    </row>
    <row r="4848" customFormat="false" ht="15" hidden="false" customHeight="false" outlineLevel="0" collapsed="false">
      <c r="A4848" s="12" t="n">
        <v>4847</v>
      </c>
      <c r="B4848" s="12" t="n">
        <v>2542</v>
      </c>
      <c r="C4848" s="12" t="n">
        <v>51</v>
      </c>
      <c r="D4848" s="12" t="n">
        <v>1</v>
      </c>
      <c r="E4848" s="16" t="n">
        <v>549</v>
      </c>
      <c r="F4848" s="12" t="n">
        <v>10</v>
      </c>
      <c r="G4848" s="12" t="str">
        <f aca="false">INDEX(Products!$C$2:$C$181,MATCH(C4848,Products!$A$2:$A$181,0))</f>
        <v>Home &amp; Kitchen</v>
      </c>
      <c r="H4848" s="16" t="n">
        <f aca="false">INDEX(Products!$E$2:$E$181,MATCH(C4848,Products!$A$2:$A$181,0))</f>
        <v>371.83</v>
      </c>
      <c r="I4848" s="12" t="str">
        <f aca="false">INDEX(Orders!$G$2:$G$3525,MATCH(B4848,Orders!$A$2:$A$3525,0))</f>
        <v>Cancelled</v>
      </c>
      <c r="J4848" s="16" t="n">
        <f aca="false">D4848*E4848*(1-F4848/100)</f>
        <v>494.1</v>
      </c>
      <c r="K4848" s="16" t="n">
        <f aca="false">D4848*H4848</f>
        <v>371.83</v>
      </c>
      <c r="L4848" s="16" t="n">
        <f aca="false">J4848-K4848</f>
        <v>122.27</v>
      </c>
    </row>
    <row r="4849" customFormat="false" ht="15" hidden="false" customHeight="false" outlineLevel="0" collapsed="false">
      <c r="A4849" s="12" t="n">
        <v>4848</v>
      </c>
      <c r="B4849" s="12" t="n">
        <v>2542</v>
      </c>
      <c r="C4849" s="12" t="n">
        <v>149</v>
      </c>
      <c r="D4849" s="12" t="n">
        <v>1</v>
      </c>
      <c r="E4849" s="16" t="n">
        <v>3149</v>
      </c>
      <c r="F4849" s="12" t="n">
        <v>0</v>
      </c>
      <c r="G4849" s="12" t="str">
        <f aca="false">INDEX(Products!$C$2:$C$181,MATCH(C4849,Products!$A$2:$A$181,0))</f>
        <v>Sports &amp; Fitness</v>
      </c>
      <c r="H4849" s="16" t="n">
        <f aca="false">INDEX(Products!$E$2:$E$181,MATCH(C4849,Products!$A$2:$A$181,0))</f>
        <v>1867.87</v>
      </c>
      <c r="I4849" s="12" t="str">
        <f aca="false">INDEX(Orders!$G$2:$G$3525,MATCH(B4849,Orders!$A$2:$A$3525,0))</f>
        <v>Cancelled</v>
      </c>
      <c r="J4849" s="16" t="n">
        <f aca="false">D4849*E4849*(1-F4849/100)</f>
        <v>3149</v>
      </c>
      <c r="K4849" s="16" t="n">
        <f aca="false">D4849*H4849</f>
        <v>1867.87</v>
      </c>
      <c r="L4849" s="16" t="n">
        <f aca="false">J4849-K4849</f>
        <v>1281.13</v>
      </c>
    </row>
    <row r="4850" customFormat="false" ht="15" hidden="false" customHeight="false" outlineLevel="0" collapsed="false">
      <c r="A4850" s="12" t="n">
        <v>4849</v>
      </c>
      <c r="B4850" s="12" t="n">
        <v>2542</v>
      </c>
      <c r="C4850" s="12" t="n">
        <v>154</v>
      </c>
      <c r="D4850" s="12" t="n">
        <v>2</v>
      </c>
      <c r="E4850" s="16" t="n">
        <v>519</v>
      </c>
      <c r="F4850" s="12" t="n">
        <v>0</v>
      </c>
      <c r="G4850" s="12" t="str">
        <f aca="false">INDEX(Products!$C$2:$C$181,MATCH(C4850,Products!$A$2:$A$181,0))</f>
        <v>Books &amp; Stationery</v>
      </c>
      <c r="H4850" s="16" t="n">
        <f aca="false">INDEX(Products!$E$2:$E$181,MATCH(C4850,Products!$A$2:$A$181,0))</f>
        <v>318.97</v>
      </c>
      <c r="I4850" s="12" t="str">
        <f aca="false">INDEX(Orders!$G$2:$G$3525,MATCH(B4850,Orders!$A$2:$A$3525,0))</f>
        <v>Cancelled</v>
      </c>
      <c r="J4850" s="16" t="n">
        <f aca="false">D4850*E4850*(1-F4850/100)</f>
        <v>1038</v>
      </c>
      <c r="K4850" s="16" t="n">
        <f aca="false">D4850*H4850</f>
        <v>637.94</v>
      </c>
      <c r="L4850" s="16" t="n">
        <f aca="false">J4850-K4850</f>
        <v>400.06</v>
      </c>
    </row>
    <row r="4851" customFormat="false" ht="15" hidden="false" customHeight="false" outlineLevel="0" collapsed="false">
      <c r="A4851" s="12" t="n">
        <v>4850</v>
      </c>
      <c r="B4851" s="12" t="n">
        <v>2543</v>
      </c>
      <c r="C4851" s="12" t="n">
        <v>24</v>
      </c>
      <c r="D4851" s="12" t="n">
        <v>1</v>
      </c>
      <c r="E4851" s="16" t="n">
        <v>2429</v>
      </c>
      <c r="F4851" s="12" t="n">
        <v>0</v>
      </c>
      <c r="G4851" s="12" t="str">
        <f aca="false">INDEX(Products!$C$2:$C$181,MATCH(C4851,Products!$A$2:$A$181,0))</f>
        <v>Electronics</v>
      </c>
      <c r="H4851" s="16" t="n">
        <f aca="false">INDEX(Products!$E$2:$E$181,MATCH(C4851,Products!$A$2:$A$181,0))</f>
        <v>1588.6</v>
      </c>
      <c r="I4851" s="12" t="str">
        <f aca="false">INDEX(Orders!$G$2:$G$3525,MATCH(B4851,Orders!$A$2:$A$3525,0))</f>
        <v>Delivered</v>
      </c>
      <c r="J4851" s="16" t="n">
        <f aca="false">D4851*E4851*(1-F4851/100)</f>
        <v>2429</v>
      </c>
      <c r="K4851" s="16" t="n">
        <f aca="false">D4851*H4851</f>
        <v>1588.6</v>
      </c>
      <c r="L4851" s="16" t="n">
        <f aca="false">J4851-K4851</f>
        <v>840.4</v>
      </c>
    </row>
    <row r="4852" customFormat="false" ht="15" hidden="false" customHeight="false" outlineLevel="0" collapsed="false">
      <c r="A4852" s="12" t="n">
        <v>4851</v>
      </c>
      <c r="B4852" s="12" t="n">
        <v>2543</v>
      </c>
      <c r="C4852" s="12" t="n">
        <v>166</v>
      </c>
      <c r="D4852" s="12" t="n">
        <v>2</v>
      </c>
      <c r="E4852" s="16" t="n">
        <v>389</v>
      </c>
      <c r="F4852" s="12" t="n">
        <v>0</v>
      </c>
      <c r="G4852" s="12" t="str">
        <f aca="false">INDEX(Products!$C$2:$C$181,MATCH(C4852,Products!$A$2:$A$181,0))</f>
        <v>Books &amp; Stationery</v>
      </c>
      <c r="H4852" s="16" t="n">
        <f aca="false">INDEX(Products!$E$2:$E$181,MATCH(C4852,Products!$A$2:$A$181,0))</f>
        <v>272.91</v>
      </c>
      <c r="I4852" s="12" t="str">
        <f aca="false">INDEX(Orders!$G$2:$G$3525,MATCH(B4852,Orders!$A$2:$A$3525,0))</f>
        <v>Delivered</v>
      </c>
      <c r="J4852" s="16" t="n">
        <f aca="false">D4852*E4852*(1-F4852/100)</f>
        <v>778</v>
      </c>
      <c r="K4852" s="16" t="n">
        <f aca="false">D4852*H4852</f>
        <v>545.82</v>
      </c>
      <c r="L4852" s="16" t="n">
        <f aca="false">J4852-K4852</f>
        <v>232.18</v>
      </c>
    </row>
    <row r="4853" customFormat="false" ht="15" hidden="false" customHeight="false" outlineLevel="0" collapsed="false">
      <c r="A4853" s="12" t="n">
        <v>4852</v>
      </c>
      <c r="B4853" s="12" t="n">
        <v>2544</v>
      </c>
      <c r="C4853" s="12" t="n">
        <v>136</v>
      </c>
      <c r="D4853" s="12" t="n">
        <v>1</v>
      </c>
      <c r="E4853" s="16" t="n">
        <v>3299</v>
      </c>
      <c r="F4853" s="12" t="n">
        <v>15</v>
      </c>
      <c r="G4853" s="12" t="str">
        <f aca="false">INDEX(Products!$C$2:$C$181,MATCH(C4853,Products!$A$2:$A$181,0))</f>
        <v>Sports &amp; Fitness</v>
      </c>
      <c r="H4853" s="16" t="n">
        <f aca="false">INDEX(Products!$E$2:$E$181,MATCH(C4853,Products!$A$2:$A$181,0))</f>
        <v>2348.96</v>
      </c>
      <c r="I4853" s="12" t="str">
        <f aca="false">INDEX(Orders!$G$2:$G$3525,MATCH(B4853,Orders!$A$2:$A$3525,0))</f>
        <v>Delivered</v>
      </c>
      <c r="J4853" s="16" t="n">
        <f aca="false">D4853*E4853*(1-F4853/100)</f>
        <v>2804.15</v>
      </c>
      <c r="K4853" s="16" t="n">
        <f aca="false">D4853*H4853</f>
        <v>2348.96</v>
      </c>
      <c r="L4853" s="16" t="n">
        <f aca="false">J4853-K4853</f>
        <v>455.19</v>
      </c>
    </row>
    <row r="4854" customFormat="false" ht="15" hidden="false" customHeight="false" outlineLevel="0" collapsed="false">
      <c r="A4854" s="12" t="n">
        <v>4853</v>
      </c>
      <c r="B4854" s="12" t="n">
        <v>2544</v>
      </c>
      <c r="C4854" s="12" t="n">
        <v>98</v>
      </c>
      <c r="D4854" s="12" t="n">
        <v>1</v>
      </c>
      <c r="E4854" s="16" t="n">
        <v>719</v>
      </c>
      <c r="F4854" s="12" t="n">
        <v>0</v>
      </c>
      <c r="G4854" s="12" t="str">
        <f aca="false">INDEX(Products!$C$2:$C$181,MATCH(C4854,Products!$A$2:$A$181,0))</f>
        <v>Beauty</v>
      </c>
      <c r="H4854" s="16" t="n">
        <f aca="false">INDEX(Products!$E$2:$E$181,MATCH(C4854,Products!$A$2:$A$181,0))</f>
        <v>445.67</v>
      </c>
      <c r="I4854" s="12" t="str">
        <f aca="false">INDEX(Orders!$G$2:$G$3525,MATCH(B4854,Orders!$A$2:$A$3525,0))</f>
        <v>Delivered</v>
      </c>
      <c r="J4854" s="16" t="n">
        <f aca="false">D4854*E4854*(1-F4854/100)</f>
        <v>719</v>
      </c>
      <c r="K4854" s="16" t="n">
        <f aca="false">D4854*H4854</f>
        <v>445.67</v>
      </c>
      <c r="L4854" s="16" t="n">
        <f aca="false">J4854-K4854</f>
        <v>273.33</v>
      </c>
    </row>
    <row r="4855" customFormat="false" ht="15" hidden="false" customHeight="false" outlineLevel="0" collapsed="false">
      <c r="A4855" s="12" t="n">
        <v>4854</v>
      </c>
      <c r="B4855" s="12" t="n">
        <v>2545</v>
      </c>
      <c r="C4855" s="12" t="n">
        <v>83</v>
      </c>
      <c r="D4855" s="12" t="n">
        <v>2</v>
      </c>
      <c r="E4855" s="16" t="n">
        <v>549</v>
      </c>
      <c r="F4855" s="12" t="n">
        <v>0</v>
      </c>
      <c r="G4855" s="12" t="str">
        <f aca="false">INDEX(Products!$C$2:$C$181,MATCH(C4855,Products!$A$2:$A$181,0))</f>
        <v>Fashion</v>
      </c>
      <c r="H4855" s="16" t="n">
        <f aca="false">INDEX(Products!$E$2:$E$181,MATCH(C4855,Products!$A$2:$A$181,0))</f>
        <v>393.67</v>
      </c>
      <c r="I4855" s="12" t="str">
        <f aca="false">INDEX(Orders!$G$2:$G$3525,MATCH(B4855,Orders!$A$2:$A$3525,0))</f>
        <v>Delivered</v>
      </c>
      <c r="J4855" s="16" t="n">
        <f aca="false">D4855*E4855*(1-F4855/100)</f>
        <v>1098</v>
      </c>
      <c r="K4855" s="16" t="n">
        <f aca="false">D4855*H4855</f>
        <v>787.34</v>
      </c>
      <c r="L4855" s="16" t="n">
        <f aca="false">J4855-K4855</f>
        <v>310.66</v>
      </c>
    </row>
    <row r="4856" customFormat="false" ht="15" hidden="false" customHeight="false" outlineLevel="0" collapsed="false">
      <c r="A4856" s="12" t="n">
        <v>4855</v>
      </c>
      <c r="B4856" s="12" t="n">
        <v>2546</v>
      </c>
      <c r="C4856" s="12" t="n">
        <v>128</v>
      </c>
      <c r="D4856" s="12" t="n">
        <v>1</v>
      </c>
      <c r="E4856" s="16" t="n">
        <v>899</v>
      </c>
      <c r="F4856" s="12" t="n">
        <v>10</v>
      </c>
      <c r="G4856" s="12" t="str">
        <f aca="false">INDEX(Products!$C$2:$C$181,MATCH(C4856,Products!$A$2:$A$181,0))</f>
        <v>Sports &amp; Fitness</v>
      </c>
      <c r="H4856" s="16" t="n">
        <f aca="false">INDEX(Products!$E$2:$E$181,MATCH(C4856,Products!$A$2:$A$181,0))</f>
        <v>594.56</v>
      </c>
      <c r="I4856" s="12" t="str">
        <f aca="false">INDEX(Orders!$G$2:$G$3525,MATCH(B4856,Orders!$A$2:$A$3525,0))</f>
        <v>Delivered</v>
      </c>
      <c r="J4856" s="16" t="n">
        <f aca="false">D4856*E4856*(1-F4856/100)</f>
        <v>809.1</v>
      </c>
      <c r="K4856" s="16" t="n">
        <f aca="false">D4856*H4856</f>
        <v>594.56</v>
      </c>
      <c r="L4856" s="16" t="n">
        <f aca="false">J4856-K4856</f>
        <v>214.54</v>
      </c>
    </row>
    <row r="4857" customFormat="false" ht="15" hidden="false" customHeight="false" outlineLevel="0" collapsed="false">
      <c r="A4857" s="12" t="n">
        <v>4856</v>
      </c>
      <c r="B4857" s="12" t="n">
        <v>2547</v>
      </c>
      <c r="C4857" s="12" t="n">
        <v>79</v>
      </c>
      <c r="D4857" s="12" t="n">
        <v>1</v>
      </c>
      <c r="E4857" s="16" t="n">
        <v>2119</v>
      </c>
      <c r="F4857" s="12" t="n">
        <v>15</v>
      </c>
      <c r="G4857" s="12" t="str">
        <f aca="false">INDEX(Products!$C$2:$C$181,MATCH(C4857,Products!$A$2:$A$181,0))</f>
        <v>Fashion</v>
      </c>
      <c r="H4857" s="16" t="n">
        <f aca="false">INDEX(Products!$E$2:$E$181,MATCH(C4857,Products!$A$2:$A$181,0))</f>
        <v>1488.22</v>
      </c>
      <c r="I4857" s="12" t="str">
        <f aca="false">INDEX(Orders!$G$2:$G$3525,MATCH(B4857,Orders!$A$2:$A$3525,0))</f>
        <v>Cancelled</v>
      </c>
      <c r="J4857" s="16" t="n">
        <f aca="false">D4857*E4857*(1-F4857/100)</f>
        <v>1801.15</v>
      </c>
      <c r="K4857" s="16" t="n">
        <f aca="false">D4857*H4857</f>
        <v>1488.22</v>
      </c>
      <c r="L4857" s="16" t="n">
        <f aca="false">J4857-K4857</f>
        <v>312.93</v>
      </c>
    </row>
    <row r="4858" customFormat="false" ht="15" hidden="false" customHeight="false" outlineLevel="0" collapsed="false">
      <c r="A4858" s="12" t="n">
        <v>4857</v>
      </c>
      <c r="B4858" s="12" t="n">
        <v>2548</v>
      </c>
      <c r="C4858" s="12" t="n">
        <v>179</v>
      </c>
      <c r="D4858" s="12" t="n">
        <v>1</v>
      </c>
      <c r="E4858" s="16" t="n">
        <v>129</v>
      </c>
      <c r="F4858" s="12" t="n">
        <v>15</v>
      </c>
      <c r="G4858" s="12" t="str">
        <f aca="false">INDEX(Products!$C$2:$C$181,MATCH(C4858,Products!$A$2:$A$181,0))</f>
        <v>Books &amp; Stationery</v>
      </c>
      <c r="H4858" s="16" t="n">
        <f aca="false">INDEX(Products!$E$2:$E$181,MATCH(C4858,Products!$A$2:$A$181,0))</f>
        <v>86.06</v>
      </c>
      <c r="I4858" s="12" t="str">
        <f aca="false">INDEX(Orders!$G$2:$G$3525,MATCH(B4858,Orders!$A$2:$A$3525,0))</f>
        <v>Delivered</v>
      </c>
      <c r="J4858" s="16" t="n">
        <f aca="false">D4858*E4858*(1-F4858/100)</f>
        <v>109.65</v>
      </c>
      <c r="K4858" s="16" t="n">
        <f aca="false">D4858*H4858</f>
        <v>86.06</v>
      </c>
      <c r="L4858" s="16" t="n">
        <f aca="false">J4858-K4858</f>
        <v>23.59</v>
      </c>
    </row>
    <row r="4859" customFormat="false" ht="15" hidden="false" customHeight="false" outlineLevel="0" collapsed="false">
      <c r="A4859" s="12" t="n">
        <v>4858</v>
      </c>
      <c r="B4859" s="12" t="n">
        <v>2548</v>
      </c>
      <c r="C4859" s="12" t="n">
        <v>82</v>
      </c>
      <c r="D4859" s="12" t="n">
        <v>1</v>
      </c>
      <c r="E4859" s="16" t="n">
        <v>2019</v>
      </c>
      <c r="F4859" s="12" t="n">
        <v>0</v>
      </c>
      <c r="G4859" s="12" t="str">
        <f aca="false">INDEX(Products!$C$2:$C$181,MATCH(C4859,Products!$A$2:$A$181,0))</f>
        <v>Fashion</v>
      </c>
      <c r="H4859" s="16" t="n">
        <f aca="false">INDEX(Products!$E$2:$E$181,MATCH(C4859,Products!$A$2:$A$181,0))</f>
        <v>1326.8</v>
      </c>
      <c r="I4859" s="12" t="str">
        <f aca="false">INDEX(Orders!$G$2:$G$3525,MATCH(B4859,Orders!$A$2:$A$3525,0))</f>
        <v>Delivered</v>
      </c>
      <c r="J4859" s="16" t="n">
        <f aca="false">D4859*E4859*(1-F4859/100)</f>
        <v>2019</v>
      </c>
      <c r="K4859" s="16" t="n">
        <f aca="false">D4859*H4859</f>
        <v>1326.8</v>
      </c>
      <c r="L4859" s="16" t="n">
        <f aca="false">J4859-K4859</f>
        <v>692.2</v>
      </c>
    </row>
    <row r="4860" customFormat="false" ht="15" hidden="false" customHeight="false" outlineLevel="0" collapsed="false">
      <c r="A4860" s="12" t="n">
        <v>4859</v>
      </c>
      <c r="B4860" s="12" t="n">
        <v>2548</v>
      </c>
      <c r="C4860" s="12" t="n">
        <v>41</v>
      </c>
      <c r="D4860" s="12" t="n">
        <v>1</v>
      </c>
      <c r="E4860" s="16" t="n">
        <v>4379</v>
      </c>
      <c r="F4860" s="12" t="n">
        <v>10</v>
      </c>
      <c r="G4860" s="12" t="str">
        <f aca="false">INDEX(Products!$C$2:$C$181,MATCH(C4860,Products!$A$2:$A$181,0))</f>
        <v>Home &amp; Kitchen</v>
      </c>
      <c r="H4860" s="16" t="n">
        <f aca="false">INDEX(Products!$E$2:$E$181,MATCH(C4860,Products!$A$2:$A$181,0))</f>
        <v>2954.33</v>
      </c>
      <c r="I4860" s="12" t="str">
        <f aca="false">INDEX(Orders!$G$2:$G$3525,MATCH(B4860,Orders!$A$2:$A$3525,0))</f>
        <v>Delivered</v>
      </c>
      <c r="J4860" s="16" t="n">
        <f aca="false">D4860*E4860*(1-F4860/100)</f>
        <v>3941.1</v>
      </c>
      <c r="K4860" s="16" t="n">
        <f aca="false">D4860*H4860</f>
        <v>2954.33</v>
      </c>
      <c r="L4860" s="16" t="n">
        <f aca="false">J4860-K4860</f>
        <v>986.77</v>
      </c>
    </row>
    <row r="4861" customFormat="false" ht="15" hidden="false" customHeight="false" outlineLevel="0" collapsed="false">
      <c r="A4861" s="12" t="n">
        <v>4860</v>
      </c>
      <c r="B4861" s="12" t="n">
        <v>2548</v>
      </c>
      <c r="C4861" s="12" t="n">
        <v>81</v>
      </c>
      <c r="D4861" s="12" t="n">
        <v>1</v>
      </c>
      <c r="E4861" s="16" t="n">
        <v>1299</v>
      </c>
      <c r="F4861" s="12" t="n">
        <v>0</v>
      </c>
      <c r="G4861" s="12" t="str">
        <f aca="false">INDEX(Products!$C$2:$C$181,MATCH(C4861,Products!$A$2:$A$181,0))</f>
        <v>Fashion</v>
      </c>
      <c r="H4861" s="16" t="n">
        <f aca="false">INDEX(Products!$E$2:$E$181,MATCH(C4861,Products!$A$2:$A$181,0))</f>
        <v>878.72</v>
      </c>
      <c r="I4861" s="12" t="str">
        <f aca="false">INDEX(Orders!$G$2:$G$3525,MATCH(B4861,Orders!$A$2:$A$3525,0))</f>
        <v>Delivered</v>
      </c>
      <c r="J4861" s="16" t="n">
        <f aca="false">D4861*E4861*(1-F4861/100)</f>
        <v>1299</v>
      </c>
      <c r="K4861" s="16" t="n">
        <f aca="false">D4861*H4861</f>
        <v>878.72</v>
      </c>
      <c r="L4861" s="16" t="n">
        <f aca="false">J4861-K4861</f>
        <v>420.28</v>
      </c>
    </row>
    <row r="4862" customFormat="false" ht="15" hidden="false" customHeight="false" outlineLevel="0" collapsed="false">
      <c r="A4862" s="12" t="n">
        <v>4861</v>
      </c>
      <c r="B4862" s="12" t="n">
        <v>2549</v>
      </c>
      <c r="C4862" s="12" t="n">
        <v>118</v>
      </c>
      <c r="D4862" s="12" t="n">
        <v>1</v>
      </c>
      <c r="E4862" s="16" t="n">
        <v>479</v>
      </c>
      <c r="F4862" s="12" t="n">
        <v>0</v>
      </c>
      <c r="G4862" s="12" t="str">
        <f aca="false">INDEX(Products!$C$2:$C$181,MATCH(C4862,Products!$A$2:$A$181,0))</f>
        <v>Beauty</v>
      </c>
      <c r="H4862" s="16" t="n">
        <f aca="false">INDEX(Products!$E$2:$E$181,MATCH(C4862,Products!$A$2:$A$181,0))</f>
        <v>332.66</v>
      </c>
      <c r="I4862" s="12" t="str">
        <f aca="false">INDEX(Orders!$G$2:$G$3525,MATCH(B4862,Orders!$A$2:$A$3525,0))</f>
        <v>Delivered</v>
      </c>
      <c r="J4862" s="16" t="n">
        <f aca="false">D4862*E4862*(1-F4862/100)</f>
        <v>479</v>
      </c>
      <c r="K4862" s="16" t="n">
        <f aca="false">D4862*H4862</f>
        <v>332.66</v>
      </c>
      <c r="L4862" s="16" t="n">
        <f aca="false">J4862-K4862</f>
        <v>146.34</v>
      </c>
    </row>
    <row r="4863" customFormat="false" ht="15" hidden="false" customHeight="false" outlineLevel="0" collapsed="false">
      <c r="A4863" s="12" t="n">
        <v>4862</v>
      </c>
      <c r="B4863" s="12" t="n">
        <v>2549</v>
      </c>
      <c r="C4863" s="12" t="n">
        <v>34</v>
      </c>
      <c r="D4863" s="12" t="n">
        <v>1</v>
      </c>
      <c r="E4863" s="16" t="n">
        <v>1059</v>
      </c>
      <c r="F4863" s="12" t="n">
        <v>10</v>
      </c>
      <c r="G4863" s="12" t="str">
        <f aca="false">INDEX(Products!$C$2:$C$181,MATCH(C4863,Products!$A$2:$A$181,0))</f>
        <v>Home &amp; Kitchen</v>
      </c>
      <c r="H4863" s="16" t="n">
        <f aca="false">INDEX(Products!$E$2:$E$181,MATCH(C4863,Products!$A$2:$A$181,0))</f>
        <v>752.36</v>
      </c>
      <c r="I4863" s="12" t="str">
        <f aca="false">INDEX(Orders!$G$2:$G$3525,MATCH(B4863,Orders!$A$2:$A$3525,0))</f>
        <v>Delivered</v>
      </c>
      <c r="J4863" s="16" t="n">
        <f aca="false">D4863*E4863*(1-F4863/100)</f>
        <v>953.1</v>
      </c>
      <c r="K4863" s="16" t="n">
        <f aca="false">D4863*H4863</f>
        <v>752.36</v>
      </c>
      <c r="L4863" s="16" t="n">
        <f aca="false">J4863-K4863</f>
        <v>200.74</v>
      </c>
    </row>
    <row r="4864" customFormat="false" ht="15" hidden="false" customHeight="false" outlineLevel="0" collapsed="false">
      <c r="A4864" s="12" t="n">
        <v>4863</v>
      </c>
      <c r="B4864" s="12" t="n">
        <v>2550</v>
      </c>
      <c r="C4864" s="12" t="n">
        <v>33</v>
      </c>
      <c r="D4864" s="12" t="n">
        <v>1</v>
      </c>
      <c r="E4864" s="16" t="n">
        <v>1699</v>
      </c>
      <c r="F4864" s="12" t="n">
        <v>5</v>
      </c>
      <c r="G4864" s="12" t="str">
        <f aca="false">INDEX(Products!$C$2:$C$181,MATCH(C4864,Products!$A$2:$A$181,0))</f>
        <v>Home &amp; Kitchen</v>
      </c>
      <c r="H4864" s="16" t="n">
        <f aca="false">INDEX(Products!$E$2:$E$181,MATCH(C4864,Products!$A$2:$A$181,0))</f>
        <v>1118.86</v>
      </c>
      <c r="I4864" s="12" t="str">
        <f aca="false">INDEX(Orders!$G$2:$G$3525,MATCH(B4864,Orders!$A$2:$A$3525,0))</f>
        <v>Delivered</v>
      </c>
      <c r="J4864" s="16" t="n">
        <f aca="false">D4864*E4864*(1-F4864/100)</f>
        <v>1614.05</v>
      </c>
      <c r="K4864" s="16" t="n">
        <f aca="false">D4864*H4864</f>
        <v>1118.86</v>
      </c>
      <c r="L4864" s="16" t="n">
        <f aca="false">J4864-K4864</f>
        <v>495.19</v>
      </c>
    </row>
    <row r="4865" customFormat="false" ht="15" hidden="false" customHeight="false" outlineLevel="0" collapsed="false">
      <c r="A4865" s="12" t="n">
        <v>4864</v>
      </c>
      <c r="B4865" s="12" t="n">
        <v>2551</v>
      </c>
      <c r="C4865" s="12" t="n">
        <v>23</v>
      </c>
      <c r="D4865" s="12" t="n">
        <v>2</v>
      </c>
      <c r="E4865" s="16" t="n">
        <v>2159</v>
      </c>
      <c r="F4865" s="12" t="n">
        <v>0</v>
      </c>
      <c r="G4865" s="12" t="str">
        <f aca="false">INDEX(Products!$C$2:$C$181,MATCH(C4865,Products!$A$2:$A$181,0))</f>
        <v>Electronics</v>
      </c>
      <c r="H4865" s="16" t="n">
        <f aca="false">INDEX(Products!$E$2:$E$181,MATCH(C4865,Products!$A$2:$A$181,0))</f>
        <v>1473.53</v>
      </c>
      <c r="I4865" s="12" t="str">
        <f aca="false">INDEX(Orders!$G$2:$G$3525,MATCH(B4865,Orders!$A$2:$A$3525,0))</f>
        <v>Delivered</v>
      </c>
      <c r="J4865" s="16" t="n">
        <f aca="false">D4865*E4865*(1-F4865/100)</f>
        <v>4318</v>
      </c>
      <c r="K4865" s="16" t="n">
        <f aca="false">D4865*H4865</f>
        <v>2947.06</v>
      </c>
      <c r="L4865" s="16" t="n">
        <f aca="false">J4865-K4865</f>
        <v>1370.94</v>
      </c>
    </row>
    <row r="4866" customFormat="false" ht="15" hidden="false" customHeight="false" outlineLevel="0" collapsed="false">
      <c r="A4866" s="12" t="n">
        <v>4865</v>
      </c>
      <c r="B4866" s="12" t="n">
        <v>2551</v>
      </c>
      <c r="C4866" s="12" t="n">
        <v>166</v>
      </c>
      <c r="D4866" s="12" t="n">
        <v>1</v>
      </c>
      <c r="E4866" s="16" t="n">
        <v>389</v>
      </c>
      <c r="F4866" s="12" t="n">
        <v>0</v>
      </c>
      <c r="G4866" s="12" t="str">
        <f aca="false">INDEX(Products!$C$2:$C$181,MATCH(C4866,Products!$A$2:$A$181,0))</f>
        <v>Books &amp; Stationery</v>
      </c>
      <c r="H4866" s="16" t="n">
        <f aca="false">INDEX(Products!$E$2:$E$181,MATCH(C4866,Products!$A$2:$A$181,0))</f>
        <v>272.91</v>
      </c>
      <c r="I4866" s="12" t="str">
        <f aca="false">INDEX(Orders!$G$2:$G$3525,MATCH(B4866,Orders!$A$2:$A$3525,0))</f>
        <v>Delivered</v>
      </c>
      <c r="J4866" s="16" t="n">
        <f aca="false">D4866*E4866*(1-F4866/100)</f>
        <v>389</v>
      </c>
      <c r="K4866" s="16" t="n">
        <f aca="false">D4866*H4866</f>
        <v>272.91</v>
      </c>
      <c r="L4866" s="16" t="n">
        <f aca="false">J4866-K4866</f>
        <v>116.09</v>
      </c>
    </row>
    <row r="4867" customFormat="false" ht="15" hidden="false" customHeight="false" outlineLevel="0" collapsed="false">
      <c r="A4867" s="12" t="n">
        <v>4866</v>
      </c>
      <c r="B4867" s="12" t="n">
        <v>2551</v>
      </c>
      <c r="C4867" s="12" t="n">
        <v>46</v>
      </c>
      <c r="D4867" s="12" t="n">
        <v>1</v>
      </c>
      <c r="E4867" s="16" t="n">
        <v>959</v>
      </c>
      <c r="F4867" s="12" t="n">
        <v>10</v>
      </c>
      <c r="G4867" s="12" t="str">
        <f aca="false">INDEX(Products!$C$2:$C$181,MATCH(C4867,Products!$A$2:$A$181,0))</f>
        <v>Home &amp; Kitchen</v>
      </c>
      <c r="H4867" s="16" t="n">
        <f aca="false">INDEX(Products!$E$2:$E$181,MATCH(C4867,Products!$A$2:$A$181,0))</f>
        <v>664.25</v>
      </c>
      <c r="I4867" s="12" t="str">
        <f aca="false">INDEX(Orders!$G$2:$G$3525,MATCH(B4867,Orders!$A$2:$A$3525,0))</f>
        <v>Delivered</v>
      </c>
      <c r="J4867" s="16" t="n">
        <f aca="false">D4867*E4867*(1-F4867/100)</f>
        <v>863.1</v>
      </c>
      <c r="K4867" s="16" t="n">
        <f aca="false">D4867*H4867</f>
        <v>664.25</v>
      </c>
      <c r="L4867" s="16" t="n">
        <f aca="false">J4867-K4867</f>
        <v>198.85</v>
      </c>
    </row>
    <row r="4868" customFormat="false" ht="15" hidden="false" customHeight="false" outlineLevel="0" collapsed="false">
      <c r="A4868" s="12" t="n">
        <v>4867</v>
      </c>
      <c r="B4868" s="12" t="n">
        <v>2552</v>
      </c>
      <c r="C4868" s="12" t="n">
        <v>45</v>
      </c>
      <c r="D4868" s="12" t="n">
        <v>1</v>
      </c>
      <c r="E4868" s="16" t="n">
        <v>4489</v>
      </c>
      <c r="F4868" s="12" t="n">
        <v>0</v>
      </c>
      <c r="G4868" s="12" t="str">
        <f aca="false">INDEX(Products!$C$2:$C$181,MATCH(C4868,Products!$A$2:$A$181,0))</f>
        <v>Home &amp; Kitchen</v>
      </c>
      <c r="H4868" s="16" t="n">
        <f aca="false">INDEX(Products!$E$2:$E$181,MATCH(C4868,Products!$A$2:$A$181,0))</f>
        <v>2892.9</v>
      </c>
      <c r="I4868" s="12" t="str">
        <f aca="false">INDEX(Orders!$G$2:$G$3525,MATCH(B4868,Orders!$A$2:$A$3525,0))</f>
        <v>Delivered</v>
      </c>
      <c r="J4868" s="16" t="n">
        <f aca="false">D4868*E4868*(1-F4868/100)</f>
        <v>4489</v>
      </c>
      <c r="K4868" s="16" t="n">
        <f aca="false">D4868*H4868</f>
        <v>2892.9</v>
      </c>
      <c r="L4868" s="16" t="n">
        <f aca="false">J4868-K4868</f>
        <v>1596.1</v>
      </c>
    </row>
    <row r="4869" customFormat="false" ht="15" hidden="false" customHeight="false" outlineLevel="0" collapsed="false">
      <c r="A4869" s="12" t="n">
        <v>4868</v>
      </c>
      <c r="B4869" s="12" t="n">
        <v>2553</v>
      </c>
      <c r="C4869" s="12" t="n">
        <v>64</v>
      </c>
      <c r="D4869" s="12" t="n">
        <v>2</v>
      </c>
      <c r="E4869" s="16" t="n">
        <v>2519</v>
      </c>
      <c r="F4869" s="12" t="n">
        <v>0</v>
      </c>
      <c r="G4869" s="12" t="str">
        <f aca="false">INDEX(Products!$C$2:$C$181,MATCH(C4869,Products!$A$2:$A$181,0))</f>
        <v>Fashion</v>
      </c>
      <c r="H4869" s="16" t="n">
        <f aca="false">INDEX(Products!$E$2:$E$181,MATCH(C4869,Products!$A$2:$A$181,0))</f>
        <v>1819.09</v>
      </c>
      <c r="I4869" s="12" t="str">
        <f aca="false">INDEX(Orders!$G$2:$G$3525,MATCH(B4869,Orders!$A$2:$A$3525,0))</f>
        <v>Delivered</v>
      </c>
      <c r="J4869" s="16" t="n">
        <f aca="false">D4869*E4869*(1-F4869/100)</f>
        <v>5038</v>
      </c>
      <c r="K4869" s="16" t="n">
        <f aca="false">D4869*H4869</f>
        <v>3638.18</v>
      </c>
      <c r="L4869" s="16" t="n">
        <f aca="false">J4869-K4869</f>
        <v>1399.82</v>
      </c>
    </row>
    <row r="4870" customFormat="false" ht="15" hidden="false" customHeight="false" outlineLevel="0" collapsed="false">
      <c r="A4870" s="12" t="n">
        <v>4869</v>
      </c>
      <c r="B4870" s="12" t="n">
        <v>2553</v>
      </c>
      <c r="C4870" s="12" t="n">
        <v>152</v>
      </c>
      <c r="D4870" s="12" t="n">
        <v>2</v>
      </c>
      <c r="E4870" s="16" t="n">
        <v>539</v>
      </c>
      <c r="F4870" s="12" t="n">
        <v>0</v>
      </c>
      <c r="G4870" s="12" t="str">
        <f aca="false">INDEX(Products!$C$2:$C$181,MATCH(C4870,Products!$A$2:$A$181,0))</f>
        <v>Books &amp; Stationery</v>
      </c>
      <c r="H4870" s="16" t="n">
        <f aca="false">INDEX(Products!$E$2:$E$181,MATCH(C4870,Products!$A$2:$A$181,0))</f>
        <v>365.16</v>
      </c>
      <c r="I4870" s="12" t="str">
        <f aca="false">INDEX(Orders!$G$2:$G$3525,MATCH(B4870,Orders!$A$2:$A$3525,0))</f>
        <v>Delivered</v>
      </c>
      <c r="J4870" s="16" t="n">
        <f aca="false">D4870*E4870*(1-F4870/100)</f>
        <v>1078</v>
      </c>
      <c r="K4870" s="16" t="n">
        <f aca="false">D4870*H4870</f>
        <v>730.32</v>
      </c>
      <c r="L4870" s="16" t="n">
        <f aca="false">J4870-K4870</f>
        <v>347.68</v>
      </c>
    </row>
    <row r="4871" customFormat="false" ht="15" hidden="false" customHeight="false" outlineLevel="0" collapsed="false">
      <c r="A4871" s="12" t="n">
        <v>4870</v>
      </c>
      <c r="B4871" s="12" t="n">
        <v>2553</v>
      </c>
      <c r="C4871" s="12" t="n">
        <v>58</v>
      </c>
      <c r="D4871" s="12" t="n">
        <v>1</v>
      </c>
      <c r="E4871" s="16" t="n">
        <v>3319</v>
      </c>
      <c r="F4871" s="12" t="n">
        <v>0</v>
      </c>
      <c r="G4871" s="12" t="str">
        <f aca="false">INDEX(Products!$C$2:$C$181,MATCH(C4871,Products!$A$2:$A$181,0))</f>
        <v>Home &amp; Kitchen</v>
      </c>
      <c r="H4871" s="16" t="n">
        <f aca="false">INDEX(Products!$E$2:$E$181,MATCH(C4871,Products!$A$2:$A$181,0))</f>
        <v>2403.93</v>
      </c>
      <c r="I4871" s="12" t="str">
        <f aca="false">INDEX(Orders!$G$2:$G$3525,MATCH(B4871,Orders!$A$2:$A$3525,0))</f>
        <v>Delivered</v>
      </c>
      <c r="J4871" s="16" t="n">
        <f aca="false">D4871*E4871*(1-F4871/100)</f>
        <v>3319</v>
      </c>
      <c r="K4871" s="16" t="n">
        <f aca="false">D4871*H4871</f>
        <v>2403.93</v>
      </c>
      <c r="L4871" s="16" t="n">
        <f aca="false">J4871-K4871</f>
        <v>915.07</v>
      </c>
    </row>
    <row r="4872" customFormat="false" ht="15" hidden="false" customHeight="false" outlineLevel="0" collapsed="false">
      <c r="A4872" s="12" t="n">
        <v>4871</v>
      </c>
      <c r="B4872" s="12" t="n">
        <v>2553</v>
      </c>
      <c r="C4872" s="12" t="n">
        <v>81</v>
      </c>
      <c r="D4872" s="12" t="n">
        <v>1</v>
      </c>
      <c r="E4872" s="16" t="n">
        <v>1299</v>
      </c>
      <c r="F4872" s="12" t="n">
        <v>0</v>
      </c>
      <c r="G4872" s="12" t="str">
        <f aca="false">INDEX(Products!$C$2:$C$181,MATCH(C4872,Products!$A$2:$A$181,0))</f>
        <v>Fashion</v>
      </c>
      <c r="H4872" s="16" t="n">
        <f aca="false">INDEX(Products!$E$2:$E$181,MATCH(C4872,Products!$A$2:$A$181,0))</f>
        <v>878.72</v>
      </c>
      <c r="I4872" s="12" t="str">
        <f aca="false">INDEX(Orders!$G$2:$G$3525,MATCH(B4872,Orders!$A$2:$A$3525,0))</f>
        <v>Delivered</v>
      </c>
      <c r="J4872" s="16" t="n">
        <f aca="false">D4872*E4872*(1-F4872/100)</f>
        <v>1299</v>
      </c>
      <c r="K4872" s="16" t="n">
        <f aca="false">D4872*H4872</f>
        <v>878.72</v>
      </c>
      <c r="L4872" s="16" t="n">
        <f aca="false">J4872-K4872</f>
        <v>420.28</v>
      </c>
    </row>
    <row r="4873" customFormat="false" ht="15" hidden="false" customHeight="false" outlineLevel="0" collapsed="false">
      <c r="A4873" s="12" t="n">
        <v>4872</v>
      </c>
      <c r="B4873" s="12" t="n">
        <v>2554</v>
      </c>
      <c r="C4873" s="12" t="n">
        <v>169</v>
      </c>
      <c r="D4873" s="12" t="n">
        <v>1</v>
      </c>
      <c r="E4873" s="16" t="n">
        <v>789</v>
      </c>
      <c r="F4873" s="12" t="n">
        <v>5</v>
      </c>
      <c r="G4873" s="12" t="str">
        <f aca="false">INDEX(Products!$C$2:$C$181,MATCH(C4873,Products!$A$2:$A$181,0))</f>
        <v>Books &amp; Stationery</v>
      </c>
      <c r="H4873" s="16" t="n">
        <f aca="false">INDEX(Products!$E$2:$E$181,MATCH(C4873,Products!$A$2:$A$181,0))</f>
        <v>544.99</v>
      </c>
      <c r="I4873" s="12" t="str">
        <f aca="false">INDEX(Orders!$G$2:$G$3525,MATCH(B4873,Orders!$A$2:$A$3525,0))</f>
        <v>Returned</v>
      </c>
      <c r="J4873" s="16" t="n">
        <f aca="false">D4873*E4873*(1-F4873/100)</f>
        <v>749.55</v>
      </c>
      <c r="K4873" s="16" t="n">
        <f aca="false">D4873*H4873</f>
        <v>544.99</v>
      </c>
      <c r="L4873" s="16" t="n">
        <f aca="false">J4873-K4873</f>
        <v>204.56</v>
      </c>
    </row>
    <row r="4874" customFormat="false" ht="15" hidden="false" customHeight="false" outlineLevel="0" collapsed="false">
      <c r="A4874" s="12" t="n">
        <v>4873</v>
      </c>
      <c r="B4874" s="12" t="n">
        <v>2555</v>
      </c>
      <c r="C4874" s="12" t="n">
        <v>169</v>
      </c>
      <c r="D4874" s="12" t="n">
        <v>3</v>
      </c>
      <c r="E4874" s="16" t="n">
        <v>789</v>
      </c>
      <c r="F4874" s="12" t="n">
        <v>0</v>
      </c>
      <c r="G4874" s="12" t="str">
        <f aca="false">INDEX(Products!$C$2:$C$181,MATCH(C4874,Products!$A$2:$A$181,0))</f>
        <v>Books &amp; Stationery</v>
      </c>
      <c r="H4874" s="16" t="n">
        <f aca="false">INDEX(Products!$E$2:$E$181,MATCH(C4874,Products!$A$2:$A$181,0))</f>
        <v>544.99</v>
      </c>
      <c r="I4874" s="12" t="str">
        <f aca="false">INDEX(Orders!$G$2:$G$3525,MATCH(B4874,Orders!$A$2:$A$3525,0))</f>
        <v>Delivered</v>
      </c>
      <c r="J4874" s="16" t="n">
        <f aca="false">D4874*E4874*(1-F4874/100)</f>
        <v>2367</v>
      </c>
      <c r="K4874" s="16" t="n">
        <f aca="false">D4874*H4874</f>
        <v>1634.97</v>
      </c>
      <c r="L4874" s="16" t="n">
        <f aca="false">J4874-K4874</f>
        <v>732.03</v>
      </c>
    </row>
    <row r="4875" customFormat="false" ht="15" hidden="false" customHeight="false" outlineLevel="0" collapsed="false">
      <c r="A4875" s="12" t="n">
        <v>4874</v>
      </c>
      <c r="B4875" s="12" t="n">
        <v>2556</v>
      </c>
      <c r="C4875" s="12" t="n">
        <v>121</v>
      </c>
      <c r="D4875" s="12" t="n">
        <v>1</v>
      </c>
      <c r="E4875" s="16" t="n">
        <v>3789</v>
      </c>
      <c r="F4875" s="12" t="n">
        <v>0</v>
      </c>
      <c r="G4875" s="12" t="str">
        <f aca="false">INDEX(Products!$C$2:$C$181,MATCH(C4875,Products!$A$2:$A$181,0))</f>
        <v>Sports &amp; Fitness</v>
      </c>
      <c r="H4875" s="16" t="n">
        <f aca="false">INDEX(Products!$E$2:$E$181,MATCH(C4875,Products!$A$2:$A$181,0))</f>
        <v>2806.84</v>
      </c>
      <c r="I4875" s="12" t="str">
        <f aca="false">INDEX(Orders!$G$2:$G$3525,MATCH(B4875,Orders!$A$2:$A$3525,0))</f>
        <v>Delivered</v>
      </c>
      <c r="J4875" s="16" t="n">
        <f aca="false">D4875*E4875*(1-F4875/100)</f>
        <v>3789</v>
      </c>
      <c r="K4875" s="16" t="n">
        <f aca="false">D4875*H4875</f>
        <v>2806.84</v>
      </c>
      <c r="L4875" s="16" t="n">
        <f aca="false">J4875-K4875</f>
        <v>982.16</v>
      </c>
    </row>
    <row r="4876" customFormat="false" ht="15" hidden="false" customHeight="false" outlineLevel="0" collapsed="false">
      <c r="A4876" s="12" t="n">
        <v>4875</v>
      </c>
      <c r="B4876" s="12" t="n">
        <v>2556</v>
      </c>
      <c r="C4876" s="12" t="n">
        <v>90</v>
      </c>
      <c r="D4876" s="12" t="n">
        <v>3</v>
      </c>
      <c r="E4876" s="16" t="n">
        <v>2839</v>
      </c>
      <c r="F4876" s="12" t="n">
        <v>10</v>
      </c>
      <c r="G4876" s="12" t="str">
        <f aca="false">INDEX(Products!$C$2:$C$181,MATCH(C4876,Products!$A$2:$A$181,0))</f>
        <v>Fashion</v>
      </c>
      <c r="H4876" s="16" t="n">
        <f aca="false">INDEX(Products!$E$2:$E$181,MATCH(C4876,Products!$A$2:$A$181,0))</f>
        <v>1639.53</v>
      </c>
      <c r="I4876" s="12" t="str">
        <f aca="false">INDEX(Orders!$G$2:$G$3525,MATCH(B4876,Orders!$A$2:$A$3525,0))</f>
        <v>Delivered</v>
      </c>
      <c r="J4876" s="16" t="n">
        <f aca="false">D4876*E4876*(1-F4876/100)</f>
        <v>7665.3</v>
      </c>
      <c r="K4876" s="16" t="n">
        <f aca="false">D4876*H4876</f>
        <v>4918.59</v>
      </c>
      <c r="L4876" s="16" t="n">
        <f aca="false">J4876-K4876</f>
        <v>2746.71</v>
      </c>
    </row>
    <row r="4877" customFormat="false" ht="15" hidden="false" customHeight="false" outlineLevel="0" collapsed="false">
      <c r="A4877" s="12" t="n">
        <v>4876</v>
      </c>
      <c r="B4877" s="12" t="n">
        <v>2556</v>
      </c>
      <c r="C4877" s="12" t="n">
        <v>97</v>
      </c>
      <c r="D4877" s="12" t="n">
        <v>1</v>
      </c>
      <c r="E4877" s="16" t="n">
        <v>1649</v>
      </c>
      <c r="F4877" s="12" t="n">
        <v>0</v>
      </c>
      <c r="G4877" s="12" t="str">
        <f aca="false">INDEX(Products!$C$2:$C$181,MATCH(C4877,Products!$A$2:$A$181,0))</f>
        <v>Beauty</v>
      </c>
      <c r="H4877" s="16" t="n">
        <f aca="false">INDEX(Products!$E$2:$E$181,MATCH(C4877,Products!$A$2:$A$181,0))</f>
        <v>1115.75</v>
      </c>
      <c r="I4877" s="12" t="str">
        <f aca="false">INDEX(Orders!$G$2:$G$3525,MATCH(B4877,Orders!$A$2:$A$3525,0))</f>
        <v>Delivered</v>
      </c>
      <c r="J4877" s="16" t="n">
        <f aca="false">D4877*E4877*(1-F4877/100)</f>
        <v>1649</v>
      </c>
      <c r="K4877" s="16" t="n">
        <f aca="false">D4877*H4877</f>
        <v>1115.75</v>
      </c>
      <c r="L4877" s="16" t="n">
        <f aca="false">J4877-K4877</f>
        <v>533.25</v>
      </c>
    </row>
    <row r="4878" customFormat="false" ht="15" hidden="false" customHeight="false" outlineLevel="0" collapsed="false">
      <c r="A4878" s="12" t="n">
        <v>4877</v>
      </c>
      <c r="B4878" s="12" t="n">
        <v>2556</v>
      </c>
      <c r="C4878" s="12" t="n">
        <v>65</v>
      </c>
      <c r="D4878" s="12" t="n">
        <v>1</v>
      </c>
      <c r="E4878" s="16" t="n">
        <v>329</v>
      </c>
      <c r="F4878" s="12" t="n">
        <v>20</v>
      </c>
      <c r="G4878" s="12" t="str">
        <f aca="false">INDEX(Products!$C$2:$C$181,MATCH(C4878,Products!$A$2:$A$181,0))</f>
        <v>Fashion</v>
      </c>
      <c r="H4878" s="16" t="n">
        <f aca="false">INDEX(Products!$E$2:$E$181,MATCH(C4878,Products!$A$2:$A$181,0))</f>
        <v>214.56</v>
      </c>
      <c r="I4878" s="12" t="str">
        <f aca="false">INDEX(Orders!$G$2:$G$3525,MATCH(B4878,Orders!$A$2:$A$3525,0))</f>
        <v>Delivered</v>
      </c>
      <c r="J4878" s="16" t="n">
        <f aca="false">D4878*E4878*(1-F4878/100)</f>
        <v>263.2</v>
      </c>
      <c r="K4878" s="16" t="n">
        <f aca="false">D4878*H4878</f>
        <v>214.56</v>
      </c>
      <c r="L4878" s="16" t="n">
        <f aca="false">J4878-K4878</f>
        <v>48.64</v>
      </c>
    </row>
    <row r="4879" customFormat="false" ht="15" hidden="false" customHeight="false" outlineLevel="0" collapsed="false">
      <c r="A4879" s="12" t="n">
        <v>4878</v>
      </c>
      <c r="B4879" s="12" t="n">
        <v>2557</v>
      </c>
      <c r="C4879" s="12" t="n">
        <v>33</v>
      </c>
      <c r="D4879" s="12" t="n">
        <v>1</v>
      </c>
      <c r="E4879" s="16" t="n">
        <v>1699</v>
      </c>
      <c r="F4879" s="12" t="n">
        <v>10</v>
      </c>
      <c r="G4879" s="12" t="str">
        <f aca="false">INDEX(Products!$C$2:$C$181,MATCH(C4879,Products!$A$2:$A$181,0))</f>
        <v>Home &amp; Kitchen</v>
      </c>
      <c r="H4879" s="16" t="n">
        <f aca="false">INDEX(Products!$E$2:$E$181,MATCH(C4879,Products!$A$2:$A$181,0))</f>
        <v>1118.86</v>
      </c>
      <c r="I4879" s="12" t="str">
        <f aca="false">INDEX(Orders!$G$2:$G$3525,MATCH(B4879,Orders!$A$2:$A$3525,0))</f>
        <v>Delivered</v>
      </c>
      <c r="J4879" s="16" t="n">
        <f aca="false">D4879*E4879*(1-F4879/100)</f>
        <v>1529.1</v>
      </c>
      <c r="K4879" s="16" t="n">
        <f aca="false">D4879*H4879</f>
        <v>1118.86</v>
      </c>
      <c r="L4879" s="16" t="n">
        <f aca="false">J4879-K4879</f>
        <v>410.24</v>
      </c>
    </row>
    <row r="4880" customFormat="false" ht="15" hidden="false" customHeight="false" outlineLevel="0" collapsed="false">
      <c r="A4880" s="12" t="n">
        <v>4879</v>
      </c>
      <c r="B4880" s="12" t="n">
        <v>2558</v>
      </c>
      <c r="C4880" s="12" t="n">
        <v>68</v>
      </c>
      <c r="D4880" s="12" t="n">
        <v>1</v>
      </c>
      <c r="E4880" s="16" t="n">
        <v>2859</v>
      </c>
      <c r="F4880" s="12" t="n">
        <v>0</v>
      </c>
      <c r="G4880" s="12" t="str">
        <f aca="false">INDEX(Products!$C$2:$C$181,MATCH(C4880,Products!$A$2:$A$181,0))</f>
        <v>Fashion</v>
      </c>
      <c r="H4880" s="16" t="n">
        <f aca="false">INDEX(Products!$E$2:$E$181,MATCH(C4880,Products!$A$2:$A$181,0))</f>
        <v>1757.26</v>
      </c>
      <c r="I4880" s="12" t="str">
        <f aca="false">INDEX(Orders!$G$2:$G$3525,MATCH(B4880,Orders!$A$2:$A$3525,0))</f>
        <v>Delivered</v>
      </c>
      <c r="J4880" s="16" t="n">
        <f aca="false">D4880*E4880*(1-F4880/100)</f>
        <v>2859</v>
      </c>
      <c r="K4880" s="16" t="n">
        <f aca="false">D4880*H4880</f>
        <v>1757.26</v>
      </c>
      <c r="L4880" s="16" t="n">
        <f aca="false">J4880-K4880</f>
        <v>1101.74</v>
      </c>
    </row>
    <row r="4881" customFormat="false" ht="15" hidden="false" customHeight="false" outlineLevel="0" collapsed="false">
      <c r="A4881" s="12" t="n">
        <v>4880</v>
      </c>
      <c r="B4881" s="12" t="n">
        <v>2559</v>
      </c>
      <c r="C4881" s="12" t="n">
        <v>70</v>
      </c>
      <c r="D4881" s="12" t="n">
        <v>1</v>
      </c>
      <c r="E4881" s="16" t="n">
        <v>1289</v>
      </c>
      <c r="F4881" s="12" t="n">
        <v>15</v>
      </c>
      <c r="G4881" s="12" t="str">
        <f aca="false">INDEX(Products!$C$2:$C$181,MATCH(C4881,Products!$A$2:$A$181,0))</f>
        <v>Fashion</v>
      </c>
      <c r="H4881" s="16" t="n">
        <f aca="false">INDEX(Products!$E$2:$E$181,MATCH(C4881,Products!$A$2:$A$181,0))</f>
        <v>959.48</v>
      </c>
      <c r="I4881" s="12" t="str">
        <f aca="false">INDEX(Orders!$G$2:$G$3525,MATCH(B4881,Orders!$A$2:$A$3525,0))</f>
        <v>Delivered</v>
      </c>
      <c r="J4881" s="16" t="n">
        <f aca="false">D4881*E4881*(1-F4881/100)</f>
        <v>1095.65</v>
      </c>
      <c r="K4881" s="16" t="n">
        <f aca="false">D4881*H4881</f>
        <v>959.48</v>
      </c>
      <c r="L4881" s="16" t="n">
        <f aca="false">J4881-K4881</f>
        <v>136.17</v>
      </c>
    </row>
    <row r="4882" customFormat="false" ht="15" hidden="false" customHeight="false" outlineLevel="0" collapsed="false">
      <c r="A4882" s="12" t="n">
        <v>4881</v>
      </c>
      <c r="B4882" s="12" t="n">
        <v>2559</v>
      </c>
      <c r="C4882" s="12" t="n">
        <v>123</v>
      </c>
      <c r="D4882" s="12" t="n">
        <v>1</v>
      </c>
      <c r="E4882" s="16" t="n">
        <v>319</v>
      </c>
      <c r="F4882" s="12" t="n">
        <v>0</v>
      </c>
      <c r="G4882" s="12" t="str">
        <f aca="false">INDEX(Products!$C$2:$C$181,MATCH(C4882,Products!$A$2:$A$181,0))</f>
        <v>Sports &amp; Fitness</v>
      </c>
      <c r="H4882" s="16" t="n">
        <f aca="false">INDEX(Products!$E$2:$E$181,MATCH(C4882,Products!$A$2:$A$181,0))</f>
        <v>234.68</v>
      </c>
      <c r="I4882" s="12" t="str">
        <f aca="false">INDEX(Orders!$G$2:$G$3525,MATCH(B4882,Orders!$A$2:$A$3525,0))</f>
        <v>Delivered</v>
      </c>
      <c r="J4882" s="16" t="n">
        <f aca="false">D4882*E4882*(1-F4882/100)</f>
        <v>319</v>
      </c>
      <c r="K4882" s="16" t="n">
        <f aca="false">D4882*H4882</f>
        <v>234.68</v>
      </c>
      <c r="L4882" s="16" t="n">
        <f aca="false">J4882-K4882</f>
        <v>84.32</v>
      </c>
    </row>
    <row r="4883" customFormat="false" ht="15" hidden="false" customHeight="false" outlineLevel="0" collapsed="false">
      <c r="A4883" s="12" t="n">
        <v>4882</v>
      </c>
      <c r="B4883" s="12" t="n">
        <v>2560</v>
      </c>
      <c r="C4883" s="12" t="n">
        <v>118</v>
      </c>
      <c r="D4883" s="12" t="n">
        <v>1</v>
      </c>
      <c r="E4883" s="16" t="n">
        <v>479</v>
      </c>
      <c r="F4883" s="12" t="n">
        <v>0</v>
      </c>
      <c r="G4883" s="12" t="str">
        <f aca="false">INDEX(Products!$C$2:$C$181,MATCH(C4883,Products!$A$2:$A$181,0))</f>
        <v>Beauty</v>
      </c>
      <c r="H4883" s="16" t="n">
        <f aca="false">INDEX(Products!$E$2:$E$181,MATCH(C4883,Products!$A$2:$A$181,0))</f>
        <v>332.66</v>
      </c>
      <c r="I4883" s="12" t="str">
        <f aca="false">INDEX(Orders!$G$2:$G$3525,MATCH(B4883,Orders!$A$2:$A$3525,0))</f>
        <v>Delivered</v>
      </c>
      <c r="J4883" s="16" t="n">
        <f aca="false">D4883*E4883*(1-F4883/100)</f>
        <v>479</v>
      </c>
      <c r="K4883" s="16" t="n">
        <f aca="false">D4883*H4883</f>
        <v>332.66</v>
      </c>
      <c r="L4883" s="16" t="n">
        <f aca="false">J4883-K4883</f>
        <v>146.34</v>
      </c>
    </row>
    <row r="4884" customFormat="false" ht="15" hidden="false" customHeight="false" outlineLevel="0" collapsed="false">
      <c r="A4884" s="12" t="n">
        <v>4883</v>
      </c>
      <c r="B4884" s="12" t="n">
        <v>2560</v>
      </c>
      <c r="C4884" s="12" t="n">
        <v>165</v>
      </c>
      <c r="D4884" s="12" t="n">
        <v>1</v>
      </c>
      <c r="E4884" s="16" t="n">
        <v>449</v>
      </c>
      <c r="F4884" s="12" t="n">
        <v>0</v>
      </c>
      <c r="G4884" s="12" t="str">
        <f aca="false">INDEX(Products!$C$2:$C$181,MATCH(C4884,Products!$A$2:$A$181,0))</f>
        <v>Books &amp; Stationery</v>
      </c>
      <c r="H4884" s="16" t="n">
        <f aca="false">INDEX(Products!$E$2:$E$181,MATCH(C4884,Products!$A$2:$A$181,0))</f>
        <v>269.2</v>
      </c>
      <c r="I4884" s="12" t="str">
        <f aca="false">INDEX(Orders!$G$2:$G$3525,MATCH(B4884,Orders!$A$2:$A$3525,0))</f>
        <v>Delivered</v>
      </c>
      <c r="J4884" s="16" t="n">
        <f aca="false">D4884*E4884*(1-F4884/100)</f>
        <v>449</v>
      </c>
      <c r="K4884" s="16" t="n">
        <f aca="false">D4884*H4884</f>
        <v>269.2</v>
      </c>
      <c r="L4884" s="16" t="n">
        <f aca="false">J4884-K4884</f>
        <v>179.8</v>
      </c>
    </row>
    <row r="4885" customFormat="false" ht="15" hidden="false" customHeight="false" outlineLevel="0" collapsed="false">
      <c r="A4885" s="12" t="n">
        <v>4884</v>
      </c>
      <c r="B4885" s="12" t="n">
        <v>2561</v>
      </c>
      <c r="C4885" s="12" t="n">
        <v>159</v>
      </c>
      <c r="D4885" s="12" t="n">
        <v>1</v>
      </c>
      <c r="E4885" s="16" t="n">
        <v>439</v>
      </c>
      <c r="F4885" s="12" t="n">
        <v>0</v>
      </c>
      <c r="G4885" s="12" t="str">
        <f aca="false">INDEX(Products!$C$2:$C$181,MATCH(C4885,Products!$A$2:$A$181,0))</f>
        <v>Books &amp; Stationery</v>
      </c>
      <c r="H4885" s="16" t="n">
        <f aca="false">INDEX(Products!$E$2:$E$181,MATCH(C4885,Products!$A$2:$A$181,0))</f>
        <v>256.67</v>
      </c>
      <c r="I4885" s="12" t="str">
        <f aca="false">INDEX(Orders!$G$2:$G$3525,MATCH(B4885,Orders!$A$2:$A$3525,0))</f>
        <v>Delivered</v>
      </c>
      <c r="J4885" s="16" t="n">
        <f aca="false">D4885*E4885*(1-F4885/100)</f>
        <v>439</v>
      </c>
      <c r="K4885" s="16" t="n">
        <f aca="false">D4885*H4885</f>
        <v>256.67</v>
      </c>
      <c r="L4885" s="16" t="n">
        <f aca="false">J4885-K4885</f>
        <v>182.33</v>
      </c>
    </row>
    <row r="4886" customFormat="false" ht="15" hidden="false" customHeight="false" outlineLevel="0" collapsed="false">
      <c r="A4886" s="12" t="n">
        <v>4885</v>
      </c>
      <c r="B4886" s="12" t="n">
        <v>2562</v>
      </c>
      <c r="C4886" s="12" t="n">
        <v>62</v>
      </c>
      <c r="D4886" s="12" t="n">
        <v>1</v>
      </c>
      <c r="E4886" s="16" t="n">
        <v>1169</v>
      </c>
      <c r="F4886" s="12" t="n">
        <v>20</v>
      </c>
      <c r="G4886" s="12" t="str">
        <f aca="false">INDEX(Products!$C$2:$C$181,MATCH(C4886,Products!$A$2:$A$181,0))</f>
        <v>Fashion</v>
      </c>
      <c r="H4886" s="16" t="n">
        <f aca="false">INDEX(Products!$E$2:$E$181,MATCH(C4886,Products!$A$2:$A$181,0))</f>
        <v>668.68</v>
      </c>
      <c r="I4886" s="12" t="str">
        <f aca="false">INDEX(Orders!$G$2:$G$3525,MATCH(B4886,Orders!$A$2:$A$3525,0))</f>
        <v>Delivered</v>
      </c>
      <c r="J4886" s="16" t="n">
        <f aca="false">D4886*E4886*(1-F4886/100)</f>
        <v>935.2</v>
      </c>
      <c r="K4886" s="16" t="n">
        <f aca="false">D4886*H4886</f>
        <v>668.68</v>
      </c>
      <c r="L4886" s="16" t="n">
        <f aca="false">J4886-K4886</f>
        <v>266.52</v>
      </c>
    </row>
    <row r="4887" customFormat="false" ht="15" hidden="false" customHeight="false" outlineLevel="0" collapsed="false">
      <c r="A4887" s="12" t="n">
        <v>4886</v>
      </c>
      <c r="B4887" s="12" t="n">
        <v>2562</v>
      </c>
      <c r="C4887" s="12" t="n">
        <v>34</v>
      </c>
      <c r="D4887" s="12" t="n">
        <v>3</v>
      </c>
      <c r="E4887" s="16" t="n">
        <v>1059</v>
      </c>
      <c r="F4887" s="12" t="n">
        <v>0</v>
      </c>
      <c r="G4887" s="12" t="str">
        <f aca="false">INDEX(Products!$C$2:$C$181,MATCH(C4887,Products!$A$2:$A$181,0))</f>
        <v>Home &amp; Kitchen</v>
      </c>
      <c r="H4887" s="16" t="n">
        <f aca="false">INDEX(Products!$E$2:$E$181,MATCH(C4887,Products!$A$2:$A$181,0))</f>
        <v>752.36</v>
      </c>
      <c r="I4887" s="12" t="str">
        <f aca="false">INDEX(Orders!$G$2:$G$3525,MATCH(B4887,Orders!$A$2:$A$3525,0))</f>
        <v>Delivered</v>
      </c>
      <c r="J4887" s="16" t="n">
        <f aca="false">D4887*E4887*(1-F4887/100)</f>
        <v>3177</v>
      </c>
      <c r="K4887" s="16" t="n">
        <f aca="false">D4887*H4887</f>
        <v>2257.08</v>
      </c>
      <c r="L4887" s="16" t="n">
        <f aca="false">J4887-K4887</f>
        <v>919.92</v>
      </c>
    </row>
    <row r="4888" customFormat="false" ht="15" hidden="false" customHeight="false" outlineLevel="0" collapsed="false">
      <c r="A4888" s="12" t="n">
        <v>4887</v>
      </c>
      <c r="B4888" s="12" t="n">
        <v>2562</v>
      </c>
      <c r="C4888" s="12" t="n">
        <v>85</v>
      </c>
      <c r="D4888" s="12" t="n">
        <v>1</v>
      </c>
      <c r="E4888" s="16" t="n">
        <v>419</v>
      </c>
      <c r="F4888" s="12" t="n">
        <v>15</v>
      </c>
      <c r="G4888" s="12" t="str">
        <f aca="false">INDEX(Products!$C$2:$C$181,MATCH(C4888,Products!$A$2:$A$181,0))</f>
        <v>Fashion</v>
      </c>
      <c r="H4888" s="16" t="n">
        <f aca="false">INDEX(Products!$E$2:$E$181,MATCH(C4888,Products!$A$2:$A$181,0))</f>
        <v>279.97</v>
      </c>
      <c r="I4888" s="12" t="str">
        <f aca="false">INDEX(Orders!$G$2:$G$3525,MATCH(B4888,Orders!$A$2:$A$3525,0))</f>
        <v>Delivered</v>
      </c>
      <c r="J4888" s="16" t="n">
        <f aca="false">D4888*E4888*(1-F4888/100)</f>
        <v>356.15</v>
      </c>
      <c r="K4888" s="16" t="n">
        <f aca="false">D4888*H4888</f>
        <v>279.97</v>
      </c>
      <c r="L4888" s="16" t="n">
        <f aca="false">J4888-K4888</f>
        <v>76.18</v>
      </c>
    </row>
    <row r="4889" customFormat="false" ht="15" hidden="false" customHeight="false" outlineLevel="0" collapsed="false">
      <c r="A4889" s="12" t="n">
        <v>4888</v>
      </c>
      <c r="B4889" s="12" t="n">
        <v>2563</v>
      </c>
      <c r="C4889" s="12" t="n">
        <v>152</v>
      </c>
      <c r="D4889" s="12" t="n">
        <v>1</v>
      </c>
      <c r="E4889" s="16" t="n">
        <v>539</v>
      </c>
      <c r="F4889" s="12" t="n">
        <v>20</v>
      </c>
      <c r="G4889" s="12" t="str">
        <f aca="false">INDEX(Products!$C$2:$C$181,MATCH(C4889,Products!$A$2:$A$181,0))</f>
        <v>Books &amp; Stationery</v>
      </c>
      <c r="H4889" s="16" t="n">
        <f aca="false">INDEX(Products!$E$2:$E$181,MATCH(C4889,Products!$A$2:$A$181,0))</f>
        <v>365.16</v>
      </c>
      <c r="I4889" s="12" t="str">
        <f aca="false">INDEX(Orders!$G$2:$G$3525,MATCH(B4889,Orders!$A$2:$A$3525,0))</f>
        <v>Delivered</v>
      </c>
      <c r="J4889" s="16" t="n">
        <f aca="false">D4889*E4889*(1-F4889/100)</f>
        <v>431.2</v>
      </c>
      <c r="K4889" s="16" t="n">
        <f aca="false">D4889*H4889</f>
        <v>365.16</v>
      </c>
      <c r="L4889" s="16" t="n">
        <f aca="false">J4889-K4889</f>
        <v>66.04</v>
      </c>
    </row>
    <row r="4890" customFormat="false" ht="15" hidden="false" customHeight="false" outlineLevel="0" collapsed="false">
      <c r="A4890" s="12" t="n">
        <v>4889</v>
      </c>
      <c r="B4890" s="12" t="n">
        <v>2563</v>
      </c>
      <c r="C4890" s="12" t="n">
        <v>135</v>
      </c>
      <c r="D4890" s="12" t="n">
        <v>1</v>
      </c>
      <c r="E4890" s="16" t="n">
        <v>1609</v>
      </c>
      <c r="F4890" s="12" t="n">
        <v>0</v>
      </c>
      <c r="G4890" s="12" t="str">
        <f aca="false">INDEX(Products!$C$2:$C$181,MATCH(C4890,Products!$A$2:$A$181,0))</f>
        <v>Sports &amp; Fitness</v>
      </c>
      <c r="H4890" s="16" t="n">
        <f aca="false">INDEX(Products!$E$2:$E$181,MATCH(C4890,Products!$A$2:$A$181,0))</f>
        <v>979.43</v>
      </c>
      <c r="I4890" s="12" t="str">
        <f aca="false">INDEX(Orders!$G$2:$G$3525,MATCH(B4890,Orders!$A$2:$A$3525,0))</f>
        <v>Delivered</v>
      </c>
      <c r="J4890" s="16" t="n">
        <f aca="false">D4890*E4890*(1-F4890/100)</f>
        <v>1609</v>
      </c>
      <c r="K4890" s="16" t="n">
        <f aca="false">D4890*H4890</f>
        <v>979.43</v>
      </c>
      <c r="L4890" s="16" t="n">
        <f aca="false">J4890-K4890</f>
        <v>629.57</v>
      </c>
    </row>
    <row r="4891" customFormat="false" ht="15" hidden="false" customHeight="false" outlineLevel="0" collapsed="false">
      <c r="A4891" s="12" t="n">
        <v>4890</v>
      </c>
      <c r="B4891" s="12" t="n">
        <v>2563</v>
      </c>
      <c r="C4891" s="12" t="n">
        <v>141</v>
      </c>
      <c r="D4891" s="12" t="n">
        <v>1</v>
      </c>
      <c r="E4891" s="16" t="n">
        <v>3599</v>
      </c>
      <c r="F4891" s="12" t="n">
        <v>5</v>
      </c>
      <c r="G4891" s="12" t="str">
        <f aca="false">INDEX(Products!$C$2:$C$181,MATCH(C4891,Products!$A$2:$A$181,0))</f>
        <v>Sports &amp; Fitness</v>
      </c>
      <c r="H4891" s="16" t="n">
        <f aca="false">INDEX(Products!$E$2:$E$181,MATCH(C4891,Products!$A$2:$A$181,0))</f>
        <v>2222.74</v>
      </c>
      <c r="I4891" s="12" t="str">
        <f aca="false">INDEX(Orders!$G$2:$G$3525,MATCH(B4891,Orders!$A$2:$A$3525,0))</f>
        <v>Delivered</v>
      </c>
      <c r="J4891" s="16" t="n">
        <f aca="false">D4891*E4891*(1-F4891/100)</f>
        <v>3419.05</v>
      </c>
      <c r="K4891" s="16" t="n">
        <f aca="false">D4891*H4891</f>
        <v>2222.74</v>
      </c>
      <c r="L4891" s="16" t="n">
        <f aca="false">J4891-K4891</f>
        <v>1196.31</v>
      </c>
    </row>
    <row r="4892" customFormat="false" ht="15" hidden="false" customHeight="false" outlineLevel="0" collapsed="false">
      <c r="A4892" s="12" t="n">
        <v>4891</v>
      </c>
      <c r="B4892" s="12" t="n">
        <v>2564</v>
      </c>
      <c r="C4892" s="12" t="n">
        <v>138</v>
      </c>
      <c r="D4892" s="12" t="n">
        <v>3</v>
      </c>
      <c r="E4892" s="16" t="n">
        <v>2179</v>
      </c>
      <c r="F4892" s="12" t="n">
        <v>5</v>
      </c>
      <c r="G4892" s="12" t="str">
        <f aca="false">INDEX(Products!$C$2:$C$181,MATCH(C4892,Products!$A$2:$A$181,0))</f>
        <v>Sports &amp; Fitness</v>
      </c>
      <c r="H4892" s="16" t="n">
        <f aca="false">INDEX(Products!$E$2:$E$181,MATCH(C4892,Products!$A$2:$A$181,0))</f>
        <v>1417.01</v>
      </c>
      <c r="I4892" s="12" t="str">
        <f aca="false">INDEX(Orders!$G$2:$G$3525,MATCH(B4892,Orders!$A$2:$A$3525,0))</f>
        <v>Cancelled</v>
      </c>
      <c r="J4892" s="16" t="n">
        <f aca="false">D4892*E4892*(1-F4892/100)</f>
        <v>6210.15</v>
      </c>
      <c r="K4892" s="16" t="n">
        <f aca="false">D4892*H4892</f>
        <v>4251.03</v>
      </c>
      <c r="L4892" s="16" t="n">
        <f aca="false">J4892-K4892</f>
        <v>1959.12</v>
      </c>
    </row>
    <row r="4893" customFormat="false" ht="15" hidden="false" customHeight="false" outlineLevel="0" collapsed="false">
      <c r="A4893" s="12" t="n">
        <v>4892</v>
      </c>
      <c r="B4893" s="12" t="n">
        <v>2565</v>
      </c>
      <c r="C4893" s="12" t="n">
        <v>129</v>
      </c>
      <c r="D4893" s="12" t="n">
        <v>1</v>
      </c>
      <c r="E4893" s="16" t="n">
        <v>3769</v>
      </c>
      <c r="F4893" s="12" t="n">
        <v>0</v>
      </c>
      <c r="G4893" s="12" t="str">
        <f aca="false">INDEX(Products!$C$2:$C$181,MATCH(C4893,Products!$A$2:$A$181,0))</f>
        <v>Sports &amp; Fitness</v>
      </c>
      <c r="H4893" s="16" t="n">
        <f aca="false">INDEX(Products!$E$2:$E$181,MATCH(C4893,Products!$A$2:$A$181,0))</f>
        <v>2597.62</v>
      </c>
      <c r="I4893" s="12" t="str">
        <f aca="false">INDEX(Orders!$G$2:$G$3525,MATCH(B4893,Orders!$A$2:$A$3525,0))</f>
        <v>Delivered</v>
      </c>
      <c r="J4893" s="16" t="n">
        <f aca="false">D4893*E4893*(1-F4893/100)</f>
        <v>3769</v>
      </c>
      <c r="K4893" s="16" t="n">
        <f aca="false">D4893*H4893</f>
        <v>2597.62</v>
      </c>
      <c r="L4893" s="16" t="n">
        <f aca="false">J4893-K4893</f>
        <v>1171.38</v>
      </c>
    </row>
    <row r="4894" customFormat="false" ht="15" hidden="false" customHeight="false" outlineLevel="0" collapsed="false">
      <c r="A4894" s="12" t="n">
        <v>4893</v>
      </c>
      <c r="B4894" s="12" t="n">
        <v>2566</v>
      </c>
      <c r="C4894" s="12" t="n">
        <v>107</v>
      </c>
      <c r="D4894" s="12" t="n">
        <v>1</v>
      </c>
      <c r="E4894" s="16" t="n">
        <v>1239</v>
      </c>
      <c r="F4894" s="12" t="n">
        <v>0</v>
      </c>
      <c r="G4894" s="12" t="str">
        <f aca="false">INDEX(Products!$C$2:$C$181,MATCH(C4894,Products!$A$2:$A$181,0))</f>
        <v>Beauty</v>
      </c>
      <c r="H4894" s="16" t="n">
        <f aca="false">INDEX(Products!$E$2:$E$181,MATCH(C4894,Products!$A$2:$A$181,0))</f>
        <v>737.02</v>
      </c>
      <c r="I4894" s="12" t="str">
        <f aca="false">INDEX(Orders!$G$2:$G$3525,MATCH(B4894,Orders!$A$2:$A$3525,0))</f>
        <v>Returned</v>
      </c>
      <c r="J4894" s="16" t="n">
        <f aca="false">D4894*E4894*(1-F4894/100)</f>
        <v>1239</v>
      </c>
      <c r="K4894" s="16" t="n">
        <f aca="false">D4894*H4894</f>
        <v>737.02</v>
      </c>
      <c r="L4894" s="16" t="n">
        <f aca="false">J4894-K4894</f>
        <v>501.98</v>
      </c>
    </row>
    <row r="4895" customFormat="false" ht="15" hidden="false" customHeight="false" outlineLevel="0" collapsed="false">
      <c r="A4895" s="12" t="n">
        <v>4894</v>
      </c>
      <c r="B4895" s="12" t="n">
        <v>2567</v>
      </c>
      <c r="C4895" s="12" t="n">
        <v>28</v>
      </c>
      <c r="D4895" s="12" t="n">
        <v>1</v>
      </c>
      <c r="E4895" s="16" t="n">
        <v>3919</v>
      </c>
      <c r="F4895" s="12" t="n">
        <v>5</v>
      </c>
      <c r="G4895" s="12" t="str">
        <f aca="false">INDEX(Products!$C$2:$C$181,MATCH(C4895,Products!$A$2:$A$181,0))</f>
        <v>Electronics</v>
      </c>
      <c r="H4895" s="16" t="n">
        <f aca="false">INDEX(Products!$E$2:$E$181,MATCH(C4895,Products!$A$2:$A$181,0))</f>
        <v>2878.02</v>
      </c>
      <c r="I4895" s="12" t="str">
        <f aca="false">INDEX(Orders!$G$2:$G$3525,MATCH(B4895,Orders!$A$2:$A$3525,0))</f>
        <v>Cancelled</v>
      </c>
      <c r="J4895" s="16" t="n">
        <f aca="false">D4895*E4895*(1-F4895/100)</f>
        <v>3723.05</v>
      </c>
      <c r="K4895" s="16" t="n">
        <f aca="false">D4895*H4895</f>
        <v>2878.02</v>
      </c>
      <c r="L4895" s="16" t="n">
        <f aca="false">J4895-K4895</f>
        <v>845.03</v>
      </c>
    </row>
    <row r="4896" customFormat="false" ht="15" hidden="false" customHeight="false" outlineLevel="0" collapsed="false">
      <c r="A4896" s="12" t="n">
        <v>4895</v>
      </c>
      <c r="B4896" s="12" t="n">
        <v>2567</v>
      </c>
      <c r="C4896" s="12" t="n">
        <v>90</v>
      </c>
      <c r="D4896" s="12" t="n">
        <v>2</v>
      </c>
      <c r="E4896" s="16" t="n">
        <v>2839</v>
      </c>
      <c r="F4896" s="12" t="n">
        <v>0</v>
      </c>
      <c r="G4896" s="12" t="str">
        <f aca="false">INDEX(Products!$C$2:$C$181,MATCH(C4896,Products!$A$2:$A$181,0))</f>
        <v>Fashion</v>
      </c>
      <c r="H4896" s="16" t="n">
        <f aca="false">INDEX(Products!$E$2:$E$181,MATCH(C4896,Products!$A$2:$A$181,0))</f>
        <v>1639.53</v>
      </c>
      <c r="I4896" s="12" t="str">
        <f aca="false">INDEX(Orders!$G$2:$G$3525,MATCH(B4896,Orders!$A$2:$A$3525,0))</f>
        <v>Cancelled</v>
      </c>
      <c r="J4896" s="16" t="n">
        <f aca="false">D4896*E4896*(1-F4896/100)</f>
        <v>5678</v>
      </c>
      <c r="K4896" s="16" t="n">
        <f aca="false">D4896*H4896</f>
        <v>3279.06</v>
      </c>
      <c r="L4896" s="16" t="n">
        <f aca="false">J4896-K4896</f>
        <v>2398.94</v>
      </c>
    </row>
    <row r="4897" customFormat="false" ht="15" hidden="false" customHeight="false" outlineLevel="0" collapsed="false">
      <c r="A4897" s="12" t="n">
        <v>4896</v>
      </c>
      <c r="B4897" s="12" t="n">
        <v>2567</v>
      </c>
      <c r="C4897" s="12" t="n">
        <v>6</v>
      </c>
      <c r="D4897" s="12" t="n">
        <v>1</v>
      </c>
      <c r="E4897" s="16" t="n">
        <v>919</v>
      </c>
      <c r="F4897" s="12" t="n">
        <v>5</v>
      </c>
      <c r="G4897" s="12" t="str">
        <f aca="false">INDEX(Products!$C$2:$C$181,MATCH(C4897,Products!$A$2:$A$181,0))</f>
        <v>Electronics</v>
      </c>
      <c r="H4897" s="16" t="n">
        <f aca="false">INDEX(Products!$E$2:$E$181,MATCH(C4897,Products!$A$2:$A$181,0))</f>
        <v>683.72</v>
      </c>
      <c r="I4897" s="12" t="str">
        <f aca="false">INDEX(Orders!$G$2:$G$3525,MATCH(B4897,Orders!$A$2:$A$3525,0))</f>
        <v>Cancelled</v>
      </c>
      <c r="J4897" s="16" t="n">
        <f aca="false">D4897*E4897*(1-F4897/100)</f>
        <v>873.05</v>
      </c>
      <c r="K4897" s="16" t="n">
        <f aca="false">D4897*H4897</f>
        <v>683.72</v>
      </c>
      <c r="L4897" s="16" t="n">
        <f aca="false">J4897-K4897</f>
        <v>189.33</v>
      </c>
    </row>
    <row r="4898" customFormat="false" ht="15" hidden="false" customHeight="false" outlineLevel="0" collapsed="false">
      <c r="A4898" s="12" t="n">
        <v>4897</v>
      </c>
      <c r="B4898" s="12" t="n">
        <v>2568</v>
      </c>
      <c r="C4898" s="12" t="n">
        <v>121</v>
      </c>
      <c r="D4898" s="12" t="n">
        <v>1</v>
      </c>
      <c r="E4898" s="16" t="n">
        <v>3789</v>
      </c>
      <c r="F4898" s="12" t="n">
        <v>0</v>
      </c>
      <c r="G4898" s="12" t="str">
        <f aca="false">INDEX(Products!$C$2:$C$181,MATCH(C4898,Products!$A$2:$A$181,0))</f>
        <v>Sports &amp; Fitness</v>
      </c>
      <c r="H4898" s="16" t="n">
        <f aca="false">INDEX(Products!$E$2:$E$181,MATCH(C4898,Products!$A$2:$A$181,0))</f>
        <v>2806.84</v>
      </c>
      <c r="I4898" s="12" t="str">
        <f aca="false">INDEX(Orders!$G$2:$G$3525,MATCH(B4898,Orders!$A$2:$A$3525,0))</f>
        <v>Delivered</v>
      </c>
      <c r="J4898" s="16" t="n">
        <f aca="false">D4898*E4898*(1-F4898/100)</f>
        <v>3789</v>
      </c>
      <c r="K4898" s="16" t="n">
        <f aca="false">D4898*H4898</f>
        <v>2806.84</v>
      </c>
      <c r="L4898" s="16" t="n">
        <f aca="false">J4898-K4898</f>
        <v>982.16</v>
      </c>
    </row>
    <row r="4899" customFormat="false" ht="15" hidden="false" customHeight="false" outlineLevel="0" collapsed="false">
      <c r="A4899" s="12" t="n">
        <v>4898</v>
      </c>
      <c r="B4899" s="12" t="n">
        <v>2569</v>
      </c>
      <c r="C4899" s="12" t="n">
        <v>180</v>
      </c>
      <c r="D4899" s="12" t="n">
        <v>1</v>
      </c>
      <c r="E4899" s="16" t="n">
        <v>859</v>
      </c>
      <c r="F4899" s="12" t="n">
        <v>0</v>
      </c>
      <c r="G4899" s="12" t="str">
        <f aca="false">INDEX(Products!$C$2:$C$181,MATCH(C4899,Products!$A$2:$A$181,0))</f>
        <v>Books &amp; Stationery</v>
      </c>
      <c r="H4899" s="16" t="n">
        <f aca="false">INDEX(Products!$E$2:$E$181,MATCH(C4899,Products!$A$2:$A$181,0))</f>
        <v>571.32</v>
      </c>
      <c r="I4899" s="12" t="str">
        <f aca="false">INDEX(Orders!$G$2:$G$3525,MATCH(B4899,Orders!$A$2:$A$3525,0))</f>
        <v>Delivered</v>
      </c>
      <c r="J4899" s="16" t="n">
        <f aca="false">D4899*E4899*(1-F4899/100)</f>
        <v>859</v>
      </c>
      <c r="K4899" s="16" t="n">
        <f aca="false">D4899*H4899</f>
        <v>571.32</v>
      </c>
      <c r="L4899" s="16" t="n">
        <f aca="false">J4899-K4899</f>
        <v>287.68</v>
      </c>
    </row>
    <row r="4900" customFormat="false" ht="15" hidden="false" customHeight="false" outlineLevel="0" collapsed="false">
      <c r="A4900" s="12" t="n">
        <v>4899</v>
      </c>
      <c r="B4900" s="12" t="n">
        <v>2570</v>
      </c>
      <c r="C4900" s="12" t="n">
        <v>162</v>
      </c>
      <c r="D4900" s="12" t="n">
        <v>1</v>
      </c>
      <c r="E4900" s="16" t="n">
        <v>639</v>
      </c>
      <c r="F4900" s="12" t="n">
        <v>5</v>
      </c>
      <c r="G4900" s="12" t="str">
        <f aca="false">INDEX(Products!$C$2:$C$181,MATCH(C4900,Products!$A$2:$A$181,0))</f>
        <v>Books &amp; Stationery</v>
      </c>
      <c r="H4900" s="16" t="n">
        <f aca="false">INDEX(Products!$E$2:$E$181,MATCH(C4900,Products!$A$2:$A$181,0))</f>
        <v>387.23</v>
      </c>
      <c r="I4900" s="12" t="str">
        <f aca="false">INDEX(Orders!$G$2:$G$3525,MATCH(B4900,Orders!$A$2:$A$3525,0))</f>
        <v>Delivered</v>
      </c>
      <c r="J4900" s="16" t="n">
        <f aca="false">D4900*E4900*(1-F4900/100)</f>
        <v>607.05</v>
      </c>
      <c r="K4900" s="16" t="n">
        <f aca="false">D4900*H4900</f>
        <v>387.23</v>
      </c>
      <c r="L4900" s="16" t="n">
        <f aca="false">J4900-K4900</f>
        <v>219.82</v>
      </c>
    </row>
    <row r="4901" customFormat="false" ht="15" hidden="false" customHeight="false" outlineLevel="0" collapsed="false">
      <c r="A4901" s="12" t="n">
        <v>4900</v>
      </c>
      <c r="B4901" s="12" t="n">
        <v>2571</v>
      </c>
      <c r="C4901" s="12" t="n">
        <v>91</v>
      </c>
      <c r="D4901" s="12" t="n">
        <v>1</v>
      </c>
      <c r="E4901" s="16" t="n">
        <v>719</v>
      </c>
      <c r="F4901" s="12" t="n">
        <v>5</v>
      </c>
      <c r="G4901" s="12" t="str">
        <f aca="false">INDEX(Products!$C$2:$C$181,MATCH(C4901,Products!$A$2:$A$181,0))</f>
        <v>Beauty</v>
      </c>
      <c r="H4901" s="16" t="n">
        <f aca="false">INDEX(Products!$E$2:$E$181,MATCH(C4901,Products!$A$2:$A$181,0))</f>
        <v>411.77</v>
      </c>
      <c r="I4901" s="12" t="str">
        <f aca="false">INDEX(Orders!$G$2:$G$3525,MATCH(B4901,Orders!$A$2:$A$3525,0))</f>
        <v>Delivered</v>
      </c>
      <c r="J4901" s="16" t="n">
        <f aca="false">D4901*E4901*(1-F4901/100)</f>
        <v>683.05</v>
      </c>
      <c r="K4901" s="16" t="n">
        <f aca="false">D4901*H4901</f>
        <v>411.77</v>
      </c>
      <c r="L4901" s="16" t="n">
        <f aca="false">J4901-K4901</f>
        <v>271.28</v>
      </c>
    </row>
    <row r="4902" customFormat="false" ht="15" hidden="false" customHeight="false" outlineLevel="0" collapsed="false">
      <c r="A4902" s="12" t="n">
        <v>4901</v>
      </c>
      <c r="B4902" s="12" t="n">
        <v>2571</v>
      </c>
      <c r="C4902" s="12" t="n">
        <v>34</v>
      </c>
      <c r="D4902" s="12" t="n">
        <v>2</v>
      </c>
      <c r="E4902" s="16" t="n">
        <v>1059</v>
      </c>
      <c r="F4902" s="12" t="n">
        <v>0</v>
      </c>
      <c r="G4902" s="12" t="str">
        <f aca="false">INDEX(Products!$C$2:$C$181,MATCH(C4902,Products!$A$2:$A$181,0))</f>
        <v>Home &amp; Kitchen</v>
      </c>
      <c r="H4902" s="16" t="n">
        <f aca="false">INDEX(Products!$E$2:$E$181,MATCH(C4902,Products!$A$2:$A$181,0))</f>
        <v>752.36</v>
      </c>
      <c r="I4902" s="12" t="str">
        <f aca="false">INDEX(Orders!$G$2:$G$3525,MATCH(B4902,Orders!$A$2:$A$3525,0))</f>
        <v>Delivered</v>
      </c>
      <c r="J4902" s="16" t="n">
        <f aca="false">D4902*E4902*(1-F4902/100)</f>
        <v>2118</v>
      </c>
      <c r="K4902" s="16" t="n">
        <f aca="false">D4902*H4902</f>
        <v>1504.72</v>
      </c>
      <c r="L4902" s="16" t="n">
        <f aca="false">J4902-K4902</f>
        <v>613.28</v>
      </c>
    </row>
    <row r="4903" customFormat="false" ht="15" hidden="false" customHeight="false" outlineLevel="0" collapsed="false">
      <c r="A4903" s="12" t="n">
        <v>4902</v>
      </c>
      <c r="B4903" s="12" t="n">
        <v>2572</v>
      </c>
      <c r="C4903" s="12" t="n">
        <v>108</v>
      </c>
      <c r="D4903" s="12" t="n">
        <v>1</v>
      </c>
      <c r="E4903" s="16" t="n">
        <v>1339</v>
      </c>
      <c r="F4903" s="12" t="n">
        <v>0</v>
      </c>
      <c r="G4903" s="12" t="str">
        <f aca="false">INDEX(Products!$C$2:$C$181,MATCH(C4903,Products!$A$2:$A$181,0))</f>
        <v>Beauty</v>
      </c>
      <c r="H4903" s="16" t="n">
        <f aca="false">INDEX(Products!$E$2:$E$181,MATCH(C4903,Products!$A$2:$A$181,0))</f>
        <v>799.99</v>
      </c>
      <c r="I4903" s="12" t="str">
        <f aca="false">INDEX(Orders!$G$2:$G$3525,MATCH(B4903,Orders!$A$2:$A$3525,0))</f>
        <v>Returned</v>
      </c>
      <c r="J4903" s="16" t="n">
        <f aca="false">D4903*E4903*(1-F4903/100)</f>
        <v>1339</v>
      </c>
      <c r="K4903" s="16" t="n">
        <f aca="false">D4903*H4903</f>
        <v>799.99</v>
      </c>
      <c r="L4903" s="16" t="n">
        <f aca="false">J4903-K4903</f>
        <v>539.01</v>
      </c>
    </row>
    <row r="4904" customFormat="false" ht="15" hidden="false" customHeight="false" outlineLevel="0" collapsed="false">
      <c r="A4904" s="12" t="n">
        <v>4903</v>
      </c>
      <c r="B4904" s="12" t="n">
        <v>2573</v>
      </c>
      <c r="C4904" s="12" t="n">
        <v>127</v>
      </c>
      <c r="D4904" s="12" t="n">
        <v>1</v>
      </c>
      <c r="E4904" s="16" t="n">
        <v>3449</v>
      </c>
      <c r="F4904" s="12" t="n">
        <v>0</v>
      </c>
      <c r="G4904" s="12" t="str">
        <f aca="false">INDEX(Products!$C$2:$C$181,MATCH(C4904,Products!$A$2:$A$181,0))</f>
        <v>Sports &amp; Fitness</v>
      </c>
      <c r="H4904" s="16" t="n">
        <f aca="false">INDEX(Products!$E$2:$E$181,MATCH(C4904,Products!$A$2:$A$181,0))</f>
        <v>2115.56</v>
      </c>
      <c r="I4904" s="12" t="str">
        <f aca="false">INDEX(Orders!$G$2:$G$3525,MATCH(B4904,Orders!$A$2:$A$3525,0))</f>
        <v>Delivered</v>
      </c>
      <c r="J4904" s="16" t="n">
        <f aca="false">D4904*E4904*(1-F4904/100)</f>
        <v>3449</v>
      </c>
      <c r="K4904" s="16" t="n">
        <f aca="false">D4904*H4904</f>
        <v>2115.56</v>
      </c>
      <c r="L4904" s="16" t="n">
        <f aca="false">J4904-K4904</f>
        <v>1333.44</v>
      </c>
    </row>
    <row r="4905" customFormat="false" ht="15" hidden="false" customHeight="false" outlineLevel="0" collapsed="false">
      <c r="A4905" s="12" t="n">
        <v>4904</v>
      </c>
      <c r="B4905" s="12" t="n">
        <v>2574</v>
      </c>
      <c r="C4905" s="12" t="n">
        <v>174</v>
      </c>
      <c r="D4905" s="12" t="n">
        <v>1</v>
      </c>
      <c r="E4905" s="16" t="n">
        <v>619</v>
      </c>
      <c r="F4905" s="12" t="n">
        <v>0</v>
      </c>
      <c r="G4905" s="12" t="str">
        <f aca="false">INDEX(Products!$C$2:$C$181,MATCH(C4905,Products!$A$2:$A$181,0))</f>
        <v>Books &amp; Stationery</v>
      </c>
      <c r="H4905" s="16" t="n">
        <f aca="false">INDEX(Products!$E$2:$E$181,MATCH(C4905,Products!$A$2:$A$181,0))</f>
        <v>346.06</v>
      </c>
      <c r="I4905" s="12" t="str">
        <f aca="false">INDEX(Orders!$G$2:$G$3525,MATCH(B4905,Orders!$A$2:$A$3525,0))</f>
        <v>Delivered</v>
      </c>
      <c r="J4905" s="16" t="n">
        <f aca="false">D4905*E4905*(1-F4905/100)</f>
        <v>619</v>
      </c>
      <c r="K4905" s="16" t="n">
        <f aca="false">D4905*H4905</f>
        <v>346.06</v>
      </c>
      <c r="L4905" s="16" t="n">
        <f aca="false">J4905-K4905</f>
        <v>272.94</v>
      </c>
    </row>
    <row r="4906" customFormat="false" ht="15" hidden="false" customHeight="false" outlineLevel="0" collapsed="false">
      <c r="A4906" s="12" t="n">
        <v>4905</v>
      </c>
      <c r="B4906" s="12" t="n">
        <v>2574</v>
      </c>
      <c r="C4906" s="12" t="n">
        <v>4</v>
      </c>
      <c r="D4906" s="12" t="n">
        <v>1</v>
      </c>
      <c r="E4906" s="16" t="n">
        <v>1109</v>
      </c>
      <c r="F4906" s="12" t="n">
        <v>0</v>
      </c>
      <c r="G4906" s="12" t="str">
        <f aca="false">INDEX(Products!$C$2:$C$181,MATCH(C4906,Products!$A$2:$A$181,0))</f>
        <v>Electronics</v>
      </c>
      <c r="H4906" s="16" t="n">
        <f aca="false">INDEX(Products!$E$2:$E$181,MATCH(C4906,Products!$A$2:$A$181,0))</f>
        <v>802.07</v>
      </c>
      <c r="I4906" s="12" t="str">
        <f aca="false">INDEX(Orders!$G$2:$G$3525,MATCH(B4906,Orders!$A$2:$A$3525,0))</f>
        <v>Delivered</v>
      </c>
      <c r="J4906" s="16" t="n">
        <f aca="false">D4906*E4906*(1-F4906/100)</f>
        <v>1109</v>
      </c>
      <c r="K4906" s="16" t="n">
        <f aca="false">D4906*H4906</f>
        <v>802.07</v>
      </c>
      <c r="L4906" s="16" t="n">
        <f aca="false">J4906-K4906</f>
        <v>306.93</v>
      </c>
    </row>
    <row r="4907" customFormat="false" ht="15" hidden="false" customHeight="false" outlineLevel="0" collapsed="false">
      <c r="A4907" s="12" t="n">
        <v>4906</v>
      </c>
      <c r="B4907" s="12" t="n">
        <v>2574</v>
      </c>
      <c r="C4907" s="12" t="n">
        <v>162</v>
      </c>
      <c r="D4907" s="12" t="n">
        <v>1</v>
      </c>
      <c r="E4907" s="16" t="n">
        <v>639</v>
      </c>
      <c r="F4907" s="12" t="n">
        <v>0</v>
      </c>
      <c r="G4907" s="12" t="str">
        <f aca="false">INDEX(Products!$C$2:$C$181,MATCH(C4907,Products!$A$2:$A$181,0))</f>
        <v>Books &amp; Stationery</v>
      </c>
      <c r="H4907" s="16" t="n">
        <f aca="false">INDEX(Products!$E$2:$E$181,MATCH(C4907,Products!$A$2:$A$181,0))</f>
        <v>387.23</v>
      </c>
      <c r="I4907" s="12" t="str">
        <f aca="false">INDEX(Orders!$G$2:$G$3525,MATCH(B4907,Orders!$A$2:$A$3525,0))</f>
        <v>Delivered</v>
      </c>
      <c r="J4907" s="16" t="n">
        <f aca="false">D4907*E4907*(1-F4907/100)</f>
        <v>639</v>
      </c>
      <c r="K4907" s="16" t="n">
        <f aca="false">D4907*H4907</f>
        <v>387.23</v>
      </c>
      <c r="L4907" s="16" t="n">
        <f aca="false">J4907-K4907</f>
        <v>251.77</v>
      </c>
    </row>
    <row r="4908" customFormat="false" ht="15" hidden="false" customHeight="false" outlineLevel="0" collapsed="false">
      <c r="A4908" s="12" t="n">
        <v>4907</v>
      </c>
      <c r="B4908" s="12" t="n">
        <v>2574</v>
      </c>
      <c r="C4908" s="12" t="n">
        <v>136</v>
      </c>
      <c r="D4908" s="12" t="n">
        <v>1</v>
      </c>
      <c r="E4908" s="16" t="n">
        <v>3299</v>
      </c>
      <c r="F4908" s="12" t="n">
        <v>0</v>
      </c>
      <c r="G4908" s="12" t="str">
        <f aca="false">INDEX(Products!$C$2:$C$181,MATCH(C4908,Products!$A$2:$A$181,0))</f>
        <v>Sports &amp; Fitness</v>
      </c>
      <c r="H4908" s="16" t="n">
        <f aca="false">INDEX(Products!$E$2:$E$181,MATCH(C4908,Products!$A$2:$A$181,0))</f>
        <v>2348.96</v>
      </c>
      <c r="I4908" s="12" t="str">
        <f aca="false">INDEX(Orders!$G$2:$G$3525,MATCH(B4908,Orders!$A$2:$A$3525,0))</f>
        <v>Delivered</v>
      </c>
      <c r="J4908" s="16" t="n">
        <f aca="false">D4908*E4908*(1-F4908/100)</f>
        <v>3299</v>
      </c>
      <c r="K4908" s="16" t="n">
        <f aca="false">D4908*H4908</f>
        <v>2348.96</v>
      </c>
      <c r="L4908" s="16" t="n">
        <f aca="false">J4908-K4908</f>
        <v>950.04</v>
      </c>
    </row>
    <row r="4909" customFormat="false" ht="15" hidden="false" customHeight="false" outlineLevel="0" collapsed="false">
      <c r="A4909" s="12" t="n">
        <v>4908</v>
      </c>
      <c r="B4909" s="12" t="n">
        <v>2575</v>
      </c>
      <c r="C4909" s="12" t="n">
        <v>60</v>
      </c>
      <c r="D4909" s="12" t="n">
        <v>3</v>
      </c>
      <c r="E4909" s="16" t="n">
        <v>4519</v>
      </c>
      <c r="F4909" s="12" t="n">
        <v>5</v>
      </c>
      <c r="G4909" s="12" t="str">
        <f aca="false">INDEX(Products!$C$2:$C$181,MATCH(C4909,Products!$A$2:$A$181,0))</f>
        <v>Home &amp; Kitchen</v>
      </c>
      <c r="H4909" s="16" t="n">
        <f aca="false">INDEX(Products!$E$2:$E$181,MATCH(C4909,Products!$A$2:$A$181,0))</f>
        <v>2972.91</v>
      </c>
      <c r="I4909" s="12" t="str">
        <f aca="false">INDEX(Orders!$G$2:$G$3525,MATCH(B4909,Orders!$A$2:$A$3525,0))</f>
        <v>Delivered</v>
      </c>
      <c r="J4909" s="16" t="n">
        <f aca="false">D4909*E4909*(1-F4909/100)</f>
        <v>12879.15</v>
      </c>
      <c r="K4909" s="16" t="n">
        <f aca="false">D4909*H4909</f>
        <v>8918.73</v>
      </c>
      <c r="L4909" s="16" t="n">
        <f aca="false">J4909-K4909</f>
        <v>3960.42</v>
      </c>
    </row>
    <row r="4910" customFormat="false" ht="15" hidden="false" customHeight="false" outlineLevel="0" collapsed="false">
      <c r="A4910" s="12" t="n">
        <v>4909</v>
      </c>
      <c r="B4910" s="12" t="n">
        <v>2576</v>
      </c>
      <c r="C4910" s="12" t="n">
        <v>88</v>
      </c>
      <c r="D4910" s="12" t="n">
        <v>2</v>
      </c>
      <c r="E4910" s="16" t="n">
        <v>2049</v>
      </c>
      <c r="F4910" s="12" t="n">
        <v>0</v>
      </c>
      <c r="G4910" s="12" t="str">
        <f aca="false">INDEX(Products!$C$2:$C$181,MATCH(C4910,Products!$A$2:$A$181,0))</f>
        <v>Fashion</v>
      </c>
      <c r="H4910" s="16" t="n">
        <f aca="false">INDEX(Products!$E$2:$E$181,MATCH(C4910,Products!$A$2:$A$181,0))</f>
        <v>1198.41</v>
      </c>
      <c r="I4910" s="12" t="str">
        <f aca="false">INDEX(Orders!$G$2:$G$3525,MATCH(B4910,Orders!$A$2:$A$3525,0))</f>
        <v>Delivered</v>
      </c>
      <c r="J4910" s="16" t="n">
        <f aca="false">D4910*E4910*(1-F4910/100)</f>
        <v>4098</v>
      </c>
      <c r="K4910" s="16" t="n">
        <f aca="false">D4910*H4910</f>
        <v>2396.82</v>
      </c>
      <c r="L4910" s="16" t="n">
        <f aca="false">J4910-K4910</f>
        <v>1701.18</v>
      </c>
    </row>
    <row r="4911" customFormat="false" ht="15" hidden="false" customHeight="false" outlineLevel="0" collapsed="false">
      <c r="A4911" s="12" t="n">
        <v>4910</v>
      </c>
      <c r="B4911" s="12" t="n">
        <v>2577</v>
      </c>
      <c r="C4911" s="12" t="n">
        <v>42</v>
      </c>
      <c r="D4911" s="12" t="n">
        <v>2</v>
      </c>
      <c r="E4911" s="16" t="n">
        <v>1929</v>
      </c>
      <c r="F4911" s="12" t="n">
        <v>5</v>
      </c>
      <c r="G4911" s="12" t="str">
        <f aca="false">INDEX(Products!$C$2:$C$181,MATCH(C4911,Products!$A$2:$A$181,0))</f>
        <v>Home &amp; Kitchen</v>
      </c>
      <c r="H4911" s="16" t="n">
        <f aca="false">INDEX(Products!$E$2:$E$181,MATCH(C4911,Products!$A$2:$A$181,0))</f>
        <v>1085.47</v>
      </c>
      <c r="I4911" s="12" t="str">
        <f aca="false">INDEX(Orders!$G$2:$G$3525,MATCH(B4911,Orders!$A$2:$A$3525,0))</f>
        <v>Delivered</v>
      </c>
      <c r="J4911" s="16" t="n">
        <f aca="false">D4911*E4911*(1-F4911/100)</f>
        <v>3665.1</v>
      </c>
      <c r="K4911" s="16" t="n">
        <f aca="false">D4911*H4911</f>
        <v>2170.94</v>
      </c>
      <c r="L4911" s="16" t="n">
        <f aca="false">J4911-K4911</f>
        <v>1494.16</v>
      </c>
    </row>
    <row r="4912" customFormat="false" ht="15" hidden="false" customHeight="false" outlineLevel="0" collapsed="false">
      <c r="A4912" s="12" t="n">
        <v>4911</v>
      </c>
      <c r="B4912" s="12" t="n">
        <v>2577</v>
      </c>
      <c r="C4912" s="12" t="n">
        <v>112</v>
      </c>
      <c r="D4912" s="12" t="n">
        <v>1</v>
      </c>
      <c r="E4912" s="16" t="n">
        <v>309</v>
      </c>
      <c r="F4912" s="12" t="n">
        <v>0</v>
      </c>
      <c r="G4912" s="12" t="str">
        <f aca="false">INDEX(Products!$C$2:$C$181,MATCH(C4912,Products!$A$2:$A$181,0))</f>
        <v>Beauty</v>
      </c>
      <c r="H4912" s="16" t="n">
        <f aca="false">INDEX(Products!$E$2:$E$181,MATCH(C4912,Products!$A$2:$A$181,0))</f>
        <v>192.67</v>
      </c>
      <c r="I4912" s="12" t="str">
        <f aca="false">INDEX(Orders!$G$2:$G$3525,MATCH(B4912,Orders!$A$2:$A$3525,0))</f>
        <v>Delivered</v>
      </c>
      <c r="J4912" s="16" t="n">
        <f aca="false">D4912*E4912*(1-F4912/100)</f>
        <v>309</v>
      </c>
      <c r="K4912" s="16" t="n">
        <f aca="false">D4912*H4912</f>
        <v>192.67</v>
      </c>
      <c r="L4912" s="16" t="n">
        <f aca="false">J4912-K4912</f>
        <v>116.33</v>
      </c>
    </row>
    <row r="4913" customFormat="false" ht="15" hidden="false" customHeight="false" outlineLevel="0" collapsed="false">
      <c r="A4913" s="12" t="n">
        <v>4912</v>
      </c>
      <c r="B4913" s="12" t="n">
        <v>2578</v>
      </c>
      <c r="C4913" s="12" t="n">
        <v>89</v>
      </c>
      <c r="D4913" s="12" t="n">
        <v>1</v>
      </c>
      <c r="E4913" s="16" t="n">
        <v>2179</v>
      </c>
      <c r="F4913" s="12" t="n">
        <v>0</v>
      </c>
      <c r="G4913" s="12" t="str">
        <f aca="false">INDEX(Products!$C$2:$C$181,MATCH(C4913,Products!$A$2:$A$181,0))</f>
        <v>Fashion</v>
      </c>
      <c r="H4913" s="16" t="n">
        <f aca="false">INDEX(Products!$E$2:$E$181,MATCH(C4913,Products!$A$2:$A$181,0))</f>
        <v>1366.99</v>
      </c>
      <c r="I4913" s="12" t="str">
        <f aca="false">INDEX(Orders!$G$2:$G$3525,MATCH(B4913,Orders!$A$2:$A$3525,0))</f>
        <v>Cancelled</v>
      </c>
      <c r="J4913" s="16" t="n">
        <f aca="false">D4913*E4913*(1-F4913/100)</f>
        <v>2179</v>
      </c>
      <c r="K4913" s="16" t="n">
        <f aca="false">D4913*H4913</f>
        <v>1366.99</v>
      </c>
      <c r="L4913" s="16" t="n">
        <f aca="false">J4913-K4913</f>
        <v>812.01</v>
      </c>
    </row>
    <row r="4914" customFormat="false" ht="15" hidden="false" customHeight="false" outlineLevel="0" collapsed="false">
      <c r="A4914" s="12" t="n">
        <v>4913</v>
      </c>
      <c r="B4914" s="12" t="n">
        <v>2579</v>
      </c>
      <c r="C4914" s="12" t="n">
        <v>28</v>
      </c>
      <c r="D4914" s="12" t="n">
        <v>2</v>
      </c>
      <c r="E4914" s="16" t="n">
        <v>3919</v>
      </c>
      <c r="F4914" s="12" t="n">
        <v>0</v>
      </c>
      <c r="G4914" s="12" t="str">
        <f aca="false">INDEX(Products!$C$2:$C$181,MATCH(C4914,Products!$A$2:$A$181,0))</f>
        <v>Electronics</v>
      </c>
      <c r="H4914" s="16" t="n">
        <f aca="false">INDEX(Products!$E$2:$E$181,MATCH(C4914,Products!$A$2:$A$181,0))</f>
        <v>2878.02</v>
      </c>
      <c r="I4914" s="12" t="str">
        <f aca="false">INDEX(Orders!$G$2:$G$3525,MATCH(B4914,Orders!$A$2:$A$3525,0))</f>
        <v>Delivered</v>
      </c>
      <c r="J4914" s="16" t="n">
        <f aca="false">D4914*E4914*(1-F4914/100)</f>
        <v>7838</v>
      </c>
      <c r="K4914" s="16" t="n">
        <f aca="false">D4914*H4914</f>
        <v>5756.04</v>
      </c>
      <c r="L4914" s="16" t="n">
        <f aca="false">J4914-K4914</f>
        <v>2081.96</v>
      </c>
    </row>
    <row r="4915" customFormat="false" ht="15" hidden="false" customHeight="false" outlineLevel="0" collapsed="false">
      <c r="A4915" s="12" t="n">
        <v>4914</v>
      </c>
      <c r="B4915" s="12" t="n">
        <v>2580</v>
      </c>
      <c r="C4915" s="12" t="n">
        <v>108</v>
      </c>
      <c r="D4915" s="12" t="n">
        <v>1</v>
      </c>
      <c r="E4915" s="16" t="n">
        <v>1339</v>
      </c>
      <c r="F4915" s="12" t="n">
        <v>0</v>
      </c>
      <c r="G4915" s="12" t="str">
        <f aca="false">INDEX(Products!$C$2:$C$181,MATCH(C4915,Products!$A$2:$A$181,0))</f>
        <v>Beauty</v>
      </c>
      <c r="H4915" s="16" t="n">
        <f aca="false">INDEX(Products!$E$2:$E$181,MATCH(C4915,Products!$A$2:$A$181,0))</f>
        <v>799.99</v>
      </c>
      <c r="I4915" s="12" t="str">
        <f aca="false">INDEX(Orders!$G$2:$G$3525,MATCH(B4915,Orders!$A$2:$A$3525,0))</f>
        <v>Delivered</v>
      </c>
      <c r="J4915" s="16" t="n">
        <f aca="false">D4915*E4915*(1-F4915/100)</f>
        <v>1339</v>
      </c>
      <c r="K4915" s="16" t="n">
        <f aca="false">D4915*H4915</f>
        <v>799.99</v>
      </c>
      <c r="L4915" s="16" t="n">
        <f aca="false">J4915-K4915</f>
        <v>539.01</v>
      </c>
    </row>
    <row r="4916" customFormat="false" ht="15" hidden="false" customHeight="false" outlineLevel="0" collapsed="false">
      <c r="A4916" s="12" t="n">
        <v>4915</v>
      </c>
      <c r="B4916" s="12" t="n">
        <v>2580</v>
      </c>
      <c r="C4916" s="12" t="n">
        <v>125</v>
      </c>
      <c r="D4916" s="12" t="n">
        <v>1</v>
      </c>
      <c r="E4916" s="16" t="n">
        <v>3869</v>
      </c>
      <c r="F4916" s="12" t="n">
        <v>10</v>
      </c>
      <c r="G4916" s="12" t="str">
        <f aca="false">INDEX(Products!$C$2:$C$181,MATCH(C4916,Products!$A$2:$A$181,0))</f>
        <v>Sports &amp; Fitness</v>
      </c>
      <c r="H4916" s="16" t="n">
        <f aca="false">INDEX(Products!$E$2:$E$181,MATCH(C4916,Products!$A$2:$A$181,0))</f>
        <v>2788.01</v>
      </c>
      <c r="I4916" s="12" t="str">
        <f aca="false">INDEX(Orders!$G$2:$G$3525,MATCH(B4916,Orders!$A$2:$A$3525,0))</f>
        <v>Delivered</v>
      </c>
      <c r="J4916" s="16" t="n">
        <f aca="false">D4916*E4916*(1-F4916/100)</f>
        <v>3482.1</v>
      </c>
      <c r="K4916" s="16" t="n">
        <f aca="false">D4916*H4916</f>
        <v>2788.01</v>
      </c>
      <c r="L4916" s="16" t="n">
        <f aca="false">J4916-K4916</f>
        <v>694.09</v>
      </c>
    </row>
    <row r="4917" customFormat="false" ht="15" hidden="false" customHeight="false" outlineLevel="0" collapsed="false">
      <c r="A4917" s="12" t="n">
        <v>4916</v>
      </c>
      <c r="B4917" s="12" t="n">
        <v>2580</v>
      </c>
      <c r="C4917" s="12" t="n">
        <v>25</v>
      </c>
      <c r="D4917" s="12" t="n">
        <v>1</v>
      </c>
      <c r="E4917" s="16" t="n">
        <v>3649</v>
      </c>
      <c r="F4917" s="12" t="n">
        <v>0</v>
      </c>
      <c r="G4917" s="12" t="str">
        <f aca="false">INDEX(Products!$C$2:$C$181,MATCH(C4917,Products!$A$2:$A$181,0))</f>
        <v>Electronics</v>
      </c>
      <c r="H4917" s="16" t="n">
        <f aca="false">INDEX(Products!$E$2:$E$181,MATCH(C4917,Products!$A$2:$A$181,0))</f>
        <v>2141.86</v>
      </c>
      <c r="I4917" s="12" t="str">
        <f aca="false">INDEX(Orders!$G$2:$G$3525,MATCH(B4917,Orders!$A$2:$A$3525,0))</f>
        <v>Delivered</v>
      </c>
      <c r="J4917" s="16" t="n">
        <f aca="false">D4917*E4917*(1-F4917/100)</f>
        <v>3649</v>
      </c>
      <c r="K4917" s="16" t="n">
        <f aca="false">D4917*H4917</f>
        <v>2141.86</v>
      </c>
      <c r="L4917" s="16" t="n">
        <f aca="false">J4917-K4917</f>
        <v>1507.14</v>
      </c>
    </row>
    <row r="4918" customFormat="false" ht="15" hidden="false" customHeight="false" outlineLevel="0" collapsed="false">
      <c r="A4918" s="12" t="n">
        <v>4917</v>
      </c>
      <c r="B4918" s="12" t="n">
        <v>2581</v>
      </c>
      <c r="C4918" s="12" t="n">
        <v>43</v>
      </c>
      <c r="D4918" s="12" t="n">
        <v>1</v>
      </c>
      <c r="E4918" s="16" t="n">
        <v>1839</v>
      </c>
      <c r="F4918" s="12" t="n">
        <v>0</v>
      </c>
      <c r="G4918" s="12" t="str">
        <f aca="false">INDEX(Products!$C$2:$C$181,MATCH(C4918,Products!$A$2:$A$181,0))</f>
        <v>Home &amp; Kitchen</v>
      </c>
      <c r="H4918" s="16" t="n">
        <f aca="false">INDEX(Products!$E$2:$E$181,MATCH(C4918,Products!$A$2:$A$181,0))</f>
        <v>1131.05</v>
      </c>
      <c r="I4918" s="12" t="str">
        <f aca="false">INDEX(Orders!$G$2:$G$3525,MATCH(B4918,Orders!$A$2:$A$3525,0))</f>
        <v>Delivered</v>
      </c>
      <c r="J4918" s="16" t="n">
        <f aca="false">D4918*E4918*(1-F4918/100)</f>
        <v>1839</v>
      </c>
      <c r="K4918" s="16" t="n">
        <f aca="false">D4918*H4918</f>
        <v>1131.05</v>
      </c>
      <c r="L4918" s="16" t="n">
        <f aca="false">J4918-K4918</f>
        <v>707.95</v>
      </c>
    </row>
    <row r="4919" customFormat="false" ht="15" hidden="false" customHeight="false" outlineLevel="0" collapsed="false">
      <c r="A4919" s="12" t="n">
        <v>4918</v>
      </c>
      <c r="B4919" s="12" t="n">
        <v>2581</v>
      </c>
      <c r="C4919" s="12" t="n">
        <v>75</v>
      </c>
      <c r="D4919" s="12" t="n">
        <v>1</v>
      </c>
      <c r="E4919" s="16" t="n">
        <v>449</v>
      </c>
      <c r="F4919" s="12" t="n">
        <v>0</v>
      </c>
      <c r="G4919" s="12" t="str">
        <f aca="false">INDEX(Products!$C$2:$C$181,MATCH(C4919,Products!$A$2:$A$181,0))</f>
        <v>Fashion</v>
      </c>
      <c r="H4919" s="16" t="n">
        <f aca="false">INDEX(Products!$E$2:$E$181,MATCH(C4919,Products!$A$2:$A$181,0))</f>
        <v>271.97</v>
      </c>
      <c r="I4919" s="12" t="str">
        <f aca="false">INDEX(Orders!$G$2:$G$3525,MATCH(B4919,Orders!$A$2:$A$3525,0))</f>
        <v>Delivered</v>
      </c>
      <c r="J4919" s="16" t="n">
        <f aca="false">D4919*E4919*(1-F4919/100)</f>
        <v>449</v>
      </c>
      <c r="K4919" s="16" t="n">
        <f aca="false">D4919*H4919</f>
        <v>271.97</v>
      </c>
      <c r="L4919" s="16" t="n">
        <f aca="false">J4919-K4919</f>
        <v>177.03</v>
      </c>
    </row>
    <row r="4920" customFormat="false" ht="15" hidden="false" customHeight="false" outlineLevel="0" collapsed="false">
      <c r="A4920" s="12" t="n">
        <v>4919</v>
      </c>
      <c r="B4920" s="12" t="n">
        <v>2582</v>
      </c>
      <c r="C4920" s="12" t="n">
        <v>157</v>
      </c>
      <c r="D4920" s="12" t="n">
        <v>1</v>
      </c>
      <c r="E4920" s="16" t="n">
        <v>129</v>
      </c>
      <c r="F4920" s="12" t="n">
        <v>0</v>
      </c>
      <c r="G4920" s="12" t="str">
        <f aca="false">INDEX(Products!$C$2:$C$181,MATCH(C4920,Products!$A$2:$A$181,0))</f>
        <v>Books &amp; Stationery</v>
      </c>
      <c r="H4920" s="16" t="n">
        <f aca="false">INDEX(Products!$E$2:$E$181,MATCH(C4920,Products!$A$2:$A$181,0))</f>
        <v>95.79</v>
      </c>
      <c r="I4920" s="12" t="str">
        <f aca="false">INDEX(Orders!$G$2:$G$3525,MATCH(B4920,Orders!$A$2:$A$3525,0))</f>
        <v>Delivered</v>
      </c>
      <c r="J4920" s="16" t="n">
        <f aca="false">D4920*E4920*(1-F4920/100)</f>
        <v>129</v>
      </c>
      <c r="K4920" s="16" t="n">
        <f aca="false">D4920*H4920</f>
        <v>95.79</v>
      </c>
      <c r="L4920" s="16" t="n">
        <f aca="false">J4920-K4920</f>
        <v>33.21</v>
      </c>
    </row>
    <row r="4921" customFormat="false" ht="15" hidden="false" customHeight="false" outlineLevel="0" collapsed="false">
      <c r="A4921" s="12" t="n">
        <v>4920</v>
      </c>
      <c r="B4921" s="12" t="n">
        <v>2582</v>
      </c>
      <c r="C4921" s="12" t="n">
        <v>15</v>
      </c>
      <c r="D4921" s="12" t="n">
        <v>1</v>
      </c>
      <c r="E4921" s="16" t="n">
        <v>3889</v>
      </c>
      <c r="F4921" s="12" t="n">
        <v>10</v>
      </c>
      <c r="G4921" s="12" t="str">
        <f aca="false">INDEX(Products!$C$2:$C$181,MATCH(C4921,Products!$A$2:$A$181,0))</f>
        <v>Electronics</v>
      </c>
      <c r="H4921" s="16" t="n">
        <f aca="false">INDEX(Products!$E$2:$E$181,MATCH(C4921,Products!$A$2:$A$181,0))</f>
        <v>2175.08</v>
      </c>
      <c r="I4921" s="12" t="str">
        <f aca="false">INDEX(Orders!$G$2:$G$3525,MATCH(B4921,Orders!$A$2:$A$3525,0))</f>
        <v>Delivered</v>
      </c>
      <c r="J4921" s="16" t="n">
        <f aca="false">D4921*E4921*(1-F4921/100)</f>
        <v>3500.1</v>
      </c>
      <c r="K4921" s="16" t="n">
        <f aca="false">D4921*H4921</f>
        <v>2175.08</v>
      </c>
      <c r="L4921" s="16" t="n">
        <f aca="false">J4921-K4921</f>
        <v>1325.02</v>
      </c>
    </row>
    <row r="4922" customFormat="false" ht="15" hidden="false" customHeight="false" outlineLevel="0" collapsed="false">
      <c r="A4922" s="12" t="n">
        <v>4921</v>
      </c>
      <c r="B4922" s="12" t="n">
        <v>2583</v>
      </c>
      <c r="C4922" s="12" t="n">
        <v>58</v>
      </c>
      <c r="D4922" s="12" t="n">
        <v>2</v>
      </c>
      <c r="E4922" s="16" t="n">
        <v>3319</v>
      </c>
      <c r="F4922" s="12" t="n">
        <v>0</v>
      </c>
      <c r="G4922" s="12" t="str">
        <f aca="false">INDEX(Products!$C$2:$C$181,MATCH(C4922,Products!$A$2:$A$181,0))</f>
        <v>Home &amp; Kitchen</v>
      </c>
      <c r="H4922" s="16" t="n">
        <f aca="false">INDEX(Products!$E$2:$E$181,MATCH(C4922,Products!$A$2:$A$181,0))</f>
        <v>2403.93</v>
      </c>
      <c r="I4922" s="12" t="str">
        <f aca="false">INDEX(Orders!$G$2:$G$3525,MATCH(B4922,Orders!$A$2:$A$3525,0))</f>
        <v>Delivered</v>
      </c>
      <c r="J4922" s="16" t="n">
        <f aca="false">D4922*E4922*(1-F4922/100)</f>
        <v>6638</v>
      </c>
      <c r="K4922" s="16" t="n">
        <f aca="false">D4922*H4922</f>
        <v>4807.86</v>
      </c>
      <c r="L4922" s="16" t="n">
        <f aca="false">J4922-K4922</f>
        <v>1830.14</v>
      </c>
    </row>
    <row r="4923" customFormat="false" ht="15" hidden="false" customHeight="false" outlineLevel="0" collapsed="false">
      <c r="A4923" s="12" t="n">
        <v>4922</v>
      </c>
      <c r="B4923" s="12" t="n">
        <v>2583</v>
      </c>
      <c r="C4923" s="12" t="n">
        <v>63</v>
      </c>
      <c r="D4923" s="12" t="n">
        <v>3</v>
      </c>
      <c r="E4923" s="16" t="n">
        <v>929</v>
      </c>
      <c r="F4923" s="12" t="n">
        <v>15</v>
      </c>
      <c r="G4923" s="12" t="str">
        <f aca="false">INDEX(Products!$C$2:$C$181,MATCH(C4923,Products!$A$2:$A$181,0))</f>
        <v>Fashion</v>
      </c>
      <c r="H4923" s="16" t="n">
        <f aca="false">INDEX(Products!$E$2:$E$181,MATCH(C4923,Products!$A$2:$A$181,0))</f>
        <v>590.31</v>
      </c>
      <c r="I4923" s="12" t="str">
        <f aca="false">INDEX(Orders!$G$2:$G$3525,MATCH(B4923,Orders!$A$2:$A$3525,0))</f>
        <v>Delivered</v>
      </c>
      <c r="J4923" s="16" t="n">
        <f aca="false">D4923*E4923*(1-F4923/100)</f>
        <v>2368.95</v>
      </c>
      <c r="K4923" s="16" t="n">
        <f aca="false">D4923*H4923</f>
        <v>1770.93</v>
      </c>
      <c r="L4923" s="16" t="n">
        <f aca="false">J4923-K4923</f>
        <v>598.02</v>
      </c>
    </row>
    <row r="4924" customFormat="false" ht="15" hidden="false" customHeight="false" outlineLevel="0" collapsed="false">
      <c r="A4924" s="12" t="n">
        <v>4923</v>
      </c>
      <c r="B4924" s="12" t="n">
        <v>2583</v>
      </c>
      <c r="C4924" s="12" t="n">
        <v>55</v>
      </c>
      <c r="D4924" s="12" t="n">
        <v>1</v>
      </c>
      <c r="E4924" s="16" t="n">
        <v>1459</v>
      </c>
      <c r="F4924" s="12" t="n">
        <v>10</v>
      </c>
      <c r="G4924" s="12" t="str">
        <f aca="false">INDEX(Products!$C$2:$C$181,MATCH(C4924,Products!$A$2:$A$181,0))</f>
        <v>Home &amp; Kitchen</v>
      </c>
      <c r="H4924" s="16" t="n">
        <f aca="false">INDEX(Products!$E$2:$E$181,MATCH(C4924,Products!$A$2:$A$181,0))</f>
        <v>824.91</v>
      </c>
      <c r="I4924" s="12" t="str">
        <f aca="false">INDEX(Orders!$G$2:$G$3525,MATCH(B4924,Orders!$A$2:$A$3525,0))</f>
        <v>Delivered</v>
      </c>
      <c r="J4924" s="16" t="n">
        <f aca="false">D4924*E4924*(1-F4924/100)</f>
        <v>1313.1</v>
      </c>
      <c r="K4924" s="16" t="n">
        <f aca="false">D4924*H4924</f>
        <v>824.91</v>
      </c>
      <c r="L4924" s="16" t="n">
        <f aca="false">J4924-K4924</f>
        <v>488.19</v>
      </c>
    </row>
    <row r="4925" customFormat="false" ht="15" hidden="false" customHeight="false" outlineLevel="0" collapsed="false">
      <c r="A4925" s="12" t="n">
        <v>4924</v>
      </c>
      <c r="B4925" s="12" t="n">
        <v>2584</v>
      </c>
      <c r="C4925" s="12" t="n">
        <v>34</v>
      </c>
      <c r="D4925" s="12" t="n">
        <v>1</v>
      </c>
      <c r="E4925" s="16" t="n">
        <v>1059</v>
      </c>
      <c r="F4925" s="12" t="n">
        <v>0</v>
      </c>
      <c r="G4925" s="12" t="str">
        <f aca="false">INDEX(Products!$C$2:$C$181,MATCH(C4925,Products!$A$2:$A$181,0))</f>
        <v>Home &amp; Kitchen</v>
      </c>
      <c r="H4925" s="16" t="n">
        <f aca="false">INDEX(Products!$E$2:$E$181,MATCH(C4925,Products!$A$2:$A$181,0))</f>
        <v>752.36</v>
      </c>
      <c r="I4925" s="12" t="str">
        <f aca="false">INDEX(Orders!$G$2:$G$3525,MATCH(B4925,Orders!$A$2:$A$3525,0))</f>
        <v>Delivered</v>
      </c>
      <c r="J4925" s="16" t="n">
        <f aca="false">D4925*E4925*(1-F4925/100)</f>
        <v>1059</v>
      </c>
      <c r="K4925" s="16" t="n">
        <f aca="false">D4925*H4925</f>
        <v>752.36</v>
      </c>
      <c r="L4925" s="16" t="n">
        <f aca="false">J4925-K4925</f>
        <v>306.64</v>
      </c>
    </row>
    <row r="4926" customFormat="false" ht="15" hidden="false" customHeight="false" outlineLevel="0" collapsed="false">
      <c r="A4926" s="12" t="n">
        <v>4925</v>
      </c>
      <c r="B4926" s="12" t="n">
        <v>2584</v>
      </c>
      <c r="C4926" s="12" t="n">
        <v>89</v>
      </c>
      <c r="D4926" s="12" t="n">
        <v>1</v>
      </c>
      <c r="E4926" s="16" t="n">
        <v>2179</v>
      </c>
      <c r="F4926" s="12" t="n">
        <v>0</v>
      </c>
      <c r="G4926" s="12" t="str">
        <f aca="false">INDEX(Products!$C$2:$C$181,MATCH(C4926,Products!$A$2:$A$181,0))</f>
        <v>Fashion</v>
      </c>
      <c r="H4926" s="16" t="n">
        <f aca="false">INDEX(Products!$E$2:$E$181,MATCH(C4926,Products!$A$2:$A$181,0))</f>
        <v>1366.99</v>
      </c>
      <c r="I4926" s="12" t="str">
        <f aca="false">INDEX(Orders!$G$2:$G$3525,MATCH(B4926,Orders!$A$2:$A$3525,0))</f>
        <v>Delivered</v>
      </c>
      <c r="J4926" s="16" t="n">
        <f aca="false">D4926*E4926*(1-F4926/100)</f>
        <v>2179</v>
      </c>
      <c r="K4926" s="16" t="n">
        <f aca="false">D4926*H4926</f>
        <v>1366.99</v>
      </c>
      <c r="L4926" s="16" t="n">
        <f aca="false">J4926-K4926</f>
        <v>812.01</v>
      </c>
    </row>
    <row r="4927" customFormat="false" ht="15" hidden="false" customHeight="false" outlineLevel="0" collapsed="false">
      <c r="A4927" s="12" t="n">
        <v>4926</v>
      </c>
      <c r="B4927" s="12" t="n">
        <v>2585</v>
      </c>
      <c r="C4927" s="12" t="n">
        <v>127</v>
      </c>
      <c r="D4927" s="12" t="n">
        <v>1</v>
      </c>
      <c r="E4927" s="16" t="n">
        <v>3449</v>
      </c>
      <c r="F4927" s="12" t="n">
        <v>0</v>
      </c>
      <c r="G4927" s="12" t="str">
        <f aca="false">INDEX(Products!$C$2:$C$181,MATCH(C4927,Products!$A$2:$A$181,0))</f>
        <v>Sports &amp; Fitness</v>
      </c>
      <c r="H4927" s="16" t="n">
        <f aca="false">INDEX(Products!$E$2:$E$181,MATCH(C4927,Products!$A$2:$A$181,0))</f>
        <v>2115.56</v>
      </c>
      <c r="I4927" s="12" t="str">
        <f aca="false">INDEX(Orders!$G$2:$G$3525,MATCH(B4927,Orders!$A$2:$A$3525,0))</f>
        <v>Delivered</v>
      </c>
      <c r="J4927" s="16" t="n">
        <f aca="false">D4927*E4927*(1-F4927/100)</f>
        <v>3449</v>
      </c>
      <c r="K4927" s="16" t="n">
        <f aca="false">D4927*H4927</f>
        <v>2115.56</v>
      </c>
      <c r="L4927" s="16" t="n">
        <f aca="false">J4927-K4927</f>
        <v>1333.44</v>
      </c>
    </row>
    <row r="4928" customFormat="false" ht="15" hidden="false" customHeight="false" outlineLevel="0" collapsed="false">
      <c r="A4928" s="12" t="n">
        <v>4927</v>
      </c>
      <c r="B4928" s="12" t="n">
        <v>2585</v>
      </c>
      <c r="C4928" s="12" t="n">
        <v>53</v>
      </c>
      <c r="D4928" s="12" t="n">
        <v>1</v>
      </c>
      <c r="E4928" s="16" t="n">
        <v>4579</v>
      </c>
      <c r="F4928" s="12" t="n">
        <v>0</v>
      </c>
      <c r="G4928" s="12" t="str">
        <f aca="false">INDEX(Products!$C$2:$C$181,MATCH(C4928,Products!$A$2:$A$181,0))</f>
        <v>Home &amp; Kitchen</v>
      </c>
      <c r="H4928" s="16" t="n">
        <f aca="false">INDEX(Products!$E$2:$E$181,MATCH(C4928,Products!$A$2:$A$181,0))</f>
        <v>2746.75</v>
      </c>
      <c r="I4928" s="12" t="str">
        <f aca="false">INDEX(Orders!$G$2:$G$3525,MATCH(B4928,Orders!$A$2:$A$3525,0))</f>
        <v>Delivered</v>
      </c>
      <c r="J4928" s="16" t="n">
        <f aca="false">D4928*E4928*(1-F4928/100)</f>
        <v>4579</v>
      </c>
      <c r="K4928" s="16" t="n">
        <f aca="false">D4928*H4928</f>
        <v>2746.75</v>
      </c>
      <c r="L4928" s="16" t="n">
        <f aca="false">J4928-K4928</f>
        <v>1832.25</v>
      </c>
    </row>
    <row r="4929" customFormat="false" ht="15" hidden="false" customHeight="false" outlineLevel="0" collapsed="false">
      <c r="A4929" s="12" t="n">
        <v>4928</v>
      </c>
      <c r="B4929" s="12" t="n">
        <v>2586</v>
      </c>
      <c r="C4929" s="12" t="n">
        <v>48</v>
      </c>
      <c r="D4929" s="12" t="n">
        <v>1</v>
      </c>
      <c r="E4929" s="16" t="n">
        <v>3959</v>
      </c>
      <c r="F4929" s="12" t="n">
        <v>0</v>
      </c>
      <c r="G4929" s="12" t="str">
        <f aca="false">INDEX(Products!$C$2:$C$181,MATCH(C4929,Products!$A$2:$A$181,0))</f>
        <v>Home &amp; Kitchen</v>
      </c>
      <c r="H4929" s="16" t="n">
        <f aca="false">INDEX(Products!$E$2:$E$181,MATCH(C4929,Products!$A$2:$A$181,0))</f>
        <v>2568.44</v>
      </c>
      <c r="I4929" s="12" t="str">
        <f aca="false">INDEX(Orders!$G$2:$G$3525,MATCH(B4929,Orders!$A$2:$A$3525,0))</f>
        <v>Delivered</v>
      </c>
      <c r="J4929" s="16" t="n">
        <f aca="false">D4929*E4929*(1-F4929/100)</f>
        <v>3959</v>
      </c>
      <c r="K4929" s="16" t="n">
        <f aca="false">D4929*H4929</f>
        <v>2568.44</v>
      </c>
      <c r="L4929" s="16" t="n">
        <f aca="false">J4929-K4929</f>
        <v>1390.56</v>
      </c>
    </row>
    <row r="4930" customFormat="false" ht="15" hidden="false" customHeight="false" outlineLevel="0" collapsed="false">
      <c r="A4930" s="12" t="n">
        <v>4929</v>
      </c>
      <c r="B4930" s="12" t="n">
        <v>2587</v>
      </c>
      <c r="C4930" s="12" t="n">
        <v>7</v>
      </c>
      <c r="D4930" s="12" t="n">
        <v>1</v>
      </c>
      <c r="E4930" s="16" t="n">
        <v>5139</v>
      </c>
      <c r="F4930" s="12" t="n">
        <v>0</v>
      </c>
      <c r="G4930" s="12" t="str">
        <f aca="false">INDEX(Products!$C$2:$C$181,MATCH(C4930,Products!$A$2:$A$181,0))</f>
        <v>Electronics</v>
      </c>
      <c r="H4930" s="16" t="n">
        <f aca="false">INDEX(Products!$E$2:$E$181,MATCH(C4930,Products!$A$2:$A$181,0))</f>
        <v>3044.69</v>
      </c>
      <c r="I4930" s="12" t="str">
        <f aca="false">INDEX(Orders!$G$2:$G$3525,MATCH(B4930,Orders!$A$2:$A$3525,0))</f>
        <v>Delivered</v>
      </c>
      <c r="J4930" s="16" t="n">
        <f aca="false">D4930*E4930*(1-F4930/100)</f>
        <v>5139</v>
      </c>
      <c r="K4930" s="16" t="n">
        <f aca="false">D4930*H4930</f>
        <v>3044.69</v>
      </c>
      <c r="L4930" s="16" t="n">
        <f aca="false">J4930-K4930</f>
        <v>2094.31</v>
      </c>
    </row>
    <row r="4931" customFormat="false" ht="15" hidden="false" customHeight="false" outlineLevel="0" collapsed="false">
      <c r="A4931" s="12" t="n">
        <v>4930</v>
      </c>
      <c r="B4931" s="12" t="n">
        <v>2587</v>
      </c>
      <c r="C4931" s="12" t="n">
        <v>69</v>
      </c>
      <c r="D4931" s="12" t="n">
        <v>1</v>
      </c>
      <c r="E4931" s="16" t="n">
        <v>1709</v>
      </c>
      <c r="F4931" s="12" t="n">
        <v>0</v>
      </c>
      <c r="G4931" s="12" t="str">
        <f aca="false">INDEX(Products!$C$2:$C$181,MATCH(C4931,Products!$A$2:$A$181,0))</f>
        <v>Fashion</v>
      </c>
      <c r="H4931" s="16" t="n">
        <f aca="false">INDEX(Products!$E$2:$E$181,MATCH(C4931,Products!$A$2:$A$181,0))</f>
        <v>1180.24</v>
      </c>
      <c r="I4931" s="12" t="str">
        <f aca="false">INDEX(Orders!$G$2:$G$3525,MATCH(B4931,Orders!$A$2:$A$3525,0))</f>
        <v>Delivered</v>
      </c>
      <c r="J4931" s="16" t="n">
        <f aca="false">D4931*E4931*(1-F4931/100)</f>
        <v>1709</v>
      </c>
      <c r="K4931" s="16" t="n">
        <f aca="false">D4931*H4931</f>
        <v>1180.24</v>
      </c>
      <c r="L4931" s="16" t="n">
        <f aca="false">J4931-K4931</f>
        <v>528.76</v>
      </c>
    </row>
    <row r="4932" customFormat="false" ht="15" hidden="false" customHeight="false" outlineLevel="0" collapsed="false">
      <c r="A4932" s="12" t="n">
        <v>4931</v>
      </c>
      <c r="B4932" s="12" t="n">
        <v>2587</v>
      </c>
      <c r="C4932" s="12" t="n">
        <v>178</v>
      </c>
      <c r="D4932" s="12" t="n">
        <v>1</v>
      </c>
      <c r="E4932" s="16" t="n">
        <v>169</v>
      </c>
      <c r="F4932" s="12" t="n">
        <v>10</v>
      </c>
      <c r="G4932" s="12" t="str">
        <f aca="false">INDEX(Products!$C$2:$C$181,MATCH(C4932,Products!$A$2:$A$181,0))</f>
        <v>Books &amp; Stationery</v>
      </c>
      <c r="H4932" s="16" t="n">
        <f aca="false">INDEX(Products!$E$2:$E$181,MATCH(C4932,Products!$A$2:$A$181,0))</f>
        <v>114.66</v>
      </c>
      <c r="I4932" s="12" t="str">
        <f aca="false">INDEX(Orders!$G$2:$G$3525,MATCH(B4932,Orders!$A$2:$A$3525,0))</f>
        <v>Delivered</v>
      </c>
      <c r="J4932" s="16" t="n">
        <f aca="false">D4932*E4932*(1-F4932/100)</f>
        <v>152.1</v>
      </c>
      <c r="K4932" s="16" t="n">
        <f aca="false">D4932*H4932</f>
        <v>114.66</v>
      </c>
      <c r="L4932" s="16" t="n">
        <f aca="false">J4932-K4932</f>
        <v>37.44</v>
      </c>
    </row>
    <row r="4933" customFormat="false" ht="15" hidden="false" customHeight="false" outlineLevel="0" collapsed="false">
      <c r="A4933" s="12" t="n">
        <v>4932</v>
      </c>
      <c r="B4933" s="12" t="n">
        <v>2588</v>
      </c>
      <c r="C4933" s="12" t="n">
        <v>136</v>
      </c>
      <c r="D4933" s="12" t="n">
        <v>1</v>
      </c>
      <c r="E4933" s="16" t="n">
        <v>3299</v>
      </c>
      <c r="F4933" s="12" t="n">
        <v>0</v>
      </c>
      <c r="G4933" s="12" t="str">
        <f aca="false">INDEX(Products!$C$2:$C$181,MATCH(C4933,Products!$A$2:$A$181,0))</f>
        <v>Sports &amp; Fitness</v>
      </c>
      <c r="H4933" s="16" t="n">
        <f aca="false">INDEX(Products!$E$2:$E$181,MATCH(C4933,Products!$A$2:$A$181,0))</f>
        <v>2348.96</v>
      </c>
      <c r="I4933" s="12" t="str">
        <f aca="false">INDEX(Orders!$G$2:$G$3525,MATCH(B4933,Orders!$A$2:$A$3525,0))</f>
        <v>Delivered</v>
      </c>
      <c r="J4933" s="16" t="n">
        <f aca="false">D4933*E4933*(1-F4933/100)</f>
        <v>3299</v>
      </c>
      <c r="K4933" s="16" t="n">
        <f aca="false">D4933*H4933</f>
        <v>2348.96</v>
      </c>
      <c r="L4933" s="16" t="n">
        <f aca="false">J4933-K4933</f>
        <v>950.04</v>
      </c>
    </row>
    <row r="4934" customFormat="false" ht="15" hidden="false" customHeight="false" outlineLevel="0" collapsed="false">
      <c r="A4934" s="12" t="n">
        <v>4933</v>
      </c>
      <c r="B4934" s="12" t="n">
        <v>2588</v>
      </c>
      <c r="C4934" s="12" t="n">
        <v>27</v>
      </c>
      <c r="D4934" s="12" t="n">
        <v>3</v>
      </c>
      <c r="E4934" s="16" t="n">
        <v>5699</v>
      </c>
      <c r="F4934" s="12" t="n">
        <v>0</v>
      </c>
      <c r="G4934" s="12" t="str">
        <f aca="false">INDEX(Products!$C$2:$C$181,MATCH(C4934,Products!$A$2:$A$181,0))</f>
        <v>Electronics</v>
      </c>
      <c r="H4934" s="16" t="n">
        <f aca="false">INDEX(Products!$E$2:$E$181,MATCH(C4934,Products!$A$2:$A$181,0))</f>
        <v>4154.37</v>
      </c>
      <c r="I4934" s="12" t="str">
        <f aca="false">INDEX(Orders!$G$2:$G$3525,MATCH(B4934,Orders!$A$2:$A$3525,0))</f>
        <v>Delivered</v>
      </c>
      <c r="J4934" s="16" t="n">
        <f aca="false">D4934*E4934*(1-F4934/100)</f>
        <v>17097</v>
      </c>
      <c r="K4934" s="16" t="n">
        <f aca="false">D4934*H4934</f>
        <v>12463.11</v>
      </c>
      <c r="L4934" s="16" t="n">
        <f aca="false">J4934-K4934</f>
        <v>4633.89</v>
      </c>
    </row>
    <row r="4935" customFormat="false" ht="15" hidden="false" customHeight="false" outlineLevel="0" collapsed="false">
      <c r="A4935" s="12" t="n">
        <v>4934</v>
      </c>
      <c r="B4935" s="12" t="n">
        <v>2589</v>
      </c>
      <c r="C4935" s="12" t="n">
        <v>20</v>
      </c>
      <c r="D4935" s="12" t="n">
        <v>1</v>
      </c>
      <c r="E4935" s="16" t="n">
        <v>4369</v>
      </c>
      <c r="F4935" s="12" t="n">
        <v>0</v>
      </c>
      <c r="G4935" s="12" t="str">
        <f aca="false">INDEX(Products!$C$2:$C$181,MATCH(C4935,Products!$A$2:$A$181,0))</f>
        <v>Electronics</v>
      </c>
      <c r="H4935" s="16" t="n">
        <f aca="false">INDEX(Products!$E$2:$E$181,MATCH(C4935,Products!$A$2:$A$181,0))</f>
        <v>2787.56</v>
      </c>
      <c r="I4935" s="12" t="str">
        <f aca="false">INDEX(Orders!$G$2:$G$3525,MATCH(B4935,Orders!$A$2:$A$3525,0))</f>
        <v>Delivered</v>
      </c>
      <c r="J4935" s="16" t="n">
        <f aca="false">D4935*E4935*(1-F4935/100)</f>
        <v>4369</v>
      </c>
      <c r="K4935" s="16" t="n">
        <f aca="false">D4935*H4935</f>
        <v>2787.56</v>
      </c>
      <c r="L4935" s="16" t="n">
        <f aca="false">J4935-K4935</f>
        <v>1581.44</v>
      </c>
    </row>
    <row r="4936" customFormat="false" ht="15" hidden="false" customHeight="false" outlineLevel="0" collapsed="false">
      <c r="A4936" s="12" t="n">
        <v>4935</v>
      </c>
      <c r="B4936" s="12" t="n">
        <v>2590</v>
      </c>
      <c r="C4936" s="12" t="n">
        <v>111</v>
      </c>
      <c r="D4936" s="12" t="n">
        <v>1</v>
      </c>
      <c r="E4936" s="16" t="n">
        <v>1249</v>
      </c>
      <c r="F4936" s="12" t="n">
        <v>0</v>
      </c>
      <c r="G4936" s="12" t="str">
        <f aca="false">INDEX(Products!$C$2:$C$181,MATCH(C4936,Products!$A$2:$A$181,0))</f>
        <v>Beauty</v>
      </c>
      <c r="H4936" s="16" t="n">
        <f aca="false">INDEX(Products!$E$2:$E$181,MATCH(C4936,Products!$A$2:$A$181,0))</f>
        <v>828.91</v>
      </c>
      <c r="I4936" s="12" t="str">
        <f aca="false">INDEX(Orders!$G$2:$G$3525,MATCH(B4936,Orders!$A$2:$A$3525,0))</f>
        <v>Delivered</v>
      </c>
      <c r="J4936" s="16" t="n">
        <f aca="false">D4936*E4936*(1-F4936/100)</f>
        <v>1249</v>
      </c>
      <c r="K4936" s="16" t="n">
        <f aca="false">D4936*H4936</f>
        <v>828.91</v>
      </c>
      <c r="L4936" s="16" t="n">
        <f aca="false">J4936-K4936</f>
        <v>420.09</v>
      </c>
    </row>
    <row r="4937" customFormat="false" ht="15" hidden="false" customHeight="false" outlineLevel="0" collapsed="false">
      <c r="A4937" s="12" t="n">
        <v>4936</v>
      </c>
      <c r="B4937" s="12" t="n">
        <v>2591</v>
      </c>
      <c r="C4937" s="12" t="n">
        <v>18</v>
      </c>
      <c r="D4937" s="12" t="n">
        <v>3</v>
      </c>
      <c r="E4937" s="16" t="n">
        <v>5829</v>
      </c>
      <c r="F4937" s="12" t="n">
        <v>0</v>
      </c>
      <c r="G4937" s="12" t="str">
        <f aca="false">INDEX(Products!$C$2:$C$181,MATCH(C4937,Products!$A$2:$A$181,0))</f>
        <v>Electronics</v>
      </c>
      <c r="H4937" s="16" t="n">
        <f aca="false">INDEX(Products!$E$2:$E$181,MATCH(C4937,Products!$A$2:$A$181,0))</f>
        <v>4148.38</v>
      </c>
      <c r="I4937" s="12" t="str">
        <f aca="false">INDEX(Orders!$G$2:$G$3525,MATCH(B4937,Orders!$A$2:$A$3525,0))</f>
        <v>Cancelled</v>
      </c>
      <c r="J4937" s="16" t="n">
        <f aca="false">D4937*E4937*(1-F4937/100)</f>
        <v>17487</v>
      </c>
      <c r="K4937" s="16" t="n">
        <f aca="false">D4937*H4937</f>
        <v>12445.14</v>
      </c>
      <c r="L4937" s="16" t="n">
        <f aca="false">J4937-K4937</f>
        <v>5041.86</v>
      </c>
    </row>
    <row r="4938" customFormat="false" ht="15" hidden="false" customHeight="false" outlineLevel="0" collapsed="false">
      <c r="A4938" s="12" t="n">
        <v>4937</v>
      </c>
      <c r="B4938" s="12" t="n">
        <v>2592</v>
      </c>
      <c r="C4938" s="12" t="n">
        <v>89</v>
      </c>
      <c r="D4938" s="12" t="n">
        <v>1</v>
      </c>
      <c r="E4938" s="16" t="n">
        <v>2179</v>
      </c>
      <c r="F4938" s="12" t="n">
        <v>0</v>
      </c>
      <c r="G4938" s="12" t="str">
        <f aca="false">INDEX(Products!$C$2:$C$181,MATCH(C4938,Products!$A$2:$A$181,0))</f>
        <v>Fashion</v>
      </c>
      <c r="H4938" s="16" t="n">
        <f aca="false">INDEX(Products!$E$2:$E$181,MATCH(C4938,Products!$A$2:$A$181,0))</f>
        <v>1366.99</v>
      </c>
      <c r="I4938" s="12" t="str">
        <f aca="false">INDEX(Orders!$G$2:$G$3525,MATCH(B4938,Orders!$A$2:$A$3525,0))</f>
        <v>Delivered</v>
      </c>
      <c r="J4938" s="16" t="n">
        <f aca="false">D4938*E4938*(1-F4938/100)</f>
        <v>2179</v>
      </c>
      <c r="K4938" s="16" t="n">
        <f aca="false">D4938*H4938</f>
        <v>1366.99</v>
      </c>
      <c r="L4938" s="16" t="n">
        <f aca="false">J4938-K4938</f>
        <v>812.01</v>
      </c>
    </row>
    <row r="4939" customFormat="false" ht="15" hidden="false" customHeight="false" outlineLevel="0" collapsed="false">
      <c r="A4939" s="12" t="n">
        <v>4938</v>
      </c>
      <c r="B4939" s="12" t="n">
        <v>2592</v>
      </c>
      <c r="C4939" s="12" t="n">
        <v>85</v>
      </c>
      <c r="D4939" s="12" t="n">
        <v>1</v>
      </c>
      <c r="E4939" s="16" t="n">
        <v>419</v>
      </c>
      <c r="F4939" s="12" t="n">
        <v>0</v>
      </c>
      <c r="G4939" s="12" t="str">
        <f aca="false">INDEX(Products!$C$2:$C$181,MATCH(C4939,Products!$A$2:$A$181,0))</f>
        <v>Fashion</v>
      </c>
      <c r="H4939" s="16" t="n">
        <f aca="false">INDEX(Products!$E$2:$E$181,MATCH(C4939,Products!$A$2:$A$181,0))</f>
        <v>279.97</v>
      </c>
      <c r="I4939" s="12" t="str">
        <f aca="false">INDEX(Orders!$G$2:$G$3525,MATCH(B4939,Orders!$A$2:$A$3525,0))</f>
        <v>Delivered</v>
      </c>
      <c r="J4939" s="16" t="n">
        <f aca="false">D4939*E4939*(1-F4939/100)</f>
        <v>419</v>
      </c>
      <c r="K4939" s="16" t="n">
        <f aca="false">D4939*H4939</f>
        <v>279.97</v>
      </c>
      <c r="L4939" s="16" t="n">
        <f aca="false">J4939-K4939</f>
        <v>139.03</v>
      </c>
    </row>
    <row r="4940" customFormat="false" ht="15" hidden="false" customHeight="false" outlineLevel="0" collapsed="false">
      <c r="A4940" s="12" t="n">
        <v>4939</v>
      </c>
      <c r="B4940" s="12" t="n">
        <v>2593</v>
      </c>
      <c r="C4940" s="12" t="n">
        <v>90</v>
      </c>
      <c r="D4940" s="12" t="n">
        <v>1</v>
      </c>
      <c r="E4940" s="16" t="n">
        <v>2839</v>
      </c>
      <c r="F4940" s="12" t="n">
        <v>0</v>
      </c>
      <c r="G4940" s="12" t="str">
        <f aca="false">INDEX(Products!$C$2:$C$181,MATCH(C4940,Products!$A$2:$A$181,0))</f>
        <v>Fashion</v>
      </c>
      <c r="H4940" s="16" t="n">
        <f aca="false">INDEX(Products!$E$2:$E$181,MATCH(C4940,Products!$A$2:$A$181,0))</f>
        <v>1639.53</v>
      </c>
      <c r="I4940" s="12" t="str">
        <f aca="false">INDEX(Orders!$G$2:$G$3525,MATCH(B4940,Orders!$A$2:$A$3525,0))</f>
        <v>Delivered</v>
      </c>
      <c r="J4940" s="16" t="n">
        <f aca="false">D4940*E4940*(1-F4940/100)</f>
        <v>2839</v>
      </c>
      <c r="K4940" s="16" t="n">
        <f aca="false">D4940*H4940</f>
        <v>1639.53</v>
      </c>
      <c r="L4940" s="16" t="n">
        <f aca="false">J4940-K4940</f>
        <v>1199.47</v>
      </c>
    </row>
    <row r="4941" customFormat="false" ht="15" hidden="false" customHeight="false" outlineLevel="0" collapsed="false">
      <c r="A4941" s="12" t="n">
        <v>4940</v>
      </c>
      <c r="B4941" s="12" t="n">
        <v>2593</v>
      </c>
      <c r="C4941" s="12" t="n">
        <v>10</v>
      </c>
      <c r="D4941" s="12" t="n">
        <v>3</v>
      </c>
      <c r="E4941" s="16" t="n">
        <v>3059</v>
      </c>
      <c r="F4941" s="12" t="n">
        <v>0</v>
      </c>
      <c r="G4941" s="12" t="str">
        <f aca="false">INDEX(Products!$C$2:$C$181,MATCH(C4941,Products!$A$2:$A$181,0))</f>
        <v>Electronics</v>
      </c>
      <c r="H4941" s="16" t="n">
        <f aca="false">INDEX(Products!$E$2:$E$181,MATCH(C4941,Products!$A$2:$A$181,0))</f>
        <v>1860.62</v>
      </c>
      <c r="I4941" s="12" t="str">
        <f aca="false">INDEX(Orders!$G$2:$G$3525,MATCH(B4941,Orders!$A$2:$A$3525,0))</f>
        <v>Delivered</v>
      </c>
      <c r="J4941" s="16" t="n">
        <f aca="false">D4941*E4941*(1-F4941/100)</f>
        <v>9177</v>
      </c>
      <c r="K4941" s="16" t="n">
        <f aca="false">D4941*H4941</f>
        <v>5581.86</v>
      </c>
      <c r="L4941" s="16" t="n">
        <f aca="false">J4941-K4941</f>
        <v>3595.14</v>
      </c>
    </row>
    <row r="4942" customFormat="false" ht="15" hidden="false" customHeight="false" outlineLevel="0" collapsed="false">
      <c r="A4942" s="12" t="n">
        <v>4941</v>
      </c>
      <c r="B4942" s="12" t="n">
        <v>2593</v>
      </c>
      <c r="C4942" s="12" t="n">
        <v>101</v>
      </c>
      <c r="D4942" s="12" t="n">
        <v>2</v>
      </c>
      <c r="E4942" s="16" t="n">
        <v>1219</v>
      </c>
      <c r="F4942" s="12" t="n">
        <v>5</v>
      </c>
      <c r="G4942" s="12" t="str">
        <f aca="false">INDEX(Products!$C$2:$C$181,MATCH(C4942,Products!$A$2:$A$181,0))</f>
        <v>Beauty</v>
      </c>
      <c r="H4942" s="16" t="n">
        <f aca="false">INDEX(Products!$E$2:$E$181,MATCH(C4942,Products!$A$2:$A$181,0))</f>
        <v>690.96</v>
      </c>
      <c r="I4942" s="12" t="str">
        <f aca="false">INDEX(Orders!$G$2:$G$3525,MATCH(B4942,Orders!$A$2:$A$3525,0))</f>
        <v>Delivered</v>
      </c>
      <c r="J4942" s="16" t="n">
        <f aca="false">D4942*E4942*(1-F4942/100)</f>
        <v>2316.1</v>
      </c>
      <c r="K4942" s="16" t="n">
        <f aca="false">D4942*H4942</f>
        <v>1381.92</v>
      </c>
      <c r="L4942" s="16" t="n">
        <f aca="false">J4942-K4942</f>
        <v>934.18</v>
      </c>
    </row>
    <row r="4943" customFormat="false" ht="15" hidden="false" customHeight="false" outlineLevel="0" collapsed="false">
      <c r="A4943" s="12" t="n">
        <v>4942</v>
      </c>
      <c r="B4943" s="12" t="n">
        <v>2594</v>
      </c>
      <c r="C4943" s="12" t="n">
        <v>82</v>
      </c>
      <c r="D4943" s="12" t="n">
        <v>1</v>
      </c>
      <c r="E4943" s="16" t="n">
        <v>2019</v>
      </c>
      <c r="F4943" s="12" t="n">
        <v>0</v>
      </c>
      <c r="G4943" s="12" t="str">
        <f aca="false">INDEX(Products!$C$2:$C$181,MATCH(C4943,Products!$A$2:$A$181,0))</f>
        <v>Fashion</v>
      </c>
      <c r="H4943" s="16" t="n">
        <f aca="false">INDEX(Products!$E$2:$E$181,MATCH(C4943,Products!$A$2:$A$181,0))</f>
        <v>1326.8</v>
      </c>
      <c r="I4943" s="12" t="str">
        <f aca="false">INDEX(Orders!$G$2:$G$3525,MATCH(B4943,Orders!$A$2:$A$3525,0))</f>
        <v>Delivered</v>
      </c>
      <c r="J4943" s="16" t="n">
        <f aca="false">D4943*E4943*(1-F4943/100)</f>
        <v>2019</v>
      </c>
      <c r="K4943" s="16" t="n">
        <f aca="false">D4943*H4943</f>
        <v>1326.8</v>
      </c>
      <c r="L4943" s="16" t="n">
        <f aca="false">J4943-K4943</f>
        <v>692.2</v>
      </c>
    </row>
    <row r="4944" customFormat="false" ht="15" hidden="false" customHeight="false" outlineLevel="0" collapsed="false">
      <c r="A4944" s="12" t="n">
        <v>4943</v>
      </c>
      <c r="B4944" s="12" t="n">
        <v>2595</v>
      </c>
      <c r="C4944" s="12" t="n">
        <v>135</v>
      </c>
      <c r="D4944" s="12" t="n">
        <v>1</v>
      </c>
      <c r="E4944" s="16" t="n">
        <v>1609</v>
      </c>
      <c r="F4944" s="12" t="n">
        <v>0</v>
      </c>
      <c r="G4944" s="12" t="str">
        <f aca="false">INDEX(Products!$C$2:$C$181,MATCH(C4944,Products!$A$2:$A$181,0))</f>
        <v>Sports &amp; Fitness</v>
      </c>
      <c r="H4944" s="16" t="n">
        <f aca="false">INDEX(Products!$E$2:$E$181,MATCH(C4944,Products!$A$2:$A$181,0))</f>
        <v>979.43</v>
      </c>
      <c r="I4944" s="12" t="str">
        <f aca="false">INDEX(Orders!$G$2:$G$3525,MATCH(B4944,Orders!$A$2:$A$3525,0))</f>
        <v>Delivered</v>
      </c>
      <c r="J4944" s="16" t="n">
        <f aca="false">D4944*E4944*(1-F4944/100)</f>
        <v>1609</v>
      </c>
      <c r="K4944" s="16" t="n">
        <f aca="false">D4944*H4944</f>
        <v>979.43</v>
      </c>
      <c r="L4944" s="16" t="n">
        <f aca="false">J4944-K4944</f>
        <v>629.57</v>
      </c>
    </row>
    <row r="4945" customFormat="false" ht="15" hidden="false" customHeight="false" outlineLevel="0" collapsed="false">
      <c r="A4945" s="12" t="n">
        <v>4944</v>
      </c>
      <c r="B4945" s="12" t="n">
        <v>2595</v>
      </c>
      <c r="C4945" s="12" t="n">
        <v>23</v>
      </c>
      <c r="D4945" s="12" t="n">
        <v>2</v>
      </c>
      <c r="E4945" s="16" t="n">
        <v>2159</v>
      </c>
      <c r="F4945" s="12" t="n">
        <v>0</v>
      </c>
      <c r="G4945" s="12" t="str">
        <f aca="false">INDEX(Products!$C$2:$C$181,MATCH(C4945,Products!$A$2:$A$181,0))</f>
        <v>Electronics</v>
      </c>
      <c r="H4945" s="16" t="n">
        <f aca="false">INDEX(Products!$E$2:$E$181,MATCH(C4945,Products!$A$2:$A$181,0))</f>
        <v>1473.53</v>
      </c>
      <c r="I4945" s="12" t="str">
        <f aca="false">INDEX(Orders!$G$2:$G$3525,MATCH(B4945,Orders!$A$2:$A$3525,0))</f>
        <v>Delivered</v>
      </c>
      <c r="J4945" s="16" t="n">
        <f aca="false">D4945*E4945*(1-F4945/100)</f>
        <v>4318</v>
      </c>
      <c r="K4945" s="16" t="n">
        <f aca="false">D4945*H4945</f>
        <v>2947.06</v>
      </c>
      <c r="L4945" s="16" t="n">
        <f aca="false">J4945-K4945</f>
        <v>1370.94</v>
      </c>
    </row>
    <row r="4946" customFormat="false" ht="15" hidden="false" customHeight="false" outlineLevel="0" collapsed="false">
      <c r="A4946" s="12" t="n">
        <v>4945</v>
      </c>
      <c r="B4946" s="12" t="n">
        <v>2596</v>
      </c>
      <c r="C4946" s="12" t="n">
        <v>8</v>
      </c>
      <c r="D4946" s="12" t="n">
        <v>1</v>
      </c>
      <c r="E4946" s="16" t="n">
        <v>1759</v>
      </c>
      <c r="F4946" s="12" t="n">
        <v>0</v>
      </c>
      <c r="G4946" s="12" t="str">
        <f aca="false">INDEX(Products!$C$2:$C$181,MATCH(C4946,Products!$A$2:$A$181,0))</f>
        <v>Electronics</v>
      </c>
      <c r="H4946" s="16" t="n">
        <f aca="false">INDEX(Products!$E$2:$E$181,MATCH(C4946,Products!$A$2:$A$181,0))</f>
        <v>1031.97</v>
      </c>
      <c r="I4946" s="12" t="str">
        <f aca="false">INDEX(Orders!$G$2:$G$3525,MATCH(B4946,Orders!$A$2:$A$3525,0))</f>
        <v>Delivered</v>
      </c>
      <c r="J4946" s="16" t="n">
        <f aca="false">D4946*E4946*(1-F4946/100)</f>
        <v>1759</v>
      </c>
      <c r="K4946" s="16" t="n">
        <f aca="false">D4946*H4946</f>
        <v>1031.97</v>
      </c>
      <c r="L4946" s="16" t="n">
        <f aca="false">J4946-K4946</f>
        <v>727.03</v>
      </c>
    </row>
    <row r="4947" customFormat="false" ht="15" hidden="false" customHeight="false" outlineLevel="0" collapsed="false">
      <c r="A4947" s="12" t="n">
        <v>4946</v>
      </c>
      <c r="B4947" s="12" t="n">
        <v>2596</v>
      </c>
      <c r="C4947" s="12" t="n">
        <v>100</v>
      </c>
      <c r="D4947" s="12" t="n">
        <v>1</v>
      </c>
      <c r="E4947" s="16" t="n">
        <v>1619</v>
      </c>
      <c r="F4947" s="12" t="n">
        <v>0</v>
      </c>
      <c r="G4947" s="12" t="str">
        <f aca="false">INDEX(Products!$C$2:$C$181,MATCH(C4947,Products!$A$2:$A$181,0))</f>
        <v>Beauty</v>
      </c>
      <c r="H4947" s="16" t="n">
        <f aca="false">INDEX(Products!$E$2:$E$181,MATCH(C4947,Products!$A$2:$A$181,0))</f>
        <v>1142.97</v>
      </c>
      <c r="I4947" s="12" t="str">
        <f aca="false">INDEX(Orders!$G$2:$G$3525,MATCH(B4947,Orders!$A$2:$A$3525,0))</f>
        <v>Delivered</v>
      </c>
      <c r="J4947" s="16" t="n">
        <f aca="false">D4947*E4947*(1-F4947/100)</f>
        <v>1619</v>
      </c>
      <c r="K4947" s="16" t="n">
        <f aca="false">D4947*H4947</f>
        <v>1142.97</v>
      </c>
      <c r="L4947" s="16" t="n">
        <f aca="false">J4947-K4947</f>
        <v>476.03</v>
      </c>
    </row>
    <row r="4948" customFormat="false" ht="15" hidden="false" customHeight="false" outlineLevel="0" collapsed="false">
      <c r="A4948" s="12" t="n">
        <v>4947</v>
      </c>
      <c r="B4948" s="12" t="n">
        <v>2597</v>
      </c>
      <c r="C4948" s="12" t="n">
        <v>150</v>
      </c>
      <c r="D4948" s="12" t="n">
        <v>1</v>
      </c>
      <c r="E4948" s="16" t="n">
        <v>2599</v>
      </c>
      <c r="F4948" s="12" t="n">
        <v>0</v>
      </c>
      <c r="G4948" s="12" t="str">
        <f aca="false">INDEX(Products!$C$2:$C$181,MATCH(C4948,Products!$A$2:$A$181,0))</f>
        <v>Sports &amp; Fitness</v>
      </c>
      <c r="H4948" s="16" t="n">
        <f aca="false">INDEX(Products!$E$2:$E$181,MATCH(C4948,Products!$A$2:$A$181,0))</f>
        <v>1473.81</v>
      </c>
      <c r="I4948" s="12" t="str">
        <f aca="false">INDEX(Orders!$G$2:$G$3525,MATCH(B4948,Orders!$A$2:$A$3525,0))</f>
        <v>Delivered</v>
      </c>
      <c r="J4948" s="16" t="n">
        <f aca="false">D4948*E4948*(1-F4948/100)</f>
        <v>2599</v>
      </c>
      <c r="K4948" s="16" t="n">
        <f aca="false">D4948*H4948</f>
        <v>1473.81</v>
      </c>
      <c r="L4948" s="16" t="n">
        <f aca="false">J4948-K4948</f>
        <v>1125.19</v>
      </c>
    </row>
    <row r="4949" customFormat="false" ht="15" hidden="false" customHeight="false" outlineLevel="0" collapsed="false">
      <c r="A4949" s="12" t="n">
        <v>4948</v>
      </c>
      <c r="B4949" s="12" t="n">
        <v>2597</v>
      </c>
      <c r="C4949" s="12" t="n">
        <v>102</v>
      </c>
      <c r="D4949" s="12" t="n">
        <v>3</v>
      </c>
      <c r="E4949" s="16" t="n">
        <v>429</v>
      </c>
      <c r="F4949" s="12" t="n">
        <v>0</v>
      </c>
      <c r="G4949" s="12" t="str">
        <f aca="false">INDEX(Products!$C$2:$C$181,MATCH(C4949,Products!$A$2:$A$181,0))</f>
        <v>Beauty</v>
      </c>
      <c r="H4949" s="16" t="n">
        <f aca="false">INDEX(Products!$E$2:$E$181,MATCH(C4949,Products!$A$2:$A$181,0))</f>
        <v>313.05</v>
      </c>
      <c r="I4949" s="12" t="str">
        <f aca="false">INDEX(Orders!$G$2:$G$3525,MATCH(B4949,Orders!$A$2:$A$3525,0))</f>
        <v>Delivered</v>
      </c>
      <c r="J4949" s="16" t="n">
        <f aca="false">D4949*E4949*(1-F4949/100)</f>
        <v>1287</v>
      </c>
      <c r="K4949" s="16" t="n">
        <f aca="false">D4949*H4949</f>
        <v>939.15</v>
      </c>
      <c r="L4949" s="16" t="n">
        <f aca="false">J4949-K4949</f>
        <v>347.85</v>
      </c>
    </row>
    <row r="4950" customFormat="false" ht="15" hidden="false" customHeight="false" outlineLevel="0" collapsed="false">
      <c r="A4950" s="12" t="n">
        <v>4949</v>
      </c>
      <c r="B4950" s="12" t="n">
        <v>2598</v>
      </c>
      <c r="C4950" s="12" t="n">
        <v>175</v>
      </c>
      <c r="D4950" s="12" t="n">
        <v>1</v>
      </c>
      <c r="E4950" s="16" t="n">
        <v>409</v>
      </c>
      <c r="F4950" s="12" t="n">
        <v>5</v>
      </c>
      <c r="G4950" s="12" t="str">
        <f aca="false">INDEX(Products!$C$2:$C$181,MATCH(C4950,Products!$A$2:$A$181,0))</f>
        <v>Books &amp; Stationery</v>
      </c>
      <c r="H4950" s="16" t="n">
        <f aca="false">INDEX(Products!$E$2:$E$181,MATCH(C4950,Products!$A$2:$A$181,0))</f>
        <v>276.15</v>
      </c>
      <c r="I4950" s="12" t="str">
        <f aca="false">INDEX(Orders!$G$2:$G$3525,MATCH(B4950,Orders!$A$2:$A$3525,0))</f>
        <v>Delivered</v>
      </c>
      <c r="J4950" s="16" t="n">
        <f aca="false">D4950*E4950*(1-F4950/100)</f>
        <v>388.55</v>
      </c>
      <c r="K4950" s="16" t="n">
        <f aca="false">D4950*H4950</f>
        <v>276.15</v>
      </c>
      <c r="L4950" s="16" t="n">
        <f aca="false">J4950-K4950</f>
        <v>112.4</v>
      </c>
    </row>
    <row r="4951" customFormat="false" ht="15" hidden="false" customHeight="false" outlineLevel="0" collapsed="false">
      <c r="A4951" s="12" t="n">
        <v>4950</v>
      </c>
      <c r="B4951" s="12" t="n">
        <v>2598</v>
      </c>
      <c r="C4951" s="12" t="n">
        <v>47</v>
      </c>
      <c r="D4951" s="12" t="n">
        <v>1</v>
      </c>
      <c r="E4951" s="16" t="n">
        <v>3909</v>
      </c>
      <c r="F4951" s="12" t="n">
        <v>0</v>
      </c>
      <c r="G4951" s="12" t="str">
        <f aca="false">INDEX(Products!$C$2:$C$181,MATCH(C4951,Products!$A$2:$A$181,0))</f>
        <v>Home &amp; Kitchen</v>
      </c>
      <c r="H4951" s="16" t="n">
        <f aca="false">INDEX(Products!$E$2:$E$181,MATCH(C4951,Products!$A$2:$A$181,0))</f>
        <v>2588.76</v>
      </c>
      <c r="I4951" s="12" t="str">
        <f aca="false">INDEX(Orders!$G$2:$G$3525,MATCH(B4951,Orders!$A$2:$A$3525,0))</f>
        <v>Delivered</v>
      </c>
      <c r="J4951" s="16" t="n">
        <f aca="false">D4951*E4951*(1-F4951/100)</f>
        <v>3909</v>
      </c>
      <c r="K4951" s="16" t="n">
        <f aca="false">D4951*H4951</f>
        <v>2588.76</v>
      </c>
      <c r="L4951" s="16" t="n">
        <f aca="false">J4951-K4951</f>
        <v>1320.24</v>
      </c>
    </row>
    <row r="4952" customFormat="false" ht="15" hidden="false" customHeight="false" outlineLevel="0" collapsed="false">
      <c r="A4952" s="12" t="n">
        <v>4951</v>
      </c>
      <c r="B4952" s="12" t="n">
        <v>2599</v>
      </c>
      <c r="C4952" s="12" t="n">
        <v>11</v>
      </c>
      <c r="D4952" s="12" t="n">
        <v>2</v>
      </c>
      <c r="E4952" s="16" t="n">
        <v>3989</v>
      </c>
      <c r="F4952" s="12" t="n">
        <v>0</v>
      </c>
      <c r="G4952" s="12" t="str">
        <f aca="false">INDEX(Products!$C$2:$C$181,MATCH(C4952,Products!$A$2:$A$181,0))</f>
        <v>Electronics</v>
      </c>
      <c r="H4952" s="16" t="n">
        <f aca="false">INDEX(Products!$E$2:$E$181,MATCH(C4952,Products!$A$2:$A$181,0))</f>
        <v>2305.24</v>
      </c>
      <c r="I4952" s="12" t="str">
        <f aca="false">INDEX(Orders!$G$2:$G$3525,MATCH(B4952,Orders!$A$2:$A$3525,0))</f>
        <v>Delivered</v>
      </c>
      <c r="J4952" s="16" t="n">
        <f aca="false">D4952*E4952*(1-F4952/100)</f>
        <v>7978</v>
      </c>
      <c r="K4952" s="16" t="n">
        <f aca="false">D4952*H4952</f>
        <v>4610.48</v>
      </c>
      <c r="L4952" s="16" t="n">
        <f aca="false">J4952-K4952</f>
        <v>3367.52</v>
      </c>
    </row>
    <row r="4953" customFormat="false" ht="15" hidden="false" customHeight="false" outlineLevel="0" collapsed="false">
      <c r="A4953" s="12" t="n">
        <v>4952</v>
      </c>
      <c r="B4953" s="12" t="n">
        <v>2599</v>
      </c>
      <c r="C4953" s="12" t="n">
        <v>73</v>
      </c>
      <c r="D4953" s="12" t="n">
        <v>1</v>
      </c>
      <c r="E4953" s="16" t="n">
        <v>1079</v>
      </c>
      <c r="F4953" s="12" t="n">
        <v>0</v>
      </c>
      <c r="G4953" s="12" t="str">
        <f aca="false">INDEX(Products!$C$2:$C$181,MATCH(C4953,Products!$A$2:$A$181,0))</f>
        <v>Fashion</v>
      </c>
      <c r="H4953" s="16" t="n">
        <f aca="false">INDEX(Products!$E$2:$E$181,MATCH(C4953,Products!$A$2:$A$181,0))</f>
        <v>601.41</v>
      </c>
      <c r="I4953" s="12" t="str">
        <f aca="false">INDEX(Orders!$G$2:$G$3525,MATCH(B4953,Orders!$A$2:$A$3525,0))</f>
        <v>Delivered</v>
      </c>
      <c r="J4953" s="16" t="n">
        <f aca="false">D4953*E4953*(1-F4953/100)</f>
        <v>1079</v>
      </c>
      <c r="K4953" s="16" t="n">
        <f aca="false">D4953*H4953</f>
        <v>601.41</v>
      </c>
      <c r="L4953" s="16" t="n">
        <f aca="false">J4953-K4953</f>
        <v>477.59</v>
      </c>
    </row>
    <row r="4954" customFormat="false" ht="15" hidden="false" customHeight="false" outlineLevel="0" collapsed="false">
      <c r="A4954" s="12" t="n">
        <v>4953</v>
      </c>
      <c r="B4954" s="12" t="n">
        <v>2600</v>
      </c>
      <c r="C4954" s="12" t="n">
        <v>175</v>
      </c>
      <c r="D4954" s="12" t="n">
        <v>1</v>
      </c>
      <c r="E4954" s="16" t="n">
        <v>409</v>
      </c>
      <c r="F4954" s="12" t="n">
        <v>15</v>
      </c>
      <c r="G4954" s="12" t="str">
        <f aca="false">INDEX(Products!$C$2:$C$181,MATCH(C4954,Products!$A$2:$A$181,0))</f>
        <v>Books &amp; Stationery</v>
      </c>
      <c r="H4954" s="16" t="n">
        <f aca="false">INDEX(Products!$E$2:$E$181,MATCH(C4954,Products!$A$2:$A$181,0))</f>
        <v>276.15</v>
      </c>
      <c r="I4954" s="12" t="str">
        <f aca="false">INDEX(Orders!$G$2:$G$3525,MATCH(B4954,Orders!$A$2:$A$3525,0))</f>
        <v>Delivered</v>
      </c>
      <c r="J4954" s="16" t="n">
        <f aca="false">D4954*E4954*(1-F4954/100)</f>
        <v>347.65</v>
      </c>
      <c r="K4954" s="16" t="n">
        <f aca="false">D4954*H4954</f>
        <v>276.15</v>
      </c>
      <c r="L4954" s="16" t="n">
        <f aca="false">J4954-K4954</f>
        <v>71.5</v>
      </c>
    </row>
    <row r="4955" customFormat="false" ht="15" hidden="false" customHeight="false" outlineLevel="0" collapsed="false">
      <c r="A4955" s="12" t="n">
        <v>4954</v>
      </c>
      <c r="B4955" s="12" t="n">
        <v>2601</v>
      </c>
      <c r="C4955" s="12" t="n">
        <v>170</v>
      </c>
      <c r="D4955" s="12" t="n">
        <v>1</v>
      </c>
      <c r="E4955" s="16" t="n">
        <v>489</v>
      </c>
      <c r="F4955" s="12" t="n">
        <v>0</v>
      </c>
      <c r="G4955" s="12" t="str">
        <f aca="false">INDEX(Products!$C$2:$C$181,MATCH(C4955,Products!$A$2:$A$181,0))</f>
        <v>Books &amp; Stationery</v>
      </c>
      <c r="H4955" s="16" t="n">
        <f aca="false">INDEX(Products!$E$2:$E$181,MATCH(C4955,Products!$A$2:$A$181,0))</f>
        <v>278.52</v>
      </c>
      <c r="I4955" s="12" t="str">
        <f aca="false">INDEX(Orders!$G$2:$G$3525,MATCH(B4955,Orders!$A$2:$A$3525,0))</f>
        <v>Delivered</v>
      </c>
      <c r="J4955" s="16" t="n">
        <f aca="false">D4955*E4955*(1-F4955/100)</f>
        <v>489</v>
      </c>
      <c r="K4955" s="16" t="n">
        <f aca="false">D4955*H4955</f>
        <v>278.52</v>
      </c>
      <c r="L4955" s="16" t="n">
        <f aca="false">J4955-K4955</f>
        <v>210.48</v>
      </c>
    </row>
    <row r="4956" customFormat="false" ht="15" hidden="false" customHeight="false" outlineLevel="0" collapsed="false">
      <c r="A4956" s="12" t="n">
        <v>4955</v>
      </c>
      <c r="B4956" s="12" t="n">
        <v>2601</v>
      </c>
      <c r="C4956" s="12" t="n">
        <v>137</v>
      </c>
      <c r="D4956" s="12" t="n">
        <v>1</v>
      </c>
      <c r="E4956" s="16" t="n">
        <v>3509</v>
      </c>
      <c r="F4956" s="12" t="n">
        <v>10</v>
      </c>
      <c r="G4956" s="12" t="str">
        <f aca="false">INDEX(Products!$C$2:$C$181,MATCH(C4956,Products!$A$2:$A$181,0))</f>
        <v>Sports &amp; Fitness</v>
      </c>
      <c r="H4956" s="16" t="n">
        <f aca="false">INDEX(Products!$E$2:$E$181,MATCH(C4956,Products!$A$2:$A$181,0))</f>
        <v>2570.86</v>
      </c>
      <c r="I4956" s="12" t="str">
        <f aca="false">INDEX(Orders!$G$2:$G$3525,MATCH(B4956,Orders!$A$2:$A$3525,0))</f>
        <v>Delivered</v>
      </c>
      <c r="J4956" s="16" t="n">
        <f aca="false">D4956*E4956*(1-F4956/100)</f>
        <v>3158.1</v>
      </c>
      <c r="K4956" s="16" t="n">
        <f aca="false">D4956*H4956</f>
        <v>2570.86</v>
      </c>
      <c r="L4956" s="16" t="n">
        <f aca="false">J4956-K4956</f>
        <v>587.24</v>
      </c>
    </row>
    <row r="4957" customFormat="false" ht="15" hidden="false" customHeight="false" outlineLevel="0" collapsed="false">
      <c r="A4957" s="12" t="n">
        <v>4956</v>
      </c>
      <c r="B4957" s="12" t="n">
        <v>2601</v>
      </c>
      <c r="C4957" s="12" t="n">
        <v>90</v>
      </c>
      <c r="D4957" s="12" t="n">
        <v>1</v>
      </c>
      <c r="E4957" s="16" t="n">
        <v>2839</v>
      </c>
      <c r="F4957" s="12" t="n">
        <v>0</v>
      </c>
      <c r="G4957" s="12" t="str">
        <f aca="false">INDEX(Products!$C$2:$C$181,MATCH(C4957,Products!$A$2:$A$181,0))</f>
        <v>Fashion</v>
      </c>
      <c r="H4957" s="16" t="n">
        <f aca="false">INDEX(Products!$E$2:$E$181,MATCH(C4957,Products!$A$2:$A$181,0))</f>
        <v>1639.53</v>
      </c>
      <c r="I4957" s="12" t="str">
        <f aca="false">INDEX(Orders!$G$2:$G$3525,MATCH(B4957,Orders!$A$2:$A$3525,0))</f>
        <v>Delivered</v>
      </c>
      <c r="J4957" s="16" t="n">
        <f aca="false">D4957*E4957*(1-F4957/100)</f>
        <v>2839</v>
      </c>
      <c r="K4957" s="16" t="n">
        <f aca="false">D4957*H4957</f>
        <v>1639.53</v>
      </c>
      <c r="L4957" s="16" t="n">
        <f aca="false">J4957-K4957</f>
        <v>1199.47</v>
      </c>
    </row>
    <row r="4958" customFormat="false" ht="15" hidden="false" customHeight="false" outlineLevel="0" collapsed="false">
      <c r="A4958" s="12" t="n">
        <v>4957</v>
      </c>
      <c r="B4958" s="12" t="n">
        <v>2602</v>
      </c>
      <c r="C4958" s="12" t="n">
        <v>164</v>
      </c>
      <c r="D4958" s="12" t="n">
        <v>1</v>
      </c>
      <c r="E4958" s="16" t="n">
        <v>549</v>
      </c>
      <c r="F4958" s="12" t="n">
        <v>0</v>
      </c>
      <c r="G4958" s="12" t="str">
        <f aca="false">INDEX(Products!$C$2:$C$181,MATCH(C4958,Products!$A$2:$A$181,0))</f>
        <v>Books &amp; Stationery</v>
      </c>
      <c r="H4958" s="16" t="n">
        <f aca="false">INDEX(Products!$E$2:$E$181,MATCH(C4958,Products!$A$2:$A$181,0))</f>
        <v>369.12</v>
      </c>
      <c r="I4958" s="12" t="str">
        <f aca="false">INDEX(Orders!$G$2:$G$3525,MATCH(B4958,Orders!$A$2:$A$3525,0))</f>
        <v>Delivered</v>
      </c>
      <c r="J4958" s="16" t="n">
        <f aca="false">D4958*E4958*(1-F4958/100)</f>
        <v>549</v>
      </c>
      <c r="K4958" s="16" t="n">
        <f aca="false">D4958*H4958</f>
        <v>369.12</v>
      </c>
      <c r="L4958" s="16" t="n">
        <f aca="false">J4958-K4958</f>
        <v>179.88</v>
      </c>
    </row>
    <row r="4959" customFormat="false" ht="15" hidden="false" customHeight="false" outlineLevel="0" collapsed="false">
      <c r="A4959" s="12" t="n">
        <v>4958</v>
      </c>
      <c r="B4959" s="12" t="n">
        <v>2603</v>
      </c>
      <c r="C4959" s="12" t="n">
        <v>33</v>
      </c>
      <c r="D4959" s="12" t="n">
        <v>1</v>
      </c>
      <c r="E4959" s="16" t="n">
        <v>1699</v>
      </c>
      <c r="F4959" s="12" t="n">
        <v>0</v>
      </c>
      <c r="G4959" s="12" t="str">
        <f aca="false">INDEX(Products!$C$2:$C$181,MATCH(C4959,Products!$A$2:$A$181,0))</f>
        <v>Home &amp; Kitchen</v>
      </c>
      <c r="H4959" s="16" t="n">
        <f aca="false">INDEX(Products!$E$2:$E$181,MATCH(C4959,Products!$A$2:$A$181,0))</f>
        <v>1118.86</v>
      </c>
      <c r="I4959" s="12" t="str">
        <f aca="false">INDEX(Orders!$G$2:$G$3525,MATCH(B4959,Orders!$A$2:$A$3525,0))</f>
        <v>Delivered</v>
      </c>
      <c r="J4959" s="16" t="n">
        <f aca="false">D4959*E4959*(1-F4959/100)</f>
        <v>1699</v>
      </c>
      <c r="K4959" s="16" t="n">
        <f aca="false">D4959*H4959</f>
        <v>1118.86</v>
      </c>
      <c r="L4959" s="16" t="n">
        <f aca="false">J4959-K4959</f>
        <v>580.14</v>
      </c>
    </row>
    <row r="4960" customFormat="false" ht="15" hidden="false" customHeight="false" outlineLevel="0" collapsed="false">
      <c r="A4960" s="12" t="n">
        <v>4959</v>
      </c>
      <c r="B4960" s="12" t="n">
        <v>2604</v>
      </c>
      <c r="C4960" s="12" t="n">
        <v>99</v>
      </c>
      <c r="D4960" s="12" t="n">
        <v>1</v>
      </c>
      <c r="E4960" s="16" t="n">
        <v>1359</v>
      </c>
      <c r="F4960" s="12" t="n">
        <v>0</v>
      </c>
      <c r="G4960" s="12" t="str">
        <f aca="false">INDEX(Products!$C$2:$C$181,MATCH(C4960,Products!$A$2:$A$181,0))</f>
        <v>Beauty</v>
      </c>
      <c r="H4960" s="16" t="n">
        <f aca="false">INDEX(Products!$E$2:$E$181,MATCH(C4960,Products!$A$2:$A$181,0))</f>
        <v>991.28</v>
      </c>
      <c r="I4960" s="12" t="str">
        <f aca="false">INDEX(Orders!$G$2:$G$3525,MATCH(B4960,Orders!$A$2:$A$3525,0))</f>
        <v>Delivered</v>
      </c>
      <c r="J4960" s="16" t="n">
        <f aca="false">D4960*E4960*(1-F4960/100)</f>
        <v>1359</v>
      </c>
      <c r="K4960" s="16" t="n">
        <f aca="false">D4960*H4960</f>
        <v>991.28</v>
      </c>
      <c r="L4960" s="16" t="n">
        <f aca="false">J4960-K4960</f>
        <v>367.72</v>
      </c>
    </row>
    <row r="4961" customFormat="false" ht="15" hidden="false" customHeight="false" outlineLevel="0" collapsed="false">
      <c r="A4961" s="12" t="n">
        <v>4960</v>
      </c>
      <c r="B4961" s="12" t="n">
        <v>2604</v>
      </c>
      <c r="C4961" s="12" t="n">
        <v>30</v>
      </c>
      <c r="D4961" s="12" t="n">
        <v>1</v>
      </c>
      <c r="E4961" s="16" t="n">
        <v>1049</v>
      </c>
      <c r="F4961" s="12" t="n">
        <v>0</v>
      </c>
      <c r="G4961" s="12" t="str">
        <f aca="false">INDEX(Products!$C$2:$C$181,MATCH(C4961,Products!$A$2:$A$181,0))</f>
        <v>Electronics</v>
      </c>
      <c r="H4961" s="16" t="n">
        <f aca="false">INDEX(Products!$E$2:$E$181,MATCH(C4961,Products!$A$2:$A$181,0))</f>
        <v>645.2</v>
      </c>
      <c r="I4961" s="12" t="str">
        <f aca="false">INDEX(Orders!$G$2:$G$3525,MATCH(B4961,Orders!$A$2:$A$3525,0))</f>
        <v>Delivered</v>
      </c>
      <c r="J4961" s="16" t="n">
        <f aca="false">D4961*E4961*(1-F4961/100)</f>
        <v>1049</v>
      </c>
      <c r="K4961" s="16" t="n">
        <f aca="false">D4961*H4961</f>
        <v>645.2</v>
      </c>
      <c r="L4961" s="16" t="n">
        <f aca="false">J4961-K4961</f>
        <v>403.8</v>
      </c>
    </row>
    <row r="4962" customFormat="false" ht="15" hidden="false" customHeight="false" outlineLevel="0" collapsed="false">
      <c r="A4962" s="12" t="n">
        <v>4961</v>
      </c>
      <c r="B4962" s="12" t="n">
        <v>2604</v>
      </c>
      <c r="C4962" s="12" t="n">
        <v>34</v>
      </c>
      <c r="D4962" s="12" t="n">
        <v>3</v>
      </c>
      <c r="E4962" s="16" t="n">
        <v>1059</v>
      </c>
      <c r="F4962" s="12" t="n">
        <v>0</v>
      </c>
      <c r="G4962" s="12" t="str">
        <f aca="false">INDEX(Products!$C$2:$C$181,MATCH(C4962,Products!$A$2:$A$181,0))</f>
        <v>Home &amp; Kitchen</v>
      </c>
      <c r="H4962" s="16" t="n">
        <f aca="false">INDEX(Products!$E$2:$E$181,MATCH(C4962,Products!$A$2:$A$181,0))</f>
        <v>752.36</v>
      </c>
      <c r="I4962" s="12" t="str">
        <f aca="false">INDEX(Orders!$G$2:$G$3525,MATCH(B4962,Orders!$A$2:$A$3525,0))</f>
        <v>Delivered</v>
      </c>
      <c r="J4962" s="16" t="n">
        <f aca="false">D4962*E4962*(1-F4962/100)</f>
        <v>3177</v>
      </c>
      <c r="K4962" s="16" t="n">
        <f aca="false">D4962*H4962</f>
        <v>2257.08</v>
      </c>
      <c r="L4962" s="16" t="n">
        <f aca="false">J4962-K4962</f>
        <v>919.92</v>
      </c>
    </row>
    <row r="4963" customFormat="false" ht="15" hidden="false" customHeight="false" outlineLevel="0" collapsed="false">
      <c r="A4963" s="12" t="n">
        <v>4962</v>
      </c>
      <c r="B4963" s="12" t="n">
        <v>2604</v>
      </c>
      <c r="C4963" s="12" t="n">
        <v>5</v>
      </c>
      <c r="D4963" s="12" t="n">
        <v>1</v>
      </c>
      <c r="E4963" s="16" t="n">
        <v>3939</v>
      </c>
      <c r="F4963" s="12" t="n">
        <v>0</v>
      </c>
      <c r="G4963" s="12" t="str">
        <f aca="false">INDEX(Products!$C$2:$C$181,MATCH(C4963,Products!$A$2:$A$181,0))</f>
        <v>Electronics</v>
      </c>
      <c r="H4963" s="16" t="n">
        <f aca="false">INDEX(Products!$E$2:$E$181,MATCH(C4963,Products!$A$2:$A$181,0))</f>
        <v>2724.27</v>
      </c>
      <c r="I4963" s="12" t="str">
        <f aca="false">INDEX(Orders!$G$2:$G$3525,MATCH(B4963,Orders!$A$2:$A$3525,0))</f>
        <v>Delivered</v>
      </c>
      <c r="J4963" s="16" t="n">
        <f aca="false">D4963*E4963*(1-F4963/100)</f>
        <v>3939</v>
      </c>
      <c r="K4963" s="16" t="n">
        <f aca="false">D4963*H4963</f>
        <v>2724.27</v>
      </c>
      <c r="L4963" s="16" t="n">
        <f aca="false">J4963-K4963</f>
        <v>1214.73</v>
      </c>
    </row>
    <row r="4964" customFormat="false" ht="15" hidden="false" customHeight="false" outlineLevel="0" collapsed="false">
      <c r="A4964" s="12" t="n">
        <v>4963</v>
      </c>
      <c r="B4964" s="12" t="n">
        <v>2605</v>
      </c>
      <c r="C4964" s="12" t="n">
        <v>43</v>
      </c>
      <c r="D4964" s="12" t="n">
        <v>3</v>
      </c>
      <c r="E4964" s="16" t="n">
        <v>1839</v>
      </c>
      <c r="F4964" s="12" t="n">
        <v>0</v>
      </c>
      <c r="G4964" s="12" t="str">
        <f aca="false">INDEX(Products!$C$2:$C$181,MATCH(C4964,Products!$A$2:$A$181,0))</f>
        <v>Home &amp; Kitchen</v>
      </c>
      <c r="H4964" s="16" t="n">
        <f aca="false">INDEX(Products!$E$2:$E$181,MATCH(C4964,Products!$A$2:$A$181,0))</f>
        <v>1131.05</v>
      </c>
      <c r="I4964" s="12" t="str">
        <f aca="false">INDEX(Orders!$G$2:$G$3525,MATCH(B4964,Orders!$A$2:$A$3525,0))</f>
        <v>Delivered</v>
      </c>
      <c r="J4964" s="16" t="n">
        <f aca="false">D4964*E4964*(1-F4964/100)</f>
        <v>5517</v>
      </c>
      <c r="K4964" s="16" t="n">
        <f aca="false">D4964*H4964</f>
        <v>3393.15</v>
      </c>
      <c r="L4964" s="16" t="n">
        <f aca="false">J4964-K4964</f>
        <v>2123.85</v>
      </c>
    </row>
    <row r="4965" customFormat="false" ht="15" hidden="false" customHeight="false" outlineLevel="0" collapsed="false">
      <c r="A4965" s="12" t="n">
        <v>4964</v>
      </c>
      <c r="B4965" s="12" t="n">
        <v>2606</v>
      </c>
      <c r="C4965" s="12" t="n">
        <v>56</v>
      </c>
      <c r="D4965" s="12" t="n">
        <v>1</v>
      </c>
      <c r="E4965" s="16" t="n">
        <v>1739</v>
      </c>
      <c r="F4965" s="12" t="n">
        <v>0</v>
      </c>
      <c r="G4965" s="12" t="str">
        <f aca="false">INDEX(Products!$C$2:$C$181,MATCH(C4965,Products!$A$2:$A$181,0))</f>
        <v>Home &amp; Kitchen</v>
      </c>
      <c r="H4965" s="16" t="n">
        <f aca="false">INDEX(Products!$E$2:$E$181,MATCH(C4965,Products!$A$2:$A$181,0))</f>
        <v>1012.52</v>
      </c>
      <c r="I4965" s="12" t="str">
        <f aca="false">INDEX(Orders!$G$2:$G$3525,MATCH(B4965,Orders!$A$2:$A$3525,0))</f>
        <v>Delivered</v>
      </c>
      <c r="J4965" s="16" t="n">
        <f aca="false">D4965*E4965*(1-F4965/100)</f>
        <v>1739</v>
      </c>
      <c r="K4965" s="16" t="n">
        <f aca="false">D4965*H4965</f>
        <v>1012.52</v>
      </c>
      <c r="L4965" s="16" t="n">
        <f aca="false">J4965-K4965</f>
        <v>726.48</v>
      </c>
    </row>
    <row r="4966" customFormat="false" ht="15" hidden="false" customHeight="false" outlineLevel="0" collapsed="false">
      <c r="A4966" s="12" t="n">
        <v>4965</v>
      </c>
      <c r="B4966" s="12" t="n">
        <v>2606</v>
      </c>
      <c r="C4966" s="12" t="n">
        <v>127</v>
      </c>
      <c r="D4966" s="12" t="n">
        <v>1</v>
      </c>
      <c r="E4966" s="16" t="n">
        <v>3449</v>
      </c>
      <c r="F4966" s="12" t="n">
        <v>5</v>
      </c>
      <c r="G4966" s="12" t="str">
        <f aca="false">INDEX(Products!$C$2:$C$181,MATCH(C4966,Products!$A$2:$A$181,0))</f>
        <v>Sports &amp; Fitness</v>
      </c>
      <c r="H4966" s="16" t="n">
        <f aca="false">INDEX(Products!$E$2:$E$181,MATCH(C4966,Products!$A$2:$A$181,0))</f>
        <v>2115.56</v>
      </c>
      <c r="I4966" s="12" t="str">
        <f aca="false">INDEX(Orders!$G$2:$G$3525,MATCH(B4966,Orders!$A$2:$A$3525,0))</f>
        <v>Delivered</v>
      </c>
      <c r="J4966" s="16" t="n">
        <f aca="false">D4966*E4966*(1-F4966/100)</f>
        <v>3276.55</v>
      </c>
      <c r="K4966" s="16" t="n">
        <f aca="false">D4966*H4966</f>
        <v>2115.56</v>
      </c>
      <c r="L4966" s="16" t="n">
        <f aca="false">J4966-K4966</f>
        <v>1160.99</v>
      </c>
    </row>
    <row r="4967" customFormat="false" ht="15" hidden="false" customHeight="false" outlineLevel="0" collapsed="false">
      <c r="A4967" s="12" t="n">
        <v>4966</v>
      </c>
      <c r="B4967" s="12" t="n">
        <v>2607</v>
      </c>
      <c r="C4967" s="12" t="n">
        <v>75</v>
      </c>
      <c r="D4967" s="12" t="n">
        <v>1</v>
      </c>
      <c r="E4967" s="16" t="n">
        <v>449</v>
      </c>
      <c r="F4967" s="12" t="n">
        <v>0</v>
      </c>
      <c r="G4967" s="12" t="str">
        <f aca="false">INDEX(Products!$C$2:$C$181,MATCH(C4967,Products!$A$2:$A$181,0))</f>
        <v>Fashion</v>
      </c>
      <c r="H4967" s="16" t="n">
        <f aca="false">INDEX(Products!$E$2:$E$181,MATCH(C4967,Products!$A$2:$A$181,0))</f>
        <v>271.97</v>
      </c>
      <c r="I4967" s="12" t="str">
        <f aca="false">INDEX(Orders!$G$2:$G$3525,MATCH(B4967,Orders!$A$2:$A$3525,0))</f>
        <v>Delivered</v>
      </c>
      <c r="J4967" s="16" t="n">
        <f aca="false">D4967*E4967*(1-F4967/100)</f>
        <v>449</v>
      </c>
      <c r="K4967" s="16" t="n">
        <f aca="false">D4967*H4967</f>
        <v>271.97</v>
      </c>
      <c r="L4967" s="16" t="n">
        <f aca="false">J4967-K4967</f>
        <v>177.03</v>
      </c>
    </row>
    <row r="4968" customFormat="false" ht="15" hidden="false" customHeight="false" outlineLevel="0" collapsed="false">
      <c r="A4968" s="12" t="n">
        <v>4967</v>
      </c>
      <c r="B4968" s="12" t="n">
        <v>2608</v>
      </c>
      <c r="C4968" s="12" t="n">
        <v>74</v>
      </c>
      <c r="D4968" s="12" t="n">
        <v>1</v>
      </c>
      <c r="E4968" s="16" t="n">
        <v>1959</v>
      </c>
      <c r="F4968" s="12" t="n">
        <v>15</v>
      </c>
      <c r="G4968" s="12" t="str">
        <f aca="false">INDEX(Products!$C$2:$C$181,MATCH(C4968,Products!$A$2:$A$181,0))</f>
        <v>Fashion</v>
      </c>
      <c r="H4968" s="16" t="n">
        <f aca="false">INDEX(Products!$E$2:$E$181,MATCH(C4968,Products!$A$2:$A$181,0))</f>
        <v>1274.4</v>
      </c>
      <c r="I4968" s="12" t="str">
        <f aca="false">INDEX(Orders!$G$2:$G$3525,MATCH(B4968,Orders!$A$2:$A$3525,0))</f>
        <v>Delivered</v>
      </c>
      <c r="J4968" s="16" t="n">
        <f aca="false">D4968*E4968*(1-F4968/100)</f>
        <v>1665.15</v>
      </c>
      <c r="K4968" s="16" t="n">
        <f aca="false">D4968*H4968</f>
        <v>1274.4</v>
      </c>
      <c r="L4968" s="16" t="n">
        <f aca="false">J4968-K4968</f>
        <v>390.75</v>
      </c>
    </row>
    <row r="4969" customFormat="false" ht="15" hidden="false" customHeight="false" outlineLevel="0" collapsed="false">
      <c r="A4969" s="12" t="n">
        <v>4968</v>
      </c>
      <c r="B4969" s="12" t="n">
        <v>2609</v>
      </c>
      <c r="C4969" s="12" t="n">
        <v>92</v>
      </c>
      <c r="D4969" s="12" t="n">
        <v>1</v>
      </c>
      <c r="E4969" s="16" t="n">
        <v>1689</v>
      </c>
      <c r="F4969" s="12" t="n">
        <v>0</v>
      </c>
      <c r="G4969" s="12" t="str">
        <f aca="false">INDEX(Products!$C$2:$C$181,MATCH(C4969,Products!$A$2:$A$181,0))</f>
        <v>Beauty</v>
      </c>
      <c r="H4969" s="16" t="n">
        <f aca="false">INDEX(Products!$E$2:$E$181,MATCH(C4969,Products!$A$2:$A$181,0))</f>
        <v>1225.32</v>
      </c>
      <c r="I4969" s="12" t="str">
        <f aca="false">INDEX(Orders!$G$2:$G$3525,MATCH(B4969,Orders!$A$2:$A$3525,0))</f>
        <v>Delivered</v>
      </c>
      <c r="J4969" s="16" t="n">
        <f aca="false">D4969*E4969*(1-F4969/100)</f>
        <v>1689</v>
      </c>
      <c r="K4969" s="16" t="n">
        <f aca="false">D4969*H4969</f>
        <v>1225.32</v>
      </c>
      <c r="L4969" s="16" t="n">
        <f aca="false">J4969-K4969</f>
        <v>463.68</v>
      </c>
    </row>
    <row r="4970" customFormat="false" ht="15" hidden="false" customHeight="false" outlineLevel="0" collapsed="false">
      <c r="A4970" s="12" t="n">
        <v>4969</v>
      </c>
      <c r="B4970" s="12" t="n">
        <v>2609</v>
      </c>
      <c r="C4970" s="12" t="n">
        <v>17</v>
      </c>
      <c r="D4970" s="12" t="n">
        <v>1</v>
      </c>
      <c r="E4970" s="16" t="n">
        <v>1149</v>
      </c>
      <c r="F4970" s="12" t="n">
        <v>0</v>
      </c>
      <c r="G4970" s="12" t="str">
        <f aca="false">INDEX(Products!$C$2:$C$181,MATCH(C4970,Products!$A$2:$A$181,0))</f>
        <v>Electronics</v>
      </c>
      <c r="H4970" s="16" t="n">
        <f aca="false">INDEX(Products!$E$2:$E$181,MATCH(C4970,Products!$A$2:$A$181,0))</f>
        <v>850</v>
      </c>
      <c r="I4970" s="12" t="str">
        <f aca="false">INDEX(Orders!$G$2:$G$3525,MATCH(B4970,Orders!$A$2:$A$3525,0))</f>
        <v>Delivered</v>
      </c>
      <c r="J4970" s="16" t="n">
        <f aca="false">D4970*E4970*(1-F4970/100)</f>
        <v>1149</v>
      </c>
      <c r="K4970" s="16" t="n">
        <f aca="false">D4970*H4970</f>
        <v>850</v>
      </c>
      <c r="L4970" s="16" t="n">
        <f aca="false">J4970-K4970</f>
        <v>299</v>
      </c>
    </row>
    <row r="4971" customFormat="false" ht="15" hidden="false" customHeight="false" outlineLevel="0" collapsed="false">
      <c r="A4971" s="12" t="n">
        <v>4970</v>
      </c>
      <c r="B4971" s="12" t="n">
        <v>2609</v>
      </c>
      <c r="C4971" s="12" t="n">
        <v>9</v>
      </c>
      <c r="D4971" s="12" t="n">
        <v>1</v>
      </c>
      <c r="E4971" s="16" t="n">
        <v>2389</v>
      </c>
      <c r="F4971" s="12" t="n">
        <v>0</v>
      </c>
      <c r="G4971" s="12" t="str">
        <f aca="false">INDEX(Products!$C$2:$C$181,MATCH(C4971,Products!$A$2:$A$181,0))</f>
        <v>Electronics</v>
      </c>
      <c r="H4971" s="16" t="n">
        <f aca="false">INDEX(Products!$E$2:$E$181,MATCH(C4971,Products!$A$2:$A$181,0))</f>
        <v>1564.68</v>
      </c>
      <c r="I4971" s="12" t="str">
        <f aca="false">INDEX(Orders!$G$2:$G$3525,MATCH(B4971,Orders!$A$2:$A$3525,0))</f>
        <v>Delivered</v>
      </c>
      <c r="J4971" s="16" t="n">
        <f aca="false">D4971*E4971*(1-F4971/100)</f>
        <v>2389</v>
      </c>
      <c r="K4971" s="16" t="n">
        <f aca="false">D4971*H4971</f>
        <v>1564.68</v>
      </c>
      <c r="L4971" s="16" t="n">
        <f aca="false">J4971-K4971</f>
        <v>824.32</v>
      </c>
    </row>
    <row r="4972" customFormat="false" ht="15" hidden="false" customHeight="false" outlineLevel="0" collapsed="false">
      <c r="A4972" s="12" t="n">
        <v>4971</v>
      </c>
      <c r="B4972" s="12" t="n">
        <v>2610</v>
      </c>
      <c r="C4972" s="12" t="n">
        <v>136</v>
      </c>
      <c r="D4972" s="12" t="n">
        <v>1</v>
      </c>
      <c r="E4972" s="16" t="n">
        <v>3299</v>
      </c>
      <c r="F4972" s="12" t="n">
        <v>15</v>
      </c>
      <c r="G4972" s="12" t="str">
        <f aca="false">INDEX(Products!$C$2:$C$181,MATCH(C4972,Products!$A$2:$A$181,0))</f>
        <v>Sports &amp; Fitness</v>
      </c>
      <c r="H4972" s="16" t="n">
        <f aca="false">INDEX(Products!$E$2:$E$181,MATCH(C4972,Products!$A$2:$A$181,0))</f>
        <v>2348.96</v>
      </c>
      <c r="I4972" s="12" t="str">
        <f aca="false">INDEX(Orders!$G$2:$G$3525,MATCH(B4972,Orders!$A$2:$A$3525,0))</f>
        <v>Delivered</v>
      </c>
      <c r="J4972" s="16" t="n">
        <f aca="false">D4972*E4972*(1-F4972/100)</f>
        <v>2804.15</v>
      </c>
      <c r="K4972" s="16" t="n">
        <f aca="false">D4972*H4972</f>
        <v>2348.96</v>
      </c>
      <c r="L4972" s="16" t="n">
        <f aca="false">J4972-K4972</f>
        <v>455.19</v>
      </c>
    </row>
    <row r="4973" customFormat="false" ht="15" hidden="false" customHeight="false" outlineLevel="0" collapsed="false">
      <c r="A4973" s="12" t="n">
        <v>4972</v>
      </c>
      <c r="B4973" s="12" t="n">
        <v>2610</v>
      </c>
      <c r="C4973" s="12" t="n">
        <v>137</v>
      </c>
      <c r="D4973" s="12" t="n">
        <v>1</v>
      </c>
      <c r="E4973" s="16" t="n">
        <v>3509</v>
      </c>
      <c r="F4973" s="12" t="n">
        <v>0</v>
      </c>
      <c r="G4973" s="12" t="str">
        <f aca="false">INDEX(Products!$C$2:$C$181,MATCH(C4973,Products!$A$2:$A$181,0))</f>
        <v>Sports &amp; Fitness</v>
      </c>
      <c r="H4973" s="16" t="n">
        <f aca="false">INDEX(Products!$E$2:$E$181,MATCH(C4973,Products!$A$2:$A$181,0))</f>
        <v>2570.86</v>
      </c>
      <c r="I4973" s="12" t="str">
        <f aca="false">INDEX(Orders!$G$2:$G$3525,MATCH(B4973,Orders!$A$2:$A$3525,0))</f>
        <v>Delivered</v>
      </c>
      <c r="J4973" s="16" t="n">
        <f aca="false">D4973*E4973*(1-F4973/100)</f>
        <v>3509</v>
      </c>
      <c r="K4973" s="16" t="n">
        <f aca="false">D4973*H4973</f>
        <v>2570.86</v>
      </c>
      <c r="L4973" s="16" t="n">
        <f aca="false">J4973-K4973</f>
        <v>938.14</v>
      </c>
    </row>
    <row r="4974" customFormat="false" ht="15" hidden="false" customHeight="false" outlineLevel="0" collapsed="false">
      <c r="A4974" s="12" t="n">
        <v>4973</v>
      </c>
      <c r="B4974" s="12" t="n">
        <v>2611</v>
      </c>
      <c r="C4974" s="12" t="n">
        <v>42</v>
      </c>
      <c r="D4974" s="12" t="n">
        <v>1</v>
      </c>
      <c r="E4974" s="16" t="n">
        <v>1929</v>
      </c>
      <c r="F4974" s="12" t="n">
        <v>0</v>
      </c>
      <c r="G4974" s="12" t="str">
        <f aca="false">INDEX(Products!$C$2:$C$181,MATCH(C4974,Products!$A$2:$A$181,0))</f>
        <v>Home &amp; Kitchen</v>
      </c>
      <c r="H4974" s="16" t="n">
        <f aca="false">INDEX(Products!$E$2:$E$181,MATCH(C4974,Products!$A$2:$A$181,0))</f>
        <v>1085.47</v>
      </c>
      <c r="I4974" s="12" t="str">
        <f aca="false">INDEX(Orders!$G$2:$G$3525,MATCH(B4974,Orders!$A$2:$A$3525,0))</f>
        <v>Delivered</v>
      </c>
      <c r="J4974" s="16" t="n">
        <f aca="false">D4974*E4974*(1-F4974/100)</f>
        <v>1929</v>
      </c>
      <c r="K4974" s="16" t="n">
        <f aca="false">D4974*H4974</f>
        <v>1085.47</v>
      </c>
      <c r="L4974" s="16" t="n">
        <f aca="false">J4974-K4974</f>
        <v>843.53</v>
      </c>
    </row>
    <row r="4975" customFormat="false" ht="15" hidden="false" customHeight="false" outlineLevel="0" collapsed="false">
      <c r="A4975" s="12" t="n">
        <v>4974</v>
      </c>
      <c r="B4975" s="12" t="n">
        <v>2611</v>
      </c>
      <c r="C4975" s="12" t="n">
        <v>45</v>
      </c>
      <c r="D4975" s="12" t="n">
        <v>1</v>
      </c>
      <c r="E4975" s="16" t="n">
        <v>4489</v>
      </c>
      <c r="F4975" s="12" t="n">
        <v>0</v>
      </c>
      <c r="G4975" s="12" t="str">
        <f aca="false">INDEX(Products!$C$2:$C$181,MATCH(C4975,Products!$A$2:$A$181,0))</f>
        <v>Home &amp; Kitchen</v>
      </c>
      <c r="H4975" s="16" t="n">
        <f aca="false">INDEX(Products!$E$2:$E$181,MATCH(C4975,Products!$A$2:$A$181,0))</f>
        <v>2892.9</v>
      </c>
      <c r="I4975" s="12" t="str">
        <f aca="false">INDEX(Orders!$G$2:$G$3525,MATCH(B4975,Orders!$A$2:$A$3525,0))</f>
        <v>Delivered</v>
      </c>
      <c r="J4975" s="16" t="n">
        <f aca="false">D4975*E4975*(1-F4975/100)</f>
        <v>4489</v>
      </c>
      <c r="K4975" s="16" t="n">
        <f aca="false">D4975*H4975</f>
        <v>2892.9</v>
      </c>
      <c r="L4975" s="16" t="n">
        <f aca="false">J4975-K4975</f>
        <v>1596.1</v>
      </c>
    </row>
    <row r="4976" customFormat="false" ht="15" hidden="false" customHeight="false" outlineLevel="0" collapsed="false">
      <c r="A4976" s="12" t="n">
        <v>4975</v>
      </c>
      <c r="B4976" s="12" t="n">
        <v>2612</v>
      </c>
      <c r="C4976" s="12" t="n">
        <v>86</v>
      </c>
      <c r="D4976" s="12" t="n">
        <v>2</v>
      </c>
      <c r="E4976" s="16" t="n">
        <v>2139</v>
      </c>
      <c r="F4976" s="12" t="n">
        <v>0</v>
      </c>
      <c r="G4976" s="12" t="str">
        <f aca="false">INDEX(Products!$C$2:$C$181,MATCH(C4976,Products!$A$2:$A$181,0))</f>
        <v>Fashion</v>
      </c>
      <c r="H4976" s="16" t="n">
        <f aca="false">INDEX(Products!$E$2:$E$181,MATCH(C4976,Products!$A$2:$A$181,0))</f>
        <v>1183.55</v>
      </c>
      <c r="I4976" s="12" t="str">
        <f aca="false">INDEX(Orders!$G$2:$G$3525,MATCH(B4976,Orders!$A$2:$A$3525,0))</f>
        <v>Delivered</v>
      </c>
      <c r="J4976" s="16" t="n">
        <f aca="false">D4976*E4976*(1-F4976/100)</f>
        <v>4278</v>
      </c>
      <c r="K4976" s="16" t="n">
        <f aca="false">D4976*H4976</f>
        <v>2367.1</v>
      </c>
      <c r="L4976" s="16" t="n">
        <f aca="false">J4976-K4976</f>
        <v>1910.9</v>
      </c>
    </row>
    <row r="4977" customFormat="false" ht="15" hidden="false" customHeight="false" outlineLevel="0" collapsed="false">
      <c r="A4977" s="12" t="n">
        <v>4976</v>
      </c>
      <c r="B4977" s="12" t="n">
        <v>2613</v>
      </c>
      <c r="C4977" s="12" t="n">
        <v>134</v>
      </c>
      <c r="D4977" s="12" t="n">
        <v>1</v>
      </c>
      <c r="E4977" s="16" t="n">
        <v>2869</v>
      </c>
      <c r="F4977" s="12" t="n">
        <v>5</v>
      </c>
      <c r="G4977" s="12" t="str">
        <f aca="false">INDEX(Products!$C$2:$C$181,MATCH(C4977,Products!$A$2:$A$181,0))</f>
        <v>Sports &amp; Fitness</v>
      </c>
      <c r="H4977" s="16" t="n">
        <f aca="false">INDEX(Products!$E$2:$E$181,MATCH(C4977,Products!$A$2:$A$181,0))</f>
        <v>1981.04</v>
      </c>
      <c r="I4977" s="12" t="str">
        <f aca="false">INDEX(Orders!$G$2:$G$3525,MATCH(B4977,Orders!$A$2:$A$3525,0))</f>
        <v>Returned</v>
      </c>
      <c r="J4977" s="16" t="n">
        <f aca="false">D4977*E4977*(1-F4977/100)</f>
        <v>2725.55</v>
      </c>
      <c r="K4977" s="16" t="n">
        <f aca="false">D4977*H4977</f>
        <v>1981.04</v>
      </c>
      <c r="L4977" s="16" t="n">
        <f aca="false">J4977-K4977</f>
        <v>744.51</v>
      </c>
    </row>
    <row r="4978" customFormat="false" ht="15" hidden="false" customHeight="false" outlineLevel="0" collapsed="false">
      <c r="A4978" s="12" t="n">
        <v>4977</v>
      </c>
      <c r="B4978" s="12" t="n">
        <v>2613</v>
      </c>
      <c r="C4978" s="12" t="n">
        <v>168</v>
      </c>
      <c r="D4978" s="12" t="n">
        <v>1</v>
      </c>
      <c r="E4978" s="16" t="n">
        <v>149</v>
      </c>
      <c r="F4978" s="12" t="n">
        <v>20</v>
      </c>
      <c r="G4978" s="12" t="str">
        <f aca="false">INDEX(Products!$C$2:$C$181,MATCH(C4978,Products!$A$2:$A$181,0))</f>
        <v>Books &amp; Stationery</v>
      </c>
      <c r="H4978" s="16" t="n">
        <f aca="false">INDEX(Products!$E$2:$E$181,MATCH(C4978,Products!$A$2:$A$181,0))</f>
        <v>83.16</v>
      </c>
      <c r="I4978" s="12" t="str">
        <f aca="false">INDEX(Orders!$G$2:$G$3525,MATCH(B4978,Orders!$A$2:$A$3525,0))</f>
        <v>Returned</v>
      </c>
      <c r="J4978" s="16" t="n">
        <f aca="false">D4978*E4978*(1-F4978/100)</f>
        <v>119.2</v>
      </c>
      <c r="K4978" s="16" t="n">
        <f aca="false">D4978*H4978</f>
        <v>83.16</v>
      </c>
      <c r="L4978" s="16" t="n">
        <f aca="false">J4978-K4978</f>
        <v>36.04</v>
      </c>
    </row>
    <row r="4979" customFormat="false" ht="15" hidden="false" customHeight="false" outlineLevel="0" collapsed="false">
      <c r="A4979" s="12" t="n">
        <v>4978</v>
      </c>
      <c r="B4979" s="12" t="n">
        <v>2613</v>
      </c>
      <c r="C4979" s="12" t="n">
        <v>92</v>
      </c>
      <c r="D4979" s="12" t="n">
        <v>1</v>
      </c>
      <c r="E4979" s="16" t="n">
        <v>1689</v>
      </c>
      <c r="F4979" s="12" t="n">
        <v>5</v>
      </c>
      <c r="G4979" s="12" t="str">
        <f aca="false">INDEX(Products!$C$2:$C$181,MATCH(C4979,Products!$A$2:$A$181,0))</f>
        <v>Beauty</v>
      </c>
      <c r="H4979" s="16" t="n">
        <f aca="false">INDEX(Products!$E$2:$E$181,MATCH(C4979,Products!$A$2:$A$181,0))</f>
        <v>1225.32</v>
      </c>
      <c r="I4979" s="12" t="str">
        <f aca="false">INDEX(Orders!$G$2:$G$3525,MATCH(B4979,Orders!$A$2:$A$3525,0))</f>
        <v>Returned</v>
      </c>
      <c r="J4979" s="16" t="n">
        <f aca="false">D4979*E4979*(1-F4979/100)</f>
        <v>1604.55</v>
      </c>
      <c r="K4979" s="16" t="n">
        <f aca="false">D4979*H4979</f>
        <v>1225.32</v>
      </c>
      <c r="L4979" s="16" t="n">
        <f aca="false">J4979-K4979</f>
        <v>379.23</v>
      </c>
    </row>
    <row r="4980" customFormat="false" ht="15" hidden="false" customHeight="false" outlineLevel="0" collapsed="false">
      <c r="A4980" s="12" t="n">
        <v>4979</v>
      </c>
      <c r="B4980" s="12" t="n">
        <v>2613</v>
      </c>
      <c r="C4980" s="12" t="n">
        <v>59</v>
      </c>
      <c r="D4980" s="12" t="n">
        <v>1</v>
      </c>
      <c r="E4980" s="16" t="n">
        <v>4109</v>
      </c>
      <c r="F4980" s="12" t="n">
        <v>0</v>
      </c>
      <c r="G4980" s="12" t="str">
        <f aca="false">INDEX(Products!$C$2:$C$181,MATCH(C4980,Products!$A$2:$A$181,0))</f>
        <v>Home &amp; Kitchen</v>
      </c>
      <c r="H4980" s="16" t="n">
        <f aca="false">INDEX(Products!$E$2:$E$181,MATCH(C4980,Products!$A$2:$A$181,0))</f>
        <v>2413.27</v>
      </c>
      <c r="I4980" s="12" t="str">
        <f aca="false">INDEX(Orders!$G$2:$G$3525,MATCH(B4980,Orders!$A$2:$A$3525,0))</f>
        <v>Returned</v>
      </c>
      <c r="J4980" s="16" t="n">
        <f aca="false">D4980*E4980*(1-F4980/100)</f>
        <v>4109</v>
      </c>
      <c r="K4980" s="16" t="n">
        <f aca="false">D4980*H4980</f>
        <v>2413.27</v>
      </c>
      <c r="L4980" s="16" t="n">
        <f aca="false">J4980-K4980</f>
        <v>1695.73</v>
      </c>
    </row>
    <row r="4981" customFormat="false" ht="15" hidden="false" customHeight="false" outlineLevel="0" collapsed="false">
      <c r="A4981" s="12" t="n">
        <v>4980</v>
      </c>
      <c r="B4981" s="12" t="n">
        <v>2614</v>
      </c>
      <c r="C4981" s="12" t="n">
        <v>115</v>
      </c>
      <c r="D4981" s="12" t="n">
        <v>2</v>
      </c>
      <c r="E4981" s="16" t="n">
        <v>1629</v>
      </c>
      <c r="F4981" s="12" t="n">
        <v>10</v>
      </c>
      <c r="G4981" s="12" t="str">
        <f aca="false">INDEX(Products!$C$2:$C$181,MATCH(C4981,Products!$A$2:$A$181,0))</f>
        <v>Beauty</v>
      </c>
      <c r="H4981" s="16" t="n">
        <f aca="false">INDEX(Products!$E$2:$E$181,MATCH(C4981,Products!$A$2:$A$181,0))</f>
        <v>1101.57</v>
      </c>
      <c r="I4981" s="12" t="str">
        <f aca="false">INDEX(Orders!$G$2:$G$3525,MATCH(B4981,Orders!$A$2:$A$3525,0))</f>
        <v>Delivered</v>
      </c>
      <c r="J4981" s="16" t="n">
        <f aca="false">D4981*E4981*(1-F4981/100)</f>
        <v>2932.2</v>
      </c>
      <c r="K4981" s="16" t="n">
        <f aca="false">D4981*H4981</f>
        <v>2203.14</v>
      </c>
      <c r="L4981" s="16" t="n">
        <f aca="false">J4981-K4981</f>
        <v>729.06</v>
      </c>
    </row>
    <row r="4982" customFormat="false" ht="15" hidden="false" customHeight="false" outlineLevel="0" collapsed="false">
      <c r="A4982" s="12" t="n">
        <v>4981</v>
      </c>
      <c r="B4982" s="12" t="n">
        <v>2614</v>
      </c>
      <c r="C4982" s="12" t="n">
        <v>134</v>
      </c>
      <c r="D4982" s="12" t="n">
        <v>3</v>
      </c>
      <c r="E4982" s="16" t="n">
        <v>2869</v>
      </c>
      <c r="F4982" s="12" t="n">
        <v>0</v>
      </c>
      <c r="G4982" s="12" t="str">
        <f aca="false">INDEX(Products!$C$2:$C$181,MATCH(C4982,Products!$A$2:$A$181,0))</f>
        <v>Sports &amp; Fitness</v>
      </c>
      <c r="H4982" s="16" t="n">
        <f aca="false">INDEX(Products!$E$2:$E$181,MATCH(C4982,Products!$A$2:$A$181,0))</f>
        <v>1981.04</v>
      </c>
      <c r="I4982" s="12" t="str">
        <f aca="false">INDEX(Orders!$G$2:$G$3525,MATCH(B4982,Orders!$A$2:$A$3525,0))</f>
        <v>Delivered</v>
      </c>
      <c r="J4982" s="16" t="n">
        <f aca="false">D4982*E4982*(1-F4982/100)</f>
        <v>8607</v>
      </c>
      <c r="K4982" s="16" t="n">
        <f aca="false">D4982*H4982</f>
        <v>5943.12</v>
      </c>
      <c r="L4982" s="16" t="n">
        <f aca="false">J4982-K4982</f>
        <v>2663.88</v>
      </c>
    </row>
    <row r="4983" customFormat="false" ht="15" hidden="false" customHeight="false" outlineLevel="0" collapsed="false">
      <c r="A4983" s="12" t="n">
        <v>4982</v>
      </c>
      <c r="B4983" s="12" t="n">
        <v>2614</v>
      </c>
      <c r="C4983" s="12" t="n">
        <v>151</v>
      </c>
      <c r="D4983" s="12" t="n">
        <v>1</v>
      </c>
      <c r="E4983" s="16" t="n">
        <v>149</v>
      </c>
      <c r="F4983" s="12" t="n">
        <v>0</v>
      </c>
      <c r="G4983" s="12" t="str">
        <f aca="false">INDEX(Products!$C$2:$C$181,MATCH(C4983,Products!$A$2:$A$181,0))</f>
        <v>Books &amp; Stationery</v>
      </c>
      <c r="H4983" s="16" t="n">
        <f aca="false">INDEX(Products!$E$2:$E$181,MATCH(C4983,Products!$A$2:$A$181,0))</f>
        <v>97.78</v>
      </c>
      <c r="I4983" s="12" t="str">
        <f aca="false">INDEX(Orders!$G$2:$G$3525,MATCH(B4983,Orders!$A$2:$A$3525,0))</f>
        <v>Delivered</v>
      </c>
      <c r="J4983" s="16" t="n">
        <f aca="false">D4983*E4983*(1-F4983/100)</f>
        <v>149</v>
      </c>
      <c r="K4983" s="16" t="n">
        <f aca="false">D4983*H4983</f>
        <v>97.78</v>
      </c>
      <c r="L4983" s="16" t="n">
        <f aca="false">J4983-K4983</f>
        <v>51.22</v>
      </c>
    </row>
    <row r="4984" customFormat="false" ht="15" hidden="false" customHeight="false" outlineLevel="0" collapsed="false">
      <c r="A4984" s="12" t="n">
        <v>4983</v>
      </c>
      <c r="B4984" s="12" t="n">
        <v>2615</v>
      </c>
      <c r="C4984" s="12" t="n">
        <v>148</v>
      </c>
      <c r="D4984" s="12" t="n">
        <v>1</v>
      </c>
      <c r="E4984" s="16" t="n">
        <v>739</v>
      </c>
      <c r="F4984" s="12" t="n">
        <v>20</v>
      </c>
      <c r="G4984" s="12" t="str">
        <f aca="false">INDEX(Products!$C$2:$C$181,MATCH(C4984,Products!$A$2:$A$181,0))</f>
        <v>Sports &amp; Fitness</v>
      </c>
      <c r="H4984" s="16" t="n">
        <f aca="false">INDEX(Products!$E$2:$E$181,MATCH(C4984,Products!$A$2:$A$181,0))</f>
        <v>483.64</v>
      </c>
      <c r="I4984" s="12" t="str">
        <f aca="false">INDEX(Orders!$G$2:$G$3525,MATCH(B4984,Orders!$A$2:$A$3525,0))</f>
        <v>Delivered</v>
      </c>
      <c r="J4984" s="16" t="n">
        <f aca="false">D4984*E4984*(1-F4984/100)</f>
        <v>591.2</v>
      </c>
      <c r="K4984" s="16" t="n">
        <f aca="false">D4984*H4984</f>
        <v>483.64</v>
      </c>
      <c r="L4984" s="16" t="n">
        <f aca="false">J4984-K4984</f>
        <v>107.56</v>
      </c>
    </row>
    <row r="4985" customFormat="false" ht="15" hidden="false" customHeight="false" outlineLevel="0" collapsed="false">
      <c r="A4985" s="12" t="n">
        <v>4984</v>
      </c>
      <c r="B4985" s="12" t="n">
        <v>2616</v>
      </c>
      <c r="C4985" s="12" t="n">
        <v>16</v>
      </c>
      <c r="D4985" s="12" t="n">
        <v>2</v>
      </c>
      <c r="E4985" s="16" t="n">
        <v>3969</v>
      </c>
      <c r="F4985" s="12" t="n">
        <v>0</v>
      </c>
      <c r="G4985" s="12" t="str">
        <f aca="false">INDEX(Products!$C$2:$C$181,MATCH(C4985,Products!$A$2:$A$181,0))</f>
        <v>Electronics</v>
      </c>
      <c r="H4985" s="16" t="n">
        <f aca="false">INDEX(Products!$E$2:$E$181,MATCH(C4985,Products!$A$2:$A$181,0))</f>
        <v>2318.31</v>
      </c>
      <c r="I4985" s="12" t="str">
        <f aca="false">INDEX(Orders!$G$2:$G$3525,MATCH(B4985,Orders!$A$2:$A$3525,0))</f>
        <v>Returned</v>
      </c>
      <c r="J4985" s="16" t="n">
        <f aca="false">D4985*E4985*(1-F4985/100)</f>
        <v>7938</v>
      </c>
      <c r="K4985" s="16" t="n">
        <f aca="false">D4985*H4985</f>
        <v>4636.62</v>
      </c>
      <c r="L4985" s="16" t="n">
        <f aca="false">J4985-K4985</f>
        <v>3301.38</v>
      </c>
    </row>
    <row r="4986" customFormat="false" ht="15" hidden="false" customHeight="false" outlineLevel="0" collapsed="false">
      <c r="A4986" s="12" t="n">
        <v>4985</v>
      </c>
      <c r="B4986" s="12" t="n">
        <v>2617</v>
      </c>
      <c r="C4986" s="12" t="n">
        <v>17</v>
      </c>
      <c r="D4986" s="12" t="n">
        <v>1</v>
      </c>
      <c r="E4986" s="16" t="n">
        <v>1149</v>
      </c>
      <c r="F4986" s="12" t="n">
        <v>0</v>
      </c>
      <c r="G4986" s="12" t="str">
        <f aca="false">INDEX(Products!$C$2:$C$181,MATCH(C4986,Products!$A$2:$A$181,0))</f>
        <v>Electronics</v>
      </c>
      <c r="H4986" s="16" t="n">
        <f aca="false">INDEX(Products!$E$2:$E$181,MATCH(C4986,Products!$A$2:$A$181,0))</f>
        <v>850</v>
      </c>
      <c r="I4986" s="12" t="str">
        <f aca="false">INDEX(Orders!$G$2:$G$3525,MATCH(B4986,Orders!$A$2:$A$3525,0))</f>
        <v>Delivered</v>
      </c>
      <c r="J4986" s="16" t="n">
        <f aca="false">D4986*E4986*(1-F4986/100)</f>
        <v>1149</v>
      </c>
      <c r="K4986" s="16" t="n">
        <f aca="false">D4986*H4986</f>
        <v>850</v>
      </c>
      <c r="L4986" s="16" t="n">
        <f aca="false">J4986-K4986</f>
        <v>299</v>
      </c>
    </row>
    <row r="4987" customFormat="false" ht="15" hidden="false" customHeight="false" outlineLevel="0" collapsed="false">
      <c r="A4987" s="12" t="n">
        <v>4986</v>
      </c>
      <c r="B4987" s="12" t="n">
        <v>2617</v>
      </c>
      <c r="C4987" s="12" t="n">
        <v>122</v>
      </c>
      <c r="D4987" s="12" t="n">
        <v>1</v>
      </c>
      <c r="E4987" s="16" t="n">
        <v>3689</v>
      </c>
      <c r="F4987" s="12" t="n">
        <v>0</v>
      </c>
      <c r="G4987" s="12" t="str">
        <f aca="false">INDEX(Products!$C$2:$C$181,MATCH(C4987,Products!$A$2:$A$181,0))</f>
        <v>Sports &amp; Fitness</v>
      </c>
      <c r="H4987" s="16" t="n">
        <f aca="false">INDEX(Products!$E$2:$E$181,MATCH(C4987,Products!$A$2:$A$181,0))</f>
        <v>2302.05</v>
      </c>
      <c r="I4987" s="12" t="str">
        <f aca="false">INDEX(Orders!$G$2:$G$3525,MATCH(B4987,Orders!$A$2:$A$3525,0))</f>
        <v>Delivered</v>
      </c>
      <c r="J4987" s="16" t="n">
        <f aca="false">D4987*E4987*(1-F4987/100)</f>
        <v>3689</v>
      </c>
      <c r="K4987" s="16" t="n">
        <f aca="false">D4987*H4987</f>
        <v>2302.05</v>
      </c>
      <c r="L4987" s="16" t="n">
        <f aca="false">J4987-K4987</f>
        <v>1386.95</v>
      </c>
    </row>
    <row r="4988" customFormat="false" ht="15" hidden="false" customHeight="false" outlineLevel="0" collapsed="false">
      <c r="A4988" s="12" t="n">
        <v>4987</v>
      </c>
      <c r="B4988" s="12" t="n">
        <v>2618</v>
      </c>
      <c r="C4988" s="12" t="n">
        <v>38</v>
      </c>
      <c r="D4988" s="12" t="n">
        <v>1</v>
      </c>
      <c r="E4988" s="16" t="n">
        <v>3659</v>
      </c>
      <c r="F4988" s="12" t="n">
        <v>0</v>
      </c>
      <c r="G4988" s="12" t="str">
        <f aca="false">INDEX(Products!$C$2:$C$181,MATCH(C4988,Products!$A$2:$A$181,0))</f>
        <v>Home &amp; Kitchen</v>
      </c>
      <c r="H4988" s="16" t="n">
        <f aca="false">INDEX(Products!$E$2:$E$181,MATCH(C4988,Products!$A$2:$A$181,0))</f>
        <v>2545.94</v>
      </c>
      <c r="I4988" s="12" t="str">
        <f aca="false">INDEX(Orders!$G$2:$G$3525,MATCH(B4988,Orders!$A$2:$A$3525,0))</f>
        <v>Delivered</v>
      </c>
      <c r="J4988" s="16" t="n">
        <f aca="false">D4988*E4988*(1-F4988/100)</f>
        <v>3659</v>
      </c>
      <c r="K4988" s="16" t="n">
        <f aca="false">D4988*H4988</f>
        <v>2545.94</v>
      </c>
      <c r="L4988" s="16" t="n">
        <f aca="false">J4988-K4988</f>
        <v>1113.06</v>
      </c>
    </row>
    <row r="4989" customFormat="false" ht="15" hidden="false" customHeight="false" outlineLevel="0" collapsed="false">
      <c r="A4989" s="12" t="n">
        <v>4988</v>
      </c>
      <c r="B4989" s="12" t="n">
        <v>2618</v>
      </c>
      <c r="C4989" s="12" t="n">
        <v>85</v>
      </c>
      <c r="D4989" s="12" t="n">
        <v>1</v>
      </c>
      <c r="E4989" s="16" t="n">
        <v>419</v>
      </c>
      <c r="F4989" s="12" t="n">
        <v>0</v>
      </c>
      <c r="G4989" s="12" t="str">
        <f aca="false">INDEX(Products!$C$2:$C$181,MATCH(C4989,Products!$A$2:$A$181,0))</f>
        <v>Fashion</v>
      </c>
      <c r="H4989" s="16" t="n">
        <f aca="false">INDEX(Products!$E$2:$E$181,MATCH(C4989,Products!$A$2:$A$181,0))</f>
        <v>279.97</v>
      </c>
      <c r="I4989" s="12" t="str">
        <f aca="false">INDEX(Orders!$G$2:$G$3525,MATCH(B4989,Orders!$A$2:$A$3525,0))</f>
        <v>Delivered</v>
      </c>
      <c r="J4989" s="16" t="n">
        <f aca="false">D4989*E4989*(1-F4989/100)</f>
        <v>419</v>
      </c>
      <c r="K4989" s="16" t="n">
        <f aca="false">D4989*H4989</f>
        <v>279.97</v>
      </c>
      <c r="L4989" s="16" t="n">
        <f aca="false">J4989-K4989</f>
        <v>139.03</v>
      </c>
    </row>
    <row r="4990" customFormat="false" ht="15" hidden="false" customHeight="false" outlineLevel="0" collapsed="false">
      <c r="A4990" s="12" t="n">
        <v>4989</v>
      </c>
      <c r="B4990" s="12" t="n">
        <v>2618</v>
      </c>
      <c r="C4990" s="12" t="n">
        <v>52</v>
      </c>
      <c r="D4990" s="12" t="n">
        <v>1</v>
      </c>
      <c r="E4990" s="16" t="n">
        <v>1859</v>
      </c>
      <c r="F4990" s="12" t="n">
        <v>0</v>
      </c>
      <c r="G4990" s="12" t="str">
        <f aca="false">INDEX(Products!$C$2:$C$181,MATCH(C4990,Products!$A$2:$A$181,0))</f>
        <v>Home &amp; Kitchen</v>
      </c>
      <c r="H4990" s="16" t="n">
        <f aca="false">INDEX(Products!$E$2:$E$181,MATCH(C4990,Products!$A$2:$A$181,0))</f>
        <v>1211.54</v>
      </c>
      <c r="I4990" s="12" t="str">
        <f aca="false">INDEX(Orders!$G$2:$G$3525,MATCH(B4990,Orders!$A$2:$A$3525,0))</f>
        <v>Delivered</v>
      </c>
      <c r="J4990" s="16" t="n">
        <f aca="false">D4990*E4990*(1-F4990/100)</f>
        <v>1859</v>
      </c>
      <c r="K4990" s="16" t="n">
        <f aca="false">D4990*H4990</f>
        <v>1211.54</v>
      </c>
      <c r="L4990" s="16" t="n">
        <f aca="false">J4990-K4990</f>
        <v>647.46</v>
      </c>
    </row>
    <row r="4991" customFormat="false" ht="15" hidden="false" customHeight="false" outlineLevel="0" collapsed="false">
      <c r="A4991" s="12" t="n">
        <v>4990</v>
      </c>
      <c r="B4991" s="12" t="n">
        <v>2618</v>
      </c>
      <c r="C4991" s="12" t="n">
        <v>43</v>
      </c>
      <c r="D4991" s="12" t="n">
        <v>2</v>
      </c>
      <c r="E4991" s="16" t="n">
        <v>1839</v>
      </c>
      <c r="F4991" s="12" t="n">
        <v>0</v>
      </c>
      <c r="G4991" s="12" t="str">
        <f aca="false">INDEX(Products!$C$2:$C$181,MATCH(C4991,Products!$A$2:$A$181,0))</f>
        <v>Home &amp; Kitchen</v>
      </c>
      <c r="H4991" s="16" t="n">
        <f aca="false">INDEX(Products!$E$2:$E$181,MATCH(C4991,Products!$A$2:$A$181,0))</f>
        <v>1131.05</v>
      </c>
      <c r="I4991" s="12" t="str">
        <f aca="false">INDEX(Orders!$G$2:$G$3525,MATCH(B4991,Orders!$A$2:$A$3525,0))</f>
        <v>Delivered</v>
      </c>
      <c r="J4991" s="16" t="n">
        <f aca="false">D4991*E4991*(1-F4991/100)</f>
        <v>3678</v>
      </c>
      <c r="K4991" s="16" t="n">
        <f aca="false">D4991*H4991</f>
        <v>2262.1</v>
      </c>
      <c r="L4991" s="16" t="n">
        <f aca="false">J4991-K4991</f>
        <v>1415.9</v>
      </c>
    </row>
    <row r="4992" customFormat="false" ht="15" hidden="false" customHeight="false" outlineLevel="0" collapsed="false">
      <c r="A4992" s="12" t="n">
        <v>4991</v>
      </c>
      <c r="B4992" s="12" t="n">
        <v>2619</v>
      </c>
      <c r="C4992" s="12" t="n">
        <v>149</v>
      </c>
      <c r="D4992" s="12" t="n">
        <v>1</v>
      </c>
      <c r="E4992" s="16" t="n">
        <v>3149</v>
      </c>
      <c r="F4992" s="12" t="n">
        <v>0</v>
      </c>
      <c r="G4992" s="12" t="str">
        <f aca="false">INDEX(Products!$C$2:$C$181,MATCH(C4992,Products!$A$2:$A$181,0))</f>
        <v>Sports &amp; Fitness</v>
      </c>
      <c r="H4992" s="16" t="n">
        <f aca="false">INDEX(Products!$E$2:$E$181,MATCH(C4992,Products!$A$2:$A$181,0))</f>
        <v>1867.87</v>
      </c>
      <c r="I4992" s="12" t="str">
        <f aca="false">INDEX(Orders!$G$2:$G$3525,MATCH(B4992,Orders!$A$2:$A$3525,0))</f>
        <v>Delivered</v>
      </c>
      <c r="J4992" s="16" t="n">
        <f aca="false">D4992*E4992*(1-F4992/100)</f>
        <v>3149</v>
      </c>
      <c r="K4992" s="16" t="n">
        <f aca="false">D4992*H4992</f>
        <v>1867.87</v>
      </c>
      <c r="L4992" s="16" t="n">
        <f aca="false">J4992-K4992</f>
        <v>1281.13</v>
      </c>
    </row>
    <row r="4993" customFormat="false" ht="15" hidden="false" customHeight="false" outlineLevel="0" collapsed="false">
      <c r="A4993" s="12" t="n">
        <v>4992</v>
      </c>
      <c r="B4993" s="12" t="n">
        <v>2620</v>
      </c>
      <c r="C4993" s="12" t="n">
        <v>174</v>
      </c>
      <c r="D4993" s="12" t="n">
        <v>1</v>
      </c>
      <c r="E4993" s="16" t="n">
        <v>619</v>
      </c>
      <c r="F4993" s="12" t="n">
        <v>0</v>
      </c>
      <c r="G4993" s="12" t="str">
        <f aca="false">INDEX(Products!$C$2:$C$181,MATCH(C4993,Products!$A$2:$A$181,0))</f>
        <v>Books &amp; Stationery</v>
      </c>
      <c r="H4993" s="16" t="n">
        <f aca="false">INDEX(Products!$E$2:$E$181,MATCH(C4993,Products!$A$2:$A$181,0))</f>
        <v>346.06</v>
      </c>
      <c r="I4993" s="12" t="str">
        <f aca="false">INDEX(Orders!$G$2:$G$3525,MATCH(B4993,Orders!$A$2:$A$3525,0))</f>
        <v>Delivered</v>
      </c>
      <c r="J4993" s="16" t="n">
        <f aca="false">D4993*E4993*(1-F4993/100)</f>
        <v>619</v>
      </c>
      <c r="K4993" s="16" t="n">
        <f aca="false">D4993*H4993</f>
        <v>346.06</v>
      </c>
      <c r="L4993" s="16" t="n">
        <f aca="false">J4993-K4993</f>
        <v>272.94</v>
      </c>
    </row>
    <row r="4994" customFormat="false" ht="15" hidden="false" customHeight="false" outlineLevel="0" collapsed="false">
      <c r="A4994" s="12" t="n">
        <v>4993</v>
      </c>
      <c r="B4994" s="12" t="n">
        <v>2621</v>
      </c>
      <c r="C4994" s="12" t="n">
        <v>141</v>
      </c>
      <c r="D4994" s="12" t="n">
        <v>1</v>
      </c>
      <c r="E4994" s="16" t="n">
        <v>3599</v>
      </c>
      <c r="F4994" s="12" t="n">
        <v>20</v>
      </c>
      <c r="G4994" s="12" t="str">
        <f aca="false">INDEX(Products!$C$2:$C$181,MATCH(C4994,Products!$A$2:$A$181,0))</f>
        <v>Sports &amp; Fitness</v>
      </c>
      <c r="H4994" s="16" t="n">
        <f aca="false">INDEX(Products!$E$2:$E$181,MATCH(C4994,Products!$A$2:$A$181,0))</f>
        <v>2222.74</v>
      </c>
      <c r="I4994" s="12" t="str">
        <f aca="false">INDEX(Orders!$G$2:$G$3525,MATCH(B4994,Orders!$A$2:$A$3525,0))</f>
        <v>Delivered</v>
      </c>
      <c r="J4994" s="16" t="n">
        <f aca="false">D4994*E4994*(1-F4994/100)</f>
        <v>2879.2</v>
      </c>
      <c r="K4994" s="16" t="n">
        <f aca="false">D4994*H4994</f>
        <v>2222.74</v>
      </c>
      <c r="L4994" s="16" t="n">
        <f aca="false">J4994-K4994</f>
        <v>656.460000000001</v>
      </c>
    </row>
    <row r="4995" customFormat="false" ht="15" hidden="false" customHeight="false" outlineLevel="0" collapsed="false">
      <c r="A4995" s="12" t="n">
        <v>4994</v>
      </c>
      <c r="B4995" s="12" t="n">
        <v>2621</v>
      </c>
      <c r="C4995" s="12" t="n">
        <v>22</v>
      </c>
      <c r="D4995" s="12" t="n">
        <v>1</v>
      </c>
      <c r="E4995" s="16" t="n">
        <v>989</v>
      </c>
      <c r="F4995" s="12" t="n">
        <v>20</v>
      </c>
      <c r="G4995" s="12" t="str">
        <f aca="false">INDEX(Products!$C$2:$C$181,MATCH(C4995,Products!$A$2:$A$181,0))</f>
        <v>Electronics</v>
      </c>
      <c r="H4995" s="16" t="n">
        <f aca="false">INDEX(Products!$E$2:$E$181,MATCH(C4995,Products!$A$2:$A$181,0))</f>
        <v>723.81</v>
      </c>
      <c r="I4995" s="12" t="str">
        <f aca="false">INDEX(Orders!$G$2:$G$3525,MATCH(B4995,Orders!$A$2:$A$3525,0))</f>
        <v>Delivered</v>
      </c>
      <c r="J4995" s="16" t="n">
        <f aca="false">D4995*E4995*(1-F4995/100)</f>
        <v>791.2</v>
      </c>
      <c r="K4995" s="16" t="n">
        <f aca="false">D4995*H4995</f>
        <v>723.81</v>
      </c>
      <c r="L4995" s="16" t="n">
        <f aca="false">J4995-K4995</f>
        <v>67.3900000000001</v>
      </c>
    </row>
    <row r="4996" customFormat="false" ht="15" hidden="false" customHeight="false" outlineLevel="0" collapsed="false">
      <c r="A4996" s="12" t="n">
        <v>4995</v>
      </c>
      <c r="B4996" s="12" t="n">
        <v>2622</v>
      </c>
      <c r="C4996" s="12" t="n">
        <v>44</v>
      </c>
      <c r="D4996" s="12" t="n">
        <v>2</v>
      </c>
      <c r="E4996" s="16" t="n">
        <v>3769</v>
      </c>
      <c r="F4996" s="12" t="n">
        <v>0</v>
      </c>
      <c r="G4996" s="12" t="str">
        <f aca="false">INDEX(Products!$C$2:$C$181,MATCH(C4996,Products!$A$2:$A$181,0))</f>
        <v>Home &amp; Kitchen</v>
      </c>
      <c r="H4996" s="16" t="n">
        <f aca="false">INDEX(Products!$E$2:$E$181,MATCH(C4996,Products!$A$2:$A$181,0))</f>
        <v>2553.54</v>
      </c>
      <c r="I4996" s="12" t="str">
        <f aca="false">INDEX(Orders!$G$2:$G$3525,MATCH(B4996,Orders!$A$2:$A$3525,0))</f>
        <v>Delivered</v>
      </c>
      <c r="J4996" s="16" t="n">
        <f aca="false">D4996*E4996*(1-F4996/100)</f>
        <v>7538</v>
      </c>
      <c r="K4996" s="16" t="n">
        <f aca="false">D4996*H4996</f>
        <v>5107.08</v>
      </c>
      <c r="L4996" s="16" t="n">
        <f aca="false">J4996-K4996</f>
        <v>2430.92</v>
      </c>
    </row>
    <row r="4997" customFormat="false" ht="15" hidden="false" customHeight="false" outlineLevel="0" collapsed="false">
      <c r="A4997" s="12" t="n">
        <v>4996</v>
      </c>
      <c r="B4997" s="12" t="n">
        <v>2622</v>
      </c>
      <c r="C4997" s="12" t="n">
        <v>30</v>
      </c>
      <c r="D4997" s="12" t="n">
        <v>1</v>
      </c>
      <c r="E4997" s="16" t="n">
        <v>1049</v>
      </c>
      <c r="F4997" s="12" t="n">
        <v>0</v>
      </c>
      <c r="G4997" s="12" t="str">
        <f aca="false">INDEX(Products!$C$2:$C$181,MATCH(C4997,Products!$A$2:$A$181,0))</f>
        <v>Electronics</v>
      </c>
      <c r="H4997" s="16" t="n">
        <f aca="false">INDEX(Products!$E$2:$E$181,MATCH(C4997,Products!$A$2:$A$181,0))</f>
        <v>645.2</v>
      </c>
      <c r="I4997" s="12" t="str">
        <f aca="false">INDEX(Orders!$G$2:$G$3525,MATCH(B4997,Orders!$A$2:$A$3525,0))</f>
        <v>Delivered</v>
      </c>
      <c r="J4997" s="16" t="n">
        <f aca="false">D4997*E4997*(1-F4997/100)</f>
        <v>1049</v>
      </c>
      <c r="K4997" s="16" t="n">
        <f aca="false">D4997*H4997</f>
        <v>645.2</v>
      </c>
      <c r="L4997" s="16" t="n">
        <f aca="false">J4997-K4997</f>
        <v>403.8</v>
      </c>
    </row>
    <row r="4998" customFormat="false" ht="15" hidden="false" customHeight="false" outlineLevel="0" collapsed="false">
      <c r="A4998" s="12" t="n">
        <v>4997</v>
      </c>
      <c r="B4998" s="12" t="n">
        <v>2623</v>
      </c>
      <c r="C4998" s="12" t="n">
        <v>137</v>
      </c>
      <c r="D4998" s="12" t="n">
        <v>1</v>
      </c>
      <c r="E4998" s="16" t="n">
        <v>3509</v>
      </c>
      <c r="F4998" s="12" t="n">
        <v>0</v>
      </c>
      <c r="G4998" s="12" t="str">
        <f aca="false">INDEX(Products!$C$2:$C$181,MATCH(C4998,Products!$A$2:$A$181,0))</f>
        <v>Sports &amp; Fitness</v>
      </c>
      <c r="H4998" s="16" t="n">
        <f aca="false">INDEX(Products!$E$2:$E$181,MATCH(C4998,Products!$A$2:$A$181,0))</f>
        <v>2570.86</v>
      </c>
      <c r="I4998" s="12" t="str">
        <f aca="false">INDEX(Orders!$G$2:$G$3525,MATCH(B4998,Orders!$A$2:$A$3525,0))</f>
        <v>Cancelled</v>
      </c>
      <c r="J4998" s="16" t="n">
        <f aca="false">D4998*E4998*(1-F4998/100)</f>
        <v>3509</v>
      </c>
      <c r="K4998" s="16" t="n">
        <f aca="false">D4998*H4998</f>
        <v>2570.86</v>
      </c>
      <c r="L4998" s="16" t="n">
        <f aca="false">J4998-K4998</f>
        <v>938.14</v>
      </c>
    </row>
    <row r="4999" customFormat="false" ht="15" hidden="false" customHeight="false" outlineLevel="0" collapsed="false">
      <c r="A4999" s="12" t="n">
        <v>4998</v>
      </c>
      <c r="B4999" s="12" t="n">
        <v>2624</v>
      </c>
      <c r="C4999" s="12" t="n">
        <v>164</v>
      </c>
      <c r="D4999" s="12" t="n">
        <v>1</v>
      </c>
      <c r="E4999" s="16" t="n">
        <v>549</v>
      </c>
      <c r="F4999" s="12" t="n">
        <v>20</v>
      </c>
      <c r="G4999" s="12" t="str">
        <f aca="false">INDEX(Products!$C$2:$C$181,MATCH(C4999,Products!$A$2:$A$181,0))</f>
        <v>Books &amp; Stationery</v>
      </c>
      <c r="H4999" s="16" t="n">
        <f aca="false">INDEX(Products!$E$2:$E$181,MATCH(C4999,Products!$A$2:$A$181,0))</f>
        <v>369.12</v>
      </c>
      <c r="I4999" s="12" t="str">
        <f aca="false">INDEX(Orders!$G$2:$G$3525,MATCH(B4999,Orders!$A$2:$A$3525,0))</f>
        <v>Delivered</v>
      </c>
      <c r="J4999" s="16" t="n">
        <f aca="false">D4999*E4999*(1-F4999/100)</f>
        <v>439.2</v>
      </c>
      <c r="K4999" s="16" t="n">
        <f aca="false">D4999*H4999</f>
        <v>369.12</v>
      </c>
      <c r="L4999" s="16" t="n">
        <f aca="false">J4999-K4999</f>
        <v>70.08</v>
      </c>
    </row>
    <row r="5000" customFormat="false" ht="15" hidden="false" customHeight="false" outlineLevel="0" collapsed="false">
      <c r="A5000" s="12" t="n">
        <v>4999</v>
      </c>
      <c r="B5000" s="12" t="n">
        <v>2625</v>
      </c>
      <c r="C5000" s="12" t="n">
        <v>119</v>
      </c>
      <c r="D5000" s="12" t="n">
        <v>1</v>
      </c>
      <c r="E5000" s="16" t="n">
        <v>619</v>
      </c>
      <c r="F5000" s="12" t="n">
        <v>5</v>
      </c>
      <c r="G5000" s="12" t="str">
        <f aca="false">INDEX(Products!$C$2:$C$181,MATCH(C5000,Products!$A$2:$A$181,0))</f>
        <v>Beauty</v>
      </c>
      <c r="H5000" s="16" t="n">
        <f aca="false">INDEX(Products!$E$2:$E$181,MATCH(C5000,Products!$A$2:$A$181,0))</f>
        <v>343.46</v>
      </c>
      <c r="I5000" s="12" t="str">
        <f aca="false">INDEX(Orders!$G$2:$G$3525,MATCH(B5000,Orders!$A$2:$A$3525,0))</f>
        <v>Delivered</v>
      </c>
      <c r="J5000" s="16" t="n">
        <f aca="false">D5000*E5000*(1-F5000/100)</f>
        <v>588.05</v>
      </c>
      <c r="K5000" s="16" t="n">
        <f aca="false">D5000*H5000</f>
        <v>343.46</v>
      </c>
      <c r="L5000" s="16" t="n">
        <f aca="false">J5000-K5000</f>
        <v>244.59</v>
      </c>
    </row>
    <row r="5001" customFormat="false" ht="15" hidden="false" customHeight="false" outlineLevel="0" collapsed="false">
      <c r="A5001" s="12" t="n">
        <v>5000</v>
      </c>
      <c r="B5001" s="12" t="n">
        <v>2626</v>
      </c>
      <c r="C5001" s="12" t="n">
        <v>16</v>
      </c>
      <c r="D5001" s="12" t="n">
        <v>1</v>
      </c>
      <c r="E5001" s="16" t="n">
        <v>3969</v>
      </c>
      <c r="F5001" s="12" t="n">
        <v>0</v>
      </c>
      <c r="G5001" s="12" t="str">
        <f aca="false">INDEX(Products!$C$2:$C$181,MATCH(C5001,Products!$A$2:$A$181,0))</f>
        <v>Electronics</v>
      </c>
      <c r="H5001" s="16" t="n">
        <f aca="false">INDEX(Products!$E$2:$E$181,MATCH(C5001,Products!$A$2:$A$181,0))</f>
        <v>2318.31</v>
      </c>
      <c r="I5001" s="12" t="str">
        <f aca="false">INDEX(Orders!$G$2:$G$3525,MATCH(B5001,Orders!$A$2:$A$3525,0))</f>
        <v>Delivered</v>
      </c>
      <c r="J5001" s="16" t="n">
        <f aca="false">D5001*E5001*(1-F5001/100)</f>
        <v>3969</v>
      </c>
      <c r="K5001" s="16" t="n">
        <f aca="false">D5001*H5001</f>
        <v>2318.31</v>
      </c>
      <c r="L5001" s="16" t="n">
        <f aca="false">J5001-K5001</f>
        <v>1650.69</v>
      </c>
    </row>
    <row r="5002" customFormat="false" ht="15" hidden="false" customHeight="false" outlineLevel="0" collapsed="false">
      <c r="A5002" s="12" t="n">
        <v>5001</v>
      </c>
      <c r="B5002" s="12" t="n">
        <v>2627</v>
      </c>
      <c r="C5002" s="12" t="n">
        <v>46</v>
      </c>
      <c r="D5002" s="12" t="n">
        <v>1</v>
      </c>
      <c r="E5002" s="16" t="n">
        <v>959</v>
      </c>
      <c r="F5002" s="12" t="n">
        <v>5</v>
      </c>
      <c r="G5002" s="12" t="str">
        <f aca="false">INDEX(Products!$C$2:$C$181,MATCH(C5002,Products!$A$2:$A$181,0))</f>
        <v>Home &amp; Kitchen</v>
      </c>
      <c r="H5002" s="16" t="n">
        <f aca="false">INDEX(Products!$E$2:$E$181,MATCH(C5002,Products!$A$2:$A$181,0))</f>
        <v>664.25</v>
      </c>
      <c r="I5002" s="12" t="str">
        <f aca="false">INDEX(Orders!$G$2:$G$3525,MATCH(B5002,Orders!$A$2:$A$3525,0))</f>
        <v>Cancelled</v>
      </c>
      <c r="J5002" s="16" t="n">
        <f aca="false">D5002*E5002*(1-F5002/100)</f>
        <v>911.05</v>
      </c>
      <c r="K5002" s="16" t="n">
        <f aca="false">D5002*H5002</f>
        <v>664.25</v>
      </c>
      <c r="L5002" s="16" t="n">
        <f aca="false">J5002-K5002</f>
        <v>246.8</v>
      </c>
    </row>
    <row r="5003" customFormat="false" ht="15" hidden="false" customHeight="false" outlineLevel="0" collapsed="false">
      <c r="A5003" s="12" t="n">
        <v>5002</v>
      </c>
      <c r="B5003" s="12" t="n">
        <v>2627</v>
      </c>
      <c r="C5003" s="12" t="n">
        <v>25</v>
      </c>
      <c r="D5003" s="12" t="n">
        <v>1</v>
      </c>
      <c r="E5003" s="16" t="n">
        <v>3649</v>
      </c>
      <c r="F5003" s="12" t="n">
        <v>0</v>
      </c>
      <c r="G5003" s="12" t="str">
        <f aca="false">INDEX(Products!$C$2:$C$181,MATCH(C5003,Products!$A$2:$A$181,0))</f>
        <v>Electronics</v>
      </c>
      <c r="H5003" s="16" t="n">
        <f aca="false">INDEX(Products!$E$2:$E$181,MATCH(C5003,Products!$A$2:$A$181,0))</f>
        <v>2141.86</v>
      </c>
      <c r="I5003" s="12" t="str">
        <f aca="false">INDEX(Orders!$G$2:$G$3525,MATCH(B5003,Orders!$A$2:$A$3525,0))</f>
        <v>Cancelled</v>
      </c>
      <c r="J5003" s="16" t="n">
        <f aca="false">D5003*E5003*(1-F5003/100)</f>
        <v>3649</v>
      </c>
      <c r="K5003" s="16" t="n">
        <f aca="false">D5003*H5003</f>
        <v>2141.86</v>
      </c>
      <c r="L5003" s="16" t="n">
        <f aca="false">J5003-K5003</f>
        <v>1507.14</v>
      </c>
    </row>
    <row r="5004" customFormat="false" ht="15" hidden="false" customHeight="false" outlineLevel="0" collapsed="false">
      <c r="A5004" s="12" t="n">
        <v>5003</v>
      </c>
      <c r="B5004" s="12" t="n">
        <v>2627</v>
      </c>
      <c r="C5004" s="12" t="n">
        <v>43</v>
      </c>
      <c r="D5004" s="12" t="n">
        <v>1</v>
      </c>
      <c r="E5004" s="16" t="n">
        <v>1839</v>
      </c>
      <c r="F5004" s="12" t="n">
        <v>0</v>
      </c>
      <c r="G5004" s="12" t="str">
        <f aca="false">INDEX(Products!$C$2:$C$181,MATCH(C5004,Products!$A$2:$A$181,0))</f>
        <v>Home &amp; Kitchen</v>
      </c>
      <c r="H5004" s="16" t="n">
        <f aca="false">INDEX(Products!$E$2:$E$181,MATCH(C5004,Products!$A$2:$A$181,0))</f>
        <v>1131.05</v>
      </c>
      <c r="I5004" s="12" t="str">
        <f aca="false">INDEX(Orders!$G$2:$G$3525,MATCH(B5004,Orders!$A$2:$A$3525,0))</f>
        <v>Cancelled</v>
      </c>
      <c r="J5004" s="16" t="n">
        <f aca="false">D5004*E5004*(1-F5004/100)</f>
        <v>1839</v>
      </c>
      <c r="K5004" s="16" t="n">
        <f aca="false">D5004*H5004</f>
        <v>1131.05</v>
      </c>
      <c r="L5004" s="16" t="n">
        <f aca="false">J5004-K5004</f>
        <v>707.95</v>
      </c>
    </row>
    <row r="5005" customFormat="false" ht="15" hidden="false" customHeight="false" outlineLevel="0" collapsed="false">
      <c r="A5005" s="12" t="n">
        <v>5004</v>
      </c>
      <c r="B5005" s="12" t="n">
        <v>2627</v>
      </c>
      <c r="C5005" s="12" t="n">
        <v>13</v>
      </c>
      <c r="D5005" s="12" t="n">
        <v>1</v>
      </c>
      <c r="E5005" s="16" t="n">
        <v>3179</v>
      </c>
      <c r="F5005" s="12" t="n">
        <v>0</v>
      </c>
      <c r="G5005" s="12" t="str">
        <f aca="false">INDEX(Products!$C$2:$C$181,MATCH(C5005,Products!$A$2:$A$181,0))</f>
        <v>Electronics</v>
      </c>
      <c r="H5005" s="16" t="n">
        <f aca="false">INDEX(Products!$E$2:$E$181,MATCH(C5005,Products!$A$2:$A$181,0))</f>
        <v>2247.66</v>
      </c>
      <c r="I5005" s="12" t="str">
        <f aca="false">INDEX(Orders!$G$2:$G$3525,MATCH(B5005,Orders!$A$2:$A$3525,0))</f>
        <v>Cancelled</v>
      </c>
      <c r="J5005" s="16" t="n">
        <f aca="false">D5005*E5005*(1-F5005/100)</f>
        <v>3179</v>
      </c>
      <c r="K5005" s="16" t="n">
        <f aca="false">D5005*H5005</f>
        <v>2247.66</v>
      </c>
      <c r="L5005" s="16" t="n">
        <f aca="false">J5005-K5005</f>
        <v>931.34</v>
      </c>
    </row>
    <row r="5006" customFormat="false" ht="15" hidden="false" customHeight="false" outlineLevel="0" collapsed="false">
      <c r="A5006" s="12" t="n">
        <v>5005</v>
      </c>
      <c r="B5006" s="12" t="n">
        <v>2628</v>
      </c>
      <c r="C5006" s="12" t="n">
        <v>101</v>
      </c>
      <c r="D5006" s="12" t="n">
        <v>1</v>
      </c>
      <c r="E5006" s="16" t="n">
        <v>1219</v>
      </c>
      <c r="F5006" s="12" t="n">
        <v>10</v>
      </c>
      <c r="G5006" s="12" t="str">
        <f aca="false">INDEX(Products!$C$2:$C$181,MATCH(C5006,Products!$A$2:$A$181,0))</f>
        <v>Beauty</v>
      </c>
      <c r="H5006" s="16" t="n">
        <f aca="false">INDEX(Products!$E$2:$E$181,MATCH(C5006,Products!$A$2:$A$181,0))</f>
        <v>690.96</v>
      </c>
      <c r="I5006" s="12" t="str">
        <f aca="false">INDEX(Orders!$G$2:$G$3525,MATCH(B5006,Orders!$A$2:$A$3525,0))</f>
        <v>Delivered</v>
      </c>
      <c r="J5006" s="16" t="n">
        <f aca="false">D5006*E5006*(1-F5006/100)</f>
        <v>1097.1</v>
      </c>
      <c r="K5006" s="16" t="n">
        <f aca="false">D5006*H5006</f>
        <v>690.96</v>
      </c>
      <c r="L5006" s="16" t="n">
        <f aca="false">J5006-K5006</f>
        <v>406.14</v>
      </c>
    </row>
    <row r="5007" customFormat="false" ht="15" hidden="false" customHeight="false" outlineLevel="0" collapsed="false">
      <c r="A5007" s="12" t="n">
        <v>5006</v>
      </c>
      <c r="B5007" s="12" t="n">
        <v>2628</v>
      </c>
      <c r="C5007" s="12" t="n">
        <v>162</v>
      </c>
      <c r="D5007" s="12" t="n">
        <v>1</v>
      </c>
      <c r="E5007" s="16" t="n">
        <v>639</v>
      </c>
      <c r="F5007" s="12" t="n">
        <v>0</v>
      </c>
      <c r="G5007" s="12" t="str">
        <f aca="false">INDEX(Products!$C$2:$C$181,MATCH(C5007,Products!$A$2:$A$181,0))</f>
        <v>Books &amp; Stationery</v>
      </c>
      <c r="H5007" s="16" t="n">
        <f aca="false">INDEX(Products!$E$2:$E$181,MATCH(C5007,Products!$A$2:$A$181,0))</f>
        <v>387.23</v>
      </c>
      <c r="I5007" s="12" t="str">
        <f aca="false">INDEX(Orders!$G$2:$G$3525,MATCH(B5007,Orders!$A$2:$A$3525,0))</f>
        <v>Delivered</v>
      </c>
      <c r="J5007" s="16" t="n">
        <f aca="false">D5007*E5007*(1-F5007/100)</f>
        <v>639</v>
      </c>
      <c r="K5007" s="16" t="n">
        <f aca="false">D5007*H5007</f>
        <v>387.23</v>
      </c>
      <c r="L5007" s="16" t="n">
        <f aca="false">J5007-K5007</f>
        <v>251.77</v>
      </c>
    </row>
    <row r="5008" customFormat="false" ht="15" hidden="false" customHeight="false" outlineLevel="0" collapsed="false">
      <c r="A5008" s="12" t="n">
        <v>5007</v>
      </c>
      <c r="B5008" s="12" t="n">
        <v>2629</v>
      </c>
      <c r="C5008" s="12" t="n">
        <v>55</v>
      </c>
      <c r="D5008" s="12" t="n">
        <v>1</v>
      </c>
      <c r="E5008" s="16" t="n">
        <v>1459</v>
      </c>
      <c r="F5008" s="12" t="n">
        <v>0</v>
      </c>
      <c r="G5008" s="12" t="str">
        <f aca="false">INDEX(Products!$C$2:$C$181,MATCH(C5008,Products!$A$2:$A$181,0))</f>
        <v>Home &amp; Kitchen</v>
      </c>
      <c r="H5008" s="16" t="n">
        <f aca="false">INDEX(Products!$E$2:$E$181,MATCH(C5008,Products!$A$2:$A$181,0))</f>
        <v>824.91</v>
      </c>
      <c r="I5008" s="12" t="str">
        <f aca="false">INDEX(Orders!$G$2:$G$3525,MATCH(B5008,Orders!$A$2:$A$3525,0))</f>
        <v>Delivered</v>
      </c>
      <c r="J5008" s="16" t="n">
        <f aca="false">D5008*E5008*(1-F5008/100)</f>
        <v>1459</v>
      </c>
      <c r="K5008" s="16" t="n">
        <f aca="false">D5008*H5008</f>
        <v>824.91</v>
      </c>
      <c r="L5008" s="16" t="n">
        <f aca="false">J5008-K5008</f>
        <v>634.09</v>
      </c>
    </row>
    <row r="5009" customFormat="false" ht="15" hidden="false" customHeight="false" outlineLevel="0" collapsed="false">
      <c r="A5009" s="12" t="n">
        <v>5008</v>
      </c>
      <c r="B5009" s="12" t="n">
        <v>2629</v>
      </c>
      <c r="C5009" s="12" t="n">
        <v>172</v>
      </c>
      <c r="D5009" s="12" t="n">
        <v>1</v>
      </c>
      <c r="E5009" s="16" t="n">
        <v>249</v>
      </c>
      <c r="F5009" s="12" t="n">
        <v>0</v>
      </c>
      <c r="G5009" s="12" t="str">
        <f aca="false">INDEX(Products!$C$2:$C$181,MATCH(C5009,Products!$A$2:$A$181,0))</f>
        <v>Books &amp; Stationery</v>
      </c>
      <c r="H5009" s="16" t="n">
        <f aca="false">INDEX(Products!$E$2:$E$181,MATCH(C5009,Products!$A$2:$A$181,0))</f>
        <v>158.56</v>
      </c>
      <c r="I5009" s="12" t="str">
        <f aca="false">INDEX(Orders!$G$2:$G$3525,MATCH(B5009,Orders!$A$2:$A$3525,0))</f>
        <v>Delivered</v>
      </c>
      <c r="J5009" s="16" t="n">
        <f aca="false">D5009*E5009*(1-F5009/100)</f>
        <v>249</v>
      </c>
      <c r="K5009" s="16" t="n">
        <f aca="false">D5009*H5009</f>
        <v>158.56</v>
      </c>
      <c r="L5009" s="16" t="n">
        <f aca="false">J5009-K5009</f>
        <v>90.44</v>
      </c>
    </row>
    <row r="5010" customFormat="false" ht="15" hidden="false" customHeight="false" outlineLevel="0" collapsed="false">
      <c r="A5010" s="12" t="n">
        <v>5009</v>
      </c>
      <c r="B5010" s="12" t="n">
        <v>2629</v>
      </c>
      <c r="C5010" s="12" t="n">
        <v>41</v>
      </c>
      <c r="D5010" s="12" t="n">
        <v>1</v>
      </c>
      <c r="E5010" s="16" t="n">
        <v>4379</v>
      </c>
      <c r="F5010" s="12" t="n">
        <v>5</v>
      </c>
      <c r="G5010" s="12" t="str">
        <f aca="false">INDEX(Products!$C$2:$C$181,MATCH(C5010,Products!$A$2:$A$181,0))</f>
        <v>Home &amp; Kitchen</v>
      </c>
      <c r="H5010" s="16" t="n">
        <f aca="false">INDEX(Products!$E$2:$E$181,MATCH(C5010,Products!$A$2:$A$181,0))</f>
        <v>2954.33</v>
      </c>
      <c r="I5010" s="12" t="str">
        <f aca="false">INDEX(Orders!$G$2:$G$3525,MATCH(B5010,Orders!$A$2:$A$3525,0))</f>
        <v>Delivered</v>
      </c>
      <c r="J5010" s="16" t="n">
        <f aca="false">D5010*E5010*(1-F5010/100)</f>
        <v>4160.05</v>
      </c>
      <c r="K5010" s="16" t="n">
        <f aca="false">D5010*H5010</f>
        <v>2954.33</v>
      </c>
      <c r="L5010" s="16" t="n">
        <f aca="false">J5010-K5010</f>
        <v>1205.72</v>
      </c>
    </row>
    <row r="5011" customFormat="false" ht="15" hidden="false" customHeight="false" outlineLevel="0" collapsed="false">
      <c r="A5011" s="12" t="n">
        <v>5010</v>
      </c>
      <c r="B5011" s="12" t="n">
        <v>2629</v>
      </c>
      <c r="C5011" s="12" t="n">
        <v>81</v>
      </c>
      <c r="D5011" s="12" t="n">
        <v>1</v>
      </c>
      <c r="E5011" s="16" t="n">
        <v>1299</v>
      </c>
      <c r="F5011" s="12" t="n">
        <v>0</v>
      </c>
      <c r="G5011" s="12" t="str">
        <f aca="false">INDEX(Products!$C$2:$C$181,MATCH(C5011,Products!$A$2:$A$181,0))</f>
        <v>Fashion</v>
      </c>
      <c r="H5011" s="16" t="n">
        <f aca="false">INDEX(Products!$E$2:$E$181,MATCH(C5011,Products!$A$2:$A$181,0))</f>
        <v>878.72</v>
      </c>
      <c r="I5011" s="12" t="str">
        <f aca="false">INDEX(Orders!$G$2:$G$3525,MATCH(B5011,Orders!$A$2:$A$3525,0))</f>
        <v>Delivered</v>
      </c>
      <c r="J5011" s="16" t="n">
        <f aca="false">D5011*E5011*(1-F5011/100)</f>
        <v>1299</v>
      </c>
      <c r="K5011" s="16" t="n">
        <f aca="false">D5011*H5011</f>
        <v>878.72</v>
      </c>
      <c r="L5011" s="16" t="n">
        <f aca="false">J5011-K5011</f>
        <v>420.28</v>
      </c>
    </row>
    <row r="5012" customFormat="false" ht="15" hidden="false" customHeight="false" outlineLevel="0" collapsed="false">
      <c r="A5012" s="12" t="n">
        <v>5011</v>
      </c>
      <c r="B5012" s="12" t="n">
        <v>2630</v>
      </c>
      <c r="C5012" s="12" t="n">
        <v>77</v>
      </c>
      <c r="D5012" s="12" t="n">
        <v>2</v>
      </c>
      <c r="E5012" s="16" t="n">
        <v>699</v>
      </c>
      <c r="F5012" s="12" t="n">
        <v>0</v>
      </c>
      <c r="G5012" s="12" t="str">
        <f aca="false">INDEX(Products!$C$2:$C$181,MATCH(C5012,Products!$A$2:$A$181,0))</f>
        <v>Fashion</v>
      </c>
      <c r="H5012" s="16" t="n">
        <f aca="false">INDEX(Products!$E$2:$E$181,MATCH(C5012,Products!$A$2:$A$181,0))</f>
        <v>452.88</v>
      </c>
      <c r="I5012" s="12" t="str">
        <f aca="false">INDEX(Orders!$G$2:$G$3525,MATCH(B5012,Orders!$A$2:$A$3525,0))</f>
        <v>Returned</v>
      </c>
      <c r="J5012" s="16" t="n">
        <f aca="false">D5012*E5012*(1-F5012/100)</f>
        <v>1398</v>
      </c>
      <c r="K5012" s="16" t="n">
        <f aca="false">D5012*H5012</f>
        <v>905.76</v>
      </c>
      <c r="L5012" s="16" t="n">
        <f aca="false">J5012-K5012</f>
        <v>492.24</v>
      </c>
    </row>
    <row r="5013" customFormat="false" ht="15" hidden="false" customHeight="false" outlineLevel="0" collapsed="false">
      <c r="A5013" s="12" t="n">
        <v>5012</v>
      </c>
      <c r="B5013" s="12" t="n">
        <v>2631</v>
      </c>
      <c r="C5013" s="12" t="n">
        <v>53</v>
      </c>
      <c r="D5013" s="12" t="n">
        <v>1</v>
      </c>
      <c r="E5013" s="16" t="n">
        <v>4579</v>
      </c>
      <c r="F5013" s="12" t="n">
        <v>10</v>
      </c>
      <c r="G5013" s="12" t="str">
        <f aca="false">INDEX(Products!$C$2:$C$181,MATCH(C5013,Products!$A$2:$A$181,0))</f>
        <v>Home &amp; Kitchen</v>
      </c>
      <c r="H5013" s="16" t="n">
        <f aca="false">INDEX(Products!$E$2:$E$181,MATCH(C5013,Products!$A$2:$A$181,0))</f>
        <v>2746.75</v>
      </c>
      <c r="I5013" s="12" t="str">
        <f aca="false">INDEX(Orders!$G$2:$G$3525,MATCH(B5013,Orders!$A$2:$A$3525,0))</f>
        <v>Delivered</v>
      </c>
      <c r="J5013" s="16" t="n">
        <f aca="false">D5013*E5013*(1-F5013/100)</f>
        <v>4121.1</v>
      </c>
      <c r="K5013" s="16" t="n">
        <f aca="false">D5013*H5013</f>
        <v>2746.75</v>
      </c>
      <c r="L5013" s="16" t="n">
        <f aca="false">J5013-K5013</f>
        <v>1374.35</v>
      </c>
    </row>
    <row r="5014" customFormat="false" ht="15" hidden="false" customHeight="false" outlineLevel="0" collapsed="false">
      <c r="A5014" s="12" t="n">
        <v>5013</v>
      </c>
      <c r="B5014" s="12" t="n">
        <v>2632</v>
      </c>
      <c r="C5014" s="12" t="n">
        <v>124</v>
      </c>
      <c r="D5014" s="12" t="n">
        <v>1</v>
      </c>
      <c r="E5014" s="16" t="n">
        <v>1869</v>
      </c>
      <c r="F5014" s="12" t="n">
        <v>0</v>
      </c>
      <c r="G5014" s="12" t="str">
        <f aca="false">INDEX(Products!$C$2:$C$181,MATCH(C5014,Products!$A$2:$A$181,0))</f>
        <v>Sports &amp; Fitness</v>
      </c>
      <c r="H5014" s="16" t="n">
        <f aca="false">INDEX(Products!$E$2:$E$181,MATCH(C5014,Products!$A$2:$A$181,0))</f>
        <v>1389.29</v>
      </c>
      <c r="I5014" s="12" t="str">
        <f aca="false">INDEX(Orders!$G$2:$G$3525,MATCH(B5014,Orders!$A$2:$A$3525,0))</f>
        <v>Returned</v>
      </c>
      <c r="J5014" s="16" t="n">
        <f aca="false">D5014*E5014*(1-F5014/100)</f>
        <v>1869</v>
      </c>
      <c r="K5014" s="16" t="n">
        <f aca="false">D5014*H5014</f>
        <v>1389.29</v>
      </c>
      <c r="L5014" s="16" t="n">
        <f aca="false">J5014-K5014</f>
        <v>479.71</v>
      </c>
    </row>
    <row r="5015" customFormat="false" ht="15" hidden="false" customHeight="false" outlineLevel="0" collapsed="false">
      <c r="A5015" s="12" t="n">
        <v>5014</v>
      </c>
      <c r="B5015" s="12" t="n">
        <v>2632</v>
      </c>
      <c r="C5015" s="12" t="n">
        <v>47</v>
      </c>
      <c r="D5015" s="12" t="n">
        <v>1</v>
      </c>
      <c r="E5015" s="16" t="n">
        <v>3909</v>
      </c>
      <c r="F5015" s="12" t="n">
        <v>10</v>
      </c>
      <c r="G5015" s="12" t="str">
        <f aca="false">INDEX(Products!$C$2:$C$181,MATCH(C5015,Products!$A$2:$A$181,0))</f>
        <v>Home &amp; Kitchen</v>
      </c>
      <c r="H5015" s="16" t="n">
        <f aca="false">INDEX(Products!$E$2:$E$181,MATCH(C5015,Products!$A$2:$A$181,0))</f>
        <v>2588.76</v>
      </c>
      <c r="I5015" s="12" t="str">
        <f aca="false">INDEX(Orders!$G$2:$G$3525,MATCH(B5015,Orders!$A$2:$A$3525,0))</f>
        <v>Returned</v>
      </c>
      <c r="J5015" s="16" t="n">
        <f aca="false">D5015*E5015*(1-F5015/100)</f>
        <v>3518.1</v>
      </c>
      <c r="K5015" s="16" t="n">
        <f aca="false">D5015*H5015</f>
        <v>2588.76</v>
      </c>
      <c r="L5015" s="16" t="n">
        <f aca="false">J5015-K5015</f>
        <v>929.34</v>
      </c>
    </row>
    <row r="5016" customFormat="false" ht="15" hidden="false" customHeight="false" outlineLevel="0" collapsed="false">
      <c r="A5016" s="12" t="n">
        <v>5015</v>
      </c>
      <c r="B5016" s="12" t="n">
        <v>2632</v>
      </c>
      <c r="C5016" s="12" t="n">
        <v>69</v>
      </c>
      <c r="D5016" s="12" t="n">
        <v>1</v>
      </c>
      <c r="E5016" s="16" t="n">
        <v>1709</v>
      </c>
      <c r="F5016" s="12" t="n">
        <v>5</v>
      </c>
      <c r="G5016" s="12" t="str">
        <f aca="false">INDEX(Products!$C$2:$C$181,MATCH(C5016,Products!$A$2:$A$181,0))</f>
        <v>Fashion</v>
      </c>
      <c r="H5016" s="16" t="n">
        <f aca="false">INDEX(Products!$E$2:$E$181,MATCH(C5016,Products!$A$2:$A$181,0))</f>
        <v>1180.24</v>
      </c>
      <c r="I5016" s="12" t="str">
        <f aca="false">INDEX(Orders!$G$2:$G$3525,MATCH(B5016,Orders!$A$2:$A$3525,0))</f>
        <v>Returned</v>
      </c>
      <c r="J5016" s="16" t="n">
        <f aca="false">D5016*E5016*(1-F5016/100)</f>
        <v>1623.55</v>
      </c>
      <c r="K5016" s="16" t="n">
        <f aca="false">D5016*H5016</f>
        <v>1180.24</v>
      </c>
      <c r="L5016" s="16" t="n">
        <f aca="false">J5016-K5016</f>
        <v>443.31</v>
      </c>
    </row>
    <row r="5017" customFormat="false" ht="15" hidden="false" customHeight="false" outlineLevel="0" collapsed="false">
      <c r="A5017" s="12" t="n">
        <v>5016</v>
      </c>
      <c r="B5017" s="12" t="n">
        <v>2632</v>
      </c>
      <c r="C5017" s="12" t="n">
        <v>42</v>
      </c>
      <c r="D5017" s="12" t="n">
        <v>2</v>
      </c>
      <c r="E5017" s="16" t="n">
        <v>1929</v>
      </c>
      <c r="F5017" s="12" t="n">
        <v>0</v>
      </c>
      <c r="G5017" s="12" t="str">
        <f aca="false">INDEX(Products!$C$2:$C$181,MATCH(C5017,Products!$A$2:$A$181,0))</f>
        <v>Home &amp; Kitchen</v>
      </c>
      <c r="H5017" s="16" t="n">
        <f aca="false">INDEX(Products!$E$2:$E$181,MATCH(C5017,Products!$A$2:$A$181,0))</f>
        <v>1085.47</v>
      </c>
      <c r="I5017" s="12" t="str">
        <f aca="false">INDEX(Orders!$G$2:$G$3525,MATCH(B5017,Orders!$A$2:$A$3525,0))</f>
        <v>Returned</v>
      </c>
      <c r="J5017" s="16" t="n">
        <f aca="false">D5017*E5017*(1-F5017/100)</f>
        <v>3858</v>
      </c>
      <c r="K5017" s="16" t="n">
        <f aca="false">D5017*H5017</f>
        <v>2170.94</v>
      </c>
      <c r="L5017" s="16" t="n">
        <f aca="false">J5017-K5017</f>
        <v>1687.06</v>
      </c>
    </row>
    <row r="5018" customFormat="false" ht="15" hidden="false" customHeight="false" outlineLevel="0" collapsed="false">
      <c r="A5018" s="12" t="n">
        <v>5017</v>
      </c>
      <c r="B5018" s="12" t="n">
        <v>2633</v>
      </c>
      <c r="C5018" s="12" t="n">
        <v>168</v>
      </c>
      <c r="D5018" s="12" t="n">
        <v>1</v>
      </c>
      <c r="E5018" s="16" t="n">
        <v>149</v>
      </c>
      <c r="F5018" s="12" t="n">
        <v>0</v>
      </c>
      <c r="G5018" s="12" t="str">
        <f aca="false">INDEX(Products!$C$2:$C$181,MATCH(C5018,Products!$A$2:$A$181,0))</f>
        <v>Books &amp; Stationery</v>
      </c>
      <c r="H5018" s="16" t="n">
        <f aca="false">INDEX(Products!$E$2:$E$181,MATCH(C5018,Products!$A$2:$A$181,0))</f>
        <v>83.16</v>
      </c>
      <c r="I5018" s="12" t="str">
        <f aca="false">INDEX(Orders!$G$2:$G$3525,MATCH(B5018,Orders!$A$2:$A$3525,0))</f>
        <v>Cancelled</v>
      </c>
      <c r="J5018" s="16" t="n">
        <f aca="false">D5018*E5018*(1-F5018/100)</f>
        <v>149</v>
      </c>
      <c r="K5018" s="16" t="n">
        <f aca="false">D5018*H5018</f>
        <v>83.16</v>
      </c>
      <c r="L5018" s="16" t="n">
        <f aca="false">J5018-K5018</f>
        <v>65.84</v>
      </c>
    </row>
    <row r="5019" customFormat="false" ht="15" hidden="false" customHeight="false" outlineLevel="0" collapsed="false">
      <c r="A5019" s="12" t="n">
        <v>5018</v>
      </c>
      <c r="B5019" s="12" t="n">
        <v>2634</v>
      </c>
      <c r="C5019" s="12" t="n">
        <v>144</v>
      </c>
      <c r="D5019" s="12" t="n">
        <v>2</v>
      </c>
      <c r="E5019" s="16" t="n">
        <v>2009</v>
      </c>
      <c r="F5019" s="12" t="n">
        <v>0</v>
      </c>
      <c r="G5019" s="12" t="str">
        <f aca="false">INDEX(Products!$C$2:$C$181,MATCH(C5019,Products!$A$2:$A$181,0))</f>
        <v>Sports &amp; Fitness</v>
      </c>
      <c r="H5019" s="16" t="n">
        <f aca="false">INDEX(Products!$E$2:$E$181,MATCH(C5019,Products!$A$2:$A$181,0))</f>
        <v>1322.98</v>
      </c>
      <c r="I5019" s="12" t="str">
        <f aca="false">INDEX(Orders!$G$2:$G$3525,MATCH(B5019,Orders!$A$2:$A$3525,0))</f>
        <v>Delivered</v>
      </c>
      <c r="J5019" s="16" t="n">
        <f aca="false">D5019*E5019*(1-F5019/100)</f>
        <v>4018</v>
      </c>
      <c r="K5019" s="16" t="n">
        <f aca="false">D5019*H5019</f>
        <v>2645.96</v>
      </c>
      <c r="L5019" s="16" t="n">
        <f aca="false">J5019-K5019</f>
        <v>1372.04</v>
      </c>
    </row>
    <row r="5020" customFormat="false" ht="15" hidden="false" customHeight="false" outlineLevel="0" collapsed="false">
      <c r="A5020" s="12" t="n">
        <v>5019</v>
      </c>
      <c r="B5020" s="12" t="n">
        <v>2634</v>
      </c>
      <c r="C5020" s="12" t="n">
        <v>132</v>
      </c>
      <c r="D5020" s="12" t="n">
        <v>3</v>
      </c>
      <c r="E5020" s="16" t="n">
        <v>789</v>
      </c>
      <c r="F5020" s="12" t="n">
        <v>15</v>
      </c>
      <c r="G5020" s="12" t="str">
        <f aca="false">INDEX(Products!$C$2:$C$181,MATCH(C5020,Products!$A$2:$A$181,0))</f>
        <v>Sports &amp; Fitness</v>
      </c>
      <c r="H5020" s="16" t="n">
        <f aca="false">INDEX(Products!$E$2:$E$181,MATCH(C5020,Products!$A$2:$A$181,0))</f>
        <v>515.74</v>
      </c>
      <c r="I5020" s="12" t="str">
        <f aca="false">INDEX(Orders!$G$2:$G$3525,MATCH(B5020,Orders!$A$2:$A$3525,0))</f>
        <v>Delivered</v>
      </c>
      <c r="J5020" s="16" t="n">
        <f aca="false">D5020*E5020*(1-F5020/100)</f>
        <v>2011.95</v>
      </c>
      <c r="K5020" s="16" t="n">
        <f aca="false">D5020*H5020</f>
        <v>1547.22</v>
      </c>
      <c r="L5020" s="16" t="n">
        <f aca="false">J5020-K5020</f>
        <v>464.73</v>
      </c>
    </row>
    <row r="5021" customFormat="false" ht="15" hidden="false" customHeight="false" outlineLevel="0" collapsed="false">
      <c r="A5021" s="12" t="n">
        <v>5020</v>
      </c>
      <c r="B5021" s="12" t="n">
        <v>2635</v>
      </c>
      <c r="C5021" s="12" t="n">
        <v>151</v>
      </c>
      <c r="D5021" s="12" t="n">
        <v>1</v>
      </c>
      <c r="E5021" s="16" t="n">
        <v>149</v>
      </c>
      <c r="F5021" s="12" t="n">
        <v>0</v>
      </c>
      <c r="G5021" s="12" t="str">
        <f aca="false">INDEX(Products!$C$2:$C$181,MATCH(C5021,Products!$A$2:$A$181,0))</f>
        <v>Books &amp; Stationery</v>
      </c>
      <c r="H5021" s="16" t="n">
        <f aca="false">INDEX(Products!$E$2:$E$181,MATCH(C5021,Products!$A$2:$A$181,0))</f>
        <v>97.78</v>
      </c>
      <c r="I5021" s="12" t="str">
        <f aca="false">INDEX(Orders!$G$2:$G$3525,MATCH(B5021,Orders!$A$2:$A$3525,0))</f>
        <v>Returned</v>
      </c>
      <c r="J5021" s="16" t="n">
        <f aca="false">D5021*E5021*(1-F5021/100)</f>
        <v>149</v>
      </c>
      <c r="K5021" s="16" t="n">
        <f aca="false">D5021*H5021</f>
        <v>97.78</v>
      </c>
      <c r="L5021" s="16" t="n">
        <f aca="false">J5021-K5021</f>
        <v>51.22</v>
      </c>
    </row>
    <row r="5022" customFormat="false" ht="15" hidden="false" customHeight="false" outlineLevel="0" collapsed="false">
      <c r="A5022" s="12" t="n">
        <v>5021</v>
      </c>
      <c r="B5022" s="12" t="n">
        <v>2636</v>
      </c>
      <c r="C5022" s="12" t="n">
        <v>145</v>
      </c>
      <c r="D5022" s="12" t="n">
        <v>1</v>
      </c>
      <c r="E5022" s="16" t="n">
        <v>1329</v>
      </c>
      <c r="F5022" s="12" t="n">
        <v>20</v>
      </c>
      <c r="G5022" s="12" t="str">
        <f aca="false">INDEX(Products!$C$2:$C$181,MATCH(C5022,Products!$A$2:$A$181,0))</f>
        <v>Sports &amp; Fitness</v>
      </c>
      <c r="H5022" s="16" t="n">
        <f aca="false">INDEX(Products!$E$2:$E$181,MATCH(C5022,Products!$A$2:$A$181,0))</f>
        <v>887.99</v>
      </c>
      <c r="I5022" s="12" t="str">
        <f aca="false">INDEX(Orders!$G$2:$G$3525,MATCH(B5022,Orders!$A$2:$A$3525,0))</f>
        <v>Delivered</v>
      </c>
      <c r="J5022" s="16" t="n">
        <f aca="false">D5022*E5022*(1-F5022/100)</f>
        <v>1063.2</v>
      </c>
      <c r="K5022" s="16" t="n">
        <f aca="false">D5022*H5022</f>
        <v>887.99</v>
      </c>
      <c r="L5022" s="16" t="n">
        <f aca="false">J5022-K5022</f>
        <v>175.21</v>
      </c>
    </row>
    <row r="5023" customFormat="false" ht="15" hidden="false" customHeight="false" outlineLevel="0" collapsed="false">
      <c r="A5023" s="12" t="n">
        <v>5022</v>
      </c>
      <c r="B5023" s="12" t="n">
        <v>2636</v>
      </c>
      <c r="C5023" s="12" t="n">
        <v>130</v>
      </c>
      <c r="D5023" s="12" t="n">
        <v>1</v>
      </c>
      <c r="E5023" s="16" t="n">
        <v>2399</v>
      </c>
      <c r="F5023" s="12" t="n">
        <v>0</v>
      </c>
      <c r="G5023" s="12" t="str">
        <f aca="false">INDEX(Products!$C$2:$C$181,MATCH(C5023,Products!$A$2:$A$181,0))</f>
        <v>Sports &amp; Fitness</v>
      </c>
      <c r="H5023" s="16" t="n">
        <f aca="false">INDEX(Products!$E$2:$E$181,MATCH(C5023,Products!$A$2:$A$181,0))</f>
        <v>1366.08</v>
      </c>
      <c r="I5023" s="12" t="str">
        <f aca="false">INDEX(Orders!$G$2:$G$3525,MATCH(B5023,Orders!$A$2:$A$3525,0))</f>
        <v>Delivered</v>
      </c>
      <c r="J5023" s="16" t="n">
        <f aca="false">D5023*E5023*(1-F5023/100)</f>
        <v>2399</v>
      </c>
      <c r="K5023" s="16" t="n">
        <f aca="false">D5023*H5023</f>
        <v>1366.08</v>
      </c>
      <c r="L5023" s="16" t="n">
        <f aca="false">J5023-K5023</f>
        <v>1032.92</v>
      </c>
    </row>
    <row r="5024" customFormat="false" ht="15" hidden="false" customHeight="false" outlineLevel="0" collapsed="false">
      <c r="A5024" s="12" t="n">
        <v>5023</v>
      </c>
      <c r="B5024" s="12" t="n">
        <v>2636</v>
      </c>
      <c r="C5024" s="12" t="n">
        <v>121</v>
      </c>
      <c r="D5024" s="12" t="n">
        <v>1</v>
      </c>
      <c r="E5024" s="16" t="n">
        <v>3789</v>
      </c>
      <c r="F5024" s="12" t="n">
        <v>5</v>
      </c>
      <c r="G5024" s="12" t="str">
        <f aca="false">INDEX(Products!$C$2:$C$181,MATCH(C5024,Products!$A$2:$A$181,0))</f>
        <v>Sports &amp; Fitness</v>
      </c>
      <c r="H5024" s="16" t="n">
        <f aca="false">INDEX(Products!$E$2:$E$181,MATCH(C5024,Products!$A$2:$A$181,0))</f>
        <v>2806.84</v>
      </c>
      <c r="I5024" s="12" t="str">
        <f aca="false">INDEX(Orders!$G$2:$G$3525,MATCH(B5024,Orders!$A$2:$A$3525,0))</f>
        <v>Delivered</v>
      </c>
      <c r="J5024" s="16" t="n">
        <f aca="false">D5024*E5024*(1-F5024/100)</f>
        <v>3599.55</v>
      </c>
      <c r="K5024" s="16" t="n">
        <f aca="false">D5024*H5024</f>
        <v>2806.84</v>
      </c>
      <c r="L5024" s="16" t="n">
        <f aca="false">J5024-K5024</f>
        <v>792.71</v>
      </c>
    </row>
    <row r="5025" customFormat="false" ht="15" hidden="false" customHeight="false" outlineLevel="0" collapsed="false">
      <c r="A5025" s="12" t="n">
        <v>5024</v>
      </c>
      <c r="B5025" s="12" t="n">
        <v>2637</v>
      </c>
      <c r="C5025" s="12" t="n">
        <v>141</v>
      </c>
      <c r="D5025" s="12" t="n">
        <v>1</v>
      </c>
      <c r="E5025" s="16" t="n">
        <v>3599</v>
      </c>
      <c r="F5025" s="12" t="n">
        <v>0</v>
      </c>
      <c r="G5025" s="12" t="str">
        <f aca="false">INDEX(Products!$C$2:$C$181,MATCH(C5025,Products!$A$2:$A$181,0))</f>
        <v>Sports &amp; Fitness</v>
      </c>
      <c r="H5025" s="16" t="n">
        <f aca="false">INDEX(Products!$E$2:$E$181,MATCH(C5025,Products!$A$2:$A$181,0))</f>
        <v>2222.74</v>
      </c>
      <c r="I5025" s="12" t="str">
        <f aca="false">INDEX(Orders!$G$2:$G$3525,MATCH(B5025,Orders!$A$2:$A$3525,0))</f>
        <v>Delivered</v>
      </c>
      <c r="J5025" s="16" t="n">
        <f aca="false">D5025*E5025*(1-F5025/100)</f>
        <v>3599</v>
      </c>
      <c r="K5025" s="16" t="n">
        <f aca="false">D5025*H5025</f>
        <v>2222.74</v>
      </c>
      <c r="L5025" s="16" t="n">
        <f aca="false">J5025-K5025</f>
        <v>1376.26</v>
      </c>
    </row>
    <row r="5026" customFormat="false" ht="15" hidden="false" customHeight="false" outlineLevel="0" collapsed="false">
      <c r="A5026" s="12" t="n">
        <v>5025</v>
      </c>
      <c r="B5026" s="12" t="n">
        <v>2637</v>
      </c>
      <c r="C5026" s="12" t="n">
        <v>57</v>
      </c>
      <c r="D5026" s="12" t="n">
        <v>1</v>
      </c>
      <c r="E5026" s="16" t="n">
        <v>4689</v>
      </c>
      <c r="F5026" s="12" t="n">
        <v>15</v>
      </c>
      <c r="G5026" s="12" t="str">
        <f aca="false">INDEX(Products!$C$2:$C$181,MATCH(C5026,Products!$A$2:$A$181,0))</f>
        <v>Home &amp; Kitchen</v>
      </c>
      <c r="H5026" s="16" t="n">
        <f aca="false">INDEX(Products!$E$2:$E$181,MATCH(C5026,Products!$A$2:$A$181,0))</f>
        <v>3336.81</v>
      </c>
      <c r="I5026" s="12" t="str">
        <f aca="false">INDEX(Orders!$G$2:$G$3525,MATCH(B5026,Orders!$A$2:$A$3525,0))</f>
        <v>Delivered</v>
      </c>
      <c r="J5026" s="16" t="n">
        <f aca="false">D5026*E5026*(1-F5026/100)</f>
        <v>3985.65</v>
      </c>
      <c r="K5026" s="16" t="n">
        <f aca="false">D5026*H5026</f>
        <v>3336.81</v>
      </c>
      <c r="L5026" s="16" t="n">
        <f aca="false">J5026-K5026</f>
        <v>648.84</v>
      </c>
    </row>
    <row r="5027" customFormat="false" ht="15" hidden="false" customHeight="false" outlineLevel="0" collapsed="false">
      <c r="A5027" s="12" t="n">
        <v>5026</v>
      </c>
      <c r="B5027" s="12" t="n">
        <v>2638</v>
      </c>
      <c r="C5027" s="12" t="n">
        <v>80</v>
      </c>
      <c r="D5027" s="12" t="n">
        <v>1</v>
      </c>
      <c r="E5027" s="16" t="n">
        <v>949</v>
      </c>
      <c r="F5027" s="12" t="n">
        <v>10</v>
      </c>
      <c r="G5027" s="12" t="str">
        <f aca="false">INDEX(Products!$C$2:$C$181,MATCH(C5027,Products!$A$2:$A$181,0))</f>
        <v>Fashion</v>
      </c>
      <c r="H5027" s="16" t="n">
        <f aca="false">INDEX(Products!$E$2:$E$181,MATCH(C5027,Products!$A$2:$A$181,0))</f>
        <v>660.17</v>
      </c>
      <c r="I5027" s="12" t="str">
        <f aca="false">INDEX(Orders!$G$2:$G$3525,MATCH(B5027,Orders!$A$2:$A$3525,0))</f>
        <v>Cancelled</v>
      </c>
      <c r="J5027" s="16" t="n">
        <f aca="false">D5027*E5027*(1-F5027/100)</f>
        <v>854.1</v>
      </c>
      <c r="K5027" s="16" t="n">
        <f aca="false">D5027*H5027</f>
        <v>660.17</v>
      </c>
      <c r="L5027" s="16" t="n">
        <f aca="false">J5027-K5027</f>
        <v>193.93</v>
      </c>
    </row>
    <row r="5028" customFormat="false" ht="15" hidden="false" customHeight="false" outlineLevel="0" collapsed="false">
      <c r="A5028" s="12" t="n">
        <v>5027</v>
      </c>
      <c r="B5028" s="12" t="n">
        <v>2639</v>
      </c>
      <c r="C5028" s="12" t="n">
        <v>151</v>
      </c>
      <c r="D5028" s="12" t="n">
        <v>1</v>
      </c>
      <c r="E5028" s="16" t="n">
        <v>149</v>
      </c>
      <c r="F5028" s="12" t="n">
        <v>10</v>
      </c>
      <c r="G5028" s="12" t="str">
        <f aca="false">INDEX(Products!$C$2:$C$181,MATCH(C5028,Products!$A$2:$A$181,0))</f>
        <v>Books &amp; Stationery</v>
      </c>
      <c r="H5028" s="16" t="n">
        <f aca="false">INDEX(Products!$E$2:$E$181,MATCH(C5028,Products!$A$2:$A$181,0))</f>
        <v>97.78</v>
      </c>
      <c r="I5028" s="12" t="str">
        <f aca="false">INDEX(Orders!$G$2:$G$3525,MATCH(B5028,Orders!$A$2:$A$3525,0))</f>
        <v>Delivered</v>
      </c>
      <c r="J5028" s="16" t="n">
        <f aca="false">D5028*E5028*(1-F5028/100)</f>
        <v>134.1</v>
      </c>
      <c r="K5028" s="16" t="n">
        <f aca="false">D5028*H5028</f>
        <v>97.78</v>
      </c>
      <c r="L5028" s="16" t="n">
        <f aca="false">J5028-K5028</f>
        <v>36.32</v>
      </c>
    </row>
    <row r="5029" customFormat="false" ht="15" hidden="false" customHeight="false" outlineLevel="0" collapsed="false">
      <c r="A5029" s="12" t="n">
        <v>5028</v>
      </c>
      <c r="B5029" s="12" t="n">
        <v>2640</v>
      </c>
      <c r="C5029" s="12" t="n">
        <v>116</v>
      </c>
      <c r="D5029" s="12" t="n">
        <v>3</v>
      </c>
      <c r="E5029" s="16" t="n">
        <v>1469</v>
      </c>
      <c r="F5029" s="12" t="n">
        <v>5</v>
      </c>
      <c r="G5029" s="12" t="str">
        <f aca="false">INDEX(Products!$C$2:$C$181,MATCH(C5029,Products!$A$2:$A$181,0))</f>
        <v>Beauty</v>
      </c>
      <c r="H5029" s="16" t="n">
        <f aca="false">INDEX(Products!$E$2:$E$181,MATCH(C5029,Products!$A$2:$A$181,0))</f>
        <v>955.62</v>
      </c>
      <c r="I5029" s="12" t="str">
        <f aca="false">INDEX(Orders!$G$2:$G$3525,MATCH(B5029,Orders!$A$2:$A$3525,0))</f>
        <v>Delivered</v>
      </c>
      <c r="J5029" s="16" t="n">
        <f aca="false">D5029*E5029*(1-F5029/100)</f>
        <v>4186.65</v>
      </c>
      <c r="K5029" s="16" t="n">
        <f aca="false">D5029*H5029</f>
        <v>2866.86</v>
      </c>
      <c r="L5029" s="16" t="n">
        <f aca="false">J5029-K5029</f>
        <v>1319.79</v>
      </c>
    </row>
    <row r="5030" customFormat="false" ht="15" hidden="false" customHeight="false" outlineLevel="0" collapsed="false">
      <c r="A5030" s="12" t="n">
        <v>5029</v>
      </c>
      <c r="B5030" s="12" t="n">
        <v>2640</v>
      </c>
      <c r="C5030" s="12" t="n">
        <v>109</v>
      </c>
      <c r="D5030" s="12" t="n">
        <v>2</v>
      </c>
      <c r="E5030" s="16" t="n">
        <v>699</v>
      </c>
      <c r="F5030" s="12" t="n">
        <v>0</v>
      </c>
      <c r="G5030" s="12" t="str">
        <f aca="false">INDEX(Products!$C$2:$C$181,MATCH(C5030,Products!$A$2:$A$181,0))</f>
        <v>Beauty</v>
      </c>
      <c r="H5030" s="16" t="n">
        <f aca="false">INDEX(Products!$E$2:$E$181,MATCH(C5030,Products!$A$2:$A$181,0))</f>
        <v>488.81</v>
      </c>
      <c r="I5030" s="12" t="str">
        <f aca="false">INDEX(Orders!$G$2:$G$3525,MATCH(B5030,Orders!$A$2:$A$3525,0))</f>
        <v>Delivered</v>
      </c>
      <c r="J5030" s="16" t="n">
        <f aca="false">D5030*E5030*(1-F5030/100)</f>
        <v>1398</v>
      </c>
      <c r="K5030" s="16" t="n">
        <f aca="false">D5030*H5030</f>
        <v>977.62</v>
      </c>
      <c r="L5030" s="16" t="n">
        <f aca="false">J5030-K5030</f>
        <v>420.38</v>
      </c>
    </row>
    <row r="5031" customFormat="false" ht="15" hidden="false" customHeight="false" outlineLevel="0" collapsed="false">
      <c r="A5031" s="12" t="n">
        <v>5030</v>
      </c>
      <c r="B5031" s="12" t="n">
        <v>2640</v>
      </c>
      <c r="C5031" s="12" t="n">
        <v>94</v>
      </c>
      <c r="D5031" s="12" t="n">
        <v>2</v>
      </c>
      <c r="E5031" s="16" t="n">
        <v>1509</v>
      </c>
      <c r="F5031" s="12" t="n">
        <v>0</v>
      </c>
      <c r="G5031" s="12" t="str">
        <f aca="false">INDEX(Products!$C$2:$C$181,MATCH(C5031,Products!$A$2:$A$181,0))</f>
        <v>Beauty</v>
      </c>
      <c r="H5031" s="16" t="n">
        <f aca="false">INDEX(Products!$E$2:$E$181,MATCH(C5031,Products!$A$2:$A$181,0))</f>
        <v>997.51</v>
      </c>
      <c r="I5031" s="12" t="str">
        <f aca="false">INDEX(Orders!$G$2:$G$3525,MATCH(B5031,Orders!$A$2:$A$3525,0))</f>
        <v>Delivered</v>
      </c>
      <c r="J5031" s="16" t="n">
        <f aca="false">D5031*E5031*(1-F5031/100)</f>
        <v>3018</v>
      </c>
      <c r="K5031" s="16" t="n">
        <f aca="false">D5031*H5031</f>
        <v>1995.02</v>
      </c>
      <c r="L5031" s="16" t="n">
        <f aca="false">J5031-K5031</f>
        <v>1022.98</v>
      </c>
    </row>
    <row r="5032" customFormat="false" ht="15" hidden="false" customHeight="false" outlineLevel="0" collapsed="false">
      <c r="A5032" s="12" t="n">
        <v>5031</v>
      </c>
      <c r="B5032" s="12" t="n">
        <v>2641</v>
      </c>
      <c r="C5032" s="12" t="n">
        <v>136</v>
      </c>
      <c r="D5032" s="12" t="n">
        <v>1</v>
      </c>
      <c r="E5032" s="16" t="n">
        <v>3299</v>
      </c>
      <c r="F5032" s="12" t="n">
        <v>0</v>
      </c>
      <c r="G5032" s="12" t="str">
        <f aca="false">INDEX(Products!$C$2:$C$181,MATCH(C5032,Products!$A$2:$A$181,0))</f>
        <v>Sports &amp; Fitness</v>
      </c>
      <c r="H5032" s="16" t="n">
        <f aca="false">INDEX(Products!$E$2:$E$181,MATCH(C5032,Products!$A$2:$A$181,0))</f>
        <v>2348.96</v>
      </c>
      <c r="I5032" s="12" t="str">
        <f aca="false">INDEX(Orders!$G$2:$G$3525,MATCH(B5032,Orders!$A$2:$A$3525,0))</f>
        <v>Delivered</v>
      </c>
      <c r="J5032" s="16" t="n">
        <f aca="false">D5032*E5032*(1-F5032/100)</f>
        <v>3299</v>
      </c>
      <c r="K5032" s="16" t="n">
        <f aca="false">D5032*H5032</f>
        <v>2348.96</v>
      </c>
      <c r="L5032" s="16" t="n">
        <f aca="false">J5032-K5032</f>
        <v>950.04</v>
      </c>
    </row>
    <row r="5033" customFormat="false" ht="15" hidden="false" customHeight="false" outlineLevel="0" collapsed="false">
      <c r="A5033" s="12" t="n">
        <v>5032</v>
      </c>
      <c r="B5033" s="12" t="n">
        <v>2642</v>
      </c>
      <c r="C5033" s="12" t="n">
        <v>22</v>
      </c>
      <c r="D5033" s="12" t="n">
        <v>1</v>
      </c>
      <c r="E5033" s="16" t="n">
        <v>989</v>
      </c>
      <c r="F5033" s="12" t="n">
        <v>0</v>
      </c>
      <c r="G5033" s="12" t="str">
        <f aca="false">INDEX(Products!$C$2:$C$181,MATCH(C5033,Products!$A$2:$A$181,0))</f>
        <v>Electronics</v>
      </c>
      <c r="H5033" s="16" t="n">
        <f aca="false">INDEX(Products!$E$2:$E$181,MATCH(C5033,Products!$A$2:$A$181,0))</f>
        <v>723.81</v>
      </c>
      <c r="I5033" s="12" t="str">
        <f aca="false">INDEX(Orders!$G$2:$G$3525,MATCH(B5033,Orders!$A$2:$A$3525,0))</f>
        <v>Returned</v>
      </c>
      <c r="J5033" s="16" t="n">
        <f aca="false">D5033*E5033*(1-F5033/100)</f>
        <v>989</v>
      </c>
      <c r="K5033" s="16" t="n">
        <f aca="false">D5033*H5033</f>
        <v>723.81</v>
      </c>
      <c r="L5033" s="16" t="n">
        <f aca="false">J5033-K5033</f>
        <v>265.19</v>
      </c>
    </row>
    <row r="5034" customFormat="false" ht="15" hidden="false" customHeight="false" outlineLevel="0" collapsed="false">
      <c r="A5034" s="12" t="n">
        <v>5033</v>
      </c>
      <c r="B5034" s="12" t="n">
        <v>2642</v>
      </c>
      <c r="C5034" s="12" t="n">
        <v>177</v>
      </c>
      <c r="D5034" s="12" t="n">
        <v>1</v>
      </c>
      <c r="E5034" s="16" t="n">
        <v>639</v>
      </c>
      <c r="F5034" s="12" t="n">
        <v>5</v>
      </c>
      <c r="G5034" s="12" t="str">
        <f aca="false">INDEX(Products!$C$2:$C$181,MATCH(C5034,Products!$A$2:$A$181,0))</f>
        <v>Books &amp; Stationery</v>
      </c>
      <c r="H5034" s="16" t="n">
        <f aca="false">INDEX(Products!$E$2:$E$181,MATCH(C5034,Products!$A$2:$A$181,0))</f>
        <v>372.27</v>
      </c>
      <c r="I5034" s="12" t="str">
        <f aca="false">INDEX(Orders!$G$2:$G$3525,MATCH(B5034,Orders!$A$2:$A$3525,0))</f>
        <v>Returned</v>
      </c>
      <c r="J5034" s="16" t="n">
        <f aca="false">D5034*E5034*(1-F5034/100)</f>
        <v>607.05</v>
      </c>
      <c r="K5034" s="16" t="n">
        <f aca="false">D5034*H5034</f>
        <v>372.27</v>
      </c>
      <c r="L5034" s="16" t="n">
        <f aca="false">J5034-K5034</f>
        <v>234.78</v>
      </c>
    </row>
    <row r="5035" customFormat="false" ht="15" hidden="false" customHeight="false" outlineLevel="0" collapsed="false">
      <c r="A5035" s="12" t="n">
        <v>5034</v>
      </c>
      <c r="B5035" s="12" t="n">
        <v>2642</v>
      </c>
      <c r="C5035" s="12" t="n">
        <v>54</v>
      </c>
      <c r="D5035" s="12" t="n">
        <v>1</v>
      </c>
      <c r="E5035" s="16" t="n">
        <v>2299</v>
      </c>
      <c r="F5035" s="12" t="n">
        <v>20</v>
      </c>
      <c r="G5035" s="12" t="str">
        <f aca="false">INDEX(Products!$C$2:$C$181,MATCH(C5035,Products!$A$2:$A$181,0))</f>
        <v>Home &amp; Kitchen</v>
      </c>
      <c r="H5035" s="16" t="n">
        <f aca="false">INDEX(Products!$E$2:$E$181,MATCH(C5035,Products!$A$2:$A$181,0))</f>
        <v>1611.85</v>
      </c>
      <c r="I5035" s="12" t="str">
        <f aca="false">INDEX(Orders!$G$2:$G$3525,MATCH(B5035,Orders!$A$2:$A$3525,0))</f>
        <v>Returned</v>
      </c>
      <c r="J5035" s="16" t="n">
        <f aca="false">D5035*E5035*(1-F5035/100)</f>
        <v>1839.2</v>
      </c>
      <c r="K5035" s="16" t="n">
        <f aca="false">D5035*H5035</f>
        <v>1611.85</v>
      </c>
      <c r="L5035" s="16" t="n">
        <f aca="false">J5035-K5035</f>
        <v>227.35</v>
      </c>
    </row>
    <row r="5036" customFormat="false" ht="15" hidden="false" customHeight="false" outlineLevel="0" collapsed="false">
      <c r="A5036" s="12" t="n">
        <v>5035</v>
      </c>
      <c r="B5036" s="12" t="n">
        <v>2643</v>
      </c>
      <c r="C5036" s="12" t="n">
        <v>132</v>
      </c>
      <c r="D5036" s="12" t="n">
        <v>1</v>
      </c>
      <c r="E5036" s="16" t="n">
        <v>789</v>
      </c>
      <c r="F5036" s="12" t="n">
        <v>0</v>
      </c>
      <c r="G5036" s="12" t="str">
        <f aca="false">INDEX(Products!$C$2:$C$181,MATCH(C5036,Products!$A$2:$A$181,0))</f>
        <v>Sports &amp; Fitness</v>
      </c>
      <c r="H5036" s="16" t="n">
        <f aca="false">INDEX(Products!$E$2:$E$181,MATCH(C5036,Products!$A$2:$A$181,0))</f>
        <v>515.74</v>
      </c>
      <c r="I5036" s="12" t="str">
        <f aca="false">INDEX(Orders!$G$2:$G$3525,MATCH(B5036,Orders!$A$2:$A$3525,0))</f>
        <v>Returned</v>
      </c>
      <c r="J5036" s="16" t="n">
        <f aca="false">D5036*E5036*(1-F5036/100)</f>
        <v>789</v>
      </c>
      <c r="K5036" s="16" t="n">
        <f aca="false">D5036*H5036</f>
        <v>515.74</v>
      </c>
      <c r="L5036" s="16" t="n">
        <f aca="false">J5036-K5036</f>
        <v>273.26</v>
      </c>
    </row>
    <row r="5037" customFormat="false" ht="15" hidden="false" customHeight="false" outlineLevel="0" collapsed="false">
      <c r="A5037" s="12" t="n">
        <v>5036</v>
      </c>
      <c r="B5037" s="12" t="n">
        <v>2644</v>
      </c>
      <c r="C5037" s="12" t="n">
        <v>93</v>
      </c>
      <c r="D5037" s="12" t="n">
        <v>1</v>
      </c>
      <c r="E5037" s="16" t="n">
        <v>589</v>
      </c>
      <c r="F5037" s="12" t="n">
        <v>0</v>
      </c>
      <c r="G5037" s="12" t="str">
        <f aca="false">INDEX(Products!$C$2:$C$181,MATCH(C5037,Products!$A$2:$A$181,0))</f>
        <v>Beauty</v>
      </c>
      <c r="H5037" s="16" t="n">
        <f aca="false">INDEX(Products!$E$2:$E$181,MATCH(C5037,Products!$A$2:$A$181,0))</f>
        <v>401.7</v>
      </c>
      <c r="I5037" s="12" t="str">
        <f aca="false">INDEX(Orders!$G$2:$G$3525,MATCH(B5037,Orders!$A$2:$A$3525,0))</f>
        <v>Delivered</v>
      </c>
      <c r="J5037" s="16" t="n">
        <f aca="false">D5037*E5037*(1-F5037/100)</f>
        <v>589</v>
      </c>
      <c r="K5037" s="16" t="n">
        <f aca="false">D5037*H5037</f>
        <v>401.7</v>
      </c>
      <c r="L5037" s="16" t="n">
        <f aca="false">J5037-K5037</f>
        <v>187.3</v>
      </c>
    </row>
    <row r="5038" customFormat="false" ht="15" hidden="false" customHeight="false" outlineLevel="0" collapsed="false">
      <c r="A5038" s="12" t="n">
        <v>5037</v>
      </c>
      <c r="B5038" s="12" t="n">
        <v>2644</v>
      </c>
      <c r="C5038" s="12" t="n">
        <v>2</v>
      </c>
      <c r="D5038" s="12" t="n">
        <v>1</v>
      </c>
      <c r="E5038" s="16" t="n">
        <v>4619</v>
      </c>
      <c r="F5038" s="12" t="n">
        <v>0</v>
      </c>
      <c r="G5038" s="12" t="str">
        <f aca="false">INDEX(Products!$C$2:$C$181,MATCH(C5038,Products!$A$2:$A$181,0))</f>
        <v>Electronics</v>
      </c>
      <c r="H5038" s="16" t="n">
        <f aca="false">INDEX(Products!$E$2:$E$181,MATCH(C5038,Products!$A$2:$A$181,0))</f>
        <v>3093.49</v>
      </c>
      <c r="I5038" s="12" t="str">
        <f aca="false">INDEX(Orders!$G$2:$G$3525,MATCH(B5038,Orders!$A$2:$A$3525,0))</f>
        <v>Delivered</v>
      </c>
      <c r="J5038" s="16" t="n">
        <f aca="false">D5038*E5038*(1-F5038/100)</f>
        <v>4619</v>
      </c>
      <c r="K5038" s="16" t="n">
        <f aca="false">D5038*H5038</f>
        <v>3093.49</v>
      </c>
      <c r="L5038" s="16" t="n">
        <f aca="false">J5038-K5038</f>
        <v>1525.51</v>
      </c>
    </row>
    <row r="5039" customFormat="false" ht="15" hidden="false" customHeight="false" outlineLevel="0" collapsed="false">
      <c r="A5039" s="12" t="n">
        <v>5038</v>
      </c>
      <c r="B5039" s="12" t="n">
        <v>2645</v>
      </c>
      <c r="C5039" s="12" t="n">
        <v>7</v>
      </c>
      <c r="D5039" s="12" t="n">
        <v>1</v>
      </c>
      <c r="E5039" s="16" t="n">
        <v>5139</v>
      </c>
      <c r="F5039" s="12" t="n">
        <v>0</v>
      </c>
      <c r="G5039" s="12" t="str">
        <f aca="false">INDEX(Products!$C$2:$C$181,MATCH(C5039,Products!$A$2:$A$181,0))</f>
        <v>Electronics</v>
      </c>
      <c r="H5039" s="16" t="n">
        <f aca="false">INDEX(Products!$E$2:$E$181,MATCH(C5039,Products!$A$2:$A$181,0))</f>
        <v>3044.69</v>
      </c>
      <c r="I5039" s="12" t="str">
        <f aca="false">INDEX(Orders!$G$2:$G$3525,MATCH(B5039,Orders!$A$2:$A$3525,0))</f>
        <v>Delivered</v>
      </c>
      <c r="J5039" s="16" t="n">
        <f aca="false">D5039*E5039*(1-F5039/100)</f>
        <v>5139</v>
      </c>
      <c r="K5039" s="16" t="n">
        <f aca="false">D5039*H5039</f>
        <v>3044.69</v>
      </c>
      <c r="L5039" s="16" t="n">
        <f aca="false">J5039-K5039</f>
        <v>2094.31</v>
      </c>
    </row>
    <row r="5040" customFormat="false" ht="15" hidden="false" customHeight="false" outlineLevel="0" collapsed="false">
      <c r="A5040" s="12" t="n">
        <v>5039</v>
      </c>
      <c r="B5040" s="12" t="n">
        <v>2645</v>
      </c>
      <c r="C5040" s="12" t="n">
        <v>160</v>
      </c>
      <c r="D5040" s="12" t="n">
        <v>2</v>
      </c>
      <c r="E5040" s="16" t="n">
        <v>229</v>
      </c>
      <c r="F5040" s="12" t="n">
        <v>20</v>
      </c>
      <c r="G5040" s="12" t="str">
        <f aca="false">INDEX(Products!$C$2:$C$181,MATCH(C5040,Products!$A$2:$A$181,0))</f>
        <v>Books &amp; Stationery</v>
      </c>
      <c r="H5040" s="16" t="n">
        <f aca="false">INDEX(Products!$E$2:$E$181,MATCH(C5040,Products!$A$2:$A$181,0))</f>
        <v>137.41</v>
      </c>
      <c r="I5040" s="12" t="str">
        <f aca="false">INDEX(Orders!$G$2:$G$3525,MATCH(B5040,Orders!$A$2:$A$3525,0))</f>
        <v>Delivered</v>
      </c>
      <c r="J5040" s="16" t="n">
        <f aca="false">D5040*E5040*(1-F5040/100)</f>
        <v>366.4</v>
      </c>
      <c r="K5040" s="16" t="n">
        <f aca="false">D5040*H5040</f>
        <v>274.82</v>
      </c>
      <c r="L5040" s="16" t="n">
        <f aca="false">J5040-K5040</f>
        <v>91.58</v>
      </c>
    </row>
    <row r="5041" customFormat="false" ht="15" hidden="false" customHeight="false" outlineLevel="0" collapsed="false">
      <c r="A5041" s="12" t="n">
        <v>5040</v>
      </c>
      <c r="B5041" s="12" t="n">
        <v>2646</v>
      </c>
      <c r="C5041" s="12" t="n">
        <v>48</v>
      </c>
      <c r="D5041" s="12" t="n">
        <v>1</v>
      </c>
      <c r="E5041" s="16" t="n">
        <v>3959</v>
      </c>
      <c r="F5041" s="12" t="n">
        <v>0</v>
      </c>
      <c r="G5041" s="12" t="str">
        <f aca="false">INDEX(Products!$C$2:$C$181,MATCH(C5041,Products!$A$2:$A$181,0))</f>
        <v>Home &amp; Kitchen</v>
      </c>
      <c r="H5041" s="16" t="n">
        <f aca="false">INDEX(Products!$E$2:$E$181,MATCH(C5041,Products!$A$2:$A$181,0))</f>
        <v>2568.44</v>
      </c>
      <c r="I5041" s="12" t="str">
        <f aca="false">INDEX(Orders!$G$2:$G$3525,MATCH(B5041,Orders!$A$2:$A$3525,0))</f>
        <v>Delivered</v>
      </c>
      <c r="J5041" s="16" t="n">
        <f aca="false">D5041*E5041*(1-F5041/100)</f>
        <v>3959</v>
      </c>
      <c r="K5041" s="16" t="n">
        <f aca="false">D5041*H5041</f>
        <v>2568.44</v>
      </c>
      <c r="L5041" s="16" t="n">
        <f aca="false">J5041-K5041</f>
        <v>1390.56</v>
      </c>
    </row>
    <row r="5042" customFormat="false" ht="15" hidden="false" customHeight="false" outlineLevel="0" collapsed="false">
      <c r="A5042" s="12" t="n">
        <v>5041</v>
      </c>
      <c r="B5042" s="12" t="n">
        <v>2646</v>
      </c>
      <c r="C5042" s="12" t="n">
        <v>35</v>
      </c>
      <c r="D5042" s="12" t="n">
        <v>1</v>
      </c>
      <c r="E5042" s="16" t="n">
        <v>749</v>
      </c>
      <c r="F5042" s="12" t="n">
        <v>0</v>
      </c>
      <c r="G5042" s="12" t="str">
        <f aca="false">INDEX(Products!$C$2:$C$181,MATCH(C5042,Products!$A$2:$A$181,0))</f>
        <v>Home &amp; Kitchen</v>
      </c>
      <c r="H5042" s="16" t="n">
        <f aca="false">INDEX(Products!$E$2:$E$181,MATCH(C5042,Products!$A$2:$A$181,0))</f>
        <v>559.79</v>
      </c>
      <c r="I5042" s="12" t="str">
        <f aca="false">INDEX(Orders!$G$2:$G$3525,MATCH(B5042,Orders!$A$2:$A$3525,0))</f>
        <v>Delivered</v>
      </c>
      <c r="J5042" s="16" t="n">
        <f aca="false">D5042*E5042*(1-F5042/100)</f>
        <v>749</v>
      </c>
      <c r="K5042" s="16" t="n">
        <f aca="false">D5042*H5042</f>
        <v>559.79</v>
      </c>
      <c r="L5042" s="16" t="n">
        <f aca="false">J5042-K5042</f>
        <v>189.21</v>
      </c>
    </row>
    <row r="5043" customFormat="false" ht="15" hidden="false" customHeight="false" outlineLevel="0" collapsed="false">
      <c r="A5043" s="12" t="n">
        <v>5042</v>
      </c>
      <c r="B5043" s="12" t="n">
        <v>2646</v>
      </c>
      <c r="C5043" s="12" t="n">
        <v>83</v>
      </c>
      <c r="D5043" s="12" t="n">
        <v>1</v>
      </c>
      <c r="E5043" s="16" t="n">
        <v>549</v>
      </c>
      <c r="F5043" s="12" t="n">
        <v>0</v>
      </c>
      <c r="G5043" s="12" t="str">
        <f aca="false">INDEX(Products!$C$2:$C$181,MATCH(C5043,Products!$A$2:$A$181,0))</f>
        <v>Fashion</v>
      </c>
      <c r="H5043" s="16" t="n">
        <f aca="false">INDEX(Products!$E$2:$E$181,MATCH(C5043,Products!$A$2:$A$181,0))</f>
        <v>393.67</v>
      </c>
      <c r="I5043" s="12" t="str">
        <f aca="false">INDEX(Orders!$G$2:$G$3525,MATCH(B5043,Orders!$A$2:$A$3525,0))</f>
        <v>Delivered</v>
      </c>
      <c r="J5043" s="16" t="n">
        <f aca="false">D5043*E5043*(1-F5043/100)</f>
        <v>549</v>
      </c>
      <c r="K5043" s="16" t="n">
        <f aca="false">D5043*H5043</f>
        <v>393.67</v>
      </c>
      <c r="L5043" s="16" t="n">
        <f aca="false">J5043-K5043</f>
        <v>155.33</v>
      </c>
    </row>
    <row r="5044" customFormat="false" ht="15" hidden="false" customHeight="false" outlineLevel="0" collapsed="false">
      <c r="A5044" s="12" t="n">
        <v>5043</v>
      </c>
      <c r="B5044" s="12" t="n">
        <v>2646</v>
      </c>
      <c r="C5044" s="12" t="n">
        <v>70</v>
      </c>
      <c r="D5044" s="12" t="n">
        <v>1</v>
      </c>
      <c r="E5044" s="16" t="n">
        <v>1289</v>
      </c>
      <c r="F5044" s="12" t="n">
        <v>10</v>
      </c>
      <c r="G5044" s="12" t="str">
        <f aca="false">INDEX(Products!$C$2:$C$181,MATCH(C5044,Products!$A$2:$A$181,0))</f>
        <v>Fashion</v>
      </c>
      <c r="H5044" s="16" t="n">
        <f aca="false">INDEX(Products!$E$2:$E$181,MATCH(C5044,Products!$A$2:$A$181,0))</f>
        <v>959.48</v>
      </c>
      <c r="I5044" s="12" t="str">
        <f aca="false">INDEX(Orders!$G$2:$G$3525,MATCH(B5044,Orders!$A$2:$A$3525,0))</f>
        <v>Delivered</v>
      </c>
      <c r="J5044" s="16" t="n">
        <f aca="false">D5044*E5044*(1-F5044/100)</f>
        <v>1160.1</v>
      </c>
      <c r="K5044" s="16" t="n">
        <f aca="false">D5044*H5044</f>
        <v>959.48</v>
      </c>
      <c r="L5044" s="16" t="n">
        <f aca="false">J5044-K5044</f>
        <v>200.62</v>
      </c>
    </row>
    <row r="5045" customFormat="false" ht="15" hidden="false" customHeight="false" outlineLevel="0" collapsed="false">
      <c r="A5045" s="12" t="n">
        <v>5044</v>
      </c>
      <c r="B5045" s="12" t="n">
        <v>2647</v>
      </c>
      <c r="C5045" s="12" t="n">
        <v>162</v>
      </c>
      <c r="D5045" s="12" t="n">
        <v>1</v>
      </c>
      <c r="E5045" s="16" t="n">
        <v>639</v>
      </c>
      <c r="F5045" s="12" t="n">
        <v>0</v>
      </c>
      <c r="G5045" s="12" t="str">
        <f aca="false">INDEX(Products!$C$2:$C$181,MATCH(C5045,Products!$A$2:$A$181,0))</f>
        <v>Books &amp; Stationery</v>
      </c>
      <c r="H5045" s="16" t="n">
        <f aca="false">INDEX(Products!$E$2:$E$181,MATCH(C5045,Products!$A$2:$A$181,0))</f>
        <v>387.23</v>
      </c>
      <c r="I5045" s="12" t="str">
        <f aca="false">INDEX(Orders!$G$2:$G$3525,MATCH(B5045,Orders!$A$2:$A$3525,0))</f>
        <v>Delivered</v>
      </c>
      <c r="J5045" s="16" t="n">
        <f aca="false">D5045*E5045*(1-F5045/100)</f>
        <v>639</v>
      </c>
      <c r="K5045" s="16" t="n">
        <f aca="false">D5045*H5045</f>
        <v>387.23</v>
      </c>
      <c r="L5045" s="16" t="n">
        <f aca="false">J5045-K5045</f>
        <v>251.77</v>
      </c>
    </row>
    <row r="5046" customFormat="false" ht="15" hidden="false" customHeight="false" outlineLevel="0" collapsed="false">
      <c r="A5046" s="12" t="n">
        <v>5045</v>
      </c>
      <c r="B5046" s="12" t="n">
        <v>2648</v>
      </c>
      <c r="C5046" s="12" t="n">
        <v>78</v>
      </c>
      <c r="D5046" s="12" t="n">
        <v>1</v>
      </c>
      <c r="E5046" s="16" t="n">
        <v>2969</v>
      </c>
      <c r="F5046" s="12" t="n">
        <v>10</v>
      </c>
      <c r="G5046" s="12" t="str">
        <f aca="false">INDEX(Products!$C$2:$C$181,MATCH(C5046,Products!$A$2:$A$181,0))</f>
        <v>Fashion</v>
      </c>
      <c r="H5046" s="16" t="n">
        <f aca="false">INDEX(Products!$E$2:$E$181,MATCH(C5046,Products!$A$2:$A$181,0))</f>
        <v>1776.68</v>
      </c>
      <c r="I5046" s="12" t="str">
        <f aca="false">INDEX(Orders!$G$2:$G$3525,MATCH(B5046,Orders!$A$2:$A$3525,0))</f>
        <v>Returned</v>
      </c>
      <c r="J5046" s="16" t="n">
        <f aca="false">D5046*E5046*(1-F5046/100)</f>
        <v>2672.1</v>
      </c>
      <c r="K5046" s="16" t="n">
        <f aca="false">D5046*H5046</f>
        <v>1776.68</v>
      </c>
      <c r="L5046" s="16" t="n">
        <f aca="false">J5046-K5046</f>
        <v>895.42</v>
      </c>
    </row>
    <row r="5047" customFormat="false" ht="15" hidden="false" customHeight="false" outlineLevel="0" collapsed="false">
      <c r="A5047" s="12" t="n">
        <v>5046</v>
      </c>
      <c r="B5047" s="12" t="n">
        <v>2649</v>
      </c>
      <c r="C5047" s="12" t="n">
        <v>138</v>
      </c>
      <c r="D5047" s="12" t="n">
        <v>1</v>
      </c>
      <c r="E5047" s="16" t="n">
        <v>2179</v>
      </c>
      <c r="F5047" s="12" t="n">
        <v>0</v>
      </c>
      <c r="G5047" s="12" t="str">
        <f aca="false">INDEX(Products!$C$2:$C$181,MATCH(C5047,Products!$A$2:$A$181,0))</f>
        <v>Sports &amp; Fitness</v>
      </c>
      <c r="H5047" s="16" t="n">
        <f aca="false">INDEX(Products!$E$2:$E$181,MATCH(C5047,Products!$A$2:$A$181,0))</f>
        <v>1417.01</v>
      </c>
      <c r="I5047" s="12" t="str">
        <f aca="false">INDEX(Orders!$G$2:$G$3525,MATCH(B5047,Orders!$A$2:$A$3525,0))</f>
        <v>Cancelled</v>
      </c>
      <c r="J5047" s="16" t="n">
        <f aca="false">D5047*E5047*(1-F5047/100)</f>
        <v>2179</v>
      </c>
      <c r="K5047" s="16" t="n">
        <f aca="false">D5047*H5047</f>
        <v>1417.01</v>
      </c>
      <c r="L5047" s="16" t="n">
        <f aca="false">J5047-K5047</f>
        <v>761.99</v>
      </c>
    </row>
    <row r="5048" customFormat="false" ht="15" hidden="false" customHeight="false" outlineLevel="0" collapsed="false">
      <c r="A5048" s="12" t="n">
        <v>5047</v>
      </c>
      <c r="B5048" s="12" t="n">
        <v>2649</v>
      </c>
      <c r="C5048" s="12" t="n">
        <v>142</v>
      </c>
      <c r="D5048" s="12" t="n">
        <v>3</v>
      </c>
      <c r="E5048" s="16" t="n">
        <v>1669</v>
      </c>
      <c r="F5048" s="12" t="n">
        <v>0</v>
      </c>
      <c r="G5048" s="12" t="str">
        <f aca="false">INDEX(Products!$C$2:$C$181,MATCH(C5048,Products!$A$2:$A$181,0))</f>
        <v>Sports &amp; Fitness</v>
      </c>
      <c r="H5048" s="16" t="n">
        <f aca="false">INDEX(Products!$E$2:$E$181,MATCH(C5048,Products!$A$2:$A$181,0))</f>
        <v>949.32</v>
      </c>
      <c r="I5048" s="12" t="str">
        <f aca="false">INDEX(Orders!$G$2:$G$3525,MATCH(B5048,Orders!$A$2:$A$3525,0))</f>
        <v>Cancelled</v>
      </c>
      <c r="J5048" s="16" t="n">
        <f aca="false">D5048*E5048*(1-F5048/100)</f>
        <v>5007</v>
      </c>
      <c r="K5048" s="16" t="n">
        <f aca="false">D5048*H5048</f>
        <v>2847.96</v>
      </c>
      <c r="L5048" s="16" t="n">
        <f aca="false">J5048-K5048</f>
        <v>2159.04</v>
      </c>
    </row>
    <row r="5049" customFormat="false" ht="15" hidden="false" customHeight="false" outlineLevel="0" collapsed="false">
      <c r="A5049" s="12" t="n">
        <v>5048</v>
      </c>
      <c r="B5049" s="12" t="n">
        <v>2650</v>
      </c>
      <c r="C5049" s="12" t="n">
        <v>134</v>
      </c>
      <c r="D5049" s="12" t="n">
        <v>1</v>
      </c>
      <c r="E5049" s="16" t="n">
        <v>2869</v>
      </c>
      <c r="F5049" s="12" t="n">
        <v>15</v>
      </c>
      <c r="G5049" s="12" t="str">
        <f aca="false">INDEX(Products!$C$2:$C$181,MATCH(C5049,Products!$A$2:$A$181,0))</f>
        <v>Sports &amp; Fitness</v>
      </c>
      <c r="H5049" s="16" t="n">
        <f aca="false">INDEX(Products!$E$2:$E$181,MATCH(C5049,Products!$A$2:$A$181,0))</f>
        <v>1981.04</v>
      </c>
      <c r="I5049" s="12" t="str">
        <f aca="false">INDEX(Orders!$G$2:$G$3525,MATCH(B5049,Orders!$A$2:$A$3525,0))</f>
        <v>Delivered</v>
      </c>
      <c r="J5049" s="16" t="n">
        <f aca="false">D5049*E5049*(1-F5049/100)</f>
        <v>2438.65</v>
      </c>
      <c r="K5049" s="16" t="n">
        <f aca="false">D5049*H5049</f>
        <v>1981.04</v>
      </c>
      <c r="L5049" s="16" t="n">
        <f aca="false">J5049-K5049</f>
        <v>457.61</v>
      </c>
    </row>
    <row r="5050" customFormat="false" ht="15" hidden="false" customHeight="false" outlineLevel="0" collapsed="false">
      <c r="A5050" s="12" t="n">
        <v>5049</v>
      </c>
      <c r="B5050" s="12" t="n">
        <v>2651</v>
      </c>
      <c r="C5050" s="12" t="n">
        <v>119</v>
      </c>
      <c r="D5050" s="12" t="n">
        <v>1</v>
      </c>
      <c r="E5050" s="16" t="n">
        <v>619</v>
      </c>
      <c r="F5050" s="12" t="n">
        <v>0</v>
      </c>
      <c r="G5050" s="12" t="str">
        <f aca="false">INDEX(Products!$C$2:$C$181,MATCH(C5050,Products!$A$2:$A$181,0))</f>
        <v>Beauty</v>
      </c>
      <c r="H5050" s="16" t="n">
        <f aca="false">INDEX(Products!$E$2:$E$181,MATCH(C5050,Products!$A$2:$A$181,0))</f>
        <v>343.46</v>
      </c>
      <c r="I5050" s="12" t="str">
        <f aca="false">INDEX(Orders!$G$2:$G$3525,MATCH(B5050,Orders!$A$2:$A$3525,0))</f>
        <v>Delivered</v>
      </c>
      <c r="J5050" s="16" t="n">
        <f aca="false">D5050*E5050*(1-F5050/100)</f>
        <v>619</v>
      </c>
      <c r="K5050" s="16" t="n">
        <f aca="false">D5050*H5050</f>
        <v>343.46</v>
      </c>
      <c r="L5050" s="16" t="n">
        <f aca="false">J5050-K5050</f>
        <v>275.54</v>
      </c>
    </row>
    <row r="5051" customFormat="false" ht="15" hidden="false" customHeight="false" outlineLevel="0" collapsed="false">
      <c r="A5051" s="12" t="n">
        <v>5050</v>
      </c>
      <c r="B5051" s="12" t="n">
        <v>2652</v>
      </c>
      <c r="C5051" s="12" t="n">
        <v>59</v>
      </c>
      <c r="D5051" s="12" t="n">
        <v>1</v>
      </c>
      <c r="E5051" s="16" t="n">
        <v>4109</v>
      </c>
      <c r="F5051" s="12" t="n">
        <v>5</v>
      </c>
      <c r="G5051" s="12" t="str">
        <f aca="false">INDEX(Products!$C$2:$C$181,MATCH(C5051,Products!$A$2:$A$181,0))</f>
        <v>Home &amp; Kitchen</v>
      </c>
      <c r="H5051" s="16" t="n">
        <f aca="false">INDEX(Products!$E$2:$E$181,MATCH(C5051,Products!$A$2:$A$181,0))</f>
        <v>2413.27</v>
      </c>
      <c r="I5051" s="12" t="str">
        <f aca="false">INDEX(Orders!$G$2:$G$3525,MATCH(B5051,Orders!$A$2:$A$3525,0))</f>
        <v>Cancelled</v>
      </c>
      <c r="J5051" s="16" t="n">
        <f aca="false">D5051*E5051*(1-F5051/100)</f>
        <v>3903.55</v>
      </c>
      <c r="K5051" s="16" t="n">
        <f aca="false">D5051*H5051</f>
        <v>2413.27</v>
      </c>
      <c r="L5051" s="16" t="n">
        <f aca="false">J5051-K5051</f>
        <v>1490.28</v>
      </c>
    </row>
    <row r="5052" customFormat="false" ht="15" hidden="false" customHeight="false" outlineLevel="0" collapsed="false">
      <c r="A5052" s="12" t="n">
        <v>5051</v>
      </c>
      <c r="B5052" s="12" t="n">
        <v>2653</v>
      </c>
      <c r="C5052" s="12" t="n">
        <v>178</v>
      </c>
      <c r="D5052" s="12" t="n">
        <v>1</v>
      </c>
      <c r="E5052" s="16" t="n">
        <v>169</v>
      </c>
      <c r="F5052" s="12" t="n">
        <v>5</v>
      </c>
      <c r="G5052" s="12" t="str">
        <f aca="false">INDEX(Products!$C$2:$C$181,MATCH(C5052,Products!$A$2:$A$181,0))</f>
        <v>Books &amp; Stationery</v>
      </c>
      <c r="H5052" s="16" t="n">
        <f aca="false">INDEX(Products!$E$2:$E$181,MATCH(C5052,Products!$A$2:$A$181,0))</f>
        <v>114.66</v>
      </c>
      <c r="I5052" s="12" t="str">
        <f aca="false">INDEX(Orders!$G$2:$G$3525,MATCH(B5052,Orders!$A$2:$A$3525,0))</f>
        <v>Delivered</v>
      </c>
      <c r="J5052" s="16" t="n">
        <f aca="false">D5052*E5052*(1-F5052/100)</f>
        <v>160.55</v>
      </c>
      <c r="K5052" s="16" t="n">
        <f aca="false">D5052*H5052</f>
        <v>114.66</v>
      </c>
      <c r="L5052" s="16" t="n">
        <f aca="false">J5052-K5052</f>
        <v>45.89</v>
      </c>
    </row>
    <row r="5053" customFormat="false" ht="15" hidden="false" customHeight="false" outlineLevel="0" collapsed="false">
      <c r="A5053" s="12" t="n">
        <v>5052</v>
      </c>
      <c r="B5053" s="12" t="n">
        <v>2654</v>
      </c>
      <c r="C5053" s="12" t="n">
        <v>53</v>
      </c>
      <c r="D5053" s="12" t="n">
        <v>1</v>
      </c>
      <c r="E5053" s="16" t="n">
        <v>4579</v>
      </c>
      <c r="F5053" s="12" t="n">
        <v>0</v>
      </c>
      <c r="G5053" s="12" t="str">
        <f aca="false">INDEX(Products!$C$2:$C$181,MATCH(C5053,Products!$A$2:$A$181,0))</f>
        <v>Home &amp; Kitchen</v>
      </c>
      <c r="H5053" s="16" t="n">
        <f aca="false">INDEX(Products!$E$2:$E$181,MATCH(C5053,Products!$A$2:$A$181,0))</f>
        <v>2746.75</v>
      </c>
      <c r="I5053" s="12" t="str">
        <f aca="false">INDEX(Orders!$G$2:$G$3525,MATCH(B5053,Orders!$A$2:$A$3525,0))</f>
        <v>Delivered</v>
      </c>
      <c r="J5053" s="16" t="n">
        <f aca="false">D5053*E5053*(1-F5053/100)</f>
        <v>4579</v>
      </c>
      <c r="K5053" s="16" t="n">
        <f aca="false">D5053*H5053</f>
        <v>2746.75</v>
      </c>
      <c r="L5053" s="16" t="n">
        <f aca="false">J5053-K5053</f>
        <v>1832.25</v>
      </c>
    </row>
    <row r="5054" customFormat="false" ht="15" hidden="false" customHeight="false" outlineLevel="0" collapsed="false">
      <c r="A5054" s="12" t="n">
        <v>5053</v>
      </c>
      <c r="B5054" s="12" t="n">
        <v>2655</v>
      </c>
      <c r="C5054" s="12" t="n">
        <v>54</v>
      </c>
      <c r="D5054" s="12" t="n">
        <v>1</v>
      </c>
      <c r="E5054" s="16" t="n">
        <v>2299</v>
      </c>
      <c r="F5054" s="12" t="n">
        <v>0</v>
      </c>
      <c r="G5054" s="12" t="str">
        <f aca="false">INDEX(Products!$C$2:$C$181,MATCH(C5054,Products!$A$2:$A$181,0))</f>
        <v>Home &amp; Kitchen</v>
      </c>
      <c r="H5054" s="16" t="n">
        <f aca="false">INDEX(Products!$E$2:$E$181,MATCH(C5054,Products!$A$2:$A$181,0))</f>
        <v>1611.85</v>
      </c>
      <c r="I5054" s="12" t="str">
        <f aca="false">INDEX(Orders!$G$2:$G$3525,MATCH(B5054,Orders!$A$2:$A$3525,0))</f>
        <v>Delivered</v>
      </c>
      <c r="J5054" s="16" t="n">
        <f aca="false">D5054*E5054*(1-F5054/100)</f>
        <v>2299</v>
      </c>
      <c r="K5054" s="16" t="n">
        <f aca="false">D5054*H5054</f>
        <v>1611.85</v>
      </c>
      <c r="L5054" s="16" t="n">
        <f aca="false">J5054-K5054</f>
        <v>687.15</v>
      </c>
    </row>
    <row r="5055" customFormat="false" ht="15" hidden="false" customHeight="false" outlineLevel="0" collapsed="false">
      <c r="A5055" s="12" t="n">
        <v>5054</v>
      </c>
      <c r="B5055" s="12" t="n">
        <v>2656</v>
      </c>
      <c r="C5055" s="12" t="n">
        <v>55</v>
      </c>
      <c r="D5055" s="12" t="n">
        <v>1</v>
      </c>
      <c r="E5055" s="16" t="n">
        <v>1459</v>
      </c>
      <c r="F5055" s="12" t="n">
        <v>0</v>
      </c>
      <c r="G5055" s="12" t="str">
        <f aca="false">INDEX(Products!$C$2:$C$181,MATCH(C5055,Products!$A$2:$A$181,0))</f>
        <v>Home &amp; Kitchen</v>
      </c>
      <c r="H5055" s="16" t="n">
        <f aca="false">INDEX(Products!$E$2:$E$181,MATCH(C5055,Products!$A$2:$A$181,0))</f>
        <v>824.91</v>
      </c>
      <c r="I5055" s="12" t="str">
        <f aca="false">INDEX(Orders!$G$2:$G$3525,MATCH(B5055,Orders!$A$2:$A$3525,0))</f>
        <v>Delivered</v>
      </c>
      <c r="J5055" s="16" t="n">
        <f aca="false">D5055*E5055*(1-F5055/100)</f>
        <v>1459</v>
      </c>
      <c r="K5055" s="16" t="n">
        <f aca="false">D5055*H5055</f>
        <v>824.91</v>
      </c>
      <c r="L5055" s="16" t="n">
        <f aca="false">J5055-K5055</f>
        <v>634.09</v>
      </c>
    </row>
    <row r="5056" customFormat="false" ht="15" hidden="false" customHeight="false" outlineLevel="0" collapsed="false">
      <c r="A5056" s="12" t="n">
        <v>5055</v>
      </c>
      <c r="B5056" s="12" t="n">
        <v>2656</v>
      </c>
      <c r="C5056" s="12" t="n">
        <v>16</v>
      </c>
      <c r="D5056" s="12" t="n">
        <v>1</v>
      </c>
      <c r="E5056" s="16" t="n">
        <v>3969</v>
      </c>
      <c r="F5056" s="12" t="n">
        <v>5</v>
      </c>
      <c r="G5056" s="12" t="str">
        <f aca="false">INDEX(Products!$C$2:$C$181,MATCH(C5056,Products!$A$2:$A$181,0))</f>
        <v>Electronics</v>
      </c>
      <c r="H5056" s="16" t="n">
        <f aca="false">INDEX(Products!$E$2:$E$181,MATCH(C5056,Products!$A$2:$A$181,0))</f>
        <v>2318.31</v>
      </c>
      <c r="I5056" s="12" t="str">
        <f aca="false">INDEX(Orders!$G$2:$G$3525,MATCH(B5056,Orders!$A$2:$A$3525,0))</f>
        <v>Delivered</v>
      </c>
      <c r="J5056" s="16" t="n">
        <f aca="false">D5056*E5056*(1-F5056/100)</f>
        <v>3770.55</v>
      </c>
      <c r="K5056" s="16" t="n">
        <f aca="false">D5056*H5056</f>
        <v>2318.31</v>
      </c>
      <c r="L5056" s="16" t="n">
        <f aca="false">J5056-K5056</f>
        <v>1452.24</v>
      </c>
    </row>
    <row r="5057" customFormat="false" ht="15" hidden="false" customHeight="false" outlineLevel="0" collapsed="false">
      <c r="A5057" s="12" t="n">
        <v>5056</v>
      </c>
      <c r="B5057" s="12" t="n">
        <v>2656</v>
      </c>
      <c r="C5057" s="12" t="n">
        <v>4</v>
      </c>
      <c r="D5057" s="12" t="n">
        <v>1</v>
      </c>
      <c r="E5057" s="16" t="n">
        <v>1109</v>
      </c>
      <c r="F5057" s="12" t="n">
        <v>0</v>
      </c>
      <c r="G5057" s="12" t="str">
        <f aca="false">INDEX(Products!$C$2:$C$181,MATCH(C5057,Products!$A$2:$A$181,0))</f>
        <v>Electronics</v>
      </c>
      <c r="H5057" s="16" t="n">
        <f aca="false">INDEX(Products!$E$2:$E$181,MATCH(C5057,Products!$A$2:$A$181,0))</f>
        <v>802.07</v>
      </c>
      <c r="I5057" s="12" t="str">
        <f aca="false">INDEX(Orders!$G$2:$G$3525,MATCH(B5057,Orders!$A$2:$A$3525,0))</f>
        <v>Delivered</v>
      </c>
      <c r="J5057" s="16" t="n">
        <f aca="false">D5057*E5057*(1-F5057/100)</f>
        <v>1109</v>
      </c>
      <c r="K5057" s="16" t="n">
        <f aca="false">D5057*H5057</f>
        <v>802.07</v>
      </c>
      <c r="L5057" s="16" t="n">
        <f aca="false">J5057-K5057</f>
        <v>306.93</v>
      </c>
    </row>
    <row r="5058" customFormat="false" ht="15" hidden="false" customHeight="false" outlineLevel="0" collapsed="false">
      <c r="A5058" s="12" t="n">
        <v>5057</v>
      </c>
      <c r="B5058" s="12" t="n">
        <v>2657</v>
      </c>
      <c r="C5058" s="12" t="n">
        <v>147</v>
      </c>
      <c r="D5058" s="12" t="n">
        <v>1</v>
      </c>
      <c r="E5058" s="16" t="n">
        <v>3339</v>
      </c>
      <c r="F5058" s="12" t="n">
        <v>10</v>
      </c>
      <c r="G5058" s="12" t="str">
        <f aca="false">INDEX(Products!$C$2:$C$181,MATCH(C5058,Products!$A$2:$A$181,0))</f>
        <v>Sports &amp; Fitness</v>
      </c>
      <c r="H5058" s="16" t="n">
        <f aca="false">INDEX(Products!$E$2:$E$181,MATCH(C5058,Products!$A$2:$A$181,0))</f>
        <v>2076.99</v>
      </c>
      <c r="I5058" s="12" t="str">
        <f aca="false">INDEX(Orders!$G$2:$G$3525,MATCH(B5058,Orders!$A$2:$A$3525,0))</f>
        <v>Delivered</v>
      </c>
      <c r="J5058" s="16" t="n">
        <f aca="false">D5058*E5058*(1-F5058/100)</f>
        <v>3005.1</v>
      </c>
      <c r="K5058" s="16" t="n">
        <f aca="false">D5058*H5058</f>
        <v>2076.99</v>
      </c>
      <c r="L5058" s="16" t="n">
        <f aca="false">J5058-K5058</f>
        <v>928.11</v>
      </c>
    </row>
    <row r="5059" customFormat="false" ht="15" hidden="false" customHeight="false" outlineLevel="0" collapsed="false">
      <c r="A5059" s="12" t="n">
        <v>5058</v>
      </c>
      <c r="B5059" s="12" t="n">
        <v>2658</v>
      </c>
      <c r="C5059" s="12" t="n">
        <v>17</v>
      </c>
      <c r="D5059" s="12" t="n">
        <v>1</v>
      </c>
      <c r="E5059" s="16" t="n">
        <v>1149</v>
      </c>
      <c r="F5059" s="12" t="n">
        <v>10</v>
      </c>
      <c r="G5059" s="12" t="str">
        <f aca="false">INDEX(Products!$C$2:$C$181,MATCH(C5059,Products!$A$2:$A$181,0))</f>
        <v>Electronics</v>
      </c>
      <c r="H5059" s="16" t="n">
        <f aca="false">INDEX(Products!$E$2:$E$181,MATCH(C5059,Products!$A$2:$A$181,0))</f>
        <v>850</v>
      </c>
      <c r="I5059" s="12" t="str">
        <f aca="false">INDEX(Orders!$G$2:$G$3525,MATCH(B5059,Orders!$A$2:$A$3525,0))</f>
        <v>Delivered</v>
      </c>
      <c r="J5059" s="16" t="n">
        <f aca="false">D5059*E5059*(1-F5059/100)</f>
        <v>1034.1</v>
      </c>
      <c r="K5059" s="16" t="n">
        <f aca="false">D5059*H5059</f>
        <v>850</v>
      </c>
      <c r="L5059" s="16" t="n">
        <f aca="false">J5059-K5059</f>
        <v>184.1</v>
      </c>
    </row>
    <row r="5060" customFormat="false" ht="15" hidden="false" customHeight="false" outlineLevel="0" collapsed="false">
      <c r="A5060" s="12" t="n">
        <v>5059</v>
      </c>
      <c r="B5060" s="12" t="n">
        <v>2658</v>
      </c>
      <c r="C5060" s="12" t="n">
        <v>154</v>
      </c>
      <c r="D5060" s="12" t="n">
        <v>1</v>
      </c>
      <c r="E5060" s="16" t="n">
        <v>519</v>
      </c>
      <c r="F5060" s="12" t="n">
        <v>10</v>
      </c>
      <c r="G5060" s="12" t="str">
        <f aca="false">INDEX(Products!$C$2:$C$181,MATCH(C5060,Products!$A$2:$A$181,0))</f>
        <v>Books &amp; Stationery</v>
      </c>
      <c r="H5060" s="16" t="n">
        <f aca="false">INDEX(Products!$E$2:$E$181,MATCH(C5060,Products!$A$2:$A$181,0))</f>
        <v>318.97</v>
      </c>
      <c r="I5060" s="12" t="str">
        <f aca="false">INDEX(Orders!$G$2:$G$3525,MATCH(B5060,Orders!$A$2:$A$3525,0))</f>
        <v>Delivered</v>
      </c>
      <c r="J5060" s="16" t="n">
        <f aca="false">D5060*E5060*(1-F5060/100)</f>
        <v>467.1</v>
      </c>
      <c r="K5060" s="16" t="n">
        <f aca="false">D5060*H5060</f>
        <v>318.97</v>
      </c>
      <c r="L5060" s="16" t="n">
        <f aca="false">J5060-K5060</f>
        <v>148.13</v>
      </c>
    </row>
    <row r="5061" customFormat="false" ht="15" hidden="false" customHeight="false" outlineLevel="0" collapsed="false">
      <c r="A5061" s="12" t="n">
        <v>5060</v>
      </c>
      <c r="B5061" s="12" t="n">
        <v>2659</v>
      </c>
      <c r="C5061" s="12" t="n">
        <v>130</v>
      </c>
      <c r="D5061" s="12" t="n">
        <v>1</v>
      </c>
      <c r="E5061" s="16" t="n">
        <v>2399</v>
      </c>
      <c r="F5061" s="12" t="n">
        <v>0</v>
      </c>
      <c r="G5061" s="12" t="str">
        <f aca="false">INDEX(Products!$C$2:$C$181,MATCH(C5061,Products!$A$2:$A$181,0))</f>
        <v>Sports &amp; Fitness</v>
      </c>
      <c r="H5061" s="16" t="n">
        <f aca="false">INDEX(Products!$E$2:$E$181,MATCH(C5061,Products!$A$2:$A$181,0))</f>
        <v>1366.08</v>
      </c>
      <c r="I5061" s="12" t="str">
        <f aca="false">INDEX(Orders!$G$2:$G$3525,MATCH(B5061,Orders!$A$2:$A$3525,0))</f>
        <v>Delivered</v>
      </c>
      <c r="J5061" s="16" t="n">
        <f aca="false">D5061*E5061*(1-F5061/100)</f>
        <v>2399</v>
      </c>
      <c r="K5061" s="16" t="n">
        <f aca="false">D5061*H5061</f>
        <v>1366.08</v>
      </c>
      <c r="L5061" s="16" t="n">
        <f aca="false">J5061-K5061</f>
        <v>1032.92</v>
      </c>
    </row>
    <row r="5062" customFormat="false" ht="15" hidden="false" customHeight="false" outlineLevel="0" collapsed="false">
      <c r="A5062" s="12" t="n">
        <v>5061</v>
      </c>
      <c r="B5062" s="12" t="n">
        <v>2660</v>
      </c>
      <c r="C5062" s="12" t="n">
        <v>97</v>
      </c>
      <c r="D5062" s="12" t="n">
        <v>1</v>
      </c>
      <c r="E5062" s="16" t="n">
        <v>1649</v>
      </c>
      <c r="F5062" s="12" t="n">
        <v>0</v>
      </c>
      <c r="G5062" s="12" t="str">
        <f aca="false">INDEX(Products!$C$2:$C$181,MATCH(C5062,Products!$A$2:$A$181,0))</f>
        <v>Beauty</v>
      </c>
      <c r="H5062" s="16" t="n">
        <f aca="false">INDEX(Products!$E$2:$E$181,MATCH(C5062,Products!$A$2:$A$181,0))</f>
        <v>1115.75</v>
      </c>
      <c r="I5062" s="12" t="str">
        <f aca="false">INDEX(Orders!$G$2:$G$3525,MATCH(B5062,Orders!$A$2:$A$3525,0))</f>
        <v>Delivered</v>
      </c>
      <c r="J5062" s="16" t="n">
        <f aca="false">D5062*E5062*(1-F5062/100)</f>
        <v>1649</v>
      </c>
      <c r="K5062" s="16" t="n">
        <f aca="false">D5062*H5062</f>
        <v>1115.75</v>
      </c>
      <c r="L5062" s="16" t="n">
        <f aca="false">J5062-K5062</f>
        <v>533.25</v>
      </c>
    </row>
    <row r="5063" customFormat="false" ht="15" hidden="false" customHeight="false" outlineLevel="0" collapsed="false">
      <c r="A5063" s="12" t="n">
        <v>5062</v>
      </c>
      <c r="B5063" s="12" t="n">
        <v>2660</v>
      </c>
      <c r="C5063" s="12" t="n">
        <v>152</v>
      </c>
      <c r="D5063" s="12" t="n">
        <v>1</v>
      </c>
      <c r="E5063" s="16" t="n">
        <v>539</v>
      </c>
      <c r="F5063" s="12" t="n">
        <v>15</v>
      </c>
      <c r="G5063" s="12" t="str">
        <f aca="false">INDEX(Products!$C$2:$C$181,MATCH(C5063,Products!$A$2:$A$181,0))</f>
        <v>Books &amp; Stationery</v>
      </c>
      <c r="H5063" s="16" t="n">
        <f aca="false">INDEX(Products!$E$2:$E$181,MATCH(C5063,Products!$A$2:$A$181,0))</f>
        <v>365.16</v>
      </c>
      <c r="I5063" s="12" t="str">
        <f aca="false">INDEX(Orders!$G$2:$G$3525,MATCH(B5063,Orders!$A$2:$A$3525,0))</f>
        <v>Delivered</v>
      </c>
      <c r="J5063" s="16" t="n">
        <f aca="false">D5063*E5063*(1-F5063/100)</f>
        <v>458.15</v>
      </c>
      <c r="K5063" s="16" t="n">
        <f aca="false">D5063*H5063</f>
        <v>365.16</v>
      </c>
      <c r="L5063" s="16" t="n">
        <f aca="false">J5063-K5063</f>
        <v>92.99</v>
      </c>
    </row>
    <row r="5064" customFormat="false" ht="15" hidden="false" customHeight="false" outlineLevel="0" collapsed="false">
      <c r="A5064" s="12" t="n">
        <v>5063</v>
      </c>
      <c r="B5064" s="12" t="n">
        <v>2661</v>
      </c>
      <c r="C5064" s="12" t="n">
        <v>67</v>
      </c>
      <c r="D5064" s="12" t="n">
        <v>1</v>
      </c>
      <c r="E5064" s="16" t="n">
        <v>629</v>
      </c>
      <c r="F5064" s="12" t="n">
        <v>10</v>
      </c>
      <c r="G5064" s="12" t="str">
        <f aca="false">INDEX(Products!$C$2:$C$181,MATCH(C5064,Products!$A$2:$A$181,0))</f>
        <v>Fashion</v>
      </c>
      <c r="H5064" s="16" t="n">
        <f aca="false">INDEX(Products!$E$2:$E$181,MATCH(C5064,Products!$A$2:$A$181,0))</f>
        <v>388.42</v>
      </c>
      <c r="I5064" s="12" t="str">
        <f aca="false">INDEX(Orders!$G$2:$G$3525,MATCH(B5064,Orders!$A$2:$A$3525,0))</f>
        <v>Cancelled</v>
      </c>
      <c r="J5064" s="16" t="n">
        <f aca="false">D5064*E5064*(1-F5064/100)</f>
        <v>566.1</v>
      </c>
      <c r="K5064" s="16" t="n">
        <f aca="false">D5064*H5064</f>
        <v>388.42</v>
      </c>
      <c r="L5064" s="16" t="n">
        <f aca="false">J5064-K5064</f>
        <v>177.68</v>
      </c>
    </row>
    <row r="5065" customFormat="false" ht="15" hidden="false" customHeight="false" outlineLevel="0" collapsed="false">
      <c r="A5065" s="12" t="n">
        <v>5064</v>
      </c>
      <c r="B5065" s="12" t="n">
        <v>2662</v>
      </c>
      <c r="C5065" s="12" t="n">
        <v>106</v>
      </c>
      <c r="D5065" s="12" t="n">
        <v>1</v>
      </c>
      <c r="E5065" s="16" t="n">
        <v>1069</v>
      </c>
      <c r="F5065" s="12" t="n">
        <v>0</v>
      </c>
      <c r="G5065" s="12" t="str">
        <f aca="false">INDEX(Products!$C$2:$C$181,MATCH(C5065,Products!$A$2:$A$181,0))</f>
        <v>Beauty</v>
      </c>
      <c r="H5065" s="16" t="n">
        <f aca="false">INDEX(Products!$E$2:$E$181,MATCH(C5065,Products!$A$2:$A$181,0))</f>
        <v>735.88</v>
      </c>
      <c r="I5065" s="12" t="str">
        <f aca="false">INDEX(Orders!$G$2:$G$3525,MATCH(B5065,Orders!$A$2:$A$3525,0))</f>
        <v>Cancelled</v>
      </c>
      <c r="J5065" s="16" t="n">
        <f aca="false">D5065*E5065*(1-F5065/100)</f>
        <v>1069</v>
      </c>
      <c r="K5065" s="16" t="n">
        <f aca="false">D5065*H5065</f>
        <v>735.88</v>
      </c>
      <c r="L5065" s="16" t="n">
        <f aca="false">J5065-K5065</f>
        <v>333.12</v>
      </c>
    </row>
    <row r="5066" customFormat="false" ht="15" hidden="false" customHeight="false" outlineLevel="0" collapsed="false">
      <c r="A5066" s="12" t="n">
        <v>5065</v>
      </c>
      <c r="B5066" s="12" t="n">
        <v>2663</v>
      </c>
      <c r="C5066" s="12" t="n">
        <v>167</v>
      </c>
      <c r="D5066" s="12" t="n">
        <v>1</v>
      </c>
      <c r="E5066" s="16" t="n">
        <v>119</v>
      </c>
      <c r="F5066" s="12" t="n">
        <v>0</v>
      </c>
      <c r="G5066" s="12" t="str">
        <f aca="false">INDEX(Products!$C$2:$C$181,MATCH(C5066,Products!$A$2:$A$181,0))</f>
        <v>Books &amp; Stationery</v>
      </c>
      <c r="H5066" s="16" t="n">
        <f aca="false">INDEX(Products!$E$2:$E$181,MATCH(C5066,Products!$A$2:$A$181,0))</f>
        <v>68.21</v>
      </c>
      <c r="I5066" s="12" t="str">
        <f aca="false">INDEX(Orders!$G$2:$G$3525,MATCH(B5066,Orders!$A$2:$A$3525,0))</f>
        <v>Delivered</v>
      </c>
      <c r="J5066" s="16" t="n">
        <f aca="false">D5066*E5066*(1-F5066/100)</f>
        <v>119</v>
      </c>
      <c r="K5066" s="16" t="n">
        <f aca="false">D5066*H5066</f>
        <v>68.21</v>
      </c>
      <c r="L5066" s="16" t="n">
        <f aca="false">J5066-K5066</f>
        <v>50.79</v>
      </c>
    </row>
    <row r="5067" customFormat="false" ht="15" hidden="false" customHeight="false" outlineLevel="0" collapsed="false">
      <c r="A5067" s="12" t="n">
        <v>5066</v>
      </c>
      <c r="B5067" s="12" t="n">
        <v>2663</v>
      </c>
      <c r="C5067" s="12" t="n">
        <v>34</v>
      </c>
      <c r="D5067" s="12" t="n">
        <v>1</v>
      </c>
      <c r="E5067" s="16" t="n">
        <v>1059</v>
      </c>
      <c r="F5067" s="12" t="n">
        <v>10</v>
      </c>
      <c r="G5067" s="12" t="str">
        <f aca="false">INDEX(Products!$C$2:$C$181,MATCH(C5067,Products!$A$2:$A$181,0))</f>
        <v>Home &amp; Kitchen</v>
      </c>
      <c r="H5067" s="16" t="n">
        <f aca="false">INDEX(Products!$E$2:$E$181,MATCH(C5067,Products!$A$2:$A$181,0))</f>
        <v>752.36</v>
      </c>
      <c r="I5067" s="12" t="str">
        <f aca="false">INDEX(Orders!$G$2:$G$3525,MATCH(B5067,Orders!$A$2:$A$3525,0))</f>
        <v>Delivered</v>
      </c>
      <c r="J5067" s="16" t="n">
        <f aca="false">D5067*E5067*(1-F5067/100)</f>
        <v>953.1</v>
      </c>
      <c r="K5067" s="16" t="n">
        <f aca="false">D5067*H5067</f>
        <v>752.36</v>
      </c>
      <c r="L5067" s="16" t="n">
        <f aca="false">J5067-K5067</f>
        <v>200.74</v>
      </c>
    </row>
    <row r="5068" customFormat="false" ht="15" hidden="false" customHeight="false" outlineLevel="0" collapsed="false">
      <c r="A5068" s="12" t="n">
        <v>5067</v>
      </c>
      <c r="B5068" s="12" t="n">
        <v>2664</v>
      </c>
      <c r="C5068" s="12" t="n">
        <v>149</v>
      </c>
      <c r="D5068" s="12" t="n">
        <v>1</v>
      </c>
      <c r="E5068" s="16" t="n">
        <v>3149</v>
      </c>
      <c r="F5068" s="12" t="n">
        <v>0</v>
      </c>
      <c r="G5068" s="12" t="str">
        <f aca="false">INDEX(Products!$C$2:$C$181,MATCH(C5068,Products!$A$2:$A$181,0))</f>
        <v>Sports &amp; Fitness</v>
      </c>
      <c r="H5068" s="16" t="n">
        <f aca="false">INDEX(Products!$E$2:$E$181,MATCH(C5068,Products!$A$2:$A$181,0))</f>
        <v>1867.87</v>
      </c>
      <c r="I5068" s="12" t="str">
        <f aca="false">INDEX(Orders!$G$2:$G$3525,MATCH(B5068,Orders!$A$2:$A$3525,0))</f>
        <v>Delivered</v>
      </c>
      <c r="J5068" s="16" t="n">
        <f aca="false">D5068*E5068*(1-F5068/100)</f>
        <v>3149</v>
      </c>
      <c r="K5068" s="16" t="n">
        <f aca="false">D5068*H5068</f>
        <v>1867.87</v>
      </c>
      <c r="L5068" s="16" t="n">
        <f aca="false">J5068-K5068</f>
        <v>1281.13</v>
      </c>
    </row>
    <row r="5069" customFormat="false" ht="15" hidden="false" customHeight="false" outlineLevel="0" collapsed="false">
      <c r="A5069" s="12" t="n">
        <v>5068</v>
      </c>
      <c r="B5069" s="12" t="n">
        <v>2665</v>
      </c>
      <c r="C5069" s="12" t="n">
        <v>99</v>
      </c>
      <c r="D5069" s="12" t="n">
        <v>1</v>
      </c>
      <c r="E5069" s="16" t="n">
        <v>1359</v>
      </c>
      <c r="F5069" s="12" t="n">
        <v>0</v>
      </c>
      <c r="G5069" s="12" t="str">
        <f aca="false">INDEX(Products!$C$2:$C$181,MATCH(C5069,Products!$A$2:$A$181,0))</f>
        <v>Beauty</v>
      </c>
      <c r="H5069" s="16" t="n">
        <f aca="false">INDEX(Products!$E$2:$E$181,MATCH(C5069,Products!$A$2:$A$181,0))</f>
        <v>991.28</v>
      </c>
      <c r="I5069" s="12" t="str">
        <f aca="false">INDEX(Orders!$G$2:$G$3525,MATCH(B5069,Orders!$A$2:$A$3525,0))</f>
        <v>Delivered</v>
      </c>
      <c r="J5069" s="16" t="n">
        <f aca="false">D5069*E5069*(1-F5069/100)</f>
        <v>1359</v>
      </c>
      <c r="K5069" s="16" t="n">
        <f aca="false">D5069*H5069</f>
        <v>991.28</v>
      </c>
      <c r="L5069" s="16" t="n">
        <f aca="false">J5069-K5069</f>
        <v>367.72</v>
      </c>
    </row>
    <row r="5070" customFormat="false" ht="15" hidden="false" customHeight="false" outlineLevel="0" collapsed="false">
      <c r="A5070" s="12" t="n">
        <v>5069</v>
      </c>
      <c r="B5070" s="12" t="n">
        <v>2665</v>
      </c>
      <c r="C5070" s="12" t="n">
        <v>155</v>
      </c>
      <c r="D5070" s="12" t="n">
        <v>1</v>
      </c>
      <c r="E5070" s="16" t="n">
        <v>749</v>
      </c>
      <c r="F5070" s="12" t="n">
        <v>0</v>
      </c>
      <c r="G5070" s="12" t="str">
        <f aca="false">INDEX(Products!$C$2:$C$181,MATCH(C5070,Products!$A$2:$A$181,0))</f>
        <v>Books &amp; Stationery</v>
      </c>
      <c r="H5070" s="16" t="n">
        <f aca="false">INDEX(Products!$E$2:$E$181,MATCH(C5070,Products!$A$2:$A$181,0))</f>
        <v>452.52</v>
      </c>
      <c r="I5070" s="12" t="str">
        <f aca="false">INDEX(Orders!$G$2:$G$3525,MATCH(B5070,Orders!$A$2:$A$3525,0))</f>
        <v>Delivered</v>
      </c>
      <c r="J5070" s="16" t="n">
        <f aca="false">D5070*E5070*(1-F5070/100)</f>
        <v>749</v>
      </c>
      <c r="K5070" s="16" t="n">
        <f aca="false">D5070*H5070</f>
        <v>452.52</v>
      </c>
      <c r="L5070" s="16" t="n">
        <f aca="false">J5070-K5070</f>
        <v>296.48</v>
      </c>
    </row>
    <row r="5071" customFormat="false" ht="15" hidden="false" customHeight="false" outlineLevel="0" collapsed="false">
      <c r="A5071" s="12" t="n">
        <v>5070</v>
      </c>
      <c r="B5071" s="12" t="n">
        <v>2666</v>
      </c>
      <c r="C5071" s="12" t="n">
        <v>47</v>
      </c>
      <c r="D5071" s="12" t="n">
        <v>1</v>
      </c>
      <c r="E5071" s="16" t="n">
        <v>3909</v>
      </c>
      <c r="F5071" s="12" t="n">
        <v>5</v>
      </c>
      <c r="G5071" s="12" t="str">
        <f aca="false">INDEX(Products!$C$2:$C$181,MATCH(C5071,Products!$A$2:$A$181,0))</f>
        <v>Home &amp; Kitchen</v>
      </c>
      <c r="H5071" s="16" t="n">
        <f aca="false">INDEX(Products!$E$2:$E$181,MATCH(C5071,Products!$A$2:$A$181,0))</f>
        <v>2588.76</v>
      </c>
      <c r="I5071" s="12" t="str">
        <f aca="false">INDEX(Orders!$G$2:$G$3525,MATCH(B5071,Orders!$A$2:$A$3525,0))</f>
        <v>Delivered</v>
      </c>
      <c r="J5071" s="16" t="n">
        <f aca="false">D5071*E5071*(1-F5071/100)</f>
        <v>3713.55</v>
      </c>
      <c r="K5071" s="16" t="n">
        <f aca="false">D5071*H5071</f>
        <v>2588.76</v>
      </c>
      <c r="L5071" s="16" t="n">
        <f aca="false">J5071-K5071</f>
        <v>1124.79</v>
      </c>
    </row>
    <row r="5072" customFormat="false" ht="15" hidden="false" customHeight="false" outlineLevel="0" collapsed="false">
      <c r="A5072" s="12" t="n">
        <v>5071</v>
      </c>
      <c r="B5072" s="12" t="n">
        <v>2666</v>
      </c>
      <c r="C5072" s="12" t="n">
        <v>16</v>
      </c>
      <c r="D5072" s="12" t="n">
        <v>1</v>
      </c>
      <c r="E5072" s="16" t="n">
        <v>3969</v>
      </c>
      <c r="F5072" s="12" t="n">
        <v>0</v>
      </c>
      <c r="G5072" s="12" t="str">
        <f aca="false">INDEX(Products!$C$2:$C$181,MATCH(C5072,Products!$A$2:$A$181,0))</f>
        <v>Electronics</v>
      </c>
      <c r="H5072" s="16" t="n">
        <f aca="false">INDEX(Products!$E$2:$E$181,MATCH(C5072,Products!$A$2:$A$181,0))</f>
        <v>2318.31</v>
      </c>
      <c r="I5072" s="12" t="str">
        <f aca="false">INDEX(Orders!$G$2:$G$3525,MATCH(B5072,Orders!$A$2:$A$3525,0))</f>
        <v>Delivered</v>
      </c>
      <c r="J5072" s="16" t="n">
        <f aca="false">D5072*E5072*(1-F5072/100)</f>
        <v>3969</v>
      </c>
      <c r="K5072" s="16" t="n">
        <f aca="false">D5072*H5072</f>
        <v>2318.31</v>
      </c>
      <c r="L5072" s="16" t="n">
        <f aca="false">J5072-K5072</f>
        <v>1650.69</v>
      </c>
    </row>
    <row r="5073" customFormat="false" ht="15" hidden="false" customHeight="false" outlineLevel="0" collapsed="false">
      <c r="A5073" s="12" t="n">
        <v>5072</v>
      </c>
      <c r="B5073" s="12" t="n">
        <v>2667</v>
      </c>
      <c r="C5073" s="12" t="n">
        <v>2</v>
      </c>
      <c r="D5073" s="12" t="n">
        <v>1</v>
      </c>
      <c r="E5073" s="16" t="n">
        <v>4619</v>
      </c>
      <c r="F5073" s="12" t="n">
        <v>0</v>
      </c>
      <c r="G5073" s="12" t="str">
        <f aca="false">INDEX(Products!$C$2:$C$181,MATCH(C5073,Products!$A$2:$A$181,0))</f>
        <v>Electronics</v>
      </c>
      <c r="H5073" s="16" t="n">
        <f aca="false">INDEX(Products!$E$2:$E$181,MATCH(C5073,Products!$A$2:$A$181,0))</f>
        <v>3093.49</v>
      </c>
      <c r="I5073" s="12" t="str">
        <f aca="false">INDEX(Orders!$G$2:$G$3525,MATCH(B5073,Orders!$A$2:$A$3525,0))</f>
        <v>Delivered</v>
      </c>
      <c r="J5073" s="16" t="n">
        <f aca="false">D5073*E5073*(1-F5073/100)</f>
        <v>4619</v>
      </c>
      <c r="K5073" s="16" t="n">
        <f aca="false">D5073*H5073</f>
        <v>3093.49</v>
      </c>
      <c r="L5073" s="16" t="n">
        <f aca="false">J5073-K5073</f>
        <v>1525.51</v>
      </c>
    </row>
    <row r="5074" customFormat="false" ht="15" hidden="false" customHeight="false" outlineLevel="0" collapsed="false">
      <c r="A5074" s="12" t="n">
        <v>5073</v>
      </c>
      <c r="B5074" s="12" t="n">
        <v>2668</v>
      </c>
      <c r="C5074" s="12" t="n">
        <v>78</v>
      </c>
      <c r="D5074" s="12" t="n">
        <v>1</v>
      </c>
      <c r="E5074" s="16" t="n">
        <v>2969</v>
      </c>
      <c r="F5074" s="12" t="n">
        <v>0</v>
      </c>
      <c r="G5074" s="12" t="str">
        <f aca="false">INDEX(Products!$C$2:$C$181,MATCH(C5074,Products!$A$2:$A$181,0))</f>
        <v>Fashion</v>
      </c>
      <c r="H5074" s="16" t="n">
        <f aca="false">INDEX(Products!$E$2:$E$181,MATCH(C5074,Products!$A$2:$A$181,0))</f>
        <v>1776.68</v>
      </c>
      <c r="I5074" s="12" t="str">
        <f aca="false">INDEX(Orders!$G$2:$G$3525,MATCH(B5074,Orders!$A$2:$A$3525,0))</f>
        <v>Delivered</v>
      </c>
      <c r="J5074" s="16" t="n">
        <f aca="false">D5074*E5074*(1-F5074/100)</f>
        <v>2969</v>
      </c>
      <c r="K5074" s="16" t="n">
        <f aca="false">D5074*H5074</f>
        <v>1776.68</v>
      </c>
      <c r="L5074" s="16" t="n">
        <f aca="false">J5074-K5074</f>
        <v>1192.32</v>
      </c>
    </row>
    <row r="5075" customFormat="false" ht="15" hidden="false" customHeight="false" outlineLevel="0" collapsed="false">
      <c r="A5075" s="12" t="n">
        <v>5074</v>
      </c>
      <c r="B5075" s="12" t="n">
        <v>2668</v>
      </c>
      <c r="C5075" s="12" t="n">
        <v>127</v>
      </c>
      <c r="D5075" s="12" t="n">
        <v>1</v>
      </c>
      <c r="E5075" s="16" t="n">
        <v>3449</v>
      </c>
      <c r="F5075" s="12" t="n">
        <v>20</v>
      </c>
      <c r="G5075" s="12" t="str">
        <f aca="false">INDEX(Products!$C$2:$C$181,MATCH(C5075,Products!$A$2:$A$181,0))</f>
        <v>Sports &amp; Fitness</v>
      </c>
      <c r="H5075" s="16" t="n">
        <f aca="false">INDEX(Products!$E$2:$E$181,MATCH(C5075,Products!$A$2:$A$181,0))</f>
        <v>2115.56</v>
      </c>
      <c r="I5075" s="12" t="str">
        <f aca="false">INDEX(Orders!$G$2:$G$3525,MATCH(B5075,Orders!$A$2:$A$3525,0))</f>
        <v>Delivered</v>
      </c>
      <c r="J5075" s="16" t="n">
        <f aca="false">D5075*E5075*(1-F5075/100)</f>
        <v>2759.2</v>
      </c>
      <c r="K5075" s="16" t="n">
        <f aca="false">D5075*H5075</f>
        <v>2115.56</v>
      </c>
      <c r="L5075" s="16" t="n">
        <f aca="false">J5075-K5075</f>
        <v>643.64</v>
      </c>
    </row>
    <row r="5076" customFormat="false" ht="15" hidden="false" customHeight="false" outlineLevel="0" collapsed="false">
      <c r="A5076" s="12" t="n">
        <v>5075</v>
      </c>
      <c r="B5076" s="12" t="n">
        <v>2669</v>
      </c>
      <c r="C5076" s="12" t="n">
        <v>123</v>
      </c>
      <c r="D5076" s="12" t="n">
        <v>1</v>
      </c>
      <c r="E5076" s="16" t="n">
        <v>319</v>
      </c>
      <c r="F5076" s="12" t="n">
        <v>0</v>
      </c>
      <c r="G5076" s="12" t="str">
        <f aca="false">INDEX(Products!$C$2:$C$181,MATCH(C5076,Products!$A$2:$A$181,0))</f>
        <v>Sports &amp; Fitness</v>
      </c>
      <c r="H5076" s="16" t="n">
        <f aca="false">INDEX(Products!$E$2:$E$181,MATCH(C5076,Products!$A$2:$A$181,0))</f>
        <v>234.68</v>
      </c>
      <c r="I5076" s="12" t="str">
        <f aca="false">INDEX(Orders!$G$2:$G$3525,MATCH(B5076,Orders!$A$2:$A$3525,0))</f>
        <v>Returned</v>
      </c>
      <c r="J5076" s="16" t="n">
        <f aca="false">D5076*E5076*(1-F5076/100)</f>
        <v>319</v>
      </c>
      <c r="K5076" s="16" t="n">
        <f aca="false">D5076*H5076</f>
        <v>234.68</v>
      </c>
      <c r="L5076" s="16" t="n">
        <f aca="false">J5076-K5076</f>
        <v>84.32</v>
      </c>
    </row>
    <row r="5077" customFormat="false" ht="15" hidden="false" customHeight="false" outlineLevel="0" collapsed="false">
      <c r="A5077" s="12" t="n">
        <v>5076</v>
      </c>
      <c r="B5077" s="12" t="n">
        <v>2669</v>
      </c>
      <c r="C5077" s="12" t="n">
        <v>130</v>
      </c>
      <c r="D5077" s="12" t="n">
        <v>1</v>
      </c>
      <c r="E5077" s="16" t="n">
        <v>2399</v>
      </c>
      <c r="F5077" s="12" t="n">
        <v>0</v>
      </c>
      <c r="G5077" s="12" t="str">
        <f aca="false">INDEX(Products!$C$2:$C$181,MATCH(C5077,Products!$A$2:$A$181,0))</f>
        <v>Sports &amp; Fitness</v>
      </c>
      <c r="H5077" s="16" t="n">
        <f aca="false">INDEX(Products!$E$2:$E$181,MATCH(C5077,Products!$A$2:$A$181,0))</f>
        <v>1366.08</v>
      </c>
      <c r="I5077" s="12" t="str">
        <f aca="false">INDEX(Orders!$G$2:$G$3525,MATCH(B5077,Orders!$A$2:$A$3525,0))</f>
        <v>Returned</v>
      </c>
      <c r="J5077" s="16" t="n">
        <f aca="false">D5077*E5077*(1-F5077/100)</f>
        <v>2399</v>
      </c>
      <c r="K5077" s="16" t="n">
        <f aca="false">D5077*H5077</f>
        <v>1366.08</v>
      </c>
      <c r="L5077" s="16" t="n">
        <f aca="false">J5077-K5077</f>
        <v>1032.92</v>
      </c>
    </row>
    <row r="5078" customFormat="false" ht="15" hidden="false" customHeight="false" outlineLevel="0" collapsed="false">
      <c r="A5078" s="12" t="n">
        <v>5077</v>
      </c>
      <c r="B5078" s="12" t="n">
        <v>2670</v>
      </c>
      <c r="C5078" s="12" t="n">
        <v>87</v>
      </c>
      <c r="D5078" s="12" t="n">
        <v>1</v>
      </c>
      <c r="E5078" s="16" t="n">
        <v>1689</v>
      </c>
      <c r="F5078" s="12" t="n">
        <v>5</v>
      </c>
      <c r="G5078" s="12" t="str">
        <f aca="false">INDEX(Products!$C$2:$C$181,MATCH(C5078,Products!$A$2:$A$181,0))</f>
        <v>Fashion</v>
      </c>
      <c r="H5078" s="16" t="n">
        <f aca="false">INDEX(Products!$E$2:$E$181,MATCH(C5078,Products!$A$2:$A$181,0))</f>
        <v>1005.46</v>
      </c>
      <c r="I5078" s="12" t="str">
        <f aca="false">INDEX(Orders!$G$2:$G$3525,MATCH(B5078,Orders!$A$2:$A$3525,0))</f>
        <v>Delivered</v>
      </c>
      <c r="J5078" s="16" t="n">
        <f aca="false">D5078*E5078*(1-F5078/100)</f>
        <v>1604.55</v>
      </c>
      <c r="K5078" s="16" t="n">
        <f aca="false">D5078*H5078</f>
        <v>1005.46</v>
      </c>
      <c r="L5078" s="16" t="n">
        <f aca="false">J5078-K5078</f>
        <v>599.09</v>
      </c>
    </row>
    <row r="5079" customFormat="false" ht="15" hidden="false" customHeight="false" outlineLevel="0" collapsed="false">
      <c r="A5079" s="12" t="n">
        <v>5078</v>
      </c>
      <c r="B5079" s="12" t="n">
        <v>2671</v>
      </c>
      <c r="C5079" s="12" t="n">
        <v>54</v>
      </c>
      <c r="D5079" s="12" t="n">
        <v>1</v>
      </c>
      <c r="E5079" s="16" t="n">
        <v>2299</v>
      </c>
      <c r="F5079" s="12" t="n">
        <v>5</v>
      </c>
      <c r="G5079" s="12" t="str">
        <f aca="false">INDEX(Products!$C$2:$C$181,MATCH(C5079,Products!$A$2:$A$181,0))</f>
        <v>Home &amp; Kitchen</v>
      </c>
      <c r="H5079" s="16" t="n">
        <f aca="false">INDEX(Products!$E$2:$E$181,MATCH(C5079,Products!$A$2:$A$181,0))</f>
        <v>1611.85</v>
      </c>
      <c r="I5079" s="12" t="str">
        <f aca="false">INDEX(Orders!$G$2:$G$3525,MATCH(B5079,Orders!$A$2:$A$3525,0))</f>
        <v>Returned</v>
      </c>
      <c r="J5079" s="16" t="n">
        <f aca="false">D5079*E5079*(1-F5079/100)</f>
        <v>2184.05</v>
      </c>
      <c r="K5079" s="16" t="n">
        <f aca="false">D5079*H5079</f>
        <v>1611.85</v>
      </c>
      <c r="L5079" s="16" t="n">
        <f aca="false">J5079-K5079</f>
        <v>572.2</v>
      </c>
    </row>
    <row r="5080" customFormat="false" ht="15" hidden="false" customHeight="false" outlineLevel="0" collapsed="false">
      <c r="A5080" s="12" t="n">
        <v>5079</v>
      </c>
      <c r="B5080" s="12" t="n">
        <v>2671</v>
      </c>
      <c r="C5080" s="12" t="n">
        <v>46</v>
      </c>
      <c r="D5080" s="12" t="n">
        <v>1</v>
      </c>
      <c r="E5080" s="16" t="n">
        <v>959</v>
      </c>
      <c r="F5080" s="12" t="n">
        <v>0</v>
      </c>
      <c r="G5080" s="12" t="str">
        <f aca="false">INDEX(Products!$C$2:$C$181,MATCH(C5080,Products!$A$2:$A$181,0))</f>
        <v>Home &amp; Kitchen</v>
      </c>
      <c r="H5080" s="16" t="n">
        <f aca="false">INDEX(Products!$E$2:$E$181,MATCH(C5080,Products!$A$2:$A$181,0))</f>
        <v>664.25</v>
      </c>
      <c r="I5080" s="12" t="str">
        <f aca="false">INDEX(Orders!$G$2:$G$3525,MATCH(B5080,Orders!$A$2:$A$3525,0))</f>
        <v>Returned</v>
      </c>
      <c r="J5080" s="16" t="n">
        <f aca="false">D5080*E5080*(1-F5080/100)</f>
        <v>959</v>
      </c>
      <c r="K5080" s="16" t="n">
        <f aca="false">D5080*H5080</f>
        <v>664.25</v>
      </c>
      <c r="L5080" s="16" t="n">
        <f aca="false">J5080-K5080</f>
        <v>294.75</v>
      </c>
    </row>
    <row r="5081" customFormat="false" ht="15" hidden="false" customHeight="false" outlineLevel="0" collapsed="false">
      <c r="A5081" s="12" t="n">
        <v>5080</v>
      </c>
      <c r="B5081" s="12" t="n">
        <v>2672</v>
      </c>
      <c r="C5081" s="12" t="n">
        <v>180</v>
      </c>
      <c r="D5081" s="12" t="n">
        <v>1</v>
      </c>
      <c r="E5081" s="16" t="n">
        <v>859</v>
      </c>
      <c r="F5081" s="12" t="n">
        <v>0</v>
      </c>
      <c r="G5081" s="12" t="str">
        <f aca="false">INDEX(Products!$C$2:$C$181,MATCH(C5081,Products!$A$2:$A$181,0))</f>
        <v>Books &amp; Stationery</v>
      </c>
      <c r="H5081" s="16" t="n">
        <f aca="false">INDEX(Products!$E$2:$E$181,MATCH(C5081,Products!$A$2:$A$181,0))</f>
        <v>571.32</v>
      </c>
      <c r="I5081" s="12" t="str">
        <f aca="false">INDEX(Orders!$G$2:$G$3525,MATCH(B5081,Orders!$A$2:$A$3525,0))</f>
        <v>Delivered</v>
      </c>
      <c r="J5081" s="16" t="n">
        <f aca="false">D5081*E5081*(1-F5081/100)</f>
        <v>859</v>
      </c>
      <c r="K5081" s="16" t="n">
        <f aca="false">D5081*H5081</f>
        <v>571.32</v>
      </c>
      <c r="L5081" s="16" t="n">
        <f aca="false">J5081-K5081</f>
        <v>287.68</v>
      </c>
    </row>
    <row r="5082" customFormat="false" ht="15" hidden="false" customHeight="false" outlineLevel="0" collapsed="false">
      <c r="A5082" s="12" t="n">
        <v>5081</v>
      </c>
      <c r="B5082" s="12" t="n">
        <v>2672</v>
      </c>
      <c r="C5082" s="12" t="n">
        <v>51</v>
      </c>
      <c r="D5082" s="12" t="n">
        <v>3</v>
      </c>
      <c r="E5082" s="16" t="n">
        <v>549</v>
      </c>
      <c r="F5082" s="12" t="n">
        <v>5</v>
      </c>
      <c r="G5082" s="12" t="str">
        <f aca="false">INDEX(Products!$C$2:$C$181,MATCH(C5082,Products!$A$2:$A$181,0))</f>
        <v>Home &amp; Kitchen</v>
      </c>
      <c r="H5082" s="16" t="n">
        <f aca="false">INDEX(Products!$E$2:$E$181,MATCH(C5082,Products!$A$2:$A$181,0))</f>
        <v>371.83</v>
      </c>
      <c r="I5082" s="12" t="str">
        <f aca="false">INDEX(Orders!$G$2:$G$3525,MATCH(B5082,Orders!$A$2:$A$3525,0))</f>
        <v>Delivered</v>
      </c>
      <c r="J5082" s="16" t="n">
        <f aca="false">D5082*E5082*(1-F5082/100)</f>
        <v>1564.65</v>
      </c>
      <c r="K5082" s="16" t="n">
        <f aca="false">D5082*H5082</f>
        <v>1115.49</v>
      </c>
      <c r="L5082" s="16" t="n">
        <f aca="false">J5082-K5082</f>
        <v>449.16</v>
      </c>
    </row>
    <row r="5083" customFormat="false" ht="15" hidden="false" customHeight="false" outlineLevel="0" collapsed="false">
      <c r="A5083" s="12" t="n">
        <v>5082</v>
      </c>
      <c r="B5083" s="12" t="n">
        <v>2673</v>
      </c>
      <c r="C5083" s="12" t="n">
        <v>66</v>
      </c>
      <c r="D5083" s="12" t="n">
        <v>1</v>
      </c>
      <c r="E5083" s="16" t="n">
        <v>1439</v>
      </c>
      <c r="F5083" s="12" t="n">
        <v>10</v>
      </c>
      <c r="G5083" s="12" t="str">
        <f aca="false">INDEX(Products!$C$2:$C$181,MATCH(C5083,Products!$A$2:$A$181,0))</f>
        <v>Fashion</v>
      </c>
      <c r="H5083" s="16" t="n">
        <f aca="false">INDEX(Products!$E$2:$E$181,MATCH(C5083,Products!$A$2:$A$181,0))</f>
        <v>855.37</v>
      </c>
      <c r="I5083" s="12" t="str">
        <f aca="false">INDEX(Orders!$G$2:$G$3525,MATCH(B5083,Orders!$A$2:$A$3525,0))</f>
        <v>Delivered</v>
      </c>
      <c r="J5083" s="16" t="n">
        <f aca="false">D5083*E5083*(1-F5083/100)</f>
        <v>1295.1</v>
      </c>
      <c r="K5083" s="16" t="n">
        <f aca="false">D5083*H5083</f>
        <v>855.37</v>
      </c>
      <c r="L5083" s="16" t="n">
        <f aca="false">J5083-K5083</f>
        <v>439.73</v>
      </c>
    </row>
    <row r="5084" customFormat="false" ht="15" hidden="false" customHeight="false" outlineLevel="0" collapsed="false">
      <c r="A5084" s="12" t="n">
        <v>5083</v>
      </c>
      <c r="B5084" s="12" t="n">
        <v>2673</v>
      </c>
      <c r="C5084" s="12" t="n">
        <v>98</v>
      </c>
      <c r="D5084" s="12" t="n">
        <v>2</v>
      </c>
      <c r="E5084" s="16" t="n">
        <v>719</v>
      </c>
      <c r="F5084" s="12" t="n">
        <v>20</v>
      </c>
      <c r="G5084" s="12" t="str">
        <f aca="false">INDEX(Products!$C$2:$C$181,MATCH(C5084,Products!$A$2:$A$181,0))</f>
        <v>Beauty</v>
      </c>
      <c r="H5084" s="16" t="n">
        <f aca="false">INDEX(Products!$E$2:$E$181,MATCH(C5084,Products!$A$2:$A$181,0))</f>
        <v>445.67</v>
      </c>
      <c r="I5084" s="12" t="str">
        <f aca="false">INDEX(Orders!$G$2:$G$3525,MATCH(B5084,Orders!$A$2:$A$3525,0))</f>
        <v>Delivered</v>
      </c>
      <c r="J5084" s="16" t="n">
        <f aca="false">D5084*E5084*(1-F5084/100)</f>
        <v>1150.4</v>
      </c>
      <c r="K5084" s="16" t="n">
        <f aca="false">D5084*H5084</f>
        <v>891.34</v>
      </c>
      <c r="L5084" s="16" t="n">
        <f aca="false">J5084-K5084</f>
        <v>259.06</v>
      </c>
    </row>
    <row r="5085" customFormat="false" ht="15" hidden="false" customHeight="false" outlineLevel="0" collapsed="false">
      <c r="A5085" s="12" t="n">
        <v>5084</v>
      </c>
      <c r="B5085" s="12" t="n">
        <v>2674</v>
      </c>
      <c r="C5085" s="12" t="n">
        <v>43</v>
      </c>
      <c r="D5085" s="12" t="n">
        <v>1</v>
      </c>
      <c r="E5085" s="16" t="n">
        <v>1839</v>
      </c>
      <c r="F5085" s="12" t="n">
        <v>10</v>
      </c>
      <c r="G5085" s="12" t="str">
        <f aca="false">INDEX(Products!$C$2:$C$181,MATCH(C5085,Products!$A$2:$A$181,0))</f>
        <v>Home &amp; Kitchen</v>
      </c>
      <c r="H5085" s="16" t="n">
        <f aca="false">INDEX(Products!$E$2:$E$181,MATCH(C5085,Products!$A$2:$A$181,0))</f>
        <v>1131.05</v>
      </c>
      <c r="I5085" s="12" t="str">
        <f aca="false">INDEX(Orders!$G$2:$G$3525,MATCH(B5085,Orders!$A$2:$A$3525,0))</f>
        <v>Delivered</v>
      </c>
      <c r="J5085" s="16" t="n">
        <f aca="false">D5085*E5085*(1-F5085/100)</f>
        <v>1655.1</v>
      </c>
      <c r="K5085" s="16" t="n">
        <f aca="false">D5085*H5085</f>
        <v>1131.05</v>
      </c>
      <c r="L5085" s="16" t="n">
        <f aca="false">J5085-K5085</f>
        <v>524.05</v>
      </c>
    </row>
    <row r="5086" customFormat="false" ht="15" hidden="false" customHeight="false" outlineLevel="0" collapsed="false">
      <c r="A5086" s="12" t="n">
        <v>5085</v>
      </c>
      <c r="B5086" s="12" t="n">
        <v>2675</v>
      </c>
      <c r="C5086" s="12" t="n">
        <v>169</v>
      </c>
      <c r="D5086" s="12" t="n">
        <v>1</v>
      </c>
      <c r="E5086" s="16" t="n">
        <v>789</v>
      </c>
      <c r="F5086" s="12" t="n">
        <v>0</v>
      </c>
      <c r="G5086" s="12" t="str">
        <f aca="false">INDEX(Products!$C$2:$C$181,MATCH(C5086,Products!$A$2:$A$181,0))</f>
        <v>Books &amp; Stationery</v>
      </c>
      <c r="H5086" s="16" t="n">
        <f aca="false">INDEX(Products!$E$2:$E$181,MATCH(C5086,Products!$A$2:$A$181,0))</f>
        <v>544.99</v>
      </c>
      <c r="I5086" s="12" t="str">
        <f aca="false">INDEX(Orders!$G$2:$G$3525,MATCH(B5086,Orders!$A$2:$A$3525,0))</f>
        <v>Returned</v>
      </c>
      <c r="J5086" s="16" t="n">
        <f aca="false">D5086*E5086*(1-F5086/100)</f>
        <v>789</v>
      </c>
      <c r="K5086" s="16" t="n">
        <f aca="false">D5086*H5086</f>
        <v>544.99</v>
      </c>
      <c r="L5086" s="16" t="n">
        <f aca="false">J5086-K5086</f>
        <v>244.01</v>
      </c>
    </row>
    <row r="5087" customFormat="false" ht="15" hidden="false" customHeight="false" outlineLevel="0" collapsed="false">
      <c r="A5087" s="12" t="n">
        <v>5086</v>
      </c>
      <c r="B5087" s="12" t="n">
        <v>2676</v>
      </c>
      <c r="C5087" s="12" t="n">
        <v>23</v>
      </c>
      <c r="D5087" s="12" t="n">
        <v>1</v>
      </c>
      <c r="E5087" s="16" t="n">
        <v>2159</v>
      </c>
      <c r="F5087" s="12" t="n">
        <v>0</v>
      </c>
      <c r="G5087" s="12" t="str">
        <f aca="false">INDEX(Products!$C$2:$C$181,MATCH(C5087,Products!$A$2:$A$181,0))</f>
        <v>Electronics</v>
      </c>
      <c r="H5087" s="16" t="n">
        <f aca="false">INDEX(Products!$E$2:$E$181,MATCH(C5087,Products!$A$2:$A$181,0))</f>
        <v>1473.53</v>
      </c>
      <c r="I5087" s="12" t="str">
        <f aca="false">INDEX(Orders!$G$2:$G$3525,MATCH(B5087,Orders!$A$2:$A$3525,0))</f>
        <v>Delivered</v>
      </c>
      <c r="J5087" s="16" t="n">
        <f aca="false">D5087*E5087*(1-F5087/100)</f>
        <v>2159</v>
      </c>
      <c r="K5087" s="16" t="n">
        <f aca="false">D5087*H5087</f>
        <v>1473.53</v>
      </c>
      <c r="L5087" s="16" t="n">
        <f aca="false">J5087-K5087</f>
        <v>685.47</v>
      </c>
    </row>
    <row r="5088" customFormat="false" ht="15" hidden="false" customHeight="false" outlineLevel="0" collapsed="false">
      <c r="A5088" s="12" t="n">
        <v>5087</v>
      </c>
      <c r="B5088" s="12" t="n">
        <v>2677</v>
      </c>
      <c r="C5088" s="12" t="n">
        <v>22</v>
      </c>
      <c r="D5088" s="12" t="n">
        <v>1</v>
      </c>
      <c r="E5088" s="16" t="n">
        <v>989</v>
      </c>
      <c r="F5088" s="12" t="n">
        <v>0</v>
      </c>
      <c r="G5088" s="12" t="str">
        <f aca="false">INDEX(Products!$C$2:$C$181,MATCH(C5088,Products!$A$2:$A$181,0))</f>
        <v>Electronics</v>
      </c>
      <c r="H5088" s="16" t="n">
        <f aca="false">INDEX(Products!$E$2:$E$181,MATCH(C5088,Products!$A$2:$A$181,0))</f>
        <v>723.81</v>
      </c>
      <c r="I5088" s="12" t="str">
        <f aca="false">INDEX(Orders!$G$2:$G$3525,MATCH(B5088,Orders!$A$2:$A$3525,0))</f>
        <v>Returned</v>
      </c>
      <c r="J5088" s="16" t="n">
        <f aca="false">D5088*E5088*(1-F5088/100)</f>
        <v>989</v>
      </c>
      <c r="K5088" s="16" t="n">
        <f aca="false">D5088*H5088</f>
        <v>723.81</v>
      </c>
      <c r="L5088" s="16" t="n">
        <f aca="false">J5088-K5088</f>
        <v>265.19</v>
      </c>
    </row>
    <row r="5089" customFormat="false" ht="15" hidden="false" customHeight="false" outlineLevel="0" collapsed="false">
      <c r="A5089" s="12" t="n">
        <v>5088</v>
      </c>
      <c r="B5089" s="12" t="n">
        <v>2677</v>
      </c>
      <c r="C5089" s="12" t="n">
        <v>65</v>
      </c>
      <c r="D5089" s="12" t="n">
        <v>1</v>
      </c>
      <c r="E5089" s="16" t="n">
        <v>329</v>
      </c>
      <c r="F5089" s="12" t="n">
        <v>0</v>
      </c>
      <c r="G5089" s="12" t="str">
        <f aca="false">INDEX(Products!$C$2:$C$181,MATCH(C5089,Products!$A$2:$A$181,0))</f>
        <v>Fashion</v>
      </c>
      <c r="H5089" s="16" t="n">
        <f aca="false">INDEX(Products!$E$2:$E$181,MATCH(C5089,Products!$A$2:$A$181,0))</f>
        <v>214.56</v>
      </c>
      <c r="I5089" s="12" t="str">
        <f aca="false">INDEX(Orders!$G$2:$G$3525,MATCH(B5089,Orders!$A$2:$A$3525,0))</f>
        <v>Returned</v>
      </c>
      <c r="J5089" s="16" t="n">
        <f aca="false">D5089*E5089*(1-F5089/100)</f>
        <v>329</v>
      </c>
      <c r="K5089" s="16" t="n">
        <f aca="false">D5089*H5089</f>
        <v>214.56</v>
      </c>
      <c r="L5089" s="16" t="n">
        <f aca="false">J5089-K5089</f>
        <v>114.44</v>
      </c>
    </row>
    <row r="5090" customFormat="false" ht="15" hidden="false" customHeight="false" outlineLevel="0" collapsed="false">
      <c r="A5090" s="12" t="n">
        <v>5089</v>
      </c>
      <c r="B5090" s="12" t="n">
        <v>2677</v>
      </c>
      <c r="C5090" s="12" t="n">
        <v>48</v>
      </c>
      <c r="D5090" s="12" t="n">
        <v>1</v>
      </c>
      <c r="E5090" s="16" t="n">
        <v>3959</v>
      </c>
      <c r="F5090" s="12" t="n">
        <v>0</v>
      </c>
      <c r="G5090" s="12" t="str">
        <f aca="false">INDEX(Products!$C$2:$C$181,MATCH(C5090,Products!$A$2:$A$181,0))</f>
        <v>Home &amp; Kitchen</v>
      </c>
      <c r="H5090" s="16" t="n">
        <f aca="false">INDEX(Products!$E$2:$E$181,MATCH(C5090,Products!$A$2:$A$181,0))</f>
        <v>2568.44</v>
      </c>
      <c r="I5090" s="12" t="str">
        <f aca="false">INDEX(Orders!$G$2:$G$3525,MATCH(B5090,Orders!$A$2:$A$3525,0))</f>
        <v>Returned</v>
      </c>
      <c r="J5090" s="16" t="n">
        <f aca="false">D5090*E5090*(1-F5090/100)</f>
        <v>3959</v>
      </c>
      <c r="K5090" s="16" t="n">
        <f aca="false">D5090*H5090</f>
        <v>2568.44</v>
      </c>
      <c r="L5090" s="16" t="n">
        <f aca="false">J5090-K5090</f>
        <v>1390.56</v>
      </c>
    </row>
    <row r="5091" customFormat="false" ht="15" hidden="false" customHeight="false" outlineLevel="0" collapsed="false">
      <c r="A5091" s="12" t="n">
        <v>5090</v>
      </c>
      <c r="B5091" s="12" t="n">
        <v>2678</v>
      </c>
      <c r="C5091" s="12" t="n">
        <v>158</v>
      </c>
      <c r="D5091" s="12" t="n">
        <v>1</v>
      </c>
      <c r="E5091" s="16" t="n">
        <v>779</v>
      </c>
      <c r="F5091" s="12" t="n">
        <v>0</v>
      </c>
      <c r="G5091" s="12" t="str">
        <f aca="false">INDEX(Products!$C$2:$C$181,MATCH(C5091,Products!$A$2:$A$181,0))</f>
        <v>Books &amp; Stationery</v>
      </c>
      <c r="H5091" s="16" t="n">
        <f aca="false">INDEX(Products!$E$2:$E$181,MATCH(C5091,Products!$A$2:$A$181,0))</f>
        <v>536.88</v>
      </c>
      <c r="I5091" s="12" t="str">
        <f aca="false">INDEX(Orders!$G$2:$G$3525,MATCH(B5091,Orders!$A$2:$A$3525,0))</f>
        <v>Cancelled</v>
      </c>
      <c r="J5091" s="16" t="n">
        <f aca="false">D5091*E5091*(1-F5091/100)</f>
        <v>779</v>
      </c>
      <c r="K5091" s="16" t="n">
        <f aca="false">D5091*H5091</f>
        <v>536.88</v>
      </c>
      <c r="L5091" s="16" t="n">
        <f aca="false">J5091-K5091</f>
        <v>242.12</v>
      </c>
    </row>
    <row r="5092" customFormat="false" ht="15" hidden="false" customHeight="false" outlineLevel="0" collapsed="false">
      <c r="A5092" s="12" t="n">
        <v>5091</v>
      </c>
      <c r="B5092" s="12" t="n">
        <v>2679</v>
      </c>
      <c r="C5092" s="12" t="n">
        <v>124</v>
      </c>
      <c r="D5092" s="12" t="n">
        <v>1</v>
      </c>
      <c r="E5092" s="16" t="n">
        <v>1869</v>
      </c>
      <c r="F5092" s="12" t="n">
        <v>0</v>
      </c>
      <c r="G5092" s="12" t="str">
        <f aca="false">INDEX(Products!$C$2:$C$181,MATCH(C5092,Products!$A$2:$A$181,0))</f>
        <v>Sports &amp; Fitness</v>
      </c>
      <c r="H5092" s="16" t="n">
        <f aca="false">INDEX(Products!$E$2:$E$181,MATCH(C5092,Products!$A$2:$A$181,0))</f>
        <v>1389.29</v>
      </c>
      <c r="I5092" s="12" t="str">
        <f aca="false">INDEX(Orders!$G$2:$G$3525,MATCH(B5092,Orders!$A$2:$A$3525,0))</f>
        <v>Returned</v>
      </c>
      <c r="J5092" s="16" t="n">
        <f aca="false">D5092*E5092*(1-F5092/100)</f>
        <v>1869</v>
      </c>
      <c r="K5092" s="16" t="n">
        <f aca="false">D5092*H5092</f>
        <v>1389.29</v>
      </c>
      <c r="L5092" s="16" t="n">
        <f aca="false">J5092-K5092</f>
        <v>479.71</v>
      </c>
    </row>
    <row r="5093" customFormat="false" ht="15" hidden="false" customHeight="false" outlineLevel="0" collapsed="false">
      <c r="A5093" s="12" t="n">
        <v>5092</v>
      </c>
      <c r="B5093" s="12" t="n">
        <v>2679</v>
      </c>
      <c r="C5093" s="12" t="n">
        <v>101</v>
      </c>
      <c r="D5093" s="12" t="n">
        <v>1</v>
      </c>
      <c r="E5093" s="16" t="n">
        <v>1219</v>
      </c>
      <c r="F5093" s="12" t="n">
        <v>0</v>
      </c>
      <c r="G5093" s="12" t="str">
        <f aca="false">INDEX(Products!$C$2:$C$181,MATCH(C5093,Products!$A$2:$A$181,0))</f>
        <v>Beauty</v>
      </c>
      <c r="H5093" s="16" t="n">
        <f aca="false">INDEX(Products!$E$2:$E$181,MATCH(C5093,Products!$A$2:$A$181,0))</f>
        <v>690.96</v>
      </c>
      <c r="I5093" s="12" t="str">
        <f aca="false">INDEX(Orders!$G$2:$G$3525,MATCH(B5093,Orders!$A$2:$A$3525,0))</f>
        <v>Returned</v>
      </c>
      <c r="J5093" s="16" t="n">
        <f aca="false">D5093*E5093*(1-F5093/100)</f>
        <v>1219</v>
      </c>
      <c r="K5093" s="16" t="n">
        <f aca="false">D5093*H5093</f>
        <v>690.96</v>
      </c>
      <c r="L5093" s="16" t="n">
        <f aca="false">J5093-K5093</f>
        <v>528.04</v>
      </c>
    </row>
    <row r="5094" customFormat="false" ht="15" hidden="false" customHeight="false" outlineLevel="0" collapsed="false">
      <c r="A5094" s="12" t="n">
        <v>5093</v>
      </c>
      <c r="B5094" s="12" t="n">
        <v>2679</v>
      </c>
      <c r="C5094" s="12" t="n">
        <v>109</v>
      </c>
      <c r="D5094" s="12" t="n">
        <v>1</v>
      </c>
      <c r="E5094" s="16" t="n">
        <v>699</v>
      </c>
      <c r="F5094" s="12" t="n">
        <v>0</v>
      </c>
      <c r="G5094" s="12" t="str">
        <f aca="false">INDEX(Products!$C$2:$C$181,MATCH(C5094,Products!$A$2:$A$181,0))</f>
        <v>Beauty</v>
      </c>
      <c r="H5094" s="16" t="n">
        <f aca="false">INDEX(Products!$E$2:$E$181,MATCH(C5094,Products!$A$2:$A$181,0))</f>
        <v>488.81</v>
      </c>
      <c r="I5094" s="12" t="str">
        <f aca="false">INDEX(Orders!$G$2:$G$3525,MATCH(B5094,Orders!$A$2:$A$3525,0))</f>
        <v>Returned</v>
      </c>
      <c r="J5094" s="16" t="n">
        <f aca="false">D5094*E5094*(1-F5094/100)</f>
        <v>699</v>
      </c>
      <c r="K5094" s="16" t="n">
        <f aca="false">D5094*H5094</f>
        <v>488.81</v>
      </c>
      <c r="L5094" s="16" t="n">
        <f aca="false">J5094-K5094</f>
        <v>210.19</v>
      </c>
    </row>
    <row r="5095" customFormat="false" ht="15" hidden="false" customHeight="false" outlineLevel="0" collapsed="false">
      <c r="A5095" s="12" t="n">
        <v>5094</v>
      </c>
      <c r="B5095" s="12" t="n">
        <v>2679</v>
      </c>
      <c r="C5095" s="12" t="n">
        <v>133</v>
      </c>
      <c r="D5095" s="12" t="n">
        <v>1</v>
      </c>
      <c r="E5095" s="16" t="n">
        <v>3549</v>
      </c>
      <c r="F5095" s="12" t="n">
        <v>0</v>
      </c>
      <c r="G5095" s="12" t="str">
        <f aca="false">INDEX(Products!$C$2:$C$181,MATCH(C5095,Products!$A$2:$A$181,0))</f>
        <v>Sports &amp; Fitness</v>
      </c>
      <c r="H5095" s="16" t="n">
        <f aca="false">INDEX(Products!$E$2:$E$181,MATCH(C5095,Products!$A$2:$A$181,0))</f>
        <v>2477.75</v>
      </c>
      <c r="I5095" s="12" t="str">
        <f aca="false">INDEX(Orders!$G$2:$G$3525,MATCH(B5095,Orders!$A$2:$A$3525,0))</f>
        <v>Returned</v>
      </c>
      <c r="J5095" s="16" t="n">
        <f aca="false">D5095*E5095*(1-F5095/100)</f>
        <v>3549</v>
      </c>
      <c r="K5095" s="16" t="n">
        <f aca="false">D5095*H5095</f>
        <v>2477.75</v>
      </c>
      <c r="L5095" s="16" t="n">
        <f aca="false">J5095-K5095</f>
        <v>1071.25</v>
      </c>
    </row>
    <row r="5096" customFormat="false" ht="15" hidden="false" customHeight="false" outlineLevel="0" collapsed="false">
      <c r="A5096" s="12" t="n">
        <v>5095</v>
      </c>
      <c r="B5096" s="12" t="n">
        <v>2680</v>
      </c>
      <c r="C5096" s="12" t="n">
        <v>92</v>
      </c>
      <c r="D5096" s="12" t="n">
        <v>1</v>
      </c>
      <c r="E5096" s="16" t="n">
        <v>1689</v>
      </c>
      <c r="F5096" s="12" t="n">
        <v>0</v>
      </c>
      <c r="G5096" s="12" t="str">
        <f aca="false">INDEX(Products!$C$2:$C$181,MATCH(C5096,Products!$A$2:$A$181,0))</f>
        <v>Beauty</v>
      </c>
      <c r="H5096" s="16" t="n">
        <f aca="false">INDEX(Products!$E$2:$E$181,MATCH(C5096,Products!$A$2:$A$181,0))</f>
        <v>1225.32</v>
      </c>
      <c r="I5096" s="12" t="str">
        <f aca="false">INDEX(Orders!$G$2:$G$3525,MATCH(B5096,Orders!$A$2:$A$3525,0))</f>
        <v>Delivered</v>
      </c>
      <c r="J5096" s="16" t="n">
        <f aca="false">D5096*E5096*(1-F5096/100)</f>
        <v>1689</v>
      </c>
      <c r="K5096" s="16" t="n">
        <f aca="false">D5096*H5096</f>
        <v>1225.32</v>
      </c>
      <c r="L5096" s="16" t="n">
        <f aca="false">J5096-K5096</f>
        <v>463.68</v>
      </c>
    </row>
    <row r="5097" customFormat="false" ht="15" hidden="false" customHeight="false" outlineLevel="0" collapsed="false">
      <c r="A5097" s="12" t="n">
        <v>5096</v>
      </c>
      <c r="B5097" s="12" t="n">
        <v>2680</v>
      </c>
      <c r="C5097" s="12" t="n">
        <v>9</v>
      </c>
      <c r="D5097" s="12" t="n">
        <v>1</v>
      </c>
      <c r="E5097" s="16" t="n">
        <v>2389</v>
      </c>
      <c r="F5097" s="12" t="n">
        <v>0</v>
      </c>
      <c r="G5097" s="12" t="str">
        <f aca="false">INDEX(Products!$C$2:$C$181,MATCH(C5097,Products!$A$2:$A$181,0))</f>
        <v>Electronics</v>
      </c>
      <c r="H5097" s="16" t="n">
        <f aca="false">INDEX(Products!$E$2:$E$181,MATCH(C5097,Products!$A$2:$A$181,0))</f>
        <v>1564.68</v>
      </c>
      <c r="I5097" s="12" t="str">
        <f aca="false">INDEX(Orders!$G$2:$G$3525,MATCH(B5097,Orders!$A$2:$A$3525,0))</f>
        <v>Delivered</v>
      </c>
      <c r="J5097" s="16" t="n">
        <f aca="false">D5097*E5097*(1-F5097/100)</f>
        <v>2389</v>
      </c>
      <c r="K5097" s="16" t="n">
        <f aca="false">D5097*H5097</f>
        <v>1564.68</v>
      </c>
      <c r="L5097" s="16" t="n">
        <f aca="false">J5097-K5097</f>
        <v>824.32</v>
      </c>
    </row>
    <row r="5098" customFormat="false" ht="15" hidden="false" customHeight="false" outlineLevel="0" collapsed="false">
      <c r="A5098" s="12" t="n">
        <v>5097</v>
      </c>
      <c r="B5098" s="12" t="n">
        <v>2681</v>
      </c>
      <c r="C5098" s="12" t="n">
        <v>77</v>
      </c>
      <c r="D5098" s="12" t="n">
        <v>1</v>
      </c>
      <c r="E5098" s="16" t="n">
        <v>699</v>
      </c>
      <c r="F5098" s="12" t="n">
        <v>15</v>
      </c>
      <c r="G5098" s="12" t="str">
        <f aca="false">INDEX(Products!$C$2:$C$181,MATCH(C5098,Products!$A$2:$A$181,0))</f>
        <v>Fashion</v>
      </c>
      <c r="H5098" s="16" t="n">
        <f aca="false">INDEX(Products!$E$2:$E$181,MATCH(C5098,Products!$A$2:$A$181,0))</f>
        <v>452.88</v>
      </c>
      <c r="I5098" s="12" t="str">
        <f aca="false">INDEX(Orders!$G$2:$G$3525,MATCH(B5098,Orders!$A$2:$A$3525,0))</f>
        <v>Delivered</v>
      </c>
      <c r="J5098" s="16" t="n">
        <f aca="false">D5098*E5098*(1-F5098/100)</f>
        <v>594.15</v>
      </c>
      <c r="K5098" s="16" t="n">
        <f aca="false">D5098*H5098</f>
        <v>452.88</v>
      </c>
      <c r="L5098" s="16" t="n">
        <f aca="false">J5098-K5098</f>
        <v>141.27</v>
      </c>
    </row>
    <row r="5099" customFormat="false" ht="15" hidden="false" customHeight="false" outlineLevel="0" collapsed="false">
      <c r="A5099" s="12" t="n">
        <v>5098</v>
      </c>
      <c r="B5099" s="12" t="n">
        <v>2682</v>
      </c>
      <c r="C5099" s="12" t="n">
        <v>143</v>
      </c>
      <c r="D5099" s="12" t="n">
        <v>1</v>
      </c>
      <c r="E5099" s="16" t="n">
        <v>2429</v>
      </c>
      <c r="F5099" s="12" t="n">
        <v>20</v>
      </c>
      <c r="G5099" s="12" t="str">
        <f aca="false">INDEX(Products!$C$2:$C$181,MATCH(C5099,Products!$A$2:$A$181,0))</f>
        <v>Sports &amp; Fitness</v>
      </c>
      <c r="H5099" s="16" t="n">
        <f aca="false">INDEX(Products!$E$2:$E$181,MATCH(C5099,Products!$A$2:$A$181,0))</f>
        <v>1353.41</v>
      </c>
      <c r="I5099" s="12" t="str">
        <f aca="false">INDEX(Orders!$G$2:$G$3525,MATCH(B5099,Orders!$A$2:$A$3525,0))</f>
        <v>Returned</v>
      </c>
      <c r="J5099" s="16" t="n">
        <f aca="false">D5099*E5099*(1-F5099/100)</f>
        <v>1943.2</v>
      </c>
      <c r="K5099" s="16" t="n">
        <f aca="false">D5099*H5099</f>
        <v>1353.41</v>
      </c>
      <c r="L5099" s="16" t="n">
        <f aca="false">J5099-K5099</f>
        <v>589.79</v>
      </c>
    </row>
    <row r="5100" customFormat="false" ht="15" hidden="false" customHeight="false" outlineLevel="0" collapsed="false">
      <c r="A5100" s="12" t="n">
        <v>5099</v>
      </c>
      <c r="B5100" s="12" t="n">
        <v>2682</v>
      </c>
      <c r="C5100" s="12" t="n">
        <v>170</v>
      </c>
      <c r="D5100" s="12" t="n">
        <v>1</v>
      </c>
      <c r="E5100" s="16" t="n">
        <v>489</v>
      </c>
      <c r="F5100" s="12" t="n">
        <v>5</v>
      </c>
      <c r="G5100" s="12" t="str">
        <f aca="false">INDEX(Products!$C$2:$C$181,MATCH(C5100,Products!$A$2:$A$181,0))</f>
        <v>Books &amp; Stationery</v>
      </c>
      <c r="H5100" s="16" t="n">
        <f aca="false">INDEX(Products!$E$2:$E$181,MATCH(C5100,Products!$A$2:$A$181,0))</f>
        <v>278.52</v>
      </c>
      <c r="I5100" s="12" t="str">
        <f aca="false">INDEX(Orders!$G$2:$G$3525,MATCH(B5100,Orders!$A$2:$A$3525,0))</f>
        <v>Returned</v>
      </c>
      <c r="J5100" s="16" t="n">
        <f aca="false">D5100*E5100*(1-F5100/100)</f>
        <v>464.55</v>
      </c>
      <c r="K5100" s="16" t="n">
        <f aca="false">D5100*H5100</f>
        <v>278.52</v>
      </c>
      <c r="L5100" s="16" t="n">
        <f aca="false">J5100-K5100</f>
        <v>186.03</v>
      </c>
    </row>
    <row r="5101" customFormat="false" ht="15" hidden="false" customHeight="false" outlineLevel="0" collapsed="false">
      <c r="A5101" s="12" t="n">
        <v>5100</v>
      </c>
      <c r="B5101" s="12" t="n">
        <v>2683</v>
      </c>
      <c r="C5101" s="12" t="n">
        <v>76</v>
      </c>
      <c r="D5101" s="12" t="n">
        <v>1</v>
      </c>
      <c r="E5101" s="16" t="n">
        <v>2759</v>
      </c>
      <c r="F5101" s="12" t="n">
        <v>0</v>
      </c>
      <c r="G5101" s="12" t="str">
        <f aca="false">INDEX(Products!$C$2:$C$181,MATCH(C5101,Products!$A$2:$A$181,0))</f>
        <v>Fashion</v>
      </c>
      <c r="H5101" s="16" t="n">
        <f aca="false">INDEX(Products!$E$2:$E$181,MATCH(C5101,Products!$A$2:$A$181,0))</f>
        <v>1649.64</v>
      </c>
      <c r="I5101" s="12" t="str">
        <f aca="false">INDEX(Orders!$G$2:$G$3525,MATCH(B5101,Orders!$A$2:$A$3525,0))</f>
        <v>Returned</v>
      </c>
      <c r="J5101" s="16" t="n">
        <f aca="false">D5101*E5101*(1-F5101/100)</f>
        <v>2759</v>
      </c>
      <c r="K5101" s="16" t="n">
        <f aca="false">D5101*H5101</f>
        <v>1649.64</v>
      </c>
      <c r="L5101" s="16" t="n">
        <f aca="false">J5101-K5101</f>
        <v>1109.36</v>
      </c>
    </row>
    <row r="5102" customFormat="false" ht="15" hidden="false" customHeight="false" outlineLevel="0" collapsed="false">
      <c r="A5102" s="12" t="n">
        <v>5101</v>
      </c>
      <c r="B5102" s="12" t="n">
        <v>2684</v>
      </c>
      <c r="C5102" s="12" t="n">
        <v>83</v>
      </c>
      <c r="D5102" s="12" t="n">
        <v>1</v>
      </c>
      <c r="E5102" s="16" t="n">
        <v>549</v>
      </c>
      <c r="F5102" s="12" t="n">
        <v>0</v>
      </c>
      <c r="G5102" s="12" t="str">
        <f aca="false">INDEX(Products!$C$2:$C$181,MATCH(C5102,Products!$A$2:$A$181,0))</f>
        <v>Fashion</v>
      </c>
      <c r="H5102" s="16" t="n">
        <f aca="false">INDEX(Products!$E$2:$E$181,MATCH(C5102,Products!$A$2:$A$181,0))</f>
        <v>393.67</v>
      </c>
      <c r="I5102" s="12" t="str">
        <f aca="false">INDEX(Orders!$G$2:$G$3525,MATCH(B5102,Orders!$A$2:$A$3525,0))</f>
        <v>Delivered</v>
      </c>
      <c r="J5102" s="16" t="n">
        <f aca="false">D5102*E5102*(1-F5102/100)</f>
        <v>549</v>
      </c>
      <c r="K5102" s="16" t="n">
        <f aca="false">D5102*H5102</f>
        <v>393.67</v>
      </c>
      <c r="L5102" s="16" t="n">
        <f aca="false">J5102-K5102</f>
        <v>155.33</v>
      </c>
    </row>
    <row r="5103" customFormat="false" ht="15" hidden="false" customHeight="false" outlineLevel="0" collapsed="false">
      <c r="A5103" s="12" t="n">
        <v>5102</v>
      </c>
      <c r="B5103" s="12" t="n">
        <v>2684</v>
      </c>
      <c r="C5103" s="12" t="n">
        <v>141</v>
      </c>
      <c r="D5103" s="12" t="n">
        <v>1</v>
      </c>
      <c r="E5103" s="16" t="n">
        <v>3599</v>
      </c>
      <c r="F5103" s="12" t="n">
        <v>0</v>
      </c>
      <c r="G5103" s="12" t="str">
        <f aca="false">INDEX(Products!$C$2:$C$181,MATCH(C5103,Products!$A$2:$A$181,0))</f>
        <v>Sports &amp; Fitness</v>
      </c>
      <c r="H5103" s="16" t="n">
        <f aca="false">INDEX(Products!$E$2:$E$181,MATCH(C5103,Products!$A$2:$A$181,0))</f>
        <v>2222.74</v>
      </c>
      <c r="I5103" s="12" t="str">
        <f aca="false">INDEX(Orders!$G$2:$G$3525,MATCH(B5103,Orders!$A$2:$A$3525,0))</f>
        <v>Delivered</v>
      </c>
      <c r="J5103" s="16" t="n">
        <f aca="false">D5103*E5103*(1-F5103/100)</f>
        <v>3599</v>
      </c>
      <c r="K5103" s="16" t="n">
        <f aca="false">D5103*H5103</f>
        <v>2222.74</v>
      </c>
      <c r="L5103" s="16" t="n">
        <f aca="false">J5103-K5103</f>
        <v>1376.26</v>
      </c>
    </row>
    <row r="5104" customFormat="false" ht="15" hidden="false" customHeight="false" outlineLevel="0" collapsed="false">
      <c r="A5104" s="12" t="n">
        <v>5103</v>
      </c>
      <c r="B5104" s="12" t="n">
        <v>2685</v>
      </c>
      <c r="C5104" s="12" t="n">
        <v>12</v>
      </c>
      <c r="D5104" s="12" t="n">
        <v>1</v>
      </c>
      <c r="E5104" s="16" t="n">
        <v>2329</v>
      </c>
      <c r="F5104" s="12" t="n">
        <v>5</v>
      </c>
      <c r="G5104" s="12" t="str">
        <f aca="false">INDEX(Products!$C$2:$C$181,MATCH(C5104,Products!$A$2:$A$181,0))</f>
        <v>Electronics</v>
      </c>
      <c r="H5104" s="16" t="n">
        <f aca="false">INDEX(Products!$E$2:$E$181,MATCH(C5104,Products!$A$2:$A$181,0))</f>
        <v>1451.6</v>
      </c>
      <c r="I5104" s="12" t="str">
        <f aca="false">INDEX(Orders!$G$2:$G$3525,MATCH(B5104,Orders!$A$2:$A$3525,0))</f>
        <v>Returned</v>
      </c>
      <c r="J5104" s="16" t="n">
        <f aca="false">D5104*E5104*(1-F5104/100)</f>
        <v>2212.55</v>
      </c>
      <c r="K5104" s="16" t="n">
        <f aca="false">D5104*H5104</f>
        <v>1451.6</v>
      </c>
      <c r="L5104" s="16" t="n">
        <f aca="false">J5104-K5104</f>
        <v>760.95</v>
      </c>
    </row>
    <row r="5105" customFormat="false" ht="15" hidden="false" customHeight="false" outlineLevel="0" collapsed="false">
      <c r="A5105" s="12" t="n">
        <v>5104</v>
      </c>
      <c r="B5105" s="12" t="n">
        <v>2686</v>
      </c>
      <c r="C5105" s="12" t="n">
        <v>74</v>
      </c>
      <c r="D5105" s="12" t="n">
        <v>1</v>
      </c>
      <c r="E5105" s="16" t="n">
        <v>1959</v>
      </c>
      <c r="F5105" s="12" t="n">
        <v>0</v>
      </c>
      <c r="G5105" s="12" t="str">
        <f aca="false">INDEX(Products!$C$2:$C$181,MATCH(C5105,Products!$A$2:$A$181,0))</f>
        <v>Fashion</v>
      </c>
      <c r="H5105" s="16" t="n">
        <f aca="false">INDEX(Products!$E$2:$E$181,MATCH(C5105,Products!$A$2:$A$181,0))</f>
        <v>1274.4</v>
      </c>
      <c r="I5105" s="12" t="str">
        <f aca="false">INDEX(Orders!$G$2:$G$3525,MATCH(B5105,Orders!$A$2:$A$3525,0))</f>
        <v>Delivered</v>
      </c>
      <c r="J5105" s="16" t="n">
        <f aca="false">D5105*E5105*(1-F5105/100)</f>
        <v>1959</v>
      </c>
      <c r="K5105" s="16" t="n">
        <f aca="false">D5105*H5105</f>
        <v>1274.4</v>
      </c>
      <c r="L5105" s="16" t="n">
        <f aca="false">J5105-K5105</f>
        <v>684.6</v>
      </c>
    </row>
    <row r="5106" customFormat="false" ht="15" hidden="false" customHeight="false" outlineLevel="0" collapsed="false">
      <c r="A5106" s="12" t="n">
        <v>5105</v>
      </c>
      <c r="B5106" s="12" t="n">
        <v>2687</v>
      </c>
      <c r="C5106" s="12" t="n">
        <v>62</v>
      </c>
      <c r="D5106" s="12" t="n">
        <v>1</v>
      </c>
      <c r="E5106" s="16" t="n">
        <v>1169</v>
      </c>
      <c r="F5106" s="12" t="n">
        <v>5</v>
      </c>
      <c r="G5106" s="12" t="str">
        <f aca="false">INDEX(Products!$C$2:$C$181,MATCH(C5106,Products!$A$2:$A$181,0))</f>
        <v>Fashion</v>
      </c>
      <c r="H5106" s="16" t="n">
        <f aca="false">INDEX(Products!$E$2:$E$181,MATCH(C5106,Products!$A$2:$A$181,0))</f>
        <v>668.68</v>
      </c>
      <c r="I5106" s="12" t="str">
        <f aca="false">INDEX(Orders!$G$2:$G$3525,MATCH(B5106,Orders!$A$2:$A$3525,0))</f>
        <v>Delivered</v>
      </c>
      <c r="J5106" s="16" t="n">
        <f aca="false">D5106*E5106*(1-F5106/100)</f>
        <v>1110.55</v>
      </c>
      <c r="K5106" s="16" t="n">
        <f aca="false">D5106*H5106</f>
        <v>668.68</v>
      </c>
      <c r="L5106" s="16" t="n">
        <f aca="false">J5106-K5106</f>
        <v>441.87</v>
      </c>
    </row>
    <row r="5107" customFormat="false" ht="15" hidden="false" customHeight="false" outlineLevel="0" collapsed="false">
      <c r="A5107" s="12" t="n">
        <v>5106</v>
      </c>
      <c r="B5107" s="12" t="n">
        <v>2687</v>
      </c>
      <c r="C5107" s="12" t="n">
        <v>88</v>
      </c>
      <c r="D5107" s="12" t="n">
        <v>1</v>
      </c>
      <c r="E5107" s="16" t="n">
        <v>2049</v>
      </c>
      <c r="F5107" s="12" t="n">
        <v>0</v>
      </c>
      <c r="G5107" s="12" t="str">
        <f aca="false">INDEX(Products!$C$2:$C$181,MATCH(C5107,Products!$A$2:$A$181,0))</f>
        <v>Fashion</v>
      </c>
      <c r="H5107" s="16" t="n">
        <f aca="false">INDEX(Products!$E$2:$E$181,MATCH(C5107,Products!$A$2:$A$181,0))</f>
        <v>1198.41</v>
      </c>
      <c r="I5107" s="12" t="str">
        <f aca="false">INDEX(Orders!$G$2:$G$3525,MATCH(B5107,Orders!$A$2:$A$3525,0))</f>
        <v>Delivered</v>
      </c>
      <c r="J5107" s="16" t="n">
        <f aca="false">D5107*E5107*(1-F5107/100)</f>
        <v>2049</v>
      </c>
      <c r="K5107" s="16" t="n">
        <f aca="false">D5107*H5107</f>
        <v>1198.41</v>
      </c>
      <c r="L5107" s="16" t="n">
        <f aca="false">J5107-K5107</f>
        <v>850.59</v>
      </c>
    </row>
    <row r="5108" customFormat="false" ht="15" hidden="false" customHeight="false" outlineLevel="0" collapsed="false">
      <c r="A5108" s="12" t="n">
        <v>5107</v>
      </c>
      <c r="B5108" s="12" t="n">
        <v>2688</v>
      </c>
      <c r="C5108" s="12" t="n">
        <v>73</v>
      </c>
      <c r="D5108" s="12" t="n">
        <v>2</v>
      </c>
      <c r="E5108" s="16" t="n">
        <v>1079</v>
      </c>
      <c r="F5108" s="12" t="n">
        <v>0</v>
      </c>
      <c r="G5108" s="12" t="str">
        <f aca="false">INDEX(Products!$C$2:$C$181,MATCH(C5108,Products!$A$2:$A$181,0))</f>
        <v>Fashion</v>
      </c>
      <c r="H5108" s="16" t="n">
        <f aca="false">INDEX(Products!$E$2:$E$181,MATCH(C5108,Products!$A$2:$A$181,0))</f>
        <v>601.41</v>
      </c>
      <c r="I5108" s="12" t="str">
        <f aca="false">INDEX(Orders!$G$2:$G$3525,MATCH(B5108,Orders!$A$2:$A$3525,0))</f>
        <v>Returned</v>
      </c>
      <c r="J5108" s="16" t="n">
        <f aca="false">D5108*E5108*(1-F5108/100)</f>
        <v>2158</v>
      </c>
      <c r="K5108" s="16" t="n">
        <f aca="false">D5108*H5108</f>
        <v>1202.82</v>
      </c>
      <c r="L5108" s="16" t="n">
        <f aca="false">J5108-K5108</f>
        <v>955.18</v>
      </c>
    </row>
    <row r="5109" customFormat="false" ht="15" hidden="false" customHeight="false" outlineLevel="0" collapsed="false">
      <c r="A5109" s="12" t="n">
        <v>5108</v>
      </c>
      <c r="B5109" s="12" t="n">
        <v>2689</v>
      </c>
      <c r="C5109" s="12" t="n">
        <v>114</v>
      </c>
      <c r="D5109" s="12" t="n">
        <v>1</v>
      </c>
      <c r="E5109" s="16" t="n">
        <v>1769</v>
      </c>
      <c r="F5109" s="12" t="n">
        <v>0</v>
      </c>
      <c r="G5109" s="12" t="str">
        <f aca="false">INDEX(Products!$C$2:$C$181,MATCH(C5109,Products!$A$2:$A$181,0))</f>
        <v>Beauty</v>
      </c>
      <c r="H5109" s="16" t="n">
        <f aca="false">INDEX(Products!$E$2:$E$181,MATCH(C5109,Products!$A$2:$A$181,0))</f>
        <v>1112.03</v>
      </c>
      <c r="I5109" s="12" t="str">
        <f aca="false">INDEX(Orders!$G$2:$G$3525,MATCH(B5109,Orders!$A$2:$A$3525,0))</f>
        <v>Returned</v>
      </c>
      <c r="J5109" s="16" t="n">
        <f aca="false">D5109*E5109*(1-F5109/100)</f>
        <v>1769</v>
      </c>
      <c r="K5109" s="16" t="n">
        <f aca="false">D5109*H5109</f>
        <v>1112.03</v>
      </c>
      <c r="L5109" s="16" t="n">
        <f aca="false">J5109-K5109</f>
        <v>656.97</v>
      </c>
    </row>
    <row r="5110" customFormat="false" ht="15" hidden="false" customHeight="false" outlineLevel="0" collapsed="false">
      <c r="A5110" s="12" t="n">
        <v>5109</v>
      </c>
      <c r="B5110" s="12" t="n">
        <v>2689</v>
      </c>
      <c r="C5110" s="12" t="n">
        <v>9</v>
      </c>
      <c r="D5110" s="12" t="n">
        <v>1</v>
      </c>
      <c r="E5110" s="16" t="n">
        <v>2389</v>
      </c>
      <c r="F5110" s="12" t="n">
        <v>0</v>
      </c>
      <c r="G5110" s="12" t="str">
        <f aca="false">INDEX(Products!$C$2:$C$181,MATCH(C5110,Products!$A$2:$A$181,0))</f>
        <v>Electronics</v>
      </c>
      <c r="H5110" s="16" t="n">
        <f aca="false">INDEX(Products!$E$2:$E$181,MATCH(C5110,Products!$A$2:$A$181,0))</f>
        <v>1564.68</v>
      </c>
      <c r="I5110" s="12" t="str">
        <f aca="false">INDEX(Orders!$G$2:$G$3525,MATCH(B5110,Orders!$A$2:$A$3525,0))</f>
        <v>Returned</v>
      </c>
      <c r="J5110" s="16" t="n">
        <f aca="false">D5110*E5110*(1-F5110/100)</f>
        <v>2389</v>
      </c>
      <c r="K5110" s="16" t="n">
        <f aca="false">D5110*H5110</f>
        <v>1564.68</v>
      </c>
      <c r="L5110" s="16" t="n">
        <f aca="false">J5110-K5110</f>
        <v>824.32</v>
      </c>
    </row>
    <row r="5111" customFormat="false" ht="15" hidden="false" customHeight="false" outlineLevel="0" collapsed="false">
      <c r="A5111" s="12" t="n">
        <v>5110</v>
      </c>
      <c r="B5111" s="12" t="n">
        <v>2689</v>
      </c>
      <c r="C5111" s="12" t="n">
        <v>85</v>
      </c>
      <c r="D5111" s="12" t="n">
        <v>1</v>
      </c>
      <c r="E5111" s="16" t="n">
        <v>419</v>
      </c>
      <c r="F5111" s="12" t="n">
        <v>0</v>
      </c>
      <c r="G5111" s="12" t="str">
        <f aca="false">INDEX(Products!$C$2:$C$181,MATCH(C5111,Products!$A$2:$A$181,0))</f>
        <v>Fashion</v>
      </c>
      <c r="H5111" s="16" t="n">
        <f aca="false">INDEX(Products!$E$2:$E$181,MATCH(C5111,Products!$A$2:$A$181,0))</f>
        <v>279.97</v>
      </c>
      <c r="I5111" s="12" t="str">
        <f aca="false">INDEX(Orders!$G$2:$G$3525,MATCH(B5111,Orders!$A$2:$A$3525,0))</f>
        <v>Returned</v>
      </c>
      <c r="J5111" s="16" t="n">
        <f aca="false">D5111*E5111*(1-F5111/100)</f>
        <v>419</v>
      </c>
      <c r="K5111" s="16" t="n">
        <f aca="false">D5111*H5111</f>
        <v>279.97</v>
      </c>
      <c r="L5111" s="16" t="n">
        <f aca="false">J5111-K5111</f>
        <v>139.03</v>
      </c>
    </row>
    <row r="5112" customFormat="false" ht="15" hidden="false" customHeight="false" outlineLevel="0" collapsed="false">
      <c r="A5112" s="12" t="n">
        <v>5111</v>
      </c>
      <c r="B5112" s="12" t="n">
        <v>2689</v>
      </c>
      <c r="C5112" s="12" t="n">
        <v>119</v>
      </c>
      <c r="D5112" s="12" t="n">
        <v>1</v>
      </c>
      <c r="E5112" s="16" t="n">
        <v>619</v>
      </c>
      <c r="F5112" s="12" t="n">
        <v>5</v>
      </c>
      <c r="G5112" s="12" t="str">
        <f aca="false">INDEX(Products!$C$2:$C$181,MATCH(C5112,Products!$A$2:$A$181,0))</f>
        <v>Beauty</v>
      </c>
      <c r="H5112" s="16" t="n">
        <f aca="false">INDEX(Products!$E$2:$E$181,MATCH(C5112,Products!$A$2:$A$181,0))</f>
        <v>343.46</v>
      </c>
      <c r="I5112" s="12" t="str">
        <f aca="false">INDEX(Orders!$G$2:$G$3525,MATCH(B5112,Orders!$A$2:$A$3525,0))</f>
        <v>Returned</v>
      </c>
      <c r="J5112" s="16" t="n">
        <f aca="false">D5112*E5112*(1-F5112/100)</f>
        <v>588.05</v>
      </c>
      <c r="K5112" s="16" t="n">
        <f aca="false">D5112*H5112</f>
        <v>343.46</v>
      </c>
      <c r="L5112" s="16" t="n">
        <f aca="false">J5112-K5112</f>
        <v>244.59</v>
      </c>
    </row>
    <row r="5113" customFormat="false" ht="15" hidden="false" customHeight="false" outlineLevel="0" collapsed="false">
      <c r="A5113" s="12" t="n">
        <v>5112</v>
      </c>
      <c r="B5113" s="12" t="n">
        <v>2690</v>
      </c>
      <c r="C5113" s="12" t="n">
        <v>133</v>
      </c>
      <c r="D5113" s="12" t="n">
        <v>1</v>
      </c>
      <c r="E5113" s="16" t="n">
        <v>3549</v>
      </c>
      <c r="F5113" s="12" t="n">
        <v>0</v>
      </c>
      <c r="G5113" s="12" t="str">
        <f aca="false">INDEX(Products!$C$2:$C$181,MATCH(C5113,Products!$A$2:$A$181,0))</f>
        <v>Sports &amp; Fitness</v>
      </c>
      <c r="H5113" s="16" t="n">
        <f aca="false">INDEX(Products!$E$2:$E$181,MATCH(C5113,Products!$A$2:$A$181,0))</f>
        <v>2477.75</v>
      </c>
      <c r="I5113" s="12" t="str">
        <f aca="false">INDEX(Orders!$G$2:$G$3525,MATCH(B5113,Orders!$A$2:$A$3525,0))</f>
        <v>Returned</v>
      </c>
      <c r="J5113" s="16" t="n">
        <f aca="false">D5113*E5113*(1-F5113/100)</f>
        <v>3549</v>
      </c>
      <c r="K5113" s="16" t="n">
        <f aca="false">D5113*H5113</f>
        <v>2477.75</v>
      </c>
      <c r="L5113" s="16" t="n">
        <f aca="false">J5113-K5113</f>
        <v>1071.25</v>
      </c>
    </row>
    <row r="5114" customFormat="false" ht="15" hidden="false" customHeight="false" outlineLevel="0" collapsed="false">
      <c r="A5114" s="12" t="n">
        <v>5113</v>
      </c>
      <c r="B5114" s="12" t="n">
        <v>2690</v>
      </c>
      <c r="C5114" s="12" t="n">
        <v>34</v>
      </c>
      <c r="D5114" s="12" t="n">
        <v>1</v>
      </c>
      <c r="E5114" s="16" t="n">
        <v>1059</v>
      </c>
      <c r="F5114" s="12" t="n">
        <v>0</v>
      </c>
      <c r="G5114" s="12" t="str">
        <f aca="false">INDEX(Products!$C$2:$C$181,MATCH(C5114,Products!$A$2:$A$181,0))</f>
        <v>Home &amp; Kitchen</v>
      </c>
      <c r="H5114" s="16" t="n">
        <f aca="false">INDEX(Products!$E$2:$E$181,MATCH(C5114,Products!$A$2:$A$181,0))</f>
        <v>752.36</v>
      </c>
      <c r="I5114" s="12" t="str">
        <f aca="false">INDEX(Orders!$G$2:$G$3525,MATCH(B5114,Orders!$A$2:$A$3525,0))</f>
        <v>Returned</v>
      </c>
      <c r="J5114" s="16" t="n">
        <f aca="false">D5114*E5114*(1-F5114/100)</f>
        <v>1059</v>
      </c>
      <c r="K5114" s="16" t="n">
        <f aca="false">D5114*H5114</f>
        <v>752.36</v>
      </c>
      <c r="L5114" s="16" t="n">
        <f aca="false">J5114-K5114</f>
        <v>306.64</v>
      </c>
    </row>
    <row r="5115" customFormat="false" ht="15" hidden="false" customHeight="false" outlineLevel="0" collapsed="false">
      <c r="A5115" s="12" t="n">
        <v>5114</v>
      </c>
      <c r="B5115" s="12" t="n">
        <v>2690</v>
      </c>
      <c r="C5115" s="12" t="n">
        <v>149</v>
      </c>
      <c r="D5115" s="12" t="n">
        <v>1</v>
      </c>
      <c r="E5115" s="16" t="n">
        <v>3149</v>
      </c>
      <c r="F5115" s="12" t="n">
        <v>0</v>
      </c>
      <c r="G5115" s="12" t="str">
        <f aca="false">INDEX(Products!$C$2:$C$181,MATCH(C5115,Products!$A$2:$A$181,0))</f>
        <v>Sports &amp; Fitness</v>
      </c>
      <c r="H5115" s="16" t="n">
        <f aca="false">INDEX(Products!$E$2:$E$181,MATCH(C5115,Products!$A$2:$A$181,0))</f>
        <v>1867.87</v>
      </c>
      <c r="I5115" s="12" t="str">
        <f aca="false">INDEX(Orders!$G$2:$G$3525,MATCH(B5115,Orders!$A$2:$A$3525,0))</f>
        <v>Returned</v>
      </c>
      <c r="J5115" s="16" t="n">
        <f aca="false">D5115*E5115*(1-F5115/100)</f>
        <v>3149</v>
      </c>
      <c r="K5115" s="16" t="n">
        <f aca="false">D5115*H5115</f>
        <v>1867.87</v>
      </c>
      <c r="L5115" s="16" t="n">
        <f aca="false">J5115-K5115</f>
        <v>1281.13</v>
      </c>
    </row>
    <row r="5116" customFormat="false" ht="15" hidden="false" customHeight="false" outlineLevel="0" collapsed="false">
      <c r="A5116" s="12" t="n">
        <v>5115</v>
      </c>
      <c r="B5116" s="12" t="n">
        <v>2690</v>
      </c>
      <c r="C5116" s="12" t="n">
        <v>122</v>
      </c>
      <c r="D5116" s="12" t="n">
        <v>1</v>
      </c>
      <c r="E5116" s="16" t="n">
        <v>3689</v>
      </c>
      <c r="F5116" s="12" t="n">
        <v>5</v>
      </c>
      <c r="G5116" s="12" t="str">
        <f aca="false">INDEX(Products!$C$2:$C$181,MATCH(C5116,Products!$A$2:$A$181,0))</f>
        <v>Sports &amp; Fitness</v>
      </c>
      <c r="H5116" s="16" t="n">
        <f aca="false">INDEX(Products!$E$2:$E$181,MATCH(C5116,Products!$A$2:$A$181,0))</f>
        <v>2302.05</v>
      </c>
      <c r="I5116" s="12" t="str">
        <f aca="false">INDEX(Orders!$G$2:$G$3525,MATCH(B5116,Orders!$A$2:$A$3525,0))</f>
        <v>Returned</v>
      </c>
      <c r="J5116" s="16" t="n">
        <f aca="false">D5116*E5116*(1-F5116/100)</f>
        <v>3504.55</v>
      </c>
      <c r="K5116" s="16" t="n">
        <f aca="false">D5116*H5116</f>
        <v>2302.05</v>
      </c>
      <c r="L5116" s="16" t="n">
        <f aca="false">J5116-K5116</f>
        <v>1202.5</v>
      </c>
    </row>
    <row r="5117" customFormat="false" ht="15" hidden="false" customHeight="false" outlineLevel="0" collapsed="false">
      <c r="A5117" s="12" t="n">
        <v>5116</v>
      </c>
      <c r="B5117" s="12" t="n">
        <v>2691</v>
      </c>
      <c r="C5117" s="12" t="n">
        <v>42</v>
      </c>
      <c r="D5117" s="12" t="n">
        <v>1</v>
      </c>
      <c r="E5117" s="16" t="n">
        <v>1929</v>
      </c>
      <c r="F5117" s="12" t="n">
        <v>0</v>
      </c>
      <c r="G5117" s="12" t="str">
        <f aca="false">INDEX(Products!$C$2:$C$181,MATCH(C5117,Products!$A$2:$A$181,0))</f>
        <v>Home &amp; Kitchen</v>
      </c>
      <c r="H5117" s="16" t="n">
        <f aca="false">INDEX(Products!$E$2:$E$181,MATCH(C5117,Products!$A$2:$A$181,0))</f>
        <v>1085.47</v>
      </c>
      <c r="I5117" s="12" t="str">
        <f aca="false">INDEX(Orders!$G$2:$G$3525,MATCH(B5117,Orders!$A$2:$A$3525,0))</f>
        <v>Delivered</v>
      </c>
      <c r="J5117" s="16" t="n">
        <f aca="false">D5117*E5117*(1-F5117/100)</f>
        <v>1929</v>
      </c>
      <c r="K5117" s="16" t="n">
        <f aca="false">D5117*H5117</f>
        <v>1085.47</v>
      </c>
      <c r="L5117" s="16" t="n">
        <f aca="false">J5117-K5117</f>
        <v>843.53</v>
      </c>
    </row>
    <row r="5118" customFormat="false" ht="15" hidden="false" customHeight="false" outlineLevel="0" collapsed="false">
      <c r="A5118" s="12" t="n">
        <v>5117</v>
      </c>
      <c r="B5118" s="12" t="n">
        <v>2691</v>
      </c>
      <c r="C5118" s="12" t="n">
        <v>147</v>
      </c>
      <c r="D5118" s="12" t="n">
        <v>1</v>
      </c>
      <c r="E5118" s="16" t="n">
        <v>3339</v>
      </c>
      <c r="F5118" s="12" t="n">
        <v>0</v>
      </c>
      <c r="G5118" s="12" t="str">
        <f aca="false">INDEX(Products!$C$2:$C$181,MATCH(C5118,Products!$A$2:$A$181,0))</f>
        <v>Sports &amp; Fitness</v>
      </c>
      <c r="H5118" s="16" t="n">
        <f aca="false">INDEX(Products!$E$2:$E$181,MATCH(C5118,Products!$A$2:$A$181,0))</f>
        <v>2076.99</v>
      </c>
      <c r="I5118" s="12" t="str">
        <f aca="false">INDEX(Orders!$G$2:$G$3525,MATCH(B5118,Orders!$A$2:$A$3525,0))</f>
        <v>Delivered</v>
      </c>
      <c r="J5118" s="16" t="n">
        <f aca="false">D5118*E5118*(1-F5118/100)</f>
        <v>3339</v>
      </c>
      <c r="K5118" s="16" t="n">
        <f aca="false">D5118*H5118</f>
        <v>2076.99</v>
      </c>
      <c r="L5118" s="16" t="n">
        <f aca="false">J5118-K5118</f>
        <v>1262.01</v>
      </c>
    </row>
    <row r="5119" customFormat="false" ht="15" hidden="false" customHeight="false" outlineLevel="0" collapsed="false">
      <c r="A5119" s="12" t="n">
        <v>5118</v>
      </c>
      <c r="B5119" s="12" t="n">
        <v>2692</v>
      </c>
      <c r="C5119" s="12" t="n">
        <v>64</v>
      </c>
      <c r="D5119" s="12" t="n">
        <v>1</v>
      </c>
      <c r="E5119" s="16" t="n">
        <v>2519</v>
      </c>
      <c r="F5119" s="12" t="n">
        <v>0</v>
      </c>
      <c r="G5119" s="12" t="str">
        <f aca="false">INDEX(Products!$C$2:$C$181,MATCH(C5119,Products!$A$2:$A$181,0))</f>
        <v>Fashion</v>
      </c>
      <c r="H5119" s="16" t="n">
        <f aca="false">INDEX(Products!$E$2:$E$181,MATCH(C5119,Products!$A$2:$A$181,0))</f>
        <v>1819.09</v>
      </c>
      <c r="I5119" s="12" t="str">
        <f aca="false">INDEX(Orders!$G$2:$G$3525,MATCH(B5119,Orders!$A$2:$A$3525,0))</f>
        <v>Delivered</v>
      </c>
      <c r="J5119" s="16" t="n">
        <f aca="false">D5119*E5119*(1-F5119/100)</f>
        <v>2519</v>
      </c>
      <c r="K5119" s="16" t="n">
        <f aca="false">D5119*H5119</f>
        <v>1819.09</v>
      </c>
      <c r="L5119" s="16" t="n">
        <f aca="false">J5119-K5119</f>
        <v>699.91</v>
      </c>
    </row>
    <row r="5120" customFormat="false" ht="15" hidden="false" customHeight="false" outlineLevel="0" collapsed="false">
      <c r="A5120" s="12" t="n">
        <v>5119</v>
      </c>
      <c r="B5120" s="12" t="n">
        <v>2692</v>
      </c>
      <c r="C5120" s="12" t="n">
        <v>114</v>
      </c>
      <c r="D5120" s="12" t="n">
        <v>1</v>
      </c>
      <c r="E5120" s="16" t="n">
        <v>1769</v>
      </c>
      <c r="F5120" s="12" t="n">
        <v>0</v>
      </c>
      <c r="G5120" s="12" t="str">
        <f aca="false">INDEX(Products!$C$2:$C$181,MATCH(C5120,Products!$A$2:$A$181,0))</f>
        <v>Beauty</v>
      </c>
      <c r="H5120" s="16" t="n">
        <f aca="false">INDEX(Products!$E$2:$E$181,MATCH(C5120,Products!$A$2:$A$181,0))</f>
        <v>1112.03</v>
      </c>
      <c r="I5120" s="12" t="str">
        <f aca="false">INDEX(Orders!$G$2:$G$3525,MATCH(B5120,Orders!$A$2:$A$3525,0))</f>
        <v>Delivered</v>
      </c>
      <c r="J5120" s="16" t="n">
        <f aca="false">D5120*E5120*(1-F5120/100)</f>
        <v>1769</v>
      </c>
      <c r="K5120" s="16" t="n">
        <f aca="false">D5120*H5120</f>
        <v>1112.03</v>
      </c>
      <c r="L5120" s="16" t="n">
        <f aca="false">J5120-K5120</f>
        <v>656.97</v>
      </c>
    </row>
    <row r="5121" customFormat="false" ht="15" hidden="false" customHeight="false" outlineLevel="0" collapsed="false">
      <c r="A5121" s="12" t="n">
        <v>5120</v>
      </c>
      <c r="B5121" s="12" t="n">
        <v>2693</v>
      </c>
      <c r="C5121" s="12" t="n">
        <v>92</v>
      </c>
      <c r="D5121" s="12" t="n">
        <v>1</v>
      </c>
      <c r="E5121" s="16" t="n">
        <v>1689</v>
      </c>
      <c r="F5121" s="12" t="n">
        <v>5</v>
      </c>
      <c r="G5121" s="12" t="str">
        <f aca="false">INDEX(Products!$C$2:$C$181,MATCH(C5121,Products!$A$2:$A$181,0))</f>
        <v>Beauty</v>
      </c>
      <c r="H5121" s="16" t="n">
        <f aca="false">INDEX(Products!$E$2:$E$181,MATCH(C5121,Products!$A$2:$A$181,0))</f>
        <v>1225.32</v>
      </c>
      <c r="I5121" s="12" t="str">
        <f aca="false">INDEX(Orders!$G$2:$G$3525,MATCH(B5121,Orders!$A$2:$A$3525,0))</f>
        <v>Returned</v>
      </c>
      <c r="J5121" s="16" t="n">
        <f aca="false">D5121*E5121*(1-F5121/100)</f>
        <v>1604.55</v>
      </c>
      <c r="K5121" s="16" t="n">
        <f aca="false">D5121*H5121</f>
        <v>1225.32</v>
      </c>
      <c r="L5121" s="16" t="n">
        <f aca="false">J5121-K5121</f>
        <v>379.23</v>
      </c>
    </row>
    <row r="5122" customFormat="false" ht="15" hidden="false" customHeight="false" outlineLevel="0" collapsed="false">
      <c r="A5122" s="12" t="n">
        <v>5121</v>
      </c>
      <c r="B5122" s="12" t="n">
        <v>2694</v>
      </c>
      <c r="C5122" s="12" t="n">
        <v>154</v>
      </c>
      <c r="D5122" s="12" t="n">
        <v>1</v>
      </c>
      <c r="E5122" s="16" t="n">
        <v>519</v>
      </c>
      <c r="F5122" s="12" t="n">
        <v>0</v>
      </c>
      <c r="G5122" s="12" t="str">
        <f aca="false">INDEX(Products!$C$2:$C$181,MATCH(C5122,Products!$A$2:$A$181,0))</f>
        <v>Books &amp; Stationery</v>
      </c>
      <c r="H5122" s="16" t="n">
        <f aca="false">INDEX(Products!$E$2:$E$181,MATCH(C5122,Products!$A$2:$A$181,0))</f>
        <v>318.97</v>
      </c>
      <c r="I5122" s="12" t="str">
        <f aca="false">INDEX(Orders!$G$2:$G$3525,MATCH(B5122,Orders!$A$2:$A$3525,0))</f>
        <v>Delivered</v>
      </c>
      <c r="J5122" s="16" t="n">
        <f aca="false">D5122*E5122*(1-F5122/100)</f>
        <v>519</v>
      </c>
      <c r="K5122" s="16" t="n">
        <f aca="false">D5122*H5122</f>
        <v>318.97</v>
      </c>
      <c r="L5122" s="16" t="n">
        <f aca="false">J5122-K5122</f>
        <v>200.03</v>
      </c>
    </row>
    <row r="5123" customFormat="false" ht="15" hidden="false" customHeight="false" outlineLevel="0" collapsed="false">
      <c r="A5123" s="12" t="n">
        <v>5122</v>
      </c>
      <c r="B5123" s="12" t="n">
        <v>2694</v>
      </c>
      <c r="C5123" s="12" t="n">
        <v>173</v>
      </c>
      <c r="D5123" s="12" t="n">
        <v>2</v>
      </c>
      <c r="E5123" s="16" t="n">
        <v>429</v>
      </c>
      <c r="F5123" s="12" t="n">
        <v>0</v>
      </c>
      <c r="G5123" s="12" t="str">
        <f aca="false">INDEX(Products!$C$2:$C$181,MATCH(C5123,Products!$A$2:$A$181,0))</f>
        <v>Books &amp; Stationery</v>
      </c>
      <c r="H5123" s="16" t="n">
        <f aca="false">INDEX(Products!$E$2:$E$181,MATCH(C5123,Products!$A$2:$A$181,0))</f>
        <v>288.79</v>
      </c>
      <c r="I5123" s="12" t="str">
        <f aca="false">INDEX(Orders!$G$2:$G$3525,MATCH(B5123,Orders!$A$2:$A$3525,0))</f>
        <v>Delivered</v>
      </c>
      <c r="J5123" s="16" t="n">
        <f aca="false">D5123*E5123*(1-F5123/100)</f>
        <v>858</v>
      </c>
      <c r="K5123" s="16" t="n">
        <f aca="false">D5123*H5123</f>
        <v>577.58</v>
      </c>
      <c r="L5123" s="16" t="n">
        <f aca="false">J5123-K5123</f>
        <v>280.42</v>
      </c>
    </row>
    <row r="5124" customFormat="false" ht="15" hidden="false" customHeight="false" outlineLevel="0" collapsed="false">
      <c r="A5124" s="12" t="n">
        <v>5123</v>
      </c>
      <c r="B5124" s="12" t="n">
        <v>2694</v>
      </c>
      <c r="C5124" s="12" t="n">
        <v>29</v>
      </c>
      <c r="D5124" s="12" t="n">
        <v>1</v>
      </c>
      <c r="E5124" s="16" t="n">
        <v>1269</v>
      </c>
      <c r="F5124" s="12" t="n">
        <v>0</v>
      </c>
      <c r="G5124" s="12" t="str">
        <f aca="false">INDEX(Products!$C$2:$C$181,MATCH(C5124,Products!$A$2:$A$181,0))</f>
        <v>Electronics</v>
      </c>
      <c r="H5124" s="16" t="n">
        <f aca="false">INDEX(Products!$E$2:$E$181,MATCH(C5124,Products!$A$2:$A$181,0))</f>
        <v>747.69</v>
      </c>
      <c r="I5124" s="12" t="str">
        <f aca="false">INDEX(Orders!$G$2:$G$3525,MATCH(B5124,Orders!$A$2:$A$3525,0))</f>
        <v>Delivered</v>
      </c>
      <c r="J5124" s="16" t="n">
        <f aca="false">D5124*E5124*(1-F5124/100)</f>
        <v>1269</v>
      </c>
      <c r="K5124" s="16" t="n">
        <f aca="false">D5124*H5124</f>
        <v>747.69</v>
      </c>
      <c r="L5124" s="16" t="n">
        <f aca="false">J5124-K5124</f>
        <v>521.31</v>
      </c>
    </row>
    <row r="5125" customFormat="false" ht="15" hidden="false" customHeight="false" outlineLevel="0" collapsed="false">
      <c r="A5125" s="12" t="n">
        <v>5124</v>
      </c>
      <c r="B5125" s="12" t="n">
        <v>2695</v>
      </c>
      <c r="C5125" s="12" t="n">
        <v>89</v>
      </c>
      <c r="D5125" s="12" t="n">
        <v>3</v>
      </c>
      <c r="E5125" s="16" t="n">
        <v>2179</v>
      </c>
      <c r="F5125" s="12" t="n">
        <v>15</v>
      </c>
      <c r="G5125" s="12" t="str">
        <f aca="false">INDEX(Products!$C$2:$C$181,MATCH(C5125,Products!$A$2:$A$181,0))</f>
        <v>Fashion</v>
      </c>
      <c r="H5125" s="16" t="n">
        <f aca="false">INDEX(Products!$E$2:$E$181,MATCH(C5125,Products!$A$2:$A$181,0))</f>
        <v>1366.99</v>
      </c>
      <c r="I5125" s="12" t="str">
        <f aca="false">INDEX(Orders!$G$2:$G$3525,MATCH(B5125,Orders!$A$2:$A$3525,0))</f>
        <v>Delivered</v>
      </c>
      <c r="J5125" s="16" t="n">
        <f aca="false">D5125*E5125*(1-F5125/100)</f>
        <v>5556.45</v>
      </c>
      <c r="K5125" s="16" t="n">
        <f aca="false">D5125*H5125</f>
        <v>4100.97</v>
      </c>
      <c r="L5125" s="16" t="n">
        <f aca="false">J5125-K5125</f>
        <v>1455.48</v>
      </c>
    </row>
    <row r="5126" customFormat="false" ht="15" hidden="false" customHeight="false" outlineLevel="0" collapsed="false">
      <c r="A5126" s="12" t="n">
        <v>5125</v>
      </c>
      <c r="B5126" s="12" t="n">
        <v>2696</v>
      </c>
      <c r="C5126" s="12" t="n">
        <v>136</v>
      </c>
      <c r="D5126" s="12" t="n">
        <v>1</v>
      </c>
      <c r="E5126" s="16" t="n">
        <v>3299</v>
      </c>
      <c r="F5126" s="12" t="n">
        <v>0</v>
      </c>
      <c r="G5126" s="12" t="str">
        <f aca="false">INDEX(Products!$C$2:$C$181,MATCH(C5126,Products!$A$2:$A$181,0))</f>
        <v>Sports &amp; Fitness</v>
      </c>
      <c r="H5126" s="16" t="n">
        <f aca="false">INDEX(Products!$E$2:$E$181,MATCH(C5126,Products!$A$2:$A$181,0))</f>
        <v>2348.96</v>
      </c>
      <c r="I5126" s="12" t="str">
        <f aca="false">INDEX(Orders!$G$2:$G$3525,MATCH(B5126,Orders!$A$2:$A$3525,0))</f>
        <v>Delivered</v>
      </c>
      <c r="J5126" s="16" t="n">
        <f aca="false">D5126*E5126*(1-F5126/100)</f>
        <v>3299</v>
      </c>
      <c r="K5126" s="16" t="n">
        <f aca="false">D5126*H5126</f>
        <v>2348.96</v>
      </c>
      <c r="L5126" s="16" t="n">
        <f aca="false">J5126-K5126</f>
        <v>950.04</v>
      </c>
    </row>
    <row r="5127" customFormat="false" ht="15" hidden="false" customHeight="false" outlineLevel="0" collapsed="false">
      <c r="A5127" s="12" t="n">
        <v>5126</v>
      </c>
      <c r="B5127" s="12" t="n">
        <v>2697</v>
      </c>
      <c r="C5127" s="12" t="n">
        <v>150</v>
      </c>
      <c r="D5127" s="12" t="n">
        <v>1</v>
      </c>
      <c r="E5127" s="16" t="n">
        <v>2599</v>
      </c>
      <c r="F5127" s="12" t="n">
        <v>0</v>
      </c>
      <c r="G5127" s="12" t="str">
        <f aca="false">INDEX(Products!$C$2:$C$181,MATCH(C5127,Products!$A$2:$A$181,0))</f>
        <v>Sports &amp; Fitness</v>
      </c>
      <c r="H5127" s="16" t="n">
        <f aca="false">INDEX(Products!$E$2:$E$181,MATCH(C5127,Products!$A$2:$A$181,0))</f>
        <v>1473.81</v>
      </c>
      <c r="I5127" s="12" t="str">
        <f aca="false">INDEX(Orders!$G$2:$G$3525,MATCH(B5127,Orders!$A$2:$A$3525,0))</f>
        <v>Delivered</v>
      </c>
      <c r="J5127" s="16" t="n">
        <f aca="false">D5127*E5127*(1-F5127/100)</f>
        <v>2599</v>
      </c>
      <c r="K5127" s="16" t="n">
        <f aca="false">D5127*H5127</f>
        <v>1473.81</v>
      </c>
      <c r="L5127" s="16" t="n">
        <f aca="false">J5127-K5127</f>
        <v>1125.19</v>
      </c>
    </row>
    <row r="5128" customFormat="false" ht="15" hidden="false" customHeight="false" outlineLevel="0" collapsed="false">
      <c r="A5128" s="12" t="n">
        <v>5127</v>
      </c>
      <c r="B5128" s="12" t="n">
        <v>2698</v>
      </c>
      <c r="C5128" s="12" t="n">
        <v>161</v>
      </c>
      <c r="D5128" s="12" t="n">
        <v>1</v>
      </c>
      <c r="E5128" s="16" t="n">
        <v>549</v>
      </c>
      <c r="F5128" s="12" t="n">
        <v>0</v>
      </c>
      <c r="G5128" s="12" t="str">
        <f aca="false">INDEX(Products!$C$2:$C$181,MATCH(C5128,Products!$A$2:$A$181,0))</f>
        <v>Books &amp; Stationery</v>
      </c>
      <c r="H5128" s="16" t="n">
        <f aca="false">INDEX(Products!$E$2:$E$181,MATCH(C5128,Products!$A$2:$A$181,0))</f>
        <v>380.41</v>
      </c>
      <c r="I5128" s="12" t="str">
        <f aca="false">INDEX(Orders!$G$2:$G$3525,MATCH(B5128,Orders!$A$2:$A$3525,0))</f>
        <v>Delivered</v>
      </c>
      <c r="J5128" s="16" t="n">
        <f aca="false">D5128*E5128*(1-F5128/100)</f>
        <v>549</v>
      </c>
      <c r="K5128" s="16" t="n">
        <f aca="false">D5128*H5128</f>
        <v>380.41</v>
      </c>
      <c r="L5128" s="16" t="n">
        <f aca="false">J5128-K5128</f>
        <v>168.59</v>
      </c>
    </row>
    <row r="5129" customFormat="false" ht="15" hidden="false" customHeight="false" outlineLevel="0" collapsed="false">
      <c r="A5129" s="12" t="n">
        <v>5128</v>
      </c>
      <c r="B5129" s="12" t="n">
        <v>2698</v>
      </c>
      <c r="C5129" s="12" t="n">
        <v>103</v>
      </c>
      <c r="D5129" s="12" t="n">
        <v>1</v>
      </c>
      <c r="E5129" s="16" t="n">
        <v>1159</v>
      </c>
      <c r="F5129" s="12" t="n">
        <v>0</v>
      </c>
      <c r="G5129" s="12" t="str">
        <f aca="false">INDEX(Products!$C$2:$C$181,MATCH(C5129,Products!$A$2:$A$181,0))</f>
        <v>Beauty</v>
      </c>
      <c r="H5129" s="16" t="n">
        <f aca="false">INDEX(Products!$E$2:$E$181,MATCH(C5129,Products!$A$2:$A$181,0))</f>
        <v>639.58</v>
      </c>
      <c r="I5129" s="12" t="str">
        <f aca="false">INDEX(Orders!$G$2:$G$3525,MATCH(B5129,Orders!$A$2:$A$3525,0))</f>
        <v>Delivered</v>
      </c>
      <c r="J5129" s="16" t="n">
        <f aca="false">D5129*E5129*(1-F5129/100)</f>
        <v>1159</v>
      </c>
      <c r="K5129" s="16" t="n">
        <f aca="false">D5129*H5129</f>
        <v>639.58</v>
      </c>
      <c r="L5129" s="16" t="n">
        <f aca="false">J5129-K5129</f>
        <v>519.42</v>
      </c>
    </row>
    <row r="5130" customFormat="false" ht="15" hidden="false" customHeight="false" outlineLevel="0" collapsed="false">
      <c r="A5130" s="12" t="n">
        <v>5129</v>
      </c>
      <c r="B5130" s="12" t="n">
        <v>2699</v>
      </c>
      <c r="C5130" s="12" t="n">
        <v>13</v>
      </c>
      <c r="D5130" s="12" t="n">
        <v>1</v>
      </c>
      <c r="E5130" s="16" t="n">
        <v>3179</v>
      </c>
      <c r="F5130" s="12" t="n">
        <v>0</v>
      </c>
      <c r="G5130" s="12" t="str">
        <f aca="false">INDEX(Products!$C$2:$C$181,MATCH(C5130,Products!$A$2:$A$181,0))</f>
        <v>Electronics</v>
      </c>
      <c r="H5130" s="16" t="n">
        <f aca="false">INDEX(Products!$E$2:$E$181,MATCH(C5130,Products!$A$2:$A$181,0))</f>
        <v>2247.66</v>
      </c>
      <c r="I5130" s="12" t="str">
        <f aca="false">INDEX(Orders!$G$2:$G$3525,MATCH(B5130,Orders!$A$2:$A$3525,0))</f>
        <v>Delivered</v>
      </c>
      <c r="J5130" s="16" t="n">
        <f aca="false">D5130*E5130*(1-F5130/100)</f>
        <v>3179</v>
      </c>
      <c r="K5130" s="16" t="n">
        <f aca="false">D5130*H5130</f>
        <v>2247.66</v>
      </c>
      <c r="L5130" s="16" t="n">
        <f aca="false">J5130-K5130</f>
        <v>931.34</v>
      </c>
    </row>
    <row r="5131" customFormat="false" ht="15" hidden="false" customHeight="false" outlineLevel="0" collapsed="false">
      <c r="A5131" s="12" t="n">
        <v>5130</v>
      </c>
      <c r="B5131" s="12" t="n">
        <v>2699</v>
      </c>
      <c r="C5131" s="12" t="n">
        <v>49</v>
      </c>
      <c r="D5131" s="12" t="n">
        <v>1</v>
      </c>
      <c r="E5131" s="16" t="n">
        <v>2809</v>
      </c>
      <c r="F5131" s="12" t="n">
        <v>0</v>
      </c>
      <c r="G5131" s="12" t="str">
        <f aca="false">INDEX(Products!$C$2:$C$181,MATCH(C5131,Products!$A$2:$A$181,0))</f>
        <v>Home &amp; Kitchen</v>
      </c>
      <c r="H5131" s="16" t="n">
        <f aca="false">INDEX(Products!$E$2:$E$181,MATCH(C5131,Products!$A$2:$A$181,0))</f>
        <v>1785.14</v>
      </c>
      <c r="I5131" s="12" t="str">
        <f aca="false">INDEX(Orders!$G$2:$G$3525,MATCH(B5131,Orders!$A$2:$A$3525,0))</f>
        <v>Delivered</v>
      </c>
      <c r="J5131" s="16" t="n">
        <f aca="false">D5131*E5131*(1-F5131/100)</f>
        <v>2809</v>
      </c>
      <c r="K5131" s="16" t="n">
        <f aca="false">D5131*H5131</f>
        <v>1785.14</v>
      </c>
      <c r="L5131" s="16" t="n">
        <f aca="false">J5131-K5131</f>
        <v>1023.86</v>
      </c>
    </row>
    <row r="5132" customFormat="false" ht="15" hidden="false" customHeight="false" outlineLevel="0" collapsed="false">
      <c r="A5132" s="12" t="n">
        <v>5131</v>
      </c>
      <c r="B5132" s="12" t="n">
        <v>2699</v>
      </c>
      <c r="C5132" s="12" t="n">
        <v>162</v>
      </c>
      <c r="D5132" s="12" t="n">
        <v>1</v>
      </c>
      <c r="E5132" s="16" t="n">
        <v>639</v>
      </c>
      <c r="F5132" s="12" t="n">
        <v>5</v>
      </c>
      <c r="G5132" s="12" t="str">
        <f aca="false">INDEX(Products!$C$2:$C$181,MATCH(C5132,Products!$A$2:$A$181,0))</f>
        <v>Books &amp; Stationery</v>
      </c>
      <c r="H5132" s="16" t="n">
        <f aca="false">INDEX(Products!$E$2:$E$181,MATCH(C5132,Products!$A$2:$A$181,0))</f>
        <v>387.23</v>
      </c>
      <c r="I5132" s="12" t="str">
        <f aca="false">INDEX(Orders!$G$2:$G$3525,MATCH(B5132,Orders!$A$2:$A$3525,0))</f>
        <v>Delivered</v>
      </c>
      <c r="J5132" s="16" t="n">
        <f aca="false">D5132*E5132*(1-F5132/100)</f>
        <v>607.05</v>
      </c>
      <c r="K5132" s="16" t="n">
        <f aca="false">D5132*H5132</f>
        <v>387.23</v>
      </c>
      <c r="L5132" s="16" t="n">
        <f aca="false">J5132-K5132</f>
        <v>219.82</v>
      </c>
    </row>
    <row r="5133" customFormat="false" ht="15" hidden="false" customHeight="false" outlineLevel="0" collapsed="false">
      <c r="A5133" s="12" t="n">
        <v>5132</v>
      </c>
      <c r="B5133" s="12" t="n">
        <v>2699</v>
      </c>
      <c r="C5133" s="12" t="n">
        <v>122</v>
      </c>
      <c r="D5133" s="12" t="n">
        <v>1</v>
      </c>
      <c r="E5133" s="16" t="n">
        <v>3689</v>
      </c>
      <c r="F5133" s="12" t="n">
        <v>0</v>
      </c>
      <c r="G5133" s="12" t="str">
        <f aca="false">INDEX(Products!$C$2:$C$181,MATCH(C5133,Products!$A$2:$A$181,0))</f>
        <v>Sports &amp; Fitness</v>
      </c>
      <c r="H5133" s="16" t="n">
        <f aca="false">INDEX(Products!$E$2:$E$181,MATCH(C5133,Products!$A$2:$A$181,0))</f>
        <v>2302.05</v>
      </c>
      <c r="I5133" s="12" t="str">
        <f aca="false">INDEX(Orders!$G$2:$G$3525,MATCH(B5133,Orders!$A$2:$A$3525,0))</f>
        <v>Delivered</v>
      </c>
      <c r="J5133" s="16" t="n">
        <f aca="false">D5133*E5133*(1-F5133/100)</f>
        <v>3689</v>
      </c>
      <c r="K5133" s="16" t="n">
        <f aca="false">D5133*H5133</f>
        <v>2302.05</v>
      </c>
      <c r="L5133" s="16" t="n">
        <f aca="false">J5133-K5133</f>
        <v>1386.95</v>
      </c>
    </row>
    <row r="5134" customFormat="false" ht="15" hidden="false" customHeight="false" outlineLevel="0" collapsed="false">
      <c r="A5134" s="12" t="n">
        <v>5133</v>
      </c>
      <c r="B5134" s="12" t="n">
        <v>2700</v>
      </c>
      <c r="C5134" s="12" t="n">
        <v>55</v>
      </c>
      <c r="D5134" s="12" t="n">
        <v>1</v>
      </c>
      <c r="E5134" s="16" t="n">
        <v>1459</v>
      </c>
      <c r="F5134" s="12" t="n">
        <v>20</v>
      </c>
      <c r="G5134" s="12" t="str">
        <f aca="false">INDEX(Products!$C$2:$C$181,MATCH(C5134,Products!$A$2:$A$181,0))</f>
        <v>Home &amp; Kitchen</v>
      </c>
      <c r="H5134" s="16" t="n">
        <f aca="false">INDEX(Products!$E$2:$E$181,MATCH(C5134,Products!$A$2:$A$181,0))</f>
        <v>824.91</v>
      </c>
      <c r="I5134" s="12" t="str">
        <f aca="false">INDEX(Orders!$G$2:$G$3525,MATCH(B5134,Orders!$A$2:$A$3525,0))</f>
        <v>Delivered</v>
      </c>
      <c r="J5134" s="16" t="n">
        <f aca="false">D5134*E5134*(1-F5134/100)</f>
        <v>1167.2</v>
      </c>
      <c r="K5134" s="16" t="n">
        <f aca="false">D5134*H5134</f>
        <v>824.91</v>
      </c>
      <c r="L5134" s="16" t="n">
        <f aca="false">J5134-K5134</f>
        <v>342.29</v>
      </c>
    </row>
    <row r="5135" customFormat="false" ht="15" hidden="false" customHeight="false" outlineLevel="0" collapsed="false">
      <c r="A5135" s="12" t="n">
        <v>5134</v>
      </c>
      <c r="B5135" s="12" t="n">
        <v>2700</v>
      </c>
      <c r="C5135" s="12" t="n">
        <v>139</v>
      </c>
      <c r="D5135" s="12" t="n">
        <v>1</v>
      </c>
      <c r="E5135" s="16" t="n">
        <v>3249</v>
      </c>
      <c r="F5135" s="12" t="n">
        <v>0</v>
      </c>
      <c r="G5135" s="12" t="str">
        <f aca="false">INDEX(Products!$C$2:$C$181,MATCH(C5135,Products!$A$2:$A$181,0))</f>
        <v>Sports &amp; Fitness</v>
      </c>
      <c r="H5135" s="16" t="n">
        <f aca="false">INDEX(Products!$E$2:$E$181,MATCH(C5135,Products!$A$2:$A$181,0))</f>
        <v>2209.3</v>
      </c>
      <c r="I5135" s="12" t="str">
        <f aca="false">INDEX(Orders!$G$2:$G$3525,MATCH(B5135,Orders!$A$2:$A$3525,0))</f>
        <v>Delivered</v>
      </c>
      <c r="J5135" s="16" t="n">
        <f aca="false">D5135*E5135*(1-F5135/100)</f>
        <v>3249</v>
      </c>
      <c r="K5135" s="16" t="n">
        <f aca="false">D5135*H5135</f>
        <v>2209.3</v>
      </c>
      <c r="L5135" s="16" t="n">
        <f aca="false">J5135-K5135</f>
        <v>1039.7</v>
      </c>
    </row>
    <row r="5136" customFormat="false" ht="15" hidden="false" customHeight="false" outlineLevel="0" collapsed="false">
      <c r="A5136" s="12" t="n">
        <v>5135</v>
      </c>
      <c r="B5136" s="12" t="n">
        <v>2701</v>
      </c>
      <c r="C5136" s="12" t="n">
        <v>135</v>
      </c>
      <c r="D5136" s="12" t="n">
        <v>1</v>
      </c>
      <c r="E5136" s="16" t="n">
        <v>1609</v>
      </c>
      <c r="F5136" s="12" t="n">
        <v>0</v>
      </c>
      <c r="G5136" s="12" t="str">
        <f aca="false">INDEX(Products!$C$2:$C$181,MATCH(C5136,Products!$A$2:$A$181,0))</f>
        <v>Sports &amp; Fitness</v>
      </c>
      <c r="H5136" s="16" t="n">
        <f aca="false">INDEX(Products!$E$2:$E$181,MATCH(C5136,Products!$A$2:$A$181,0))</f>
        <v>979.43</v>
      </c>
      <c r="I5136" s="12" t="str">
        <f aca="false">INDEX(Orders!$G$2:$G$3525,MATCH(B5136,Orders!$A$2:$A$3525,0))</f>
        <v>Cancelled</v>
      </c>
      <c r="J5136" s="16" t="n">
        <f aca="false">D5136*E5136*(1-F5136/100)</f>
        <v>1609</v>
      </c>
      <c r="K5136" s="16" t="n">
        <f aca="false">D5136*H5136</f>
        <v>979.43</v>
      </c>
      <c r="L5136" s="16" t="n">
        <f aca="false">J5136-K5136</f>
        <v>629.57</v>
      </c>
    </row>
    <row r="5137" customFormat="false" ht="15" hidden="false" customHeight="false" outlineLevel="0" collapsed="false">
      <c r="A5137" s="12" t="n">
        <v>5136</v>
      </c>
      <c r="B5137" s="12" t="n">
        <v>2701</v>
      </c>
      <c r="C5137" s="12" t="n">
        <v>72</v>
      </c>
      <c r="D5137" s="12" t="n">
        <v>1</v>
      </c>
      <c r="E5137" s="16" t="n">
        <v>1649</v>
      </c>
      <c r="F5137" s="12" t="n">
        <v>5</v>
      </c>
      <c r="G5137" s="12" t="str">
        <f aca="false">INDEX(Products!$C$2:$C$181,MATCH(C5137,Products!$A$2:$A$181,0))</f>
        <v>Fashion</v>
      </c>
      <c r="H5137" s="16" t="n">
        <f aca="false">INDEX(Products!$E$2:$E$181,MATCH(C5137,Products!$A$2:$A$181,0))</f>
        <v>1006.18</v>
      </c>
      <c r="I5137" s="12" t="str">
        <f aca="false">INDEX(Orders!$G$2:$G$3525,MATCH(B5137,Orders!$A$2:$A$3525,0))</f>
        <v>Cancelled</v>
      </c>
      <c r="J5137" s="16" t="n">
        <f aca="false">D5137*E5137*(1-F5137/100)</f>
        <v>1566.55</v>
      </c>
      <c r="K5137" s="16" t="n">
        <f aca="false">D5137*H5137</f>
        <v>1006.18</v>
      </c>
      <c r="L5137" s="16" t="n">
        <f aca="false">J5137-K5137</f>
        <v>560.37</v>
      </c>
    </row>
    <row r="5138" customFormat="false" ht="15" hidden="false" customHeight="false" outlineLevel="0" collapsed="false">
      <c r="A5138" s="12" t="n">
        <v>5137</v>
      </c>
      <c r="B5138" s="12" t="n">
        <v>2702</v>
      </c>
      <c r="C5138" s="12" t="n">
        <v>99</v>
      </c>
      <c r="D5138" s="12" t="n">
        <v>1</v>
      </c>
      <c r="E5138" s="16" t="n">
        <v>1359</v>
      </c>
      <c r="F5138" s="12" t="n">
        <v>0</v>
      </c>
      <c r="G5138" s="12" t="str">
        <f aca="false">INDEX(Products!$C$2:$C$181,MATCH(C5138,Products!$A$2:$A$181,0))</f>
        <v>Beauty</v>
      </c>
      <c r="H5138" s="16" t="n">
        <f aca="false">INDEX(Products!$E$2:$E$181,MATCH(C5138,Products!$A$2:$A$181,0))</f>
        <v>991.28</v>
      </c>
      <c r="I5138" s="12" t="str">
        <f aca="false">INDEX(Orders!$G$2:$G$3525,MATCH(B5138,Orders!$A$2:$A$3525,0))</f>
        <v>Delivered</v>
      </c>
      <c r="J5138" s="16" t="n">
        <f aca="false">D5138*E5138*(1-F5138/100)</f>
        <v>1359</v>
      </c>
      <c r="K5138" s="16" t="n">
        <f aca="false">D5138*H5138</f>
        <v>991.28</v>
      </c>
      <c r="L5138" s="16" t="n">
        <f aca="false">J5138-K5138</f>
        <v>367.72</v>
      </c>
    </row>
    <row r="5139" customFormat="false" ht="15" hidden="false" customHeight="false" outlineLevel="0" collapsed="false">
      <c r="A5139" s="12" t="n">
        <v>5138</v>
      </c>
      <c r="B5139" s="12" t="n">
        <v>2702</v>
      </c>
      <c r="C5139" s="12" t="n">
        <v>47</v>
      </c>
      <c r="D5139" s="12" t="n">
        <v>1</v>
      </c>
      <c r="E5139" s="16" t="n">
        <v>3909</v>
      </c>
      <c r="F5139" s="12" t="n">
        <v>10</v>
      </c>
      <c r="G5139" s="12" t="str">
        <f aca="false">INDEX(Products!$C$2:$C$181,MATCH(C5139,Products!$A$2:$A$181,0))</f>
        <v>Home &amp; Kitchen</v>
      </c>
      <c r="H5139" s="16" t="n">
        <f aca="false">INDEX(Products!$E$2:$E$181,MATCH(C5139,Products!$A$2:$A$181,0))</f>
        <v>2588.76</v>
      </c>
      <c r="I5139" s="12" t="str">
        <f aca="false">INDEX(Orders!$G$2:$G$3525,MATCH(B5139,Orders!$A$2:$A$3525,0))</f>
        <v>Delivered</v>
      </c>
      <c r="J5139" s="16" t="n">
        <f aca="false">D5139*E5139*(1-F5139/100)</f>
        <v>3518.1</v>
      </c>
      <c r="K5139" s="16" t="n">
        <f aca="false">D5139*H5139</f>
        <v>2588.76</v>
      </c>
      <c r="L5139" s="16" t="n">
        <f aca="false">J5139-K5139</f>
        <v>929.34</v>
      </c>
    </row>
    <row r="5140" customFormat="false" ht="15" hidden="false" customHeight="false" outlineLevel="0" collapsed="false">
      <c r="A5140" s="12" t="n">
        <v>5139</v>
      </c>
      <c r="B5140" s="12" t="n">
        <v>2703</v>
      </c>
      <c r="C5140" s="12" t="n">
        <v>32</v>
      </c>
      <c r="D5140" s="12" t="n">
        <v>1</v>
      </c>
      <c r="E5140" s="16" t="n">
        <v>4219</v>
      </c>
      <c r="F5140" s="12" t="n">
        <v>10</v>
      </c>
      <c r="G5140" s="12" t="str">
        <f aca="false">INDEX(Products!$C$2:$C$181,MATCH(C5140,Products!$A$2:$A$181,0))</f>
        <v>Home &amp; Kitchen</v>
      </c>
      <c r="H5140" s="16" t="n">
        <f aca="false">INDEX(Products!$E$2:$E$181,MATCH(C5140,Products!$A$2:$A$181,0))</f>
        <v>2621.48</v>
      </c>
      <c r="I5140" s="12" t="str">
        <f aca="false">INDEX(Orders!$G$2:$G$3525,MATCH(B5140,Orders!$A$2:$A$3525,0))</f>
        <v>Delivered</v>
      </c>
      <c r="J5140" s="16" t="n">
        <f aca="false">D5140*E5140*(1-F5140/100)</f>
        <v>3797.1</v>
      </c>
      <c r="K5140" s="16" t="n">
        <f aca="false">D5140*H5140</f>
        <v>2621.48</v>
      </c>
      <c r="L5140" s="16" t="n">
        <f aca="false">J5140-K5140</f>
        <v>1175.62</v>
      </c>
    </row>
    <row r="5141" customFormat="false" ht="15" hidden="false" customHeight="false" outlineLevel="0" collapsed="false">
      <c r="A5141" s="12" t="n">
        <v>5140</v>
      </c>
      <c r="B5141" s="12" t="n">
        <v>2704</v>
      </c>
      <c r="C5141" s="12" t="n">
        <v>79</v>
      </c>
      <c r="D5141" s="12" t="n">
        <v>1</v>
      </c>
      <c r="E5141" s="16" t="n">
        <v>2119</v>
      </c>
      <c r="F5141" s="12" t="n">
        <v>10</v>
      </c>
      <c r="G5141" s="12" t="str">
        <f aca="false">INDEX(Products!$C$2:$C$181,MATCH(C5141,Products!$A$2:$A$181,0))</f>
        <v>Fashion</v>
      </c>
      <c r="H5141" s="16" t="n">
        <f aca="false">INDEX(Products!$E$2:$E$181,MATCH(C5141,Products!$A$2:$A$181,0))</f>
        <v>1488.22</v>
      </c>
      <c r="I5141" s="12" t="str">
        <f aca="false">INDEX(Orders!$G$2:$G$3525,MATCH(B5141,Orders!$A$2:$A$3525,0))</f>
        <v>Delivered</v>
      </c>
      <c r="J5141" s="16" t="n">
        <f aca="false">D5141*E5141*(1-F5141/100)</f>
        <v>1907.1</v>
      </c>
      <c r="K5141" s="16" t="n">
        <f aca="false">D5141*H5141</f>
        <v>1488.22</v>
      </c>
      <c r="L5141" s="16" t="n">
        <f aca="false">J5141-K5141</f>
        <v>418.88</v>
      </c>
    </row>
    <row r="5142" customFormat="false" ht="15" hidden="false" customHeight="false" outlineLevel="0" collapsed="false">
      <c r="A5142" s="12" t="n">
        <v>5141</v>
      </c>
      <c r="B5142" s="12" t="n">
        <v>2704</v>
      </c>
      <c r="C5142" s="12" t="n">
        <v>169</v>
      </c>
      <c r="D5142" s="12" t="n">
        <v>1</v>
      </c>
      <c r="E5142" s="16" t="n">
        <v>789</v>
      </c>
      <c r="F5142" s="12" t="n">
        <v>0</v>
      </c>
      <c r="G5142" s="12" t="str">
        <f aca="false">INDEX(Products!$C$2:$C$181,MATCH(C5142,Products!$A$2:$A$181,0))</f>
        <v>Books &amp; Stationery</v>
      </c>
      <c r="H5142" s="16" t="n">
        <f aca="false">INDEX(Products!$E$2:$E$181,MATCH(C5142,Products!$A$2:$A$181,0))</f>
        <v>544.99</v>
      </c>
      <c r="I5142" s="12" t="str">
        <f aca="false">INDEX(Orders!$G$2:$G$3525,MATCH(B5142,Orders!$A$2:$A$3525,0))</f>
        <v>Delivered</v>
      </c>
      <c r="J5142" s="16" t="n">
        <f aca="false">D5142*E5142*(1-F5142/100)</f>
        <v>789</v>
      </c>
      <c r="K5142" s="16" t="n">
        <f aca="false">D5142*H5142</f>
        <v>544.99</v>
      </c>
      <c r="L5142" s="16" t="n">
        <f aca="false">J5142-K5142</f>
        <v>244.01</v>
      </c>
    </row>
    <row r="5143" customFormat="false" ht="15" hidden="false" customHeight="false" outlineLevel="0" collapsed="false">
      <c r="A5143" s="12" t="n">
        <v>5142</v>
      </c>
      <c r="B5143" s="12" t="n">
        <v>2705</v>
      </c>
      <c r="C5143" s="12" t="n">
        <v>171</v>
      </c>
      <c r="D5143" s="12" t="n">
        <v>1</v>
      </c>
      <c r="E5143" s="16" t="n">
        <v>499</v>
      </c>
      <c r="F5143" s="12" t="n">
        <v>0</v>
      </c>
      <c r="G5143" s="12" t="str">
        <f aca="false">INDEX(Products!$C$2:$C$181,MATCH(C5143,Products!$A$2:$A$181,0))</f>
        <v>Books &amp; Stationery</v>
      </c>
      <c r="H5143" s="16" t="n">
        <f aca="false">INDEX(Products!$E$2:$E$181,MATCH(C5143,Products!$A$2:$A$181,0))</f>
        <v>321.7</v>
      </c>
      <c r="I5143" s="12" t="str">
        <f aca="false">INDEX(Orders!$G$2:$G$3525,MATCH(B5143,Orders!$A$2:$A$3525,0))</f>
        <v>Delivered</v>
      </c>
      <c r="J5143" s="16" t="n">
        <f aca="false">D5143*E5143*(1-F5143/100)</f>
        <v>499</v>
      </c>
      <c r="K5143" s="16" t="n">
        <f aca="false">D5143*H5143</f>
        <v>321.7</v>
      </c>
      <c r="L5143" s="16" t="n">
        <f aca="false">J5143-K5143</f>
        <v>177.3</v>
      </c>
    </row>
    <row r="5144" customFormat="false" ht="15" hidden="false" customHeight="false" outlineLevel="0" collapsed="false">
      <c r="A5144" s="12" t="n">
        <v>5143</v>
      </c>
      <c r="B5144" s="12" t="n">
        <v>2706</v>
      </c>
      <c r="C5144" s="12" t="n">
        <v>85</v>
      </c>
      <c r="D5144" s="12" t="n">
        <v>1</v>
      </c>
      <c r="E5144" s="16" t="n">
        <v>419</v>
      </c>
      <c r="F5144" s="12" t="n">
        <v>0</v>
      </c>
      <c r="G5144" s="12" t="str">
        <f aca="false">INDEX(Products!$C$2:$C$181,MATCH(C5144,Products!$A$2:$A$181,0))</f>
        <v>Fashion</v>
      </c>
      <c r="H5144" s="16" t="n">
        <f aca="false">INDEX(Products!$E$2:$E$181,MATCH(C5144,Products!$A$2:$A$181,0))</f>
        <v>279.97</v>
      </c>
      <c r="I5144" s="12" t="str">
        <f aca="false">INDEX(Orders!$G$2:$G$3525,MATCH(B5144,Orders!$A$2:$A$3525,0))</f>
        <v>Returned</v>
      </c>
      <c r="J5144" s="16" t="n">
        <f aca="false">D5144*E5144*(1-F5144/100)</f>
        <v>419</v>
      </c>
      <c r="K5144" s="16" t="n">
        <f aca="false">D5144*H5144</f>
        <v>279.97</v>
      </c>
      <c r="L5144" s="16" t="n">
        <f aca="false">J5144-K5144</f>
        <v>139.03</v>
      </c>
    </row>
    <row r="5145" customFormat="false" ht="15" hidden="false" customHeight="false" outlineLevel="0" collapsed="false">
      <c r="A5145" s="12" t="n">
        <v>5144</v>
      </c>
      <c r="B5145" s="12" t="n">
        <v>2706</v>
      </c>
      <c r="C5145" s="12" t="n">
        <v>26</v>
      </c>
      <c r="D5145" s="12" t="n">
        <v>1</v>
      </c>
      <c r="E5145" s="16" t="n">
        <v>5849</v>
      </c>
      <c r="F5145" s="12" t="n">
        <v>0</v>
      </c>
      <c r="G5145" s="12" t="str">
        <f aca="false">INDEX(Products!$C$2:$C$181,MATCH(C5145,Products!$A$2:$A$181,0))</f>
        <v>Electronics</v>
      </c>
      <c r="H5145" s="16" t="n">
        <f aca="false">INDEX(Products!$E$2:$E$181,MATCH(C5145,Products!$A$2:$A$181,0))</f>
        <v>4123.7</v>
      </c>
      <c r="I5145" s="12" t="str">
        <f aca="false">INDEX(Orders!$G$2:$G$3525,MATCH(B5145,Orders!$A$2:$A$3525,0))</f>
        <v>Returned</v>
      </c>
      <c r="J5145" s="16" t="n">
        <f aca="false">D5145*E5145*(1-F5145/100)</f>
        <v>5849</v>
      </c>
      <c r="K5145" s="16" t="n">
        <f aca="false">D5145*H5145</f>
        <v>4123.7</v>
      </c>
      <c r="L5145" s="16" t="n">
        <f aca="false">J5145-K5145</f>
        <v>1725.3</v>
      </c>
    </row>
    <row r="5146" customFormat="false" ht="15" hidden="false" customHeight="false" outlineLevel="0" collapsed="false">
      <c r="A5146" s="12" t="n">
        <v>5145</v>
      </c>
      <c r="B5146" s="12" t="n">
        <v>2706</v>
      </c>
      <c r="C5146" s="12" t="n">
        <v>55</v>
      </c>
      <c r="D5146" s="12" t="n">
        <v>1</v>
      </c>
      <c r="E5146" s="16" t="n">
        <v>1459</v>
      </c>
      <c r="F5146" s="12" t="n">
        <v>0</v>
      </c>
      <c r="G5146" s="12" t="str">
        <f aca="false">INDEX(Products!$C$2:$C$181,MATCH(C5146,Products!$A$2:$A$181,0))</f>
        <v>Home &amp; Kitchen</v>
      </c>
      <c r="H5146" s="16" t="n">
        <f aca="false">INDEX(Products!$E$2:$E$181,MATCH(C5146,Products!$A$2:$A$181,0))</f>
        <v>824.91</v>
      </c>
      <c r="I5146" s="12" t="str">
        <f aca="false">INDEX(Orders!$G$2:$G$3525,MATCH(B5146,Orders!$A$2:$A$3525,0))</f>
        <v>Returned</v>
      </c>
      <c r="J5146" s="16" t="n">
        <f aca="false">D5146*E5146*(1-F5146/100)</f>
        <v>1459</v>
      </c>
      <c r="K5146" s="16" t="n">
        <f aca="false">D5146*H5146</f>
        <v>824.91</v>
      </c>
      <c r="L5146" s="16" t="n">
        <f aca="false">J5146-K5146</f>
        <v>634.09</v>
      </c>
    </row>
    <row r="5147" customFormat="false" ht="15" hidden="false" customHeight="false" outlineLevel="0" collapsed="false">
      <c r="A5147" s="12" t="n">
        <v>5146</v>
      </c>
      <c r="B5147" s="12" t="n">
        <v>2707</v>
      </c>
      <c r="C5147" s="12" t="n">
        <v>67</v>
      </c>
      <c r="D5147" s="12" t="n">
        <v>1</v>
      </c>
      <c r="E5147" s="16" t="n">
        <v>629</v>
      </c>
      <c r="F5147" s="12" t="n">
        <v>0</v>
      </c>
      <c r="G5147" s="12" t="str">
        <f aca="false">INDEX(Products!$C$2:$C$181,MATCH(C5147,Products!$A$2:$A$181,0))</f>
        <v>Fashion</v>
      </c>
      <c r="H5147" s="16" t="n">
        <f aca="false">INDEX(Products!$E$2:$E$181,MATCH(C5147,Products!$A$2:$A$181,0))</f>
        <v>388.42</v>
      </c>
      <c r="I5147" s="12" t="str">
        <f aca="false">INDEX(Orders!$G$2:$G$3525,MATCH(B5147,Orders!$A$2:$A$3525,0))</f>
        <v>Cancelled</v>
      </c>
      <c r="J5147" s="16" t="n">
        <f aca="false">D5147*E5147*(1-F5147/100)</f>
        <v>629</v>
      </c>
      <c r="K5147" s="16" t="n">
        <f aca="false">D5147*H5147</f>
        <v>388.42</v>
      </c>
      <c r="L5147" s="16" t="n">
        <f aca="false">J5147-K5147</f>
        <v>240.58</v>
      </c>
    </row>
    <row r="5148" customFormat="false" ht="15" hidden="false" customHeight="false" outlineLevel="0" collapsed="false">
      <c r="A5148" s="12" t="n">
        <v>5147</v>
      </c>
      <c r="B5148" s="12" t="n">
        <v>2707</v>
      </c>
      <c r="C5148" s="12" t="n">
        <v>20</v>
      </c>
      <c r="D5148" s="12" t="n">
        <v>1</v>
      </c>
      <c r="E5148" s="16" t="n">
        <v>4369</v>
      </c>
      <c r="F5148" s="12" t="n">
        <v>0</v>
      </c>
      <c r="G5148" s="12" t="str">
        <f aca="false">INDEX(Products!$C$2:$C$181,MATCH(C5148,Products!$A$2:$A$181,0))</f>
        <v>Electronics</v>
      </c>
      <c r="H5148" s="16" t="n">
        <f aca="false">INDEX(Products!$E$2:$E$181,MATCH(C5148,Products!$A$2:$A$181,0))</f>
        <v>2787.56</v>
      </c>
      <c r="I5148" s="12" t="str">
        <f aca="false">INDEX(Orders!$G$2:$G$3525,MATCH(B5148,Orders!$A$2:$A$3525,0))</f>
        <v>Cancelled</v>
      </c>
      <c r="J5148" s="16" t="n">
        <f aca="false">D5148*E5148*(1-F5148/100)</f>
        <v>4369</v>
      </c>
      <c r="K5148" s="16" t="n">
        <f aca="false">D5148*H5148</f>
        <v>2787.56</v>
      </c>
      <c r="L5148" s="16" t="n">
        <f aca="false">J5148-K5148</f>
        <v>1581.44</v>
      </c>
    </row>
    <row r="5149" customFormat="false" ht="15" hidden="false" customHeight="false" outlineLevel="0" collapsed="false">
      <c r="A5149" s="12" t="n">
        <v>5148</v>
      </c>
      <c r="B5149" s="12" t="n">
        <v>2708</v>
      </c>
      <c r="C5149" s="12" t="n">
        <v>14</v>
      </c>
      <c r="D5149" s="12" t="n">
        <v>1</v>
      </c>
      <c r="E5149" s="16" t="n">
        <v>1849</v>
      </c>
      <c r="F5149" s="12" t="n">
        <v>0</v>
      </c>
      <c r="G5149" s="12" t="str">
        <f aca="false">INDEX(Products!$C$2:$C$181,MATCH(C5149,Products!$A$2:$A$181,0))</f>
        <v>Electronics</v>
      </c>
      <c r="H5149" s="16" t="n">
        <f aca="false">INDEX(Products!$E$2:$E$181,MATCH(C5149,Products!$A$2:$A$181,0))</f>
        <v>1207.11</v>
      </c>
      <c r="I5149" s="12" t="str">
        <f aca="false">INDEX(Orders!$G$2:$G$3525,MATCH(B5149,Orders!$A$2:$A$3525,0))</f>
        <v>Delivered</v>
      </c>
      <c r="J5149" s="16" t="n">
        <f aca="false">D5149*E5149*(1-F5149/100)</f>
        <v>1849</v>
      </c>
      <c r="K5149" s="16" t="n">
        <f aca="false">D5149*H5149</f>
        <v>1207.11</v>
      </c>
      <c r="L5149" s="16" t="n">
        <f aca="false">J5149-K5149</f>
        <v>641.89</v>
      </c>
    </row>
    <row r="5150" customFormat="false" ht="15" hidden="false" customHeight="false" outlineLevel="0" collapsed="false">
      <c r="A5150" s="12" t="n">
        <v>5149</v>
      </c>
      <c r="B5150" s="12" t="n">
        <v>2708</v>
      </c>
      <c r="C5150" s="12" t="n">
        <v>79</v>
      </c>
      <c r="D5150" s="12" t="n">
        <v>2</v>
      </c>
      <c r="E5150" s="16" t="n">
        <v>2119</v>
      </c>
      <c r="F5150" s="12" t="n">
        <v>0</v>
      </c>
      <c r="G5150" s="12" t="str">
        <f aca="false">INDEX(Products!$C$2:$C$181,MATCH(C5150,Products!$A$2:$A$181,0))</f>
        <v>Fashion</v>
      </c>
      <c r="H5150" s="16" t="n">
        <f aca="false">INDEX(Products!$E$2:$E$181,MATCH(C5150,Products!$A$2:$A$181,0))</f>
        <v>1488.22</v>
      </c>
      <c r="I5150" s="12" t="str">
        <f aca="false">INDEX(Orders!$G$2:$G$3525,MATCH(B5150,Orders!$A$2:$A$3525,0))</f>
        <v>Delivered</v>
      </c>
      <c r="J5150" s="16" t="n">
        <f aca="false">D5150*E5150*(1-F5150/100)</f>
        <v>4238</v>
      </c>
      <c r="K5150" s="16" t="n">
        <f aca="false">D5150*H5150</f>
        <v>2976.44</v>
      </c>
      <c r="L5150" s="16" t="n">
        <f aca="false">J5150-K5150</f>
        <v>1261.56</v>
      </c>
    </row>
    <row r="5151" customFormat="false" ht="15" hidden="false" customHeight="false" outlineLevel="0" collapsed="false">
      <c r="A5151" s="12" t="n">
        <v>5150</v>
      </c>
      <c r="B5151" s="12" t="n">
        <v>2709</v>
      </c>
      <c r="C5151" s="12" t="n">
        <v>20</v>
      </c>
      <c r="D5151" s="12" t="n">
        <v>1</v>
      </c>
      <c r="E5151" s="16" t="n">
        <v>4369</v>
      </c>
      <c r="F5151" s="12" t="n">
        <v>0</v>
      </c>
      <c r="G5151" s="12" t="str">
        <f aca="false">INDEX(Products!$C$2:$C$181,MATCH(C5151,Products!$A$2:$A$181,0))</f>
        <v>Electronics</v>
      </c>
      <c r="H5151" s="16" t="n">
        <f aca="false">INDEX(Products!$E$2:$E$181,MATCH(C5151,Products!$A$2:$A$181,0))</f>
        <v>2787.56</v>
      </c>
      <c r="I5151" s="12" t="str">
        <f aca="false">INDEX(Orders!$G$2:$G$3525,MATCH(B5151,Orders!$A$2:$A$3525,0))</f>
        <v>Delivered</v>
      </c>
      <c r="J5151" s="16" t="n">
        <f aca="false">D5151*E5151*(1-F5151/100)</f>
        <v>4369</v>
      </c>
      <c r="K5151" s="16" t="n">
        <f aca="false">D5151*H5151</f>
        <v>2787.56</v>
      </c>
      <c r="L5151" s="16" t="n">
        <f aca="false">J5151-K5151</f>
        <v>1581.44</v>
      </c>
    </row>
    <row r="5152" customFormat="false" ht="15" hidden="false" customHeight="false" outlineLevel="0" collapsed="false">
      <c r="A5152" s="12" t="n">
        <v>5151</v>
      </c>
      <c r="B5152" s="12" t="n">
        <v>2709</v>
      </c>
      <c r="C5152" s="12" t="n">
        <v>89</v>
      </c>
      <c r="D5152" s="12" t="n">
        <v>1</v>
      </c>
      <c r="E5152" s="16" t="n">
        <v>2179</v>
      </c>
      <c r="F5152" s="12" t="n">
        <v>0</v>
      </c>
      <c r="G5152" s="12" t="str">
        <f aca="false">INDEX(Products!$C$2:$C$181,MATCH(C5152,Products!$A$2:$A$181,0))</f>
        <v>Fashion</v>
      </c>
      <c r="H5152" s="16" t="n">
        <f aca="false">INDEX(Products!$E$2:$E$181,MATCH(C5152,Products!$A$2:$A$181,0))</f>
        <v>1366.99</v>
      </c>
      <c r="I5152" s="12" t="str">
        <f aca="false">INDEX(Orders!$G$2:$G$3525,MATCH(B5152,Orders!$A$2:$A$3525,0))</f>
        <v>Delivered</v>
      </c>
      <c r="J5152" s="16" t="n">
        <f aca="false">D5152*E5152*(1-F5152/100)</f>
        <v>2179</v>
      </c>
      <c r="K5152" s="16" t="n">
        <f aca="false">D5152*H5152</f>
        <v>1366.99</v>
      </c>
      <c r="L5152" s="16" t="n">
        <f aca="false">J5152-K5152</f>
        <v>812.01</v>
      </c>
    </row>
    <row r="5153" customFormat="false" ht="15" hidden="false" customHeight="false" outlineLevel="0" collapsed="false">
      <c r="A5153" s="12" t="n">
        <v>5152</v>
      </c>
      <c r="B5153" s="12" t="n">
        <v>2709</v>
      </c>
      <c r="C5153" s="12" t="n">
        <v>139</v>
      </c>
      <c r="D5153" s="12" t="n">
        <v>1</v>
      </c>
      <c r="E5153" s="16" t="n">
        <v>3249</v>
      </c>
      <c r="F5153" s="12" t="n">
        <v>0</v>
      </c>
      <c r="G5153" s="12" t="str">
        <f aca="false">INDEX(Products!$C$2:$C$181,MATCH(C5153,Products!$A$2:$A$181,0))</f>
        <v>Sports &amp; Fitness</v>
      </c>
      <c r="H5153" s="16" t="n">
        <f aca="false">INDEX(Products!$E$2:$E$181,MATCH(C5153,Products!$A$2:$A$181,0))</f>
        <v>2209.3</v>
      </c>
      <c r="I5153" s="12" t="str">
        <f aca="false">INDEX(Orders!$G$2:$G$3525,MATCH(B5153,Orders!$A$2:$A$3525,0))</f>
        <v>Delivered</v>
      </c>
      <c r="J5153" s="16" t="n">
        <f aca="false">D5153*E5153*(1-F5153/100)</f>
        <v>3249</v>
      </c>
      <c r="K5153" s="16" t="n">
        <f aca="false">D5153*H5153</f>
        <v>2209.3</v>
      </c>
      <c r="L5153" s="16" t="n">
        <f aca="false">J5153-K5153</f>
        <v>1039.7</v>
      </c>
    </row>
    <row r="5154" customFormat="false" ht="15" hidden="false" customHeight="false" outlineLevel="0" collapsed="false">
      <c r="A5154" s="12" t="n">
        <v>5153</v>
      </c>
      <c r="B5154" s="12" t="n">
        <v>2710</v>
      </c>
      <c r="C5154" s="12" t="n">
        <v>38</v>
      </c>
      <c r="D5154" s="12" t="n">
        <v>3</v>
      </c>
      <c r="E5154" s="16" t="n">
        <v>3659</v>
      </c>
      <c r="F5154" s="12" t="n">
        <v>0</v>
      </c>
      <c r="G5154" s="12" t="str">
        <f aca="false">INDEX(Products!$C$2:$C$181,MATCH(C5154,Products!$A$2:$A$181,0))</f>
        <v>Home &amp; Kitchen</v>
      </c>
      <c r="H5154" s="16" t="n">
        <f aca="false">INDEX(Products!$E$2:$E$181,MATCH(C5154,Products!$A$2:$A$181,0))</f>
        <v>2545.94</v>
      </c>
      <c r="I5154" s="12" t="str">
        <f aca="false">INDEX(Orders!$G$2:$G$3525,MATCH(B5154,Orders!$A$2:$A$3525,0))</f>
        <v>Delivered</v>
      </c>
      <c r="J5154" s="16" t="n">
        <f aca="false">D5154*E5154*(1-F5154/100)</f>
        <v>10977</v>
      </c>
      <c r="K5154" s="16" t="n">
        <f aca="false">D5154*H5154</f>
        <v>7637.82</v>
      </c>
      <c r="L5154" s="16" t="n">
        <f aca="false">J5154-K5154</f>
        <v>3339.18</v>
      </c>
    </row>
    <row r="5155" customFormat="false" ht="15" hidden="false" customHeight="false" outlineLevel="0" collapsed="false">
      <c r="A5155" s="12" t="n">
        <v>5154</v>
      </c>
      <c r="B5155" s="12" t="n">
        <v>2710</v>
      </c>
      <c r="C5155" s="12" t="n">
        <v>60</v>
      </c>
      <c r="D5155" s="12" t="n">
        <v>1</v>
      </c>
      <c r="E5155" s="16" t="n">
        <v>4519</v>
      </c>
      <c r="F5155" s="12" t="n">
        <v>0</v>
      </c>
      <c r="G5155" s="12" t="str">
        <f aca="false">INDEX(Products!$C$2:$C$181,MATCH(C5155,Products!$A$2:$A$181,0))</f>
        <v>Home &amp; Kitchen</v>
      </c>
      <c r="H5155" s="16" t="n">
        <f aca="false">INDEX(Products!$E$2:$E$181,MATCH(C5155,Products!$A$2:$A$181,0))</f>
        <v>2972.91</v>
      </c>
      <c r="I5155" s="12" t="str">
        <f aca="false">INDEX(Orders!$G$2:$G$3525,MATCH(B5155,Orders!$A$2:$A$3525,0))</f>
        <v>Delivered</v>
      </c>
      <c r="J5155" s="16" t="n">
        <f aca="false">D5155*E5155*(1-F5155/100)</f>
        <v>4519</v>
      </c>
      <c r="K5155" s="16" t="n">
        <f aca="false">D5155*H5155</f>
        <v>2972.91</v>
      </c>
      <c r="L5155" s="16" t="n">
        <f aca="false">J5155-K5155</f>
        <v>1546.09</v>
      </c>
    </row>
    <row r="5156" customFormat="false" ht="15" hidden="false" customHeight="false" outlineLevel="0" collapsed="false">
      <c r="A5156" s="12" t="n">
        <v>5155</v>
      </c>
      <c r="B5156" s="12" t="n">
        <v>2710</v>
      </c>
      <c r="C5156" s="12" t="n">
        <v>122</v>
      </c>
      <c r="D5156" s="12" t="n">
        <v>1</v>
      </c>
      <c r="E5156" s="16" t="n">
        <v>3689</v>
      </c>
      <c r="F5156" s="12" t="n">
        <v>0</v>
      </c>
      <c r="G5156" s="12" t="str">
        <f aca="false">INDEX(Products!$C$2:$C$181,MATCH(C5156,Products!$A$2:$A$181,0))</f>
        <v>Sports &amp; Fitness</v>
      </c>
      <c r="H5156" s="16" t="n">
        <f aca="false">INDEX(Products!$E$2:$E$181,MATCH(C5156,Products!$A$2:$A$181,0))</f>
        <v>2302.05</v>
      </c>
      <c r="I5156" s="12" t="str">
        <f aca="false">INDEX(Orders!$G$2:$G$3525,MATCH(B5156,Orders!$A$2:$A$3525,0))</f>
        <v>Delivered</v>
      </c>
      <c r="J5156" s="16" t="n">
        <f aca="false">D5156*E5156*(1-F5156/100)</f>
        <v>3689</v>
      </c>
      <c r="K5156" s="16" t="n">
        <f aca="false">D5156*H5156</f>
        <v>2302.05</v>
      </c>
      <c r="L5156" s="16" t="n">
        <f aca="false">J5156-K5156</f>
        <v>1386.95</v>
      </c>
    </row>
    <row r="5157" customFormat="false" ht="15" hidden="false" customHeight="false" outlineLevel="0" collapsed="false">
      <c r="A5157" s="12" t="n">
        <v>5156</v>
      </c>
      <c r="B5157" s="12" t="n">
        <v>2711</v>
      </c>
      <c r="C5157" s="12" t="n">
        <v>94</v>
      </c>
      <c r="D5157" s="12" t="n">
        <v>1</v>
      </c>
      <c r="E5157" s="16" t="n">
        <v>1509</v>
      </c>
      <c r="F5157" s="12" t="n">
        <v>0</v>
      </c>
      <c r="G5157" s="12" t="str">
        <f aca="false">INDEX(Products!$C$2:$C$181,MATCH(C5157,Products!$A$2:$A$181,0))</f>
        <v>Beauty</v>
      </c>
      <c r="H5157" s="16" t="n">
        <f aca="false">INDEX(Products!$E$2:$E$181,MATCH(C5157,Products!$A$2:$A$181,0))</f>
        <v>997.51</v>
      </c>
      <c r="I5157" s="12" t="str">
        <f aca="false">INDEX(Orders!$G$2:$G$3525,MATCH(B5157,Orders!$A$2:$A$3525,0))</f>
        <v>Delivered</v>
      </c>
      <c r="J5157" s="16" t="n">
        <f aca="false">D5157*E5157*(1-F5157/100)</f>
        <v>1509</v>
      </c>
      <c r="K5157" s="16" t="n">
        <f aca="false">D5157*H5157</f>
        <v>997.51</v>
      </c>
      <c r="L5157" s="16" t="n">
        <f aca="false">J5157-K5157</f>
        <v>511.49</v>
      </c>
    </row>
    <row r="5158" customFormat="false" ht="15" hidden="false" customHeight="false" outlineLevel="0" collapsed="false">
      <c r="A5158" s="12" t="n">
        <v>5157</v>
      </c>
      <c r="B5158" s="12" t="n">
        <v>2711</v>
      </c>
      <c r="C5158" s="12" t="n">
        <v>70</v>
      </c>
      <c r="D5158" s="12" t="n">
        <v>1</v>
      </c>
      <c r="E5158" s="16" t="n">
        <v>1289</v>
      </c>
      <c r="F5158" s="12" t="n">
        <v>0</v>
      </c>
      <c r="G5158" s="12" t="str">
        <f aca="false">INDEX(Products!$C$2:$C$181,MATCH(C5158,Products!$A$2:$A$181,0))</f>
        <v>Fashion</v>
      </c>
      <c r="H5158" s="16" t="n">
        <f aca="false">INDEX(Products!$E$2:$E$181,MATCH(C5158,Products!$A$2:$A$181,0))</f>
        <v>959.48</v>
      </c>
      <c r="I5158" s="12" t="str">
        <f aca="false">INDEX(Orders!$G$2:$G$3525,MATCH(B5158,Orders!$A$2:$A$3525,0))</f>
        <v>Delivered</v>
      </c>
      <c r="J5158" s="16" t="n">
        <f aca="false">D5158*E5158*(1-F5158/100)</f>
        <v>1289</v>
      </c>
      <c r="K5158" s="16" t="n">
        <f aca="false">D5158*H5158</f>
        <v>959.48</v>
      </c>
      <c r="L5158" s="16" t="n">
        <f aca="false">J5158-K5158</f>
        <v>329.52</v>
      </c>
    </row>
    <row r="5159" customFormat="false" ht="15" hidden="false" customHeight="false" outlineLevel="0" collapsed="false">
      <c r="A5159" s="12" t="n">
        <v>5158</v>
      </c>
      <c r="B5159" s="12" t="n">
        <v>2711</v>
      </c>
      <c r="C5159" s="12" t="n">
        <v>173</v>
      </c>
      <c r="D5159" s="12" t="n">
        <v>1</v>
      </c>
      <c r="E5159" s="16" t="n">
        <v>429</v>
      </c>
      <c r="F5159" s="12" t="n">
        <v>0</v>
      </c>
      <c r="G5159" s="12" t="str">
        <f aca="false">INDEX(Products!$C$2:$C$181,MATCH(C5159,Products!$A$2:$A$181,0))</f>
        <v>Books &amp; Stationery</v>
      </c>
      <c r="H5159" s="16" t="n">
        <f aca="false">INDEX(Products!$E$2:$E$181,MATCH(C5159,Products!$A$2:$A$181,0))</f>
        <v>288.79</v>
      </c>
      <c r="I5159" s="12" t="str">
        <f aca="false">INDEX(Orders!$G$2:$G$3525,MATCH(B5159,Orders!$A$2:$A$3525,0))</f>
        <v>Delivered</v>
      </c>
      <c r="J5159" s="16" t="n">
        <f aca="false">D5159*E5159*(1-F5159/100)</f>
        <v>429</v>
      </c>
      <c r="K5159" s="16" t="n">
        <f aca="false">D5159*H5159</f>
        <v>288.79</v>
      </c>
      <c r="L5159" s="16" t="n">
        <f aca="false">J5159-K5159</f>
        <v>140.21</v>
      </c>
    </row>
    <row r="5160" customFormat="false" ht="15" hidden="false" customHeight="false" outlineLevel="0" collapsed="false">
      <c r="A5160" s="12" t="n">
        <v>5159</v>
      </c>
      <c r="B5160" s="12" t="n">
        <v>2712</v>
      </c>
      <c r="C5160" s="12" t="n">
        <v>144</v>
      </c>
      <c r="D5160" s="12" t="n">
        <v>1</v>
      </c>
      <c r="E5160" s="16" t="n">
        <v>2009</v>
      </c>
      <c r="F5160" s="12" t="n">
        <v>5</v>
      </c>
      <c r="G5160" s="12" t="str">
        <f aca="false">INDEX(Products!$C$2:$C$181,MATCH(C5160,Products!$A$2:$A$181,0))</f>
        <v>Sports &amp; Fitness</v>
      </c>
      <c r="H5160" s="16" t="n">
        <f aca="false">INDEX(Products!$E$2:$E$181,MATCH(C5160,Products!$A$2:$A$181,0))</f>
        <v>1322.98</v>
      </c>
      <c r="I5160" s="12" t="str">
        <f aca="false">INDEX(Orders!$G$2:$G$3525,MATCH(B5160,Orders!$A$2:$A$3525,0))</f>
        <v>Delivered</v>
      </c>
      <c r="J5160" s="16" t="n">
        <f aca="false">D5160*E5160*(1-F5160/100)</f>
        <v>1908.55</v>
      </c>
      <c r="K5160" s="16" t="n">
        <f aca="false">D5160*H5160</f>
        <v>1322.98</v>
      </c>
      <c r="L5160" s="16" t="n">
        <f aca="false">J5160-K5160</f>
        <v>585.57</v>
      </c>
    </row>
    <row r="5161" customFormat="false" ht="15" hidden="false" customHeight="false" outlineLevel="0" collapsed="false">
      <c r="A5161" s="12" t="n">
        <v>5160</v>
      </c>
      <c r="B5161" s="12" t="n">
        <v>2713</v>
      </c>
      <c r="C5161" s="12" t="n">
        <v>152</v>
      </c>
      <c r="D5161" s="12" t="n">
        <v>1</v>
      </c>
      <c r="E5161" s="16" t="n">
        <v>539</v>
      </c>
      <c r="F5161" s="12" t="n">
        <v>20</v>
      </c>
      <c r="G5161" s="12" t="str">
        <f aca="false">INDEX(Products!$C$2:$C$181,MATCH(C5161,Products!$A$2:$A$181,0))</f>
        <v>Books &amp; Stationery</v>
      </c>
      <c r="H5161" s="16" t="n">
        <f aca="false">INDEX(Products!$E$2:$E$181,MATCH(C5161,Products!$A$2:$A$181,0))</f>
        <v>365.16</v>
      </c>
      <c r="I5161" s="12" t="str">
        <f aca="false">INDEX(Orders!$G$2:$G$3525,MATCH(B5161,Orders!$A$2:$A$3525,0))</f>
        <v>Delivered</v>
      </c>
      <c r="J5161" s="16" t="n">
        <f aca="false">D5161*E5161*(1-F5161/100)</f>
        <v>431.2</v>
      </c>
      <c r="K5161" s="16" t="n">
        <f aca="false">D5161*H5161</f>
        <v>365.16</v>
      </c>
      <c r="L5161" s="16" t="n">
        <f aca="false">J5161-K5161</f>
        <v>66.04</v>
      </c>
    </row>
    <row r="5162" customFormat="false" ht="15" hidden="false" customHeight="false" outlineLevel="0" collapsed="false">
      <c r="A5162" s="12" t="n">
        <v>5161</v>
      </c>
      <c r="B5162" s="12" t="n">
        <v>2714</v>
      </c>
      <c r="C5162" s="12" t="n">
        <v>29</v>
      </c>
      <c r="D5162" s="12" t="n">
        <v>1</v>
      </c>
      <c r="E5162" s="16" t="n">
        <v>1269</v>
      </c>
      <c r="F5162" s="12" t="n">
        <v>10</v>
      </c>
      <c r="G5162" s="12" t="str">
        <f aca="false">INDEX(Products!$C$2:$C$181,MATCH(C5162,Products!$A$2:$A$181,0))</f>
        <v>Electronics</v>
      </c>
      <c r="H5162" s="16" t="n">
        <f aca="false">INDEX(Products!$E$2:$E$181,MATCH(C5162,Products!$A$2:$A$181,0))</f>
        <v>747.69</v>
      </c>
      <c r="I5162" s="12" t="str">
        <f aca="false">INDEX(Orders!$G$2:$G$3525,MATCH(B5162,Orders!$A$2:$A$3525,0))</f>
        <v>Delivered</v>
      </c>
      <c r="J5162" s="16" t="n">
        <f aca="false">D5162*E5162*(1-F5162/100)</f>
        <v>1142.1</v>
      </c>
      <c r="K5162" s="16" t="n">
        <f aca="false">D5162*H5162</f>
        <v>747.69</v>
      </c>
      <c r="L5162" s="16" t="n">
        <f aca="false">J5162-K5162</f>
        <v>394.41</v>
      </c>
    </row>
    <row r="5163" customFormat="false" ht="15" hidden="false" customHeight="false" outlineLevel="0" collapsed="false">
      <c r="A5163" s="12" t="n">
        <v>5162</v>
      </c>
      <c r="B5163" s="12" t="n">
        <v>2714</v>
      </c>
      <c r="C5163" s="12" t="n">
        <v>78</v>
      </c>
      <c r="D5163" s="12" t="n">
        <v>1</v>
      </c>
      <c r="E5163" s="16" t="n">
        <v>2969</v>
      </c>
      <c r="F5163" s="12" t="n">
        <v>0</v>
      </c>
      <c r="G5163" s="12" t="str">
        <f aca="false">INDEX(Products!$C$2:$C$181,MATCH(C5163,Products!$A$2:$A$181,0))</f>
        <v>Fashion</v>
      </c>
      <c r="H5163" s="16" t="n">
        <f aca="false">INDEX(Products!$E$2:$E$181,MATCH(C5163,Products!$A$2:$A$181,0))</f>
        <v>1776.68</v>
      </c>
      <c r="I5163" s="12" t="str">
        <f aca="false">INDEX(Orders!$G$2:$G$3525,MATCH(B5163,Orders!$A$2:$A$3525,0))</f>
        <v>Delivered</v>
      </c>
      <c r="J5163" s="16" t="n">
        <f aca="false">D5163*E5163*(1-F5163/100)</f>
        <v>2969</v>
      </c>
      <c r="K5163" s="16" t="n">
        <f aca="false">D5163*H5163</f>
        <v>1776.68</v>
      </c>
      <c r="L5163" s="16" t="n">
        <f aca="false">J5163-K5163</f>
        <v>1192.32</v>
      </c>
    </row>
    <row r="5164" customFormat="false" ht="15" hidden="false" customHeight="false" outlineLevel="0" collapsed="false">
      <c r="A5164" s="12" t="n">
        <v>5163</v>
      </c>
      <c r="B5164" s="12" t="n">
        <v>2715</v>
      </c>
      <c r="C5164" s="12" t="n">
        <v>126</v>
      </c>
      <c r="D5164" s="12" t="n">
        <v>1</v>
      </c>
      <c r="E5164" s="16" t="n">
        <v>1359</v>
      </c>
      <c r="F5164" s="12" t="n">
        <v>0</v>
      </c>
      <c r="G5164" s="12" t="str">
        <f aca="false">INDEX(Products!$C$2:$C$181,MATCH(C5164,Products!$A$2:$A$181,0))</f>
        <v>Sports &amp; Fitness</v>
      </c>
      <c r="H5164" s="16" t="n">
        <f aca="false">INDEX(Products!$E$2:$E$181,MATCH(C5164,Products!$A$2:$A$181,0))</f>
        <v>852.12</v>
      </c>
      <c r="I5164" s="12" t="str">
        <f aca="false">INDEX(Orders!$G$2:$G$3525,MATCH(B5164,Orders!$A$2:$A$3525,0))</f>
        <v>Delivered</v>
      </c>
      <c r="J5164" s="16" t="n">
        <f aca="false">D5164*E5164*(1-F5164/100)</f>
        <v>1359</v>
      </c>
      <c r="K5164" s="16" t="n">
        <f aca="false">D5164*H5164</f>
        <v>852.12</v>
      </c>
      <c r="L5164" s="16" t="n">
        <f aca="false">J5164-K5164</f>
        <v>506.88</v>
      </c>
    </row>
    <row r="5165" customFormat="false" ht="15" hidden="false" customHeight="false" outlineLevel="0" collapsed="false">
      <c r="A5165" s="12" t="n">
        <v>5164</v>
      </c>
      <c r="B5165" s="12" t="n">
        <v>2715</v>
      </c>
      <c r="C5165" s="12" t="n">
        <v>8</v>
      </c>
      <c r="D5165" s="12" t="n">
        <v>1</v>
      </c>
      <c r="E5165" s="16" t="n">
        <v>1759</v>
      </c>
      <c r="F5165" s="12" t="n">
        <v>0</v>
      </c>
      <c r="G5165" s="12" t="str">
        <f aca="false">INDEX(Products!$C$2:$C$181,MATCH(C5165,Products!$A$2:$A$181,0))</f>
        <v>Electronics</v>
      </c>
      <c r="H5165" s="16" t="n">
        <f aca="false">INDEX(Products!$E$2:$E$181,MATCH(C5165,Products!$A$2:$A$181,0))</f>
        <v>1031.97</v>
      </c>
      <c r="I5165" s="12" t="str">
        <f aca="false">INDEX(Orders!$G$2:$G$3525,MATCH(B5165,Orders!$A$2:$A$3525,0))</f>
        <v>Delivered</v>
      </c>
      <c r="J5165" s="16" t="n">
        <f aca="false">D5165*E5165*(1-F5165/100)</f>
        <v>1759</v>
      </c>
      <c r="K5165" s="16" t="n">
        <f aca="false">D5165*H5165</f>
        <v>1031.97</v>
      </c>
      <c r="L5165" s="16" t="n">
        <f aca="false">J5165-K5165</f>
        <v>727.03</v>
      </c>
    </row>
    <row r="5166" customFormat="false" ht="15" hidden="false" customHeight="false" outlineLevel="0" collapsed="false">
      <c r="A5166" s="12" t="n">
        <v>5165</v>
      </c>
      <c r="B5166" s="12" t="n">
        <v>2715</v>
      </c>
      <c r="C5166" s="12" t="n">
        <v>19</v>
      </c>
      <c r="D5166" s="12" t="n">
        <v>1</v>
      </c>
      <c r="E5166" s="16" t="n">
        <v>2389</v>
      </c>
      <c r="F5166" s="12" t="n">
        <v>10</v>
      </c>
      <c r="G5166" s="12" t="str">
        <f aca="false">INDEX(Products!$C$2:$C$181,MATCH(C5166,Products!$A$2:$A$181,0))</f>
        <v>Electronics</v>
      </c>
      <c r="H5166" s="16" t="n">
        <f aca="false">INDEX(Products!$E$2:$E$181,MATCH(C5166,Products!$A$2:$A$181,0))</f>
        <v>1360.62</v>
      </c>
      <c r="I5166" s="12" t="str">
        <f aca="false">INDEX(Orders!$G$2:$G$3525,MATCH(B5166,Orders!$A$2:$A$3525,0))</f>
        <v>Delivered</v>
      </c>
      <c r="J5166" s="16" t="n">
        <f aca="false">D5166*E5166*(1-F5166/100)</f>
        <v>2150.1</v>
      </c>
      <c r="K5166" s="16" t="n">
        <f aca="false">D5166*H5166</f>
        <v>1360.62</v>
      </c>
      <c r="L5166" s="16" t="n">
        <f aca="false">J5166-K5166</f>
        <v>789.48</v>
      </c>
    </row>
    <row r="5167" customFormat="false" ht="15" hidden="false" customHeight="false" outlineLevel="0" collapsed="false">
      <c r="A5167" s="12" t="n">
        <v>5166</v>
      </c>
      <c r="B5167" s="12" t="n">
        <v>2716</v>
      </c>
      <c r="C5167" s="12" t="n">
        <v>43</v>
      </c>
      <c r="D5167" s="12" t="n">
        <v>1</v>
      </c>
      <c r="E5167" s="16" t="n">
        <v>1839</v>
      </c>
      <c r="F5167" s="12" t="n">
        <v>5</v>
      </c>
      <c r="G5167" s="12" t="str">
        <f aca="false">INDEX(Products!$C$2:$C$181,MATCH(C5167,Products!$A$2:$A$181,0))</f>
        <v>Home &amp; Kitchen</v>
      </c>
      <c r="H5167" s="16" t="n">
        <f aca="false">INDEX(Products!$E$2:$E$181,MATCH(C5167,Products!$A$2:$A$181,0))</f>
        <v>1131.05</v>
      </c>
      <c r="I5167" s="12" t="str">
        <f aca="false">INDEX(Orders!$G$2:$G$3525,MATCH(B5167,Orders!$A$2:$A$3525,0))</f>
        <v>Delivered</v>
      </c>
      <c r="J5167" s="16" t="n">
        <f aca="false">D5167*E5167*(1-F5167/100)</f>
        <v>1747.05</v>
      </c>
      <c r="K5167" s="16" t="n">
        <f aca="false">D5167*H5167</f>
        <v>1131.05</v>
      </c>
      <c r="L5167" s="16" t="n">
        <f aca="false">J5167-K5167</f>
        <v>616</v>
      </c>
    </row>
    <row r="5168" customFormat="false" ht="15" hidden="false" customHeight="false" outlineLevel="0" collapsed="false">
      <c r="A5168" s="12" t="n">
        <v>5167</v>
      </c>
      <c r="B5168" s="12" t="n">
        <v>2717</v>
      </c>
      <c r="C5168" s="12" t="n">
        <v>70</v>
      </c>
      <c r="D5168" s="12" t="n">
        <v>1</v>
      </c>
      <c r="E5168" s="16" t="n">
        <v>1289</v>
      </c>
      <c r="F5168" s="12" t="n">
        <v>10</v>
      </c>
      <c r="G5168" s="12" t="str">
        <f aca="false">INDEX(Products!$C$2:$C$181,MATCH(C5168,Products!$A$2:$A$181,0))</f>
        <v>Fashion</v>
      </c>
      <c r="H5168" s="16" t="n">
        <f aca="false">INDEX(Products!$E$2:$E$181,MATCH(C5168,Products!$A$2:$A$181,0))</f>
        <v>959.48</v>
      </c>
      <c r="I5168" s="12" t="str">
        <f aca="false">INDEX(Orders!$G$2:$G$3525,MATCH(B5168,Orders!$A$2:$A$3525,0))</f>
        <v>Returned</v>
      </c>
      <c r="J5168" s="16" t="n">
        <f aca="false">D5168*E5168*(1-F5168/100)</f>
        <v>1160.1</v>
      </c>
      <c r="K5168" s="16" t="n">
        <f aca="false">D5168*H5168</f>
        <v>959.48</v>
      </c>
      <c r="L5168" s="16" t="n">
        <f aca="false">J5168-K5168</f>
        <v>200.62</v>
      </c>
    </row>
    <row r="5169" customFormat="false" ht="15" hidden="false" customHeight="false" outlineLevel="0" collapsed="false">
      <c r="A5169" s="12" t="n">
        <v>5168</v>
      </c>
      <c r="B5169" s="12" t="n">
        <v>2717</v>
      </c>
      <c r="C5169" s="12" t="n">
        <v>19</v>
      </c>
      <c r="D5169" s="12" t="n">
        <v>1</v>
      </c>
      <c r="E5169" s="16" t="n">
        <v>2389</v>
      </c>
      <c r="F5169" s="12" t="n">
        <v>0</v>
      </c>
      <c r="G5169" s="12" t="str">
        <f aca="false">INDEX(Products!$C$2:$C$181,MATCH(C5169,Products!$A$2:$A$181,0))</f>
        <v>Electronics</v>
      </c>
      <c r="H5169" s="16" t="n">
        <f aca="false">INDEX(Products!$E$2:$E$181,MATCH(C5169,Products!$A$2:$A$181,0))</f>
        <v>1360.62</v>
      </c>
      <c r="I5169" s="12" t="str">
        <f aca="false">INDEX(Orders!$G$2:$G$3525,MATCH(B5169,Orders!$A$2:$A$3525,0))</f>
        <v>Returned</v>
      </c>
      <c r="J5169" s="16" t="n">
        <f aca="false">D5169*E5169*(1-F5169/100)</f>
        <v>2389</v>
      </c>
      <c r="K5169" s="16" t="n">
        <f aca="false">D5169*H5169</f>
        <v>1360.62</v>
      </c>
      <c r="L5169" s="16" t="n">
        <f aca="false">J5169-K5169</f>
        <v>1028.38</v>
      </c>
    </row>
    <row r="5170" customFormat="false" ht="15" hidden="false" customHeight="false" outlineLevel="0" collapsed="false">
      <c r="A5170" s="12" t="n">
        <v>5169</v>
      </c>
      <c r="B5170" s="12" t="n">
        <v>2717</v>
      </c>
      <c r="C5170" s="12" t="n">
        <v>9</v>
      </c>
      <c r="D5170" s="12" t="n">
        <v>2</v>
      </c>
      <c r="E5170" s="16" t="n">
        <v>2389</v>
      </c>
      <c r="F5170" s="12" t="n">
        <v>0</v>
      </c>
      <c r="G5170" s="12" t="str">
        <f aca="false">INDEX(Products!$C$2:$C$181,MATCH(C5170,Products!$A$2:$A$181,0))</f>
        <v>Electronics</v>
      </c>
      <c r="H5170" s="16" t="n">
        <f aca="false">INDEX(Products!$E$2:$E$181,MATCH(C5170,Products!$A$2:$A$181,0))</f>
        <v>1564.68</v>
      </c>
      <c r="I5170" s="12" t="str">
        <f aca="false">INDEX(Orders!$G$2:$G$3525,MATCH(B5170,Orders!$A$2:$A$3525,0))</f>
        <v>Returned</v>
      </c>
      <c r="J5170" s="16" t="n">
        <f aca="false">D5170*E5170*(1-F5170/100)</f>
        <v>4778</v>
      </c>
      <c r="K5170" s="16" t="n">
        <f aca="false">D5170*H5170</f>
        <v>3129.36</v>
      </c>
      <c r="L5170" s="16" t="n">
        <f aca="false">J5170-K5170</f>
        <v>1648.64</v>
      </c>
    </row>
    <row r="5171" customFormat="false" ht="15" hidden="false" customHeight="false" outlineLevel="0" collapsed="false">
      <c r="A5171" s="12" t="n">
        <v>5170</v>
      </c>
      <c r="B5171" s="12" t="n">
        <v>2718</v>
      </c>
      <c r="C5171" s="12" t="n">
        <v>179</v>
      </c>
      <c r="D5171" s="12" t="n">
        <v>1</v>
      </c>
      <c r="E5171" s="16" t="n">
        <v>129</v>
      </c>
      <c r="F5171" s="12" t="n">
        <v>20</v>
      </c>
      <c r="G5171" s="12" t="str">
        <f aca="false">INDEX(Products!$C$2:$C$181,MATCH(C5171,Products!$A$2:$A$181,0))</f>
        <v>Books &amp; Stationery</v>
      </c>
      <c r="H5171" s="16" t="n">
        <f aca="false">INDEX(Products!$E$2:$E$181,MATCH(C5171,Products!$A$2:$A$181,0))</f>
        <v>86.06</v>
      </c>
      <c r="I5171" s="12" t="str">
        <f aca="false">INDEX(Orders!$G$2:$G$3525,MATCH(B5171,Orders!$A$2:$A$3525,0))</f>
        <v>Delivered</v>
      </c>
      <c r="J5171" s="16" t="n">
        <f aca="false">D5171*E5171*(1-F5171/100)</f>
        <v>103.2</v>
      </c>
      <c r="K5171" s="16" t="n">
        <f aca="false">D5171*H5171</f>
        <v>86.06</v>
      </c>
      <c r="L5171" s="16" t="n">
        <f aca="false">J5171-K5171</f>
        <v>17.14</v>
      </c>
    </row>
    <row r="5172" customFormat="false" ht="15" hidden="false" customHeight="false" outlineLevel="0" collapsed="false">
      <c r="A5172" s="12" t="n">
        <v>5171</v>
      </c>
      <c r="B5172" s="12" t="n">
        <v>2719</v>
      </c>
      <c r="C5172" s="12" t="n">
        <v>99</v>
      </c>
      <c r="D5172" s="12" t="n">
        <v>1</v>
      </c>
      <c r="E5172" s="16" t="n">
        <v>1359</v>
      </c>
      <c r="F5172" s="12" t="n">
        <v>15</v>
      </c>
      <c r="G5172" s="12" t="str">
        <f aca="false">INDEX(Products!$C$2:$C$181,MATCH(C5172,Products!$A$2:$A$181,0))</f>
        <v>Beauty</v>
      </c>
      <c r="H5172" s="16" t="n">
        <f aca="false">INDEX(Products!$E$2:$E$181,MATCH(C5172,Products!$A$2:$A$181,0))</f>
        <v>991.28</v>
      </c>
      <c r="I5172" s="12" t="str">
        <f aca="false">INDEX(Orders!$G$2:$G$3525,MATCH(B5172,Orders!$A$2:$A$3525,0))</f>
        <v>Delivered</v>
      </c>
      <c r="J5172" s="16" t="n">
        <f aca="false">D5172*E5172*(1-F5172/100)</f>
        <v>1155.15</v>
      </c>
      <c r="K5172" s="16" t="n">
        <f aca="false">D5172*H5172</f>
        <v>991.28</v>
      </c>
      <c r="L5172" s="16" t="n">
        <f aca="false">J5172-K5172</f>
        <v>163.87</v>
      </c>
    </row>
    <row r="5173" customFormat="false" ht="15" hidden="false" customHeight="false" outlineLevel="0" collapsed="false">
      <c r="A5173" s="12" t="n">
        <v>5172</v>
      </c>
      <c r="B5173" s="12" t="n">
        <v>2720</v>
      </c>
      <c r="C5173" s="12" t="n">
        <v>71</v>
      </c>
      <c r="D5173" s="12" t="n">
        <v>1</v>
      </c>
      <c r="E5173" s="16" t="n">
        <v>2909</v>
      </c>
      <c r="F5173" s="12" t="n">
        <v>0</v>
      </c>
      <c r="G5173" s="12" t="str">
        <f aca="false">INDEX(Products!$C$2:$C$181,MATCH(C5173,Products!$A$2:$A$181,0))</f>
        <v>Fashion</v>
      </c>
      <c r="H5173" s="16" t="n">
        <f aca="false">INDEX(Products!$E$2:$E$181,MATCH(C5173,Products!$A$2:$A$181,0))</f>
        <v>1746.44</v>
      </c>
      <c r="I5173" s="12" t="str">
        <f aca="false">INDEX(Orders!$G$2:$G$3525,MATCH(B5173,Orders!$A$2:$A$3525,0))</f>
        <v>Delivered</v>
      </c>
      <c r="J5173" s="16" t="n">
        <f aca="false">D5173*E5173*(1-F5173/100)</f>
        <v>2909</v>
      </c>
      <c r="K5173" s="16" t="n">
        <f aca="false">D5173*H5173</f>
        <v>1746.44</v>
      </c>
      <c r="L5173" s="16" t="n">
        <f aca="false">J5173-K5173</f>
        <v>1162.56</v>
      </c>
    </row>
    <row r="5174" customFormat="false" ht="15" hidden="false" customHeight="false" outlineLevel="0" collapsed="false">
      <c r="A5174" s="12" t="n">
        <v>5173</v>
      </c>
      <c r="B5174" s="12" t="n">
        <v>2721</v>
      </c>
      <c r="C5174" s="12" t="n">
        <v>149</v>
      </c>
      <c r="D5174" s="12" t="n">
        <v>1</v>
      </c>
      <c r="E5174" s="16" t="n">
        <v>3149</v>
      </c>
      <c r="F5174" s="12" t="n">
        <v>0</v>
      </c>
      <c r="G5174" s="12" t="str">
        <f aca="false">INDEX(Products!$C$2:$C$181,MATCH(C5174,Products!$A$2:$A$181,0))</f>
        <v>Sports &amp; Fitness</v>
      </c>
      <c r="H5174" s="16" t="n">
        <f aca="false">INDEX(Products!$E$2:$E$181,MATCH(C5174,Products!$A$2:$A$181,0))</f>
        <v>1867.87</v>
      </c>
      <c r="I5174" s="12" t="str">
        <f aca="false">INDEX(Orders!$G$2:$G$3525,MATCH(B5174,Orders!$A$2:$A$3525,0))</f>
        <v>Delivered</v>
      </c>
      <c r="J5174" s="16" t="n">
        <f aca="false">D5174*E5174*(1-F5174/100)</f>
        <v>3149</v>
      </c>
      <c r="K5174" s="16" t="n">
        <f aca="false">D5174*H5174</f>
        <v>1867.87</v>
      </c>
      <c r="L5174" s="16" t="n">
        <f aca="false">J5174-K5174</f>
        <v>1281.13</v>
      </c>
    </row>
    <row r="5175" customFormat="false" ht="15" hidden="false" customHeight="false" outlineLevel="0" collapsed="false">
      <c r="A5175" s="12" t="n">
        <v>5174</v>
      </c>
      <c r="B5175" s="12" t="n">
        <v>2721</v>
      </c>
      <c r="C5175" s="12" t="n">
        <v>163</v>
      </c>
      <c r="D5175" s="12" t="n">
        <v>2</v>
      </c>
      <c r="E5175" s="16" t="n">
        <v>869</v>
      </c>
      <c r="F5175" s="12" t="n">
        <v>0</v>
      </c>
      <c r="G5175" s="12" t="str">
        <f aca="false">INDEX(Products!$C$2:$C$181,MATCH(C5175,Products!$A$2:$A$181,0))</f>
        <v>Books &amp; Stationery</v>
      </c>
      <c r="H5175" s="16" t="n">
        <f aca="false">INDEX(Products!$E$2:$E$181,MATCH(C5175,Products!$A$2:$A$181,0))</f>
        <v>606.2</v>
      </c>
      <c r="I5175" s="12" t="str">
        <f aca="false">INDEX(Orders!$G$2:$G$3525,MATCH(B5175,Orders!$A$2:$A$3525,0))</f>
        <v>Delivered</v>
      </c>
      <c r="J5175" s="16" t="n">
        <f aca="false">D5175*E5175*(1-F5175/100)</f>
        <v>1738</v>
      </c>
      <c r="K5175" s="16" t="n">
        <f aca="false">D5175*H5175</f>
        <v>1212.4</v>
      </c>
      <c r="L5175" s="16" t="n">
        <f aca="false">J5175-K5175</f>
        <v>525.6</v>
      </c>
    </row>
    <row r="5176" customFormat="false" ht="15" hidden="false" customHeight="false" outlineLevel="0" collapsed="false">
      <c r="A5176" s="12" t="n">
        <v>5175</v>
      </c>
      <c r="B5176" s="12" t="n">
        <v>2721</v>
      </c>
      <c r="C5176" s="12" t="n">
        <v>22</v>
      </c>
      <c r="D5176" s="12" t="n">
        <v>1</v>
      </c>
      <c r="E5176" s="16" t="n">
        <v>989</v>
      </c>
      <c r="F5176" s="12" t="n">
        <v>0</v>
      </c>
      <c r="G5176" s="12" t="str">
        <f aca="false">INDEX(Products!$C$2:$C$181,MATCH(C5176,Products!$A$2:$A$181,0))</f>
        <v>Electronics</v>
      </c>
      <c r="H5176" s="16" t="n">
        <f aca="false">INDEX(Products!$E$2:$E$181,MATCH(C5176,Products!$A$2:$A$181,0))</f>
        <v>723.81</v>
      </c>
      <c r="I5176" s="12" t="str">
        <f aca="false">INDEX(Orders!$G$2:$G$3525,MATCH(B5176,Orders!$A$2:$A$3525,0))</f>
        <v>Delivered</v>
      </c>
      <c r="J5176" s="16" t="n">
        <f aca="false">D5176*E5176*(1-F5176/100)</f>
        <v>989</v>
      </c>
      <c r="K5176" s="16" t="n">
        <f aca="false">D5176*H5176</f>
        <v>723.81</v>
      </c>
      <c r="L5176" s="16" t="n">
        <f aca="false">J5176-K5176</f>
        <v>265.19</v>
      </c>
    </row>
    <row r="5177" customFormat="false" ht="15" hidden="false" customHeight="false" outlineLevel="0" collapsed="false">
      <c r="A5177" s="12" t="n">
        <v>5176</v>
      </c>
      <c r="B5177" s="12" t="n">
        <v>2722</v>
      </c>
      <c r="C5177" s="12" t="n">
        <v>89</v>
      </c>
      <c r="D5177" s="12" t="n">
        <v>1</v>
      </c>
      <c r="E5177" s="16" t="n">
        <v>2179</v>
      </c>
      <c r="F5177" s="12" t="n">
        <v>0</v>
      </c>
      <c r="G5177" s="12" t="str">
        <f aca="false">INDEX(Products!$C$2:$C$181,MATCH(C5177,Products!$A$2:$A$181,0))</f>
        <v>Fashion</v>
      </c>
      <c r="H5177" s="16" t="n">
        <f aca="false">INDEX(Products!$E$2:$E$181,MATCH(C5177,Products!$A$2:$A$181,0))</f>
        <v>1366.99</v>
      </c>
      <c r="I5177" s="12" t="str">
        <f aca="false">INDEX(Orders!$G$2:$G$3525,MATCH(B5177,Orders!$A$2:$A$3525,0))</f>
        <v>Delivered</v>
      </c>
      <c r="J5177" s="16" t="n">
        <f aca="false">D5177*E5177*(1-F5177/100)</f>
        <v>2179</v>
      </c>
      <c r="K5177" s="16" t="n">
        <f aca="false">D5177*H5177</f>
        <v>1366.99</v>
      </c>
      <c r="L5177" s="16" t="n">
        <f aca="false">J5177-K5177</f>
        <v>812.01</v>
      </c>
    </row>
    <row r="5178" customFormat="false" ht="15" hidden="false" customHeight="false" outlineLevel="0" collapsed="false">
      <c r="A5178" s="12" t="n">
        <v>5177</v>
      </c>
      <c r="B5178" s="12" t="n">
        <v>2722</v>
      </c>
      <c r="C5178" s="12" t="n">
        <v>36</v>
      </c>
      <c r="D5178" s="12" t="n">
        <v>1</v>
      </c>
      <c r="E5178" s="16" t="n">
        <v>3959</v>
      </c>
      <c r="F5178" s="12" t="n">
        <v>0</v>
      </c>
      <c r="G5178" s="12" t="str">
        <f aca="false">INDEX(Products!$C$2:$C$181,MATCH(C5178,Products!$A$2:$A$181,0))</f>
        <v>Home &amp; Kitchen</v>
      </c>
      <c r="H5178" s="16" t="n">
        <f aca="false">INDEX(Products!$E$2:$E$181,MATCH(C5178,Products!$A$2:$A$181,0))</f>
        <v>2334.79</v>
      </c>
      <c r="I5178" s="12" t="str">
        <f aca="false">INDEX(Orders!$G$2:$G$3525,MATCH(B5178,Orders!$A$2:$A$3525,0))</f>
        <v>Delivered</v>
      </c>
      <c r="J5178" s="16" t="n">
        <f aca="false">D5178*E5178*(1-F5178/100)</f>
        <v>3959</v>
      </c>
      <c r="K5178" s="16" t="n">
        <f aca="false">D5178*H5178</f>
        <v>2334.79</v>
      </c>
      <c r="L5178" s="16" t="n">
        <f aca="false">J5178-K5178</f>
        <v>1624.21</v>
      </c>
    </row>
    <row r="5179" customFormat="false" ht="15" hidden="false" customHeight="false" outlineLevel="0" collapsed="false">
      <c r="A5179" s="12" t="n">
        <v>5178</v>
      </c>
      <c r="B5179" s="12" t="n">
        <v>2722</v>
      </c>
      <c r="C5179" s="12" t="n">
        <v>64</v>
      </c>
      <c r="D5179" s="12" t="n">
        <v>2</v>
      </c>
      <c r="E5179" s="16" t="n">
        <v>2519</v>
      </c>
      <c r="F5179" s="12" t="n">
        <v>0</v>
      </c>
      <c r="G5179" s="12" t="str">
        <f aca="false">INDEX(Products!$C$2:$C$181,MATCH(C5179,Products!$A$2:$A$181,0))</f>
        <v>Fashion</v>
      </c>
      <c r="H5179" s="16" t="n">
        <f aca="false">INDEX(Products!$E$2:$E$181,MATCH(C5179,Products!$A$2:$A$181,0))</f>
        <v>1819.09</v>
      </c>
      <c r="I5179" s="12" t="str">
        <f aca="false">INDEX(Orders!$G$2:$G$3525,MATCH(B5179,Orders!$A$2:$A$3525,0))</f>
        <v>Delivered</v>
      </c>
      <c r="J5179" s="16" t="n">
        <f aca="false">D5179*E5179*(1-F5179/100)</f>
        <v>5038</v>
      </c>
      <c r="K5179" s="16" t="n">
        <f aca="false">D5179*H5179</f>
        <v>3638.18</v>
      </c>
      <c r="L5179" s="16" t="n">
        <f aca="false">J5179-K5179</f>
        <v>1399.82</v>
      </c>
    </row>
    <row r="5180" customFormat="false" ht="15" hidden="false" customHeight="false" outlineLevel="0" collapsed="false">
      <c r="A5180" s="12" t="n">
        <v>5179</v>
      </c>
      <c r="B5180" s="12" t="n">
        <v>2723</v>
      </c>
      <c r="C5180" s="12" t="n">
        <v>149</v>
      </c>
      <c r="D5180" s="12" t="n">
        <v>1</v>
      </c>
      <c r="E5180" s="16" t="n">
        <v>3149</v>
      </c>
      <c r="F5180" s="12" t="n">
        <v>0</v>
      </c>
      <c r="G5180" s="12" t="str">
        <f aca="false">INDEX(Products!$C$2:$C$181,MATCH(C5180,Products!$A$2:$A$181,0))</f>
        <v>Sports &amp; Fitness</v>
      </c>
      <c r="H5180" s="16" t="n">
        <f aca="false">INDEX(Products!$E$2:$E$181,MATCH(C5180,Products!$A$2:$A$181,0))</f>
        <v>1867.87</v>
      </c>
      <c r="I5180" s="12" t="str">
        <f aca="false">INDEX(Orders!$G$2:$G$3525,MATCH(B5180,Orders!$A$2:$A$3525,0))</f>
        <v>Delivered</v>
      </c>
      <c r="J5180" s="16" t="n">
        <f aca="false">D5180*E5180*(1-F5180/100)</f>
        <v>3149</v>
      </c>
      <c r="K5180" s="16" t="n">
        <f aca="false">D5180*H5180</f>
        <v>1867.87</v>
      </c>
      <c r="L5180" s="16" t="n">
        <f aca="false">J5180-K5180</f>
        <v>1281.13</v>
      </c>
    </row>
    <row r="5181" customFormat="false" ht="15" hidden="false" customHeight="false" outlineLevel="0" collapsed="false">
      <c r="A5181" s="12" t="n">
        <v>5180</v>
      </c>
      <c r="B5181" s="12" t="n">
        <v>2723</v>
      </c>
      <c r="C5181" s="12" t="n">
        <v>62</v>
      </c>
      <c r="D5181" s="12" t="n">
        <v>1</v>
      </c>
      <c r="E5181" s="16" t="n">
        <v>1169</v>
      </c>
      <c r="F5181" s="12" t="n">
        <v>0</v>
      </c>
      <c r="G5181" s="12" t="str">
        <f aca="false">INDEX(Products!$C$2:$C$181,MATCH(C5181,Products!$A$2:$A$181,0))</f>
        <v>Fashion</v>
      </c>
      <c r="H5181" s="16" t="n">
        <f aca="false">INDEX(Products!$E$2:$E$181,MATCH(C5181,Products!$A$2:$A$181,0))</f>
        <v>668.68</v>
      </c>
      <c r="I5181" s="12" t="str">
        <f aca="false">INDEX(Orders!$G$2:$G$3525,MATCH(B5181,Orders!$A$2:$A$3525,0))</f>
        <v>Delivered</v>
      </c>
      <c r="J5181" s="16" t="n">
        <f aca="false">D5181*E5181*(1-F5181/100)</f>
        <v>1169</v>
      </c>
      <c r="K5181" s="16" t="n">
        <f aca="false">D5181*H5181</f>
        <v>668.68</v>
      </c>
      <c r="L5181" s="16" t="n">
        <f aca="false">J5181-K5181</f>
        <v>500.32</v>
      </c>
    </row>
    <row r="5182" customFormat="false" ht="15" hidden="false" customHeight="false" outlineLevel="0" collapsed="false">
      <c r="A5182" s="12" t="n">
        <v>5181</v>
      </c>
      <c r="B5182" s="12" t="n">
        <v>2724</v>
      </c>
      <c r="C5182" s="12" t="n">
        <v>115</v>
      </c>
      <c r="D5182" s="12" t="n">
        <v>1</v>
      </c>
      <c r="E5182" s="16" t="n">
        <v>1629</v>
      </c>
      <c r="F5182" s="12" t="n">
        <v>5</v>
      </c>
      <c r="G5182" s="12" t="str">
        <f aca="false">INDEX(Products!$C$2:$C$181,MATCH(C5182,Products!$A$2:$A$181,0))</f>
        <v>Beauty</v>
      </c>
      <c r="H5182" s="16" t="n">
        <f aca="false">INDEX(Products!$E$2:$E$181,MATCH(C5182,Products!$A$2:$A$181,0))</f>
        <v>1101.57</v>
      </c>
      <c r="I5182" s="12" t="str">
        <f aca="false">INDEX(Orders!$G$2:$G$3525,MATCH(B5182,Orders!$A$2:$A$3525,0))</f>
        <v>Delivered</v>
      </c>
      <c r="J5182" s="16" t="n">
        <f aca="false">D5182*E5182*(1-F5182/100)</f>
        <v>1547.55</v>
      </c>
      <c r="K5182" s="16" t="n">
        <f aca="false">D5182*H5182</f>
        <v>1101.57</v>
      </c>
      <c r="L5182" s="16" t="n">
        <f aca="false">J5182-K5182</f>
        <v>445.98</v>
      </c>
    </row>
    <row r="5183" customFormat="false" ht="15" hidden="false" customHeight="false" outlineLevel="0" collapsed="false">
      <c r="A5183" s="12" t="n">
        <v>5182</v>
      </c>
      <c r="B5183" s="12" t="n">
        <v>2724</v>
      </c>
      <c r="C5183" s="12" t="n">
        <v>70</v>
      </c>
      <c r="D5183" s="12" t="n">
        <v>1</v>
      </c>
      <c r="E5183" s="16" t="n">
        <v>1289</v>
      </c>
      <c r="F5183" s="12" t="n">
        <v>0</v>
      </c>
      <c r="G5183" s="12" t="str">
        <f aca="false">INDEX(Products!$C$2:$C$181,MATCH(C5183,Products!$A$2:$A$181,0))</f>
        <v>Fashion</v>
      </c>
      <c r="H5183" s="16" t="n">
        <f aca="false">INDEX(Products!$E$2:$E$181,MATCH(C5183,Products!$A$2:$A$181,0))</f>
        <v>959.48</v>
      </c>
      <c r="I5183" s="12" t="str">
        <f aca="false">INDEX(Orders!$G$2:$G$3525,MATCH(B5183,Orders!$A$2:$A$3525,0))</f>
        <v>Delivered</v>
      </c>
      <c r="J5183" s="16" t="n">
        <f aca="false">D5183*E5183*(1-F5183/100)</f>
        <v>1289</v>
      </c>
      <c r="K5183" s="16" t="n">
        <f aca="false">D5183*H5183</f>
        <v>959.48</v>
      </c>
      <c r="L5183" s="16" t="n">
        <f aca="false">J5183-K5183</f>
        <v>329.52</v>
      </c>
    </row>
    <row r="5184" customFormat="false" ht="15" hidden="false" customHeight="false" outlineLevel="0" collapsed="false">
      <c r="A5184" s="12" t="n">
        <v>5183</v>
      </c>
      <c r="B5184" s="12" t="n">
        <v>2724</v>
      </c>
      <c r="C5184" s="12" t="n">
        <v>90</v>
      </c>
      <c r="D5184" s="12" t="n">
        <v>1</v>
      </c>
      <c r="E5184" s="16" t="n">
        <v>2839</v>
      </c>
      <c r="F5184" s="12" t="n">
        <v>0</v>
      </c>
      <c r="G5184" s="12" t="str">
        <f aca="false">INDEX(Products!$C$2:$C$181,MATCH(C5184,Products!$A$2:$A$181,0))</f>
        <v>Fashion</v>
      </c>
      <c r="H5184" s="16" t="n">
        <f aca="false">INDEX(Products!$E$2:$E$181,MATCH(C5184,Products!$A$2:$A$181,0))</f>
        <v>1639.53</v>
      </c>
      <c r="I5184" s="12" t="str">
        <f aca="false">INDEX(Orders!$G$2:$G$3525,MATCH(B5184,Orders!$A$2:$A$3525,0))</f>
        <v>Delivered</v>
      </c>
      <c r="J5184" s="16" t="n">
        <f aca="false">D5184*E5184*(1-F5184/100)</f>
        <v>2839</v>
      </c>
      <c r="K5184" s="16" t="n">
        <f aca="false">D5184*H5184</f>
        <v>1639.53</v>
      </c>
      <c r="L5184" s="16" t="n">
        <f aca="false">J5184-K5184</f>
        <v>1199.47</v>
      </c>
    </row>
    <row r="5185" customFormat="false" ht="15" hidden="false" customHeight="false" outlineLevel="0" collapsed="false">
      <c r="A5185" s="12" t="n">
        <v>5184</v>
      </c>
      <c r="B5185" s="12" t="n">
        <v>2725</v>
      </c>
      <c r="C5185" s="12" t="n">
        <v>71</v>
      </c>
      <c r="D5185" s="12" t="n">
        <v>1</v>
      </c>
      <c r="E5185" s="16" t="n">
        <v>2909</v>
      </c>
      <c r="F5185" s="12" t="n">
        <v>5</v>
      </c>
      <c r="G5185" s="12" t="str">
        <f aca="false">INDEX(Products!$C$2:$C$181,MATCH(C5185,Products!$A$2:$A$181,0))</f>
        <v>Fashion</v>
      </c>
      <c r="H5185" s="16" t="n">
        <f aca="false">INDEX(Products!$E$2:$E$181,MATCH(C5185,Products!$A$2:$A$181,0))</f>
        <v>1746.44</v>
      </c>
      <c r="I5185" s="12" t="str">
        <f aca="false">INDEX(Orders!$G$2:$G$3525,MATCH(B5185,Orders!$A$2:$A$3525,0))</f>
        <v>Delivered</v>
      </c>
      <c r="J5185" s="16" t="n">
        <f aca="false">D5185*E5185*(1-F5185/100)</f>
        <v>2763.55</v>
      </c>
      <c r="K5185" s="16" t="n">
        <f aca="false">D5185*H5185</f>
        <v>1746.44</v>
      </c>
      <c r="L5185" s="16" t="n">
        <f aca="false">J5185-K5185</f>
        <v>1017.11</v>
      </c>
    </row>
    <row r="5186" customFormat="false" ht="15" hidden="false" customHeight="false" outlineLevel="0" collapsed="false">
      <c r="A5186" s="12" t="n">
        <v>5185</v>
      </c>
      <c r="B5186" s="12" t="n">
        <v>2725</v>
      </c>
      <c r="C5186" s="12" t="n">
        <v>45</v>
      </c>
      <c r="D5186" s="12" t="n">
        <v>1</v>
      </c>
      <c r="E5186" s="16" t="n">
        <v>4489</v>
      </c>
      <c r="F5186" s="12" t="n">
        <v>0</v>
      </c>
      <c r="G5186" s="12" t="str">
        <f aca="false">INDEX(Products!$C$2:$C$181,MATCH(C5186,Products!$A$2:$A$181,0))</f>
        <v>Home &amp; Kitchen</v>
      </c>
      <c r="H5186" s="16" t="n">
        <f aca="false">INDEX(Products!$E$2:$E$181,MATCH(C5186,Products!$A$2:$A$181,0))</f>
        <v>2892.9</v>
      </c>
      <c r="I5186" s="12" t="str">
        <f aca="false">INDEX(Orders!$G$2:$G$3525,MATCH(B5186,Orders!$A$2:$A$3525,0))</f>
        <v>Delivered</v>
      </c>
      <c r="J5186" s="16" t="n">
        <f aca="false">D5186*E5186*(1-F5186/100)</f>
        <v>4489</v>
      </c>
      <c r="K5186" s="16" t="n">
        <f aca="false">D5186*H5186</f>
        <v>2892.9</v>
      </c>
      <c r="L5186" s="16" t="n">
        <f aca="false">J5186-K5186</f>
        <v>1596.1</v>
      </c>
    </row>
    <row r="5187" customFormat="false" ht="15" hidden="false" customHeight="false" outlineLevel="0" collapsed="false">
      <c r="A5187" s="12" t="n">
        <v>5186</v>
      </c>
      <c r="B5187" s="12" t="n">
        <v>2725</v>
      </c>
      <c r="C5187" s="12" t="n">
        <v>59</v>
      </c>
      <c r="D5187" s="12" t="n">
        <v>1</v>
      </c>
      <c r="E5187" s="16" t="n">
        <v>4109</v>
      </c>
      <c r="F5187" s="12" t="n">
        <v>15</v>
      </c>
      <c r="G5187" s="12" t="str">
        <f aca="false">INDEX(Products!$C$2:$C$181,MATCH(C5187,Products!$A$2:$A$181,0))</f>
        <v>Home &amp; Kitchen</v>
      </c>
      <c r="H5187" s="16" t="n">
        <f aca="false">INDEX(Products!$E$2:$E$181,MATCH(C5187,Products!$A$2:$A$181,0))</f>
        <v>2413.27</v>
      </c>
      <c r="I5187" s="12" t="str">
        <f aca="false">INDEX(Orders!$G$2:$G$3525,MATCH(B5187,Orders!$A$2:$A$3525,0))</f>
        <v>Delivered</v>
      </c>
      <c r="J5187" s="16" t="n">
        <f aca="false">D5187*E5187*(1-F5187/100)</f>
        <v>3492.65</v>
      </c>
      <c r="K5187" s="16" t="n">
        <f aca="false">D5187*H5187</f>
        <v>2413.27</v>
      </c>
      <c r="L5187" s="16" t="n">
        <f aca="false">J5187-K5187</f>
        <v>1079.38</v>
      </c>
    </row>
    <row r="5188" customFormat="false" ht="15" hidden="false" customHeight="false" outlineLevel="0" collapsed="false">
      <c r="A5188" s="12" t="n">
        <v>5187</v>
      </c>
      <c r="B5188" s="12" t="n">
        <v>2726</v>
      </c>
      <c r="C5188" s="12" t="n">
        <v>126</v>
      </c>
      <c r="D5188" s="12" t="n">
        <v>1</v>
      </c>
      <c r="E5188" s="16" t="n">
        <v>1359</v>
      </c>
      <c r="F5188" s="12" t="n">
        <v>0</v>
      </c>
      <c r="G5188" s="12" t="str">
        <f aca="false">INDEX(Products!$C$2:$C$181,MATCH(C5188,Products!$A$2:$A$181,0))</f>
        <v>Sports &amp; Fitness</v>
      </c>
      <c r="H5188" s="16" t="n">
        <f aca="false">INDEX(Products!$E$2:$E$181,MATCH(C5188,Products!$A$2:$A$181,0))</f>
        <v>852.12</v>
      </c>
      <c r="I5188" s="12" t="str">
        <f aca="false">INDEX(Orders!$G$2:$G$3525,MATCH(B5188,Orders!$A$2:$A$3525,0))</f>
        <v>Delivered</v>
      </c>
      <c r="J5188" s="16" t="n">
        <f aca="false">D5188*E5188*(1-F5188/100)</f>
        <v>1359</v>
      </c>
      <c r="K5188" s="16" t="n">
        <f aca="false">D5188*H5188</f>
        <v>852.12</v>
      </c>
      <c r="L5188" s="16" t="n">
        <f aca="false">J5188-K5188</f>
        <v>506.88</v>
      </c>
    </row>
    <row r="5189" customFormat="false" ht="15" hidden="false" customHeight="false" outlineLevel="0" collapsed="false">
      <c r="A5189" s="12" t="n">
        <v>5188</v>
      </c>
      <c r="B5189" s="12" t="n">
        <v>2726</v>
      </c>
      <c r="C5189" s="12" t="n">
        <v>104</v>
      </c>
      <c r="D5189" s="12" t="n">
        <v>1</v>
      </c>
      <c r="E5189" s="16" t="n">
        <v>329</v>
      </c>
      <c r="F5189" s="12" t="n">
        <v>0</v>
      </c>
      <c r="G5189" s="12" t="str">
        <f aca="false">INDEX(Products!$C$2:$C$181,MATCH(C5189,Products!$A$2:$A$181,0))</f>
        <v>Beauty</v>
      </c>
      <c r="H5189" s="16" t="n">
        <f aca="false">INDEX(Products!$E$2:$E$181,MATCH(C5189,Products!$A$2:$A$181,0))</f>
        <v>224.61</v>
      </c>
      <c r="I5189" s="12" t="str">
        <f aca="false">INDEX(Orders!$G$2:$G$3525,MATCH(B5189,Orders!$A$2:$A$3525,0))</f>
        <v>Delivered</v>
      </c>
      <c r="J5189" s="16" t="n">
        <f aca="false">D5189*E5189*(1-F5189/100)</f>
        <v>329</v>
      </c>
      <c r="K5189" s="16" t="n">
        <f aca="false">D5189*H5189</f>
        <v>224.61</v>
      </c>
      <c r="L5189" s="16" t="n">
        <f aca="false">J5189-K5189</f>
        <v>104.39</v>
      </c>
    </row>
    <row r="5190" customFormat="false" ht="15" hidden="false" customHeight="false" outlineLevel="0" collapsed="false">
      <c r="A5190" s="12" t="n">
        <v>5189</v>
      </c>
      <c r="B5190" s="12" t="n">
        <v>2727</v>
      </c>
      <c r="C5190" s="12" t="n">
        <v>11</v>
      </c>
      <c r="D5190" s="12" t="n">
        <v>1</v>
      </c>
      <c r="E5190" s="16" t="n">
        <v>3989</v>
      </c>
      <c r="F5190" s="12" t="n">
        <v>5</v>
      </c>
      <c r="G5190" s="12" t="str">
        <f aca="false">INDEX(Products!$C$2:$C$181,MATCH(C5190,Products!$A$2:$A$181,0))</f>
        <v>Electronics</v>
      </c>
      <c r="H5190" s="16" t="n">
        <f aca="false">INDEX(Products!$E$2:$E$181,MATCH(C5190,Products!$A$2:$A$181,0))</f>
        <v>2305.24</v>
      </c>
      <c r="I5190" s="12" t="str">
        <f aca="false">INDEX(Orders!$G$2:$G$3525,MATCH(B5190,Orders!$A$2:$A$3525,0))</f>
        <v>Delivered</v>
      </c>
      <c r="J5190" s="16" t="n">
        <f aca="false">D5190*E5190*(1-F5190/100)</f>
        <v>3789.55</v>
      </c>
      <c r="K5190" s="16" t="n">
        <f aca="false">D5190*H5190</f>
        <v>2305.24</v>
      </c>
      <c r="L5190" s="16" t="n">
        <f aca="false">J5190-K5190</f>
        <v>1484.31</v>
      </c>
    </row>
    <row r="5191" customFormat="false" ht="15" hidden="false" customHeight="false" outlineLevel="0" collapsed="false">
      <c r="A5191" s="12" t="n">
        <v>5190</v>
      </c>
      <c r="B5191" s="12" t="n">
        <v>2728</v>
      </c>
      <c r="C5191" s="12" t="n">
        <v>64</v>
      </c>
      <c r="D5191" s="12" t="n">
        <v>1</v>
      </c>
      <c r="E5191" s="16" t="n">
        <v>2519</v>
      </c>
      <c r="F5191" s="12" t="n">
        <v>10</v>
      </c>
      <c r="G5191" s="12" t="str">
        <f aca="false">INDEX(Products!$C$2:$C$181,MATCH(C5191,Products!$A$2:$A$181,0))</f>
        <v>Fashion</v>
      </c>
      <c r="H5191" s="16" t="n">
        <f aca="false">INDEX(Products!$E$2:$E$181,MATCH(C5191,Products!$A$2:$A$181,0))</f>
        <v>1819.09</v>
      </c>
      <c r="I5191" s="12" t="str">
        <f aca="false">INDEX(Orders!$G$2:$G$3525,MATCH(B5191,Orders!$A$2:$A$3525,0))</f>
        <v>Cancelled</v>
      </c>
      <c r="J5191" s="16" t="n">
        <f aca="false">D5191*E5191*(1-F5191/100)</f>
        <v>2267.1</v>
      </c>
      <c r="K5191" s="16" t="n">
        <f aca="false">D5191*H5191</f>
        <v>1819.09</v>
      </c>
      <c r="L5191" s="16" t="n">
        <f aca="false">J5191-K5191</f>
        <v>448.01</v>
      </c>
    </row>
    <row r="5192" customFormat="false" ht="15" hidden="false" customHeight="false" outlineLevel="0" collapsed="false">
      <c r="A5192" s="12" t="n">
        <v>5191</v>
      </c>
      <c r="B5192" s="12" t="n">
        <v>2728</v>
      </c>
      <c r="C5192" s="12" t="n">
        <v>5</v>
      </c>
      <c r="D5192" s="12" t="n">
        <v>1</v>
      </c>
      <c r="E5192" s="16" t="n">
        <v>3939</v>
      </c>
      <c r="F5192" s="12" t="n">
        <v>0</v>
      </c>
      <c r="G5192" s="12" t="str">
        <f aca="false">INDEX(Products!$C$2:$C$181,MATCH(C5192,Products!$A$2:$A$181,0))</f>
        <v>Electronics</v>
      </c>
      <c r="H5192" s="16" t="n">
        <f aca="false">INDEX(Products!$E$2:$E$181,MATCH(C5192,Products!$A$2:$A$181,0))</f>
        <v>2724.27</v>
      </c>
      <c r="I5192" s="12" t="str">
        <f aca="false">INDEX(Orders!$G$2:$G$3525,MATCH(B5192,Orders!$A$2:$A$3525,0))</f>
        <v>Cancelled</v>
      </c>
      <c r="J5192" s="16" t="n">
        <f aca="false">D5192*E5192*(1-F5192/100)</f>
        <v>3939</v>
      </c>
      <c r="K5192" s="16" t="n">
        <f aca="false">D5192*H5192</f>
        <v>2724.27</v>
      </c>
      <c r="L5192" s="16" t="n">
        <f aca="false">J5192-K5192</f>
        <v>1214.73</v>
      </c>
    </row>
    <row r="5193" customFormat="false" ht="15" hidden="false" customHeight="false" outlineLevel="0" collapsed="false">
      <c r="A5193" s="12" t="n">
        <v>5192</v>
      </c>
      <c r="B5193" s="12" t="n">
        <v>2729</v>
      </c>
      <c r="C5193" s="12" t="n">
        <v>37</v>
      </c>
      <c r="D5193" s="12" t="n">
        <v>1</v>
      </c>
      <c r="E5193" s="16" t="n">
        <v>439</v>
      </c>
      <c r="F5193" s="12" t="n">
        <v>0</v>
      </c>
      <c r="G5193" s="12" t="str">
        <f aca="false">INDEX(Products!$C$2:$C$181,MATCH(C5193,Products!$A$2:$A$181,0))</f>
        <v>Home &amp; Kitchen</v>
      </c>
      <c r="H5193" s="16" t="n">
        <f aca="false">INDEX(Products!$E$2:$E$181,MATCH(C5193,Products!$A$2:$A$181,0))</f>
        <v>313.05</v>
      </c>
      <c r="I5193" s="12" t="str">
        <f aca="false">INDEX(Orders!$G$2:$G$3525,MATCH(B5193,Orders!$A$2:$A$3525,0))</f>
        <v>Returned</v>
      </c>
      <c r="J5193" s="16" t="n">
        <f aca="false">D5193*E5193*(1-F5193/100)</f>
        <v>439</v>
      </c>
      <c r="K5193" s="16" t="n">
        <f aca="false">D5193*H5193</f>
        <v>313.05</v>
      </c>
      <c r="L5193" s="16" t="n">
        <f aca="false">J5193-K5193</f>
        <v>125.95</v>
      </c>
    </row>
    <row r="5194" customFormat="false" ht="15" hidden="false" customHeight="false" outlineLevel="0" collapsed="false">
      <c r="A5194" s="12" t="n">
        <v>5193</v>
      </c>
      <c r="B5194" s="12" t="n">
        <v>2730</v>
      </c>
      <c r="C5194" s="12" t="n">
        <v>89</v>
      </c>
      <c r="D5194" s="12" t="n">
        <v>1</v>
      </c>
      <c r="E5194" s="16" t="n">
        <v>2179</v>
      </c>
      <c r="F5194" s="12" t="n">
        <v>0</v>
      </c>
      <c r="G5194" s="12" t="str">
        <f aca="false">INDEX(Products!$C$2:$C$181,MATCH(C5194,Products!$A$2:$A$181,0))</f>
        <v>Fashion</v>
      </c>
      <c r="H5194" s="16" t="n">
        <f aca="false">INDEX(Products!$E$2:$E$181,MATCH(C5194,Products!$A$2:$A$181,0))</f>
        <v>1366.99</v>
      </c>
      <c r="I5194" s="12" t="str">
        <f aca="false">INDEX(Orders!$G$2:$G$3525,MATCH(B5194,Orders!$A$2:$A$3525,0))</f>
        <v>Delivered</v>
      </c>
      <c r="J5194" s="16" t="n">
        <f aca="false">D5194*E5194*(1-F5194/100)</f>
        <v>2179</v>
      </c>
      <c r="K5194" s="16" t="n">
        <f aca="false">D5194*H5194</f>
        <v>1366.99</v>
      </c>
      <c r="L5194" s="16" t="n">
        <f aca="false">J5194-K5194</f>
        <v>812.01</v>
      </c>
    </row>
    <row r="5195" customFormat="false" ht="15" hidden="false" customHeight="false" outlineLevel="0" collapsed="false">
      <c r="A5195" s="12" t="n">
        <v>5194</v>
      </c>
      <c r="B5195" s="12" t="n">
        <v>2730</v>
      </c>
      <c r="C5195" s="12" t="n">
        <v>160</v>
      </c>
      <c r="D5195" s="12" t="n">
        <v>1</v>
      </c>
      <c r="E5195" s="16" t="n">
        <v>229</v>
      </c>
      <c r="F5195" s="12" t="n">
        <v>0</v>
      </c>
      <c r="G5195" s="12" t="str">
        <f aca="false">INDEX(Products!$C$2:$C$181,MATCH(C5195,Products!$A$2:$A$181,0))</f>
        <v>Books &amp; Stationery</v>
      </c>
      <c r="H5195" s="16" t="n">
        <f aca="false">INDEX(Products!$E$2:$E$181,MATCH(C5195,Products!$A$2:$A$181,0))</f>
        <v>137.41</v>
      </c>
      <c r="I5195" s="12" t="str">
        <f aca="false">INDEX(Orders!$G$2:$G$3525,MATCH(B5195,Orders!$A$2:$A$3525,0))</f>
        <v>Delivered</v>
      </c>
      <c r="J5195" s="16" t="n">
        <f aca="false">D5195*E5195*(1-F5195/100)</f>
        <v>229</v>
      </c>
      <c r="K5195" s="16" t="n">
        <f aca="false">D5195*H5195</f>
        <v>137.41</v>
      </c>
      <c r="L5195" s="16" t="n">
        <f aca="false">J5195-K5195</f>
        <v>91.59</v>
      </c>
    </row>
    <row r="5196" customFormat="false" ht="15" hidden="false" customHeight="false" outlineLevel="0" collapsed="false">
      <c r="A5196" s="12" t="n">
        <v>5195</v>
      </c>
      <c r="B5196" s="12" t="n">
        <v>2730</v>
      </c>
      <c r="C5196" s="12" t="n">
        <v>22</v>
      </c>
      <c r="D5196" s="12" t="n">
        <v>1</v>
      </c>
      <c r="E5196" s="16" t="n">
        <v>989</v>
      </c>
      <c r="F5196" s="12" t="n">
        <v>0</v>
      </c>
      <c r="G5196" s="12" t="str">
        <f aca="false">INDEX(Products!$C$2:$C$181,MATCH(C5196,Products!$A$2:$A$181,0))</f>
        <v>Electronics</v>
      </c>
      <c r="H5196" s="16" t="n">
        <f aca="false">INDEX(Products!$E$2:$E$181,MATCH(C5196,Products!$A$2:$A$181,0))</f>
        <v>723.81</v>
      </c>
      <c r="I5196" s="12" t="str">
        <f aca="false">INDEX(Orders!$G$2:$G$3525,MATCH(B5196,Orders!$A$2:$A$3525,0))</f>
        <v>Delivered</v>
      </c>
      <c r="J5196" s="16" t="n">
        <f aca="false">D5196*E5196*(1-F5196/100)</f>
        <v>989</v>
      </c>
      <c r="K5196" s="16" t="n">
        <f aca="false">D5196*H5196</f>
        <v>723.81</v>
      </c>
      <c r="L5196" s="16" t="n">
        <f aca="false">J5196-K5196</f>
        <v>265.19</v>
      </c>
    </row>
    <row r="5197" customFormat="false" ht="15" hidden="false" customHeight="false" outlineLevel="0" collapsed="false">
      <c r="A5197" s="12" t="n">
        <v>5196</v>
      </c>
      <c r="B5197" s="12" t="n">
        <v>2731</v>
      </c>
      <c r="C5197" s="12" t="n">
        <v>16</v>
      </c>
      <c r="D5197" s="12" t="n">
        <v>1</v>
      </c>
      <c r="E5197" s="16" t="n">
        <v>3969</v>
      </c>
      <c r="F5197" s="12" t="n">
        <v>20</v>
      </c>
      <c r="G5197" s="12" t="str">
        <f aca="false">INDEX(Products!$C$2:$C$181,MATCH(C5197,Products!$A$2:$A$181,0))</f>
        <v>Electronics</v>
      </c>
      <c r="H5197" s="16" t="n">
        <f aca="false">INDEX(Products!$E$2:$E$181,MATCH(C5197,Products!$A$2:$A$181,0))</f>
        <v>2318.31</v>
      </c>
      <c r="I5197" s="12" t="str">
        <f aca="false">INDEX(Orders!$G$2:$G$3525,MATCH(B5197,Orders!$A$2:$A$3525,0))</f>
        <v>Returned</v>
      </c>
      <c r="J5197" s="16" t="n">
        <f aca="false">D5197*E5197*(1-F5197/100)</f>
        <v>3175.2</v>
      </c>
      <c r="K5197" s="16" t="n">
        <f aca="false">D5197*H5197</f>
        <v>2318.31</v>
      </c>
      <c r="L5197" s="16" t="n">
        <f aca="false">J5197-K5197</f>
        <v>856.89</v>
      </c>
    </row>
    <row r="5198" customFormat="false" ht="15" hidden="false" customHeight="false" outlineLevel="0" collapsed="false">
      <c r="A5198" s="12" t="n">
        <v>5197</v>
      </c>
      <c r="B5198" s="12" t="n">
        <v>2732</v>
      </c>
      <c r="C5198" s="12" t="n">
        <v>52</v>
      </c>
      <c r="D5198" s="12" t="n">
        <v>1</v>
      </c>
      <c r="E5198" s="16" t="n">
        <v>1859</v>
      </c>
      <c r="F5198" s="12" t="n">
        <v>10</v>
      </c>
      <c r="G5198" s="12" t="str">
        <f aca="false">INDEX(Products!$C$2:$C$181,MATCH(C5198,Products!$A$2:$A$181,0))</f>
        <v>Home &amp; Kitchen</v>
      </c>
      <c r="H5198" s="16" t="n">
        <f aca="false">INDEX(Products!$E$2:$E$181,MATCH(C5198,Products!$A$2:$A$181,0))</f>
        <v>1211.54</v>
      </c>
      <c r="I5198" s="12" t="str">
        <f aca="false">INDEX(Orders!$G$2:$G$3525,MATCH(B5198,Orders!$A$2:$A$3525,0))</f>
        <v>Delivered</v>
      </c>
      <c r="J5198" s="16" t="n">
        <f aca="false">D5198*E5198*(1-F5198/100)</f>
        <v>1673.1</v>
      </c>
      <c r="K5198" s="16" t="n">
        <f aca="false">D5198*H5198</f>
        <v>1211.54</v>
      </c>
      <c r="L5198" s="16" t="n">
        <f aca="false">J5198-K5198</f>
        <v>461.56</v>
      </c>
    </row>
    <row r="5199" customFormat="false" ht="15" hidden="false" customHeight="false" outlineLevel="0" collapsed="false">
      <c r="A5199" s="12" t="n">
        <v>5198</v>
      </c>
      <c r="B5199" s="12" t="n">
        <v>2732</v>
      </c>
      <c r="C5199" s="12" t="n">
        <v>28</v>
      </c>
      <c r="D5199" s="12" t="n">
        <v>2</v>
      </c>
      <c r="E5199" s="16" t="n">
        <v>3919</v>
      </c>
      <c r="F5199" s="12" t="n">
        <v>0</v>
      </c>
      <c r="G5199" s="12" t="str">
        <f aca="false">INDEX(Products!$C$2:$C$181,MATCH(C5199,Products!$A$2:$A$181,0))</f>
        <v>Electronics</v>
      </c>
      <c r="H5199" s="16" t="n">
        <f aca="false">INDEX(Products!$E$2:$E$181,MATCH(C5199,Products!$A$2:$A$181,0))</f>
        <v>2878.02</v>
      </c>
      <c r="I5199" s="12" t="str">
        <f aca="false">INDEX(Orders!$G$2:$G$3525,MATCH(B5199,Orders!$A$2:$A$3525,0))</f>
        <v>Delivered</v>
      </c>
      <c r="J5199" s="16" t="n">
        <f aca="false">D5199*E5199*(1-F5199/100)</f>
        <v>7838</v>
      </c>
      <c r="K5199" s="16" t="n">
        <f aca="false">D5199*H5199</f>
        <v>5756.04</v>
      </c>
      <c r="L5199" s="16" t="n">
        <f aca="false">J5199-K5199</f>
        <v>2081.96</v>
      </c>
    </row>
    <row r="5200" customFormat="false" ht="15" hidden="false" customHeight="false" outlineLevel="0" collapsed="false">
      <c r="A5200" s="12" t="n">
        <v>5199</v>
      </c>
      <c r="B5200" s="12" t="n">
        <v>2732</v>
      </c>
      <c r="C5200" s="12" t="n">
        <v>69</v>
      </c>
      <c r="D5200" s="12" t="n">
        <v>1</v>
      </c>
      <c r="E5200" s="16" t="n">
        <v>1709</v>
      </c>
      <c r="F5200" s="12" t="n">
        <v>0</v>
      </c>
      <c r="G5200" s="12" t="str">
        <f aca="false">INDEX(Products!$C$2:$C$181,MATCH(C5200,Products!$A$2:$A$181,0))</f>
        <v>Fashion</v>
      </c>
      <c r="H5200" s="16" t="n">
        <f aca="false">INDEX(Products!$E$2:$E$181,MATCH(C5200,Products!$A$2:$A$181,0))</f>
        <v>1180.24</v>
      </c>
      <c r="I5200" s="12" t="str">
        <f aca="false">INDEX(Orders!$G$2:$G$3525,MATCH(B5200,Orders!$A$2:$A$3525,0))</f>
        <v>Delivered</v>
      </c>
      <c r="J5200" s="16" t="n">
        <f aca="false">D5200*E5200*(1-F5200/100)</f>
        <v>1709</v>
      </c>
      <c r="K5200" s="16" t="n">
        <f aca="false">D5200*H5200</f>
        <v>1180.24</v>
      </c>
      <c r="L5200" s="16" t="n">
        <f aca="false">J5200-K5200</f>
        <v>528.76</v>
      </c>
    </row>
    <row r="5201" customFormat="false" ht="15" hidden="false" customHeight="false" outlineLevel="0" collapsed="false">
      <c r="A5201" s="12" t="n">
        <v>5200</v>
      </c>
      <c r="B5201" s="12" t="n">
        <v>2733</v>
      </c>
      <c r="C5201" s="12" t="n">
        <v>89</v>
      </c>
      <c r="D5201" s="12" t="n">
        <v>1</v>
      </c>
      <c r="E5201" s="16" t="n">
        <v>2179</v>
      </c>
      <c r="F5201" s="12" t="n">
        <v>0</v>
      </c>
      <c r="G5201" s="12" t="str">
        <f aca="false">INDEX(Products!$C$2:$C$181,MATCH(C5201,Products!$A$2:$A$181,0))</f>
        <v>Fashion</v>
      </c>
      <c r="H5201" s="16" t="n">
        <f aca="false">INDEX(Products!$E$2:$E$181,MATCH(C5201,Products!$A$2:$A$181,0))</f>
        <v>1366.99</v>
      </c>
      <c r="I5201" s="12" t="str">
        <f aca="false">INDEX(Orders!$G$2:$G$3525,MATCH(B5201,Orders!$A$2:$A$3525,0))</f>
        <v>Delivered</v>
      </c>
      <c r="J5201" s="16" t="n">
        <f aca="false">D5201*E5201*(1-F5201/100)</f>
        <v>2179</v>
      </c>
      <c r="K5201" s="16" t="n">
        <f aca="false">D5201*H5201</f>
        <v>1366.99</v>
      </c>
      <c r="L5201" s="16" t="n">
        <f aca="false">J5201-K5201</f>
        <v>812.01</v>
      </c>
    </row>
    <row r="5202" customFormat="false" ht="15" hidden="false" customHeight="false" outlineLevel="0" collapsed="false">
      <c r="A5202" s="12" t="n">
        <v>5201</v>
      </c>
      <c r="B5202" s="12" t="n">
        <v>2733</v>
      </c>
      <c r="C5202" s="12" t="n">
        <v>25</v>
      </c>
      <c r="D5202" s="12" t="n">
        <v>1</v>
      </c>
      <c r="E5202" s="16" t="n">
        <v>3649</v>
      </c>
      <c r="F5202" s="12" t="n">
        <v>15</v>
      </c>
      <c r="G5202" s="12" t="str">
        <f aca="false">INDEX(Products!$C$2:$C$181,MATCH(C5202,Products!$A$2:$A$181,0))</f>
        <v>Electronics</v>
      </c>
      <c r="H5202" s="16" t="n">
        <f aca="false">INDEX(Products!$E$2:$E$181,MATCH(C5202,Products!$A$2:$A$181,0))</f>
        <v>2141.86</v>
      </c>
      <c r="I5202" s="12" t="str">
        <f aca="false">INDEX(Orders!$G$2:$G$3525,MATCH(B5202,Orders!$A$2:$A$3525,0))</f>
        <v>Delivered</v>
      </c>
      <c r="J5202" s="16" t="n">
        <f aca="false">D5202*E5202*(1-F5202/100)</f>
        <v>3101.65</v>
      </c>
      <c r="K5202" s="16" t="n">
        <f aca="false">D5202*H5202</f>
        <v>2141.86</v>
      </c>
      <c r="L5202" s="16" t="n">
        <f aca="false">J5202-K5202</f>
        <v>959.79</v>
      </c>
    </row>
    <row r="5203" customFormat="false" ht="15" hidden="false" customHeight="false" outlineLevel="0" collapsed="false">
      <c r="A5203" s="12" t="n">
        <v>5202</v>
      </c>
      <c r="B5203" s="12" t="n">
        <v>2734</v>
      </c>
      <c r="C5203" s="12" t="n">
        <v>61</v>
      </c>
      <c r="D5203" s="12" t="n">
        <v>1</v>
      </c>
      <c r="E5203" s="16" t="n">
        <v>2489</v>
      </c>
      <c r="F5203" s="12" t="n">
        <v>0</v>
      </c>
      <c r="G5203" s="12" t="str">
        <f aca="false">INDEX(Products!$C$2:$C$181,MATCH(C5203,Products!$A$2:$A$181,0))</f>
        <v>Fashion</v>
      </c>
      <c r="H5203" s="16" t="n">
        <f aca="false">INDEX(Products!$E$2:$E$181,MATCH(C5203,Products!$A$2:$A$181,0))</f>
        <v>1815.02</v>
      </c>
      <c r="I5203" s="12" t="str">
        <f aca="false">INDEX(Orders!$G$2:$G$3525,MATCH(B5203,Orders!$A$2:$A$3525,0))</f>
        <v>Delivered</v>
      </c>
      <c r="J5203" s="16" t="n">
        <f aca="false">D5203*E5203*(1-F5203/100)</f>
        <v>2489</v>
      </c>
      <c r="K5203" s="16" t="n">
        <f aca="false">D5203*H5203</f>
        <v>1815.02</v>
      </c>
      <c r="L5203" s="16" t="n">
        <f aca="false">J5203-K5203</f>
        <v>673.98</v>
      </c>
    </row>
    <row r="5204" customFormat="false" ht="15" hidden="false" customHeight="false" outlineLevel="0" collapsed="false">
      <c r="A5204" s="12" t="n">
        <v>5203</v>
      </c>
      <c r="B5204" s="12" t="n">
        <v>2735</v>
      </c>
      <c r="C5204" s="12" t="n">
        <v>90</v>
      </c>
      <c r="D5204" s="12" t="n">
        <v>3</v>
      </c>
      <c r="E5204" s="16" t="n">
        <v>2839</v>
      </c>
      <c r="F5204" s="12" t="n">
        <v>5</v>
      </c>
      <c r="G5204" s="12" t="str">
        <f aca="false">INDEX(Products!$C$2:$C$181,MATCH(C5204,Products!$A$2:$A$181,0))</f>
        <v>Fashion</v>
      </c>
      <c r="H5204" s="16" t="n">
        <f aca="false">INDEX(Products!$E$2:$E$181,MATCH(C5204,Products!$A$2:$A$181,0))</f>
        <v>1639.53</v>
      </c>
      <c r="I5204" s="12" t="str">
        <f aca="false">INDEX(Orders!$G$2:$G$3525,MATCH(B5204,Orders!$A$2:$A$3525,0))</f>
        <v>Delivered</v>
      </c>
      <c r="J5204" s="16" t="n">
        <f aca="false">D5204*E5204*(1-F5204/100)</f>
        <v>8091.15</v>
      </c>
      <c r="K5204" s="16" t="n">
        <f aca="false">D5204*H5204</f>
        <v>4918.59</v>
      </c>
      <c r="L5204" s="16" t="n">
        <f aca="false">J5204-K5204</f>
        <v>3172.56</v>
      </c>
    </row>
    <row r="5205" customFormat="false" ht="15" hidden="false" customHeight="false" outlineLevel="0" collapsed="false">
      <c r="A5205" s="12" t="n">
        <v>5204</v>
      </c>
      <c r="B5205" s="12" t="n">
        <v>2736</v>
      </c>
      <c r="C5205" s="12" t="n">
        <v>170</v>
      </c>
      <c r="D5205" s="12" t="n">
        <v>1</v>
      </c>
      <c r="E5205" s="16" t="n">
        <v>489</v>
      </c>
      <c r="F5205" s="12" t="n">
        <v>0</v>
      </c>
      <c r="G5205" s="12" t="str">
        <f aca="false">INDEX(Products!$C$2:$C$181,MATCH(C5205,Products!$A$2:$A$181,0))</f>
        <v>Books &amp; Stationery</v>
      </c>
      <c r="H5205" s="16" t="n">
        <f aca="false">INDEX(Products!$E$2:$E$181,MATCH(C5205,Products!$A$2:$A$181,0))</f>
        <v>278.52</v>
      </c>
      <c r="I5205" s="12" t="str">
        <f aca="false">INDEX(Orders!$G$2:$G$3525,MATCH(B5205,Orders!$A$2:$A$3525,0))</f>
        <v>Delivered</v>
      </c>
      <c r="J5205" s="16" t="n">
        <f aca="false">D5205*E5205*(1-F5205/100)</f>
        <v>489</v>
      </c>
      <c r="K5205" s="16" t="n">
        <f aca="false">D5205*H5205</f>
        <v>278.52</v>
      </c>
      <c r="L5205" s="16" t="n">
        <f aca="false">J5205-K5205</f>
        <v>210.48</v>
      </c>
    </row>
    <row r="5206" customFormat="false" ht="15" hidden="false" customHeight="false" outlineLevel="0" collapsed="false">
      <c r="A5206" s="12" t="n">
        <v>5205</v>
      </c>
      <c r="B5206" s="12" t="n">
        <v>2737</v>
      </c>
      <c r="C5206" s="12" t="n">
        <v>73</v>
      </c>
      <c r="D5206" s="12" t="n">
        <v>1</v>
      </c>
      <c r="E5206" s="16" t="n">
        <v>1079</v>
      </c>
      <c r="F5206" s="12" t="n">
        <v>0</v>
      </c>
      <c r="G5206" s="12" t="str">
        <f aca="false">INDEX(Products!$C$2:$C$181,MATCH(C5206,Products!$A$2:$A$181,0))</f>
        <v>Fashion</v>
      </c>
      <c r="H5206" s="16" t="n">
        <f aca="false">INDEX(Products!$E$2:$E$181,MATCH(C5206,Products!$A$2:$A$181,0))</f>
        <v>601.41</v>
      </c>
      <c r="I5206" s="12" t="str">
        <f aca="false">INDEX(Orders!$G$2:$G$3525,MATCH(B5206,Orders!$A$2:$A$3525,0))</f>
        <v>Delivered</v>
      </c>
      <c r="J5206" s="16" t="n">
        <f aca="false">D5206*E5206*(1-F5206/100)</f>
        <v>1079</v>
      </c>
      <c r="K5206" s="16" t="n">
        <f aca="false">D5206*H5206</f>
        <v>601.41</v>
      </c>
      <c r="L5206" s="16" t="n">
        <f aca="false">J5206-K5206</f>
        <v>477.59</v>
      </c>
    </row>
    <row r="5207" customFormat="false" ht="15" hidden="false" customHeight="false" outlineLevel="0" collapsed="false">
      <c r="A5207" s="12" t="n">
        <v>5206</v>
      </c>
      <c r="B5207" s="12" t="n">
        <v>2737</v>
      </c>
      <c r="C5207" s="12" t="n">
        <v>161</v>
      </c>
      <c r="D5207" s="12" t="n">
        <v>1</v>
      </c>
      <c r="E5207" s="16" t="n">
        <v>549</v>
      </c>
      <c r="F5207" s="12" t="n">
        <v>0</v>
      </c>
      <c r="G5207" s="12" t="str">
        <f aca="false">INDEX(Products!$C$2:$C$181,MATCH(C5207,Products!$A$2:$A$181,0))</f>
        <v>Books &amp; Stationery</v>
      </c>
      <c r="H5207" s="16" t="n">
        <f aca="false">INDEX(Products!$E$2:$E$181,MATCH(C5207,Products!$A$2:$A$181,0))</f>
        <v>380.41</v>
      </c>
      <c r="I5207" s="12" t="str">
        <f aca="false">INDEX(Orders!$G$2:$G$3525,MATCH(B5207,Orders!$A$2:$A$3525,0))</f>
        <v>Delivered</v>
      </c>
      <c r="J5207" s="16" t="n">
        <f aca="false">D5207*E5207*(1-F5207/100)</f>
        <v>549</v>
      </c>
      <c r="K5207" s="16" t="n">
        <f aca="false">D5207*H5207</f>
        <v>380.41</v>
      </c>
      <c r="L5207" s="16" t="n">
        <f aca="false">J5207-K5207</f>
        <v>168.59</v>
      </c>
    </row>
    <row r="5208" customFormat="false" ht="15" hidden="false" customHeight="false" outlineLevel="0" collapsed="false">
      <c r="A5208" s="12" t="n">
        <v>5207</v>
      </c>
      <c r="B5208" s="12" t="n">
        <v>2738</v>
      </c>
      <c r="C5208" s="12" t="n">
        <v>170</v>
      </c>
      <c r="D5208" s="12" t="n">
        <v>1</v>
      </c>
      <c r="E5208" s="16" t="n">
        <v>489</v>
      </c>
      <c r="F5208" s="12" t="n">
        <v>5</v>
      </c>
      <c r="G5208" s="12" t="str">
        <f aca="false">INDEX(Products!$C$2:$C$181,MATCH(C5208,Products!$A$2:$A$181,0))</f>
        <v>Books &amp; Stationery</v>
      </c>
      <c r="H5208" s="16" t="n">
        <f aca="false">INDEX(Products!$E$2:$E$181,MATCH(C5208,Products!$A$2:$A$181,0))</f>
        <v>278.52</v>
      </c>
      <c r="I5208" s="12" t="str">
        <f aca="false">INDEX(Orders!$G$2:$G$3525,MATCH(B5208,Orders!$A$2:$A$3525,0))</f>
        <v>Returned</v>
      </c>
      <c r="J5208" s="16" t="n">
        <f aca="false">D5208*E5208*(1-F5208/100)</f>
        <v>464.55</v>
      </c>
      <c r="K5208" s="16" t="n">
        <f aca="false">D5208*H5208</f>
        <v>278.52</v>
      </c>
      <c r="L5208" s="16" t="n">
        <f aca="false">J5208-K5208</f>
        <v>186.03</v>
      </c>
    </row>
    <row r="5209" customFormat="false" ht="15" hidden="false" customHeight="false" outlineLevel="0" collapsed="false">
      <c r="A5209" s="12" t="n">
        <v>5208</v>
      </c>
      <c r="B5209" s="12" t="n">
        <v>2739</v>
      </c>
      <c r="C5209" s="12" t="n">
        <v>68</v>
      </c>
      <c r="D5209" s="12" t="n">
        <v>1</v>
      </c>
      <c r="E5209" s="16" t="n">
        <v>2859</v>
      </c>
      <c r="F5209" s="12" t="n">
        <v>0</v>
      </c>
      <c r="G5209" s="12" t="str">
        <f aca="false">INDEX(Products!$C$2:$C$181,MATCH(C5209,Products!$A$2:$A$181,0))</f>
        <v>Fashion</v>
      </c>
      <c r="H5209" s="16" t="n">
        <f aca="false">INDEX(Products!$E$2:$E$181,MATCH(C5209,Products!$A$2:$A$181,0))</f>
        <v>1757.26</v>
      </c>
      <c r="I5209" s="12" t="str">
        <f aca="false">INDEX(Orders!$G$2:$G$3525,MATCH(B5209,Orders!$A$2:$A$3525,0))</f>
        <v>Delivered</v>
      </c>
      <c r="J5209" s="16" t="n">
        <f aca="false">D5209*E5209*(1-F5209/100)</f>
        <v>2859</v>
      </c>
      <c r="K5209" s="16" t="n">
        <f aca="false">D5209*H5209</f>
        <v>1757.26</v>
      </c>
      <c r="L5209" s="16" t="n">
        <f aca="false">J5209-K5209</f>
        <v>1101.74</v>
      </c>
    </row>
    <row r="5210" customFormat="false" ht="15" hidden="false" customHeight="false" outlineLevel="0" collapsed="false">
      <c r="A5210" s="12" t="n">
        <v>5209</v>
      </c>
      <c r="B5210" s="12" t="n">
        <v>2739</v>
      </c>
      <c r="C5210" s="12" t="n">
        <v>30</v>
      </c>
      <c r="D5210" s="12" t="n">
        <v>1</v>
      </c>
      <c r="E5210" s="16" t="n">
        <v>1049</v>
      </c>
      <c r="F5210" s="12" t="n">
        <v>0</v>
      </c>
      <c r="G5210" s="12" t="str">
        <f aca="false">INDEX(Products!$C$2:$C$181,MATCH(C5210,Products!$A$2:$A$181,0))</f>
        <v>Electronics</v>
      </c>
      <c r="H5210" s="16" t="n">
        <f aca="false">INDEX(Products!$E$2:$E$181,MATCH(C5210,Products!$A$2:$A$181,0))</f>
        <v>645.2</v>
      </c>
      <c r="I5210" s="12" t="str">
        <f aca="false">INDEX(Orders!$G$2:$G$3525,MATCH(B5210,Orders!$A$2:$A$3525,0))</f>
        <v>Delivered</v>
      </c>
      <c r="J5210" s="16" t="n">
        <f aca="false">D5210*E5210*(1-F5210/100)</f>
        <v>1049</v>
      </c>
      <c r="K5210" s="16" t="n">
        <f aca="false">D5210*H5210</f>
        <v>645.2</v>
      </c>
      <c r="L5210" s="16" t="n">
        <f aca="false">J5210-K5210</f>
        <v>403.8</v>
      </c>
    </row>
    <row r="5211" customFormat="false" ht="15" hidden="false" customHeight="false" outlineLevel="0" collapsed="false">
      <c r="A5211" s="12" t="n">
        <v>5210</v>
      </c>
      <c r="B5211" s="12" t="n">
        <v>2739</v>
      </c>
      <c r="C5211" s="12" t="n">
        <v>39</v>
      </c>
      <c r="D5211" s="12" t="n">
        <v>1</v>
      </c>
      <c r="E5211" s="16" t="n">
        <v>3959</v>
      </c>
      <c r="F5211" s="12" t="n">
        <v>10</v>
      </c>
      <c r="G5211" s="12" t="str">
        <f aca="false">INDEX(Products!$C$2:$C$181,MATCH(C5211,Products!$A$2:$A$181,0))</f>
        <v>Home &amp; Kitchen</v>
      </c>
      <c r="H5211" s="16" t="n">
        <f aca="false">INDEX(Products!$E$2:$E$181,MATCH(C5211,Products!$A$2:$A$181,0))</f>
        <v>2236.08</v>
      </c>
      <c r="I5211" s="12" t="str">
        <f aca="false">INDEX(Orders!$G$2:$G$3525,MATCH(B5211,Orders!$A$2:$A$3525,0))</f>
        <v>Delivered</v>
      </c>
      <c r="J5211" s="16" t="n">
        <f aca="false">D5211*E5211*(1-F5211/100)</f>
        <v>3563.1</v>
      </c>
      <c r="K5211" s="16" t="n">
        <f aca="false">D5211*H5211</f>
        <v>2236.08</v>
      </c>
      <c r="L5211" s="16" t="n">
        <f aca="false">J5211-K5211</f>
        <v>1327.02</v>
      </c>
    </row>
    <row r="5212" customFormat="false" ht="15" hidden="false" customHeight="false" outlineLevel="0" collapsed="false">
      <c r="A5212" s="12" t="n">
        <v>5211</v>
      </c>
      <c r="B5212" s="12" t="n">
        <v>2739</v>
      </c>
      <c r="C5212" s="12" t="n">
        <v>153</v>
      </c>
      <c r="D5212" s="12" t="n">
        <v>1</v>
      </c>
      <c r="E5212" s="16" t="n">
        <v>689</v>
      </c>
      <c r="F5212" s="12" t="n">
        <v>0</v>
      </c>
      <c r="G5212" s="12" t="str">
        <f aca="false">INDEX(Products!$C$2:$C$181,MATCH(C5212,Products!$A$2:$A$181,0))</f>
        <v>Books &amp; Stationery</v>
      </c>
      <c r="H5212" s="16" t="n">
        <f aca="false">INDEX(Products!$E$2:$E$181,MATCH(C5212,Products!$A$2:$A$181,0))</f>
        <v>513.42</v>
      </c>
      <c r="I5212" s="12" t="str">
        <f aca="false">INDEX(Orders!$G$2:$G$3525,MATCH(B5212,Orders!$A$2:$A$3525,0))</f>
        <v>Delivered</v>
      </c>
      <c r="J5212" s="16" t="n">
        <f aca="false">D5212*E5212*(1-F5212/100)</f>
        <v>689</v>
      </c>
      <c r="K5212" s="16" t="n">
        <f aca="false">D5212*H5212</f>
        <v>513.42</v>
      </c>
      <c r="L5212" s="16" t="n">
        <f aca="false">J5212-K5212</f>
        <v>175.58</v>
      </c>
    </row>
    <row r="5213" customFormat="false" ht="15" hidden="false" customHeight="false" outlineLevel="0" collapsed="false">
      <c r="A5213" s="12" t="n">
        <v>5212</v>
      </c>
      <c r="B5213" s="12" t="n">
        <v>2740</v>
      </c>
      <c r="C5213" s="12" t="n">
        <v>129</v>
      </c>
      <c r="D5213" s="12" t="n">
        <v>1</v>
      </c>
      <c r="E5213" s="16" t="n">
        <v>3769</v>
      </c>
      <c r="F5213" s="12" t="n">
        <v>0</v>
      </c>
      <c r="G5213" s="12" t="str">
        <f aca="false">INDEX(Products!$C$2:$C$181,MATCH(C5213,Products!$A$2:$A$181,0))</f>
        <v>Sports &amp; Fitness</v>
      </c>
      <c r="H5213" s="16" t="n">
        <f aca="false">INDEX(Products!$E$2:$E$181,MATCH(C5213,Products!$A$2:$A$181,0))</f>
        <v>2597.62</v>
      </c>
      <c r="I5213" s="12" t="str">
        <f aca="false">INDEX(Orders!$G$2:$G$3525,MATCH(B5213,Orders!$A$2:$A$3525,0))</f>
        <v>Returned</v>
      </c>
      <c r="J5213" s="16" t="n">
        <f aca="false">D5213*E5213*(1-F5213/100)</f>
        <v>3769</v>
      </c>
      <c r="K5213" s="16" t="n">
        <f aca="false">D5213*H5213</f>
        <v>2597.62</v>
      </c>
      <c r="L5213" s="16" t="n">
        <f aca="false">J5213-K5213</f>
        <v>1171.38</v>
      </c>
    </row>
    <row r="5214" customFormat="false" ht="15" hidden="false" customHeight="false" outlineLevel="0" collapsed="false">
      <c r="A5214" s="12" t="n">
        <v>5213</v>
      </c>
      <c r="B5214" s="12" t="n">
        <v>2741</v>
      </c>
      <c r="C5214" s="12" t="n">
        <v>91</v>
      </c>
      <c r="D5214" s="12" t="n">
        <v>1</v>
      </c>
      <c r="E5214" s="16" t="n">
        <v>719</v>
      </c>
      <c r="F5214" s="12" t="n">
        <v>0</v>
      </c>
      <c r="G5214" s="12" t="str">
        <f aca="false">INDEX(Products!$C$2:$C$181,MATCH(C5214,Products!$A$2:$A$181,0))</f>
        <v>Beauty</v>
      </c>
      <c r="H5214" s="16" t="n">
        <f aca="false">INDEX(Products!$E$2:$E$181,MATCH(C5214,Products!$A$2:$A$181,0))</f>
        <v>411.77</v>
      </c>
      <c r="I5214" s="12" t="str">
        <f aca="false">INDEX(Orders!$G$2:$G$3525,MATCH(B5214,Orders!$A$2:$A$3525,0))</f>
        <v>Delivered</v>
      </c>
      <c r="J5214" s="16" t="n">
        <f aca="false">D5214*E5214*(1-F5214/100)</f>
        <v>719</v>
      </c>
      <c r="K5214" s="16" t="n">
        <f aca="false">D5214*H5214</f>
        <v>411.77</v>
      </c>
      <c r="L5214" s="16" t="n">
        <f aca="false">J5214-K5214</f>
        <v>307.23</v>
      </c>
    </row>
    <row r="5215" customFormat="false" ht="15" hidden="false" customHeight="false" outlineLevel="0" collapsed="false">
      <c r="A5215" s="12" t="n">
        <v>5214</v>
      </c>
      <c r="B5215" s="12" t="n">
        <v>2741</v>
      </c>
      <c r="C5215" s="12" t="n">
        <v>74</v>
      </c>
      <c r="D5215" s="12" t="n">
        <v>2</v>
      </c>
      <c r="E5215" s="16" t="n">
        <v>1959</v>
      </c>
      <c r="F5215" s="12" t="n">
        <v>5</v>
      </c>
      <c r="G5215" s="12" t="str">
        <f aca="false">INDEX(Products!$C$2:$C$181,MATCH(C5215,Products!$A$2:$A$181,0))</f>
        <v>Fashion</v>
      </c>
      <c r="H5215" s="16" t="n">
        <f aca="false">INDEX(Products!$E$2:$E$181,MATCH(C5215,Products!$A$2:$A$181,0))</f>
        <v>1274.4</v>
      </c>
      <c r="I5215" s="12" t="str">
        <f aca="false">INDEX(Orders!$G$2:$G$3525,MATCH(B5215,Orders!$A$2:$A$3525,0))</f>
        <v>Delivered</v>
      </c>
      <c r="J5215" s="16" t="n">
        <f aca="false">D5215*E5215*(1-F5215/100)</f>
        <v>3722.1</v>
      </c>
      <c r="K5215" s="16" t="n">
        <f aca="false">D5215*H5215</f>
        <v>2548.8</v>
      </c>
      <c r="L5215" s="16" t="n">
        <f aca="false">J5215-K5215</f>
        <v>1173.3</v>
      </c>
    </row>
    <row r="5216" customFormat="false" ht="15" hidden="false" customHeight="false" outlineLevel="0" collapsed="false">
      <c r="A5216" s="12" t="n">
        <v>5215</v>
      </c>
      <c r="B5216" s="12" t="n">
        <v>2741</v>
      </c>
      <c r="C5216" s="12" t="n">
        <v>109</v>
      </c>
      <c r="D5216" s="12" t="n">
        <v>2</v>
      </c>
      <c r="E5216" s="16" t="n">
        <v>699</v>
      </c>
      <c r="F5216" s="12" t="n">
        <v>0</v>
      </c>
      <c r="G5216" s="12" t="str">
        <f aca="false">INDEX(Products!$C$2:$C$181,MATCH(C5216,Products!$A$2:$A$181,0))</f>
        <v>Beauty</v>
      </c>
      <c r="H5216" s="16" t="n">
        <f aca="false">INDEX(Products!$E$2:$E$181,MATCH(C5216,Products!$A$2:$A$181,0))</f>
        <v>488.81</v>
      </c>
      <c r="I5216" s="12" t="str">
        <f aca="false">INDEX(Orders!$G$2:$G$3525,MATCH(B5216,Orders!$A$2:$A$3525,0))</f>
        <v>Delivered</v>
      </c>
      <c r="J5216" s="16" t="n">
        <f aca="false">D5216*E5216*(1-F5216/100)</f>
        <v>1398</v>
      </c>
      <c r="K5216" s="16" t="n">
        <f aca="false">D5216*H5216</f>
        <v>977.62</v>
      </c>
      <c r="L5216" s="16" t="n">
        <f aca="false">J5216-K5216</f>
        <v>420.38</v>
      </c>
    </row>
    <row r="5217" customFormat="false" ht="15" hidden="false" customHeight="false" outlineLevel="0" collapsed="false">
      <c r="A5217" s="12" t="n">
        <v>5216</v>
      </c>
      <c r="B5217" s="12" t="n">
        <v>2742</v>
      </c>
      <c r="C5217" s="12" t="n">
        <v>78</v>
      </c>
      <c r="D5217" s="12" t="n">
        <v>1</v>
      </c>
      <c r="E5217" s="16" t="n">
        <v>2969</v>
      </c>
      <c r="F5217" s="12" t="n">
        <v>0</v>
      </c>
      <c r="G5217" s="12" t="str">
        <f aca="false">INDEX(Products!$C$2:$C$181,MATCH(C5217,Products!$A$2:$A$181,0))</f>
        <v>Fashion</v>
      </c>
      <c r="H5217" s="16" t="n">
        <f aca="false">INDEX(Products!$E$2:$E$181,MATCH(C5217,Products!$A$2:$A$181,0))</f>
        <v>1776.68</v>
      </c>
      <c r="I5217" s="12" t="str">
        <f aca="false">INDEX(Orders!$G$2:$G$3525,MATCH(B5217,Orders!$A$2:$A$3525,0))</f>
        <v>Delivered</v>
      </c>
      <c r="J5217" s="16" t="n">
        <f aca="false">D5217*E5217*(1-F5217/100)</f>
        <v>2969</v>
      </c>
      <c r="K5217" s="16" t="n">
        <f aca="false">D5217*H5217</f>
        <v>1776.68</v>
      </c>
      <c r="L5217" s="16" t="n">
        <f aca="false">J5217-K5217</f>
        <v>1192.32</v>
      </c>
    </row>
    <row r="5218" customFormat="false" ht="15" hidden="false" customHeight="false" outlineLevel="0" collapsed="false">
      <c r="A5218" s="12" t="n">
        <v>5217</v>
      </c>
      <c r="B5218" s="12" t="n">
        <v>2743</v>
      </c>
      <c r="C5218" s="12" t="n">
        <v>147</v>
      </c>
      <c r="D5218" s="12" t="n">
        <v>1</v>
      </c>
      <c r="E5218" s="16" t="n">
        <v>3339</v>
      </c>
      <c r="F5218" s="12" t="n">
        <v>0</v>
      </c>
      <c r="G5218" s="12" t="str">
        <f aca="false">INDEX(Products!$C$2:$C$181,MATCH(C5218,Products!$A$2:$A$181,0))</f>
        <v>Sports &amp; Fitness</v>
      </c>
      <c r="H5218" s="16" t="n">
        <f aca="false">INDEX(Products!$E$2:$E$181,MATCH(C5218,Products!$A$2:$A$181,0))</f>
        <v>2076.99</v>
      </c>
      <c r="I5218" s="12" t="str">
        <f aca="false">INDEX(Orders!$G$2:$G$3525,MATCH(B5218,Orders!$A$2:$A$3525,0))</f>
        <v>Delivered</v>
      </c>
      <c r="J5218" s="16" t="n">
        <f aca="false">D5218*E5218*(1-F5218/100)</f>
        <v>3339</v>
      </c>
      <c r="K5218" s="16" t="n">
        <f aca="false">D5218*H5218</f>
        <v>2076.99</v>
      </c>
      <c r="L5218" s="16" t="n">
        <f aca="false">J5218-K5218</f>
        <v>1262.01</v>
      </c>
    </row>
    <row r="5219" customFormat="false" ht="15" hidden="false" customHeight="false" outlineLevel="0" collapsed="false">
      <c r="A5219" s="12" t="n">
        <v>5218</v>
      </c>
      <c r="B5219" s="12" t="n">
        <v>2743</v>
      </c>
      <c r="C5219" s="12" t="n">
        <v>96</v>
      </c>
      <c r="D5219" s="12" t="n">
        <v>1</v>
      </c>
      <c r="E5219" s="16" t="n">
        <v>309</v>
      </c>
      <c r="F5219" s="12" t="n">
        <v>0</v>
      </c>
      <c r="G5219" s="12" t="str">
        <f aca="false">INDEX(Products!$C$2:$C$181,MATCH(C5219,Products!$A$2:$A$181,0))</f>
        <v>Beauty</v>
      </c>
      <c r="H5219" s="16" t="n">
        <f aca="false">INDEX(Products!$E$2:$E$181,MATCH(C5219,Products!$A$2:$A$181,0))</f>
        <v>225.4</v>
      </c>
      <c r="I5219" s="12" t="str">
        <f aca="false">INDEX(Orders!$G$2:$G$3525,MATCH(B5219,Orders!$A$2:$A$3525,0))</f>
        <v>Delivered</v>
      </c>
      <c r="J5219" s="16" t="n">
        <f aca="false">D5219*E5219*(1-F5219/100)</f>
        <v>309</v>
      </c>
      <c r="K5219" s="16" t="n">
        <f aca="false">D5219*H5219</f>
        <v>225.4</v>
      </c>
      <c r="L5219" s="16" t="n">
        <f aca="false">J5219-K5219</f>
        <v>83.6</v>
      </c>
    </row>
    <row r="5220" customFormat="false" ht="15" hidden="false" customHeight="false" outlineLevel="0" collapsed="false">
      <c r="A5220" s="12" t="n">
        <v>5219</v>
      </c>
      <c r="B5220" s="12" t="n">
        <v>2744</v>
      </c>
      <c r="C5220" s="12" t="n">
        <v>113</v>
      </c>
      <c r="D5220" s="12" t="n">
        <v>1</v>
      </c>
      <c r="E5220" s="16" t="n">
        <v>599</v>
      </c>
      <c r="F5220" s="12" t="n">
        <v>5</v>
      </c>
      <c r="G5220" s="12" t="str">
        <f aca="false">INDEX(Products!$C$2:$C$181,MATCH(C5220,Products!$A$2:$A$181,0))</f>
        <v>Beauty</v>
      </c>
      <c r="H5220" s="16" t="n">
        <f aca="false">INDEX(Products!$E$2:$E$181,MATCH(C5220,Products!$A$2:$A$181,0))</f>
        <v>358.68</v>
      </c>
      <c r="I5220" s="12" t="str">
        <f aca="false">INDEX(Orders!$G$2:$G$3525,MATCH(B5220,Orders!$A$2:$A$3525,0))</f>
        <v>Delivered</v>
      </c>
      <c r="J5220" s="16" t="n">
        <f aca="false">D5220*E5220*(1-F5220/100)</f>
        <v>569.05</v>
      </c>
      <c r="K5220" s="16" t="n">
        <f aca="false">D5220*H5220</f>
        <v>358.68</v>
      </c>
      <c r="L5220" s="16" t="n">
        <f aca="false">J5220-K5220</f>
        <v>210.37</v>
      </c>
    </row>
    <row r="5221" customFormat="false" ht="15" hidden="false" customHeight="false" outlineLevel="0" collapsed="false">
      <c r="A5221" s="12" t="n">
        <v>5220</v>
      </c>
      <c r="B5221" s="12" t="n">
        <v>2745</v>
      </c>
      <c r="C5221" s="12" t="n">
        <v>138</v>
      </c>
      <c r="D5221" s="12" t="n">
        <v>1</v>
      </c>
      <c r="E5221" s="16" t="n">
        <v>2179</v>
      </c>
      <c r="F5221" s="12" t="n">
        <v>0</v>
      </c>
      <c r="G5221" s="12" t="str">
        <f aca="false">INDEX(Products!$C$2:$C$181,MATCH(C5221,Products!$A$2:$A$181,0))</f>
        <v>Sports &amp; Fitness</v>
      </c>
      <c r="H5221" s="16" t="n">
        <f aca="false">INDEX(Products!$E$2:$E$181,MATCH(C5221,Products!$A$2:$A$181,0))</f>
        <v>1417.01</v>
      </c>
      <c r="I5221" s="12" t="str">
        <f aca="false">INDEX(Orders!$G$2:$G$3525,MATCH(B5221,Orders!$A$2:$A$3525,0))</f>
        <v>Delivered</v>
      </c>
      <c r="J5221" s="16" t="n">
        <f aca="false">D5221*E5221*(1-F5221/100)</f>
        <v>2179</v>
      </c>
      <c r="K5221" s="16" t="n">
        <f aca="false">D5221*H5221</f>
        <v>1417.01</v>
      </c>
      <c r="L5221" s="16" t="n">
        <f aca="false">J5221-K5221</f>
        <v>761.99</v>
      </c>
    </row>
    <row r="5222" customFormat="false" ht="15" hidden="false" customHeight="false" outlineLevel="0" collapsed="false">
      <c r="A5222" s="12" t="n">
        <v>5221</v>
      </c>
      <c r="B5222" s="12" t="n">
        <v>2745</v>
      </c>
      <c r="C5222" s="12" t="n">
        <v>35</v>
      </c>
      <c r="D5222" s="12" t="n">
        <v>1</v>
      </c>
      <c r="E5222" s="16" t="n">
        <v>749</v>
      </c>
      <c r="F5222" s="12" t="n">
        <v>0</v>
      </c>
      <c r="G5222" s="12" t="str">
        <f aca="false">INDEX(Products!$C$2:$C$181,MATCH(C5222,Products!$A$2:$A$181,0))</f>
        <v>Home &amp; Kitchen</v>
      </c>
      <c r="H5222" s="16" t="n">
        <f aca="false">INDEX(Products!$E$2:$E$181,MATCH(C5222,Products!$A$2:$A$181,0))</f>
        <v>559.79</v>
      </c>
      <c r="I5222" s="12" t="str">
        <f aca="false">INDEX(Orders!$G$2:$G$3525,MATCH(B5222,Orders!$A$2:$A$3525,0))</f>
        <v>Delivered</v>
      </c>
      <c r="J5222" s="16" t="n">
        <f aca="false">D5222*E5222*(1-F5222/100)</f>
        <v>749</v>
      </c>
      <c r="K5222" s="16" t="n">
        <f aca="false">D5222*H5222</f>
        <v>559.79</v>
      </c>
      <c r="L5222" s="16" t="n">
        <f aca="false">J5222-K5222</f>
        <v>189.21</v>
      </c>
    </row>
    <row r="5223" customFormat="false" ht="15" hidden="false" customHeight="false" outlineLevel="0" collapsed="false">
      <c r="A5223" s="12" t="n">
        <v>5222</v>
      </c>
      <c r="B5223" s="12" t="n">
        <v>2746</v>
      </c>
      <c r="C5223" s="12" t="n">
        <v>142</v>
      </c>
      <c r="D5223" s="12" t="n">
        <v>1</v>
      </c>
      <c r="E5223" s="16" t="n">
        <v>1669</v>
      </c>
      <c r="F5223" s="12" t="n">
        <v>0</v>
      </c>
      <c r="G5223" s="12" t="str">
        <f aca="false">INDEX(Products!$C$2:$C$181,MATCH(C5223,Products!$A$2:$A$181,0))</f>
        <v>Sports &amp; Fitness</v>
      </c>
      <c r="H5223" s="16" t="n">
        <f aca="false">INDEX(Products!$E$2:$E$181,MATCH(C5223,Products!$A$2:$A$181,0))</f>
        <v>949.32</v>
      </c>
      <c r="I5223" s="12" t="str">
        <f aca="false">INDEX(Orders!$G$2:$G$3525,MATCH(B5223,Orders!$A$2:$A$3525,0))</f>
        <v>Delivered</v>
      </c>
      <c r="J5223" s="16" t="n">
        <f aca="false">D5223*E5223*(1-F5223/100)</f>
        <v>1669</v>
      </c>
      <c r="K5223" s="16" t="n">
        <f aca="false">D5223*H5223</f>
        <v>949.32</v>
      </c>
      <c r="L5223" s="16" t="n">
        <f aca="false">J5223-K5223</f>
        <v>719.68</v>
      </c>
    </row>
    <row r="5224" customFormat="false" ht="15" hidden="false" customHeight="false" outlineLevel="0" collapsed="false">
      <c r="A5224" s="12" t="n">
        <v>5223</v>
      </c>
      <c r="B5224" s="12" t="n">
        <v>2746</v>
      </c>
      <c r="C5224" s="12" t="n">
        <v>120</v>
      </c>
      <c r="D5224" s="12" t="n">
        <v>1</v>
      </c>
      <c r="E5224" s="16" t="n">
        <v>1229</v>
      </c>
      <c r="F5224" s="12" t="n">
        <v>20</v>
      </c>
      <c r="G5224" s="12" t="str">
        <f aca="false">INDEX(Products!$C$2:$C$181,MATCH(C5224,Products!$A$2:$A$181,0))</f>
        <v>Beauty</v>
      </c>
      <c r="H5224" s="16" t="n">
        <f aca="false">INDEX(Products!$E$2:$E$181,MATCH(C5224,Products!$A$2:$A$181,0))</f>
        <v>719.48</v>
      </c>
      <c r="I5224" s="12" t="str">
        <f aca="false">INDEX(Orders!$G$2:$G$3525,MATCH(B5224,Orders!$A$2:$A$3525,0))</f>
        <v>Delivered</v>
      </c>
      <c r="J5224" s="16" t="n">
        <f aca="false">D5224*E5224*(1-F5224/100)</f>
        <v>983.2</v>
      </c>
      <c r="K5224" s="16" t="n">
        <f aca="false">D5224*H5224</f>
        <v>719.48</v>
      </c>
      <c r="L5224" s="16" t="n">
        <f aca="false">J5224-K5224</f>
        <v>263.72</v>
      </c>
    </row>
    <row r="5225" customFormat="false" ht="15" hidden="false" customHeight="false" outlineLevel="0" collapsed="false">
      <c r="A5225" s="12" t="n">
        <v>5224</v>
      </c>
      <c r="B5225" s="12" t="n">
        <v>2746</v>
      </c>
      <c r="C5225" s="12" t="n">
        <v>159</v>
      </c>
      <c r="D5225" s="12" t="n">
        <v>1</v>
      </c>
      <c r="E5225" s="16" t="n">
        <v>439</v>
      </c>
      <c r="F5225" s="12" t="n">
        <v>15</v>
      </c>
      <c r="G5225" s="12" t="str">
        <f aca="false">INDEX(Products!$C$2:$C$181,MATCH(C5225,Products!$A$2:$A$181,0))</f>
        <v>Books &amp; Stationery</v>
      </c>
      <c r="H5225" s="16" t="n">
        <f aca="false">INDEX(Products!$E$2:$E$181,MATCH(C5225,Products!$A$2:$A$181,0))</f>
        <v>256.67</v>
      </c>
      <c r="I5225" s="12" t="str">
        <f aca="false">INDEX(Orders!$G$2:$G$3525,MATCH(B5225,Orders!$A$2:$A$3525,0))</f>
        <v>Delivered</v>
      </c>
      <c r="J5225" s="16" t="n">
        <f aca="false">D5225*E5225*(1-F5225/100)</f>
        <v>373.15</v>
      </c>
      <c r="K5225" s="16" t="n">
        <f aca="false">D5225*H5225</f>
        <v>256.67</v>
      </c>
      <c r="L5225" s="16" t="n">
        <f aca="false">J5225-K5225</f>
        <v>116.48</v>
      </c>
    </row>
    <row r="5226" customFormat="false" ht="15" hidden="false" customHeight="false" outlineLevel="0" collapsed="false">
      <c r="A5226" s="12" t="n">
        <v>5225</v>
      </c>
      <c r="B5226" s="12" t="n">
        <v>2747</v>
      </c>
      <c r="C5226" s="12" t="n">
        <v>85</v>
      </c>
      <c r="D5226" s="12" t="n">
        <v>1</v>
      </c>
      <c r="E5226" s="16" t="n">
        <v>419</v>
      </c>
      <c r="F5226" s="12" t="n">
        <v>0</v>
      </c>
      <c r="G5226" s="12" t="str">
        <f aca="false">INDEX(Products!$C$2:$C$181,MATCH(C5226,Products!$A$2:$A$181,0))</f>
        <v>Fashion</v>
      </c>
      <c r="H5226" s="16" t="n">
        <f aca="false">INDEX(Products!$E$2:$E$181,MATCH(C5226,Products!$A$2:$A$181,0))</f>
        <v>279.97</v>
      </c>
      <c r="I5226" s="12" t="str">
        <f aca="false">INDEX(Orders!$G$2:$G$3525,MATCH(B5226,Orders!$A$2:$A$3525,0))</f>
        <v>Delivered</v>
      </c>
      <c r="J5226" s="16" t="n">
        <f aca="false">D5226*E5226*(1-F5226/100)</f>
        <v>419</v>
      </c>
      <c r="K5226" s="16" t="n">
        <f aca="false">D5226*H5226</f>
        <v>279.97</v>
      </c>
      <c r="L5226" s="16" t="n">
        <f aca="false">J5226-K5226</f>
        <v>139.03</v>
      </c>
    </row>
    <row r="5227" customFormat="false" ht="15" hidden="false" customHeight="false" outlineLevel="0" collapsed="false">
      <c r="A5227" s="12" t="n">
        <v>5226</v>
      </c>
      <c r="B5227" s="12" t="n">
        <v>2747</v>
      </c>
      <c r="C5227" s="12" t="n">
        <v>98</v>
      </c>
      <c r="D5227" s="12" t="n">
        <v>1</v>
      </c>
      <c r="E5227" s="16" t="n">
        <v>719</v>
      </c>
      <c r="F5227" s="12" t="n">
        <v>0</v>
      </c>
      <c r="G5227" s="12" t="str">
        <f aca="false">INDEX(Products!$C$2:$C$181,MATCH(C5227,Products!$A$2:$A$181,0))</f>
        <v>Beauty</v>
      </c>
      <c r="H5227" s="16" t="n">
        <f aca="false">INDEX(Products!$E$2:$E$181,MATCH(C5227,Products!$A$2:$A$181,0))</f>
        <v>445.67</v>
      </c>
      <c r="I5227" s="12" t="str">
        <f aca="false">INDEX(Orders!$G$2:$G$3525,MATCH(B5227,Orders!$A$2:$A$3525,0))</f>
        <v>Delivered</v>
      </c>
      <c r="J5227" s="16" t="n">
        <f aca="false">D5227*E5227*(1-F5227/100)</f>
        <v>719</v>
      </c>
      <c r="K5227" s="16" t="n">
        <f aca="false">D5227*H5227</f>
        <v>445.67</v>
      </c>
      <c r="L5227" s="16" t="n">
        <f aca="false">J5227-K5227</f>
        <v>273.33</v>
      </c>
    </row>
    <row r="5228" customFormat="false" ht="15" hidden="false" customHeight="false" outlineLevel="0" collapsed="false">
      <c r="A5228" s="12" t="n">
        <v>5227</v>
      </c>
      <c r="B5228" s="12" t="n">
        <v>2748</v>
      </c>
      <c r="C5228" s="12" t="n">
        <v>175</v>
      </c>
      <c r="D5228" s="12" t="n">
        <v>1</v>
      </c>
      <c r="E5228" s="16" t="n">
        <v>409</v>
      </c>
      <c r="F5228" s="12" t="n">
        <v>0</v>
      </c>
      <c r="G5228" s="12" t="str">
        <f aca="false">INDEX(Products!$C$2:$C$181,MATCH(C5228,Products!$A$2:$A$181,0))</f>
        <v>Books &amp; Stationery</v>
      </c>
      <c r="H5228" s="16" t="n">
        <f aca="false">INDEX(Products!$E$2:$E$181,MATCH(C5228,Products!$A$2:$A$181,0))</f>
        <v>276.15</v>
      </c>
      <c r="I5228" s="12" t="str">
        <f aca="false">INDEX(Orders!$G$2:$G$3525,MATCH(B5228,Orders!$A$2:$A$3525,0))</f>
        <v>Returned</v>
      </c>
      <c r="J5228" s="16" t="n">
        <f aca="false">D5228*E5228*(1-F5228/100)</f>
        <v>409</v>
      </c>
      <c r="K5228" s="16" t="n">
        <f aca="false">D5228*H5228</f>
        <v>276.15</v>
      </c>
      <c r="L5228" s="16" t="n">
        <f aca="false">J5228-K5228</f>
        <v>132.85</v>
      </c>
    </row>
    <row r="5229" customFormat="false" ht="15" hidden="false" customHeight="false" outlineLevel="0" collapsed="false">
      <c r="A5229" s="12" t="n">
        <v>5228</v>
      </c>
      <c r="B5229" s="12" t="n">
        <v>2749</v>
      </c>
      <c r="C5229" s="12" t="n">
        <v>156</v>
      </c>
      <c r="D5229" s="12" t="n">
        <v>1</v>
      </c>
      <c r="E5229" s="16" t="n">
        <v>459</v>
      </c>
      <c r="F5229" s="12" t="n">
        <v>0</v>
      </c>
      <c r="G5229" s="12" t="str">
        <f aca="false">INDEX(Products!$C$2:$C$181,MATCH(C5229,Products!$A$2:$A$181,0))</f>
        <v>Books &amp; Stationery</v>
      </c>
      <c r="H5229" s="16" t="n">
        <f aca="false">INDEX(Products!$E$2:$E$181,MATCH(C5229,Products!$A$2:$A$181,0))</f>
        <v>259.65</v>
      </c>
      <c r="I5229" s="12" t="str">
        <f aca="false">INDEX(Orders!$G$2:$G$3525,MATCH(B5229,Orders!$A$2:$A$3525,0))</f>
        <v>Cancelled</v>
      </c>
      <c r="J5229" s="16" t="n">
        <f aca="false">D5229*E5229*(1-F5229/100)</f>
        <v>459</v>
      </c>
      <c r="K5229" s="16" t="n">
        <f aca="false">D5229*H5229</f>
        <v>259.65</v>
      </c>
      <c r="L5229" s="16" t="n">
        <f aca="false">J5229-K5229</f>
        <v>199.35</v>
      </c>
    </row>
    <row r="5230" customFormat="false" ht="15" hidden="false" customHeight="false" outlineLevel="0" collapsed="false">
      <c r="A5230" s="12" t="n">
        <v>5229</v>
      </c>
      <c r="B5230" s="12" t="n">
        <v>2749</v>
      </c>
      <c r="C5230" s="12" t="n">
        <v>48</v>
      </c>
      <c r="D5230" s="12" t="n">
        <v>1</v>
      </c>
      <c r="E5230" s="16" t="n">
        <v>3959</v>
      </c>
      <c r="F5230" s="12" t="n">
        <v>0</v>
      </c>
      <c r="G5230" s="12" t="str">
        <f aca="false">INDEX(Products!$C$2:$C$181,MATCH(C5230,Products!$A$2:$A$181,0))</f>
        <v>Home &amp; Kitchen</v>
      </c>
      <c r="H5230" s="16" t="n">
        <f aca="false">INDEX(Products!$E$2:$E$181,MATCH(C5230,Products!$A$2:$A$181,0))</f>
        <v>2568.44</v>
      </c>
      <c r="I5230" s="12" t="str">
        <f aca="false">INDEX(Orders!$G$2:$G$3525,MATCH(B5230,Orders!$A$2:$A$3525,0))</f>
        <v>Cancelled</v>
      </c>
      <c r="J5230" s="16" t="n">
        <f aca="false">D5230*E5230*(1-F5230/100)</f>
        <v>3959</v>
      </c>
      <c r="K5230" s="16" t="n">
        <f aca="false">D5230*H5230</f>
        <v>2568.44</v>
      </c>
      <c r="L5230" s="16" t="n">
        <f aca="false">J5230-K5230</f>
        <v>1390.56</v>
      </c>
    </row>
    <row r="5231" customFormat="false" ht="15" hidden="false" customHeight="false" outlineLevel="0" collapsed="false">
      <c r="A5231" s="12" t="n">
        <v>5230</v>
      </c>
      <c r="B5231" s="12" t="n">
        <v>2750</v>
      </c>
      <c r="C5231" s="12" t="n">
        <v>43</v>
      </c>
      <c r="D5231" s="12" t="n">
        <v>1</v>
      </c>
      <c r="E5231" s="16" t="n">
        <v>1839</v>
      </c>
      <c r="F5231" s="12" t="n">
        <v>10</v>
      </c>
      <c r="G5231" s="12" t="str">
        <f aca="false">INDEX(Products!$C$2:$C$181,MATCH(C5231,Products!$A$2:$A$181,0))</f>
        <v>Home &amp; Kitchen</v>
      </c>
      <c r="H5231" s="16" t="n">
        <f aca="false">INDEX(Products!$E$2:$E$181,MATCH(C5231,Products!$A$2:$A$181,0))</f>
        <v>1131.05</v>
      </c>
      <c r="I5231" s="12" t="str">
        <f aca="false">INDEX(Orders!$G$2:$G$3525,MATCH(B5231,Orders!$A$2:$A$3525,0))</f>
        <v>Delivered</v>
      </c>
      <c r="J5231" s="16" t="n">
        <f aca="false">D5231*E5231*(1-F5231/100)</f>
        <v>1655.1</v>
      </c>
      <c r="K5231" s="16" t="n">
        <f aca="false">D5231*H5231</f>
        <v>1131.05</v>
      </c>
      <c r="L5231" s="16" t="n">
        <f aca="false">J5231-K5231</f>
        <v>524.05</v>
      </c>
    </row>
    <row r="5232" customFormat="false" ht="15" hidden="false" customHeight="false" outlineLevel="0" collapsed="false">
      <c r="A5232" s="12" t="n">
        <v>5231</v>
      </c>
      <c r="B5232" s="12" t="n">
        <v>2751</v>
      </c>
      <c r="C5232" s="12" t="n">
        <v>74</v>
      </c>
      <c r="D5232" s="12" t="n">
        <v>1</v>
      </c>
      <c r="E5232" s="16" t="n">
        <v>1959</v>
      </c>
      <c r="F5232" s="12" t="n">
        <v>0</v>
      </c>
      <c r="G5232" s="12" t="str">
        <f aca="false">INDEX(Products!$C$2:$C$181,MATCH(C5232,Products!$A$2:$A$181,0))</f>
        <v>Fashion</v>
      </c>
      <c r="H5232" s="16" t="n">
        <f aca="false">INDEX(Products!$E$2:$E$181,MATCH(C5232,Products!$A$2:$A$181,0))</f>
        <v>1274.4</v>
      </c>
      <c r="I5232" s="12" t="str">
        <f aca="false">INDEX(Orders!$G$2:$G$3525,MATCH(B5232,Orders!$A$2:$A$3525,0))</f>
        <v>Delivered</v>
      </c>
      <c r="J5232" s="16" t="n">
        <f aca="false">D5232*E5232*(1-F5232/100)</f>
        <v>1959</v>
      </c>
      <c r="K5232" s="16" t="n">
        <f aca="false">D5232*H5232</f>
        <v>1274.4</v>
      </c>
      <c r="L5232" s="16" t="n">
        <f aca="false">J5232-K5232</f>
        <v>684.6</v>
      </c>
    </row>
    <row r="5233" customFormat="false" ht="15" hidden="false" customHeight="false" outlineLevel="0" collapsed="false">
      <c r="A5233" s="12" t="n">
        <v>5232</v>
      </c>
      <c r="B5233" s="12" t="n">
        <v>2752</v>
      </c>
      <c r="C5233" s="12" t="n">
        <v>111</v>
      </c>
      <c r="D5233" s="12" t="n">
        <v>1</v>
      </c>
      <c r="E5233" s="16" t="n">
        <v>1249</v>
      </c>
      <c r="F5233" s="12" t="n">
        <v>0</v>
      </c>
      <c r="G5233" s="12" t="str">
        <f aca="false">INDEX(Products!$C$2:$C$181,MATCH(C5233,Products!$A$2:$A$181,0))</f>
        <v>Beauty</v>
      </c>
      <c r="H5233" s="16" t="n">
        <f aca="false">INDEX(Products!$E$2:$E$181,MATCH(C5233,Products!$A$2:$A$181,0))</f>
        <v>828.91</v>
      </c>
      <c r="I5233" s="12" t="str">
        <f aca="false">INDEX(Orders!$G$2:$G$3525,MATCH(B5233,Orders!$A$2:$A$3525,0))</f>
        <v>Delivered</v>
      </c>
      <c r="J5233" s="16" t="n">
        <f aca="false">D5233*E5233*(1-F5233/100)</f>
        <v>1249</v>
      </c>
      <c r="K5233" s="16" t="n">
        <f aca="false">D5233*H5233</f>
        <v>828.91</v>
      </c>
      <c r="L5233" s="16" t="n">
        <f aca="false">J5233-K5233</f>
        <v>420.09</v>
      </c>
    </row>
    <row r="5234" customFormat="false" ht="15" hidden="false" customHeight="false" outlineLevel="0" collapsed="false">
      <c r="A5234" s="12" t="n">
        <v>5233</v>
      </c>
      <c r="B5234" s="12" t="n">
        <v>2752</v>
      </c>
      <c r="C5234" s="12" t="n">
        <v>164</v>
      </c>
      <c r="D5234" s="12" t="n">
        <v>1</v>
      </c>
      <c r="E5234" s="16" t="n">
        <v>549</v>
      </c>
      <c r="F5234" s="12" t="n">
        <v>5</v>
      </c>
      <c r="G5234" s="12" t="str">
        <f aca="false">INDEX(Products!$C$2:$C$181,MATCH(C5234,Products!$A$2:$A$181,0))</f>
        <v>Books &amp; Stationery</v>
      </c>
      <c r="H5234" s="16" t="n">
        <f aca="false">INDEX(Products!$E$2:$E$181,MATCH(C5234,Products!$A$2:$A$181,0))</f>
        <v>369.12</v>
      </c>
      <c r="I5234" s="12" t="str">
        <f aca="false">INDEX(Orders!$G$2:$G$3525,MATCH(B5234,Orders!$A$2:$A$3525,0))</f>
        <v>Delivered</v>
      </c>
      <c r="J5234" s="16" t="n">
        <f aca="false">D5234*E5234*(1-F5234/100)</f>
        <v>521.55</v>
      </c>
      <c r="K5234" s="16" t="n">
        <f aca="false">D5234*H5234</f>
        <v>369.12</v>
      </c>
      <c r="L5234" s="16" t="n">
        <f aca="false">J5234-K5234</f>
        <v>152.43</v>
      </c>
    </row>
    <row r="5235" customFormat="false" ht="15" hidden="false" customHeight="false" outlineLevel="0" collapsed="false">
      <c r="A5235" s="12" t="n">
        <v>5234</v>
      </c>
      <c r="B5235" s="12" t="n">
        <v>2752</v>
      </c>
      <c r="C5235" s="12" t="n">
        <v>46</v>
      </c>
      <c r="D5235" s="12" t="n">
        <v>1</v>
      </c>
      <c r="E5235" s="16" t="n">
        <v>959</v>
      </c>
      <c r="F5235" s="12" t="n">
        <v>0</v>
      </c>
      <c r="G5235" s="12" t="str">
        <f aca="false">INDEX(Products!$C$2:$C$181,MATCH(C5235,Products!$A$2:$A$181,0))</f>
        <v>Home &amp; Kitchen</v>
      </c>
      <c r="H5235" s="16" t="n">
        <f aca="false">INDEX(Products!$E$2:$E$181,MATCH(C5235,Products!$A$2:$A$181,0))</f>
        <v>664.25</v>
      </c>
      <c r="I5235" s="12" t="str">
        <f aca="false">INDEX(Orders!$G$2:$G$3525,MATCH(B5235,Orders!$A$2:$A$3525,0))</f>
        <v>Delivered</v>
      </c>
      <c r="J5235" s="16" t="n">
        <f aca="false">D5235*E5235*(1-F5235/100)</f>
        <v>959</v>
      </c>
      <c r="K5235" s="16" t="n">
        <f aca="false">D5235*H5235</f>
        <v>664.25</v>
      </c>
      <c r="L5235" s="16" t="n">
        <f aca="false">J5235-K5235</f>
        <v>294.75</v>
      </c>
    </row>
    <row r="5236" customFormat="false" ht="15" hidden="false" customHeight="false" outlineLevel="0" collapsed="false">
      <c r="A5236" s="12" t="n">
        <v>5235</v>
      </c>
      <c r="B5236" s="12" t="n">
        <v>2753</v>
      </c>
      <c r="C5236" s="12" t="n">
        <v>33</v>
      </c>
      <c r="D5236" s="12" t="n">
        <v>1</v>
      </c>
      <c r="E5236" s="16" t="n">
        <v>1699</v>
      </c>
      <c r="F5236" s="12" t="n">
        <v>0</v>
      </c>
      <c r="G5236" s="12" t="str">
        <f aca="false">INDEX(Products!$C$2:$C$181,MATCH(C5236,Products!$A$2:$A$181,0))</f>
        <v>Home &amp; Kitchen</v>
      </c>
      <c r="H5236" s="16" t="n">
        <f aca="false">INDEX(Products!$E$2:$E$181,MATCH(C5236,Products!$A$2:$A$181,0))</f>
        <v>1118.86</v>
      </c>
      <c r="I5236" s="12" t="str">
        <f aca="false">INDEX(Orders!$G$2:$G$3525,MATCH(B5236,Orders!$A$2:$A$3525,0))</f>
        <v>Delivered</v>
      </c>
      <c r="J5236" s="16" t="n">
        <f aca="false">D5236*E5236*(1-F5236/100)</f>
        <v>1699</v>
      </c>
      <c r="K5236" s="16" t="n">
        <f aca="false">D5236*H5236</f>
        <v>1118.86</v>
      </c>
      <c r="L5236" s="16" t="n">
        <f aca="false">J5236-K5236</f>
        <v>580.14</v>
      </c>
    </row>
    <row r="5237" customFormat="false" ht="15" hidden="false" customHeight="false" outlineLevel="0" collapsed="false">
      <c r="A5237" s="12" t="n">
        <v>5236</v>
      </c>
      <c r="B5237" s="12" t="n">
        <v>2753</v>
      </c>
      <c r="C5237" s="12" t="n">
        <v>63</v>
      </c>
      <c r="D5237" s="12" t="n">
        <v>1</v>
      </c>
      <c r="E5237" s="16" t="n">
        <v>929</v>
      </c>
      <c r="F5237" s="12" t="n">
        <v>10</v>
      </c>
      <c r="G5237" s="12" t="str">
        <f aca="false">INDEX(Products!$C$2:$C$181,MATCH(C5237,Products!$A$2:$A$181,0))</f>
        <v>Fashion</v>
      </c>
      <c r="H5237" s="16" t="n">
        <f aca="false">INDEX(Products!$E$2:$E$181,MATCH(C5237,Products!$A$2:$A$181,0))</f>
        <v>590.31</v>
      </c>
      <c r="I5237" s="12" t="str">
        <f aca="false">INDEX(Orders!$G$2:$G$3525,MATCH(B5237,Orders!$A$2:$A$3525,0))</f>
        <v>Delivered</v>
      </c>
      <c r="J5237" s="16" t="n">
        <f aca="false">D5237*E5237*(1-F5237/100)</f>
        <v>836.1</v>
      </c>
      <c r="K5237" s="16" t="n">
        <f aca="false">D5237*H5237</f>
        <v>590.31</v>
      </c>
      <c r="L5237" s="16" t="n">
        <f aca="false">J5237-K5237</f>
        <v>245.79</v>
      </c>
    </row>
    <row r="5238" customFormat="false" ht="15" hidden="false" customHeight="false" outlineLevel="0" collapsed="false">
      <c r="A5238" s="12" t="n">
        <v>5237</v>
      </c>
      <c r="B5238" s="12" t="n">
        <v>2754</v>
      </c>
      <c r="C5238" s="12" t="n">
        <v>142</v>
      </c>
      <c r="D5238" s="12" t="n">
        <v>1</v>
      </c>
      <c r="E5238" s="16" t="n">
        <v>1669</v>
      </c>
      <c r="F5238" s="12" t="n">
        <v>0</v>
      </c>
      <c r="G5238" s="12" t="str">
        <f aca="false">INDEX(Products!$C$2:$C$181,MATCH(C5238,Products!$A$2:$A$181,0))</f>
        <v>Sports &amp; Fitness</v>
      </c>
      <c r="H5238" s="16" t="n">
        <f aca="false">INDEX(Products!$E$2:$E$181,MATCH(C5238,Products!$A$2:$A$181,0))</f>
        <v>949.32</v>
      </c>
      <c r="I5238" s="12" t="str">
        <f aca="false">INDEX(Orders!$G$2:$G$3525,MATCH(B5238,Orders!$A$2:$A$3525,0))</f>
        <v>Returned</v>
      </c>
      <c r="J5238" s="16" t="n">
        <f aca="false">D5238*E5238*(1-F5238/100)</f>
        <v>1669</v>
      </c>
      <c r="K5238" s="16" t="n">
        <f aca="false">D5238*H5238</f>
        <v>949.32</v>
      </c>
      <c r="L5238" s="16" t="n">
        <f aca="false">J5238-K5238</f>
        <v>719.68</v>
      </c>
    </row>
    <row r="5239" customFormat="false" ht="15" hidden="false" customHeight="false" outlineLevel="0" collapsed="false">
      <c r="A5239" s="12" t="n">
        <v>5238</v>
      </c>
      <c r="B5239" s="12" t="n">
        <v>2754</v>
      </c>
      <c r="C5239" s="12" t="n">
        <v>36</v>
      </c>
      <c r="D5239" s="12" t="n">
        <v>1</v>
      </c>
      <c r="E5239" s="16" t="n">
        <v>3959</v>
      </c>
      <c r="F5239" s="12" t="n">
        <v>5</v>
      </c>
      <c r="G5239" s="12" t="str">
        <f aca="false">INDEX(Products!$C$2:$C$181,MATCH(C5239,Products!$A$2:$A$181,0))</f>
        <v>Home &amp; Kitchen</v>
      </c>
      <c r="H5239" s="16" t="n">
        <f aca="false">INDEX(Products!$E$2:$E$181,MATCH(C5239,Products!$A$2:$A$181,0))</f>
        <v>2334.79</v>
      </c>
      <c r="I5239" s="12" t="str">
        <f aca="false">INDEX(Orders!$G$2:$G$3525,MATCH(B5239,Orders!$A$2:$A$3525,0))</f>
        <v>Returned</v>
      </c>
      <c r="J5239" s="16" t="n">
        <f aca="false">D5239*E5239*(1-F5239/100)</f>
        <v>3761.05</v>
      </c>
      <c r="K5239" s="16" t="n">
        <f aca="false">D5239*H5239</f>
        <v>2334.79</v>
      </c>
      <c r="L5239" s="16" t="n">
        <f aca="false">J5239-K5239</f>
        <v>1426.26</v>
      </c>
    </row>
    <row r="5240" customFormat="false" ht="15" hidden="false" customHeight="false" outlineLevel="0" collapsed="false">
      <c r="A5240" s="12" t="n">
        <v>5239</v>
      </c>
      <c r="B5240" s="12" t="n">
        <v>2754</v>
      </c>
      <c r="C5240" s="12" t="n">
        <v>118</v>
      </c>
      <c r="D5240" s="12" t="n">
        <v>1</v>
      </c>
      <c r="E5240" s="16" t="n">
        <v>479</v>
      </c>
      <c r="F5240" s="12" t="n">
        <v>0</v>
      </c>
      <c r="G5240" s="12" t="str">
        <f aca="false">INDEX(Products!$C$2:$C$181,MATCH(C5240,Products!$A$2:$A$181,0))</f>
        <v>Beauty</v>
      </c>
      <c r="H5240" s="16" t="n">
        <f aca="false">INDEX(Products!$E$2:$E$181,MATCH(C5240,Products!$A$2:$A$181,0))</f>
        <v>332.66</v>
      </c>
      <c r="I5240" s="12" t="str">
        <f aca="false">INDEX(Orders!$G$2:$G$3525,MATCH(B5240,Orders!$A$2:$A$3525,0))</f>
        <v>Returned</v>
      </c>
      <c r="J5240" s="16" t="n">
        <f aca="false">D5240*E5240*(1-F5240/100)</f>
        <v>479</v>
      </c>
      <c r="K5240" s="16" t="n">
        <f aca="false">D5240*H5240</f>
        <v>332.66</v>
      </c>
      <c r="L5240" s="16" t="n">
        <f aca="false">J5240-K5240</f>
        <v>146.34</v>
      </c>
    </row>
    <row r="5241" customFormat="false" ht="15" hidden="false" customHeight="false" outlineLevel="0" collapsed="false">
      <c r="A5241" s="12" t="n">
        <v>5240</v>
      </c>
      <c r="B5241" s="12" t="n">
        <v>2754</v>
      </c>
      <c r="C5241" s="12" t="n">
        <v>137</v>
      </c>
      <c r="D5241" s="12" t="n">
        <v>1</v>
      </c>
      <c r="E5241" s="16" t="n">
        <v>3509</v>
      </c>
      <c r="F5241" s="12" t="n">
        <v>0</v>
      </c>
      <c r="G5241" s="12" t="str">
        <f aca="false">INDEX(Products!$C$2:$C$181,MATCH(C5241,Products!$A$2:$A$181,0))</f>
        <v>Sports &amp; Fitness</v>
      </c>
      <c r="H5241" s="16" t="n">
        <f aca="false">INDEX(Products!$E$2:$E$181,MATCH(C5241,Products!$A$2:$A$181,0))</f>
        <v>2570.86</v>
      </c>
      <c r="I5241" s="12" t="str">
        <f aca="false">INDEX(Orders!$G$2:$G$3525,MATCH(B5241,Orders!$A$2:$A$3525,0))</f>
        <v>Returned</v>
      </c>
      <c r="J5241" s="16" t="n">
        <f aca="false">D5241*E5241*(1-F5241/100)</f>
        <v>3509</v>
      </c>
      <c r="K5241" s="16" t="n">
        <f aca="false">D5241*H5241</f>
        <v>2570.86</v>
      </c>
      <c r="L5241" s="16" t="n">
        <f aca="false">J5241-K5241</f>
        <v>938.14</v>
      </c>
    </row>
    <row r="5242" customFormat="false" ht="15" hidden="false" customHeight="false" outlineLevel="0" collapsed="false">
      <c r="A5242" s="12" t="n">
        <v>5241</v>
      </c>
      <c r="B5242" s="12" t="n">
        <v>2755</v>
      </c>
      <c r="C5242" s="12" t="n">
        <v>65</v>
      </c>
      <c r="D5242" s="12" t="n">
        <v>1</v>
      </c>
      <c r="E5242" s="16" t="n">
        <v>329</v>
      </c>
      <c r="F5242" s="12" t="n">
        <v>0</v>
      </c>
      <c r="G5242" s="12" t="str">
        <f aca="false">INDEX(Products!$C$2:$C$181,MATCH(C5242,Products!$A$2:$A$181,0))</f>
        <v>Fashion</v>
      </c>
      <c r="H5242" s="16" t="n">
        <f aca="false">INDEX(Products!$E$2:$E$181,MATCH(C5242,Products!$A$2:$A$181,0))</f>
        <v>214.56</v>
      </c>
      <c r="I5242" s="12" t="str">
        <f aca="false">INDEX(Orders!$G$2:$G$3525,MATCH(B5242,Orders!$A$2:$A$3525,0))</f>
        <v>Delivered</v>
      </c>
      <c r="J5242" s="16" t="n">
        <f aca="false">D5242*E5242*(1-F5242/100)</f>
        <v>329</v>
      </c>
      <c r="K5242" s="16" t="n">
        <f aca="false">D5242*H5242</f>
        <v>214.56</v>
      </c>
      <c r="L5242" s="16" t="n">
        <f aca="false">J5242-K5242</f>
        <v>114.44</v>
      </c>
    </row>
    <row r="5243" customFormat="false" ht="15" hidden="false" customHeight="false" outlineLevel="0" collapsed="false">
      <c r="A5243" s="12" t="n">
        <v>5242</v>
      </c>
      <c r="B5243" s="12" t="n">
        <v>2755</v>
      </c>
      <c r="C5243" s="12" t="n">
        <v>164</v>
      </c>
      <c r="D5243" s="12" t="n">
        <v>1</v>
      </c>
      <c r="E5243" s="16" t="n">
        <v>549</v>
      </c>
      <c r="F5243" s="12" t="n">
        <v>10</v>
      </c>
      <c r="G5243" s="12" t="str">
        <f aca="false">INDEX(Products!$C$2:$C$181,MATCH(C5243,Products!$A$2:$A$181,0))</f>
        <v>Books &amp; Stationery</v>
      </c>
      <c r="H5243" s="16" t="n">
        <f aca="false">INDEX(Products!$E$2:$E$181,MATCH(C5243,Products!$A$2:$A$181,0))</f>
        <v>369.12</v>
      </c>
      <c r="I5243" s="12" t="str">
        <f aca="false">INDEX(Orders!$G$2:$G$3525,MATCH(B5243,Orders!$A$2:$A$3525,0))</f>
        <v>Delivered</v>
      </c>
      <c r="J5243" s="16" t="n">
        <f aca="false">D5243*E5243*(1-F5243/100)</f>
        <v>494.1</v>
      </c>
      <c r="K5243" s="16" t="n">
        <f aca="false">D5243*H5243</f>
        <v>369.12</v>
      </c>
      <c r="L5243" s="16" t="n">
        <f aca="false">J5243-K5243</f>
        <v>124.98</v>
      </c>
    </row>
    <row r="5244" customFormat="false" ht="15" hidden="false" customHeight="false" outlineLevel="0" collapsed="false">
      <c r="A5244" s="12" t="n">
        <v>5243</v>
      </c>
      <c r="B5244" s="12" t="n">
        <v>2756</v>
      </c>
      <c r="C5244" s="12" t="n">
        <v>130</v>
      </c>
      <c r="D5244" s="12" t="n">
        <v>1</v>
      </c>
      <c r="E5244" s="16" t="n">
        <v>2399</v>
      </c>
      <c r="F5244" s="12" t="n">
        <v>0</v>
      </c>
      <c r="G5244" s="12" t="str">
        <f aca="false">INDEX(Products!$C$2:$C$181,MATCH(C5244,Products!$A$2:$A$181,0))</f>
        <v>Sports &amp; Fitness</v>
      </c>
      <c r="H5244" s="16" t="n">
        <f aca="false">INDEX(Products!$E$2:$E$181,MATCH(C5244,Products!$A$2:$A$181,0))</f>
        <v>1366.08</v>
      </c>
      <c r="I5244" s="12" t="str">
        <f aca="false">INDEX(Orders!$G$2:$G$3525,MATCH(B5244,Orders!$A$2:$A$3525,0))</f>
        <v>Delivered</v>
      </c>
      <c r="J5244" s="16" t="n">
        <f aca="false">D5244*E5244*(1-F5244/100)</f>
        <v>2399</v>
      </c>
      <c r="K5244" s="16" t="n">
        <f aca="false">D5244*H5244</f>
        <v>1366.08</v>
      </c>
      <c r="L5244" s="16" t="n">
        <f aca="false">J5244-K5244</f>
        <v>1032.92</v>
      </c>
    </row>
    <row r="5245" customFormat="false" ht="15" hidden="false" customHeight="false" outlineLevel="0" collapsed="false">
      <c r="A5245" s="12" t="n">
        <v>5244</v>
      </c>
      <c r="B5245" s="12" t="n">
        <v>2756</v>
      </c>
      <c r="C5245" s="12" t="n">
        <v>12</v>
      </c>
      <c r="D5245" s="12" t="n">
        <v>2</v>
      </c>
      <c r="E5245" s="16" t="n">
        <v>2329</v>
      </c>
      <c r="F5245" s="12" t="n">
        <v>5</v>
      </c>
      <c r="G5245" s="12" t="str">
        <f aca="false">INDEX(Products!$C$2:$C$181,MATCH(C5245,Products!$A$2:$A$181,0))</f>
        <v>Electronics</v>
      </c>
      <c r="H5245" s="16" t="n">
        <f aca="false">INDEX(Products!$E$2:$E$181,MATCH(C5245,Products!$A$2:$A$181,0))</f>
        <v>1451.6</v>
      </c>
      <c r="I5245" s="12" t="str">
        <f aca="false">INDEX(Orders!$G$2:$G$3525,MATCH(B5245,Orders!$A$2:$A$3525,0))</f>
        <v>Delivered</v>
      </c>
      <c r="J5245" s="16" t="n">
        <f aca="false">D5245*E5245*(1-F5245/100)</f>
        <v>4425.1</v>
      </c>
      <c r="K5245" s="16" t="n">
        <f aca="false">D5245*H5245</f>
        <v>2903.2</v>
      </c>
      <c r="L5245" s="16" t="n">
        <f aca="false">J5245-K5245</f>
        <v>1521.9</v>
      </c>
    </row>
    <row r="5246" customFormat="false" ht="15" hidden="false" customHeight="false" outlineLevel="0" collapsed="false">
      <c r="A5246" s="12" t="n">
        <v>5245</v>
      </c>
      <c r="B5246" s="12" t="n">
        <v>2757</v>
      </c>
      <c r="C5246" s="12" t="n">
        <v>37</v>
      </c>
      <c r="D5246" s="12" t="n">
        <v>1</v>
      </c>
      <c r="E5246" s="16" t="n">
        <v>439</v>
      </c>
      <c r="F5246" s="12" t="n">
        <v>0</v>
      </c>
      <c r="G5246" s="12" t="str">
        <f aca="false">INDEX(Products!$C$2:$C$181,MATCH(C5246,Products!$A$2:$A$181,0))</f>
        <v>Home &amp; Kitchen</v>
      </c>
      <c r="H5246" s="16" t="n">
        <f aca="false">INDEX(Products!$E$2:$E$181,MATCH(C5246,Products!$A$2:$A$181,0))</f>
        <v>313.05</v>
      </c>
      <c r="I5246" s="12" t="str">
        <f aca="false">INDEX(Orders!$G$2:$G$3525,MATCH(B5246,Orders!$A$2:$A$3525,0))</f>
        <v>Cancelled</v>
      </c>
      <c r="J5246" s="16" t="n">
        <f aca="false">D5246*E5246*(1-F5246/100)</f>
        <v>439</v>
      </c>
      <c r="K5246" s="16" t="n">
        <f aca="false">D5246*H5246</f>
        <v>313.05</v>
      </c>
      <c r="L5246" s="16" t="n">
        <f aca="false">J5246-K5246</f>
        <v>125.95</v>
      </c>
    </row>
    <row r="5247" customFormat="false" ht="15" hidden="false" customHeight="false" outlineLevel="0" collapsed="false">
      <c r="A5247" s="12" t="n">
        <v>5246</v>
      </c>
      <c r="B5247" s="12" t="n">
        <v>2757</v>
      </c>
      <c r="C5247" s="12" t="n">
        <v>132</v>
      </c>
      <c r="D5247" s="12" t="n">
        <v>1</v>
      </c>
      <c r="E5247" s="16" t="n">
        <v>789</v>
      </c>
      <c r="F5247" s="12" t="n">
        <v>5</v>
      </c>
      <c r="G5247" s="12" t="str">
        <f aca="false">INDEX(Products!$C$2:$C$181,MATCH(C5247,Products!$A$2:$A$181,0))</f>
        <v>Sports &amp; Fitness</v>
      </c>
      <c r="H5247" s="16" t="n">
        <f aca="false">INDEX(Products!$E$2:$E$181,MATCH(C5247,Products!$A$2:$A$181,0))</f>
        <v>515.74</v>
      </c>
      <c r="I5247" s="12" t="str">
        <f aca="false">INDEX(Orders!$G$2:$G$3525,MATCH(B5247,Orders!$A$2:$A$3525,0))</f>
        <v>Cancelled</v>
      </c>
      <c r="J5247" s="16" t="n">
        <f aca="false">D5247*E5247*(1-F5247/100)</f>
        <v>749.55</v>
      </c>
      <c r="K5247" s="16" t="n">
        <f aca="false">D5247*H5247</f>
        <v>515.74</v>
      </c>
      <c r="L5247" s="16" t="n">
        <f aca="false">J5247-K5247</f>
        <v>233.81</v>
      </c>
    </row>
    <row r="5248" customFormat="false" ht="15" hidden="false" customHeight="false" outlineLevel="0" collapsed="false">
      <c r="A5248" s="12" t="n">
        <v>5247</v>
      </c>
      <c r="B5248" s="12" t="n">
        <v>2757</v>
      </c>
      <c r="C5248" s="12" t="n">
        <v>180</v>
      </c>
      <c r="D5248" s="12" t="n">
        <v>1</v>
      </c>
      <c r="E5248" s="16" t="n">
        <v>859</v>
      </c>
      <c r="F5248" s="12" t="n">
        <v>5</v>
      </c>
      <c r="G5248" s="12" t="str">
        <f aca="false">INDEX(Products!$C$2:$C$181,MATCH(C5248,Products!$A$2:$A$181,0))</f>
        <v>Books &amp; Stationery</v>
      </c>
      <c r="H5248" s="16" t="n">
        <f aca="false">INDEX(Products!$E$2:$E$181,MATCH(C5248,Products!$A$2:$A$181,0))</f>
        <v>571.32</v>
      </c>
      <c r="I5248" s="12" t="str">
        <f aca="false">INDEX(Orders!$G$2:$G$3525,MATCH(B5248,Orders!$A$2:$A$3525,0))</f>
        <v>Cancelled</v>
      </c>
      <c r="J5248" s="16" t="n">
        <f aca="false">D5248*E5248*(1-F5248/100)</f>
        <v>816.05</v>
      </c>
      <c r="K5248" s="16" t="n">
        <f aca="false">D5248*H5248</f>
        <v>571.32</v>
      </c>
      <c r="L5248" s="16" t="n">
        <f aca="false">J5248-K5248</f>
        <v>244.73</v>
      </c>
    </row>
    <row r="5249" customFormat="false" ht="15" hidden="false" customHeight="false" outlineLevel="0" collapsed="false">
      <c r="A5249" s="12" t="n">
        <v>5248</v>
      </c>
      <c r="B5249" s="12" t="n">
        <v>2758</v>
      </c>
      <c r="C5249" s="12" t="n">
        <v>173</v>
      </c>
      <c r="D5249" s="12" t="n">
        <v>1</v>
      </c>
      <c r="E5249" s="16" t="n">
        <v>429</v>
      </c>
      <c r="F5249" s="12" t="n">
        <v>0</v>
      </c>
      <c r="G5249" s="12" t="str">
        <f aca="false">INDEX(Products!$C$2:$C$181,MATCH(C5249,Products!$A$2:$A$181,0))</f>
        <v>Books &amp; Stationery</v>
      </c>
      <c r="H5249" s="16" t="n">
        <f aca="false">INDEX(Products!$E$2:$E$181,MATCH(C5249,Products!$A$2:$A$181,0))</f>
        <v>288.79</v>
      </c>
      <c r="I5249" s="12" t="str">
        <f aca="false">INDEX(Orders!$G$2:$G$3525,MATCH(B5249,Orders!$A$2:$A$3525,0))</f>
        <v>Delivered</v>
      </c>
      <c r="J5249" s="16" t="n">
        <f aca="false">D5249*E5249*(1-F5249/100)</f>
        <v>429</v>
      </c>
      <c r="K5249" s="16" t="n">
        <f aca="false">D5249*H5249</f>
        <v>288.79</v>
      </c>
      <c r="L5249" s="16" t="n">
        <f aca="false">J5249-K5249</f>
        <v>140.21</v>
      </c>
    </row>
    <row r="5250" customFormat="false" ht="15" hidden="false" customHeight="false" outlineLevel="0" collapsed="false">
      <c r="A5250" s="12" t="n">
        <v>5249</v>
      </c>
      <c r="B5250" s="12" t="n">
        <v>2759</v>
      </c>
      <c r="C5250" s="12" t="n">
        <v>163</v>
      </c>
      <c r="D5250" s="12" t="n">
        <v>1</v>
      </c>
      <c r="E5250" s="16" t="n">
        <v>869</v>
      </c>
      <c r="F5250" s="12" t="n">
        <v>20</v>
      </c>
      <c r="G5250" s="12" t="str">
        <f aca="false">INDEX(Products!$C$2:$C$181,MATCH(C5250,Products!$A$2:$A$181,0))</f>
        <v>Books &amp; Stationery</v>
      </c>
      <c r="H5250" s="16" t="n">
        <f aca="false">INDEX(Products!$E$2:$E$181,MATCH(C5250,Products!$A$2:$A$181,0))</f>
        <v>606.2</v>
      </c>
      <c r="I5250" s="12" t="str">
        <f aca="false">INDEX(Orders!$G$2:$G$3525,MATCH(B5250,Orders!$A$2:$A$3525,0))</f>
        <v>Delivered</v>
      </c>
      <c r="J5250" s="16" t="n">
        <f aca="false">D5250*E5250*(1-F5250/100)</f>
        <v>695.2</v>
      </c>
      <c r="K5250" s="16" t="n">
        <f aca="false">D5250*H5250</f>
        <v>606.2</v>
      </c>
      <c r="L5250" s="16" t="n">
        <f aca="false">J5250-K5250</f>
        <v>89</v>
      </c>
    </row>
    <row r="5251" customFormat="false" ht="15" hidden="false" customHeight="false" outlineLevel="0" collapsed="false">
      <c r="A5251" s="12" t="n">
        <v>5250</v>
      </c>
      <c r="B5251" s="12" t="n">
        <v>2760</v>
      </c>
      <c r="C5251" s="12" t="n">
        <v>91</v>
      </c>
      <c r="D5251" s="12" t="n">
        <v>1</v>
      </c>
      <c r="E5251" s="16" t="n">
        <v>719</v>
      </c>
      <c r="F5251" s="12" t="n">
        <v>0</v>
      </c>
      <c r="G5251" s="12" t="str">
        <f aca="false">INDEX(Products!$C$2:$C$181,MATCH(C5251,Products!$A$2:$A$181,0))</f>
        <v>Beauty</v>
      </c>
      <c r="H5251" s="16" t="n">
        <f aca="false">INDEX(Products!$E$2:$E$181,MATCH(C5251,Products!$A$2:$A$181,0))</f>
        <v>411.77</v>
      </c>
      <c r="I5251" s="12" t="str">
        <f aca="false">INDEX(Orders!$G$2:$G$3525,MATCH(B5251,Orders!$A$2:$A$3525,0))</f>
        <v>Delivered</v>
      </c>
      <c r="J5251" s="16" t="n">
        <f aca="false">D5251*E5251*(1-F5251/100)</f>
        <v>719</v>
      </c>
      <c r="K5251" s="16" t="n">
        <f aca="false">D5251*H5251</f>
        <v>411.77</v>
      </c>
      <c r="L5251" s="16" t="n">
        <f aca="false">J5251-K5251</f>
        <v>307.23</v>
      </c>
    </row>
    <row r="5252" customFormat="false" ht="15" hidden="false" customHeight="false" outlineLevel="0" collapsed="false">
      <c r="A5252" s="12" t="n">
        <v>5251</v>
      </c>
      <c r="B5252" s="12" t="n">
        <v>2761</v>
      </c>
      <c r="C5252" s="12" t="n">
        <v>79</v>
      </c>
      <c r="D5252" s="12" t="n">
        <v>1</v>
      </c>
      <c r="E5252" s="16" t="n">
        <v>2119</v>
      </c>
      <c r="F5252" s="12" t="n">
        <v>0</v>
      </c>
      <c r="G5252" s="12" t="str">
        <f aca="false">INDEX(Products!$C$2:$C$181,MATCH(C5252,Products!$A$2:$A$181,0))</f>
        <v>Fashion</v>
      </c>
      <c r="H5252" s="16" t="n">
        <f aca="false">INDEX(Products!$E$2:$E$181,MATCH(C5252,Products!$A$2:$A$181,0))</f>
        <v>1488.22</v>
      </c>
      <c r="I5252" s="12" t="str">
        <f aca="false">INDEX(Orders!$G$2:$G$3525,MATCH(B5252,Orders!$A$2:$A$3525,0))</f>
        <v>Delivered</v>
      </c>
      <c r="J5252" s="16" t="n">
        <f aca="false">D5252*E5252*(1-F5252/100)</f>
        <v>2119</v>
      </c>
      <c r="K5252" s="16" t="n">
        <f aca="false">D5252*H5252</f>
        <v>1488.22</v>
      </c>
      <c r="L5252" s="16" t="n">
        <f aca="false">J5252-K5252</f>
        <v>630.78</v>
      </c>
    </row>
    <row r="5253" customFormat="false" ht="15" hidden="false" customHeight="false" outlineLevel="0" collapsed="false">
      <c r="A5253" s="12" t="n">
        <v>5252</v>
      </c>
      <c r="B5253" s="12" t="n">
        <v>2762</v>
      </c>
      <c r="C5253" s="12" t="n">
        <v>70</v>
      </c>
      <c r="D5253" s="12" t="n">
        <v>1</v>
      </c>
      <c r="E5253" s="16" t="n">
        <v>1289</v>
      </c>
      <c r="F5253" s="12" t="n">
        <v>5</v>
      </c>
      <c r="G5253" s="12" t="str">
        <f aca="false">INDEX(Products!$C$2:$C$181,MATCH(C5253,Products!$A$2:$A$181,0))</f>
        <v>Fashion</v>
      </c>
      <c r="H5253" s="16" t="n">
        <f aca="false">INDEX(Products!$E$2:$E$181,MATCH(C5253,Products!$A$2:$A$181,0))</f>
        <v>959.48</v>
      </c>
      <c r="I5253" s="12" t="str">
        <f aca="false">INDEX(Orders!$G$2:$G$3525,MATCH(B5253,Orders!$A$2:$A$3525,0))</f>
        <v>Delivered</v>
      </c>
      <c r="J5253" s="16" t="n">
        <f aca="false">D5253*E5253*(1-F5253/100)</f>
        <v>1224.55</v>
      </c>
      <c r="K5253" s="16" t="n">
        <f aca="false">D5253*H5253</f>
        <v>959.48</v>
      </c>
      <c r="L5253" s="16" t="n">
        <f aca="false">J5253-K5253</f>
        <v>265.07</v>
      </c>
    </row>
    <row r="5254" customFormat="false" ht="15" hidden="false" customHeight="false" outlineLevel="0" collapsed="false">
      <c r="A5254" s="12" t="n">
        <v>5253</v>
      </c>
      <c r="B5254" s="12" t="n">
        <v>2762</v>
      </c>
      <c r="C5254" s="12" t="n">
        <v>158</v>
      </c>
      <c r="D5254" s="12" t="n">
        <v>1</v>
      </c>
      <c r="E5254" s="16" t="n">
        <v>779</v>
      </c>
      <c r="F5254" s="12" t="n">
        <v>0</v>
      </c>
      <c r="G5254" s="12" t="str">
        <f aca="false">INDEX(Products!$C$2:$C$181,MATCH(C5254,Products!$A$2:$A$181,0))</f>
        <v>Books &amp; Stationery</v>
      </c>
      <c r="H5254" s="16" t="n">
        <f aca="false">INDEX(Products!$E$2:$E$181,MATCH(C5254,Products!$A$2:$A$181,0))</f>
        <v>536.88</v>
      </c>
      <c r="I5254" s="12" t="str">
        <f aca="false">INDEX(Orders!$G$2:$G$3525,MATCH(B5254,Orders!$A$2:$A$3525,0))</f>
        <v>Delivered</v>
      </c>
      <c r="J5254" s="16" t="n">
        <f aca="false">D5254*E5254*(1-F5254/100)</f>
        <v>779</v>
      </c>
      <c r="K5254" s="16" t="n">
        <f aca="false">D5254*H5254</f>
        <v>536.88</v>
      </c>
      <c r="L5254" s="16" t="n">
        <f aca="false">J5254-K5254</f>
        <v>242.12</v>
      </c>
    </row>
    <row r="5255" customFormat="false" ht="15" hidden="false" customHeight="false" outlineLevel="0" collapsed="false">
      <c r="A5255" s="12" t="n">
        <v>5254</v>
      </c>
      <c r="B5255" s="12" t="n">
        <v>2762</v>
      </c>
      <c r="C5255" s="12" t="n">
        <v>104</v>
      </c>
      <c r="D5255" s="12" t="n">
        <v>1</v>
      </c>
      <c r="E5255" s="16" t="n">
        <v>329</v>
      </c>
      <c r="F5255" s="12" t="n">
        <v>15</v>
      </c>
      <c r="G5255" s="12" t="str">
        <f aca="false">INDEX(Products!$C$2:$C$181,MATCH(C5255,Products!$A$2:$A$181,0))</f>
        <v>Beauty</v>
      </c>
      <c r="H5255" s="16" t="n">
        <f aca="false">INDEX(Products!$E$2:$E$181,MATCH(C5255,Products!$A$2:$A$181,0))</f>
        <v>224.61</v>
      </c>
      <c r="I5255" s="12" t="str">
        <f aca="false">INDEX(Orders!$G$2:$G$3525,MATCH(B5255,Orders!$A$2:$A$3525,0))</f>
        <v>Delivered</v>
      </c>
      <c r="J5255" s="16" t="n">
        <f aca="false">D5255*E5255*(1-F5255/100)</f>
        <v>279.65</v>
      </c>
      <c r="K5255" s="16" t="n">
        <f aca="false">D5255*H5255</f>
        <v>224.61</v>
      </c>
      <c r="L5255" s="16" t="n">
        <f aca="false">J5255-K5255</f>
        <v>55.04</v>
      </c>
    </row>
    <row r="5256" customFormat="false" ht="15" hidden="false" customHeight="false" outlineLevel="0" collapsed="false">
      <c r="A5256" s="12" t="n">
        <v>5255</v>
      </c>
      <c r="B5256" s="12" t="n">
        <v>2762</v>
      </c>
      <c r="C5256" s="12" t="n">
        <v>133</v>
      </c>
      <c r="D5256" s="12" t="n">
        <v>1</v>
      </c>
      <c r="E5256" s="16" t="n">
        <v>3549</v>
      </c>
      <c r="F5256" s="12" t="n">
        <v>0</v>
      </c>
      <c r="G5256" s="12" t="str">
        <f aca="false">INDEX(Products!$C$2:$C$181,MATCH(C5256,Products!$A$2:$A$181,0))</f>
        <v>Sports &amp; Fitness</v>
      </c>
      <c r="H5256" s="16" t="n">
        <f aca="false">INDEX(Products!$E$2:$E$181,MATCH(C5256,Products!$A$2:$A$181,0))</f>
        <v>2477.75</v>
      </c>
      <c r="I5256" s="12" t="str">
        <f aca="false">INDEX(Orders!$G$2:$G$3525,MATCH(B5256,Orders!$A$2:$A$3525,0))</f>
        <v>Delivered</v>
      </c>
      <c r="J5256" s="16" t="n">
        <f aca="false">D5256*E5256*(1-F5256/100)</f>
        <v>3549</v>
      </c>
      <c r="K5256" s="16" t="n">
        <f aca="false">D5256*H5256</f>
        <v>2477.75</v>
      </c>
      <c r="L5256" s="16" t="n">
        <f aca="false">J5256-K5256</f>
        <v>1071.25</v>
      </c>
    </row>
    <row r="5257" customFormat="false" ht="15" hidden="false" customHeight="false" outlineLevel="0" collapsed="false">
      <c r="A5257" s="12" t="n">
        <v>5256</v>
      </c>
      <c r="B5257" s="12" t="n">
        <v>2763</v>
      </c>
      <c r="C5257" s="12" t="n">
        <v>95</v>
      </c>
      <c r="D5257" s="12" t="n">
        <v>1</v>
      </c>
      <c r="E5257" s="16" t="n">
        <v>1029</v>
      </c>
      <c r="F5257" s="12" t="n">
        <v>0</v>
      </c>
      <c r="G5257" s="12" t="str">
        <f aca="false">INDEX(Products!$C$2:$C$181,MATCH(C5257,Products!$A$2:$A$181,0))</f>
        <v>Beauty</v>
      </c>
      <c r="H5257" s="16" t="n">
        <f aca="false">INDEX(Products!$E$2:$E$181,MATCH(C5257,Products!$A$2:$A$181,0))</f>
        <v>615.72</v>
      </c>
      <c r="I5257" s="12" t="str">
        <f aca="false">INDEX(Orders!$G$2:$G$3525,MATCH(B5257,Orders!$A$2:$A$3525,0))</f>
        <v>Delivered</v>
      </c>
      <c r="J5257" s="16" t="n">
        <f aca="false">D5257*E5257*(1-F5257/100)</f>
        <v>1029</v>
      </c>
      <c r="K5257" s="16" t="n">
        <f aca="false">D5257*H5257</f>
        <v>615.72</v>
      </c>
      <c r="L5257" s="16" t="n">
        <f aca="false">J5257-K5257</f>
        <v>413.28</v>
      </c>
    </row>
    <row r="5258" customFormat="false" ht="15" hidden="false" customHeight="false" outlineLevel="0" collapsed="false">
      <c r="A5258" s="12" t="n">
        <v>5257</v>
      </c>
      <c r="B5258" s="12" t="n">
        <v>2764</v>
      </c>
      <c r="C5258" s="12" t="n">
        <v>61</v>
      </c>
      <c r="D5258" s="12" t="n">
        <v>1</v>
      </c>
      <c r="E5258" s="16" t="n">
        <v>2489</v>
      </c>
      <c r="F5258" s="12" t="n">
        <v>5</v>
      </c>
      <c r="G5258" s="12" t="str">
        <f aca="false">INDEX(Products!$C$2:$C$181,MATCH(C5258,Products!$A$2:$A$181,0))</f>
        <v>Fashion</v>
      </c>
      <c r="H5258" s="16" t="n">
        <f aca="false">INDEX(Products!$E$2:$E$181,MATCH(C5258,Products!$A$2:$A$181,0))</f>
        <v>1815.02</v>
      </c>
      <c r="I5258" s="12" t="str">
        <f aca="false">INDEX(Orders!$G$2:$G$3525,MATCH(B5258,Orders!$A$2:$A$3525,0))</f>
        <v>Returned</v>
      </c>
      <c r="J5258" s="16" t="n">
        <f aca="false">D5258*E5258*(1-F5258/100)</f>
        <v>2364.55</v>
      </c>
      <c r="K5258" s="16" t="n">
        <f aca="false">D5258*H5258</f>
        <v>1815.02</v>
      </c>
      <c r="L5258" s="16" t="n">
        <f aca="false">J5258-K5258</f>
        <v>549.53</v>
      </c>
    </row>
    <row r="5259" customFormat="false" ht="15" hidden="false" customHeight="false" outlineLevel="0" collapsed="false">
      <c r="A5259" s="12" t="n">
        <v>5258</v>
      </c>
      <c r="B5259" s="12" t="n">
        <v>2765</v>
      </c>
      <c r="C5259" s="12" t="n">
        <v>37</v>
      </c>
      <c r="D5259" s="12" t="n">
        <v>1</v>
      </c>
      <c r="E5259" s="16" t="n">
        <v>439</v>
      </c>
      <c r="F5259" s="12" t="n">
        <v>0</v>
      </c>
      <c r="G5259" s="12" t="str">
        <f aca="false">INDEX(Products!$C$2:$C$181,MATCH(C5259,Products!$A$2:$A$181,0))</f>
        <v>Home &amp; Kitchen</v>
      </c>
      <c r="H5259" s="16" t="n">
        <f aca="false">INDEX(Products!$E$2:$E$181,MATCH(C5259,Products!$A$2:$A$181,0))</f>
        <v>313.05</v>
      </c>
      <c r="I5259" s="12" t="str">
        <f aca="false">INDEX(Orders!$G$2:$G$3525,MATCH(B5259,Orders!$A$2:$A$3525,0))</f>
        <v>Delivered</v>
      </c>
      <c r="J5259" s="16" t="n">
        <f aca="false">D5259*E5259*(1-F5259/100)</f>
        <v>439</v>
      </c>
      <c r="K5259" s="16" t="n">
        <f aca="false">D5259*H5259</f>
        <v>313.05</v>
      </c>
      <c r="L5259" s="16" t="n">
        <f aca="false">J5259-K5259</f>
        <v>125.95</v>
      </c>
    </row>
    <row r="5260" customFormat="false" ht="15" hidden="false" customHeight="false" outlineLevel="0" collapsed="false">
      <c r="A5260" s="12" t="n">
        <v>5259</v>
      </c>
      <c r="B5260" s="12" t="n">
        <v>2766</v>
      </c>
      <c r="C5260" s="12" t="n">
        <v>174</v>
      </c>
      <c r="D5260" s="12" t="n">
        <v>3</v>
      </c>
      <c r="E5260" s="16" t="n">
        <v>619</v>
      </c>
      <c r="F5260" s="12" t="n">
        <v>5</v>
      </c>
      <c r="G5260" s="12" t="str">
        <f aca="false">INDEX(Products!$C$2:$C$181,MATCH(C5260,Products!$A$2:$A$181,0))</f>
        <v>Books &amp; Stationery</v>
      </c>
      <c r="H5260" s="16" t="n">
        <f aca="false">INDEX(Products!$E$2:$E$181,MATCH(C5260,Products!$A$2:$A$181,0))</f>
        <v>346.06</v>
      </c>
      <c r="I5260" s="12" t="str">
        <f aca="false">INDEX(Orders!$G$2:$G$3525,MATCH(B5260,Orders!$A$2:$A$3525,0))</f>
        <v>Delivered</v>
      </c>
      <c r="J5260" s="16" t="n">
        <f aca="false">D5260*E5260*(1-F5260/100)</f>
        <v>1764.15</v>
      </c>
      <c r="K5260" s="16" t="n">
        <f aca="false">D5260*H5260</f>
        <v>1038.18</v>
      </c>
      <c r="L5260" s="16" t="n">
        <f aca="false">J5260-K5260</f>
        <v>725.97</v>
      </c>
    </row>
    <row r="5261" customFormat="false" ht="15" hidden="false" customHeight="false" outlineLevel="0" collapsed="false">
      <c r="A5261" s="12" t="n">
        <v>5260</v>
      </c>
      <c r="B5261" s="12" t="n">
        <v>2766</v>
      </c>
      <c r="C5261" s="12" t="n">
        <v>88</v>
      </c>
      <c r="D5261" s="12" t="n">
        <v>3</v>
      </c>
      <c r="E5261" s="16" t="n">
        <v>2049</v>
      </c>
      <c r="F5261" s="12" t="n">
        <v>0</v>
      </c>
      <c r="G5261" s="12" t="str">
        <f aca="false">INDEX(Products!$C$2:$C$181,MATCH(C5261,Products!$A$2:$A$181,0))</f>
        <v>Fashion</v>
      </c>
      <c r="H5261" s="16" t="n">
        <f aca="false">INDEX(Products!$E$2:$E$181,MATCH(C5261,Products!$A$2:$A$181,0))</f>
        <v>1198.41</v>
      </c>
      <c r="I5261" s="12" t="str">
        <f aca="false">INDEX(Orders!$G$2:$G$3525,MATCH(B5261,Orders!$A$2:$A$3525,0))</f>
        <v>Delivered</v>
      </c>
      <c r="J5261" s="16" t="n">
        <f aca="false">D5261*E5261*(1-F5261/100)</f>
        <v>6147</v>
      </c>
      <c r="K5261" s="16" t="n">
        <f aca="false">D5261*H5261</f>
        <v>3595.23</v>
      </c>
      <c r="L5261" s="16" t="n">
        <f aca="false">J5261-K5261</f>
        <v>2551.77</v>
      </c>
    </row>
    <row r="5262" customFormat="false" ht="15" hidden="false" customHeight="false" outlineLevel="0" collapsed="false">
      <c r="A5262" s="12" t="n">
        <v>5261</v>
      </c>
      <c r="B5262" s="12" t="n">
        <v>2767</v>
      </c>
      <c r="C5262" s="12" t="n">
        <v>171</v>
      </c>
      <c r="D5262" s="12" t="n">
        <v>1</v>
      </c>
      <c r="E5262" s="16" t="n">
        <v>499</v>
      </c>
      <c r="F5262" s="12" t="n">
        <v>5</v>
      </c>
      <c r="G5262" s="12" t="str">
        <f aca="false">INDEX(Products!$C$2:$C$181,MATCH(C5262,Products!$A$2:$A$181,0))</f>
        <v>Books &amp; Stationery</v>
      </c>
      <c r="H5262" s="16" t="n">
        <f aca="false">INDEX(Products!$E$2:$E$181,MATCH(C5262,Products!$A$2:$A$181,0))</f>
        <v>321.7</v>
      </c>
      <c r="I5262" s="12" t="str">
        <f aca="false">INDEX(Orders!$G$2:$G$3525,MATCH(B5262,Orders!$A$2:$A$3525,0))</f>
        <v>Returned</v>
      </c>
      <c r="J5262" s="16" t="n">
        <f aca="false">D5262*E5262*(1-F5262/100)</f>
        <v>474.05</v>
      </c>
      <c r="K5262" s="16" t="n">
        <f aca="false">D5262*H5262</f>
        <v>321.7</v>
      </c>
      <c r="L5262" s="16" t="n">
        <f aca="false">J5262-K5262</f>
        <v>152.35</v>
      </c>
    </row>
    <row r="5263" customFormat="false" ht="15" hidden="false" customHeight="false" outlineLevel="0" collapsed="false">
      <c r="A5263" s="12" t="n">
        <v>5262</v>
      </c>
      <c r="B5263" s="12" t="n">
        <v>2767</v>
      </c>
      <c r="C5263" s="12" t="n">
        <v>50</v>
      </c>
      <c r="D5263" s="12" t="n">
        <v>1</v>
      </c>
      <c r="E5263" s="16" t="n">
        <v>529</v>
      </c>
      <c r="F5263" s="12" t="n">
        <v>0</v>
      </c>
      <c r="G5263" s="12" t="str">
        <f aca="false">INDEX(Products!$C$2:$C$181,MATCH(C5263,Products!$A$2:$A$181,0))</f>
        <v>Home &amp; Kitchen</v>
      </c>
      <c r="H5263" s="16" t="n">
        <f aca="false">INDEX(Products!$E$2:$E$181,MATCH(C5263,Products!$A$2:$A$181,0))</f>
        <v>302.36</v>
      </c>
      <c r="I5263" s="12" t="str">
        <f aca="false">INDEX(Orders!$G$2:$G$3525,MATCH(B5263,Orders!$A$2:$A$3525,0))</f>
        <v>Returned</v>
      </c>
      <c r="J5263" s="16" t="n">
        <f aca="false">D5263*E5263*(1-F5263/100)</f>
        <v>529</v>
      </c>
      <c r="K5263" s="16" t="n">
        <f aca="false">D5263*H5263</f>
        <v>302.36</v>
      </c>
      <c r="L5263" s="16" t="n">
        <f aca="false">J5263-K5263</f>
        <v>226.64</v>
      </c>
    </row>
    <row r="5264" customFormat="false" ht="15" hidden="false" customHeight="false" outlineLevel="0" collapsed="false">
      <c r="A5264" s="12" t="n">
        <v>5263</v>
      </c>
      <c r="B5264" s="12" t="n">
        <v>2767</v>
      </c>
      <c r="C5264" s="12" t="n">
        <v>72</v>
      </c>
      <c r="D5264" s="12" t="n">
        <v>1</v>
      </c>
      <c r="E5264" s="16" t="n">
        <v>1649</v>
      </c>
      <c r="F5264" s="12" t="n">
        <v>15</v>
      </c>
      <c r="G5264" s="12" t="str">
        <f aca="false">INDEX(Products!$C$2:$C$181,MATCH(C5264,Products!$A$2:$A$181,0))</f>
        <v>Fashion</v>
      </c>
      <c r="H5264" s="16" t="n">
        <f aca="false">INDEX(Products!$E$2:$E$181,MATCH(C5264,Products!$A$2:$A$181,0))</f>
        <v>1006.18</v>
      </c>
      <c r="I5264" s="12" t="str">
        <f aca="false">INDEX(Orders!$G$2:$G$3525,MATCH(B5264,Orders!$A$2:$A$3525,0))</f>
        <v>Returned</v>
      </c>
      <c r="J5264" s="16" t="n">
        <f aca="false">D5264*E5264*(1-F5264/100)</f>
        <v>1401.65</v>
      </c>
      <c r="K5264" s="16" t="n">
        <f aca="false">D5264*H5264</f>
        <v>1006.18</v>
      </c>
      <c r="L5264" s="16" t="n">
        <f aca="false">J5264-K5264</f>
        <v>395.47</v>
      </c>
    </row>
    <row r="5265" customFormat="false" ht="15" hidden="false" customHeight="false" outlineLevel="0" collapsed="false">
      <c r="A5265" s="12" t="n">
        <v>5264</v>
      </c>
      <c r="B5265" s="12" t="n">
        <v>2767</v>
      </c>
      <c r="C5265" s="12" t="n">
        <v>4</v>
      </c>
      <c r="D5265" s="12" t="n">
        <v>1</v>
      </c>
      <c r="E5265" s="16" t="n">
        <v>1109</v>
      </c>
      <c r="F5265" s="12" t="n">
        <v>10</v>
      </c>
      <c r="G5265" s="12" t="str">
        <f aca="false">INDEX(Products!$C$2:$C$181,MATCH(C5265,Products!$A$2:$A$181,0))</f>
        <v>Electronics</v>
      </c>
      <c r="H5265" s="16" t="n">
        <f aca="false">INDEX(Products!$E$2:$E$181,MATCH(C5265,Products!$A$2:$A$181,0))</f>
        <v>802.07</v>
      </c>
      <c r="I5265" s="12" t="str">
        <f aca="false">INDEX(Orders!$G$2:$G$3525,MATCH(B5265,Orders!$A$2:$A$3525,0))</f>
        <v>Returned</v>
      </c>
      <c r="J5265" s="16" t="n">
        <f aca="false">D5265*E5265*(1-F5265/100)</f>
        <v>998.1</v>
      </c>
      <c r="K5265" s="16" t="n">
        <f aca="false">D5265*H5265</f>
        <v>802.07</v>
      </c>
      <c r="L5265" s="16" t="n">
        <f aca="false">J5265-K5265</f>
        <v>196.03</v>
      </c>
    </row>
    <row r="5266" customFormat="false" ht="15" hidden="false" customHeight="false" outlineLevel="0" collapsed="false">
      <c r="A5266" s="12" t="n">
        <v>5265</v>
      </c>
      <c r="B5266" s="12" t="n">
        <v>2768</v>
      </c>
      <c r="C5266" s="12" t="n">
        <v>14</v>
      </c>
      <c r="D5266" s="12" t="n">
        <v>1</v>
      </c>
      <c r="E5266" s="16" t="n">
        <v>1849</v>
      </c>
      <c r="F5266" s="12" t="n">
        <v>0</v>
      </c>
      <c r="G5266" s="12" t="str">
        <f aca="false">INDEX(Products!$C$2:$C$181,MATCH(C5266,Products!$A$2:$A$181,0))</f>
        <v>Electronics</v>
      </c>
      <c r="H5266" s="16" t="n">
        <f aca="false">INDEX(Products!$E$2:$E$181,MATCH(C5266,Products!$A$2:$A$181,0))</f>
        <v>1207.11</v>
      </c>
      <c r="I5266" s="12" t="str">
        <f aca="false">INDEX(Orders!$G$2:$G$3525,MATCH(B5266,Orders!$A$2:$A$3525,0))</f>
        <v>Delivered</v>
      </c>
      <c r="J5266" s="16" t="n">
        <f aca="false">D5266*E5266*(1-F5266/100)</f>
        <v>1849</v>
      </c>
      <c r="K5266" s="16" t="n">
        <f aca="false">D5266*H5266</f>
        <v>1207.11</v>
      </c>
      <c r="L5266" s="16" t="n">
        <f aca="false">J5266-K5266</f>
        <v>641.89</v>
      </c>
    </row>
    <row r="5267" customFormat="false" ht="15" hidden="false" customHeight="false" outlineLevel="0" collapsed="false">
      <c r="A5267" s="12" t="n">
        <v>5266</v>
      </c>
      <c r="B5267" s="12" t="n">
        <v>2769</v>
      </c>
      <c r="C5267" s="12" t="n">
        <v>66</v>
      </c>
      <c r="D5267" s="12" t="n">
        <v>1</v>
      </c>
      <c r="E5267" s="16" t="n">
        <v>1439</v>
      </c>
      <c r="F5267" s="12" t="n">
        <v>5</v>
      </c>
      <c r="G5267" s="12" t="str">
        <f aca="false">INDEX(Products!$C$2:$C$181,MATCH(C5267,Products!$A$2:$A$181,0))</f>
        <v>Fashion</v>
      </c>
      <c r="H5267" s="16" t="n">
        <f aca="false">INDEX(Products!$E$2:$E$181,MATCH(C5267,Products!$A$2:$A$181,0))</f>
        <v>855.37</v>
      </c>
      <c r="I5267" s="12" t="str">
        <f aca="false">INDEX(Orders!$G$2:$G$3525,MATCH(B5267,Orders!$A$2:$A$3525,0))</f>
        <v>Delivered</v>
      </c>
      <c r="J5267" s="16" t="n">
        <f aca="false">D5267*E5267*(1-F5267/100)</f>
        <v>1367.05</v>
      </c>
      <c r="K5267" s="16" t="n">
        <f aca="false">D5267*H5267</f>
        <v>855.37</v>
      </c>
      <c r="L5267" s="16" t="n">
        <f aca="false">J5267-K5267</f>
        <v>511.68</v>
      </c>
    </row>
    <row r="5268" customFormat="false" ht="15" hidden="false" customHeight="false" outlineLevel="0" collapsed="false">
      <c r="A5268" s="12" t="n">
        <v>5267</v>
      </c>
      <c r="B5268" s="12" t="n">
        <v>2769</v>
      </c>
      <c r="C5268" s="12" t="n">
        <v>21</v>
      </c>
      <c r="D5268" s="12" t="n">
        <v>1</v>
      </c>
      <c r="E5268" s="16" t="n">
        <v>1439</v>
      </c>
      <c r="F5268" s="12" t="n">
        <v>0</v>
      </c>
      <c r="G5268" s="12" t="str">
        <f aca="false">INDEX(Products!$C$2:$C$181,MATCH(C5268,Products!$A$2:$A$181,0))</f>
        <v>Electronics</v>
      </c>
      <c r="H5268" s="16" t="n">
        <f aca="false">INDEX(Products!$E$2:$E$181,MATCH(C5268,Products!$A$2:$A$181,0))</f>
        <v>933.96</v>
      </c>
      <c r="I5268" s="12" t="str">
        <f aca="false">INDEX(Orders!$G$2:$G$3525,MATCH(B5268,Orders!$A$2:$A$3525,0))</f>
        <v>Delivered</v>
      </c>
      <c r="J5268" s="16" t="n">
        <f aca="false">D5268*E5268*(1-F5268/100)</f>
        <v>1439</v>
      </c>
      <c r="K5268" s="16" t="n">
        <f aca="false">D5268*H5268</f>
        <v>933.96</v>
      </c>
      <c r="L5268" s="16" t="n">
        <f aca="false">J5268-K5268</f>
        <v>505.04</v>
      </c>
    </row>
    <row r="5269" customFormat="false" ht="15" hidden="false" customHeight="false" outlineLevel="0" collapsed="false">
      <c r="A5269" s="12" t="n">
        <v>5268</v>
      </c>
      <c r="B5269" s="12" t="n">
        <v>2769</v>
      </c>
      <c r="C5269" s="12" t="n">
        <v>155</v>
      </c>
      <c r="D5269" s="12" t="n">
        <v>3</v>
      </c>
      <c r="E5269" s="16" t="n">
        <v>749</v>
      </c>
      <c r="F5269" s="12" t="n">
        <v>0</v>
      </c>
      <c r="G5269" s="12" t="str">
        <f aca="false">INDEX(Products!$C$2:$C$181,MATCH(C5269,Products!$A$2:$A$181,0))</f>
        <v>Books &amp; Stationery</v>
      </c>
      <c r="H5269" s="16" t="n">
        <f aca="false">INDEX(Products!$E$2:$E$181,MATCH(C5269,Products!$A$2:$A$181,0))</f>
        <v>452.52</v>
      </c>
      <c r="I5269" s="12" t="str">
        <f aca="false">INDEX(Orders!$G$2:$G$3525,MATCH(B5269,Orders!$A$2:$A$3525,0))</f>
        <v>Delivered</v>
      </c>
      <c r="J5269" s="16" t="n">
        <f aca="false">D5269*E5269*(1-F5269/100)</f>
        <v>2247</v>
      </c>
      <c r="K5269" s="16" t="n">
        <f aca="false">D5269*H5269</f>
        <v>1357.56</v>
      </c>
      <c r="L5269" s="16" t="n">
        <f aca="false">J5269-K5269</f>
        <v>889.44</v>
      </c>
    </row>
    <row r="5270" customFormat="false" ht="15" hidden="false" customHeight="false" outlineLevel="0" collapsed="false">
      <c r="A5270" s="12" t="n">
        <v>5269</v>
      </c>
      <c r="B5270" s="12" t="n">
        <v>2770</v>
      </c>
      <c r="C5270" s="12" t="n">
        <v>61</v>
      </c>
      <c r="D5270" s="12" t="n">
        <v>1</v>
      </c>
      <c r="E5270" s="16" t="n">
        <v>2489</v>
      </c>
      <c r="F5270" s="12" t="n">
        <v>0</v>
      </c>
      <c r="G5270" s="12" t="str">
        <f aca="false">INDEX(Products!$C$2:$C$181,MATCH(C5270,Products!$A$2:$A$181,0))</f>
        <v>Fashion</v>
      </c>
      <c r="H5270" s="16" t="n">
        <f aca="false">INDEX(Products!$E$2:$E$181,MATCH(C5270,Products!$A$2:$A$181,0))</f>
        <v>1815.02</v>
      </c>
      <c r="I5270" s="12" t="str">
        <f aca="false">INDEX(Orders!$G$2:$G$3525,MATCH(B5270,Orders!$A$2:$A$3525,0))</f>
        <v>Returned</v>
      </c>
      <c r="J5270" s="16" t="n">
        <f aca="false">D5270*E5270*(1-F5270/100)</f>
        <v>2489</v>
      </c>
      <c r="K5270" s="16" t="n">
        <f aca="false">D5270*H5270</f>
        <v>1815.02</v>
      </c>
      <c r="L5270" s="16" t="n">
        <f aca="false">J5270-K5270</f>
        <v>673.98</v>
      </c>
    </row>
    <row r="5271" customFormat="false" ht="15" hidden="false" customHeight="false" outlineLevel="0" collapsed="false">
      <c r="A5271" s="12" t="n">
        <v>5270</v>
      </c>
      <c r="B5271" s="12" t="n">
        <v>2771</v>
      </c>
      <c r="C5271" s="12" t="n">
        <v>82</v>
      </c>
      <c r="D5271" s="12" t="n">
        <v>1</v>
      </c>
      <c r="E5271" s="16" t="n">
        <v>2019</v>
      </c>
      <c r="F5271" s="12" t="n">
        <v>10</v>
      </c>
      <c r="G5271" s="12" t="str">
        <f aca="false">INDEX(Products!$C$2:$C$181,MATCH(C5271,Products!$A$2:$A$181,0))</f>
        <v>Fashion</v>
      </c>
      <c r="H5271" s="16" t="n">
        <f aca="false">INDEX(Products!$E$2:$E$181,MATCH(C5271,Products!$A$2:$A$181,0))</f>
        <v>1326.8</v>
      </c>
      <c r="I5271" s="12" t="str">
        <f aca="false">INDEX(Orders!$G$2:$G$3525,MATCH(B5271,Orders!$A$2:$A$3525,0))</f>
        <v>Delivered</v>
      </c>
      <c r="J5271" s="16" t="n">
        <f aca="false">D5271*E5271*(1-F5271/100)</f>
        <v>1817.1</v>
      </c>
      <c r="K5271" s="16" t="n">
        <f aca="false">D5271*H5271</f>
        <v>1326.8</v>
      </c>
      <c r="L5271" s="16" t="n">
        <f aca="false">J5271-K5271</f>
        <v>490.3</v>
      </c>
    </row>
    <row r="5272" customFormat="false" ht="15" hidden="false" customHeight="false" outlineLevel="0" collapsed="false">
      <c r="A5272" s="12" t="n">
        <v>5271</v>
      </c>
      <c r="B5272" s="12" t="n">
        <v>2772</v>
      </c>
      <c r="C5272" s="12" t="n">
        <v>40</v>
      </c>
      <c r="D5272" s="12" t="n">
        <v>1</v>
      </c>
      <c r="E5272" s="16" t="n">
        <v>2059</v>
      </c>
      <c r="F5272" s="12" t="n">
        <v>0</v>
      </c>
      <c r="G5272" s="12" t="str">
        <f aca="false">INDEX(Products!$C$2:$C$181,MATCH(C5272,Products!$A$2:$A$181,0))</f>
        <v>Home &amp; Kitchen</v>
      </c>
      <c r="H5272" s="16" t="n">
        <f aca="false">INDEX(Products!$E$2:$E$181,MATCH(C5272,Products!$A$2:$A$181,0))</f>
        <v>1180.16</v>
      </c>
      <c r="I5272" s="12" t="str">
        <f aca="false">INDEX(Orders!$G$2:$G$3525,MATCH(B5272,Orders!$A$2:$A$3525,0))</f>
        <v>Delivered</v>
      </c>
      <c r="J5272" s="16" t="n">
        <f aca="false">D5272*E5272*(1-F5272/100)</f>
        <v>2059</v>
      </c>
      <c r="K5272" s="16" t="n">
        <f aca="false">D5272*H5272</f>
        <v>1180.16</v>
      </c>
      <c r="L5272" s="16" t="n">
        <f aca="false">J5272-K5272</f>
        <v>878.84</v>
      </c>
    </row>
    <row r="5273" customFormat="false" ht="15" hidden="false" customHeight="false" outlineLevel="0" collapsed="false">
      <c r="A5273" s="12" t="n">
        <v>5272</v>
      </c>
      <c r="B5273" s="12" t="n">
        <v>2773</v>
      </c>
      <c r="C5273" s="12" t="n">
        <v>162</v>
      </c>
      <c r="D5273" s="12" t="n">
        <v>1</v>
      </c>
      <c r="E5273" s="16" t="n">
        <v>639</v>
      </c>
      <c r="F5273" s="12" t="n">
        <v>5</v>
      </c>
      <c r="G5273" s="12" t="str">
        <f aca="false">INDEX(Products!$C$2:$C$181,MATCH(C5273,Products!$A$2:$A$181,0))</f>
        <v>Books &amp; Stationery</v>
      </c>
      <c r="H5273" s="16" t="n">
        <f aca="false">INDEX(Products!$E$2:$E$181,MATCH(C5273,Products!$A$2:$A$181,0))</f>
        <v>387.23</v>
      </c>
      <c r="I5273" s="12" t="str">
        <f aca="false">INDEX(Orders!$G$2:$G$3525,MATCH(B5273,Orders!$A$2:$A$3525,0))</f>
        <v>Cancelled</v>
      </c>
      <c r="J5273" s="16" t="n">
        <f aca="false">D5273*E5273*(1-F5273/100)</f>
        <v>607.05</v>
      </c>
      <c r="K5273" s="16" t="n">
        <f aca="false">D5273*H5273</f>
        <v>387.23</v>
      </c>
      <c r="L5273" s="16" t="n">
        <f aca="false">J5273-K5273</f>
        <v>219.82</v>
      </c>
    </row>
    <row r="5274" customFormat="false" ht="15" hidden="false" customHeight="false" outlineLevel="0" collapsed="false">
      <c r="A5274" s="12" t="n">
        <v>5273</v>
      </c>
      <c r="B5274" s="12" t="n">
        <v>2773</v>
      </c>
      <c r="C5274" s="12" t="n">
        <v>53</v>
      </c>
      <c r="D5274" s="12" t="n">
        <v>1</v>
      </c>
      <c r="E5274" s="16" t="n">
        <v>4579</v>
      </c>
      <c r="F5274" s="12" t="n">
        <v>15</v>
      </c>
      <c r="G5274" s="12" t="str">
        <f aca="false">INDEX(Products!$C$2:$C$181,MATCH(C5274,Products!$A$2:$A$181,0))</f>
        <v>Home &amp; Kitchen</v>
      </c>
      <c r="H5274" s="16" t="n">
        <f aca="false">INDEX(Products!$E$2:$E$181,MATCH(C5274,Products!$A$2:$A$181,0))</f>
        <v>2746.75</v>
      </c>
      <c r="I5274" s="12" t="str">
        <f aca="false">INDEX(Orders!$G$2:$G$3525,MATCH(B5274,Orders!$A$2:$A$3525,0))</f>
        <v>Cancelled</v>
      </c>
      <c r="J5274" s="16" t="n">
        <f aca="false">D5274*E5274*(1-F5274/100)</f>
        <v>3892.15</v>
      </c>
      <c r="K5274" s="16" t="n">
        <f aca="false">D5274*H5274</f>
        <v>2746.75</v>
      </c>
      <c r="L5274" s="16" t="n">
        <f aca="false">J5274-K5274</f>
        <v>1145.4</v>
      </c>
    </row>
    <row r="5275" customFormat="false" ht="15" hidden="false" customHeight="false" outlineLevel="0" collapsed="false">
      <c r="A5275" s="12" t="n">
        <v>5274</v>
      </c>
      <c r="B5275" s="12" t="n">
        <v>2774</v>
      </c>
      <c r="C5275" s="12" t="n">
        <v>152</v>
      </c>
      <c r="D5275" s="12" t="n">
        <v>1</v>
      </c>
      <c r="E5275" s="16" t="n">
        <v>539</v>
      </c>
      <c r="F5275" s="12" t="n">
        <v>0</v>
      </c>
      <c r="G5275" s="12" t="str">
        <f aca="false">INDEX(Products!$C$2:$C$181,MATCH(C5275,Products!$A$2:$A$181,0))</f>
        <v>Books &amp; Stationery</v>
      </c>
      <c r="H5275" s="16" t="n">
        <f aca="false">INDEX(Products!$E$2:$E$181,MATCH(C5275,Products!$A$2:$A$181,0))</f>
        <v>365.16</v>
      </c>
      <c r="I5275" s="12" t="str">
        <f aca="false">INDEX(Orders!$G$2:$G$3525,MATCH(B5275,Orders!$A$2:$A$3525,0))</f>
        <v>Delivered</v>
      </c>
      <c r="J5275" s="16" t="n">
        <f aca="false">D5275*E5275*(1-F5275/100)</f>
        <v>539</v>
      </c>
      <c r="K5275" s="16" t="n">
        <f aca="false">D5275*H5275</f>
        <v>365.16</v>
      </c>
      <c r="L5275" s="16" t="n">
        <f aca="false">J5275-K5275</f>
        <v>173.84</v>
      </c>
    </row>
    <row r="5276" customFormat="false" ht="15" hidden="false" customHeight="false" outlineLevel="0" collapsed="false">
      <c r="A5276" s="12" t="n">
        <v>5275</v>
      </c>
      <c r="B5276" s="12" t="n">
        <v>2774</v>
      </c>
      <c r="C5276" s="12" t="n">
        <v>31</v>
      </c>
      <c r="D5276" s="12" t="n">
        <v>1</v>
      </c>
      <c r="E5276" s="16" t="n">
        <v>2199</v>
      </c>
      <c r="F5276" s="12" t="n">
        <v>10</v>
      </c>
      <c r="G5276" s="12" t="str">
        <f aca="false">INDEX(Products!$C$2:$C$181,MATCH(C5276,Products!$A$2:$A$181,0))</f>
        <v>Home &amp; Kitchen</v>
      </c>
      <c r="H5276" s="16" t="n">
        <f aca="false">INDEX(Products!$E$2:$E$181,MATCH(C5276,Products!$A$2:$A$181,0))</f>
        <v>1328.79</v>
      </c>
      <c r="I5276" s="12" t="str">
        <f aca="false">INDEX(Orders!$G$2:$G$3525,MATCH(B5276,Orders!$A$2:$A$3525,0))</f>
        <v>Delivered</v>
      </c>
      <c r="J5276" s="16" t="n">
        <f aca="false">D5276*E5276*(1-F5276/100)</f>
        <v>1979.1</v>
      </c>
      <c r="K5276" s="16" t="n">
        <f aca="false">D5276*H5276</f>
        <v>1328.79</v>
      </c>
      <c r="L5276" s="16" t="n">
        <f aca="false">J5276-K5276</f>
        <v>650.31</v>
      </c>
    </row>
    <row r="5277" customFormat="false" ht="15" hidden="false" customHeight="false" outlineLevel="0" collapsed="false">
      <c r="A5277" s="12" t="n">
        <v>5276</v>
      </c>
      <c r="B5277" s="12" t="n">
        <v>2774</v>
      </c>
      <c r="C5277" s="12" t="n">
        <v>133</v>
      </c>
      <c r="D5277" s="12" t="n">
        <v>2</v>
      </c>
      <c r="E5277" s="16" t="n">
        <v>3549</v>
      </c>
      <c r="F5277" s="12" t="n">
        <v>0</v>
      </c>
      <c r="G5277" s="12" t="str">
        <f aca="false">INDEX(Products!$C$2:$C$181,MATCH(C5277,Products!$A$2:$A$181,0))</f>
        <v>Sports &amp; Fitness</v>
      </c>
      <c r="H5277" s="16" t="n">
        <f aca="false">INDEX(Products!$E$2:$E$181,MATCH(C5277,Products!$A$2:$A$181,0))</f>
        <v>2477.75</v>
      </c>
      <c r="I5277" s="12" t="str">
        <f aca="false">INDEX(Orders!$G$2:$G$3525,MATCH(B5277,Orders!$A$2:$A$3525,0))</f>
        <v>Delivered</v>
      </c>
      <c r="J5277" s="16" t="n">
        <f aca="false">D5277*E5277*(1-F5277/100)</f>
        <v>7098</v>
      </c>
      <c r="K5277" s="16" t="n">
        <f aca="false">D5277*H5277</f>
        <v>4955.5</v>
      </c>
      <c r="L5277" s="16" t="n">
        <f aca="false">J5277-K5277</f>
        <v>2142.5</v>
      </c>
    </row>
    <row r="5278" customFormat="false" ht="15" hidden="false" customHeight="false" outlineLevel="0" collapsed="false">
      <c r="A5278" s="12" t="n">
        <v>5277</v>
      </c>
      <c r="B5278" s="12" t="n">
        <v>2774</v>
      </c>
      <c r="C5278" s="12" t="n">
        <v>39</v>
      </c>
      <c r="D5278" s="12" t="n">
        <v>1</v>
      </c>
      <c r="E5278" s="16" t="n">
        <v>3959</v>
      </c>
      <c r="F5278" s="12" t="n">
        <v>0</v>
      </c>
      <c r="G5278" s="12" t="str">
        <f aca="false">INDEX(Products!$C$2:$C$181,MATCH(C5278,Products!$A$2:$A$181,0))</f>
        <v>Home &amp; Kitchen</v>
      </c>
      <c r="H5278" s="16" t="n">
        <f aca="false">INDEX(Products!$E$2:$E$181,MATCH(C5278,Products!$A$2:$A$181,0))</f>
        <v>2236.08</v>
      </c>
      <c r="I5278" s="12" t="str">
        <f aca="false">INDEX(Orders!$G$2:$G$3525,MATCH(B5278,Orders!$A$2:$A$3525,0))</f>
        <v>Delivered</v>
      </c>
      <c r="J5278" s="16" t="n">
        <f aca="false">D5278*E5278*(1-F5278/100)</f>
        <v>3959</v>
      </c>
      <c r="K5278" s="16" t="n">
        <f aca="false">D5278*H5278</f>
        <v>2236.08</v>
      </c>
      <c r="L5278" s="16" t="n">
        <f aca="false">J5278-K5278</f>
        <v>1722.92</v>
      </c>
    </row>
    <row r="5279" customFormat="false" ht="15" hidden="false" customHeight="false" outlineLevel="0" collapsed="false">
      <c r="A5279" s="12" t="n">
        <v>5278</v>
      </c>
      <c r="B5279" s="12" t="n">
        <v>2775</v>
      </c>
      <c r="C5279" s="12" t="n">
        <v>77</v>
      </c>
      <c r="D5279" s="12" t="n">
        <v>1</v>
      </c>
      <c r="E5279" s="16" t="n">
        <v>699</v>
      </c>
      <c r="F5279" s="12" t="n">
        <v>0</v>
      </c>
      <c r="G5279" s="12" t="str">
        <f aca="false">INDEX(Products!$C$2:$C$181,MATCH(C5279,Products!$A$2:$A$181,0))</f>
        <v>Fashion</v>
      </c>
      <c r="H5279" s="16" t="n">
        <f aca="false">INDEX(Products!$E$2:$E$181,MATCH(C5279,Products!$A$2:$A$181,0))</f>
        <v>452.88</v>
      </c>
      <c r="I5279" s="12" t="str">
        <f aca="false">INDEX(Orders!$G$2:$G$3525,MATCH(B5279,Orders!$A$2:$A$3525,0))</f>
        <v>Delivered</v>
      </c>
      <c r="J5279" s="16" t="n">
        <f aca="false">D5279*E5279*(1-F5279/100)</f>
        <v>699</v>
      </c>
      <c r="K5279" s="16" t="n">
        <f aca="false">D5279*H5279</f>
        <v>452.88</v>
      </c>
      <c r="L5279" s="16" t="n">
        <f aca="false">J5279-K5279</f>
        <v>246.12</v>
      </c>
    </row>
    <row r="5280" customFormat="false" ht="15" hidden="false" customHeight="false" outlineLevel="0" collapsed="false">
      <c r="A5280" s="12" t="n">
        <v>5279</v>
      </c>
      <c r="B5280" s="12" t="n">
        <v>2776</v>
      </c>
      <c r="C5280" s="12" t="n">
        <v>152</v>
      </c>
      <c r="D5280" s="12" t="n">
        <v>1</v>
      </c>
      <c r="E5280" s="16" t="n">
        <v>539</v>
      </c>
      <c r="F5280" s="12" t="n">
        <v>0</v>
      </c>
      <c r="G5280" s="12" t="str">
        <f aca="false">INDEX(Products!$C$2:$C$181,MATCH(C5280,Products!$A$2:$A$181,0))</f>
        <v>Books &amp; Stationery</v>
      </c>
      <c r="H5280" s="16" t="n">
        <f aca="false">INDEX(Products!$E$2:$E$181,MATCH(C5280,Products!$A$2:$A$181,0))</f>
        <v>365.16</v>
      </c>
      <c r="I5280" s="12" t="str">
        <f aca="false">INDEX(Orders!$G$2:$G$3525,MATCH(B5280,Orders!$A$2:$A$3525,0))</f>
        <v>Delivered</v>
      </c>
      <c r="J5280" s="16" t="n">
        <f aca="false">D5280*E5280*(1-F5280/100)</f>
        <v>539</v>
      </c>
      <c r="K5280" s="16" t="n">
        <f aca="false">D5280*H5280</f>
        <v>365.16</v>
      </c>
      <c r="L5280" s="16" t="n">
        <f aca="false">J5280-K5280</f>
        <v>173.84</v>
      </c>
    </row>
    <row r="5281" customFormat="false" ht="15" hidden="false" customHeight="false" outlineLevel="0" collapsed="false">
      <c r="A5281" s="12" t="n">
        <v>5280</v>
      </c>
      <c r="B5281" s="12" t="n">
        <v>2777</v>
      </c>
      <c r="C5281" s="12" t="n">
        <v>31</v>
      </c>
      <c r="D5281" s="12" t="n">
        <v>1</v>
      </c>
      <c r="E5281" s="16" t="n">
        <v>2199</v>
      </c>
      <c r="F5281" s="12" t="n">
        <v>20</v>
      </c>
      <c r="G5281" s="12" t="str">
        <f aca="false">INDEX(Products!$C$2:$C$181,MATCH(C5281,Products!$A$2:$A$181,0))</f>
        <v>Home &amp; Kitchen</v>
      </c>
      <c r="H5281" s="16" t="n">
        <f aca="false">INDEX(Products!$E$2:$E$181,MATCH(C5281,Products!$A$2:$A$181,0))</f>
        <v>1328.79</v>
      </c>
      <c r="I5281" s="12" t="str">
        <f aca="false">INDEX(Orders!$G$2:$G$3525,MATCH(B5281,Orders!$A$2:$A$3525,0))</f>
        <v>Returned</v>
      </c>
      <c r="J5281" s="16" t="n">
        <f aca="false">D5281*E5281*(1-F5281/100)</f>
        <v>1759.2</v>
      </c>
      <c r="K5281" s="16" t="n">
        <f aca="false">D5281*H5281</f>
        <v>1328.79</v>
      </c>
      <c r="L5281" s="16" t="n">
        <f aca="false">J5281-K5281</f>
        <v>430.41</v>
      </c>
    </row>
    <row r="5282" customFormat="false" ht="15" hidden="false" customHeight="false" outlineLevel="0" collapsed="false">
      <c r="A5282" s="12" t="n">
        <v>5281</v>
      </c>
      <c r="B5282" s="12" t="n">
        <v>2778</v>
      </c>
      <c r="C5282" s="12" t="n">
        <v>106</v>
      </c>
      <c r="D5282" s="12" t="n">
        <v>1</v>
      </c>
      <c r="E5282" s="16" t="n">
        <v>1069</v>
      </c>
      <c r="F5282" s="12" t="n">
        <v>0</v>
      </c>
      <c r="G5282" s="12" t="str">
        <f aca="false">INDEX(Products!$C$2:$C$181,MATCH(C5282,Products!$A$2:$A$181,0))</f>
        <v>Beauty</v>
      </c>
      <c r="H5282" s="16" t="n">
        <f aca="false">INDEX(Products!$E$2:$E$181,MATCH(C5282,Products!$A$2:$A$181,0))</f>
        <v>735.88</v>
      </c>
      <c r="I5282" s="12" t="str">
        <f aca="false">INDEX(Orders!$G$2:$G$3525,MATCH(B5282,Orders!$A$2:$A$3525,0))</f>
        <v>Delivered</v>
      </c>
      <c r="J5282" s="16" t="n">
        <f aca="false">D5282*E5282*(1-F5282/100)</f>
        <v>1069</v>
      </c>
      <c r="K5282" s="16" t="n">
        <f aca="false">D5282*H5282</f>
        <v>735.88</v>
      </c>
      <c r="L5282" s="16" t="n">
        <f aca="false">J5282-K5282</f>
        <v>333.12</v>
      </c>
    </row>
    <row r="5283" customFormat="false" ht="15" hidden="false" customHeight="false" outlineLevel="0" collapsed="false">
      <c r="A5283" s="12" t="n">
        <v>5282</v>
      </c>
      <c r="B5283" s="12" t="n">
        <v>2779</v>
      </c>
      <c r="C5283" s="12" t="n">
        <v>26</v>
      </c>
      <c r="D5283" s="12" t="n">
        <v>1</v>
      </c>
      <c r="E5283" s="16" t="n">
        <v>5849</v>
      </c>
      <c r="F5283" s="12" t="n">
        <v>5</v>
      </c>
      <c r="G5283" s="12" t="str">
        <f aca="false">INDEX(Products!$C$2:$C$181,MATCH(C5283,Products!$A$2:$A$181,0))</f>
        <v>Electronics</v>
      </c>
      <c r="H5283" s="16" t="n">
        <f aca="false">INDEX(Products!$E$2:$E$181,MATCH(C5283,Products!$A$2:$A$181,0))</f>
        <v>4123.7</v>
      </c>
      <c r="I5283" s="12" t="str">
        <f aca="false">INDEX(Orders!$G$2:$G$3525,MATCH(B5283,Orders!$A$2:$A$3525,0))</f>
        <v>Returned</v>
      </c>
      <c r="J5283" s="16" t="n">
        <f aca="false">D5283*E5283*(1-F5283/100)</f>
        <v>5556.55</v>
      </c>
      <c r="K5283" s="16" t="n">
        <f aca="false">D5283*H5283</f>
        <v>4123.7</v>
      </c>
      <c r="L5283" s="16" t="n">
        <f aca="false">J5283-K5283</f>
        <v>1432.85</v>
      </c>
    </row>
    <row r="5284" customFormat="false" ht="15" hidden="false" customHeight="false" outlineLevel="0" collapsed="false">
      <c r="A5284" s="12" t="n">
        <v>5283</v>
      </c>
      <c r="B5284" s="12" t="n">
        <v>2780</v>
      </c>
      <c r="C5284" s="12" t="n">
        <v>82</v>
      </c>
      <c r="D5284" s="12" t="n">
        <v>1</v>
      </c>
      <c r="E5284" s="16" t="n">
        <v>2019</v>
      </c>
      <c r="F5284" s="12" t="n">
        <v>0</v>
      </c>
      <c r="G5284" s="12" t="str">
        <f aca="false">INDEX(Products!$C$2:$C$181,MATCH(C5284,Products!$A$2:$A$181,0))</f>
        <v>Fashion</v>
      </c>
      <c r="H5284" s="16" t="n">
        <f aca="false">INDEX(Products!$E$2:$E$181,MATCH(C5284,Products!$A$2:$A$181,0))</f>
        <v>1326.8</v>
      </c>
      <c r="I5284" s="12" t="str">
        <f aca="false">INDEX(Orders!$G$2:$G$3525,MATCH(B5284,Orders!$A$2:$A$3525,0))</f>
        <v>Returned</v>
      </c>
      <c r="J5284" s="16" t="n">
        <f aca="false">D5284*E5284*(1-F5284/100)</f>
        <v>2019</v>
      </c>
      <c r="K5284" s="16" t="n">
        <f aca="false">D5284*H5284</f>
        <v>1326.8</v>
      </c>
      <c r="L5284" s="16" t="n">
        <f aca="false">J5284-K5284</f>
        <v>692.2</v>
      </c>
    </row>
    <row r="5285" customFormat="false" ht="15" hidden="false" customHeight="false" outlineLevel="0" collapsed="false">
      <c r="A5285" s="12" t="n">
        <v>5284</v>
      </c>
      <c r="B5285" s="12" t="n">
        <v>2781</v>
      </c>
      <c r="C5285" s="12" t="n">
        <v>169</v>
      </c>
      <c r="D5285" s="12" t="n">
        <v>1</v>
      </c>
      <c r="E5285" s="16" t="n">
        <v>789</v>
      </c>
      <c r="F5285" s="12" t="n">
        <v>15</v>
      </c>
      <c r="G5285" s="12" t="str">
        <f aca="false">INDEX(Products!$C$2:$C$181,MATCH(C5285,Products!$A$2:$A$181,0))</f>
        <v>Books &amp; Stationery</v>
      </c>
      <c r="H5285" s="16" t="n">
        <f aca="false">INDEX(Products!$E$2:$E$181,MATCH(C5285,Products!$A$2:$A$181,0))</f>
        <v>544.99</v>
      </c>
      <c r="I5285" s="12" t="str">
        <f aca="false">INDEX(Orders!$G$2:$G$3525,MATCH(B5285,Orders!$A$2:$A$3525,0))</f>
        <v>Delivered</v>
      </c>
      <c r="J5285" s="16" t="n">
        <f aca="false">D5285*E5285*(1-F5285/100)</f>
        <v>670.65</v>
      </c>
      <c r="K5285" s="16" t="n">
        <f aca="false">D5285*H5285</f>
        <v>544.99</v>
      </c>
      <c r="L5285" s="16" t="n">
        <f aca="false">J5285-K5285</f>
        <v>125.66</v>
      </c>
    </row>
    <row r="5286" customFormat="false" ht="15" hidden="false" customHeight="false" outlineLevel="0" collapsed="false">
      <c r="A5286" s="12" t="n">
        <v>5285</v>
      </c>
      <c r="B5286" s="12" t="n">
        <v>2782</v>
      </c>
      <c r="C5286" s="12" t="n">
        <v>38</v>
      </c>
      <c r="D5286" s="12" t="n">
        <v>1</v>
      </c>
      <c r="E5286" s="16" t="n">
        <v>3659</v>
      </c>
      <c r="F5286" s="12" t="n">
        <v>0</v>
      </c>
      <c r="G5286" s="12" t="str">
        <f aca="false">INDEX(Products!$C$2:$C$181,MATCH(C5286,Products!$A$2:$A$181,0))</f>
        <v>Home &amp; Kitchen</v>
      </c>
      <c r="H5286" s="16" t="n">
        <f aca="false">INDEX(Products!$E$2:$E$181,MATCH(C5286,Products!$A$2:$A$181,0))</f>
        <v>2545.94</v>
      </c>
      <c r="I5286" s="12" t="str">
        <f aca="false">INDEX(Orders!$G$2:$G$3525,MATCH(B5286,Orders!$A$2:$A$3525,0))</f>
        <v>Returned</v>
      </c>
      <c r="J5286" s="16" t="n">
        <f aca="false">D5286*E5286*(1-F5286/100)</f>
        <v>3659</v>
      </c>
      <c r="K5286" s="16" t="n">
        <f aca="false">D5286*H5286</f>
        <v>2545.94</v>
      </c>
      <c r="L5286" s="16" t="n">
        <f aca="false">J5286-K5286</f>
        <v>1113.06</v>
      </c>
    </row>
    <row r="5287" customFormat="false" ht="15" hidden="false" customHeight="false" outlineLevel="0" collapsed="false">
      <c r="A5287" s="12" t="n">
        <v>5286</v>
      </c>
      <c r="B5287" s="12" t="n">
        <v>2783</v>
      </c>
      <c r="C5287" s="12" t="n">
        <v>166</v>
      </c>
      <c r="D5287" s="12" t="n">
        <v>1</v>
      </c>
      <c r="E5287" s="16" t="n">
        <v>389</v>
      </c>
      <c r="F5287" s="12" t="n">
        <v>0</v>
      </c>
      <c r="G5287" s="12" t="str">
        <f aca="false">INDEX(Products!$C$2:$C$181,MATCH(C5287,Products!$A$2:$A$181,0))</f>
        <v>Books &amp; Stationery</v>
      </c>
      <c r="H5287" s="16" t="n">
        <f aca="false">INDEX(Products!$E$2:$E$181,MATCH(C5287,Products!$A$2:$A$181,0))</f>
        <v>272.91</v>
      </c>
      <c r="I5287" s="12" t="str">
        <f aca="false">INDEX(Orders!$G$2:$G$3525,MATCH(B5287,Orders!$A$2:$A$3525,0))</f>
        <v>Returned</v>
      </c>
      <c r="J5287" s="16" t="n">
        <f aca="false">D5287*E5287*(1-F5287/100)</f>
        <v>389</v>
      </c>
      <c r="K5287" s="16" t="n">
        <f aca="false">D5287*H5287</f>
        <v>272.91</v>
      </c>
      <c r="L5287" s="16" t="n">
        <f aca="false">J5287-K5287</f>
        <v>116.09</v>
      </c>
    </row>
    <row r="5288" customFormat="false" ht="15" hidden="false" customHeight="false" outlineLevel="0" collapsed="false">
      <c r="A5288" s="12" t="n">
        <v>5287</v>
      </c>
      <c r="B5288" s="12" t="n">
        <v>2783</v>
      </c>
      <c r="C5288" s="12" t="n">
        <v>70</v>
      </c>
      <c r="D5288" s="12" t="n">
        <v>1</v>
      </c>
      <c r="E5288" s="16" t="n">
        <v>1289</v>
      </c>
      <c r="F5288" s="12" t="n">
        <v>0</v>
      </c>
      <c r="G5288" s="12" t="str">
        <f aca="false">INDEX(Products!$C$2:$C$181,MATCH(C5288,Products!$A$2:$A$181,0))</f>
        <v>Fashion</v>
      </c>
      <c r="H5288" s="16" t="n">
        <f aca="false">INDEX(Products!$E$2:$E$181,MATCH(C5288,Products!$A$2:$A$181,0))</f>
        <v>959.48</v>
      </c>
      <c r="I5288" s="12" t="str">
        <f aca="false">INDEX(Orders!$G$2:$G$3525,MATCH(B5288,Orders!$A$2:$A$3525,0))</f>
        <v>Returned</v>
      </c>
      <c r="J5288" s="16" t="n">
        <f aca="false">D5288*E5288*(1-F5288/100)</f>
        <v>1289</v>
      </c>
      <c r="K5288" s="16" t="n">
        <f aca="false">D5288*H5288</f>
        <v>959.48</v>
      </c>
      <c r="L5288" s="16" t="n">
        <f aca="false">J5288-K5288</f>
        <v>329.52</v>
      </c>
    </row>
    <row r="5289" customFormat="false" ht="15" hidden="false" customHeight="false" outlineLevel="0" collapsed="false">
      <c r="A5289" s="12" t="n">
        <v>5288</v>
      </c>
      <c r="B5289" s="12" t="n">
        <v>2784</v>
      </c>
      <c r="C5289" s="12" t="n">
        <v>24</v>
      </c>
      <c r="D5289" s="12" t="n">
        <v>2</v>
      </c>
      <c r="E5289" s="16" t="n">
        <v>2429</v>
      </c>
      <c r="F5289" s="12" t="n">
        <v>0</v>
      </c>
      <c r="G5289" s="12" t="str">
        <f aca="false">INDEX(Products!$C$2:$C$181,MATCH(C5289,Products!$A$2:$A$181,0))</f>
        <v>Electronics</v>
      </c>
      <c r="H5289" s="16" t="n">
        <f aca="false">INDEX(Products!$E$2:$E$181,MATCH(C5289,Products!$A$2:$A$181,0))</f>
        <v>1588.6</v>
      </c>
      <c r="I5289" s="12" t="str">
        <f aca="false">INDEX(Orders!$G$2:$G$3525,MATCH(B5289,Orders!$A$2:$A$3525,0))</f>
        <v>Returned</v>
      </c>
      <c r="J5289" s="16" t="n">
        <f aca="false">D5289*E5289*(1-F5289/100)</f>
        <v>4858</v>
      </c>
      <c r="K5289" s="16" t="n">
        <f aca="false">D5289*H5289</f>
        <v>3177.2</v>
      </c>
      <c r="L5289" s="16" t="n">
        <f aca="false">J5289-K5289</f>
        <v>1680.8</v>
      </c>
    </row>
    <row r="5290" customFormat="false" ht="15" hidden="false" customHeight="false" outlineLevel="0" collapsed="false">
      <c r="A5290" s="12" t="n">
        <v>5289</v>
      </c>
      <c r="B5290" s="12" t="n">
        <v>2785</v>
      </c>
      <c r="C5290" s="12" t="n">
        <v>94</v>
      </c>
      <c r="D5290" s="12" t="n">
        <v>2</v>
      </c>
      <c r="E5290" s="16" t="n">
        <v>1509</v>
      </c>
      <c r="F5290" s="12" t="n">
        <v>5</v>
      </c>
      <c r="G5290" s="12" t="str">
        <f aca="false">INDEX(Products!$C$2:$C$181,MATCH(C5290,Products!$A$2:$A$181,0))</f>
        <v>Beauty</v>
      </c>
      <c r="H5290" s="16" t="n">
        <f aca="false">INDEX(Products!$E$2:$E$181,MATCH(C5290,Products!$A$2:$A$181,0))</f>
        <v>997.51</v>
      </c>
      <c r="I5290" s="12" t="str">
        <f aca="false">INDEX(Orders!$G$2:$G$3525,MATCH(B5290,Orders!$A$2:$A$3525,0))</f>
        <v>Cancelled</v>
      </c>
      <c r="J5290" s="16" t="n">
        <f aca="false">D5290*E5290*(1-F5290/100)</f>
        <v>2867.1</v>
      </c>
      <c r="K5290" s="16" t="n">
        <f aca="false">D5290*H5290</f>
        <v>1995.02</v>
      </c>
      <c r="L5290" s="16" t="n">
        <f aca="false">J5290-K5290</f>
        <v>872.08</v>
      </c>
    </row>
    <row r="5291" customFormat="false" ht="15" hidden="false" customHeight="false" outlineLevel="0" collapsed="false">
      <c r="A5291" s="12" t="n">
        <v>5290</v>
      </c>
      <c r="B5291" s="12" t="n">
        <v>2786</v>
      </c>
      <c r="C5291" s="12" t="n">
        <v>56</v>
      </c>
      <c r="D5291" s="12" t="n">
        <v>1</v>
      </c>
      <c r="E5291" s="16" t="n">
        <v>1739</v>
      </c>
      <c r="F5291" s="12" t="n">
        <v>5</v>
      </c>
      <c r="G5291" s="12" t="str">
        <f aca="false">INDEX(Products!$C$2:$C$181,MATCH(C5291,Products!$A$2:$A$181,0))</f>
        <v>Home &amp; Kitchen</v>
      </c>
      <c r="H5291" s="16" t="n">
        <f aca="false">INDEX(Products!$E$2:$E$181,MATCH(C5291,Products!$A$2:$A$181,0))</f>
        <v>1012.52</v>
      </c>
      <c r="I5291" s="12" t="str">
        <f aca="false">INDEX(Orders!$G$2:$G$3525,MATCH(B5291,Orders!$A$2:$A$3525,0))</f>
        <v>Cancelled</v>
      </c>
      <c r="J5291" s="16" t="n">
        <f aca="false">D5291*E5291*(1-F5291/100)</f>
        <v>1652.05</v>
      </c>
      <c r="K5291" s="16" t="n">
        <f aca="false">D5291*H5291</f>
        <v>1012.52</v>
      </c>
      <c r="L5291" s="16" t="n">
        <f aca="false">J5291-K5291</f>
        <v>639.53</v>
      </c>
    </row>
    <row r="5292" customFormat="false" ht="15" hidden="false" customHeight="false" outlineLevel="0" collapsed="false">
      <c r="A5292" s="12" t="n">
        <v>5291</v>
      </c>
      <c r="B5292" s="12" t="n">
        <v>2786</v>
      </c>
      <c r="C5292" s="12" t="n">
        <v>53</v>
      </c>
      <c r="D5292" s="12" t="n">
        <v>1</v>
      </c>
      <c r="E5292" s="16" t="n">
        <v>4579</v>
      </c>
      <c r="F5292" s="12" t="n">
        <v>0</v>
      </c>
      <c r="G5292" s="12" t="str">
        <f aca="false">INDEX(Products!$C$2:$C$181,MATCH(C5292,Products!$A$2:$A$181,0))</f>
        <v>Home &amp; Kitchen</v>
      </c>
      <c r="H5292" s="16" t="n">
        <f aca="false">INDEX(Products!$E$2:$E$181,MATCH(C5292,Products!$A$2:$A$181,0))</f>
        <v>2746.75</v>
      </c>
      <c r="I5292" s="12" t="str">
        <f aca="false">INDEX(Orders!$G$2:$G$3525,MATCH(B5292,Orders!$A$2:$A$3525,0))</f>
        <v>Cancelled</v>
      </c>
      <c r="J5292" s="16" t="n">
        <f aca="false">D5292*E5292*(1-F5292/100)</f>
        <v>4579</v>
      </c>
      <c r="K5292" s="16" t="n">
        <f aca="false">D5292*H5292</f>
        <v>2746.75</v>
      </c>
      <c r="L5292" s="16" t="n">
        <f aca="false">J5292-K5292</f>
        <v>1832.25</v>
      </c>
    </row>
    <row r="5293" customFormat="false" ht="15" hidden="false" customHeight="false" outlineLevel="0" collapsed="false">
      <c r="A5293" s="12" t="n">
        <v>5292</v>
      </c>
      <c r="B5293" s="12" t="n">
        <v>2786</v>
      </c>
      <c r="C5293" s="12" t="n">
        <v>107</v>
      </c>
      <c r="D5293" s="12" t="n">
        <v>1</v>
      </c>
      <c r="E5293" s="16" t="n">
        <v>1239</v>
      </c>
      <c r="F5293" s="12" t="n">
        <v>0</v>
      </c>
      <c r="G5293" s="12" t="str">
        <f aca="false">INDEX(Products!$C$2:$C$181,MATCH(C5293,Products!$A$2:$A$181,0))</f>
        <v>Beauty</v>
      </c>
      <c r="H5293" s="16" t="n">
        <f aca="false">INDEX(Products!$E$2:$E$181,MATCH(C5293,Products!$A$2:$A$181,0))</f>
        <v>737.02</v>
      </c>
      <c r="I5293" s="12" t="str">
        <f aca="false">INDEX(Orders!$G$2:$G$3525,MATCH(B5293,Orders!$A$2:$A$3525,0))</f>
        <v>Cancelled</v>
      </c>
      <c r="J5293" s="16" t="n">
        <f aca="false">D5293*E5293*(1-F5293/100)</f>
        <v>1239</v>
      </c>
      <c r="K5293" s="16" t="n">
        <f aca="false">D5293*H5293</f>
        <v>737.02</v>
      </c>
      <c r="L5293" s="16" t="n">
        <f aca="false">J5293-K5293</f>
        <v>501.98</v>
      </c>
    </row>
    <row r="5294" customFormat="false" ht="15" hidden="false" customHeight="false" outlineLevel="0" collapsed="false">
      <c r="A5294" s="12" t="n">
        <v>5293</v>
      </c>
      <c r="B5294" s="12" t="n">
        <v>2787</v>
      </c>
      <c r="C5294" s="12" t="n">
        <v>136</v>
      </c>
      <c r="D5294" s="12" t="n">
        <v>1</v>
      </c>
      <c r="E5294" s="16" t="n">
        <v>3299</v>
      </c>
      <c r="F5294" s="12" t="n">
        <v>20</v>
      </c>
      <c r="G5294" s="12" t="str">
        <f aca="false">INDEX(Products!$C$2:$C$181,MATCH(C5294,Products!$A$2:$A$181,0))</f>
        <v>Sports &amp; Fitness</v>
      </c>
      <c r="H5294" s="16" t="n">
        <f aca="false">INDEX(Products!$E$2:$E$181,MATCH(C5294,Products!$A$2:$A$181,0))</f>
        <v>2348.96</v>
      </c>
      <c r="I5294" s="12" t="str">
        <f aca="false">INDEX(Orders!$G$2:$G$3525,MATCH(B5294,Orders!$A$2:$A$3525,0))</f>
        <v>Delivered</v>
      </c>
      <c r="J5294" s="16" t="n">
        <f aca="false">D5294*E5294*(1-F5294/100)</f>
        <v>2639.2</v>
      </c>
      <c r="K5294" s="16" t="n">
        <f aca="false">D5294*H5294</f>
        <v>2348.96</v>
      </c>
      <c r="L5294" s="16" t="n">
        <f aca="false">J5294-K5294</f>
        <v>290.24</v>
      </c>
    </row>
    <row r="5295" customFormat="false" ht="15" hidden="false" customHeight="false" outlineLevel="0" collapsed="false">
      <c r="A5295" s="12" t="n">
        <v>5294</v>
      </c>
      <c r="B5295" s="12" t="n">
        <v>2787</v>
      </c>
      <c r="C5295" s="12" t="n">
        <v>75</v>
      </c>
      <c r="D5295" s="12" t="n">
        <v>1</v>
      </c>
      <c r="E5295" s="16" t="n">
        <v>449</v>
      </c>
      <c r="F5295" s="12" t="n">
        <v>0</v>
      </c>
      <c r="G5295" s="12" t="str">
        <f aca="false">INDEX(Products!$C$2:$C$181,MATCH(C5295,Products!$A$2:$A$181,0))</f>
        <v>Fashion</v>
      </c>
      <c r="H5295" s="16" t="n">
        <f aca="false">INDEX(Products!$E$2:$E$181,MATCH(C5295,Products!$A$2:$A$181,0))</f>
        <v>271.97</v>
      </c>
      <c r="I5295" s="12" t="str">
        <f aca="false">INDEX(Orders!$G$2:$G$3525,MATCH(B5295,Orders!$A$2:$A$3525,0))</f>
        <v>Delivered</v>
      </c>
      <c r="J5295" s="16" t="n">
        <f aca="false">D5295*E5295*(1-F5295/100)</f>
        <v>449</v>
      </c>
      <c r="K5295" s="16" t="n">
        <f aca="false">D5295*H5295</f>
        <v>271.97</v>
      </c>
      <c r="L5295" s="16" t="n">
        <f aca="false">J5295-K5295</f>
        <v>177.03</v>
      </c>
    </row>
    <row r="5296" customFormat="false" ht="15" hidden="false" customHeight="false" outlineLevel="0" collapsed="false">
      <c r="A5296" s="12" t="n">
        <v>5295</v>
      </c>
      <c r="B5296" s="12" t="n">
        <v>2788</v>
      </c>
      <c r="C5296" s="12" t="n">
        <v>152</v>
      </c>
      <c r="D5296" s="12" t="n">
        <v>3</v>
      </c>
      <c r="E5296" s="16" t="n">
        <v>539</v>
      </c>
      <c r="F5296" s="12" t="n">
        <v>0</v>
      </c>
      <c r="G5296" s="12" t="str">
        <f aca="false">INDEX(Products!$C$2:$C$181,MATCH(C5296,Products!$A$2:$A$181,0))</f>
        <v>Books &amp; Stationery</v>
      </c>
      <c r="H5296" s="16" t="n">
        <f aca="false">INDEX(Products!$E$2:$E$181,MATCH(C5296,Products!$A$2:$A$181,0))</f>
        <v>365.16</v>
      </c>
      <c r="I5296" s="12" t="str">
        <f aca="false">INDEX(Orders!$G$2:$G$3525,MATCH(B5296,Orders!$A$2:$A$3525,0))</f>
        <v>Delivered</v>
      </c>
      <c r="J5296" s="16" t="n">
        <f aca="false">D5296*E5296*(1-F5296/100)</f>
        <v>1617</v>
      </c>
      <c r="K5296" s="16" t="n">
        <f aca="false">D5296*H5296</f>
        <v>1095.48</v>
      </c>
      <c r="L5296" s="16" t="n">
        <f aca="false">J5296-K5296</f>
        <v>521.52</v>
      </c>
    </row>
    <row r="5297" customFormat="false" ht="15" hidden="false" customHeight="false" outlineLevel="0" collapsed="false">
      <c r="A5297" s="12" t="n">
        <v>5296</v>
      </c>
      <c r="B5297" s="12" t="n">
        <v>2788</v>
      </c>
      <c r="C5297" s="12" t="n">
        <v>136</v>
      </c>
      <c r="D5297" s="12" t="n">
        <v>1</v>
      </c>
      <c r="E5297" s="16" t="n">
        <v>3299</v>
      </c>
      <c r="F5297" s="12" t="n">
        <v>0</v>
      </c>
      <c r="G5297" s="12" t="str">
        <f aca="false">INDEX(Products!$C$2:$C$181,MATCH(C5297,Products!$A$2:$A$181,0))</f>
        <v>Sports &amp; Fitness</v>
      </c>
      <c r="H5297" s="16" t="n">
        <f aca="false">INDEX(Products!$E$2:$E$181,MATCH(C5297,Products!$A$2:$A$181,0))</f>
        <v>2348.96</v>
      </c>
      <c r="I5297" s="12" t="str">
        <f aca="false">INDEX(Orders!$G$2:$G$3525,MATCH(B5297,Orders!$A$2:$A$3525,0))</f>
        <v>Delivered</v>
      </c>
      <c r="J5297" s="16" t="n">
        <f aca="false">D5297*E5297*(1-F5297/100)</f>
        <v>3299</v>
      </c>
      <c r="K5297" s="16" t="n">
        <f aca="false">D5297*H5297</f>
        <v>2348.96</v>
      </c>
      <c r="L5297" s="16" t="n">
        <f aca="false">J5297-K5297</f>
        <v>950.04</v>
      </c>
    </row>
    <row r="5298" customFormat="false" ht="15" hidden="false" customHeight="false" outlineLevel="0" collapsed="false">
      <c r="A5298" s="12" t="n">
        <v>5297</v>
      </c>
      <c r="B5298" s="12" t="n">
        <v>2788</v>
      </c>
      <c r="C5298" s="12" t="n">
        <v>105</v>
      </c>
      <c r="D5298" s="12" t="n">
        <v>1</v>
      </c>
      <c r="E5298" s="16" t="n">
        <v>169</v>
      </c>
      <c r="F5298" s="12" t="n">
        <v>0</v>
      </c>
      <c r="G5298" s="12" t="str">
        <f aca="false">INDEX(Products!$C$2:$C$181,MATCH(C5298,Products!$A$2:$A$181,0))</f>
        <v>Beauty</v>
      </c>
      <c r="H5298" s="16" t="n">
        <f aca="false">INDEX(Products!$E$2:$E$181,MATCH(C5298,Products!$A$2:$A$181,0))</f>
        <v>98.39</v>
      </c>
      <c r="I5298" s="12" t="str">
        <f aca="false">INDEX(Orders!$G$2:$G$3525,MATCH(B5298,Orders!$A$2:$A$3525,0))</f>
        <v>Delivered</v>
      </c>
      <c r="J5298" s="16" t="n">
        <f aca="false">D5298*E5298*(1-F5298/100)</f>
        <v>169</v>
      </c>
      <c r="K5298" s="16" t="n">
        <f aca="false">D5298*H5298</f>
        <v>98.39</v>
      </c>
      <c r="L5298" s="16" t="n">
        <f aca="false">J5298-K5298</f>
        <v>70.61</v>
      </c>
    </row>
    <row r="5299" customFormat="false" ht="15" hidden="false" customHeight="false" outlineLevel="0" collapsed="false">
      <c r="A5299" s="12" t="n">
        <v>5298</v>
      </c>
      <c r="B5299" s="12" t="n">
        <v>2788</v>
      </c>
      <c r="C5299" s="12" t="n">
        <v>25</v>
      </c>
      <c r="D5299" s="12" t="n">
        <v>1</v>
      </c>
      <c r="E5299" s="16" t="n">
        <v>3649</v>
      </c>
      <c r="F5299" s="12" t="n">
        <v>15</v>
      </c>
      <c r="G5299" s="12" t="str">
        <f aca="false">INDEX(Products!$C$2:$C$181,MATCH(C5299,Products!$A$2:$A$181,0))</f>
        <v>Electronics</v>
      </c>
      <c r="H5299" s="16" t="n">
        <f aca="false">INDEX(Products!$E$2:$E$181,MATCH(C5299,Products!$A$2:$A$181,0))</f>
        <v>2141.86</v>
      </c>
      <c r="I5299" s="12" t="str">
        <f aca="false">INDEX(Orders!$G$2:$G$3525,MATCH(B5299,Orders!$A$2:$A$3525,0))</f>
        <v>Delivered</v>
      </c>
      <c r="J5299" s="16" t="n">
        <f aca="false">D5299*E5299*(1-F5299/100)</f>
        <v>3101.65</v>
      </c>
      <c r="K5299" s="16" t="n">
        <f aca="false">D5299*H5299</f>
        <v>2141.86</v>
      </c>
      <c r="L5299" s="16" t="n">
        <f aca="false">J5299-K5299</f>
        <v>959.79</v>
      </c>
    </row>
    <row r="5300" customFormat="false" ht="15" hidden="false" customHeight="false" outlineLevel="0" collapsed="false">
      <c r="A5300" s="12" t="n">
        <v>5299</v>
      </c>
      <c r="B5300" s="12" t="n">
        <v>2789</v>
      </c>
      <c r="C5300" s="12" t="n">
        <v>60</v>
      </c>
      <c r="D5300" s="12" t="n">
        <v>3</v>
      </c>
      <c r="E5300" s="16" t="n">
        <v>4519</v>
      </c>
      <c r="F5300" s="12" t="n">
        <v>0</v>
      </c>
      <c r="G5300" s="12" t="str">
        <f aca="false">INDEX(Products!$C$2:$C$181,MATCH(C5300,Products!$A$2:$A$181,0))</f>
        <v>Home &amp; Kitchen</v>
      </c>
      <c r="H5300" s="16" t="n">
        <f aca="false">INDEX(Products!$E$2:$E$181,MATCH(C5300,Products!$A$2:$A$181,0))</f>
        <v>2972.91</v>
      </c>
      <c r="I5300" s="12" t="str">
        <f aca="false">INDEX(Orders!$G$2:$G$3525,MATCH(B5300,Orders!$A$2:$A$3525,0))</f>
        <v>Delivered</v>
      </c>
      <c r="J5300" s="16" t="n">
        <f aca="false">D5300*E5300*(1-F5300/100)</f>
        <v>13557</v>
      </c>
      <c r="K5300" s="16" t="n">
        <f aca="false">D5300*H5300</f>
        <v>8918.73</v>
      </c>
      <c r="L5300" s="16" t="n">
        <f aca="false">J5300-K5300</f>
        <v>4638.27</v>
      </c>
    </row>
    <row r="5301" customFormat="false" ht="15" hidden="false" customHeight="false" outlineLevel="0" collapsed="false">
      <c r="A5301" s="12" t="n">
        <v>5300</v>
      </c>
      <c r="B5301" s="12" t="n">
        <v>2789</v>
      </c>
      <c r="C5301" s="12" t="n">
        <v>141</v>
      </c>
      <c r="D5301" s="12" t="n">
        <v>3</v>
      </c>
      <c r="E5301" s="16" t="n">
        <v>3599</v>
      </c>
      <c r="F5301" s="12" t="n">
        <v>5</v>
      </c>
      <c r="G5301" s="12" t="str">
        <f aca="false">INDEX(Products!$C$2:$C$181,MATCH(C5301,Products!$A$2:$A$181,0))</f>
        <v>Sports &amp; Fitness</v>
      </c>
      <c r="H5301" s="16" t="n">
        <f aca="false">INDEX(Products!$E$2:$E$181,MATCH(C5301,Products!$A$2:$A$181,0))</f>
        <v>2222.74</v>
      </c>
      <c r="I5301" s="12" t="str">
        <f aca="false">INDEX(Orders!$G$2:$G$3525,MATCH(B5301,Orders!$A$2:$A$3525,0))</f>
        <v>Delivered</v>
      </c>
      <c r="J5301" s="16" t="n">
        <f aca="false">D5301*E5301*(1-F5301/100)</f>
        <v>10257.15</v>
      </c>
      <c r="K5301" s="16" t="n">
        <f aca="false">D5301*H5301</f>
        <v>6668.22</v>
      </c>
      <c r="L5301" s="16" t="n">
        <f aca="false">J5301-K5301</f>
        <v>3588.93</v>
      </c>
    </row>
    <row r="5302" customFormat="false" ht="15" hidden="false" customHeight="false" outlineLevel="0" collapsed="false">
      <c r="A5302" s="12" t="n">
        <v>5301</v>
      </c>
      <c r="B5302" s="12" t="n">
        <v>2790</v>
      </c>
      <c r="C5302" s="12" t="n">
        <v>127</v>
      </c>
      <c r="D5302" s="12" t="n">
        <v>3</v>
      </c>
      <c r="E5302" s="16" t="n">
        <v>3449</v>
      </c>
      <c r="F5302" s="12" t="n">
        <v>0</v>
      </c>
      <c r="G5302" s="12" t="str">
        <f aca="false">INDEX(Products!$C$2:$C$181,MATCH(C5302,Products!$A$2:$A$181,0))</f>
        <v>Sports &amp; Fitness</v>
      </c>
      <c r="H5302" s="16" t="n">
        <f aca="false">INDEX(Products!$E$2:$E$181,MATCH(C5302,Products!$A$2:$A$181,0))</f>
        <v>2115.56</v>
      </c>
      <c r="I5302" s="12" t="str">
        <f aca="false">INDEX(Orders!$G$2:$G$3525,MATCH(B5302,Orders!$A$2:$A$3525,0))</f>
        <v>Delivered</v>
      </c>
      <c r="J5302" s="16" t="n">
        <f aca="false">D5302*E5302*(1-F5302/100)</f>
        <v>10347</v>
      </c>
      <c r="K5302" s="16" t="n">
        <f aca="false">D5302*H5302</f>
        <v>6346.68</v>
      </c>
      <c r="L5302" s="16" t="n">
        <f aca="false">J5302-K5302</f>
        <v>4000.32</v>
      </c>
    </row>
    <row r="5303" customFormat="false" ht="15" hidden="false" customHeight="false" outlineLevel="0" collapsed="false">
      <c r="A5303" s="12" t="n">
        <v>5302</v>
      </c>
      <c r="B5303" s="12" t="n">
        <v>2790</v>
      </c>
      <c r="C5303" s="12" t="n">
        <v>98</v>
      </c>
      <c r="D5303" s="12" t="n">
        <v>1</v>
      </c>
      <c r="E5303" s="16" t="n">
        <v>719</v>
      </c>
      <c r="F5303" s="12" t="n">
        <v>0</v>
      </c>
      <c r="G5303" s="12" t="str">
        <f aca="false">INDEX(Products!$C$2:$C$181,MATCH(C5303,Products!$A$2:$A$181,0))</f>
        <v>Beauty</v>
      </c>
      <c r="H5303" s="16" t="n">
        <f aca="false">INDEX(Products!$E$2:$E$181,MATCH(C5303,Products!$A$2:$A$181,0))</f>
        <v>445.67</v>
      </c>
      <c r="I5303" s="12" t="str">
        <f aca="false">INDEX(Orders!$G$2:$G$3525,MATCH(B5303,Orders!$A$2:$A$3525,0))</f>
        <v>Delivered</v>
      </c>
      <c r="J5303" s="16" t="n">
        <f aca="false">D5303*E5303*(1-F5303/100)</f>
        <v>719</v>
      </c>
      <c r="K5303" s="16" t="n">
        <f aca="false">D5303*H5303</f>
        <v>445.67</v>
      </c>
      <c r="L5303" s="16" t="n">
        <f aca="false">J5303-K5303</f>
        <v>273.33</v>
      </c>
    </row>
    <row r="5304" customFormat="false" ht="15" hidden="false" customHeight="false" outlineLevel="0" collapsed="false">
      <c r="A5304" s="12" t="n">
        <v>5303</v>
      </c>
      <c r="B5304" s="12" t="n">
        <v>2790</v>
      </c>
      <c r="C5304" s="12" t="n">
        <v>91</v>
      </c>
      <c r="D5304" s="12" t="n">
        <v>2</v>
      </c>
      <c r="E5304" s="16" t="n">
        <v>719</v>
      </c>
      <c r="F5304" s="12" t="n">
        <v>0</v>
      </c>
      <c r="G5304" s="12" t="str">
        <f aca="false">INDEX(Products!$C$2:$C$181,MATCH(C5304,Products!$A$2:$A$181,0))</f>
        <v>Beauty</v>
      </c>
      <c r="H5304" s="16" t="n">
        <f aca="false">INDEX(Products!$E$2:$E$181,MATCH(C5304,Products!$A$2:$A$181,0))</f>
        <v>411.77</v>
      </c>
      <c r="I5304" s="12" t="str">
        <f aca="false">INDEX(Orders!$G$2:$G$3525,MATCH(B5304,Orders!$A$2:$A$3525,0))</f>
        <v>Delivered</v>
      </c>
      <c r="J5304" s="16" t="n">
        <f aca="false">D5304*E5304*(1-F5304/100)</f>
        <v>1438</v>
      </c>
      <c r="K5304" s="16" t="n">
        <f aca="false">D5304*H5304</f>
        <v>823.54</v>
      </c>
      <c r="L5304" s="16" t="n">
        <f aca="false">J5304-K5304</f>
        <v>614.46</v>
      </c>
    </row>
    <row r="5305" customFormat="false" ht="15" hidden="false" customHeight="false" outlineLevel="0" collapsed="false">
      <c r="A5305" s="12" t="n">
        <v>5304</v>
      </c>
      <c r="B5305" s="12" t="n">
        <v>2791</v>
      </c>
      <c r="C5305" s="12" t="n">
        <v>137</v>
      </c>
      <c r="D5305" s="12" t="n">
        <v>1</v>
      </c>
      <c r="E5305" s="16" t="n">
        <v>3509</v>
      </c>
      <c r="F5305" s="12" t="n">
        <v>0</v>
      </c>
      <c r="G5305" s="12" t="str">
        <f aca="false">INDEX(Products!$C$2:$C$181,MATCH(C5305,Products!$A$2:$A$181,0))</f>
        <v>Sports &amp; Fitness</v>
      </c>
      <c r="H5305" s="16" t="n">
        <f aca="false">INDEX(Products!$E$2:$E$181,MATCH(C5305,Products!$A$2:$A$181,0))</f>
        <v>2570.86</v>
      </c>
      <c r="I5305" s="12" t="str">
        <f aca="false">INDEX(Orders!$G$2:$G$3525,MATCH(B5305,Orders!$A$2:$A$3525,0))</f>
        <v>Delivered</v>
      </c>
      <c r="J5305" s="16" t="n">
        <f aca="false">D5305*E5305*(1-F5305/100)</f>
        <v>3509</v>
      </c>
      <c r="K5305" s="16" t="n">
        <f aca="false">D5305*H5305</f>
        <v>2570.86</v>
      </c>
      <c r="L5305" s="16" t="n">
        <f aca="false">J5305-K5305</f>
        <v>938.14</v>
      </c>
    </row>
    <row r="5306" customFormat="false" ht="15" hidden="false" customHeight="false" outlineLevel="0" collapsed="false">
      <c r="A5306" s="12" t="n">
        <v>5305</v>
      </c>
      <c r="B5306" s="12" t="n">
        <v>2792</v>
      </c>
      <c r="C5306" s="12" t="n">
        <v>141</v>
      </c>
      <c r="D5306" s="12" t="n">
        <v>1</v>
      </c>
      <c r="E5306" s="16" t="n">
        <v>3599</v>
      </c>
      <c r="F5306" s="12" t="n">
        <v>0</v>
      </c>
      <c r="G5306" s="12" t="str">
        <f aca="false">INDEX(Products!$C$2:$C$181,MATCH(C5306,Products!$A$2:$A$181,0))</f>
        <v>Sports &amp; Fitness</v>
      </c>
      <c r="H5306" s="16" t="n">
        <f aca="false">INDEX(Products!$E$2:$E$181,MATCH(C5306,Products!$A$2:$A$181,0))</f>
        <v>2222.74</v>
      </c>
      <c r="I5306" s="12" t="str">
        <f aca="false">INDEX(Orders!$G$2:$G$3525,MATCH(B5306,Orders!$A$2:$A$3525,0))</f>
        <v>Delivered</v>
      </c>
      <c r="J5306" s="16" t="n">
        <f aca="false">D5306*E5306*(1-F5306/100)</f>
        <v>3599</v>
      </c>
      <c r="K5306" s="16" t="n">
        <f aca="false">D5306*H5306</f>
        <v>2222.74</v>
      </c>
      <c r="L5306" s="16" t="n">
        <f aca="false">J5306-K5306</f>
        <v>1376.26</v>
      </c>
    </row>
    <row r="5307" customFormat="false" ht="15" hidden="false" customHeight="false" outlineLevel="0" collapsed="false">
      <c r="A5307" s="12" t="n">
        <v>5306</v>
      </c>
      <c r="B5307" s="12" t="n">
        <v>2792</v>
      </c>
      <c r="C5307" s="12" t="n">
        <v>63</v>
      </c>
      <c r="D5307" s="12" t="n">
        <v>1</v>
      </c>
      <c r="E5307" s="16" t="n">
        <v>929</v>
      </c>
      <c r="F5307" s="12" t="n">
        <v>0</v>
      </c>
      <c r="G5307" s="12" t="str">
        <f aca="false">INDEX(Products!$C$2:$C$181,MATCH(C5307,Products!$A$2:$A$181,0))</f>
        <v>Fashion</v>
      </c>
      <c r="H5307" s="16" t="n">
        <f aca="false">INDEX(Products!$E$2:$E$181,MATCH(C5307,Products!$A$2:$A$181,0))</f>
        <v>590.31</v>
      </c>
      <c r="I5307" s="12" t="str">
        <f aca="false">INDEX(Orders!$G$2:$G$3525,MATCH(B5307,Orders!$A$2:$A$3525,0))</f>
        <v>Delivered</v>
      </c>
      <c r="J5307" s="16" t="n">
        <f aca="false">D5307*E5307*(1-F5307/100)</f>
        <v>929</v>
      </c>
      <c r="K5307" s="16" t="n">
        <f aca="false">D5307*H5307</f>
        <v>590.31</v>
      </c>
      <c r="L5307" s="16" t="n">
        <f aca="false">J5307-K5307</f>
        <v>338.69</v>
      </c>
    </row>
    <row r="5308" customFormat="false" ht="15" hidden="false" customHeight="false" outlineLevel="0" collapsed="false">
      <c r="A5308" s="12" t="n">
        <v>5307</v>
      </c>
      <c r="B5308" s="12" t="n">
        <v>2792</v>
      </c>
      <c r="C5308" s="12" t="n">
        <v>40</v>
      </c>
      <c r="D5308" s="12" t="n">
        <v>1</v>
      </c>
      <c r="E5308" s="16" t="n">
        <v>2059</v>
      </c>
      <c r="F5308" s="12" t="n">
        <v>0</v>
      </c>
      <c r="G5308" s="12" t="str">
        <f aca="false">INDEX(Products!$C$2:$C$181,MATCH(C5308,Products!$A$2:$A$181,0))</f>
        <v>Home &amp; Kitchen</v>
      </c>
      <c r="H5308" s="16" t="n">
        <f aca="false">INDEX(Products!$E$2:$E$181,MATCH(C5308,Products!$A$2:$A$181,0))</f>
        <v>1180.16</v>
      </c>
      <c r="I5308" s="12" t="str">
        <f aca="false">INDEX(Orders!$G$2:$G$3525,MATCH(B5308,Orders!$A$2:$A$3525,0))</f>
        <v>Delivered</v>
      </c>
      <c r="J5308" s="16" t="n">
        <f aca="false">D5308*E5308*(1-F5308/100)</f>
        <v>2059</v>
      </c>
      <c r="K5308" s="16" t="n">
        <f aca="false">D5308*H5308</f>
        <v>1180.16</v>
      </c>
      <c r="L5308" s="16" t="n">
        <f aca="false">J5308-K5308</f>
        <v>878.84</v>
      </c>
    </row>
    <row r="5309" customFormat="false" ht="15" hidden="false" customHeight="false" outlineLevel="0" collapsed="false">
      <c r="A5309" s="12" t="n">
        <v>5308</v>
      </c>
      <c r="B5309" s="12" t="n">
        <v>2793</v>
      </c>
      <c r="C5309" s="12" t="n">
        <v>154</v>
      </c>
      <c r="D5309" s="12" t="n">
        <v>1</v>
      </c>
      <c r="E5309" s="16" t="n">
        <v>519</v>
      </c>
      <c r="F5309" s="12" t="n">
        <v>10</v>
      </c>
      <c r="G5309" s="12" t="str">
        <f aca="false">INDEX(Products!$C$2:$C$181,MATCH(C5309,Products!$A$2:$A$181,0))</f>
        <v>Books &amp; Stationery</v>
      </c>
      <c r="H5309" s="16" t="n">
        <f aca="false">INDEX(Products!$E$2:$E$181,MATCH(C5309,Products!$A$2:$A$181,0))</f>
        <v>318.97</v>
      </c>
      <c r="I5309" s="12" t="str">
        <f aca="false">INDEX(Orders!$G$2:$G$3525,MATCH(B5309,Orders!$A$2:$A$3525,0))</f>
        <v>Delivered</v>
      </c>
      <c r="J5309" s="16" t="n">
        <f aca="false">D5309*E5309*(1-F5309/100)</f>
        <v>467.1</v>
      </c>
      <c r="K5309" s="16" t="n">
        <f aca="false">D5309*H5309</f>
        <v>318.97</v>
      </c>
      <c r="L5309" s="16" t="n">
        <f aca="false">J5309-K5309</f>
        <v>148.13</v>
      </c>
    </row>
    <row r="5310" customFormat="false" ht="15" hidden="false" customHeight="false" outlineLevel="0" collapsed="false">
      <c r="A5310" s="12" t="n">
        <v>5309</v>
      </c>
      <c r="B5310" s="12" t="n">
        <v>2794</v>
      </c>
      <c r="C5310" s="12" t="n">
        <v>120</v>
      </c>
      <c r="D5310" s="12" t="n">
        <v>1</v>
      </c>
      <c r="E5310" s="16" t="n">
        <v>1229</v>
      </c>
      <c r="F5310" s="12" t="n">
        <v>5</v>
      </c>
      <c r="G5310" s="12" t="str">
        <f aca="false">INDEX(Products!$C$2:$C$181,MATCH(C5310,Products!$A$2:$A$181,0))</f>
        <v>Beauty</v>
      </c>
      <c r="H5310" s="16" t="n">
        <f aca="false">INDEX(Products!$E$2:$E$181,MATCH(C5310,Products!$A$2:$A$181,0))</f>
        <v>719.48</v>
      </c>
      <c r="I5310" s="12" t="str">
        <f aca="false">INDEX(Orders!$G$2:$G$3525,MATCH(B5310,Orders!$A$2:$A$3525,0))</f>
        <v>Delivered</v>
      </c>
      <c r="J5310" s="16" t="n">
        <f aca="false">D5310*E5310*(1-F5310/100)</f>
        <v>1167.55</v>
      </c>
      <c r="K5310" s="16" t="n">
        <f aca="false">D5310*H5310</f>
        <v>719.48</v>
      </c>
      <c r="L5310" s="16" t="n">
        <f aca="false">J5310-K5310</f>
        <v>448.07</v>
      </c>
    </row>
    <row r="5311" customFormat="false" ht="15" hidden="false" customHeight="false" outlineLevel="0" collapsed="false">
      <c r="A5311" s="12" t="n">
        <v>5310</v>
      </c>
      <c r="B5311" s="12" t="n">
        <v>2794</v>
      </c>
      <c r="C5311" s="12" t="n">
        <v>72</v>
      </c>
      <c r="D5311" s="12" t="n">
        <v>1</v>
      </c>
      <c r="E5311" s="16" t="n">
        <v>1649</v>
      </c>
      <c r="F5311" s="12" t="n">
        <v>0</v>
      </c>
      <c r="G5311" s="12" t="str">
        <f aca="false">INDEX(Products!$C$2:$C$181,MATCH(C5311,Products!$A$2:$A$181,0))</f>
        <v>Fashion</v>
      </c>
      <c r="H5311" s="16" t="n">
        <f aca="false">INDEX(Products!$E$2:$E$181,MATCH(C5311,Products!$A$2:$A$181,0))</f>
        <v>1006.18</v>
      </c>
      <c r="I5311" s="12" t="str">
        <f aca="false">INDEX(Orders!$G$2:$G$3525,MATCH(B5311,Orders!$A$2:$A$3525,0))</f>
        <v>Delivered</v>
      </c>
      <c r="J5311" s="16" t="n">
        <f aca="false">D5311*E5311*(1-F5311/100)</f>
        <v>1649</v>
      </c>
      <c r="K5311" s="16" t="n">
        <f aca="false">D5311*H5311</f>
        <v>1006.18</v>
      </c>
      <c r="L5311" s="16" t="n">
        <f aca="false">J5311-K5311</f>
        <v>642.82</v>
      </c>
    </row>
    <row r="5312" customFormat="false" ht="15" hidden="false" customHeight="false" outlineLevel="0" collapsed="false">
      <c r="A5312" s="12" t="n">
        <v>5311</v>
      </c>
      <c r="B5312" s="12" t="n">
        <v>2795</v>
      </c>
      <c r="C5312" s="12" t="n">
        <v>62</v>
      </c>
      <c r="D5312" s="12" t="n">
        <v>1</v>
      </c>
      <c r="E5312" s="16" t="n">
        <v>1169</v>
      </c>
      <c r="F5312" s="12" t="n">
        <v>5</v>
      </c>
      <c r="G5312" s="12" t="str">
        <f aca="false">INDEX(Products!$C$2:$C$181,MATCH(C5312,Products!$A$2:$A$181,0))</f>
        <v>Fashion</v>
      </c>
      <c r="H5312" s="16" t="n">
        <f aca="false">INDEX(Products!$E$2:$E$181,MATCH(C5312,Products!$A$2:$A$181,0))</f>
        <v>668.68</v>
      </c>
      <c r="I5312" s="12" t="str">
        <f aca="false">INDEX(Orders!$G$2:$G$3525,MATCH(B5312,Orders!$A$2:$A$3525,0))</f>
        <v>Cancelled</v>
      </c>
      <c r="J5312" s="16" t="n">
        <f aca="false">D5312*E5312*(1-F5312/100)</f>
        <v>1110.55</v>
      </c>
      <c r="K5312" s="16" t="n">
        <f aca="false">D5312*H5312</f>
        <v>668.68</v>
      </c>
      <c r="L5312" s="16" t="n">
        <f aca="false">J5312-K5312</f>
        <v>441.87</v>
      </c>
    </row>
    <row r="5313" customFormat="false" ht="15" hidden="false" customHeight="false" outlineLevel="0" collapsed="false">
      <c r="A5313" s="12" t="n">
        <v>5312</v>
      </c>
      <c r="B5313" s="12" t="n">
        <v>2795</v>
      </c>
      <c r="C5313" s="12" t="n">
        <v>78</v>
      </c>
      <c r="D5313" s="12" t="n">
        <v>1</v>
      </c>
      <c r="E5313" s="16" t="n">
        <v>2969</v>
      </c>
      <c r="F5313" s="12" t="n">
        <v>0</v>
      </c>
      <c r="G5313" s="12" t="str">
        <f aca="false">INDEX(Products!$C$2:$C$181,MATCH(C5313,Products!$A$2:$A$181,0))</f>
        <v>Fashion</v>
      </c>
      <c r="H5313" s="16" t="n">
        <f aca="false">INDEX(Products!$E$2:$E$181,MATCH(C5313,Products!$A$2:$A$181,0))</f>
        <v>1776.68</v>
      </c>
      <c r="I5313" s="12" t="str">
        <f aca="false">INDEX(Orders!$G$2:$G$3525,MATCH(B5313,Orders!$A$2:$A$3525,0))</f>
        <v>Cancelled</v>
      </c>
      <c r="J5313" s="16" t="n">
        <f aca="false">D5313*E5313*(1-F5313/100)</f>
        <v>2969</v>
      </c>
      <c r="K5313" s="16" t="n">
        <f aca="false">D5313*H5313</f>
        <v>1776.68</v>
      </c>
      <c r="L5313" s="16" t="n">
        <f aca="false">J5313-K5313</f>
        <v>1192.32</v>
      </c>
    </row>
    <row r="5314" customFormat="false" ht="15" hidden="false" customHeight="false" outlineLevel="0" collapsed="false">
      <c r="A5314" s="12" t="n">
        <v>5313</v>
      </c>
      <c r="B5314" s="12" t="n">
        <v>2795</v>
      </c>
      <c r="C5314" s="12" t="n">
        <v>42</v>
      </c>
      <c r="D5314" s="12" t="n">
        <v>1</v>
      </c>
      <c r="E5314" s="16" t="n">
        <v>1929</v>
      </c>
      <c r="F5314" s="12" t="n">
        <v>20</v>
      </c>
      <c r="G5314" s="12" t="str">
        <f aca="false">INDEX(Products!$C$2:$C$181,MATCH(C5314,Products!$A$2:$A$181,0))</f>
        <v>Home &amp; Kitchen</v>
      </c>
      <c r="H5314" s="16" t="n">
        <f aca="false">INDEX(Products!$E$2:$E$181,MATCH(C5314,Products!$A$2:$A$181,0))</f>
        <v>1085.47</v>
      </c>
      <c r="I5314" s="12" t="str">
        <f aca="false">INDEX(Orders!$G$2:$G$3525,MATCH(B5314,Orders!$A$2:$A$3525,0))</f>
        <v>Cancelled</v>
      </c>
      <c r="J5314" s="16" t="n">
        <f aca="false">D5314*E5314*(1-F5314/100)</f>
        <v>1543.2</v>
      </c>
      <c r="K5314" s="16" t="n">
        <f aca="false">D5314*H5314</f>
        <v>1085.47</v>
      </c>
      <c r="L5314" s="16" t="n">
        <f aca="false">J5314-K5314</f>
        <v>457.73</v>
      </c>
    </row>
    <row r="5315" customFormat="false" ht="15" hidden="false" customHeight="false" outlineLevel="0" collapsed="false">
      <c r="A5315" s="12" t="n">
        <v>5314</v>
      </c>
      <c r="B5315" s="12" t="n">
        <v>2795</v>
      </c>
      <c r="C5315" s="12" t="n">
        <v>72</v>
      </c>
      <c r="D5315" s="12" t="n">
        <v>1</v>
      </c>
      <c r="E5315" s="16" t="n">
        <v>1649</v>
      </c>
      <c r="F5315" s="12" t="n">
        <v>0</v>
      </c>
      <c r="G5315" s="12" t="str">
        <f aca="false">INDEX(Products!$C$2:$C$181,MATCH(C5315,Products!$A$2:$A$181,0))</f>
        <v>Fashion</v>
      </c>
      <c r="H5315" s="16" t="n">
        <f aca="false">INDEX(Products!$E$2:$E$181,MATCH(C5315,Products!$A$2:$A$181,0))</f>
        <v>1006.18</v>
      </c>
      <c r="I5315" s="12" t="str">
        <f aca="false">INDEX(Orders!$G$2:$G$3525,MATCH(B5315,Orders!$A$2:$A$3525,0))</f>
        <v>Cancelled</v>
      </c>
      <c r="J5315" s="16" t="n">
        <f aca="false">D5315*E5315*(1-F5315/100)</f>
        <v>1649</v>
      </c>
      <c r="K5315" s="16" t="n">
        <f aca="false">D5315*H5315</f>
        <v>1006.18</v>
      </c>
      <c r="L5315" s="16" t="n">
        <f aca="false">J5315-K5315</f>
        <v>642.82</v>
      </c>
    </row>
    <row r="5316" customFormat="false" ht="15" hidden="false" customHeight="false" outlineLevel="0" collapsed="false">
      <c r="A5316" s="12" t="n">
        <v>5315</v>
      </c>
      <c r="B5316" s="12" t="n">
        <v>2796</v>
      </c>
      <c r="C5316" s="12" t="n">
        <v>143</v>
      </c>
      <c r="D5316" s="12" t="n">
        <v>1</v>
      </c>
      <c r="E5316" s="16" t="n">
        <v>2429</v>
      </c>
      <c r="F5316" s="12" t="n">
        <v>0</v>
      </c>
      <c r="G5316" s="12" t="str">
        <f aca="false">INDEX(Products!$C$2:$C$181,MATCH(C5316,Products!$A$2:$A$181,0))</f>
        <v>Sports &amp; Fitness</v>
      </c>
      <c r="H5316" s="16" t="n">
        <f aca="false">INDEX(Products!$E$2:$E$181,MATCH(C5316,Products!$A$2:$A$181,0))</f>
        <v>1353.41</v>
      </c>
      <c r="I5316" s="12" t="str">
        <f aca="false">INDEX(Orders!$G$2:$G$3525,MATCH(B5316,Orders!$A$2:$A$3525,0))</f>
        <v>Returned</v>
      </c>
      <c r="J5316" s="16" t="n">
        <f aca="false">D5316*E5316*(1-F5316/100)</f>
        <v>2429</v>
      </c>
      <c r="K5316" s="16" t="n">
        <f aca="false">D5316*H5316</f>
        <v>1353.41</v>
      </c>
      <c r="L5316" s="16" t="n">
        <f aca="false">J5316-K5316</f>
        <v>1075.59</v>
      </c>
    </row>
    <row r="5317" customFormat="false" ht="15" hidden="false" customHeight="false" outlineLevel="0" collapsed="false">
      <c r="A5317" s="12" t="n">
        <v>5316</v>
      </c>
      <c r="B5317" s="12" t="n">
        <v>2797</v>
      </c>
      <c r="C5317" s="12" t="n">
        <v>173</v>
      </c>
      <c r="D5317" s="12" t="n">
        <v>1</v>
      </c>
      <c r="E5317" s="16" t="n">
        <v>429</v>
      </c>
      <c r="F5317" s="12" t="n">
        <v>0</v>
      </c>
      <c r="G5317" s="12" t="str">
        <f aca="false">INDEX(Products!$C$2:$C$181,MATCH(C5317,Products!$A$2:$A$181,0))</f>
        <v>Books &amp; Stationery</v>
      </c>
      <c r="H5317" s="16" t="n">
        <f aca="false">INDEX(Products!$E$2:$E$181,MATCH(C5317,Products!$A$2:$A$181,0))</f>
        <v>288.79</v>
      </c>
      <c r="I5317" s="12" t="str">
        <f aca="false">INDEX(Orders!$G$2:$G$3525,MATCH(B5317,Orders!$A$2:$A$3525,0))</f>
        <v>Delivered</v>
      </c>
      <c r="J5317" s="16" t="n">
        <f aca="false">D5317*E5317*(1-F5317/100)</f>
        <v>429</v>
      </c>
      <c r="K5317" s="16" t="n">
        <f aca="false">D5317*H5317</f>
        <v>288.79</v>
      </c>
      <c r="L5317" s="16" t="n">
        <f aca="false">J5317-K5317</f>
        <v>140.21</v>
      </c>
    </row>
    <row r="5318" customFormat="false" ht="15" hidden="false" customHeight="false" outlineLevel="0" collapsed="false">
      <c r="A5318" s="12" t="n">
        <v>5317</v>
      </c>
      <c r="B5318" s="12" t="n">
        <v>2797</v>
      </c>
      <c r="C5318" s="12" t="n">
        <v>61</v>
      </c>
      <c r="D5318" s="12" t="n">
        <v>1</v>
      </c>
      <c r="E5318" s="16" t="n">
        <v>2489</v>
      </c>
      <c r="F5318" s="12" t="n">
        <v>0</v>
      </c>
      <c r="G5318" s="12" t="str">
        <f aca="false">INDEX(Products!$C$2:$C$181,MATCH(C5318,Products!$A$2:$A$181,0))</f>
        <v>Fashion</v>
      </c>
      <c r="H5318" s="16" t="n">
        <f aca="false">INDEX(Products!$E$2:$E$181,MATCH(C5318,Products!$A$2:$A$181,0))</f>
        <v>1815.02</v>
      </c>
      <c r="I5318" s="12" t="str">
        <f aca="false">INDEX(Orders!$G$2:$G$3525,MATCH(B5318,Orders!$A$2:$A$3525,0))</f>
        <v>Delivered</v>
      </c>
      <c r="J5318" s="16" t="n">
        <f aca="false">D5318*E5318*(1-F5318/100)</f>
        <v>2489</v>
      </c>
      <c r="K5318" s="16" t="n">
        <f aca="false">D5318*H5318</f>
        <v>1815.02</v>
      </c>
      <c r="L5318" s="16" t="n">
        <f aca="false">J5318-K5318</f>
        <v>673.98</v>
      </c>
    </row>
    <row r="5319" customFormat="false" ht="15" hidden="false" customHeight="false" outlineLevel="0" collapsed="false">
      <c r="A5319" s="12" t="n">
        <v>5318</v>
      </c>
      <c r="B5319" s="12" t="n">
        <v>2798</v>
      </c>
      <c r="C5319" s="12" t="n">
        <v>114</v>
      </c>
      <c r="D5319" s="12" t="n">
        <v>3</v>
      </c>
      <c r="E5319" s="16" t="n">
        <v>1769</v>
      </c>
      <c r="F5319" s="12" t="n">
        <v>0</v>
      </c>
      <c r="G5319" s="12" t="str">
        <f aca="false">INDEX(Products!$C$2:$C$181,MATCH(C5319,Products!$A$2:$A$181,0))</f>
        <v>Beauty</v>
      </c>
      <c r="H5319" s="16" t="n">
        <f aca="false">INDEX(Products!$E$2:$E$181,MATCH(C5319,Products!$A$2:$A$181,0))</f>
        <v>1112.03</v>
      </c>
      <c r="I5319" s="12" t="str">
        <f aca="false">INDEX(Orders!$G$2:$G$3525,MATCH(B5319,Orders!$A$2:$A$3525,0))</f>
        <v>Delivered</v>
      </c>
      <c r="J5319" s="16" t="n">
        <f aca="false">D5319*E5319*(1-F5319/100)</f>
        <v>5307</v>
      </c>
      <c r="K5319" s="16" t="n">
        <f aca="false">D5319*H5319</f>
        <v>3336.09</v>
      </c>
      <c r="L5319" s="16" t="n">
        <f aca="false">J5319-K5319</f>
        <v>1970.91</v>
      </c>
    </row>
    <row r="5320" customFormat="false" ht="15" hidden="false" customHeight="false" outlineLevel="0" collapsed="false">
      <c r="A5320" s="12" t="n">
        <v>5319</v>
      </c>
      <c r="B5320" s="12" t="n">
        <v>2798</v>
      </c>
      <c r="C5320" s="12" t="n">
        <v>77</v>
      </c>
      <c r="D5320" s="12" t="n">
        <v>1</v>
      </c>
      <c r="E5320" s="16" t="n">
        <v>699</v>
      </c>
      <c r="F5320" s="12" t="n">
        <v>0</v>
      </c>
      <c r="G5320" s="12" t="str">
        <f aca="false">INDEX(Products!$C$2:$C$181,MATCH(C5320,Products!$A$2:$A$181,0))</f>
        <v>Fashion</v>
      </c>
      <c r="H5320" s="16" t="n">
        <f aca="false">INDEX(Products!$E$2:$E$181,MATCH(C5320,Products!$A$2:$A$181,0))</f>
        <v>452.88</v>
      </c>
      <c r="I5320" s="12" t="str">
        <f aca="false">INDEX(Orders!$G$2:$G$3525,MATCH(B5320,Orders!$A$2:$A$3525,0))</f>
        <v>Delivered</v>
      </c>
      <c r="J5320" s="16" t="n">
        <f aca="false">D5320*E5320*(1-F5320/100)</f>
        <v>699</v>
      </c>
      <c r="K5320" s="16" t="n">
        <f aca="false">D5320*H5320</f>
        <v>452.88</v>
      </c>
      <c r="L5320" s="16" t="n">
        <f aca="false">J5320-K5320</f>
        <v>246.12</v>
      </c>
    </row>
    <row r="5321" customFormat="false" ht="15" hidden="false" customHeight="false" outlineLevel="0" collapsed="false">
      <c r="A5321" s="12" t="n">
        <v>5320</v>
      </c>
      <c r="B5321" s="12" t="n">
        <v>2799</v>
      </c>
      <c r="C5321" s="12" t="n">
        <v>57</v>
      </c>
      <c r="D5321" s="12" t="n">
        <v>1</v>
      </c>
      <c r="E5321" s="16" t="n">
        <v>4689</v>
      </c>
      <c r="F5321" s="12" t="n">
        <v>0</v>
      </c>
      <c r="G5321" s="12" t="str">
        <f aca="false">INDEX(Products!$C$2:$C$181,MATCH(C5321,Products!$A$2:$A$181,0))</f>
        <v>Home &amp; Kitchen</v>
      </c>
      <c r="H5321" s="16" t="n">
        <f aca="false">INDEX(Products!$E$2:$E$181,MATCH(C5321,Products!$A$2:$A$181,0))</f>
        <v>3336.81</v>
      </c>
      <c r="I5321" s="12" t="str">
        <f aca="false">INDEX(Orders!$G$2:$G$3525,MATCH(B5321,Orders!$A$2:$A$3525,0))</f>
        <v>Returned</v>
      </c>
      <c r="J5321" s="16" t="n">
        <f aca="false">D5321*E5321*(1-F5321/100)</f>
        <v>4689</v>
      </c>
      <c r="K5321" s="16" t="n">
        <f aca="false">D5321*H5321</f>
        <v>3336.81</v>
      </c>
      <c r="L5321" s="16" t="n">
        <f aca="false">J5321-K5321</f>
        <v>1352.19</v>
      </c>
    </row>
    <row r="5322" customFormat="false" ht="15" hidden="false" customHeight="false" outlineLevel="0" collapsed="false">
      <c r="A5322" s="12" t="n">
        <v>5321</v>
      </c>
      <c r="B5322" s="12" t="n">
        <v>2799</v>
      </c>
      <c r="C5322" s="12" t="n">
        <v>61</v>
      </c>
      <c r="D5322" s="12" t="n">
        <v>1</v>
      </c>
      <c r="E5322" s="16" t="n">
        <v>2489</v>
      </c>
      <c r="F5322" s="12" t="n">
        <v>0</v>
      </c>
      <c r="G5322" s="12" t="str">
        <f aca="false">INDEX(Products!$C$2:$C$181,MATCH(C5322,Products!$A$2:$A$181,0))</f>
        <v>Fashion</v>
      </c>
      <c r="H5322" s="16" t="n">
        <f aca="false">INDEX(Products!$E$2:$E$181,MATCH(C5322,Products!$A$2:$A$181,0))</f>
        <v>1815.02</v>
      </c>
      <c r="I5322" s="12" t="str">
        <f aca="false">INDEX(Orders!$G$2:$G$3525,MATCH(B5322,Orders!$A$2:$A$3525,0))</f>
        <v>Returned</v>
      </c>
      <c r="J5322" s="16" t="n">
        <f aca="false">D5322*E5322*(1-F5322/100)</f>
        <v>2489</v>
      </c>
      <c r="K5322" s="16" t="n">
        <f aca="false">D5322*H5322</f>
        <v>1815.02</v>
      </c>
      <c r="L5322" s="16" t="n">
        <f aca="false">J5322-K5322</f>
        <v>673.98</v>
      </c>
    </row>
    <row r="5323" customFormat="false" ht="15" hidden="false" customHeight="false" outlineLevel="0" collapsed="false">
      <c r="A5323" s="12" t="n">
        <v>5322</v>
      </c>
      <c r="B5323" s="12" t="n">
        <v>2800</v>
      </c>
      <c r="C5323" s="12" t="n">
        <v>9</v>
      </c>
      <c r="D5323" s="12" t="n">
        <v>1</v>
      </c>
      <c r="E5323" s="16" t="n">
        <v>2389</v>
      </c>
      <c r="F5323" s="12" t="n">
        <v>0</v>
      </c>
      <c r="G5323" s="12" t="str">
        <f aca="false">INDEX(Products!$C$2:$C$181,MATCH(C5323,Products!$A$2:$A$181,0))</f>
        <v>Electronics</v>
      </c>
      <c r="H5323" s="16" t="n">
        <f aca="false">INDEX(Products!$E$2:$E$181,MATCH(C5323,Products!$A$2:$A$181,0))</f>
        <v>1564.68</v>
      </c>
      <c r="I5323" s="12" t="str">
        <f aca="false">INDEX(Orders!$G$2:$G$3525,MATCH(B5323,Orders!$A$2:$A$3525,0))</f>
        <v>Cancelled</v>
      </c>
      <c r="J5323" s="16" t="n">
        <f aca="false">D5323*E5323*(1-F5323/100)</f>
        <v>2389</v>
      </c>
      <c r="K5323" s="16" t="n">
        <f aca="false">D5323*H5323</f>
        <v>1564.68</v>
      </c>
      <c r="L5323" s="16" t="n">
        <f aca="false">J5323-K5323</f>
        <v>824.32</v>
      </c>
    </row>
    <row r="5324" customFormat="false" ht="15" hidden="false" customHeight="false" outlineLevel="0" collapsed="false">
      <c r="A5324" s="12" t="n">
        <v>5323</v>
      </c>
      <c r="B5324" s="12" t="n">
        <v>2801</v>
      </c>
      <c r="C5324" s="12" t="n">
        <v>124</v>
      </c>
      <c r="D5324" s="12" t="n">
        <v>1</v>
      </c>
      <c r="E5324" s="16" t="n">
        <v>1869</v>
      </c>
      <c r="F5324" s="12" t="n">
        <v>0</v>
      </c>
      <c r="G5324" s="12" t="str">
        <f aca="false">INDEX(Products!$C$2:$C$181,MATCH(C5324,Products!$A$2:$A$181,0))</f>
        <v>Sports &amp; Fitness</v>
      </c>
      <c r="H5324" s="16" t="n">
        <f aca="false">INDEX(Products!$E$2:$E$181,MATCH(C5324,Products!$A$2:$A$181,0))</f>
        <v>1389.29</v>
      </c>
      <c r="I5324" s="12" t="str">
        <f aca="false">INDEX(Orders!$G$2:$G$3525,MATCH(B5324,Orders!$A$2:$A$3525,0))</f>
        <v>Delivered</v>
      </c>
      <c r="J5324" s="16" t="n">
        <f aca="false">D5324*E5324*(1-F5324/100)</f>
        <v>1869</v>
      </c>
      <c r="K5324" s="16" t="n">
        <f aca="false">D5324*H5324</f>
        <v>1389.29</v>
      </c>
      <c r="L5324" s="16" t="n">
        <f aca="false">J5324-K5324</f>
        <v>479.71</v>
      </c>
    </row>
    <row r="5325" customFormat="false" ht="15" hidden="false" customHeight="false" outlineLevel="0" collapsed="false">
      <c r="A5325" s="12" t="n">
        <v>5324</v>
      </c>
      <c r="B5325" s="12" t="n">
        <v>2802</v>
      </c>
      <c r="C5325" s="12" t="n">
        <v>160</v>
      </c>
      <c r="D5325" s="12" t="n">
        <v>1</v>
      </c>
      <c r="E5325" s="16" t="n">
        <v>229</v>
      </c>
      <c r="F5325" s="12" t="n">
        <v>0</v>
      </c>
      <c r="G5325" s="12" t="str">
        <f aca="false">INDEX(Products!$C$2:$C$181,MATCH(C5325,Products!$A$2:$A$181,0))</f>
        <v>Books &amp; Stationery</v>
      </c>
      <c r="H5325" s="16" t="n">
        <f aca="false">INDEX(Products!$E$2:$E$181,MATCH(C5325,Products!$A$2:$A$181,0))</f>
        <v>137.41</v>
      </c>
      <c r="I5325" s="12" t="str">
        <f aca="false">INDEX(Orders!$G$2:$G$3525,MATCH(B5325,Orders!$A$2:$A$3525,0))</f>
        <v>Delivered</v>
      </c>
      <c r="J5325" s="16" t="n">
        <f aca="false">D5325*E5325*(1-F5325/100)</f>
        <v>229</v>
      </c>
      <c r="K5325" s="16" t="n">
        <f aca="false">D5325*H5325</f>
        <v>137.41</v>
      </c>
      <c r="L5325" s="16" t="n">
        <f aca="false">J5325-K5325</f>
        <v>91.59</v>
      </c>
    </row>
    <row r="5326" customFormat="false" ht="15" hidden="false" customHeight="false" outlineLevel="0" collapsed="false">
      <c r="A5326" s="12" t="n">
        <v>5325</v>
      </c>
      <c r="B5326" s="12" t="n">
        <v>2803</v>
      </c>
      <c r="C5326" s="12" t="n">
        <v>15</v>
      </c>
      <c r="D5326" s="12" t="n">
        <v>1</v>
      </c>
      <c r="E5326" s="16" t="n">
        <v>3889</v>
      </c>
      <c r="F5326" s="12" t="n">
        <v>5</v>
      </c>
      <c r="G5326" s="12" t="str">
        <f aca="false">INDEX(Products!$C$2:$C$181,MATCH(C5326,Products!$A$2:$A$181,0))</f>
        <v>Electronics</v>
      </c>
      <c r="H5326" s="16" t="n">
        <f aca="false">INDEX(Products!$E$2:$E$181,MATCH(C5326,Products!$A$2:$A$181,0))</f>
        <v>2175.08</v>
      </c>
      <c r="I5326" s="12" t="str">
        <f aca="false">INDEX(Orders!$G$2:$G$3525,MATCH(B5326,Orders!$A$2:$A$3525,0))</f>
        <v>Delivered</v>
      </c>
      <c r="J5326" s="16" t="n">
        <f aca="false">D5326*E5326*(1-F5326/100)</f>
        <v>3694.55</v>
      </c>
      <c r="K5326" s="16" t="n">
        <f aca="false">D5326*H5326</f>
        <v>2175.08</v>
      </c>
      <c r="L5326" s="16" t="n">
        <f aca="false">J5326-K5326</f>
        <v>1519.47</v>
      </c>
    </row>
    <row r="5327" customFormat="false" ht="15" hidden="false" customHeight="false" outlineLevel="0" collapsed="false">
      <c r="A5327" s="12" t="n">
        <v>5326</v>
      </c>
      <c r="B5327" s="12" t="n">
        <v>2804</v>
      </c>
      <c r="C5327" s="12" t="n">
        <v>157</v>
      </c>
      <c r="D5327" s="12" t="n">
        <v>1</v>
      </c>
      <c r="E5327" s="16" t="n">
        <v>129</v>
      </c>
      <c r="F5327" s="12" t="n">
        <v>10</v>
      </c>
      <c r="G5327" s="12" t="str">
        <f aca="false">INDEX(Products!$C$2:$C$181,MATCH(C5327,Products!$A$2:$A$181,0))</f>
        <v>Books &amp; Stationery</v>
      </c>
      <c r="H5327" s="16" t="n">
        <f aca="false">INDEX(Products!$E$2:$E$181,MATCH(C5327,Products!$A$2:$A$181,0))</f>
        <v>95.79</v>
      </c>
      <c r="I5327" s="12" t="str">
        <f aca="false">INDEX(Orders!$G$2:$G$3525,MATCH(B5327,Orders!$A$2:$A$3525,0))</f>
        <v>Returned</v>
      </c>
      <c r="J5327" s="16" t="n">
        <f aca="false">D5327*E5327*(1-F5327/100)</f>
        <v>116.1</v>
      </c>
      <c r="K5327" s="16" t="n">
        <f aca="false">D5327*H5327</f>
        <v>95.79</v>
      </c>
      <c r="L5327" s="16" t="n">
        <f aca="false">J5327-K5327</f>
        <v>20.31</v>
      </c>
    </row>
    <row r="5328" customFormat="false" ht="15" hidden="false" customHeight="false" outlineLevel="0" collapsed="false">
      <c r="A5328" s="12" t="n">
        <v>5327</v>
      </c>
      <c r="B5328" s="12" t="n">
        <v>2804</v>
      </c>
      <c r="C5328" s="12" t="n">
        <v>107</v>
      </c>
      <c r="D5328" s="12" t="n">
        <v>1</v>
      </c>
      <c r="E5328" s="16" t="n">
        <v>1239</v>
      </c>
      <c r="F5328" s="12" t="n">
        <v>0</v>
      </c>
      <c r="G5328" s="12" t="str">
        <f aca="false">INDEX(Products!$C$2:$C$181,MATCH(C5328,Products!$A$2:$A$181,0))</f>
        <v>Beauty</v>
      </c>
      <c r="H5328" s="16" t="n">
        <f aca="false">INDEX(Products!$E$2:$E$181,MATCH(C5328,Products!$A$2:$A$181,0))</f>
        <v>737.02</v>
      </c>
      <c r="I5328" s="12" t="str">
        <f aca="false">INDEX(Orders!$G$2:$G$3525,MATCH(B5328,Orders!$A$2:$A$3525,0))</f>
        <v>Returned</v>
      </c>
      <c r="J5328" s="16" t="n">
        <f aca="false">D5328*E5328*(1-F5328/100)</f>
        <v>1239</v>
      </c>
      <c r="K5328" s="16" t="n">
        <f aca="false">D5328*H5328</f>
        <v>737.02</v>
      </c>
      <c r="L5328" s="16" t="n">
        <f aca="false">J5328-K5328</f>
        <v>501.98</v>
      </c>
    </row>
    <row r="5329" customFormat="false" ht="15" hidden="false" customHeight="false" outlineLevel="0" collapsed="false">
      <c r="A5329" s="12" t="n">
        <v>5328</v>
      </c>
      <c r="B5329" s="12" t="n">
        <v>2804</v>
      </c>
      <c r="C5329" s="12" t="n">
        <v>23</v>
      </c>
      <c r="D5329" s="12" t="n">
        <v>1</v>
      </c>
      <c r="E5329" s="16" t="n">
        <v>2159</v>
      </c>
      <c r="F5329" s="12" t="n">
        <v>0</v>
      </c>
      <c r="G5329" s="12" t="str">
        <f aca="false">INDEX(Products!$C$2:$C$181,MATCH(C5329,Products!$A$2:$A$181,0))</f>
        <v>Electronics</v>
      </c>
      <c r="H5329" s="16" t="n">
        <f aca="false">INDEX(Products!$E$2:$E$181,MATCH(C5329,Products!$A$2:$A$181,0))</f>
        <v>1473.53</v>
      </c>
      <c r="I5329" s="12" t="str">
        <f aca="false">INDEX(Orders!$G$2:$G$3525,MATCH(B5329,Orders!$A$2:$A$3525,0))</f>
        <v>Returned</v>
      </c>
      <c r="J5329" s="16" t="n">
        <f aca="false">D5329*E5329*(1-F5329/100)</f>
        <v>2159</v>
      </c>
      <c r="K5329" s="16" t="n">
        <f aca="false">D5329*H5329</f>
        <v>1473.53</v>
      </c>
      <c r="L5329" s="16" t="n">
        <f aca="false">J5329-K5329</f>
        <v>685.47</v>
      </c>
    </row>
    <row r="5330" customFormat="false" ht="15" hidden="false" customHeight="false" outlineLevel="0" collapsed="false">
      <c r="A5330" s="12" t="n">
        <v>5329</v>
      </c>
      <c r="B5330" s="12" t="n">
        <v>2804</v>
      </c>
      <c r="C5330" s="12" t="n">
        <v>40</v>
      </c>
      <c r="D5330" s="12" t="n">
        <v>2</v>
      </c>
      <c r="E5330" s="16" t="n">
        <v>2059</v>
      </c>
      <c r="F5330" s="12" t="n">
        <v>10</v>
      </c>
      <c r="G5330" s="12" t="str">
        <f aca="false">INDEX(Products!$C$2:$C$181,MATCH(C5330,Products!$A$2:$A$181,0))</f>
        <v>Home &amp; Kitchen</v>
      </c>
      <c r="H5330" s="16" t="n">
        <f aca="false">INDEX(Products!$E$2:$E$181,MATCH(C5330,Products!$A$2:$A$181,0))</f>
        <v>1180.16</v>
      </c>
      <c r="I5330" s="12" t="str">
        <f aca="false">INDEX(Orders!$G$2:$G$3525,MATCH(B5330,Orders!$A$2:$A$3525,0))</f>
        <v>Returned</v>
      </c>
      <c r="J5330" s="16" t="n">
        <f aca="false">D5330*E5330*(1-F5330/100)</f>
        <v>3706.2</v>
      </c>
      <c r="K5330" s="16" t="n">
        <f aca="false">D5330*H5330</f>
        <v>2360.32</v>
      </c>
      <c r="L5330" s="16" t="n">
        <f aca="false">J5330-K5330</f>
        <v>1345.88</v>
      </c>
    </row>
    <row r="5331" customFormat="false" ht="15" hidden="false" customHeight="false" outlineLevel="0" collapsed="false">
      <c r="A5331" s="12" t="n">
        <v>5330</v>
      </c>
      <c r="B5331" s="12" t="n">
        <v>2805</v>
      </c>
      <c r="C5331" s="12" t="n">
        <v>62</v>
      </c>
      <c r="D5331" s="12" t="n">
        <v>2</v>
      </c>
      <c r="E5331" s="16" t="n">
        <v>1169</v>
      </c>
      <c r="F5331" s="12" t="n">
        <v>0</v>
      </c>
      <c r="G5331" s="12" t="str">
        <f aca="false">INDEX(Products!$C$2:$C$181,MATCH(C5331,Products!$A$2:$A$181,0))</f>
        <v>Fashion</v>
      </c>
      <c r="H5331" s="16" t="n">
        <f aca="false">INDEX(Products!$E$2:$E$181,MATCH(C5331,Products!$A$2:$A$181,0))</f>
        <v>668.68</v>
      </c>
      <c r="I5331" s="12" t="str">
        <f aca="false">INDEX(Orders!$G$2:$G$3525,MATCH(B5331,Orders!$A$2:$A$3525,0))</f>
        <v>Cancelled</v>
      </c>
      <c r="J5331" s="16" t="n">
        <f aca="false">D5331*E5331*(1-F5331/100)</f>
        <v>2338</v>
      </c>
      <c r="K5331" s="16" t="n">
        <f aca="false">D5331*H5331</f>
        <v>1337.36</v>
      </c>
      <c r="L5331" s="16" t="n">
        <f aca="false">J5331-K5331</f>
        <v>1000.64</v>
      </c>
    </row>
    <row r="5332" customFormat="false" ht="15" hidden="false" customHeight="false" outlineLevel="0" collapsed="false">
      <c r="A5332" s="12" t="n">
        <v>5331</v>
      </c>
      <c r="B5332" s="12" t="n">
        <v>2806</v>
      </c>
      <c r="C5332" s="12" t="n">
        <v>179</v>
      </c>
      <c r="D5332" s="12" t="n">
        <v>3</v>
      </c>
      <c r="E5332" s="16" t="n">
        <v>129</v>
      </c>
      <c r="F5332" s="12" t="n">
        <v>0</v>
      </c>
      <c r="G5332" s="12" t="str">
        <f aca="false">INDEX(Products!$C$2:$C$181,MATCH(C5332,Products!$A$2:$A$181,0))</f>
        <v>Books &amp; Stationery</v>
      </c>
      <c r="H5332" s="16" t="n">
        <f aca="false">INDEX(Products!$E$2:$E$181,MATCH(C5332,Products!$A$2:$A$181,0))</f>
        <v>86.06</v>
      </c>
      <c r="I5332" s="12" t="str">
        <f aca="false">INDEX(Orders!$G$2:$G$3525,MATCH(B5332,Orders!$A$2:$A$3525,0))</f>
        <v>Cancelled</v>
      </c>
      <c r="J5332" s="16" t="n">
        <f aca="false">D5332*E5332*(1-F5332/100)</f>
        <v>387</v>
      </c>
      <c r="K5332" s="16" t="n">
        <f aca="false">D5332*H5332</f>
        <v>258.18</v>
      </c>
      <c r="L5332" s="16" t="n">
        <f aca="false">J5332-K5332</f>
        <v>128.82</v>
      </c>
    </row>
    <row r="5333" customFormat="false" ht="15" hidden="false" customHeight="false" outlineLevel="0" collapsed="false">
      <c r="A5333" s="12" t="n">
        <v>5332</v>
      </c>
      <c r="B5333" s="12" t="n">
        <v>2806</v>
      </c>
      <c r="C5333" s="12" t="n">
        <v>76</v>
      </c>
      <c r="D5333" s="12" t="n">
        <v>1</v>
      </c>
      <c r="E5333" s="16" t="n">
        <v>2759</v>
      </c>
      <c r="F5333" s="12" t="n">
        <v>0</v>
      </c>
      <c r="G5333" s="12" t="str">
        <f aca="false">INDEX(Products!$C$2:$C$181,MATCH(C5333,Products!$A$2:$A$181,0))</f>
        <v>Fashion</v>
      </c>
      <c r="H5333" s="16" t="n">
        <f aca="false">INDEX(Products!$E$2:$E$181,MATCH(C5333,Products!$A$2:$A$181,0))</f>
        <v>1649.64</v>
      </c>
      <c r="I5333" s="12" t="str">
        <f aca="false">INDEX(Orders!$G$2:$G$3525,MATCH(B5333,Orders!$A$2:$A$3525,0))</f>
        <v>Cancelled</v>
      </c>
      <c r="J5333" s="16" t="n">
        <f aca="false">D5333*E5333*(1-F5333/100)</f>
        <v>2759</v>
      </c>
      <c r="K5333" s="16" t="n">
        <f aca="false">D5333*H5333</f>
        <v>1649.64</v>
      </c>
      <c r="L5333" s="16" t="n">
        <f aca="false">J5333-K5333</f>
        <v>1109.36</v>
      </c>
    </row>
    <row r="5334" customFormat="false" ht="15" hidden="false" customHeight="false" outlineLevel="0" collapsed="false">
      <c r="A5334" s="12" t="n">
        <v>5333</v>
      </c>
      <c r="B5334" s="12" t="n">
        <v>2807</v>
      </c>
      <c r="C5334" s="12" t="n">
        <v>127</v>
      </c>
      <c r="D5334" s="12" t="n">
        <v>1</v>
      </c>
      <c r="E5334" s="16" t="n">
        <v>3449</v>
      </c>
      <c r="F5334" s="12" t="n">
        <v>10</v>
      </c>
      <c r="G5334" s="12" t="str">
        <f aca="false">INDEX(Products!$C$2:$C$181,MATCH(C5334,Products!$A$2:$A$181,0))</f>
        <v>Sports &amp; Fitness</v>
      </c>
      <c r="H5334" s="16" t="n">
        <f aca="false">INDEX(Products!$E$2:$E$181,MATCH(C5334,Products!$A$2:$A$181,0))</f>
        <v>2115.56</v>
      </c>
      <c r="I5334" s="12" t="str">
        <f aca="false">INDEX(Orders!$G$2:$G$3525,MATCH(B5334,Orders!$A$2:$A$3525,0))</f>
        <v>Returned</v>
      </c>
      <c r="J5334" s="16" t="n">
        <f aca="false">D5334*E5334*(1-F5334/100)</f>
        <v>3104.1</v>
      </c>
      <c r="K5334" s="16" t="n">
        <f aca="false">D5334*H5334</f>
        <v>2115.56</v>
      </c>
      <c r="L5334" s="16" t="n">
        <f aca="false">J5334-K5334</f>
        <v>988.54</v>
      </c>
    </row>
    <row r="5335" customFormat="false" ht="15" hidden="false" customHeight="false" outlineLevel="0" collapsed="false">
      <c r="A5335" s="12" t="n">
        <v>5334</v>
      </c>
      <c r="B5335" s="12" t="n">
        <v>2808</v>
      </c>
      <c r="C5335" s="12" t="n">
        <v>67</v>
      </c>
      <c r="D5335" s="12" t="n">
        <v>1</v>
      </c>
      <c r="E5335" s="16" t="n">
        <v>629</v>
      </c>
      <c r="F5335" s="12" t="n">
        <v>10</v>
      </c>
      <c r="G5335" s="12" t="str">
        <f aca="false">INDEX(Products!$C$2:$C$181,MATCH(C5335,Products!$A$2:$A$181,0))</f>
        <v>Fashion</v>
      </c>
      <c r="H5335" s="16" t="n">
        <f aca="false">INDEX(Products!$E$2:$E$181,MATCH(C5335,Products!$A$2:$A$181,0))</f>
        <v>388.42</v>
      </c>
      <c r="I5335" s="12" t="str">
        <f aca="false">INDEX(Orders!$G$2:$G$3525,MATCH(B5335,Orders!$A$2:$A$3525,0))</f>
        <v>Delivered</v>
      </c>
      <c r="J5335" s="16" t="n">
        <f aca="false">D5335*E5335*(1-F5335/100)</f>
        <v>566.1</v>
      </c>
      <c r="K5335" s="16" t="n">
        <f aca="false">D5335*H5335</f>
        <v>388.42</v>
      </c>
      <c r="L5335" s="16" t="n">
        <f aca="false">J5335-K5335</f>
        <v>177.68</v>
      </c>
    </row>
    <row r="5336" customFormat="false" ht="15" hidden="false" customHeight="false" outlineLevel="0" collapsed="false">
      <c r="A5336" s="12" t="n">
        <v>5335</v>
      </c>
      <c r="B5336" s="12" t="n">
        <v>2809</v>
      </c>
      <c r="C5336" s="12" t="n">
        <v>90</v>
      </c>
      <c r="D5336" s="12" t="n">
        <v>1</v>
      </c>
      <c r="E5336" s="16" t="n">
        <v>2839</v>
      </c>
      <c r="F5336" s="12" t="n">
        <v>0</v>
      </c>
      <c r="G5336" s="12" t="str">
        <f aca="false">INDEX(Products!$C$2:$C$181,MATCH(C5336,Products!$A$2:$A$181,0))</f>
        <v>Fashion</v>
      </c>
      <c r="H5336" s="16" t="n">
        <f aca="false">INDEX(Products!$E$2:$E$181,MATCH(C5336,Products!$A$2:$A$181,0))</f>
        <v>1639.53</v>
      </c>
      <c r="I5336" s="12" t="str">
        <f aca="false">INDEX(Orders!$G$2:$G$3525,MATCH(B5336,Orders!$A$2:$A$3525,0))</f>
        <v>Delivered</v>
      </c>
      <c r="J5336" s="16" t="n">
        <f aca="false">D5336*E5336*(1-F5336/100)</f>
        <v>2839</v>
      </c>
      <c r="K5336" s="16" t="n">
        <f aca="false">D5336*H5336</f>
        <v>1639.53</v>
      </c>
      <c r="L5336" s="16" t="n">
        <f aca="false">J5336-K5336</f>
        <v>1199.47</v>
      </c>
    </row>
    <row r="5337" customFormat="false" ht="15" hidden="false" customHeight="false" outlineLevel="0" collapsed="false">
      <c r="A5337" s="12" t="n">
        <v>5336</v>
      </c>
      <c r="B5337" s="12" t="n">
        <v>2809</v>
      </c>
      <c r="C5337" s="12" t="n">
        <v>52</v>
      </c>
      <c r="D5337" s="12" t="n">
        <v>2</v>
      </c>
      <c r="E5337" s="16" t="n">
        <v>1859</v>
      </c>
      <c r="F5337" s="12" t="n">
        <v>10</v>
      </c>
      <c r="G5337" s="12" t="str">
        <f aca="false">INDEX(Products!$C$2:$C$181,MATCH(C5337,Products!$A$2:$A$181,0))</f>
        <v>Home &amp; Kitchen</v>
      </c>
      <c r="H5337" s="16" t="n">
        <f aca="false">INDEX(Products!$E$2:$E$181,MATCH(C5337,Products!$A$2:$A$181,0))</f>
        <v>1211.54</v>
      </c>
      <c r="I5337" s="12" t="str">
        <f aca="false">INDEX(Orders!$G$2:$G$3525,MATCH(B5337,Orders!$A$2:$A$3525,0))</f>
        <v>Delivered</v>
      </c>
      <c r="J5337" s="16" t="n">
        <f aca="false">D5337*E5337*(1-F5337/100)</f>
        <v>3346.2</v>
      </c>
      <c r="K5337" s="16" t="n">
        <f aca="false">D5337*H5337</f>
        <v>2423.08</v>
      </c>
      <c r="L5337" s="16" t="n">
        <f aca="false">J5337-K5337</f>
        <v>923.12</v>
      </c>
    </row>
    <row r="5338" customFormat="false" ht="15" hidden="false" customHeight="false" outlineLevel="0" collapsed="false">
      <c r="A5338" s="12" t="n">
        <v>5337</v>
      </c>
      <c r="B5338" s="12" t="n">
        <v>2809</v>
      </c>
      <c r="C5338" s="12" t="n">
        <v>81</v>
      </c>
      <c r="D5338" s="12" t="n">
        <v>1</v>
      </c>
      <c r="E5338" s="16" t="n">
        <v>1299</v>
      </c>
      <c r="F5338" s="12" t="n">
        <v>0</v>
      </c>
      <c r="G5338" s="12" t="str">
        <f aca="false">INDEX(Products!$C$2:$C$181,MATCH(C5338,Products!$A$2:$A$181,0))</f>
        <v>Fashion</v>
      </c>
      <c r="H5338" s="16" t="n">
        <f aca="false">INDEX(Products!$E$2:$E$181,MATCH(C5338,Products!$A$2:$A$181,0))</f>
        <v>878.72</v>
      </c>
      <c r="I5338" s="12" t="str">
        <f aca="false">INDEX(Orders!$G$2:$G$3525,MATCH(B5338,Orders!$A$2:$A$3525,0))</f>
        <v>Delivered</v>
      </c>
      <c r="J5338" s="16" t="n">
        <f aca="false">D5338*E5338*(1-F5338/100)</f>
        <v>1299</v>
      </c>
      <c r="K5338" s="16" t="n">
        <f aca="false">D5338*H5338</f>
        <v>878.72</v>
      </c>
      <c r="L5338" s="16" t="n">
        <f aca="false">J5338-K5338</f>
        <v>420.28</v>
      </c>
    </row>
    <row r="5339" customFormat="false" ht="15" hidden="false" customHeight="false" outlineLevel="0" collapsed="false">
      <c r="A5339" s="12" t="n">
        <v>5338</v>
      </c>
      <c r="B5339" s="12" t="n">
        <v>2809</v>
      </c>
      <c r="C5339" s="12" t="n">
        <v>136</v>
      </c>
      <c r="D5339" s="12" t="n">
        <v>1</v>
      </c>
      <c r="E5339" s="16" t="n">
        <v>3299</v>
      </c>
      <c r="F5339" s="12" t="n">
        <v>20</v>
      </c>
      <c r="G5339" s="12" t="str">
        <f aca="false">INDEX(Products!$C$2:$C$181,MATCH(C5339,Products!$A$2:$A$181,0))</f>
        <v>Sports &amp; Fitness</v>
      </c>
      <c r="H5339" s="16" t="n">
        <f aca="false">INDEX(Products!$E$2:$E$181,MATCH(C5339,Products!$A$2:$A$181,0))</f>
        <v>2348.96</v>
      </c>
      <c r="I5339" s="12" t="str">
        <f aca="false">INDEX(Orders!$G$2:$G$3525,MATCH(B5339,Orders!$A$2:$A$3525,0))</f>
        <v>Delivered</v>
      </c>
      <c r="J5339" s="16" t="n">
        <f aca="false">D5339*E5339*(1-F5339/100)</f>
        <v>2639.2</v>
      </c>
      <c r="K5339" s="16" t="n">
        <f aca="false">D5339*H5339</f>
        <v>2348.96</v>
      </c>
      <c r="L5339" s="16" t="n">
        <f aca="false">J5339-K5339</f>
        <v>290.24</v>
      </c>
    </row>
    <row r="5340" customFormat="false" ht="15" hidden="false" customHeight="false" outlineLevel="0" collapsed="false">
      <c r="A5340" s="12" t="n">
        <v>5339</v>
      </c>
      <c r="B5340" s="12" t="n">
        <v>2810</v>
      </c>
      <c r="C5340" s="12" t="n">
        <v>65</v>
      </c>
      <c r="D5340" s="12" t="n">
        <v>1</v>
      </c>
      <c r="E5340" s="16" t="n">
        <v>329</v>
      </c>
      <c r="F5340" s="12" t="n">
        <v>20</v>
      </c>
      <c r="G5340" s="12" t="str">
        <f aca="false">INDEX(Products!$C$2:$C$181,MATCH(C5340,Products!$A$2:$A$181,0))</f>
        <v>Fashion</v>
      </c>
      <c r="H5340" s="16" t="n">
        <f aca="false">INDEX(Products!$E$2:$E$181,MATCH(C5340,Products!$A$2:$A$181,0))</f>
        <v>214.56</v>
      </c>
      <c r="I5340" s="12" t="str">
        <f aca="false">INDEX(Orders!$G$2:$G$3525,MATCH(B5340,Orders!$A$2:$A$3525,0))</f>
        <v>Delivered</v>
      </c>
      <c r="J5340" s="16" t="n">
        <f aca="false">D5340*E5340*(1-F5340/100)</f>
        <v>263.2</v>
      </c>
      <c r="K5340" s="16" t="n">
        <f aca="false">D5340*H5340</f>
        <v>214.56</v>
      </c>
      <c r="L5340" s="16" t="n">
        <f aca="false">J5340-K5340</f>
        <v>48.64</v>
      </c>
    </row>
    <row r="5341" customFormat="false" ht="15" hidden="false" customHeight="false" outlineLevel="0" collapsed="false">
      <c r="A5341" s="12" t="n">
        <v>5340</v>
      </c>
      <c r="B5341" s="12" t="n">
        <v>2810</v>
      </c>
      <c r="C5341" s="12" t="n">
        <v>34</v>
      </c>
      <c r="D5341" s="12" t="n">
        <v>1</v>
      </c>
      <c r="E5341" s="16" t="n">
        <v>1059</v>
      </c>
      <c r="F5341" s="12" t="n">
        <v>0</v>
      </c>
      <c r="G5341" s="12" t="str">
        <f aca="false">INDEX(Products!$C$2:$C$181,MATCH(C5341,Products!$A$2:$A$181,0))</f>
        <v>Home &amp; Kitchen</v>
      </c>
      <c r="H5341" s="16" t="n">
        <f aca="false">INDEX(Products!$E$2:$E$181,MATCH(C5341,Products!$A$2:$A$181,0))</f>
        <v>752.36</v>
      </c>
      <c r="I5341" s="12" t="str">
        <f aca="false">INDEX(Orders!$G$2:$G$3525,MATCH(B5341,Orders!$A$2:$A$3525,0))</f>
        <v>Delivered</v>
      </c>
      <c r="J5341" s="16" t="n">
        <f aca="false">D5341*E5341*(1-F5341/100)</f>
        <v>1059</v>
      </c>
      <c r="K5341" s="16" t="n">
        <f aca="false">D5341*H5341</f>
        <v>752.36</v>
      </c>
      <c r="L5341" s="16" t="n">
        <f aca="false">J5341-K5341</f>
        <v>306.64</v>
      </c>
    </row>
    <row r="5342" customFormat="false" ht="15" hidden="false" customHeight="false" outlineLevel="0" collapsed="false">
      <c r="A5342" s="12" t="n">
        <v>5341</v>
      </c>
      <c r="B5342" s="12" t="n">
        <v>2811</v>
      </c>
      <c r="C5342" s="12" t="n">
        <v>56</v>
      </c>
      <c r="D5342" s="12" t="n">
        <v>1</v>
      </c>
      <c r="E5342" s="16" t="n">
        <v>1739</v>
      </c>
      <c r="F5342" s="12" t="n">
        <v>20</v>
      </c>
      <c r="G5342" s="12" t="str">
        <f aca="false">INDEX(Products!$C$2:$C$181,MATCH(C5342,Products!$A$2:$A$181,0))</f>
        <v>Home &amp; Kitchen</v>
      </c>
      <c r="H5342" s="16" t="n">
        <f aca="false">INDEX(Products!$E$2:$E$181,MATCH(C5342,Products!$A$2:$A$181,0))</f>
        <v>1012.52</v>
      </c>
      <c r="I5342" s="12" t="str">
        <f aca="false">INDEX(Orders!$G$2:$G$3525,MATCH(B5342,Orders!$A$2:$A$3525,0))</f>
        <v>Cancelled</v>
      </c>
      <c r="J5342" s="16" t="n">
        <f aca="false">D5342*E5342*(1-F5342/100)</f>
        <v>1391.2</v>
      </c>
      <c r="K5342" s="16" t="n">
        <f aca="false">D5342*H5342</f>
        <v>1012.52</v>
      </c>
      <c r="L5342" s="16" t="n">
        <f aca="false">J5342-K5342</f>
        <v>378.68</v>
      </c>
    </row>
    <row r="5343" customFormat="false" ht="15" hidden="false" customHeight="false" outlineLevel="0" collapsed="false">
      <c r="A5343" s="12" t="n">
        <v>5342</v>
      </c>
      <c r="B5343" s="12" t="n">
        <v>2812</v>
      </c>
      <c r="C5343" s="12" t="n">
        <v>42</v>
      </c>
      <c r="D5343" s="12" t="n">
        <v>2</v>
      </c>
      <c r="E5343" s="16" t="n">
        <v>1929</v>
      </c>
      <c r="F5343" s="12" t="n">
        <v>0</v>
      </c>
      <c r="G5343" s="12" t="str">
        <f aca="false">INDEX(Products!$C$2:$C$181,MATCH(C5343,Products!$A$2:$A$181,0))</f>
        <v>Home &amp; Kitchen</v>
      </c>
      <c r="H5343" s="16" t="n">
        <f aca="false">INDEX(Products!$E$2:$E$181,MATCH(C5343,Products!$A$2:$A$181,0))</f>
        <v>1085.47</v>
      </c>
      <c r="I5343" s="12" t="str">
        <f aca="false">INDEX(Orders!$G$2:$G$3525,MATCH(B5343,Orders!$A$2:$A$3525,0))</f>
        <v>Cancelled</v>
      </c>
      <c r="J5343" s="16" t="n">
        <f aca="false">D5343*E5343*(1-F5343/100)</f>
        <v>3858</v>
      </c>
      <c r="K5343" s="16" t="n">
        <f aca="false">D5343*H5343</f>
        <v>2170.94</v>
      </c>
      <c r="L5343" s="16" t="n">
        <f aca="false">J5343-K5343</f>
        <v>1687.06</v>
      </c>
    </row>
    <row r="5344" customFormat="false" ht="15" hidden="false" customHeight="false" outlineLevel="0" collapsed="false">
      <c r="A5344" s="12" t="n">
        <v>5343</v>
      </c>
      <c r="B5344" s="12" t="n">
        <v>2812</v>
      </c>
      <c r="C5344" s="12" t="n">
        <v>131</v>
      </c>
      <c r="D5344" s="12" t="n">
        <v>1</v>
      </c>
      <c r="E5344" s="16" t="n">
        <v>2569</v>
      </c>
      <c r="F5344" s="12" t="n">
        <v>0</v>
      </c>
      <c r="G5344" s="12" t="str">
        <f aca="false">INDEX(Products!$C$2:$C$181,MATCH(C5344,Products!$A$2:$A$181,0))</f>
        <v>Sports &amp; Fitness</v>
      </c>
      <c r="H5344" s="16" t="n">
        <f aca="false">INDEX(Products!$E$2:$E$181,MATCH(C5344,Products!$A$2:$A$181,0))</f>
        <v>1921.64</v>
      </c>
      <c r="I5344" s="12" t="str">
        <f aca="false">INDEX(Orders!$G$2:$G$3525,MATCH(B5344,Orders!$A$2:$A$3525,0))</f>
        <v>Cancelled</v>
      </c>
      <c r="J5344" s="16" t="n">
        <f aca="false">D5344*E5344*(1-F5344/100)</f>
        <v>2569</v>
      </c>
      <c r="K5344" s="16" t="n">
        <f aca="false">D5344*H5344</f>
        <v>1921.64</v>
      </c>
      <c r="L5344" s="16" t="n">
        <f aca="false">J5344-K5344</f>
        <v>647.36</v>
      </c>
    </row>
    <row r="5345" customFormat="false" ht="15" hidden="false" customHeight="false" outlineLevel="0" collapsed="false">
      <c r="A5345" s="12" t="n">
        <v>5344</v>
      </c>
      <c r="B5345" s="12" t="n">
        <v>2813</v>
      </c>
      <c r="C5345" s="12" t="n">
        <v>39</v>
      </c>
      <c r="D5345" s="12" t="n">
        <v>1</v>
      </c>
      <c r="E5345" s="16" t="n">
        <v>3959</v>
      </c>
      <c r="F5345" s="12" t="n">
        <v>0</v>
      </c>
      <c r="G5345" s="12" t="str">
        <f aca="false">INDEX(Products!$C$2:$C$181,MATCH(C5345,Products!$A$2:$A$181,0))</f>
        <v>Home &amp; Kitchen</v>
      </c>
      <c r="H5345" s="16" t="n">
        <f aca="false">INDEX(Products!$E$2:$E$181,MATCH(C5345,Products!$A$2:$A$181,0))</f>
        <v>2236.08</v>
      </c>
      <c r="I5345" s="12" t="str">
        <f aca="false">INDEX(Orders!$G$2:$G$3525,MATCH(B5345,Orders!$A$2:$A$3525,0))</f>
        <v>Delivered</v>
      </c>
      <c r="J5345" s="16" t="n">
        <f aca="false">D5345*E5345*(1-F5345/100)</f>
        <v>3959</v>
      </c>
      <c r="K5345" s="16" t="n">
        <f aca="false">D5345*H5345</f>
        <v>2236.08</v>
      </c>
      <c r="L5345" s="16" t="n">
        <f aca="false">J5345-K5345</f>
        <v>1722.92</v>
      </c>
    </row>
    <row r="5346" customFormat="false" ht="15" hidden="false" customHeight="false" outlineLevel="0" collapsed="false">
      <c r="A5346" s="12" t="n">
        <v>5345</v>
      </c>
      <c r="B5346" s="12" t="n">
        <v>2813</v>
      </c>
      <c r="C5346" s="12" t="n">
        <v>138</v>
      </c>
      <c r="D5346" s="12" t="n">
        <v>1</v>
      </c>
      <c r="E5346" s="16" t="n">
        <v>2179</v>
      </c>
      <c r="F5346" s="12" t="n">
        <v>0</v>
      </c>
      <c r="G5346" s="12" t="str">
        <f aca="false">INDEX(Products!$C$2:$C$181,MATCH(C5346,Products!$A$2:$A$181,0))</f>
        <v>Sports &amp; Fitness</v>
      </c>
      <c r="H5346" s="16" t="n">
        <f aca="false">INDEX(Products!$E$2:$E$181,MATCH(C5346,Products!$A$2:$A$181,0))</f>
        <v>1417.01</v>
      </c>
      <c r="I5346" s="12" t="str">
        <f aca="false">INDEX(Orders!$G$2:$G$3525,MATCH(B5346,Orders!$A$2:$A$3525,0))</f>
        <v>Delivered</v>
      </c>
      <c r="J5346" s="16" t="n">
        <f aca="false">D5346*E5346*(1-F5346/100)</f>
        <v>2179</v>
      </c>
      <c r="K5346" s="16" t="n">
        <f aca="false">D5346*H5346</f>
        <v>1417.01</v>
      </c>
      <c r="L5346" s="16" t="n">
        <f aca="false">J5346-K5346</f>
        <v>761.99</v>
      </c>
    </row>
    <row r="5347" customFormat="false" ht="15" hidden="false" customHeight="false" outlineLevel="0" collapsed="false">
      <c r="A5347" s="12" t="n">
        <v>5346</v>
      </c>
      <c r="B5347" s="12" t="n">
        <v>2814</v>
      </c>
      <c r="C5347" s="12" t="n">
        <v>64</v>
      </c>
      <c r="D5347" s="12" t="n">
        <v>1</v>
      </c>
      <c r="E5347" s="16" t="n">
        <v>2519</v>
      </c>
      <c r="F5347" s="12" t="n">
        <v>0</v>
      </c>
      <c r="G5347" s="12" t="str">
        <f aca="false">INDEX(Products!$C$2:$C$181,MATCH(C5347,Products!$A$2:$A$181,0))</f>
        <v>Fashion</v>
      </c>
      <c r="H5347" s="16" t="n">
        <f aca="false">INDEX(Products!$E$2:$E$181,MATCH(C5347,Products!$A$2:$A$181,0))</f>
        <v>1819.09</v>
      </c>
      <c r="I5347" s="12" t="str">
        <f aca="false">INDEX(Orders!$G$2:$G$3525,MATCH(B5347,Orders!$A$2:$A$3525,0))</f>
        <v>Returned</v>
      </c>
      <c r="J5347" s="16" t="n">
        <f aca="false">D5347*E5347*(1-F5347/100)</f>
        <v>2519</v>
      </c>
      <c r="K5347" s="16" t="n">
        <f aca="false">D5347*H5347</f>
        <v>1819.09</v>
      </c>
      <c r="L5347" s="16" t="n">
        <f aca="false">J5347-K5347</f>
        <v>699.91</v>
      </c>
    </row>
    <row r="5348" customFormat="false" ht="15" hidden="false" customHeight="false" outlineLevel="0" collapsed="false">
      <c r="A5348" s="12" t="n">
        <v>5347</v>
      </c>
      <c r="B5348" s="12" t="n">
        <v>2815</v>
      </c>
      <c r="C5348" s="12" t="n">
        <v>49</v>
      </c>
      <c r="D5348" s="12" t="n">
        <v>1</v>
      </c>
      <c r="E5348" s="16" t="n">
        <v>2809</v>
      </c>
      <c r="F5348" s="12" t="n">
        <v>0</v>
      </c>
      <c r="G5348" s="12" t="str">
        <f aca="false">INDEX(Products!$C$2:$C$181,MATCH(C5348,Products!$A$2:$A$181,0))</f>
        <v>Home &amp; Kitchen</v>
      </c>
      <c r="H5348" s="16" t="n">
        <f aca="false">INDEX(Products!$E$2:$E$181,MATCH(C5348,Products!$A$2:$A$181,0))</f>
        <v>1785.14</v>
      </c>
      <c r="I5348" s="12" t="str">
        <f aca="false">INDEX(Orders!$G$2:$G$3525,MATCH(B5348,Orders!$A$2:$A$3525,0))</f>
        <v>Delivered</v>
      </c>
      <c r="J5348" s="16" t="n">
        <f aca="false">D5348*E5348*(1-F5348/100)</f>
        <v>2809</v>
      </c>
      <c r="K5348" s="16" t="n">
        <f aca="false">D5348*H5348</f>
        <v>1785.14</v>
      </c>
      <c r="L5348" s="16" t="n">
        <f aca="false">J5348-K5348</f>
        <v>1023.86</v>
      </c>
    </row>
    <row r="5349" customFormat="false" ht="15" hidden="false" customHeight="false" outlineLevel="0" collapsed="false">
      <c r="A5349" s="12" t="n">
        <v>5348</v>
      </c>
      <c r="B5349" s="12" t="n">
        <v>2816</v>
      </c>
      <c r="C5349" s="12" t="n">
        <v>7</v>
      </c>
      <c r="D5349" s="12" t="n">
        <v>1</v>
      </c>
      <c r="E5349" s="16" t="n">
        <v>5139</v>
      </c>
      <c r="F5349" s="12" t="n">
        <v>5</v>
      </c>
      <c r="G5349" s="12" t="str">
        <f aca="false">INDEX(Products!$C$2:$C$181,MATCH(C5349,Products!$A$2:$A$181,0))</f>
        <v>Electronics</v>
      </c>
      <c r="H5349" s="16" t="n">
        <f aca="false">INDEX(Products!$E$2:$E$181,MATCH(C5349,Products!$A$2:$A$181,0))</f>
        <v>3044.69</v>
      </c>
      <c r="I5349" s="12" t="str">
        <f aca="false">INDEX(Orders!$G$2:$G$3525,MATCH(B5349,Orders!$A$2:$A$3525,0))</f>
        <v>Returned</v>
      </c>
      <c r="J5349" s="16" t="n">
        <f aca="false">D5349*E5349*(1-F5349/100)</f>
        <v>4882.05</v>
      </c>
      <c r="K5349" s="16" t="n">
        <f aca="false">D5349*H5349</f>
        <v>3044.69</v>
      </c>
      <c r="L5349" s="16" t="n">
        <f aca="false">J5349-K5349</f>
        <v>1837.36</v>
      </c>
    </row>
    <row r="5350" customFormat="false" ht="15" hidden="false" customHeight="false" outlineLevel="0" collapsed="false">
      <c r="A5350" s="12" t="n">
        <v>5349</v>
      </c>
      <c r="B5350" s="12" t="n">
        <v>2817</v>
      </c>
      <c r="C5350" s="12" t="n">
        <v>162</v>
      </c>
      <c r="D5350" s="12" t="n">
        <v>1</v>
      </c>
      <c r="E5350" s="16" t="n">
        <v>639</v>
      </c>
      <c r="F5350" s="12" t="n">
        <v>0</v>
      </c>
      <c r="G5350" s="12" t="str">
        <f aca="false">INDEX(Products!$C$2:$C$181,MATCH(C5350,Products!$A$2:$A$181,0))</f>
        <v>Books &amp; Stationery</v>
      </c>
      <c r="H5350" s="16" t="n">
        <f aca="false">INDEX(Products!$E$2:$E$181,MATCH(C5350,Products!$A$2:$A$181,0))</f>
        <v>387.23</v>
      </c>
      <c r="I5350" s="12" t="str">
        <f aca="false">INDEX(Orders!$G$2:$G$3525,MATCH(B5350,Orders!$A$2:$A$3525,0))</f>
        <v>Delivered</v>
      </c>
      <c r="J5350" s="16" t="n">
        <f aca="false">D5350*E5350*(1-F5350/100)</f>
        <v>639</v>
      </c>
      <c r="K5350" s="16" t="n">
        <f aca="false">D5350*H5350</f>
        <v>387.23</v>
      </c>
      <c r="L5350" s="16" t="n">
        <f aca="false">J5350-K5350</f>
        <v>251.77</v>
      </c>
    </row>
    <row r="5351" customFormat="false" ht="15" hidden="false" customHeight="false" outlineLevel="0" collapsed="false">
      <c r="A5351" s="12" t="n">
        <v>5350</v>
      </c>
      <c r="B5351" s="12" t="n">
        <v>2818</v>
      </c>
      <c r="C5351" s="12" t="n">
        <v>168</v>
      </c>
      <c r="D5351" s="12" t="n">
        <v>1</v>
      </c>
      <c r="E5351" s="16" t="n">
        <v>149</v>
      </c>
      <c r="F5351" s="12" t="n">
        <v>15</v>
      </c>
      <c r="G5351" s="12" t="str">
        <f aca="false">INDEX(Products!$C$2:$C$181,MATCH(C5351,Products!$A$2:$A$181,0))</f>
        <v>Books &amp; Stationery</v>
      </c>
      <c r="H5351" s="16" t="n">
        <f aca="false">INDEX(Products!$E$2:$E$181,MATCH(C5351,Products!$A$2:$A$181,0))</f>
        <v>83.16</v>
      </c>
      <c r="I5351" s="12" t="str">
        <f aca="false">INDEX(Orders!$G$2:$G$3525,MATCH(B5351,Orders!$A$2:$A$3525,0))</f>
        <v>Cancelled</v>
      </c>
      <c r="J5351" s="16" t="n">
        <f aca="false">D5351*E5351*(1-F5351/100)</f>
        <v>126.65</v>
      </c>
      <c r="K5351" s="16" t="n">
        <f aca="false">D5351*H5351</f>
        <v>83.16</v>
      </c>
      <c r="L5351" s="16" t="n">
        <f aca="false">J5351-K5351</f>
        <v>43.49</v>
      </c>
    </row>
    <row r="5352" customFormat="false" ht="15" hidden="false" customHeight="false" outlineLevel="0" collapsed="false">
      <c r="A5352" s="12" t="n">
        <v>5351</v>
      </c>
      <c r="B5352" s="12" t="n">
        <v>2818</v>
      </c>
      <c r="C5352" s="12" t="n">
        <v>136</v>
      </c>
      <c r="D5352" s="12" t="n">
        <v>2</v>
      </c>
      <c r="E5352" s="16" t="n">
        <v>3299</v>
      </c>
      <c r="F5352" s="12" t="n">
        <v>0</v>
      </c>
      <c r="G5352" s="12" t="str">
        <f aca="false">INDEX(Products!$C$2:$C$181,MATCH(C5352,Products!$A$2:$A$181,0))</f>
        <v>Sports &amp; Fitness</v>
      </c>
      <c r="H5352" s="16" t="n">
        <f aca="false">INDEX(Products!$E$2:$E$181,MATCH(C5352,Products!$A$2:$A$181,0))</f>
        <v>2348.96</v>
      </c>
      <c r="I5352" s="12" t="str">
        <f aca="false">INDEX(Orders!$G$2:$G$3525,MATCH(B5352,Orders!$A$2:$A$3525,0))</f>
        <v>Cancelled</v>
      </c>
      <c r="J5352" s="16" t="n">
        <f aca="false">D5352*E5352*(1-F5352/100)</f>
        <v>6598</v>
      </c>
      <c r="K5352" s="16" t="n">
        <f aca="false">D5352*H5352</f>
        <v>4697.92</v>
      </c>
      <c r="L5352" s="16" t="n">
        <f aca="false">J5352-K5352</f>
        <v>1900.08</v>
      </c>
    </row>
    <row r="5353" customFormat="false" ht="15" hidden="false" customHeight="false" outlineLevel="0" collapsed="false">
      <c r="A5353" s="12" t="n">
        <v>5352</v>
      </c>
      <c r="B5353" s="12" t="n">
        <v>2819</v>
      </c>
      <c r="C5353" s="12" t="n">
        <v>14</v>
      </c>
      <c r="D5353" s="12" t="n">
        <v>1</v>
      </c>
      <c r="E5353" s="16" t="n">
        <v>1849</v>
      </c>
      <c r="F5353" s="12" t="n">
        <v>20</v>
      </c>
      <c r="G5353" s="12" t="str">
        <f aca="false">INDEX(Products!$C$2:$C$181,MATCH(C5353,Products!$A$2:$A$181,0))</f>
        <v>Electronics</v>
      </c>
      <c r="H5353" s="16" t="n">
        <f aca="false">INDEX(Products!$E$2:$E$181,MATCH(C5353,Products!$A$2:$A$181,0))</f>
        <v>1207.11</v>
      </c>
      <c r="I5353" s="12" t="str">
        <f aca="false">INDEX(Orders!$G$2:$G$3525,MATCH(B5353,Orders!$A$2:$A$3525,0))</f>
        <v>Delivered</v>
      </c>
      <c r="J5353" s="16" t="n">
        <f aca="false">D5353*E5353*(1-F5353/100)</f>
        <v>1479.2</v>
      </c>
      <c r="K5353" s="16" t="n">
        <f aca="false">D5353*H5353</f>
        <v>1207.11</v>
      </c>
      <c r="L5353" s="16" t="n">
        <f aca="false">J5353-K5353</f>
        <v>272.09</v>
      </c>
    </row>
    <row r="5354" customFormat="false" ht="15" hidden="false" customHeight="false" outlineLevel="0" collapsed="false">
      <c r="A5354" s="12" t="n">
        <v>5353</v>
      </c>
      <c r="B5354" s="12" t="n">
        <v>2820</v>
      </c>
      <c r="C5354" s="12" t="n">
        <v>84</v>
      </c>
      <c r="D5354" s="12" t="n">
        <v>1</v>
      </c>
      <c r="E5354" s="16" t="n">
        <v>1179</v>
      </c>
      <c r="F5354" s="12" t="n">
        <v>0</v>
      </c>
      <c r="G5354" s="12" t="str">
        <f aca="false">INDEX(Products!$C$2:$C$181,MATCH(C5354,Products!$A$2:$A$181,0))</f>
        <v>Fashion</v>
      </c>
      <c r="H5354" s="16" t="n">
        <f aca="false">INDEX(Products!$E$2:$E$181,MATCH(C5354,Products!$A$2:$A$181,0))</f>
        <v>692.43</v>
      </c>
      <c r="I5354" s="12" t="str">
        <f aca="false">INDEX(Orders!$G$2:$G$3525,MATCH(B5354,Orders!$A$2:$A$3525,0))</f>
        <v>Delivered</v>
      </c>
      <c r="J5354" s="16" t="n">
        <f aca="false">D5354*E5354*(1-F5354/100)</f>
        <v>1179</v>
      </c>
      <c r="K5354" s="16" t="n">
        <f aca="false">D5354*H5354</f>
        <v>692.43</v>
      </c>
      <c r="L5354" s="16" t="n">
        <f aca="false">J5354-K5354</f>
        <v>486.57</v>
      </c>
    </row>
    <row r="5355" customFormat="false" ht="15" hidden="false" customHeight="false" outlineLevel="0" collapsed="false">
      <c r="A5355" s="12" t="n">
        <v>5354</v>
      </c>
      <c r="B5355" s="12" t="n">
        <v>2821</v>
      </c>
      <c r="C5355" s="12" t="n">
        <v>95</v>
      </c>
      <c r="D5355" s="12" t="n">
        <v>1</v>
      </c>
      <c r="E5355" s="16" t="n">
        <v>1029</v>
      </c>
      <c r="F5355" s="12" t="n">
        <v>0</v>
      </c>
      <c r="G5355" s="12" t="str">
        <f aca="false">INDEX(Products!$C$2:$C$181,MATCH(C5355,Products!$A$2:$A$181,0))</f>
        <v>Beauty</v>
      </c>
      <c r="H5355" s="16" t="n">
        <f aca="false">INDEX(Products!$E$2:$E$181,MATCH(C5355,Products!$A$2:$A$181,0))</f>
        <v>615.72</v>
      </c>
      <c r="I5355" s="12" t="str">
        <f aca="false">INDEX(Orders!$G$2:$G$3525,MATCH(B5355,Orders!$A$2:$A$3525,0))</f>
        <v>Delivered</v>
      </c>
      <c r="J5355" s="16" t="n">
        <f aca="false">D5355*E5355*(1-F5355/100)</f>
        <v>1029</v>
      </c>
      <c r="K5355" s="16" t="n">
        <f aca="false">D5355*H5355</f>
        <v>615.72</v>
      </c>
      <c r="L5355" s="16" t="n">
        <f aca="false">J5355-K5355</f>
        <v>413.28</v>
      </c>
    </row>
    <row r="5356" customFormat="false" ht="15" hidden="false" customHeight="false" outlineLevel="0" collapsed="false">
      <c r="A5356" s="12" t="n">
        <v>5355</v>
      </c>
      <c r="B5356" s="12" t="n">
        <v>2821</v>
      </c>
      <c r="C5356" s="12" t="n">
        <v>25</v>
      </c>
      <c r="D5356" s="12" t="n">
        <v>2</v>
      </c>
      <c r="E5356" s="16" t="n">
        <v>3649</v>
      </c>
      <c r="F5356" s="12" t="n">
        <v>15</v>
      </c>
      <c r="G5356" s="12" t="str">
        <f aca="false">INDEX(Products!$C$2:$C$181,MATCH(C5356,Products!$A$2:$A$181,0))</f>
        <v>Electronics</v>
      </c>
      <c r="H5356" s="16" t="n">
        <f aca="false">INDEX(Products!$E$2:$E$181,MATCH(C5356,Products!$A$2:$A$181,0))</f>
        <v>2141.86</v>
      </c>
      <c r="I5356" s="12" t="str">
        <f aca="false">INDEX(Orders!$G$2:$G$3525,MATCH(B5356,Orders!$A$2:$A$3525,0))</f>
        <v>Delivered</v>
      </c>
      <c r="J5356" s="16" t="n">
        <f aca="false">D5356*E5356*(1-F5356/100)</f>
        <v>6203.3</v>
      </c>
      <c r="K5356" s="16" t="n">
        <f aca="false">D5356*H5356</f>
        <v>4283.72</v>
      </c>
      <c r="L5356" s="16" t="n">
        <f aca="false">J5356-K5356</f>
        <v>1919.58</v>
      </c>
    </row>
    <row r="5357" customFormat="false" ht="15" hidden="false" customHeight="false" outlineLevel="0" collapsed="false">
      <c r="A5357" s="12" t="n">
        <v>5356</v>
      </c>
      <c r="B5357" s="12" t="n">
        <v>2821</v>
      </c>
      <c r="C5357" s="12" t="n">
        <v>114</v>
      </c>
      <c r="D5357" s="12" t="n">
        <v>1</v>
      </c>
      <c r="E5357" s="16" t="n">
        <v>1769</v>
      </c>
      <c r="F5357" s="12" t="n">
        <v>10</v>
      </c>
      <c r="G5357" s="12" t="str">
        <f aca="false">INDEX(Products!$C$2:$C$181,MATCH(C5357,Products!$A$2:$A$181,0))</f>
        <v>Beauty</v>
      </c>
      <c r="H5357" s="16" t="n">
        <f aca="false">INDEX(Products!$E$2:$E$181,MATCH(C5357,Products!$A$2:$A$181,0))</f>
        <v>1112.03</v>
      </c>
      <c r="I5357" s="12" t="str">
        <f aca="false">INDEX(Orders!$G$2:$G$3525,MATCH(B5357,Orders!$A$2:$A$3525,0))</f>
        <v>Delivered</v>
      </c>
      <c r="J5357" s="16" t="n">
        <f aca="false">D5357*E5357*(1-F5357/100)</f>
        <v>1592.1</v>
      </c>
      <c r="K5357" s="16" t="n">
        <f aca="false">D5357*H5357</f>
        <v>1112.03</v>
      </c>
      <c r="L5357" s="16" t="n">
        <f aca="false">J5357-K5357</f>
        <v>480.07</v>
      </c>
    </row>
    <row r="5358" customFormat="false" ht="15" hidden="false" customHeight="false" outlineLevel="0" collapsed="false">
      <c r="A5358" s="12" t="n">
        <v>5357</v>
      </c>
      <c r="B5358" s="12" t="n">
        <v>2821</v>
      </c>
      <c r="C5358" s="12" t="n">
        <v>115</v>
      </c>
      <c r="D5358" s="12" t="n">
        <v>2</v>
      </c>
      <c r="E5358" s="16" t="n">
        <v>1629</v>
      </c>
      <c r="F5358" s="12" t="n">
        <v>0</v>
      </c>
      <c r="G5358" s="12" t="str">
        <f aca="false">INDEX(Products!$C$2:$C$181,MATCH(C5358,Products!$A$2:$A$181,0))</f>
        <v>Beauty</v>
      </c>
      <c r="H5358" s="16" t="n">
        <f aca="false">INDEX(Products!$E$2:$E$181,MATCH(C5358,Products!$A$2:$A$181,0))</f>
        <v>1101.57</v>
      </c>
      <c r="I5358" s="12" t="str">
        <f aca="false">INDEX(Orders!$G$2:$G$3525,MATCH(B5358,Orders!$A$2:$A$3525,0))</f>
        <v>Delivered</v>
      </c>
      <c r="J5358" s="16" t="n">
        <f aca="false">D5358*E5358*(1-F5358/100)</f>
        <v>3258</v>
      </c>
      <c r="K5358" s="16" t="n">
        <f aca="false">D5358*H5358</f>
        <v>2203.14</v>
      </c>
      <c r="L5358" s="16" t="n">
        <f aca="false">J5358-K5358</f>
        <v>1054.86</v>
      </c>
    </row>
    <row r="5359" customFormat="false" ht="15" hidden="false" customHeight="false" outlineLevel="0" collapsed="false">
      <c r="A5359" s="12" t="n">
        <v>5358</v>
      </c>
      <c r="B5359" s="12" t="n">
        <v>2822</v>
      </c>
      <c r="C5359" s="12" t="n">
        <v>115</v>
      </c>
      <c r="D5359" s="12" t="n">
        <v>1</v>
      </c>
      <c r="E5359" s="16" t="n">
        <v>1629</v>
      </c>
      <c r="F5359" s="12" t="n">
        <v>0</v>
      </c>
      <c r="G5359" s="12" t="str">
        <f aca="false">INDEX(Products!$C$2:$C$181,MATCH(C5359,Products!$A$2:$A$181,0))</f>
        <v>Beauty</v>
      </c>
      <c r="H5359" s="16" t="n">
        <f aca="false">INDEX(Products!$E$2:$E$181,MATCH(C5359,Products!$A$2:$A$181,0))</f>
        <v>1101.57</v>
      </c>
      <c r="I5359" s="12" t="str">
        <f aca="false">INDEX(Orders!$G$2:$G$3525,MATCH(B5359,Orders!$A$2:$A$3525,0))</f>
        <v>Delivered</v>
      </c>
      <c r="J5359" s="16" t="n">
        <f aca="false">D5359*E5359*(1-F5359/100)</f>
        <v>1629</v>
      </c>
      <c r="K5359" s="16" t="n">
        <f aca="false">D5359*H5359</f>
        <v>1101.57</v>
      </c>
      <c r="L5359" s="16" t="n">
        <f aca="false">J5359-K5359</f>
        <v>527.43</v>
      </c>
    </row>
    <row r="5360" customFormat="false" ht="15" hidden="false" customHeight="false" outlineLevel="0" collapsed="false">
      <c r="A5360" s="12" t="n">
        <v>5359</v>
      </c>
      <c r="B5360" s="12" t="n">
        <v>2822</v>
      </c>
      <c r="C5360" s="12" t="n">
        <v>122</v>
      </c>
      <c r="D5360" s="12" t="n">
        <v>1</v>
      </c>
      <c r="E5360" s="16" t="n">
        <v>3689</v>
      </c>
      <c r="F5360" s="12" t="n">
        <v>0</v>
      </c>
      <c r="G5360" s="12" t="str">
        <f aca="false">INDEX(Products!$C$2:$C$181,MATCH(C5360,Products!$A$2:$A$181,0))</f>
        <v>Sports &amp; Fitness</v>
      </c>
      <c r="H5360" s="16" t="n">
        <f aca="false">INDEX(Products!$E$2:$E$181,MATCH(C5360,Products!$A$2:$A$181,0))</f>
        <v>2302.05</v>
      </c>
      <c r="I5360" s="12" t="str">
        <f aca="false">INDEX(Orders!$G$2:$G$3525,MATCH(B5360,Orders!$A$2:$A$3525,0))</f>
        <v>Delivered</v>
      </c>
      <c r="J5360" s="16" t="n">
        <f aca="false">D5360*E5360*(1-F5360/100)</f>
        <v>3689</v>
      </c>
      <c r="K5360" s="16" t="n">
        <f aca="false">D5360*H5360</f>
        <v>2302.05</v>
      </c>
      <c r="L5360" s="16" t="n">
        <f aca="false">J5360-K5360</f>
        <v>1386.95</v>
      </c>
    </row>
    <row r="5361" customFormat="false" ht="15" hidden="false" customHeight="false" outlineLevel="0" collapsed="false">
      <c r="A5361" s="12" t="n">
        <v>5360</v>
      </c>
      <c r="B5361" s="12" t="n">
        <v>2823</v>
      </c>
      <c r="C5361" s="12" t="n">
        <v>148</v>
      </c>
      <c r="D5361" s="12" t="n">
        <v>1</v>
      </c>
      <c r="E5361" s="16" t="n">
        <v>739</v>
      </c>
      <c r="F5361" s="12" t="n">
        <v>5</v>
      </c>
      <c r="G5361" s="12" t="str">
        <f aca="false">INDEX(Products!$C$2:$C$181,MATCH(C5361,Products!$A$2:$A$181,0))</f>
        <v>Sports &amp; Fitness</v>
      </c>
      <c r="H5361" s="16" t="n">
        <f aca="false">INDEX(Products!$E$2:$E$181,MATCH(C5361,Products!$A$2:$A$181,0))</f>
        <v>483.64</v>
      </c>
      <c r="I5361" s="12" t="str">
        <f aca="false">INDEX(Orders!$G$2:$G$3525,MATCH(B5361,Orders!$A$2:$A$3525,0))</f>
        <v>Delivered</v>
      </c>
      <c r="J5361" s="16" t="n">
        <f aca="false">D5361*E5361*(1-F5361/100)</f>
        <v>702.05</v>
      </c>
      <c r="K5361" s="16" t="n">
        <f aca="false">D5361*H5361</f>
        <v>483.64</v>
      </c>
      <c r="L5361" s="16" t="n">
        <f aca="false">J5361-K5361</f>
        <v>218.41</v>
      </c>
    </row>
    <row r="5362" customFormat="false" ht="15" hidden="false" customHeight="false" outlineLevel="0" collapsed="false">
      <c r="A5362" s="12" t="n">
        <v>5361</v>
      </c>
      <c r="B5362" s="12" t="n">
        <v>2823</v>
      </c>
      <c r="C5362" s="12" t="n">
        <v>52</v>
      </c>
      <c r="D5362" s="12" t="n">
        <v>1</v>
      </c>
      <c r="E5362" s="16" t="n">
        <v>1859</v>
      </c>
      <c r="F5362" s="12" t="n">
        <v>5</v>
      </c>
      <c r="G5362" s="12" t="str">
        <f aca="false">INDEX(Products!$C$2:$C$181,MATCH(C5362,Products!$A$2:$A$181,0))</f>
        <v>Home &amp; Kitchen</v>
      </c>
      <c r="H5362" s="16" t="n">
        <f aca="false">INDEX(Products!$E$2:$E$181,MATCH(C5362,Products!$A$2:$A$181,0))</f>
        <v>1211.54</v>
      </c>
      <c r="I5362" s="12" t="str">
        <f aca="false">INDEX(Orders!$G$2:$G$3525,MATCH(B5362,Orders!$A$2:$A$3525,0))</f>
        <v>Delivered</v>
      </c>
      <c r="J5362" s="16" t="n">
        <f aca="false">D5362*E5362*(1-F5362/100)</f>
        <v>1766.05</v>
      </c>
      <c r="K5362" s="16" t="n">
        <f aca="false">D5362*H5362</f>
        <v>1211.54</v>
      </c>
      <c r="L5362" s="16" t="n">
        <f aca="false">J5362-K5362</f>
        <v>554.51</v>
      </c>
    </row>
    <row r="5363" customFormat="false" ht="15" hidden="false" customHeight="false" outlineLevel="0" collapsed="false">
      <c r="A5363" s="12" t="n">
        <v>5362</v>
      </c>
      <c r="B5363" s="12" t="n">
        <v>2824</v>
      </c>
      <c r="C5363" s="12" t="n">
        <v>145</v>
      </c>
      <c r="D5363" s="12" t="n">
        <v>3</v>
      </c>
      <c r="E5363" s="16" t="n">
        <v>1329</v>
      </c>
      <c r="F5363" s="12" t="n">
        <v>20</v>
      </c>
      <c r="G5363" s="12" t="str">
        <f aca="false">INDEX(Products!$C$2:$C$181,MATCH(C5363,Products!$A$2:$A$181,0))</f>
        <v>Sports &amp; Fitness</v>
      </c>
      <c r="H5363" s="16" t="n">
        <f aca="false">INDEX(Products!$E$2:$E$181,MATCH(C5363,Products!$A$2:$A$181,0))</f>
        <v>887.99</v>
      </c>
      <c r="I5363" s="12" t="str">
        <f aca="false">INDEX(Orders!$G$2:$G$3525,MATCH(B5363,Orders!$A$2:$A$3525,0))</f>
        <v>Delivered</v>
      </c>
      <c r="J5363" s="16" t="n">
        <f aca="false">D5363*E5363*(1-F5363/100)</f>
        <v>3189.6</v>
      </c>
      <c r="K5363" s="16" t="n">
        <f aca="false">D5363*H5363</f>
        <v>2663.97</v>
      </c>
      <c r="L5363" s="16" t="n">
        <f aca="false">J5363-K5363</f>
        <v>525.63</v>
      </c>
    </row>
    <row r="5364" customFormat="false" ht="15" hidden="false" customHeight="false" outlineLevel="0" collapsed="false">
      <c r="A5364" s="12" t="n">
        <v>5363</v>
      </c>
      <c r="B5364" s="12" t="n">
        <v>2824</v>
      </c>
      <c r="C5364" s="12" t="n">
        <v>51</v>
      </c>
      <c r="D5364" s="12" t="n">
        <v>1</v>
      </c>
      <c r="E5364" s="16" t="n">
        <v>549</v>
      </c>
      <c r="F5364" s="12" t="n">
        <v>20</v>
      </c>
      <c r="G5364" s="12" t="str">
        <f aca="false">INDEX(Products!$C$2:$C$181,MATCH(C5364,Products!$A$2:$A$181,0))</f>
        <v>Home &amp; Kitchen</v>
      </c>
      <c r="H5364" s="16" t="n">
        <f aca="false">INDEX(Products!$E$2:$E$181,MATCH(C5364,Products!$A$2:$A$181,0))</f>
        <v>371.83</v>
      </c>
      <c r="I5364" s="12" t="str">
        <f aca="false">INDEX(Orders!$G$2:$G$3525,MATCH(B5364,Orders!$A$2:$A$3525,0))</f>
        <v>Delivered</v>
      </c>
      <c r="J5364" s="16" t="n">
        <f aca="false">D5364*E5364*(1-F5364/100)</f>
        <v>439.2</v>
      </c>
      <c r="K5364" s="16" t="n">
        <f aca="false">D5364*H5364</f>
        <v>371.83</v>
      </c>
      <c r="L5364" s="16" t="n">
        <f aca="false">J5364-K5364</f>
        <v>67.3700000000001</v>
      </c>
    </row>
    <row r="5365" customFormat="false" ht="15" hidden="false" customHeight="false" outlineLevel="0" collapsed="false">
      <c r="A5365" s="12" t="n">
        <v>5364</v>
      </c>
      <c r="B5365" s="12" t="n">
        <v>2825</v>
      </c>
      <c r="C5365" s="12" t="n">
        <v>53</v>
      </c>
      <c r="D5365" s="12" t="n">
        <v>1</v>
      </c>
      <c r="E5365" s="16" t="n">
        <v>4579</v>
      </c>
      <c r="F5365" s="12" t="n">
        <v>0</v>
      </c>
      <c r="G5365" s="12" t="str">
        <f aca="false">INDEX(Products!$C$2:$C$181,MATCH(C5365,Products!$A$2:$A$181,0))</f>
        <v>Home &amp; Kitchen</v>
      </c>
      <c r="H5365" s="16" t="n">
        <f aca="false">INDEX(Products!$E$2:$E$181,MATCH(C5365,Products!$A$2:$A$181,0))</f>
        <v>2746.75</v>
      </c>
      <c r="I5365" s="12" t="str">
        <f aca="false">INDEX(Orders!$G$2:$G$3525,MATCH(B5365,Orders!$A$2:$A$3525,0))</f>
        <v>Delivered</v>
      </c>
      <c r="J5365" s="16" t="n">
        <f aca="false">D5365*E5365*(1-F5365/100)</f>
        <v>4579</v>
      </c>
      <c r="K5365" s="16" t="n">
        <f aca="false">D5365*H5365</f>
        <v>2746.75</v>
      </c>
      <c r="L5365" s="16" t="n">
        <f aca="false">J5365-K5365</f>
        <v>1832.25</v>
      </c>
    </row>
    <row r="5366" customFormat="false" ht="15" hidden="false" customHeight="false" outlineLevel="0" collapsed="false">
      <c r="A5366" s="12" t="n">
        <v>5365</v>
      </c>
      <c r="B5366" s="12" t="n">
        <v>2825</v>
      </c>
      <c r="C5366" s="12" t="n">
        <v>105</v>
      </c>
      <c r="D5366" s="12" t="n">
        <v>1</v>
      </c>
      <c r="E5366" s="16" t="n">
        <v>169</v>
      </c>
      <c r="F5366" s="12" t="n">
        <v>0</v>
      </c>
      <c r="G5366" s="12" t="str">
        <f aca="false">INDEX(Products!$C$2:$C$181,MATCH(C5366,Products!$A$2:$A$181,0))</f>
        <v>Beauty</v>
      </c>
      <c r="H5366" s="16" t="n">
        <f aca="false">INDEX(Products!$E$2:$E$181,MATCH(C5366,Products!$A$2:$A$181,0))</f>
        <v>98.39</v>
      </c>
      <c r="I5366" s="12" t="str">
        <f aca="false">INDEX(Orders!$G$2:$G$3525,MATCH(B5366,Orders!$A$2:$A$3525,0))</f>
        <v>Delivered</v>
      </c>
      <c r="J5366" s="16" t="n">
        <f aca="false">D5366*E5366*(1-F5366/100)</f>
        <v>169</v>
      </c>
      <c r="K5366" s="16" t="n">
        <f aca="false">D5366*H5366</f>
        <v>98.39</v>
      </c>
      <c r="L5366" s="16" t="n">
        <f aca="false">J5366-K5366</f>
        <v>70.61</v>
      </c>
    </row>
    <row r="5367" customFormat="false" ht="15" hidden="false" customHeight="false" outlineLevel="0" collapsed="false">
      <c r="A5367" s="12" t="n">
        <v>5366</v>
      </c>
      <c r="B5367" s="12" t="n">
        <v>2825</v>
      </c>
      <c r="C5367" s="12" t="n">
        <v>151</v>
      </c>
      <c r="D5367" s="12" t="n">
        <v>1</v>
      </c>
      <c r="E5367" s="16" t="n">
        <v>149</v>
      </c>
      <c r="F5367" s="12" t="n">
        <v>0</v>
      </c>
      <c r="G5367" s="12" t="str">
        <f aca="false">INDEX(Products!$C$2:$C$181,MATCH(C5367,Products!$A$2:$A$181,0))</f>
        <v>Books &amp; Stationery</v>
      </c>
      <c r="H5367" s="16" t="n">
        <f aca="false">INDEX(Products!$E$2:$E$181,MATCH(C5367,Products!$A$2:$A$181,0))</f>
        <v>97.78</v>
      </c>
      <c r="I5367" s="12" t="str">
        <f aca="false">INDEX(Orders!$G$2:$G$3525,MATCH(B5367,Orders!$A$2:$A$3525,0))</f>
        <v>Delivered</v>
      </c>
      <c r="J5367" s="16" t="n">
        <f aca="false">D5367*E5367*(1-F5367/100)</f>
        <v>149</v>
      </c>
      <c r="K5367" s="16" t="n">
        <f aca="false">D5367*H5367</f>
        <v>97.78</v>
      </c>
      <c r="L5367" s="16" t="n">
        <f aca="false">J5367-K5367</f>
        <v>51.22</v>
      </c>
    </row>
    <row r="5368" customFormat="false" ht="15" hidden="false" customHeight="false" outlineLevel="0" collapsed="false">
      <c r="A5368" s="12" t="n">
        <v>5367</v>
      </c>
      <c r="B5368" s="12" t="n">
        <v>2826</v>
      </c>
      <c r="C5368" s="12" t="n">
        <v>101</v>
      </c>
      <c r="D5368" s="12" t="n">
        <v>1</v>
      </c>
      <c r="E5368" s="16" t="n">
        <v>1219</v>
      </c>
      <c r="F5368" s="12" t="n">
        <v>0</v>
      </c>
      <c r="G5368" s="12" t="str">
        <f aca="false">INDEX(Products!$C$2:$C$181,MATCH(C5368,Products!$A$2:$A$181,0))</f>
        <v>Beauty</v>
      </c>
      <c r="H5368" s="16" t="n">
        <f aca="false">INDEX(Products!$E$2:$E$181,MATCH(C5368,Products!$A$2:$A$181,0))</f>
        <v>690.96</v>
      </c>
      <c r="I5368" s="12" t="str">
        <f aca="false">INDEX(Orders!$G$2:$G$3525,MATCH(B5368,Orders!$A$2:$A$3525,0))</f>
        <v>Delivered</v>
      </c>
      <c r="J5368" s="16" t="n">
        <f aca="false">D5368*E5368*(1-F5368/100)</f>
        <v>1219</v>
      </c>
      <c r="K5368" s="16" t="n">
        <f aca="false">D5368*H5368</f>
        <v>690.96</v>
      </c>
      <c r="L5368" s="16" t="n">
        <f aca="false">J5368-K5368</f>
        <v>528.04</v>
      </c>
    </row>
    <row r="5369" customFormat="false" ht="15" hidden="false" customHeight="false" outlineLevel="0" collapsed="false">
      <c r="A5369" s="12" t="n">
        <v>5368</v>
      </c>
      <c r="B5369" s="12" t="n">
        <v>2826</v>
      </c>
      <c r="C5369" s="12" t="n">
        <v>49</v>
      </c>
      <c r="D5369" s="12" t="n">
        <v>1</v>
      </c>
      <c r="E5369" s="16" t="n">
        <v>2809</v>
      </c>
      <c r="F5369" s="12" t="n">
        <v>0</v>
      </c>
      <c r="G5369" s="12" t="str">
        <f aca="false">INDEX(Products!$C$2:$C$181,MATCH(C5369,Products!$A$2:$A$181,0))</f>
        <v>Home &amp; Kitchen</v>
      </c>
      <c r="H5369" s="16" t="n">
        <f aca="false">INDEX(Products!$E$2:$E$181,MATCH(C5369,Products!$A$2:$A$181,0))</f>
        <v>1785.14</v>
      </c>
      <c r="I5369" s="12" t="str">
        <f aca="false">INDEX(Orders!$G$2:$G$3525,MATCH(B5369,Orders!$A$2:$A$3525,0))</f>
        <v>Delivered</v>
      </c>
      <c r="J5369" s="16" t="n">
        <f aca="false">D5369*E5369*(1-F5369/100)</f>
        <v>2809</v>
      </c>
      <c r="K5369" s="16" t="n">
        <f aca="false">D5369*H5369</f>
        <v>1785.14</v>
      </c>
      <c r="L5369" s="16" t="n">
        <f aca="false">J5369-K5369</f>
        <v>1023.86</v>
      </c>
    </row>
    <row r="5370" customFormat="false" ht="15" hidden="false" customHeight="false" outlineLevel="0" collapsed="false">
      <c r="A5370" s="12" t="n">
        <v>5369</v>
      </c>
      <c r="B5370" s="12" t="n">
        <v>2826</v>
      </c>
      <c r="C5370" s="12" t="n">
        <v>168</v>
      </c>
      <c r="D5370" s="12" t="n">
        <v>1</v>
      </c>
      <c r="E5370" s="16" t="n">
        <v>149</v>
      </c>
      <c r="F5370" s="12" t="n">
        <v>10</v>
      </c>
      <c r="G5370" s="12" t="str">
        <f aca="false">INDEX(Products!$C$2:$C$181,MATCH(C5370,Products!$A$2:$A$181,0))</f>
        <v>Books &amp; Stationery</v>
      </c>
      <c r="H5370" s="16" t="n">
        <f aca="false">INDEX(Products!$E$2:$E$181,MATCH(C5370,Products!$A$2:$A$181,0))</f>
        <v>83.16</v>
      </c>
      <c r="I5370" s="12" t="str">
        <f aca="false">INDEX(Orders!$G$2:$G$3525,MATCH(B5370,Orders!$A$2:$A$3525,0))</f>
        <v>Delivered</v>
      </c>
      <c r="J5370" s="16" t="n">
        <f aca="false">D5370*E5370*(1-F5370/100)</f>
        <v>134.1</v>
      </c>
      <c r="K5370" s="16" t="n">
        <f aca="false">D5370*H5370</f>
        <v>83.16</v>
      </c>
      <c r="L5370" s="16" t="n">
        <f aca="false">J5370-K5370</f>
        <v>50.94</v>
      </c>
    </row>
    <row r="5371" customFormat="false" ht="15" hidden="false" customHeight="false" outlineLevel="0" collapsed="false">
      <c r="A5371" s="12" t="n">
        <v>5370</v>
      </c>
      <c r="B5371" s="12" t="n">
        <v>2826</v>
      </c>
      <c r="C5371" s="12" t="n">
        <v>6</v>
      </c>
      <c r="D5371" s="12" t="n">
        <v>2</v>
      </c>
      <c r="E5371" s="16" t="n">
        <v>919</v>
      </c>
      <c r="F5371" s="12" t="n">
        <v>0</v>
      </c>
      <c r="G5371" s="12" t="str">
        <f aca="false">INDEX(Products!$C$2:$C$181,MATCH(C5371,Products!$A$2:$A$181,0))</f>
        <v>Electronics</v>
      </c>
      <c r="H5371" s="16" t="n">
        <f aca="false">INDEX(Products!$E$2:$E$181,MATCH(C5371,Products!$A$2:$A$181,0))</f>
        <v>683.72</v>
      </c>
      <c r="I5371" s="12" t="str">
        <f aca="false">INDEX(Orders!$G$2:$G$3525,MATCH(B5371,Orders!$A$2:$A$3525,0))</f>
        <v>Delivered</v>
      </c>
      <c r="J5371" s="16" t="n">
        <f aca="false">D5371*E5371*(1-F5371/100)</f>
        <v>1838</v>
      </c>
      <c r="K5371" s="16" t="n">
        <f aca="false">D5371*H5371</f>
        <v>1367.44</v>
      </c>
      <c r="L5371" s="16" t="n">
        <f aca="false">J5371-K5371</f>
        <v>470.56</v>
      </c>
    </row>
    <row r="5372" customFormat="false" ht="15" hidden="false" customHeight="false" outlineLevel="0" collapsed="false">
      <c r="A5372" s="12" t="n">
        <v>5371</v>
      </c>
      <c r="B5372" s="12" t="n">
        <v>2827</v>
      </c>
      <c r="C5372" s="12" t="n">
        <v>179</v>
      </c>
      <c r="D5372" s="12" t="n">
        <v>1</v>
      </c>
      <c r="E5372" s="16" t="n">
        <v>129</v>
      </c>
      <c r="F5372" s="12" t="n">
        <v>0</v>
      </c>
      <c r="G5372" s="12" t="str">
        <f aca="false">INDEX(Products!$C$2:$C$181,MATCH(C5372,Products!$A$2:$A$181,0))</f>
        <v>Books &amp; Stationery</v>
      </c>
      <c r="H5372" s="16" t="n">
        <f aca="false">INDEX(Products!$E$2:$E$181,MATCH(C5372,Products!$A$2:$A$181,0))</f>
        <v>86.06</v>
      </c>
      <c r="I5372" s="12" t="str">
        <f aca="false">INDEX(Orders!$G$2:$G$3525,MATCH(B5372,Orders!$A$2:$A$3525,0))</f>
        <v>Delivered</v>
      </c>
      <c r="J5372" s="16" t="n">
        <f aca="false">D5372*E5372*(1-F5372/100)</f>
        <v>129</v>
      </c>
      <c r="K5372" s="16" t="n">
        <f aca="false">D5372*H5372</f>
        <v>86.06</v>
      </c>
      <c r="L5372" s="16" t="n">
        <f aca="false">J5372-K5372</f>
        <v>42.94</v>
      </c>
    </row>
    <row r="5373" customFormat="false" ht="15" hidden="false" customHeight="false" outlineLevel="0" collapsed="false">
      <c r="A5373" s="12" t="n">
        <v>5372</v>
      </c>
      <c r="B5373" s="12" t="n">
        <v>2828</v>
      </c>
      <c r="C5373" s="12" t="n">
        <v>122</v>
      </c>
      <c r="D5373" s="12" t="n">
        <v>1</v>
      </c>
      <c r="E5373" s="16" t="n">
        <v>3689</v>
      </c>
      <c r="F5373" s="12" t="n">
        <v>0</v>
      </c>
      <c r="G5373" s="12" t="str">
        <f aca="false">INDEX(Products!$C$2:$C$181,MATCH(C5373,Products!$A$2:$A$181,0))</f>
        <v>Sports &amp; Fitness</v>
      </c>
      <c r="H5373" s="16" t="n">
        <f aca="false">INDEX(Products!$E$2:$E$181,MATCH(C5373,Products!$A$2:$A$181,0))</f>
        <v>2302.05</v>
      </c>
      <c r="I5373" s="12" t="str">
        <f aca="false">INDEX(Orders!$G$2:$G$3525,MATCH(B5373,Orders!$A$2:$A$3525,0))</f>
        <v>Delivered</v>
      </c>
      <c r="J5373" s="16" t="n">
        <f aca="false">D5373*E5373*(1-F5373/100)</f>
        <v>3689</v>
      </c>
      <c r="K5373" s="16" t="n">
        <f aca="false">D5373*H5373</f>
        <v>2302.05</v>
      </c>
      <c r="L5373" s="16" t="n">
        <f aca="false">J5373-K5373</f>
        <v>1386.95</v>
      </c>
    </row>
    <row r="5374" customFormat="false" ht="15" hidden="false" customHeight="false" outlineLevel="0" collapsed="false">
      <c r="A5374" s="12" t="n">
        <v>5373</v>
      </c>
      <c r="B5374" s="12" t="n">
        <v>2828</v>
      </c>
      <c r="C5374" s="12" t="n">
        <v>62</v>
      </c>
      <c r="D5374" s="12" t="n">
        <v>1</v>
      </c>
      <c r="E5374" s="16" t="n">
        <v>1169</v>
      </c>
      <c r="F5374" s="12" t="n">
        <v>10</v>
      </c>
      <c r="G5374" s="12" t="str">
        <f aca="false">INDEX(Products!$C$2:$C$181,MATCH(C5374,Products!$A$2:$A$181,0))</f>
        <v>Fashion</v>
      </c>
      <c r="H5374" s="16" t="n">
        <f aca="false">INDEX(Products!$E$2:$E$181,MATCH(C5374,Products!$A$2:$A$181,0))</f>
        <v>668.68</v>
      </c>
      <c r="I5374" s="12" t="str">
        <f aca="false">INDEX(Orders!$G$2:$G$3525,MATCH(B5374,Orders!$A$2:$A$3525,0))</f>
        <v>Delivered</v>
      </c>
      <c r="J5374" s="16" t="n">
        <f aca="false">D5374*E5374*(1-F5374/100)</f>
        <v>1052.1</v>
      </c>
      <c r="K5374" s="16" t="n">
        <f aca="false">D5374*H5374</f>
        <v>668.68</v>
      </c>
      <c r="L5374" s="16" t="n">
        <f aca="false">J5374-K5374</f>
        <v>383.42</v>
      </c>
    </row>
    <row r="5375" customFormat="false" ht="15" hidden="false" customHeight="false" outlineLevel="0" collapsed="false">
      <c r="A5375" s="12" t="n">
        <v>5374</v>
      </c>
      <c r="B5375" s="12" t="n">
        <v>2829</v>
      </c>
      <c r="C5375" s="12" t="n">
        <v>32</v>
      </c>
      <c r="D5375" s="12" t="n">
        <v>1</v>
      </c>
      <c r="E5375" s="16" t="n">
        <v>4219</v>
      </c>
      <c r="F5375" s="12" t="n">
        <v>0</v>
      </c>
      <c r="G5375" s="12" t="str">
        <f aca="false">INDEX(Products!$C$2:$C$181,MATCH(C5375,Products!$A$2:$A$181,0))</f>
        <v>Home &amp; Kitchen</v>
      </c>
      <c r="H5375" s="16" t="n">
        <f aca="false">INDEX(Products!$E$2:$E$181,MATCH(C5375,Products!$A$2:$A$181,0))</f>
        <v>2621.48</v>
      </c>
      <c r="I5375" s="12" t="str">
        <f aca="false">INDEX(Orders!$G$2:$G$3525,MATCH(B5375,Orders!$A$2:$A$3525,0))</f>
        <v>Delivered</v>
      </c>
      <c r="J5375" s="16" t="n">
        <f aca="false">D5375*E5375*(1-F5375/100)</f>
        <v>4219</v>
      </c>
      <c r="K5375" s="16" t="n">
        <f aca="false">D5375*H5375</f>
        <v>2621.48</v>
      </c>
      <c r="L5375" s="16" t="n">
        <f aca="false">J5375-K5375</f>
        <v>1597.52</v>
      </c>
    </row>
    <row r="5376" customFormat="false" ht="15" hidden="false" customHeight="false" outlineLevel="0" collapsed="false">
      <c r="A5376" s="12" t="n">
        <v>5375</v>
      </c>
      <c r="B5376" s="12" t="n">
        <v>2830</v>
      </c>
      <c r="C5376" s="12" t="n">
        <v>124</v>
      </c>
      <c r="D5376" s="12" t="n">
        <v>3</v>
      </c>
      <c r="E5376" s="16" t="n">
        <v>1869</v>
      </c>
      <c r="F5376" s="12" t="n">
        <v>0</v>
      </c>
      <c r="G5376" s="12" t="str">
        <f aca="false">INDEX(Products!$C$2:$C$181,MATCH(C5376,Products!$A$2:$A$181,0))</f>
        <v>Sports &amp; Fitness</v>
      </c>
      <c r="H5376" s="16" t="n">
        <f aca="false">INDEX(Products!$E$2:$E$181,MATCH(C5376,Products!$A$2:$A$181,0))</f>
        <v>1389.29</v>
      </c>
      <c r="I5376" s="12" t="str">
        <f aca="false">INDEX(Orders!$G$2:$G$3525,MATCH(B5376,Orders!$A$2:$A$3525,0))</f>
        <v>Delivered</v>
      </c>
      <c r="J5376" s="16" t="n">
        <f aca="false">D5376*E5376*(1-F5376/100)</f>
        <v>5607</v>
      </c>
      <c r="K5376" s="16" t="n">
        <f aca="false">D5376*H5376</f>
        <v>4167.87</v>
      </c>
      <c r="L5376" s="16" t="n">
        <f aca="false">J5376-K5376</f>
        <v>1439.13</v>
      </c>
    </row>
    <row r="5377" customFormat="false" ht="15" hidden="false" customHeight="false" outlineLevel="0" collapsed="false">
      <c r="A5377" s="12" t="n">
        <v>5376</v>
      </c>
      <c r="B5377" s="12" t="n">
        <v>2830</v>
      </c>
      <c r="C5377" s="12" t="n">
        <v>41</v>
      </c>
      <c r="D5377" s="12" t="n">
        <v>1</v>
      </c>
      <c r="E5377" s="16" t="n">
        <v>4379</v>
      </c>
      <c r="F5377" s="12" t="n">
        <v>15</v>
      </c>
      <c r="G5377" s="12" t="str">
        <f aca="false">INDEX(Products!$C$2:$C$181,MATCH(C5377,Products!$A$2:$A$181,0))</f>
        <v>Home &amp; Kitchen</v>
      </c>
      <c r="H5377" s="16" t="n">
        <f aca="false">INDEX(Products!$E$2:$E$181,MATCH(C5377,Products!$A$2:$A$181,0))</f>
        <v>2954.33</v>
      </c>
      <c r="I5377" s="12" t="str">
        <f aca="false">INDEX(Orders!$G$2:$G$3525,MATCH(B5377,Orders!$A$2:$A$3525,0))</f>
        <v>Delivered</v>
      </c>
      <c r="J5377" s="16" t="n">
        <f aca="false">D5377*E5377*(1-F5377/100)</f>
        <v>3722.15</v>
      </c>
      <c r="K5377" s="16" t="n">
        <f aca="false">D5377*H5377</f>
        <v>2954.33</v>
      </c>
      <c r="L5377" s="16" t="n">
        <f aca="false">J5377-K5377</f>
        <v>767.82</v>
      </c>
    </row>
    <row r="5378" customFormat="false" ht="15" hidden="false" customHeight="false" outlineLevel="0" collapsed="false">
      <c r="A5378" s="12" t="n">
        <v>5377</v>
      </c>
      <c r="B5378" s="12" t="n">
        <v>2831</v>
      </c>
      <c r="C5378" s="12" t="n">
        <v>160</v>
      </c>
      <c r="D5378" s="12" t="n">
        <v>2</v>
      </c>
      <c r="E5378" s="16" t="n">
        <v>229</v>
      </c>
      <c r="F5378" s="12" t="n">
        <v>0</v>
      </c>
      <c r="G5378" s="12" t="str">
        <f aca="false">INDEX(Products!$C$2:$C$181,MATCH(C5378,Products!$A$2:$A$181,0))</f>
        <v>Books &amp; Stationery</v>
      </c>
      <c r="H5378" s="16" t="n">
        <f aca="false">INDEX(Products!$E$2:$E$181,MATCH(C5378,Products!$A$2:$A$181,0))</f>
        <v>137.41</v>
      </c>
      <c r="I5378" s="12" t="str">
        <f aca="false">INDEX(Orders!$G$2:$G$3525,MATCH(B5378,Orders!$A$2:$A$3525,0))</f>
        <v>Delivered</v>
      </c>
      <c r="J5378" s="16" t="n">
        <f aca="false">D5378*E5378*(1-F5378/100)</f>
        <v>458</v>
      </c>
      <c r="K5378" s="16" t="n">
        <f aca="false">D5378*H5378</f>
        <v>274.82</v>
      </c>
      <c r="L5378" s="16" t="n">
        <f aca="false">J5378-K5378</f>
        <v>183.18</v>
      </c>
    </row>
    <row r="5379" customFormat="false" ht="15" hidden="false" customHeight="false" outlineLevel="0" collapsed="false">
      <c r="A5379" s="12" t="n">
        <v>5378</v>
      </c>
      <c r="B5379" s="12" t="n">
        <v>2831</v>
      </c>
      <c r="C5379" s="12" t="n">
        <v>33</v>
      </c>
      <c r="D5379" s="12" t="n">
        <v>2</v>
      </c>
      <c r="E5379" s="16" t="n">
        <v>1699</v>
      </c>
      <c r="F5379" s="12" t="n">
        <v>0</v>
      </c>
      <c r="G5379" s="12" t="str">
        <f aca="false">INDEX(Products!$C$2:$C$181,MATCH(C5379,Products!$A$2:$A$181,0))</f>
        <v>Home &amp; Kitchen</v>
      </c>
      <c r="H5379" s="16" t="n">
        <f aca="false">INDEX(Products!$E$2:$E$181,MATCH(C5379,Products!$A$2:$A$181,0))</f>
        <v>1118.86</v>
      </c>
      <c r="I5379" s="12" t="str">
        <f aca="false">INDEX(Orders!$G$2:$G$3525,MATCH(B5379,Orders!$A$2:$A$3525,0))</f>
        <v>Delivered</v>
      </c>
      <c r="J5379" s="16" t="n">
        <f aca="false">D5379*E5379*(1-F5379/100)</f>
        <v>3398</v>
      </c>
      <c r="K5379" s="16" t="n">
        <f aca="false">D5379*H5379</f>
        <v>2237.72</v>
      </c>
      <c r="L5379" s="16" t="n">
        <f aca="false">J5379-K5379</f>
        <v>1160.28</v>
      </c>
    </row>
    <row r="5380" customFormat="false" ht="15" hidden="false" customHeight="false" outlineLevel="0" collapsed="false">
      <c r="A5380" s="12" t="n">
        <v>5379</v>
      </c>
      <c r="B5380" s="12" t="n">
        <v>2832</v>
      </c>
      <c r="C5380" s="12" t="n">
        <v>174</v>
      </c>
      <c r="D5380" s="12" t="n">
        <v>1</v>
      </c>
      <c r="E5380" s="16" t="n">
        <v>619</v>
      </c>
      <c r="F5380" s="12" t="n">
        <v>5</v>
      </c>
      <c r="G5380" s="12" t="str">
        <f aca="false">INDEX(Products!$C$2:$C$181,MATCH(C5380,Products!$A$2:$A$181,0))</f>
        <v>Books &amp; Stationery</v>
      </c>
      <c r="H5380" s="16" t="n">
        <f aca="false">INDEX(Products!$E$2:$E$181,MATCH(C5380,Products!$A$2:$A$181,0))</f>
        <v>346.06</v>
      </c>
      <c r="I5380" s="12" t="str">
        <f aca="false">INDEX(Orders!$G$2:$G$3525,MATCH(B5380,Orders!$A$2:$A$3525,0))</f>
        <v>Delivered</v>
      </c>
      <c r="J5380" s="16" t="n">
        <f aca="false">D5380*E5380*(1-F5380/100)</f>
        <v>588.05</v>
      </c>
      <c r="K5380" s="16" t="n">
        <f aca="false">D5380*H5380</f>
        <v>346.06</v>
      </c>
      <c r="L5380" s="16" t="n">
        <f aca="false">J5380-K5380</f>
        <v>241.99</v>
      </c>
    </row>
    <row r="5381" customFormat="false" ht="15" hidden="false" customHeight="false" outlineLevel="0" collapsed="false">
      <c r="A5381" s="12" t="n">
        <v>5380</v>
      </c>
      <c r="B5381" s="12" t="n">
        <v>2833</v>
      </c>
      <c r="C5381" s="12" t="n">
        <v>106</v>
      </c>
      <c r="D5381" s="12" t="n">
        <v>1</v>
      </c>
      <c r="E5381" s="16" t="n">
        <v>1069</v>
      </c>
      <c r="F5381" s="12" t="n">
        <v>5</v>
      </c>
      <c r="G5381" s="12" t="str">
        <f aca="false">INDEX(Products!$C$2:$C$181,MATCH(C5381,Products!$A$2:$A$181,0))</f>
        <v>Beauty</v>
      </c>
      <c r="H5381" s="16" t="n">
        <f aca="false">INDEX(Products!$E$2:$E$181,MATCH(C5381,Products!$A$2:$A$181,0))</f>
        <v>735.88</v>
      </c>
      <c r="I5381" s="12" t="str">
        <f aca="false">INDEX(Orders!$G$2:$G$3525,MATCH(B5381,Orders!$A$2:$A$3525,0))</f>
        <v>Delivered</v>
      </c>
      <c r="J5381" s="16" t="n">
        <f aca="false">D5381*E5381*(1-F5381/100)</f>
        <v>1015.55</v>
      </c>
      <c r="K5381" s="16" t="n">
        <f aca="false">D5381*H5381</f>
        <v>735.88</v>
      </c>
      <c r="L5381" s="16" t="n">
        <f aca="false">J5381-K5381</f>
        <v>279.67</v>
      </c>
    </row>
    <row r="5382" customFormat="false" ht="15" hidden="false" customHeight="false" outlineLevel="0" collapsed="false">
      <c r="A5382" s="12" t="n">
        <v>5381</v>
      </c>
      <c r="B5382" s="12" t="n">
        <v>2834</v>
      </c>
      <c r="C5382" s="12" t="n">
        <v>37</v>
      </c>
      <c r="D5382" s="12" t="n">
        <v>1</v>
      </c>
      <c r="E5382" s="16" t="n">
        <v>439</v>
      </c>
      <c r="F5382" s="12" t="n">
        <v>10</v>
      </c>
      <c r="G5382" s="12" t="str">
        <f aca="false">INDEX(Products!$C$2:$C$181,MATCH(C5382,Products!$A$2:$A$181,0))</f>
        <v>Home &amp; Kitchen</v>
      </c>
      <c r="H5382" s="16" t="n">
        <f aca="false">INDEX(Products!$E$2:$E$181,MATCH(C5382,Products!$A$2:$A$181,0))</f>
        <v>313.05</v>
      </c>
      <c r="I5382" s="12" t="str">
        <f aca="false">INDEX(Orders!$G$2:$G$3525,MATCH(B5382,Orders!$A$2:$A$3525,0))</f>
        <v>Cancelled</v>
      </c>
      <c r="J5382" s="16" t="n">
        <f aca="false">D5382*E5382*(1-F5382/100)</f>
        <v>395.1</v>
      </c>
      <c r="K5382" s="16" t="n">
        <f aca="false">D5382*H5382</f>
        <v>313.05</v>
      </c>
      <c r="L5382" s="16" t="n">
        <f aca="false">J5382-K5382</f>
        <v>82.05</v>
      </c>
    </row>
    <row r="5383" customFormat="false" ht="15" hidden="false" customHeight="false" outlineLevel="0" collapsed="false">
      <c r="A5383" s="12" t="n">
        <v>5382</v>
      </c>
      <c r="B5383" s="12" t="n">
        <v>2835</v>
      </c>
      <c r="C5383" s="12" t="n">
        <v>86</v>
      </c>
      <c r="D5383" s="12" t="n">
        <v>2</v>
      </c>
      <c r="E5383" s="16" t="n">
        <v>2139</v>
      </c>
      <c r="F5383" s="12" t="n">
        <v>0</v>
      </c>
      <c r="G5383" s="12" t="str">
        <f aca="false">INDEX(Products!$C$2:$C$181,MATCH(C5383,Products!$A$2:$A$181,0))</f>
        <v>Fashion</v>
      </c>
      <c r="H5383" s="16" t="n">
        <f aca="false">INDEX(Products!$E$2:$E$181,MATCH(C5383,Products!$A$2:$A$181,0))</f>
        <v>1183.55</v>
      </c>
      <c r="I5383" s="12" t="str">
        <f aca="false">INDEX(Orders!$G$2:$G$3525,MATCH(B5383,Orders!$A$2:$A$3525,0))</f>
        <v>Delivered</v>
      </c>
      <c r="J5383" s="16" t="n">
        <f aca="false">D5383*E5383*(1-F5383/100)</f>
        <v>4278</v>
      </c>
      <c r="K5383" s="16" t="n">
        <f aca="false">D5383*H5383</f>
        <v>2367.1</v>
      </c>
      <c r="L5383" s="16" t="n">
        <f aca="false">J5383-K5383</f>
        <v>1910.9</v>
      </c>
    </row>
    <row r="5384" customFormat="false" ht="15" hidden="false" customHeight="false" outlineLevel="0" collapsed="false">
      <c r="A5384" s="12" t="n">
        <v>5383</v>
      </c>
      <c r="B5384" s="12" t="n">
        <v>2836</v>
      </c>
      <c r="C5384" s="12" t="n">
        <v>90</v>
      </c>
      <c r="D5384" s="12" t="n">
        <v>1</v>
      </c>
      <c r="E5384" s="16" t="n">
        <v>2839</v>
      </c>
      <c r="F5384" s="12" t="n">
        <v>0</v>
      </c>
      <c r="G5384" s="12" t="str">
        <f aca="false">INDEX(Products!$C$2:$C$181,MATCH(C5384,Products!$A$2:$A$181,0))</f>
        <v>Fashion</v>
      </c>
      <c r="H5384" s="16" t="n">
        <f aca="false">INDEX(Products!$E$2:$E$181,MATCH(C5384,Products!$A$2:$A$181,0))</f>
        <v>1639.53</v>
      </c>
      <c r="I5384" s="12" t="str">
        <f aca="false">INDEX(Orders!$G$2:$G$3525,MATCH(B5384,Orders!$A$2:$A$3525,0))</f>
        <v>Delivered</v>
      </c>
      <c r="J5384" s="16" t="n">
        <f aca="false">D5384*E5384*(1-F5384/100)</f>
        <v>2839</v>
      </c>
      <c r="K5384" s="16" t="n">
        <f aca="false">D5384*H5384</f>
        <v>1639.53</v>
      </c>
      <c r="L5384" s="16" t="n">
        <f aca="false">J5384-K5384</f>
        <v>1199.47</v>
      </c>
    </row>
    <row r="5385" customFormat="false" ht="15" hidden="false" customHeight="false" outlineLevel="0" collapsed="false">
      <c r="A5385" s="12" t="n">
        <v>5384</v>
      </c>
      <c r="B5385" s="12" t="n">
        <v>2837</v>
      </c>
      <c r="C5385" s="12" t="n">
        <v>82</v>
      </c>
      <c r="D5385" s="12" t="n">
        <v>1</v>
      </c>
      <c r="E5385" s="16" t="n">
        <v>2019</v>
      </c>
      <c r="F5385" s="12" t="n">
        <v>0</v>
      </c>
      <c r="G5385" s="12" t="str">
        <f aca="false">INDEX(Products!$C$2:$C$181,MATCH(C5385,Products!$A$2:$A$181,0))</f>
        <v>Fashion</v>
      </c>
      <c r="H5385" s="16" t="n">
        <f aca="false">INDEX(Products!$E$2:$E$181,MATCH(C5385,Products!$A$2:$A$181,0))</f>
        <v>1326.8</v>
      </c>
      <c r="I5385" s="12" t="str">
        <f aca="false">INDEX(Orders!$G$2:$G$3525,MATCH(B5385,Orders!$A$2:$A$3525,0))</f>
        <v>Cancelled</v>
      </c>
      <c r="J5385" s="16" t="n">
        <f aca="false">D5385*E5385*(1-F5385/100)</f>
        <v>2019</v>
      </c>
      <c r="K5385" s="16" t="n">
        <f aca="false">D5385*H5385</f>
        <v>1326.8</v>
      </c>
      <c r="L5385" s="16" t="n">
        <f aca="false">J5385-K5385</f>
        <v>692.2</v>
      </c>
    </row>
    <row r="5386" customFormat="false" ht="15" hidden="false" customHeight="false" outlineLevel="0" collapsed="false">
      <c r="A5386" s="12" t="n">
        <v>5385</v>
      </c>
      <c r="B5386" s="12" t="n">
        <v>2837</v>
      </c>
      <c r="C5386" s="12" t="n">
        <v>10</v>
      </c>
      <c r="D5386" s="12" t="n">
        <v>2</v>
      </c>
      <c r="E5386" s="16" t="n">
        <v>3059</v>
      </c>
      <c r="F5386" s="12" t="n">
        <v>15</v>
      </c>
      <c r="G5386" s="12" t="str">
        <f aca="false">INDEX(Products!$C$2:$C$181,MATCH(C5386,Products!$A$2:$A$181,0))</f>
        <v>Electronics</v>
      </c>
      <c r="H5386" s="16" t="n">
        <f aca="false">INDEX(Products!$E$2:$E$181,MATCH(C5386,Products!$A$2:$A$181,0))</f>
        <v>1860.62</v>
      </c>
      <c r="I5386" s="12" t="str">
        <f aca="false">INDEX(Orders!$G$2:$G$3525,MATCH(B5386,Orders!$A$2:$A$3525,0))</f>
        <v>Cancelled</v>
      </c>
      <c r="J5386" s="16" t="n">
        <f aca="false">D5386*E5386*(1-F5386/100)</f>
        <v>5200.3</v>
      </c>
      <c r="K5386" s="16" t="n">
        <f aca="false">D5386*H5386</f>
        <v>3721.24</v>
      </c>
      <c r="L5386" s="16" t="n">
        <f aca="false">J5386-K5386</f>
        <v>1479.06</v>
      </c>
    </row>
    <row r="5387" customFormat="false" ht="15" hidden="false" customHeight="false" outlineLevel="0" collapsed="false">
      <c r="A5387" s="12" t="n">
        <v>5386</v>
      </c>
      <c r="B5387" s="12" t="n">
        <v>2838</v>
      </c>
      <c r="C5387" s="12" t="n">
        <v>72</v>
      </c>
      <c r="D5387" s="12" t="n">
        <v>2</v>
      </c>
      <c r="E5387" s="16" t="n">
        <v>1649</v>
      </c>
      <c r="F5387" s="12" t="n">
        <v>5</v>
      </c>
      <c r="G5387" s="12" t="str">
        <f aca="false">INDEX(Products!$C$2:$C$181,MATCH(C5387,Products!$A$2:$A$181,0))</f>
        <v>Fashion</v>
      </c>
      <c r="H5387" s="16" t="n">
        <f aca="false">INDEX(Products!$E$2:$E$181,MATCH(C5387,Products!$A$2:$A$181,0))</f>
        <v>1006.18</v>
      </c>
      <c r="I5387" s="12" t="str">
        <f aca="false">INDEX(Orders!$G$2:$G$3525,MATCH(B5387,Orders!$A$2:$A$3525,0))</f>
        <v>Delivered</v>
      </c>
      <c r="J5387" s="16" t="n">
        <f aca="false">D5387*E5387*(1-F5387/100)</f>
        <v>3133.1</v>
      </c>
      <c r="K5387" s="16" t="n">
        <f aca="false">D5387*H5387</f>
        <v>2012.36</v>
      </c>
      <c r="L5387" s="16" t="n">
        <f aca="false">J5387-K5387</f>
        <v>1120.74</v>
      </c>
    </row>
    <row r="5388" customFormat="false" ht="15" hidden="false" customHeight="false" outlineLevel="0" collapsed="false">
      <c r="A5388" s="12" t="n">
        <v>5387</v>
      </c>
      <c r="B5388" s="12" t="n">
        <v>2838</v>
      </c>
      <c r="C5388" s="12" t="n">
        <v>56</v>
      </c>
      <c r="D5388" s="12" t="n">
        <v>1</v>
      </c>
      <c r="E5388" s="16" t="n">
        <v>1739</v>
      </c>
      <c r="F5388" s="12" t="n">
        <v>0</v>
      </c>
      <c r="G5388" s="12" t="str">
        <f aca="false">INDEX(Products!$C$2:$C$181,MATCH(C5388,Products!$A$2:$A$181,0))</f>
        <v>Home &amp; Kitchen</v>
      </c>
      <c r="H5388" s="16" t="n">
        <f aca="false">INDEX(Products!$E$2:$E$181,MATCH(C5388,Products!$A$2:$A$181,0))</f>
        <v>1012.52</v>
      </c>
      <c r="I5388" s="12" t="str">
        <f aca="false">INDEX(Orders!$G$2:$G$3525,MATCH(B5388,Orders!$A$2:$A$3525,0))</f>
        <v>Delivered</v>
      </c>
      <c r="J5388" s="16" t="n">
        <f aca="false">D5388*E5388*(1-F5388/100)</f>
        <v>1739</v>
      </c>
      <c r="K5388" s="16" t="n">
        <f aca="false">D5388*H5388</f>
        <v>1012.52</v>
      </c>
      <c r="L5388" s="16" t="n">
        <f aca="false">J5388-K5388</f>
        <v>726.48</v>
      </c>
    </row>
    <row r="5389" customFormat="false" ht="15" hidden="false" customHeight="false" outlineLevel="0" collapsed="false">
      <c r="A5389" s="12" t="n">
        <v>5388</v>
      </c>
      <c r="B5389" s="12" t="n">
        <v>2838</v>
      </c>
      <c r="C5389" s="12" t="n">
        <v>37</v>
      </c>
      <c r="D5389" s="12" t="n">
        <v>1</v>
      </c>
      <c r="E5389" s="16" t="n">
        <v>439</v>
      </c>
      <c r="F5389" s="12" t="n">
        <v>0</v>
      </c>
      <c r="G5389" s="12" t="str">
        <f aca="false">INDEX(Products!$C$2:$C$181,MATCH(C5389,Products!$A$2:$A$181,0))</f>
        <v>Home &amp; Kitchen</v>
      </c>
      <c r="H5389" s="16" t="n">
        <f aca="false">INDEX(Products!$E$2:$E$181,MATCH(C5389,Products!$A$2:$A$181,0))</f>
        <v>313.05</v>
      </c>
      <c r="I5389" s="12" t="str">
        <f aca="false">INDEX(Orders!$G$2:$G$3525,MATCH(B5389,Orders!$A$2:$A$3525,0))</f>
        <v>Delivered</v>
      </c>
      <c r="J5389" s="16" t="n">
        <f aca="false">D5389*E5389*(1-F5389/100)</f>
        <v>439</v>
      </c>
      <c r="K5389" s="16" t="n">
        <f aca="false">D5389*H5389</f>
        <v>313.05</v>
      </c>
      <c r="L5389" s="16" t="n">
        <f aca="false">J5389-K5389</f>
        <v>125.95</v>
      </c>
    </row>
    <row r="5390" customFormat="false" ht="15" hidden="false" customHeight="false" outlineLevel="0" collapsed="false">
      <c r="A5390" s="12" t="n">
        <v>5389</v>
      </c>
      <c r="B5390" s="12" t="n">
        <v>2839</v>
      </c>
      <c r="C5390" s="12" t="n">
        <v>12</v>
      </c>
      <c r="D5390" s="12" t="n">
        <v>1</v>
      </c>
      <c r="E5390" s="16" t="n">
        <v>2329</v>
      </c>
      <c r="F5390" s="12" t="n">
        <v>0</v>
      </c>
      <c r="G5390" s="12" t="str">
        <f aca="false">INDEX(Products!$C$2:$C$181,MATCH(C5390,Products!$A$2:$A$181,0))</f>
        <v>Electronics</v>
      </c>
      <c r="H5390" s="16" t="n">
        <f aca="false">INDEX(Products!$E$2:$E$181,MATCH(C5390,Products!$A$2:$A$181,0))</f>
        <v>1451.6</v>
      </c>
      <c r="I5390" s="12" t="str">
        <f aca="false">INDEX(Orders!$G$2:$G$3525,MATCH(B5390,Orders!$A$2:$A$3525,0))</f>
        <v>Delivered</v>
      </c>
      <c r="J5390" s="16" t="n">
        <f aca="false">D5390*E5390*(1-F5390/100)</f>
        <v>2329</v>
      </c>
      <c r="K5390" s="16" t="n">
        <f aca="false">D5390*H5390</f>
        <v>1451.6</v>
      </c>
      <c r="L5390" s="16" t="n">
        <f aca="false">J5390-K5390</f>
        <v>877.4</v>
      </c>
    </row>
    <row r="5391" customFormat="false" ht="15" hidden="false" customHeight="false" outlineLevel="0" collapsed="false">
      <c r="A5391" s="12" t="n">
        <v>5390</v>
      </c>
      <c r="B5391" s="12" t="n">
        <v>2840</v>
      </c>
      <c r="C5391" s="12" t="n">
        <v>86</v>
      </c>
      <c r="D5391" s="12" t="n">
        <v>1</v>
      </c>
      <c r="E5391" s="16" t="n">
        <v>2139</v>
      </c>
      <c r="F5391" s="12" t="n">
        <v>0</v>
      </c>
      <c r="G5391" s="12" t="str">
        <f aca="false">INDEX(Products!$C$2:$C$181,MATCH(C5391,Products!$A$2:$A$181,0))</f>
        <v>Fashion</v>
      </c>
      <c r="H5391" s="16" t="n">
        <f aca="false">INDEX(Products!$E$2:$E$181,MATCH(C5391,Products!$A$2:$A$181,0))</f>
        <v>1183.55</v>
      </c>
      <c r="I5391" s="12" t="str">
        <f aca="false">INDEX(Orders!$G$2:$G$3525,MATCH(B5391,Orders!$A$2:$A$3525,0))</f>
        <v>Delivered</v>
      </c>
      <c r="J5391" s="16" t="n">
        <f aca="false">D5391*E5391*(1-F5391/100)</f>
        <v>2139</v>
      </c>
      <c r="K5391" s="16" t="n">
        <f aca="false">D5391*H5391</f>
        <v>1183.55</v>
      </c>
      <c r="L5391" s="16" t="n">
        <f aca="false">J5391-K5391</f>
        <v>955.45</v>
      </c>
    </row>
    <row r="5392" customFormat="false" ht="15" hidden="false" customHeight="false" outlineLevel="0" collapsed="false">
      <c r="A5392" s="12" t="n">
        <v>5391</v>
      </c>
      <c r="B5392" s="12" t="n">
        <v>2841</v>
      </c>
      <c r="C5392" s="12" t="n">
        <v>113</v>
      </c>
      <c r="D5392" s="12" t="n">
        <v>1</v>
      </c>
      <c r="E5392" s="16" t="n">
        <v>599</v>
      </c>
      <c r="F5392" s="12" t="n">
        <v>0</v>
      </c>
      <c r="G5392" s="12" t="str">
        <f aca="false">INDEX(Products!$C$2:$C$181,MATCH(C5392,Products!$A$2:$A$181,0))</f>
        <v>Beauty</v>
      </c>
      <c r="H5392" s="16" t="n">
        <f aca="false">INDEX(Products!$E$2:$E$181,MATCH(C5392,Products!$A$2:$A$181,0))</f>
        <v>358.68</v>
      </c>
      <c r="I5392" s="12" t="str">
        <f aca="false">INDEX(Orders!$G$2:$G$3525,MATCH(B5392,Orders!$A$2:$A$3525,0))</f>
        <v>Delivered</v>
      </c>
      <c r="J5392" s="16" t="n">
        <f aca="false">D5392*E5392*(1-F5392/100)</f>
        <v>599</v>
      </c>
      <c r="K5392" s="16" t="n">
        <f aca="false">D5392*H5392</f>
        <v>358.68</v>
      </c>
      <c r="L5392" s="16" t="n">
        <f aca="false">J5392-K5392</f>
        <v>240.32</v>
      </c>
    </row>
    <row r="5393" customFormat="false" ht="15" hidden="false" customHeight="false" outlineLevel="0" collapsed="false">
      <c r="A5393" s="12" t="n">
        <v>5392</v>
      </c>
      <c r="B5393" s="12" t="n">
        <v>2841</v>
      </c>
      <c r="C5393" s="12" t="n">
        <v>169</v>
      </c>
      <c r="D5393" s="12" t="n">
        <v>1</v>
      </c>
      <c r="E5393" s="16" t="n">
        <v>789</v>
      </c>
      <c r="F5393" s="12" t="n">
        <v>0</v>
      </c>
      <c r="G5393" s="12" t="str">
        <f aca="false">INDEX(Products!$C$2:$C$181,MATCH(C5393,Products!$A$2:$A$181,0))</f>
        <v>Books &amp; Stationery</v>
      </c>
      <c r="H5393" s="16" t="n">
        <f aca="false">INDEX(Products!$E$2:$E$181,MATCH(C5393,Products!$A$2:$A$181,0))</f>
        <v>544.99</v>
      </c>
      <c r="I5393" s="12" t="str">
        <f aca="false">INDEX(Orders!$G$2:$G$3525,MATCH(B5393,Orders!$A$2:$A$3525,0))</f>
        <v>Delivered</v>
      </c>
      <c r="J5393" s="16" t="n">
        <f aca="false">D5393*E5393*(1-F5393/100)</f>
        <v>789</v>
      </c>
      <c r="K5393" s="16" t="n">
        <f aca="false">D5393*H5393</f>
        <v>544.99</v>
      </c>
      <c r="L5393" s="16" t="n">
        <f aca="false">J5393-K5393</f>
        <v>244.01</v>
      </c>
    </row>
    <row r="5394" customFormat="false" ht="15" hidden="false" customHeight="false" outlineLevel="0" collapsed="false">
      <c r="A5394" s="12" t="n">
        <v>5393</v>
      </c>
      <c r="B5394" s="12" t="n">
        <v>2842</v>
      </c>
      <c r="C5394" s="12" t="n">
        <v>158</v>
      </c>
      <c r="D5394" s="12" t="n">
        <v>1</v>
      </c>
      <c r="E5394" s="16" t="n">
        <v>779</v>
      </c>
      <c r="F5394" s="12" t="n">
        <v>0</v>
      </c>
      <c r="G5394" s="12" t="str">
        <f aca="false">INDEX(Products!$C$2:$C$181,MATCH(C5394,Products!$A$2:$A$181,0))</f>
        <v>Books &amp; Stationery</v>
      </c>
      <c r="H5394" s="16" t="n">
        <f aca="false">INDEX(Products!$E$2:$E$181,MATCH(C5394,Products!$A$2:$A$181,0))</f>
        <v>536.88</v>
      </c>
      <c r="I5394" s="12" t="str">
        <f aca="false">INDEX(Orders!$G$2:$G$3525,MATCH(B5394,Orders!$A$2:$A$3525,0))</f>
        <v>Cancelled</v>
      </c>
      <c r="J5394" s="16" t="n">
        <f aca="false">D5394*E5394*(1-F5394/100)</f>
        <v>779</v>
      </c>
      <c r="K5394" s="16" t="n">
        <f aca="false">D5394*H5394</f>
        <v>536.88</v>
      </c>
      <c r="L5394" s="16" t="n">
        <f aca="false">J5394-K5394</f>
        <v>242.12</v>
      </c>
    </row>
    <row r="5395" customFormat="false" ht="15" hidden="false" customHeight="false" outlineLevel="0" collapsed="false">
      <c r="A5395" s="12" t="n">
        <v>5394</v>
      </c>
      <c r="B5395" s="12" t="n">
        <v>2843</v>
      </c>
      <c r="C5395" s="12" t="n">
        <v>107</v>
      </c>
      <c r="D5395" s="12" t="n">
        <v>1</v>
      </c>
      <c r="E5395" s="16" t="n">
        <v>1239</v>
      </c>
      <c r="F5395" s="12" t="n">
        <v>0</v>
      </c>
      <c r="G5395" s="12" t="str">
        <f aca="false">INDEX(Products!$C$2:$C$181,MATCH(C5395,Products!$A$2:$A$181,0))</f>
        <v>Beauty</v>
      </c>
      <c r="H5395" s="16" t="n">
        <f aca="false">INDEX(Products!$E$2:$E$181,MATCH(C5395,Products!$A$2:$A$181,0))</f>
        <v>737.02</v>
      </c>
      <c r="I5395" s="12" t="str">
        <f aca="false">INDEX(Orders!$G$2:$G$3525,MATCH(B5395,Orders!$A$2:$A$3525,0))</f>
        <v>Delivered</v>
      </c>
      <c r="J5395" s="16" t="n">
        <f aca="false">D5395*E5395*(1-F5395/100)</f>
        <v>1239</v>
      </c>
      <c r="K5395" s="16" t="n">
        <f aca="false">D5395*H5395</f>
        <v>737.02</v>
      </c>
      <c r="L5395" s="16" t="n">
        <f aca="false">J5395-K5395</f>
        <v>501.98</v>
      </c>
    </row>
    <row r="5396" customFormat="false" ht="15" hidden="false" customHeight="false" outlineLevel="0" collapsed="false">
      <c r="A5396" s="12" t="n">
        <v>5395</v>
      </c>
      <c r="B5396" s="12" t="n">
        <v>2844</v>
      </c>
      <c r="C5396" s="12" t="n">
        <v>176</v>
      </c>
      <c r="D5396" s="12" t="n">
        <v>1</v>
      </c>
      <c r="E5396" s="16" t="n">
        <v>509</v>
      </c>
      <c r="F5396" s="12" t="n">
        <v>0</v>
      </c>
      <c r="G5396" s="12" t="str">
        <f aca="false">INDEX(Products!$C$2:$C$181,MATCH(C5396,Products!$A$2:$A$181,0))</f>
        <v>Books &amp; Stationery</v>
      </c>
      <c r="H5396" s="16" t="n">
        <f aca="false">INDEX(Products!$E$2:$E$181,MATCH(C5396,Products!$A$2:$A$181,0))</f>
        <v>367.14</v>
      </c>
      <c r="I5396" s="12" t="str">
        <f aca="false">INDEX(Orders!$G$2:$G$3525,MATCH(B5396,Orders!$A$2:$A$3525,0))</f>
        <v>Delivered</v>
      </c>
      <c r="J5396" s="16" t="n">
        <f aca="false">D5396*E5396*(1-F5396/100)</f>
        <v>509</v>
      </c>
      <c r="K5396" s="16" t="n">
        <f aca="false">D5396*H5396</f>
        <v>367.14</v>
      </c>
      <c r="L5396" s="16" t="n">
        <f aca="false">J5396-K5396</f>
        <v>141.86</v>
      </c>
    </row>
    <row r="5397" customFormat="false" ht="15" hidden="false" customHeight="false" outlineLevel="0" collapsed="false">
      <c r="A5397" s="12" t="n">
        <v>5396</v>
      </c>
      <c r="B5397" s="12" t="n">
        <v>2844</v>
      </c>
      <c r="C5397" s="12" t="n">
        <v>22</v>
      </c>
      <c r="D5397" s="12" t="n">
        <v>1</v>
      </c>
      <c r="E5397" s="16" t="n">
        <v>989</v>
      </c>
      <c r="F5397" s="12" t="n">
        <v>0</v>
      </c>
      <c r="G5397" s="12" t="str">
        <f aca="false">INDEX(Products!$C$2:$C$181,MATCH(C5397,Products!$A$2:$A$181,0))</f>
        <v>Electronics</v>
      </c>
      <c r="H5397" s="16" t="n">
        <f aca="false">INDEX(Products!$E$2:$E$181,MATCH(C5397,Products!$A$2:$A$181,0))</f>
        <v>723.81</v>
      </c>
      <c r="I5397" s="12" t="str">
        <f aca="false">INDEX(Orders!$G$2:$G$3525,MATCH(B5397,Orders!$A$2:$A$3525,0))</f>
        <v>Delivered</v>
      </c>
      <c r="J5397" s="16" t="n">
        <f aca="false">D5397*E5397*(1-F5397/100)</f>
        <v>989</v>
      </c>
      <c r="K5397" s="16" t="n">
        <f aca="false">D5397*H5397</f>
        <v>723.81</v>
      </c>
      <c r="L5397" s="16" t="n">
        <f aca="false">J5397-K5397</f>
        <v>265.19</v>
      </c>
    </row>
    <row r="5398" customFormat="false" ht="15" hidden="false" customHeight="false" outlineLevel="0" collapsed="false">
      <c r="A5398" s="12" t="n">
        <v>5397</v>
      </c>
      <c r="B5398" s="12" t="n">
        <v>2845</v>
      </c>
      <c r="C5398" s="12" t="n">
        <v>157</v>
      </c>
      <c r="D5398" s="12" t="n">
        <v>3</v>
      </c>
      <c r="E5398" s="16" t="n">
        <v>129</v>
      </c>
      <c r="F5398" s="12" t="n">
        <v>0</v>
      </c>
      <c r="G5398" s="12" t="str">
        <f aca="false">INDEX(Products!$C$2:$C$181,MATCH(C5398,Products!$A$2:$A$181,0))</f>
        <v>Books &amp; Stationery</v>
      </c>
      <c r="H5398" s="16" t="n">
        <f aca="false">INDEX(Products!$E$2:$E$181,MATCH(C5398,Products!$A$2:$A$181,0))</f>
        <v>95.79</v>
      </c>
      <c r="I5398" s="12" t="str">
        <f aca="false">INDEX(Orders!$G$2:$G$3525,MATCH(B5398,Orders!$A$2:$A$3525,0))</f>
        <v>Returned</v>
      </c>
      <c r="J5398" s="16" t="n">
        <f aca="false">D5398*E5398*(1-F5398/100)</f>
        <v>387</v>
      </c>
      <c r="K5398" s="16" t="n">
        <f aca="false">D5398*H5398</f>
        <v>287.37</v>
      </c>
      <c r="L5398" s="16" t="n">
        <f aca="false">J5398-K5398</f>
        <v>99.63</v>
      </c>
    </row>
    <row r="5399" customFormat="false" ht="15" hidden="false" customHeight="false" outlineLevel="0" collapsed="false">
      <c r="A5399" s="12" t="n">
        <v>5398</v>
      </c>
      <c r="B5399" s="12" t="n">
        <v>2845</v>
      </c>
      <c r="C5399" s="12" t="n">
        <v>27</v>
      </c>
      <c r="D5399" s="12" t="n">
        <v>1</v>
      </c>
      <c r="E5399" s="16" t="n">
        <v>5699</v>
      </c>
      <c r="F5399" s="12" t="n">
        <v>5</v>
      </c>
      <c r="G5399" s="12" t="str">
        <f aca="false">INDEX(Products!$C$2:$C$181,MATCH(C5399,Products!$A$2:$A$181,0))</f>
        <v>Electronics</v>
      </c>
      <c r="H5399" s="16" t="n">
        <f aca="false">INDEX(Products!$E$2:$E$181,MATCH(C5399,Products!$A$2:$A$181,0))</f>
        <v>4154.37</v>
      </c>
      <c r="I5399" s="12" t="str">
        <f aca="false">INDEX(Orders!$G$2:$G$3525,MATCH(B5399,Orders!$A$2:$A$3525,0))</f>
        <v>Returned</v>
      </c>
      <c r="J5399" s="16" t="n">
        <f aca="false">D5399*E5399*(1-F5399/100)</f>
        <v>5414.05</v>
      </c>
      <c r="K5399" s="16" t="n">
        <f aca="false">D5399*H5399</f>
        <v>4154.37</v>
      </c>
      <c r="L5399" s="16" t="n">
        <f aca="false">J5399-K5399</f>
        <v>1259.68</v>
      </c>
    </row>
    <row r="5400" customFormat="false" ht="15" hidden="false" customHeight="false" outlineLevel="0" collapsed="false">
      <c r="A5400" s="12" t="n">
        <v>5399</v>
      </c>
      <c r="B5400" s="12" t="n">
        <v>2845</v>
      </c>
      <c r="C5400" s="12" t="n">
        <v>69</v>
      </c>
      <c r="D5400" s="12" t="n">
        <v>1</v>
      </c>
      <c r="E5400" s="16" t="n">
        <v>1709</v>
      </c>
      <c r="F5400" s="12" t="n">
        <v>10</v>
      </c>
      <c r="G5400" s="12" t="str">
        <f aca="false">INDEX(Products!$C$2:$C$181,MATCH(C5400,Products!$A$2:$A$181,0))</f>
        <v>Fashion</v>
      </c>
      <c r="H5400" s="16" t="n">
        <f aca="false">INDEX(Products!$E$2:$E$181,MATCH(C5400,Products!$A$2:$A$181,0))</f>
        <v>1180.24</v>
      </c>
      <c r="I5400" s="12" t="str">
        <f aca="false">INDEX(Orders!$G$2:$G$3525,MATCH(B5400,Orders!$A$2:$A$3525,0))</f>
        <v>Returned</v>
      </c>
      <c r="J5400" s="16" t="n">
        <f aca="false">D5400*E5400*(1-F5400/100)</f>
        <v>1538.1</v>
      </c>
      <c r="K5400" s="16" t="n">
        <f aca="false">D5400*H5400</f>
        <v>1180.24</v>
      </c>
      <c r="L5400" s="16" t="n">
        <f aca="false">J5400-K5400</f>
        <v>357.86</v>
      </c>
    </row>
    <row r="5401" customFormat="false" ht="15" hidden="false" customHeight="false" outlineLevel="0" collapsed="false">
      <c r="A5401" s="12" t="n">
        <v>5400</v>
      </c>
      <c r="B5401" s="12" t="n">
        <v>2846</v>
      </c>
      <c r="C5401" s="12" t="n">
        <v>92</v>
      </c>
      <c r="D5401" s="12" t="n">
        <v>3</v>
      </c>
      <c r="E5401" s="16" t="n">
        <v>1689</v>
      </c>
      <c r="F5401" s="12" t="n">
        <v>0</v>
      </c>
      <c r="G5401" s="12" t="str">
        <f aca="false">INDEX(Products!$C$2:$C$181,MATCH(C5401,Products!$A$2:$A$181,0))</f>
        <v>Beauty</v>
      </c>
      <c r="H5401" s="16" t="n">
        <f aca="false">INDEX(Products!$E$2:$E$181,MATCH(C5401,Products!$A$2:$A$181,0))</f>
        <v>1225.32</v>
      </c>
      <c r="I5401" s="12" t="str">
        <f aca="false">INDEX(Orders!$G$2:$G$3525,MATCH(B5401,Orders!$A$2:$A$3525,0))</f>
        <v>Delivered</v>
      </c>
      <c r="J5401" s="16" t="n">
        <f aca="false">D5401*E5401*(1-F5401/100)</f>
        <v>5067</v>
      </c>
      <c r="K5401" s="16" t="n">
        <f aca="false">D5401*H5401</f>
        <v>3675.96</v>
      </c>
      <c r="L5401" s="16" t="n">
        <f aca="false">J5401-K5401</f>
        <v>1391.04</v>
      </c>
    </row>
    <row r="5402" customFormat="false" ht="15" hidden="false" customHeight="false" outlineLevel="0" collapsed="false">
      <c r="A5402" s="12" t="n">
        <v>5401</v>
      </c>
      <c r="B5402" s="12" t="n">
        <v>2846</v>
      </c>
      <c r="C5402" s="12" t="n">
        <v>64</v>
      </c>
      <c r="D5402" s="12" t="n">
        <v>2</v>
      </c>
      <c r="E5402" s="16" t="n">
        <v>2519</v>
      </c>
      <c r="F5402" s="12" t="n">
        <v>15</v>
      </c>
      <c r="G5402" s="12" t="str">
        <f aca="false">INDEX(Products!$C$2:$C$181,MATCH(C5402,Products!$A$2:$A$181,0))</f>
        <v>Fashion</v>
      </c>
      <c r="H5402" s="16" t="n">
        <f aca="false">INDEX(Products!$E$2:$E$181,MATCH(C5402,Products!$A$2:$A$181,0))</f>
        <v>1819.09</v>
      </c>
      <c r="I5402" s="12" t="str">
        <f aca="false">INDEX(Orders!$G$2:$G$3525,MATCH(B5402,Orders!$A$2:$A$3525,0))</f>
        <v>Delivered</v>
      </c>
      <c r="J5402" s="16" t="n">
        <f aca="false">D5402*E5402*(1-F5402/100)</f>
        <v>4282.3</v>
      </c>
      <c r="K5402" s="16" t="n">
        <f aca="false">D5402*H5402</f>
        <v>3638.18</v>
      </c>
      <c r="L5402" s="16" t="n">
        <f aca="false">J5402-K5402</f>
        <v>644.12</v>
      </c>
    </row>
    <row r="5403" customFormat="false" ht="15" hidden="false" customHeight="false" outlineLevel="0" collapsed="false">
      <c r="A5403" s="12" t="n">
        <v>5402</v>
      </c>
      <c r="B5403" s="12" t="n">
        <v>2847</v>
      </c>
      <c r="C5403" s="12" t="n">
        <v>22</v>
      </c>
      <c r="D5403" s="12" t="n">
        <v>3</v>
      </c>
      <c r="E5403" s="16" t="n">
        <v>989</v>
      </c>
      <c r="F5403" s="12" t="n">
        <v>5</v>
      </c>
      <c r="G5403" s="12" t="str">
        <f aca="false">INDEX(Products!$C$2:$C$181,MATCH(C5403,Products!$A$2:$A$181,0))</f>
        <v>Electronics</v>
      </c>
      <c r="H5403" s="16" t="n">
        <f aca="false">INDEX(Products!$E$2:$E$181,MATCH(C5403,Products!$A$2:$A$181,0))</f>
        <v>723.81</v>
      </c>
      <c r="I5403" s="12" t="str">
        <f aca="false">INDEX(Orders!$G$2:$G$3525,MATCH(B5403,Orders!$A$2:$A$3525,0))</f>
        <v>Returned</v>
      </c>
      <c r="J5403" s="16" t="n">
        <f aca="false">D5403*E5403*(1-F5403/100)</f>
        <v>2818.65</v>
      </c>
      <c r="K5403" s="16" t="n">
        <f aca="false">D5403*H5403</f>
        <v>2171.43</v>
      </c>
      <c r="L5403" s="16" t="n">
        <f aca="false">J5403-K5403</f>
        <v>647.22</v>
      </c>
    </row>
    <row r="5404" customFormat="false" ht="15" hidden="false" customHeight="false" outlineLevel="0" collapsed="false">
      <c r="A5404" s="12" t="n">
        <v>5403</v>
      </c>
      <c r="B5404" s="12" t="n">
        <v>2848</v>
      </c>
      <c r="C5404" s="12" t="n">
        <v>138</v>
      </c>
      <c r="D5404" s="12" t="n">
        <v>1</v>
      </c>
      <c r="E5404" s="16" t="n">
        <v>2179</v>
      </c>
      <c r="F5404" s="12" t="n">
        <v>5</v>
      </c>
      <c r="G5404" s="12" t="str">
        <f aca="false">INDEX(Products!$C$2:$C$181,MATCH(C5404,Products!$A$2:$A$181,0))</f>
        <v>Sports &amp; Fitness</v>
      </c>
      <c r="H5404" s="16" t="n">
        <f aca="false">INDEX(Products!$E$2:$E$181,MATCH(C5404,Products!$A$2:$A$181,0))</f>
        <v>1417.01</v>
      </c>
      <c r="I5404" s="12" t="str">
        <f aca="false">INDEX(Orders!$G$2:$G$3525,MATCH(B5404,Orders!$A$2:$A$3525,0))</f>
        <v>Delivered</v>
      </c>
      <c r="J5404" s="16" t="n">
        <f aca="false">D5404*E5404*(1-F5404/100)</f>
        <v>2070.05</v>
      </c>
      <c r="K5404" s="16" t="n">
        <f aca="false">D5404*H5404</f>
        <v>1417.01</v>
      </c>
      <c r="L5404" s="16" t="n">
        <f aca="false">J5404-K5404</f>
        <v>653.04</v>
      </c>
    </row>
    <row r="5405" customFormat="false" ht="15" hidden="false" customHeight="false" outlineLevel="0" collapsed="false">
      <c r="A5405" s="12" t="n">
        <v>5404</v>
      </c>
      <c r="B5405" s="12" t="n">
        <v>2848</v>
      </c>
      <c r="C5405" s="12" t="n">
        <v>116</v>
      </c>
      <c r="D5405" s="12" t="n">
        <v>2</v>
      </c>
      <c r="E5405" s="16" t="n">
        <v>1469</v>
      </c>
      <c r="F5405" s="12" t="n">
        <v>0</v>
      </c>
      <c r="G5405" s="12" t="str">
        <f aca="false">INDEX(Products!$C$2:$C$181,MATCH(C5405,Products!$A$2:$A$181,0))</f>
        <v>Beauty</v>
      </c>
      <c r="H5405" s="16" t="n">
        <f aca="false">INDEX(Products!$E$2:$E$181,MATCH(C5405,Products!$A$2:$A$181,0))</f>
        <v>955.62</v>
      </c>
      <c r="I5405" s="12" t="str">
        <f aca="false">INDEX(Orders!$G$2:$G$3525,MATCH(B5405,Orders!$A$2:$A$3525,0))</f>
        <v>Delivered</v>
      </c>
      <c r="J5405" s="16" t="n">
        <f aca="false">D5405*E5405*(1-F5405/100)</f>
        <v>2938</v>
      </c>
      <c r="K5405" s="16" t="n">
        <f aca="false">D5405*H5405</f>
        <v>1911.24</v>
      </c>
      <c r="L5405" s="16" t="n">
        <f aca="false">J5405-K5405</f>
        <v>1026.76</v>
      </c>
    </row>
    <row r="5406" customFormat="false" ht="15" hidden="false" customHeight="false" outlineLevel="0" collapsed="false">
      <c r="A5406" s="12" t="n">
        <v>5405</v>
      </c>
      <c r="B5406" s="12" t="n">
        <v>2849</v>
      </c>
      <c r="C5406" s="12" t="n">
        <v>131</v>
      </c>
      <c r="D5406" s="12" t="n">
        <v>1</v>
      </c>
      <c r="E5406" s="16" t="n">
        <v>2569</v>
      </c>
      <c r="F5406" s="12" t="n">
        <v>0</v>
      </c>
      <c r="G5406" s="12" t="str">
        <f aca="false">INDEX(Products!$C$2:$C$181,MATCH(C5406,Products!$A$2:$A$181,0))</f>
        <v>Sports &amp; Fitness</v>
      </c>
      <c r="H5406" s="16" t="n">
        <f aca="false">INDEX(Products!$E$2:$E$181,MATCH(C5406,Products!$A$2:$A$181,0))</f>
        <v>1921.64</v>
      </c>
      <c r="I5406" s="12" t="str">
        <f aca="false">INDEX(Orders!$G$2:$G$3525,MATCH(B5406,Orders!$A$2:$A$3525,0))</f>
        <v>Delivered</v>
      </c>
      <c r="J5406" s="16" t="n">
        <f aca="false">D5406*E5406*(1-F5406/100)</f>
        <v>2569</v>
      </c>
      <c r="K5406" s="16" t="n">
        <f aca="false">D5406*H5406</f>
        <v>1921.64</v>
      </c>
      <c r="L5406" s="16" t="n">
        <f aca="false">J5406-K5406</f>
        <v>647.36</v>
      </c>
    </row>
    <row r="5407" customFormat="false" ht="15" hidden="false" customHeight="false" outlineLevel="0" collapsed="false">
      <c r="A5407" s="12" t="n">
        <v>5406</v>
      </c>
      <c r="B5407" s="12" t="n">
        <v>2849</v>
      </c>
      <c r="C5407" s="12" t="n">
        <v>174</v>
      </c>
      <c r="D5407" s="12" t="n">
        <v>1</v>
      </c>
      <c r="E5407" s="16" t="n">
        <v>619</v>
      </c>
      <c r="F5407" s="12" t="n">
        <v>5</v>
      </c>
      <c r="G5407" s="12" t="str">
        <f aca="false">INDEX(Products!$C$2:$C$181,MATCH(C5407,Products!$A$2:$A$181,0))</f>
        <v>Books &amp; Stationery</v>
      </c>
      <c r="H5407" s="16" t="n">
        <f aca="false">INDEX(Products!$E$2:$E$181,MATCH(C5407,Products!$A$2:$A$181,0))</f>
        <v>346.06</v>
      </c>
      <c r="I5407" s="12" t="str">
        <f aca="false">INDEX(Orders!$G$2:$G$3525,MATCH(B5407,Orders!$A$2:$A$3525,0))</f>
        <v>Delivered</v>
      </c>
      <c r="J5407" s="16" t="n">
        <f aca="false">D5407*E5407*(1-F5407/100)</f>
        <v>588.05</v>
      </c>
      <c r="K5407" s="16" t="n">
        <f aca="false">D5407*H5407</f>
        <v>346.06</v>
      </c>
      <c r="L5407" s="16" t="n">
        <f aca="false">J5407-K5407</f>
        <v>241.99</v>
      </c>
    </row>
    <row r="5408" customFormat="false" ht="15" hidden="false" customHeight="false" outlineLevel="0" collapsed="false">
      <c r="A5408" s="12" t="n">
        <v>5407</v>
      </c>
      <c r="B5408" s="12" t="n">
        <v>2850</v>
      </c>
      <c r="C5408" s="12" t="n">
        <v>176</v>
      </c>
      <c r="D5408" s="12" t="n">
        <v>1</v>
      </c>
      <c r="E5408" s="16" t="n">
        <v>509</v>
      </c>
      <c r="F5408" s="12" t="n">
        <v>0</v>
      </c>
      <c r="G5408" s="12" t="str">
        <f aca="false">INDEX(Products!$C$2:$C$181,MATCH(C5408,Products!$A$2:$A$181,0))</f>
        <v>Books &amp; Stationery</v>
      </c>
      <c r="H5408" s="16" t="n">
        <f aca="false">INDEX(Products!$E$2:$E$181,MATCH(C5408,Products!$A$2:$A$181,0))</f>
        <v>367.14</v>
      </c>
      <c r="I5408" s="12" t="str">
        <f aca="false">INDEX(Orders!$G$2:$G$3525,MATCH(B5408,Orders!$A$2:$A$3525,0))</f>
        <v>Delivered</v>
      </c>
      <c r="J5408" s="16" t="n">
        <f aca="false">D5408*E5408*(1-F5408/100)</f>
        <v>509</v>
      </c>
      <c r="K5408" s="16" t="n">
        <f aca="false">D5408*H5408</f>
        <v>367.14</v>
      </c>
      <c r="L5408" s="16" t="n">
        <f aca="false">J5408-K5408</f>
        <v>141.86</v>
      </c>
    </row>
    <row r="5409" customFormat="false" ht="15" hidden="false" customHeight="false" outlineLevel="0" collapsed="false">
      <c r="A5409" s="12" t="n">
        <v>5408</v>
      </c>
      <c r="B5409" s="12" t="n">
        <v>2850</v>
      </c>
      <c r="C5409" s="12" t="n">
        <v>27</v>
      </c>
      <c r="D5409" s="12" t="n">
        <v>1</v>
      </c>
      <c r="E5409" s="16" t="n">
        <v>5699</v>
      </c>
      <c r="F5409" s="12" t="n">
        <v>0</v>
      </c>
      <c r="G5409" s="12" t="str">
        <f aca="false">INDEX(Products!$C$2:$C$181,MATCH(C5409,Products!$A$2:$A$181,0))</f>
        <v>Electronics</v>
      </c>
      <c r="H5409" s="16" t="n">
        <f aca="false">INDEX(Products!$E$2:$E$181,MATCH(C5409,Products!$A$2:$A$181,0))</f>
        <v>4154.37</v>
      </c>
      <c r="I5409" s="12" t="str">
        <f aca="false">INDEX(Orders!$G$2:$G$3525,MATCH(B5409,Orders!$A$2:$A$3525,0))</f>
        <v>Delivered</v>
      </c>
      <c r="J5409" s="16" t="n">
        <f aca="false">D5409*E5409*(1-F5409/100)</f>
        <v>5699</v>
      </c>
      <c r="K5409" s="16" t="n">
        <f aca="false">D5409*H5409</f>
        <v>4154.37</v>
      </c>
      <c r="L5409" s="16" t="n">
        <f aca="false">J5409-K5409</f>
        <v>1544.63</v>
      </c>
    </row>
    <row r="5410" customFormat="false" ht="15" hidden="false" customHeight="false" outlineLevel="0" collapsed="false">
      <c r="A5410" s="12" t="n">
        <v>5409</v>
      </c>
      <c r="B5410" s="12" t="n">
        <v>2850</v>
      </c>
      <c r="C5410" s="12" t="n">
        <v>73</v>
      </c>
      <c r="D5410" s="12" t="n">
        <v>1</v>
      </c>
      <c r="E5410" s="16" t="n">
        <v>1079</v>
      </c>
      <c r="F5410" s="12" t="n">
        <v>10</v>
      </c>
      <c r="G5410" s="12" t="str">
        <f aca="false">INDEX(Products!$C$2:$C$181,MATCH(C5410,Products!$A$2:$A$181,0))</f>
        <v>Fashion</v>
      </c>
      <c r="H5410" s="16" t="n">
        <f aca="false">INDEX(Products!$E$2:$E$181,MATCH(C5410,Products!$A$2:$A$181,0))</f>
        <v>601.41</v>
      </c>
      <c r="I5410" s="12" t="str">
        <f aca="false">INDEX(Orders!$G$2:$G$3525,MATCH(B5410,Orders!$A$2:$A$3525,0))</f>
        <v>Delivered</v>
      </c>
      <c r="J5410" s="16" t="n">
        <f aca="false">D5410*E5410*(1-F5410/100)</f>
        <v>971.1</v>
      </c>
      <c r="K5410" s="16" t="n">
        <f aca="false">D5410*H5410</f>
        <v>601.41</v>
      </c>
      <c r="L5410" s="16" t="n">
        <f aca="false">J5410-K5410</f>
        <v>369.69</v>
      </c>
    </row>
    <row r="5411" customFormat="false" ht="15" hidden="false" customHeight="false" outlineLevel="0" collapsed="false">
      <c r="A5411" s="12" t="n">
        <v>5410</v>
      </c>
      <c r="B5411" s="12" t="n">
        <v>2850</v>
      </c>
      <c r="C5411" s="12" t="n">
        <v>137</v>
      </c>
      <c r="D5411" s="12" t="n">
        <v>1</v>
      </c>
      <c r="E5411" s="16" t="n">
        <v>3509</v>
      </c>
      <c r="F5411" s="12" t="n">
        <v>0</v>
      </c>
      <c r="G5411" s="12" t="str">
        <f aca="false">INDEX(Products!$C$2:$C$181,MATCH(C5411,Products!$A$2:$A$181,0))</f>
        <v>Sports &amp; Fitness</v>
      </c>
      <c r="H5411" s="16" t="n">
        <f aca="false">INDEX(Products!$E$2:$E$181,MATCH(C5411,Products!$A$2:$A$181,0))</f>
        <v>2570.86</v>
      </c>
      <c r="I5411" s="12" t="str">
        <f aca="false">INDEX(Orders!$G$2:$G$3525,MATCH(B5411,Orders!$A$2:$A$3525,0))</f>
        <v>Delivered</v>
      </c>
      <c r="J5411" s="16" t="n">
        <f aca="false">D5411*E5411*(1-F5411/100)</f>
        <v>3509</v>
      </c>
      <c r="K5411" s="16" t="n">
        <f aca="false">D5411*H5411</f>
        <v>2570.86</v>
      </c>
      <c r="L5411" s="16" t="n">
        <f aca="false">J5411-K5411</f>
        <v>938.14</v>
      </c>
    </row>
    <row r="5412" customFormat="false" ht="15" hidden="false" customHeight="false" outlineLevel="0" collapsed="false">
      <c r="A5412" s="12" t="n">
        <v>5411</v>
      </c>
      <c r="B5412" s="12" t="n">
        <v>2851</v>
      </c>
      <c r="C5412" s="12" t="n">
        <v>131</v>
      </c>
      <c r="D5412" s="12" t="n">
        <v>1</v>
      </c>
      <c r="E5412" s="16" t="n">
        <v>2569</v>
      </c>
      <c r="F5412" s="12" t="n">
        <v>0</v>
      </c>
      <c r="G5412" s="12" t="str">
        <f aca="false">INDEX(Products!$C$2:$C$181,MATCH(C5412,Products!$A$2:$A$181,0))</f>
        <v>Sports &amp; Fitness</v>
      </c>
      <c r="H5412" s="16" t="n">
        <f aca="false">INDEX(Products!$E$2:$E$181,MATCH(C5412,Products!$A$2:$A$181,0))</f>
        <v>1921.64</v>
      </c>
      <c r="I5412" s="12" t="str">
        <f aca="false">INDEX(Orders!$G$2:$G$3525,MATCH(B5412,Orders!$A$2:$A$3525,0))</f>
        <v>Delivered</v>
      </c>
      <c r="J5412" s="16" t="n">
        <f aca="false">D5412*E5412*(1-F5412/100)</f>
        <v>2569</v>
      </c>
      <c r="K5412" s="16" t="n">
        <f aca="false">D5412*H5412</f>
        <v>1921.64</v>
      </c>
      <c r="L5412" s="16" t="n">
        <f aca="false">J5412-K5412</f>
        <v>647.36</v>
      </c>
    </row>
    <row r="5413" customFormat="false" ht="15" hidden="false" customHeight="false" outlineLevel="0" collapsed="false">
      <c r="A5413" s="12" t="n">
        <v>5412</v>
      </c>
      <c r="B5413" s="12" t="n">
        <v>2852</v>
      </c>
      <c r="C5413" s="12" t="n">
        <v>109</v>
      </c>
      <c r="D5413" s="12" t="n">
        <v>3</v>
      </c>
      <c r="E5413" s="16" t="n">
        <v>699</v>
      </c>
      <c r="F5413" s="12" t="n">
        <v>0</v>
      </c>
      <c r="G5413" s="12" t="str">
        <f aca="false">INDEX(Products!$C$2:$C$181,MATCH(C5413,Products!$A$2:$A$181,0))</f>
        <v>Beauty</v>
      </c>
      <c r="H5413" s="16" t="n">
        <f aca="false">INDEX(Products!$E$2:$E$181,MATCH(C5413,Products!$A$2:$A$181,0))</f>
        <v>488.81</v>
      </c>
      <c r="I5413" s="12" t="str">
        <f aca="false">INDEX(Orders!$G$2:$G$3525,MATCH(B5413,Orders!$A$2:$A$3525,0))</f>
        <v>Delivered</v>
      </c>
      <c r="J5413" s="16" t="n">
        <f aca="false">D5413*E5413*(1-F5413/100)</f>
        <v>2097</v>
      </c>
      <c r="K5413" s="16" t="n">
        <f aca="false">D5413*H5413</f>
        <v>1466.43</v>
      </c>
      <c r="L5413" s="16" t="n">
        <f aca="false">J5413-K5413</f>
        <v>630.57</v>
      </c>
    </row>
    <row r="5414" customFormat="false" ht="15" hidden="false" customHeight="false" outlineLevel="0" collapsed="false">
      <c r="A5414" s="12" t="n">
        <v>5413</v>
      </c>
      <c r="B5414" s="12" t="n">
        <v>2853</v>
      </c>
      <c r="C5414" s="12" t="n">
        <v>122</v>
      </c>
      <c r="D5414" s="12" t="n">
        <v>3</v>
      </c>
      <c r="E5414" s="16" t="n">
        <v>3689</v>
      </c>
      <c r="F5414" s="12" t="n">
        <v>10</v>
      </c>
      <c r="G5414" s="12" t="str">
        <f aca="false">INDEX(Products!$C$2:$C$181,MATCH(C5414,Products!$A$2:$A$181,0))</f>
        <v>Sports &amp; Fitness</v>
      </c>
      <c r="H5414" s="16" t="n">
        <f aca="false">INDEX(Products!$E$2:$E$181,MATCH(C5414,Products!$A$2:$A$181,0))</f>
        <v>2302.05</v>
      </c>
      <c r="I5414" s="12" t="str">
        <f aca="false">INDEX(Orders!$G$2:$G$3525,MATCH(B5414,Orders!$A$2:$A$3525,0))</f>
        <v>Delivered</v>
      </c>
      <c r="J5414" s="16" t="n">
        <f aca="false">D5414*E5414*(1-F5414/100)</f>
        <v>9960.3</v>
      </c>
      <c r="K5414" s="16" t="n">
        <f aca="false">D5414*H5414</f>
        <v>6906.15</v>
      </c>
      <c r="L5414" s="16" t="n">
        <f aca="false">J5414-K5414</f>
        <v>3054.15</v>
      </c>
    </row>
    <row r="5415" customFormat="false" ht="15" hidden="false" customHeight="false" outlineLevel="0" collapsed="false">
      <c r="A5415" s="12" t="n">
        <v>5414</v>
      </c>
      <c r="B5415" s="12" t="n">
        <v>2853</v>
      </c>
      <c r="C5415" s="12" t="n">
        <v>120</v>
      </c>
      <c r="D5415" s="12" t="n">
        <v>1</v>
      </c>
      <c r="E5415" s="16" t="n">
        <v>1229</v>
      </c>
      <c r="F5415" s="12" t="n">
        <v>5</v>
      </c>
      <c r="G5415" s="12" t="str">
        <f aca="false">INDEX(Products!$C$2:$C$181,MATCH(C5415,Products!$A$2:$A$181,0))</f>
        <v>Beauty</v>
      </c>
      <c r="H5415" s="16" t="n">
        <f aca="false">INDEX(Products!$E$2:$E$181,MATCH(C5415,Products!$A$2:$A$181,0))</f>
        <v>719.48</v>
      </c>
      <c r="I5415" s="12" t="str">
        <f aca="false">INDEX(Orders!$G$2:$G$3525,MATCH(B5415,Orders!$A$2:$A$3525,0))</f>
        <v>Delivered</v>
      </c>
      <c r="J5415" s="16" t="n">
        <f aca="false">D5415*E5415*(1-F5415/100)</f>
        <v>1167.55</v>
      </c>
      <c r="K5415" s="16" t="n">
        <f aca="false">D5415*H5415</f>
        <v>719.48</v>
      </c>
      <c r="L5415" s="16" t="n">
        <f aca="false">J5415-K5415</f>
        <v>448.07</v>
      </c>
    </row>
    <row r="5416" customFormat="false" ht="15" hidden="false" customHeight="false" outlineLevel="0" collapsed="false">
      <c r="A5416" s="12" t="n">
        <v>5415</v>
      </c>
      <c r="B5416" s="12" t="n">
        <v>2853</v>
      </c>
      <c r="C5416" s="12" t="n">
        <v>176</v>
      </c>
      <c r="D5416" s="12" t="n">
        <v>1</v>
      </c>
      <c r="E5416" s="16" t="n">
        <v>509</v>
      </c>
      <c r="F5416" s="12" t="n">
        <v>0</v>
      </c>
      <c r="G5416" s="12" t="str">
        <f aca="false">INDEX(Products!$C$2:$C$181,MATCH(C5416,Products!$A$2:$A$181,0))</f>
        <v>Books &amp; Stationery</v>
      </c>
      <c r="H5416" s="16" t="n">
        <f aca="false">INDEX(Products!$E$2:$E$181,MATCH(C5416,Products!$A$2:$A$181,0))</f>
        <v>367.14</v>
      </c>
      <c r="I5416" s="12" t="str">
        <f aca="false">INDEX(Orders!$G$2:$G$3525,MATCH(B5416,Orders!$A$2:$A$3525,0))</f>
        <v>Delivered</v>
      </c>
      <c r="J5416" s="16" t="n">
        <f aca="false">D5416*E5416*(1-F5416/100)</f>
        <v>509</v>
      </c>
      <c r="K5416" s="16" t="n">
        <f aca="false">D5416*H5416</f>
        <v>367.14</v>
      </c>
      <c r="L5416" s="16" t="n">
        <f aca="false">J5416-K5416</f>
        <v>141.86</v>
      </c>
    </row>
    <row r="5417" customFormat="false" ht="15" hidden="false" customHeight="false" outlineLevel="0" collapsed="false">
      <c r="A5417" s="12" t="n">
        <v>5416</v>
      </c>
      <c r="B5417" s="12" t="n">
        <v>2853</v>
      </c>
      <c r="C5417" s="12" t="n">
        <v>34</v>
      </c>
      <c r="D5417" s="12" t="n">
        <v>1</v>
      </c>
      <c r="E5417" s="16" t="n">
        <v>1059</v>
      </c>
      <c r="F5417" s="12" t="n">
        <v>0</v>
      </c>
      <c r="G5417" s="12" t="str">
        <f aca="false">INDEX(Products!$C$2:$C$181,MATCH(C5417,Products!$A$2:$A$181,0))</f>
        <v>Home &amp; Kitchen</v>
      </c>
      <c r="H5417" s="16" t="n">
        <f aca="false">INDEX(Products!$E$2:$E$181,MATCH(C5417,Products!$A$2:$A$181,0))</f>
        <v>752.36</v>
      </c>
      <c r="I5417" s="12" t="str">
        <f aca="false">INDEX(Orders!$G$2:$G$3525,MATCH(B5417,Orders!$A$2:$A$3525,0))</f>
        <v>Delivered</v>
      </c>
      <c r="J5417" s="16" t="n">
        <f aca="false">D5417*E5417*(1-F5417/100)</f>
        <v>1059</v>
      </c>
      <c r="K5417" s="16" t="n">
        <f aca="false">D5417*H5417</f>
        <v>752.36</v>
      </c>
      <c r="L5417" s="16" t="n">
        <f aca="false">J5417-K5417</f>
        <v>306.64</v>
      </c>
    </row>
    <row r="5418" customFormat="false" ht="15" hidden="false" customHeight="false" outlineLevel="0" collapsed="false">
      <c r="A5418" s="12" t="n">
        <v>5417</v>
      </c>
      <c r="B5418" s="12" t="n">
        <v>2854</v>
      </c>
      <c r="C5418" s="12" t="n">
        <v>30</v>
      </c>
      <c r="D5418" s="12" t="n">
        <v>1</v>
      </c>
      <c r="E5418" s="16" t="n">
        <v>1049</v>
      </c>
      <c r="F5418" s="12" t="n">
        <v>0</v>
      </c>
      <c r="G5418" s="12" t="str">
        <f aca="false">INDEX(Products!$C$2:$C$181,MATCH(C5418,Products!$A$2:$A$181,0))</f>
        <v>Electronics</v>
      </c>
      <c r="H5418" s="16" t="n">
        <f aca="false">INDEX(Products!$E$2:$E$181,MATCH(C5418,Products!$A$2:$A$181,0))</f>
        <v>645.2</v>
      </c>
      <c r="I5418" s="12" t="str">
        <f aca="false">INDEX(Orders!$G$2:$G$3525,MATCH(B5418,Orders!$A$2:$A$3525,0))</f>
        <v>Delivered</v>
      </c>
      <c r="J5418" s="16" t="n">
        <f aca="false">D5418*E5418*(1-F5418/100)</f>
        <v>1049</v>
      </c>
      <c r="K5418" s="16" t="n">
        <f aca="false">D5418*H5418</f>
        <v>645.2</v>
      </c>
      <c r="L5418" s="16" t="n">
        <f aca="false">J5418-K5418</f>
        <v>403.8</v>
      </c>
    </row>
    <row r="5419" customFormat="false" ht="15" hidden="false" customHeight="false" outlineLevel="0" collapsed="false">
      <c r="A5419" s="12" t="n">
        <v>5418</v>
      </c>
      <c r="B5419" s="12" t="n">
        <v>2854</v>
      </c>
      <c r="C5419" s="12" t="n">
        <v>141</v>
      </c>
      <c r="D5419" s="12" t="n">
        <v>1</v>
      </c>
      <c r="E5419" s="16" t="n">
        <v>3599</v>
      </c>
      <c r="F5419" s="12" t="n">
        <v>20</v>
      </c>
      <c r="G5419" s="12" t="str">
        <f aca="false">INDEX(Products!$C$2:$C$181,MATCH(C5419,Products!$A$2:$A$181,0))</f>
        <v>Sports &amp; Fitness</v>
      </c>
      <c r="H5419" s="16" t="n">
        <f aca="false">INDEX(Products!$E$2:$E$181,MATCH(C5419,Products!$A$2:$A$181,0))</f>
        <v>2222.74</v>
      </c>
      <c r="I5419" s="12" t="str">
        <f aca="false">INDEX(Orders!$G$2:$G$3525,MATCH(B5419,Orders!$A$2:$A$3525,0))</f>
        <v>Delivered</v>
      </c>
      <c r="J5419" s="16" t="n">
        <f aca="false">D5419*E5419*(1-F5419/100)</f>
        <v>2879.2</v>
      </c>
      <c r="K5419" s="16" t="n">
        <f aca="false">D5419*H5419</f>
        <v>2222.74</v>
      </c>
      <c r="L5419" s="16" t="n">
        <f aca="false">J5419-K5419</f>
        <v>656.460000000001</v>
      </c>
    </row>
    <row r="5420" customFormat="false" ht="15" hidden="false" customHeight="false" outlineLevel="0" collapsed="false">
      <c r="A5420" s="12" t="n">
        <v>5419</v>
      </c>
      <c r="B5420" s="12" t="n">
        <v>2854</v>
      </c>
      <c r="C5420" s="12" t="n">
        <v>78</v>
      </c>
      <c r="D5420" s="12" t="n">
        <v>1</v>
      </c>
      <c r="E5420" s="16" t="n">
        <v>2969</v>
      </c>
      <c r="F5420" s="12" t="n">
        <v>10</v>
      </c>
      <c r="G5420" s="12" t="str">
        <f aca="false">INDEX(Products!$C$2:$C$181,MATCH(C5420,Products!$A$2:$A$181,0))</f>
        <v>Fashion</v>
      </c>
      <c r="H5420" s="16" t="n">
        <f aca="false">INDEX(Products!$E$2:$E$181,MATCH(C5420,Products!$A$2:$A$181,0))</f>
        <v>1776.68</v>
      </c>
      <c r="I5420" s="12" t="str">
        <f aca="false">INDEX(Orders!$G$2:$G$3525,MATCH(B5420,Orders!$A$2:$A$3525,0))</f>
        <v>Delivered</v>
      </c>
      <c r="J5420" s="16" t="n">
        <f aca="false">D5420*E5420*(1-F5420/100)</f>
        <v>2672.1</v>
      </c>
      <c r="K5420" s="16" t="n">
        <f aca="false">D5420*H5420</f>
        <v>1776.68</v>
      </c>
      <c r="L5420" s="16" t="n">
        <f aca="false">J5420-K5420</f>
        <v>895.42</v>
      </c>
    </row>
    <row r="5421" customFormat="false" ht="15" hidden="false" customHeight="false" outlineLevel="0" collapsed="false">
      <c r="A5421" s="12" t="n">
        <v>5420</v>
      </c>
      <c r="B5421" s="12" t="n">
        <v>2854</v>
      </c>
      <c r="C5421" s="12" t="n">
        <v>20</v>
      </c>
      <c r="D5421" s="12" t="n">
        <v>1</v>
      </c>
      <c r="E5421" s="16" t="n">
        <v>4369</v>
      </c>
      <c r="F5421" s="12" t="n">
        <v>5</v>
      </c>
      <c r="G5421" s="12" t="str">
        <f aca="false">INDEX(Products!$C$2:$C$181,MATCH(C5421,Products!$A$2:$A$181,0))</f>
        <v>Electronics</v>
      </c>
      <c r="H5421" s="16" t="n">
        <f aca="false">INDEX(Products!$E$2:$E$181,MATCH(C5421,Products!$A$2:$A$181,0))</f>
        <v>2787.56</v>
      </c>
      <c r="I5421" s="12" t="str">
        <f aca="false">INDEX(Orders!$G$2:$G$3525,MATCH(B5421,Orders!$A$2:$A$3525,0))</f>
        <v>Delivered</v>
      </c>
      <c r="J5421" s="16" t="n">
        <f aca="false">D5421*E5421*(1-F5421/100)</f>
        <v>4150.55</v>
      </c>
      <c r="K5421" s="16" t="n">
        <f aca="false">D5421*H5421</f>
        <v>2787.56</v>
      </c>
      <c r="L5421" s="16" t="n">
        <f aca="false">J5421-K5421</f>
        <v>1362.99</v>
      </c>
    </row>
    <row r="5422" customFormat="false" ht="15" hidden="false" customHeight="false" outlineLevel="0" collapsed="false">
      <c r="A5422" s="12" t="n">
        <v>5421</v>
      </c>
      <c r="B5422" s="12" t="n">
        <v>2855</v>
      </c>
      <c r="C5422" s="12" t="n">
        <v>37</v>
      </c>
      <c r="D5422" s="12" t="n">
        <v>1</v>
      </c>
      <c r="E5422" s="16" t="n">
        <v>439</v>
      </c>
      <c r="F5422" s="12" t="n">
        <v>0</v>
      </c>
      <c r="G5422" s="12" t="str">
        <f aca="false">INDEX(Products!$C$2:$C$181,MATCH(C5422,Products!$A$2:$A$181,0))</f>
        <v>Home &amp; Kitchen</v>
      </c>
      <c r="H5422" s="16" t="n">
        <f aca="false">INDEX(Products!$E$2:$E$181,MATCH(C5422,Products!$A$2:$A$181,0))</f>
        <v>313.05</v>
      </c>
      <c r="I5422" s="12" t="str">
        <f aca="false">INDEX(Orders!$G$2:$G$3525,MATCH(B5422,Orders!$A$2:$A$3525,0))</f>
        <v>Delivered</v>
      </c>
      <c r="J5422" s="16" t="n">
        <f aca="false">D5422*E5422*(1-F5422/100)</f>
        <v>439</v>
      </c>
      <c r="K5422" s="16" t="n">
        <f aca="false">D5422*H5422</f>
        <v>313.05</v>
      </c>
      <c r="L5422" s="16" t="n">
        <f aca="false">J5422-K5422</f>
        <v>125.95</v>
      </c>
    </row>
    <row r="5423" customFormat="false" ht="15" hidden="false" customHeight="false" outlineLevel="0" collapsed="false">
      <c r="A5423" s="12" t="n">
        <v>5422</v>
      </c>
      <c r="B5423" s="12" t="n">
        <v>2855</v>
      </c>
      <c r="C5423" s="12" t="n">
        <v>134</v>
      </c>
      <c r="D5423" s="12" t="n">
        <v>1</v>
      </c>
      <c r="E5423" s="16" t="n">
        <v>2869</v>
      </c>
      <c r="F5423" s="12" t="n">
        <v>0</v>
      </c>
      <c r="G5423" s="12" t="str">
        <f aca="false">INDEX(Products!$C$2:$C$181,MATCH(C5423,Products!$A$2:$A$181,0))</f>
        <v>Sports &amp; Fitness</v>
      </c>
      <c r="H5423" s="16" t="n">
        <f aca="false">INDEX(Products!$E$2:$E$181,MATCH(C5423,Products!$A$2:$A$181,0))</f>
        <v>1981.04</v>
      </c>
      <c r="I5423" s="12" t="str">
        <f aca="false">INDEX(Orders!$G$2:$G$3525,MATCH(B5423,Orders!$A$2:$A$3525,0))</f>
        <v>Delivered</v>
      </c>
      <c r="J5423" s="16" t="n">
        <f aca="false">D5423*E5423*(1-F5423/100)</f>
        <v>2869</v>
      </c>
      <c r="K5423" s="16" t="n">
        <f aca="false">D5423*H5423</f>
        <v>1981.04</v>
      </c>
      <c r="L5423" s="16" t="n">
        <f aca="false">J5423-K5423</f>
        <v>887.96</v>
      </c>
    </row>
    <row r="5424" customFormat="false" ht="15" hidden="false" customHeight="false" outlineLevel="0" collapsed="false">
      <c r="A5424" s="12" t="n">
        <v>5423</v>
      </c>
      <c r="B5424" s="12" t="n">
        <v>2856</v>
      </c>
      <c r="C5424" s="12" t="n">
        <v>165</v>
      </c>
      <c r="D5424" s="12" t="n">
        <v>1</v>
      </c>
      <c r="E5424" s="16" t="n">
        <v>449</v>
      </c>
      <c r="F5424" s="12" t="n">
        <v>10</v>
      </c>
      <c r="G5424" s="12" t="str">
        <f aca="false">INDEX(Products!$C$2:$C$181,MATCH(C5424,Products!$A$2:$A$181,0))</f>
        <v>Books &amp; Stationery</v>
      </c>
      <c r="H5424" s="16" t="n">
        <f aca="false">INDEX(Products!$E$2:$E$181,MATCH(C5424,Products!$A$2:$A$181,0))</f>
        <v>269.2</v>
      </c>
      <c r="I5424" s="12" t="str">
        <f aca="false">INDEX(Orders!$G$2:$G$3525,MATCH(B5424,Orders!$A$2:$A$3525,0))</f>
        <v>Returned</v>
      </c>
      <c r="J5424" s="16" t="n">
        <f aca="false">D5424*E5424*(1-F5424/100)</f>
        <v>404.1</v>
      </c>
      <c r="K5424" s="16" t="n">
        <f aca="false">D5424*H5424</f>
        <v>269.2</v>
      </c>
      <c r="L5424" s="16" t="n">
        <f aca="false">J5424-K5424</f>
        <v>134.9</v>
      </c>
    </row>
    <row r="5425" customFormat="false" ht="15" hidden="false" customHeight="false" outlineLevel="0" collapsed="false">
      <c r="A5425" s="12" t="n">
        <v>5424</v>
      </c>
      <c r="B5425" s="12" t="n">
        <v>2856</v>
      </c>
      <c r="C5425" s="12" t="n">
        <v>129</v>
      </c>
      <c r="D5425" s="12" t="n">
        <v>2</v>
      </c>
      <c r="E5425" s="16" t="n">
        <v>3769</v>
      </c>
      <c r="F5425" s="12" t="n">
        <v>0</v>
      </c>
      <c r="G5425" s="12" t="str">
        <f aca="false">INDEX(Products!$C$2:$C$181,MATCH(C5425,Products!$A$2:$A$181,0))</f>
        <v>Sports &amp; Fitness</v>
      </c>
      <c r="H5425" s="16" t="n">
        <f aca="false">INDEX(Products!$E$2:$E$181,MATCH(C5425,Products!$A$2:$A$181,0))</f>
        <v>2597.62</v>
      </c>
      <c r="I5425" s="12" t="str">
        <f aca="false">INDEX(Orders!$G$2:$G$3525,MATCH(B5425,Orders!$A$2:$A$3525,0))</f>
        <v>Returned</v>
      </c>
      <c r="J5425" s="16" t="n">
        <f aca="false">D5425*E5425*(1-F5425/100)</f>
        <v>7538</v>
      </c>
      <c r="K5425" s="16" t="n">
        <f aca="false">D5425*H5425</f>
        <v>5195.24</v>
      </c>
      <c r="L5425" s="16" t="n">
        <f aca="false">J5425-K5425</f>
        <v>2342.76</v>
      </c>
    </row>
    <row r="5426" customFormat="false" ht="15" hidden="false" customHeight="false" outlineLevel="0" collapsed="false">
      <c r="A5426" s="12" t="n">
        <v>5425</v>
      </c>
      <c r="B5426" s="12" t="n">
        <v>2856</v>
      </c>
      <c r="C5426" s="12" t="n">
        <v>73</v>
      </c>
      <c r="D5426" s="12" t="n">
        <v>1</v>
      </c>
      <c r="E5426" s="16" t="n">
        <v>1079</v>
      </c>
      <c r="F5426" s="12" t="n">
        <v>0</v>
      </c>
      <c r="G5426" s="12" t="str">
        <f aca="false">INDEX(Products!$C$2:$C$181,MATCH(C5426,Products!$A$2:$A$181,0))</f>
        <v>Fashion</v>
      </c>
      <c r="H5426" s="16" t="n">
        <f aca="false">INDEX(Products!$E$2:$E$181,MATCH(C5426,Products!$A$2:$A$181,0))</f>
        <v>601.41</v>
      </c>
      <c r="I5426" s="12" t="str">
        <f aca="false">INDEX(Orders!$G$2:$G$3525,MATCH(B5426,Orders!$A$2:$A$3525,0))</f>
        <v>Returned</v>
      </c>
      <c r="J5426" s="16" t="n">
        <f aca="false">D5426*E5426*(1-F5426/100)</f>
        <v>1079</v>
      </c>
      <c r="K5426" s="16" t="n">
        <f aca="false">D5426*H5426</f>
        <v>601.41</v>
      </c>
      <c r="L5426" s="16" t="n">
        <f aca="false">J5426-K5426</f>
        <v>477.59</v>
      </c>
    </row>
    <row r="5427" customFormat="false" ht="15" hidden="false" customHeight="false" outlineLevel="0" collapsed="false">
      <c r="A5427" s="12" t="n">
        <v>5426</v>
      </c>
      <c r="B5427" s="12" t="n">
        <v>2857</v>
      </c>
      <c r="C5427" s="12" t="n">
        <v>51</v>
      </c>
      <c r="D5427" s="12" t="n">
        <v>1</v>
      </c>
      <c r="E5427" s="16" t="n">
        <v>549</v>
      </c>
      <c r="F5427" s="12" t="n">
        <v>0</v>
      </c>
      <c r="G5427" s="12" t="str">
        <f aca="false">INDEX(Products!$C$2:$C$181,MATCH(C5427,Products!$A$2:$A$181,0))</f>
        <v>Home &amp; Kitchen</v>
      </c>
      <c r="H5427" s="16" t="n">
        <f aca="false">INDEX(Products!$E$2:$E$181,MATCH(C5427,Products!$A$2:$A$181,0))</f>
        <v>371.83</v>
      </c>
      <c r="I5427" s="12" t="str">
        <f aca="false">INDEX(Orders!$G$2:$G$3525,MATCH(B5427,Orders!$A$2:$A$3525,0))</f>
        <v>Delivered</v>
      </c>
      <c r="J5427" s="16" t="n">
        <f aca="false">D5427*E5427*(1-F5427/100)</f>
        <v>549</v>
      </c>
      <c r="K5427" s="16" t="n">
        <f aca="false">D5427*H5427</f>
        <v>371.83</v>
      </c>
      <c r="L5427" s="16" t="n">
        <f aca="false">J5427-K5427</f>
        <v>177.17</v>
      </c>
    </row>
    <row r="5428" customFormat="false" ht="15" hidden="false" customHeight="false" outlineLevel="0" collapsed="false">
      <c r="A5428" s="12" t="n">
        <v>5427</v>
      </c>
      <c r="B5428" s="12" t="n">
        <v>2857</v>
      </c>
      <c r="C5428" s="12" t="n">
        <v>49</v>
      </c>
      <c r="D5428" s="12" t="n">
        <v>1</v>
      </c>
      <c r="E5428" s="16" t="n">
        <v>2809</v>
      </c>
      <c r="F5428" s="12" t="n">
        <v>0</v>
      </c>
      <c r="G5428" s="12" t="str">
        <f aca="false">INDEX(Products!$C$2:$C$181,MATCH(C5428,Products!$A$2:$A$181,0))</f>
        <v>Home &amp; Kitchen</v>
      </c>
      <c r="H5428" s="16" t="n">
        <f aca="false">INDEX(Products!$E$2:$E$181,MATCH(C5428,Products!$A$2:$A$181,0))</f>
        <v>1785.14</v>
      </c>
      <c r="I5428" s="12" t="str">
        <f aca="false">INDEX(Orders!$G$2:$G$3525,MATCH(B5428,Orders!$A$2:$A$3525,0))</f>
        <v>Delivered</v>
      </c>
      <c r="J5428" s="16" t="n">
        <f aca="false">D5428*E5428*(1-F5428/100)</f>
        <v>2809</v>
      </c>
      <c r="K5428" s="16" t="n">
        <f aca="false">D5428*H5428</f>
        <v>1785.14</v>
      </c>
      <c r="L5428" s="16" t="n">
        <f aca="false">J5428-K5428</f>
        <v>1023.86</v>
      </c>
    </row>
    <row r="5429" customFormat="false" ht="15" hidden="false" customHeight="false" outlineLevel="0" collapsed="false">
      <c r="A5429" s="12" t="n">
        <v>5428</v>
      </c>
      <c r="B5429" s="12" t="n">
        <v>2857</v>
      </c>
      <c r="C5429" s="12" t="n">
        <v>143</v>
      </c>
      <c r="D5429" s="12" t="n">
        <v>2</v>
      </c>
      <c r="E5429" s="16" t="n">
        <v>2429</v>
      </c>
      <c r="F5429" s="12" t="n">
        <v>0</v>
      </c>
      <c r="G5429" s="12" t="str">
        <f aca="false">INDEX(Products!$C$2:$C$181,MATCH(C5429,Products!$A$2:$A$181,0))</f>
        <v>Sports &amp; Fitness</v>
      </c>
      <c r="H5429" s="16" t="n">
        <f aca="false">INDEX(Products!$E$2:$E$181,MATCH(C5429,Products!$A$2:$A$181,0))</f>
        <v>1353.41</v>
      </c>
      <c r="I5429" s="12" t="str">
        <f aca="false">INDEX(Orders!$G$2:$G$3525,MATCH(B5429,Orders!$A$2:$A$3525,0))</f>
        <v>Delivered</v>
      </c>
      <c r="J5429" s="16" t="n">
        <f aca="false">D5429*E5429*(1-F5429/100)</f>
        <v>4858</v>
      </c>
      <c r="K5429" s="16" t="n">
        <f aca="false">D5429*H5429</f>
        <v>2706.82</v>
      </c>
      <c r="L5429" s="16" t="n">
        <f aca="false">J5429-K5429</f>
        <v>2151.18</v>
      </c>
    </row>
    <row r="5430" customFormat="false" ht="15" hidden="false" customHeight="false" outlineLevel="0" collapsed="false">
      <c r="A5430" s="12" t="n">
        <v>5429</v>
      </c>
      <c r="B5430" s="12" t="n">
        <v>2858</v>
      </c>
      <c r="C5430" s="12" t="n">
        <v>89</v>
      </c>
      <c r="D5430" s="12" t="n">
        <v>1</v>
      </c>
      <c r="E5430" s="16" t="n">
        <v>2179</v>
      </c>
      <c r="F5430" s="12" t="n">
        <v>0</v>
      </c>
      <c r="G5430" s="12" t="str">
        <f aca="false">INDEX(Products!$C$2:$C$181,MATCH(C5430,Products!$A$2:$A$181,0))</f>
        <v>Fashion</v>
      </c>
      <c r="H5430" s="16" t="n">
        <f aca="false">INDEX(Products!$E$2:$E$181,MATCH(C5430,Products!$A$2:$A$181,0))</f>
        <v>1366.99</v>
      </c>
      <c r="I5430" s="12" t="str">
        <f aca="false">INDEX(Orders!$G$2:$G$3525,MATCH(B5430,Orders!$A$2:$A$3525,0))</f>
        <v>Delivered</v>
      </c>
      <c r="J5430" s="16" t="n">
        <f aca="false">D5430*E5430*(1-F5430/100)</f>
        <v>2179</v>
      </c>
      <c r="K5430" s="16" t="n">
        <f aca="false">D5430*H5430</f>
        <v>1366.99</v>
      </c>
      <c r="L5430" s="16" t="n">
        <f aca="false">J5430-K5430</f>
        <v>812.01</v>
      </c>
    </row>
    <row r="5431" customFormat="false" ht="15" hidden="false" customHeight="false" outlineLevel="0" collapsed="false">
      <c r="A5431" s="12" t="n">
        <v>5430</v>
      </c>
      <c r="B5431" s="12" t="n">
        <v>2858</v>
      </c>
      <c r="C5431" s="12" t="n">
        <v>149</v>
      </c>
      <c r="D5431" s="12" t="n">
        <v>1</v>
      </c>
      <c r="E5431" s="16" t="n">
        <v>3149</v>
      </c>
      <c r="F5431" s="12" t="n">
        <v>5</v>
      </c>
      <c r="G5431" s="12" t="str">
        <f aca="false">INDEX(Products!$C$2:$C$181,MATCH(C5431,Products!$A$2:$A$181,0))</f>
        <v>Sports &amp; Fitness</v>
      </c>
      <c r="H5431" s="16" t="n">
        <f aca="false">INDEX(Products!$E$2:$E$181,MATCH(C5431,Products!$A$2:$A$181,0))</f>
        <v>1867.87</v>
      </c>
      <c r="I5431" s="12" t="str">
        <f aca="false">INDEX(Orders!$G$2:$G$3525,MATCH(B5431,Orders!$A$2:$A$3525,0))</f>
        <v>Delivered</v>
      </c>
      <c r="J5431" s="16" t="n">
        <f aca="false">D5431*E5431*(1-F5431/100)</f>
        <v>2991.55</v>
      </c>
      <c r="K5431" s="16" t="n">
        <f aca="false">D5431*H5431</f>
        <v>1867.87</v>
      </c>
      <c r="L5431" s="16" t="n">
        <f aca="false">J5431-K5431</f>
        <v>1123.68</v>
      </c>
    </row>
    <row r="5432" customFormat="false" ht="15" hidden="false" customHeight="false" outlineLevel="0" collapsed="false">
      <c r="A5432" s="12" t="n">
        <v>5431</v>
      </c>
      <c r="B5432" s="12" t="n">
        <v>2859</v>
      </c>
      <c r="C5432" s="12" t="n">
        <v>29</v>
      </c>
      <c r="D5432" s="12" t="n">
        <v>1</v>
      </c>
      <c r="E5432" s="16" t="n">
        <v>1269</v>
      </c>
      <c r="F5432" s="12" t="n">
        <v>15</v>
      </c>
      <c r="G5432" s="12" t="str">
        <f aca="false">INDEX(Products!$C$2:$C$181,MATCH(C5432,Products!$A$2:$A$181,0))</f>
        <v>Electronics</v>
      </c>
      <c r="H5432" s="16" t="n">
        <f aca="false">INDEX(Products!$E$2:$E$181,MATCH(C5432,Products!$A$2:$A$181,0))</f>
        <v>747.69</v>
      </c>
      <c r="I5432" s="12" t="str">
        <f aca="false">INDEX(Orders!$G$2:$G$3525,MATCH(B5432,Orders!$A$2:$A$3525,0))</f>
        <v>Returned</v>
      </c>
      <c r="J5432" s="16" t="n">
        <f aca="false">D5432*E5432*(1-F5432/100)</f>
        <v>1078.65</v>
      </c>
      <c r="K5432" s="16" t="n">
        <f aca="false">D5432*H5432</f>
        <v>747.69</v>
      </c>
      <c r="L5432" s="16" t="n">
        <f aca="false">J5432-K5432</f>
        <v>330.96</v>
      </c>
    </row>
    <row r="5433" customFormat="false" ht="15" hidden="false" customHeight="false" outlineLevel="0" collapsed="false">
      <c r="A5433" s="12" t="n">
        <v>5432</v>
      </c>
      <c r="B5433" s="12" t="n">
        <v>2860</v>
      </c>
      <c r="C5433" s="12" t="n">
        <v>69</v>
      </c>
      <c r="D5433" s="12" t="n">
        <v>3</v>
      </c>
      <c r="E5433" s="16" t="n">
        <v>1709</v>
      </c>
      <c r="F5433" s="12" t="n">
        <v>0</v>
      </c>
      <c r="G5433" s="12" t="str">
        <f aca="false">INDEX(Products!$C$2:$C$181,MATCH(C5433,Products!$A$2:$A$181,0))</f>
        <v>Fashion</v>
      </c>
      <c r="H5433" s="16" t="n">
        <f aca="false">INDEX(Products!$E$2:$E$181,MATCH(C5433,Products!$A$2:$A$181,0))</f>
        <v>1180.24</v>
      </c>
      <c r="I5433" s="12" t="str">
        <f aca="false">INDEX(Orders!$G$2:$G$3525,MATCH(B5433,Orders!$A$2:$A$3525,0))</f>
        <v>Returned</v>
      </c>
      <c r="J5433" s="16" t="n">
        <f aca="false">D5433*E5433*(1-F5433/100)</f>
        <v>5127</v>
      </c>
      <c r="K5433" s="16" t="n">
        <f aca="false">D5433*H5433</f>
        <v>3540.72</v>
      </c>
      <c r="L5433" s="16" t="n">
        <f aca="false">J5433-K5433</f>
        <v>1586.28</v>
      </c>
    </row>
    <row r="5434" customFormat="false" ht="15" hidden="false" customHeight="false" outlineLevel="0" collapsed="false">
      <c r="A5434" s="12" t="n">
        <v>5433</v>
      </c>
      <c r="B5434" s="12" t="n">
        <v>2860</v>
      </c>
      <c r="C5434" s="12" t="n">
        <v>39</v>
      </c>
      <c r="D5434" s="12" t="n">
        <v>1</v>
      </c>
      <c r="E5434" s="16" t="n">
        <v>3959</v>
      </c>
      <c r="F5434" s="12" t="n">
        <v>5</v>
      </c>
      <c r="G5434" s="12" t="str">
        <f aca="false">INDEX(Products!$C$2:$C$181,MATCH(C5434,Products!$A$2:$A$181,0))</f>
        <v>Home &amp; Kitchen</v>
      </c>
      <c r="H5434" s="16" t="n">
        <f aca="false">INDEX(Products!$E$2:$E$181,MATCH(C5434,Products!$A$2:$A$181,0))</f>
        <v>2236.08</v>
      </c>
      <c r="I5434" s="12" t="str">
        <f aca="false">INDEX(Orders!$G$2:$G$3525,MATCH(B5434,Orders!$A$2:$A$3525,0))</f>
        <v>Returned</v>
      </c>
      <c r="J5434" s="16" t="n">
        <f aca="false">D5434*E5434*(1-F5434/100)</f>
        <v>3761.05</v>
      </c>
      <c r="K5434" s="16" t="n">
        <f aca="false">D5434*H5434</f>
        <v>2236.08</v>
      </c>
      <c r="L5434" s="16" t="n">
        <f aca="false">J5434-K5434</f>
        <v>1524.97</v>
      </c>
    </row>
    <row r="5435" customFormat="false" ht="15" hidden="false" customHeight="false" outlineLevel="0" collapsed="false">
      <c r="A5435" s="12" t="n">
        <v>5434</v>
      </c>
      <c r="B5435" s="12" t="n">
        <v>2861</v>
      </c>
      <c r="C5435" s="12" t="n">
        <v>135</v>
      </c>
      <c r="D5435" s="12" t="n">
        <v>1</v>
      </c>
      <c r="E5435" s="16" t="n">
        <v>1609</v>
      </c>
      <c r="F5435" s="12" t="n">
        <v>5</v>
      </c>
      <c r="G5435" s="12" t="str">
        <f aca="false">INDEX(Products!$C$2:$C$181,MATCH(C5435,Products!$A$2:$A$181,0))</f>
        <v>Sports &amp; Fitness</v>
      </c>
      <c r="H5435" s="16" t="n">
        <f aca="false">INDEX(Products!$E$2:$E$181,MATCH(C5435,Products!$A$2:$A$181,0))</f>
        <v>979.43</v>
      </c>
      <c r="I5435" s="12" t="str">
        <f aca="false">INDEX(Orders!$G$2:$G$3525,MATCH(B5435,Orders!$A$2:$A$3525,0))</f>
        <v>Delivered</v>
      </c>
      <c r="J5435" s="16" t="n">
        <f aca="false">D5435*E5435*(1-F5435/100)</f>
        <v>1528.55</v>
      </c>
      <c r="K5435" s="16" t="n">
        <f aca="false">D5435*H5435</f>
        <v>979.43</v>
      </c>
      <c r="L5435" s="16" t="n">
        <f aca="false">J5435-K5435</f>
        <v>549.12</v>
      </c>
    </row>
    <row r="5436" customFormat="false" ht="15" hidden="false" customHeight="false" outlineLevel="0" collapsed="false">
      <c r="A5436" s="12" t="n">
        <v>5435</v>
      </c>
      <c r="B5436" s="12" t="n">
        <v>2861</v>
      </c>
      <c r="C5436" s="12" t="n">
        <v>123</v>
      </c>
      <c r="D5436" s="12" t="n">
        <v>1</v>
      </c>
      <c r="E5436" s="16" t="n">
        <v>319</v>
      </c>
      <c r="F5436" s="12" t="n">
        <v>5</v>
      </c>
      <c r="G5436" s="12" t="str">
        <f aca="false">INDEX(Products!$C$2:$C$181,MATCH(C5436,Products!$A$2:$A$181,0))</f>
        <v>Sports &amp; Fitness</v>
      </c>
      <c r="H5436" s="16" t="n">
        <f aca="false">INDEX(Products!$E$2:$E$181,MATCH(C5436,Products!$A$2:$A$181,0))</f>
        <v>234.68</v>
      </c>
      <c r="I5436" s="12" t="str">
        <f aca="false">INDEX(Orders!$G$2:$G$3525,MATCH(B5436,Orders!$A$2:$A$3525,0))</f>
        <v>Delivered</v>
      </c>
      <c r="J5436" s="16" t="n">
        <f aca="false">D5436*E5436*(1-F5436/100)</f>
        <v>303.05</v>
      </c>
      <c r="K5436" s="16" t="n">
        <f aca="false">D5436*H5436</f>
        <v>234.68</v>
      </c>
      <c r="L5436" s="16" t="n">
        <f aca="false">J5436-K5436</f>
        <v>68.37</v>
      </c>
    </row>
    <row r="5437" customFormat="false" ht="15" hidden="false" customHeight="false" outlineLevel="0" collapsed="false">
      <c r="A5437" s="12" t="n">
        <v>5436</v>
      </c>
      <c r="B5437" s="12" t="n">
        <v>2862</v>
      </c>
      <c r="C5437" s="12" t="n">
        <v>19</v>
      </c>
      <c r="D5437" s="12" t="n">
        <v>1</v>
      </c>
      <c r="E5437" s="16" t="n">
        <v>2389</v>
      </c>
      <c r="F5437" s="12" t="n">
        <v>10</v>
      </c>
      <c r="G5437" s="12" t="str">
        <f aca="false">INDEX(Products!$C$2:$C$181,MATCH(C5437,Products!$A$2:$A$181,0))</f>
        <v>Electronics</v>
      </c>
      <c r="H5437" s="16" t="n">
        <f aca="false">INDEX(Products!$E$2:$E$181,MATCH(C5437,Products!$A$2:$A$181,0))</f>
        <v>1360.62</v>
      </c>
      <c r="I5437" s="12" t="str">
        <f aca="false">INDEX(Orders!$G$2:$G$3525,MATCH(B5437,Orders!$A$2:$A$3525,0))</f>
        <v>Delivered</v>
      </c>
      <c r="J5437" s="16" t="n">
        <f aca="false">D5437*E5437*(1-F5437/100)</f>
        <v>2150.1</v>
      </c>
      <c r="K5437" s="16" t="n">
        <f aca="false">D5437*H5437</f>
        <v>1360.62</v>
      </c>
      <c r="L5437" s="16" t="n">
        <f aca="false">J5437-K5437</f>
        <v>789.48</v>
      </c>
    </row>
    <row r="5438" customFormat="false" ht="15" hidden="false" customHeight="false" outlineLevel="0" collapsed="false">
      <c r="A5438" s="12" t="n">
        <v>5437</v>
      </c>
      <c r="B5438" s="12" t="n">
        <v>2862</v>
      </c>
      <c r="C5438" s="12" t="n">
        <v>174</v>
      </c>
      <c r="D5438" s="12" t="n">
        <v>3</v>
      </c>
      <c r="E5438" s="16" t="n">
        <v>619</v>
      </c>
      <c r="F5438" s="12" t="n">
        <v>5</v>
      </c>
      <c r="G5438" s="12" t="str">
        <f aca="false">INDEX(Products!$C$2:$C$181,MATCH(C5438,Products!$A$2:$A$181,0))</f>
        <v>Books &amp; Stationery</v>
      </c>
      <c r="H5438" s="16" t="n">
        <f aca="false">INDEX(Products!$E$2:$E$181,MATCH(C5438,Products!$A$2:$A$181,0))</f>
        <v>346.06</v>
      </c>
      <c r="I5438" s="12" t="str">
        <f aca="false">INDEX(Orders!$G$2:$G$3525,MATCH(B5438,Orders!$A$2:$A$3525,0))</f>
        <v>Delivered</v>
      </c>
      <c r="J5438" s="16" t="n">
        <f aca="false">D5438*E5438*(1-F5438/100)</f>
        <v>1764.15</v>
      </c>
      <c r="K5438" s="16" t="n">
        <f aca="false">D5438*H5438</f>
        <v>1038.18</v>
      </c>
      <c r="L5438" s="16" t="n">
        <f aca="false">J5438-K5438</f>
        <v>725.97</v>
      </c>
    </row>
    <row r="5439" customFormat="false" ht="15" hidden="false" customHeight="false" outlineLevel="0" collapsed="false">
      <c r="A5439" s="12" t="n">
        <v>5438</v>
      </c>
      <c r="B5439" s="12" t="n">
        <v>2863</v>
      </c>
      <c r="C5439" s="12" t="n">
        <v>158</v>
      </c>
      <c r="D5439" s="12" t="n">
        <v>1</v>
      </c>
      <c r="E5439" s="16" t="n">
        <v>779</v>
      </c>
      <c r="F5439" s="12" t="n">
        <v>0</v>
      </c>
      <c r="G5439" s="12" t="str">
        <f aca="false">INDEX(Products!$C$2:$C$181,MATCH(C5439,Products!$A$2:$A$181,0))</f>
        <v>Books &amp; Stationery</v>
      </c>
      <c r="H5439" s="16" t="n">
        <f aca="false">INDEX(Products!$E$2:$E$181,MATCH(C5439,Products!$A$2:$A$181,0))</f>
        <v>536.88</v>
      </c>
      <c r="I5439" s="12" t="str">
        <f aca="false">INDEX(Orders!$G$2:$G$3525,MATCH(B5439,Orders!$A$2:$A$3525,0))</f>
        <v>Delivered</v>
      </c>
      <c r="J5439" s="16" t="n">
        <f aca="false">D5439*E5439*(1-F5439/100)</f>
        <v>779</v>
      </c>
      <c r="K5439" s="16" t="n">
        <f aca="false">D5439*H5439</f>
        <v>536.88</v>
      </c>
      <c r="L5439" s="16" t="n">
        <f aca="false">J5439-K5439</f>
        <v>242.12</v>
      </c>
    </row>
    <row r="5440" customFormat="false" ht="15" hidden="false" customHeight="false" outlineLevel="0" collapsed="false">
      <c r="A5440" s="12" t="n">
        <v>5439</v>
      </c>
      <c r="B5440" s="12" t="n">
        <v>2864</v>
      </c>
      <c r="C5440" s="12" t="n">
        <v>156</v>
      </c>
      <c r="D5440" s="12" t="n">
        <v>1</v>
      </c>
      <c r="E5440" s="16" t="n">
        <v>459</v>
      </c>
      <c r="F5440" s="12" t="n">
        <v>0</v>
      </c>
      <c r="G5440" s="12" t="str">
        <f aca="false">INDEX(Products!$C$2:$C$181,MATCH(C5440,Products!$A$2:$A$181,0))</f>
        <v>Books &amp; Stationery</v>
      </c>
      <c r="H5440" s="16" t="n">
        <f aca="false">INDEX(Products!$E$2:$E$181,MATCH(C5440,Products!$A$2:$A$181,0))</f>
        <v>259.65</v>
      </c>
      <c r="I5440" s="12" t="str">
        <f aca="false">INDEX(Orders!$G$2:$G$3525,MATCH(B5440,Orders!$A$2:$A$3525,0))</f>
        <v>Delivered</v>
      </c>
      <c r="J5440" s="16" t="n">
        <f aca="false">D5440*E5440*(1-F5440/100)</f>
        <v>459</v>
      </c>
      <c r="K5440" s="16" t="n">
        <f aca="false">D5440*H5440</f>
        <v>259.65</v>
      </c>
      <c r="L5440" s="16" t="n">
        <f aca="false">J5440-K5440</f>
        <v>199.35</v>
      </c>
    </row>
    <row r="5441" customFormat="false" ht="15" hidden="false" customHeight="false" outlineLevel="0" collapsed="false">
      <c r="A5441" s="12" t="n">
        <v>5440</v>
      </c>
      <c r="B5441" s="12" t="n">
        <v>2865</v>
      </c>
      <c r="C5441" s="12" t="n">
        <v>31</v>
      </c>
      <c r="D5441" s="12" t="n">
        <v>1</v>
      </c>
      <c r="E5441" s="16" t="n">
        <v>2199</v>
      </c>
      <c r="F5441" s="12" t="n">
        <v>0</v>
      </c>
      <c r="G5441" s="12" t="str">
        <f aca="false">INDEX(Products!$C$2:$C$181,MATCH(C5441,Products!$A$2:$A$181,0))</f>
        <v>Home &amp; Kitchen</v>
      </c>
      <c r="H5441" s="16" t="n">
        <f aca="false">INDEX(Products!$E$2:$E$181,MATCH(C5441,Products!$A$2:$A$181,0))</f>
        <v>1328.79</v>
      </c>
      <c r="I5441" s="12" t="str">
        <f aca="false">INDEX(Orders!$G$2:$G$3525,MATCH(B5441,Orders!$A$2:$A$3525,0))</f>
        <v>Returned</v>
      </c>
      <c r="J5441" s="16" t="n">
        <f aca="false">D5441*E5441*(1-F5441/100)</f>
        <v>2199</v>
      </c>
      <c r="K5441" s="16" t="n">
        <f aca="false">D5441*H5441</f>
        <v>1328.79</v>
      </c>
      <c r="L5441" s="16" t="n">
        <f aca="false">J5441-K5441</f>
        <v>870.21</v>
      </c>
    </row>
    <row r="5442" customFormat="false" ht="15" hidden="false" customHeight="false" outlineLevel="0" collapsed="false">
      <c r="A5442" s="12" t="n">
        <v>5441</v>
      </c>
      <c r="B5442" s="12" t="n">
        <v>2866</v>
      </c>
      <c r="C5442" s="12" t="n">
        <v>94</v>
      </c>
      <c r="D5442" s="12" t="n">
        <v>1</v>
      </c>
      <c r="E5442" s="16" t="n">
        <v>1509</v>
      </c>
      <c r="F5442" s="12" t="n">
        <v>5</v>
      </c>
      <c r="G5442" s="12" t="str">
        <f aca="false">INDEX(Products!$C$2:$C$181,MATCH(C5442,Products!$A$2:$A$181,0))</f>
        <v>Beauty</v>
      </c>
      <c r="H5442" s="16" t="n">
        <f aca="false">INDEX(Products!$E$2:$E$181,MATCH(C5442,Products!$A$2:$A$181,0))</f>
        <v>997.51</v>
      </c>
      <c r="I5442" s="12" t="str">
        <f aca="false">INDEX(Orders!$G$2:$G$3525,MATCH(B5442,Orders!$A$2:$A$3525,0))</f>
        <v>Delivered</v>
      </c>
      <c r="J5442" s="16" t="n">
        <f aca="false">D5442*E5442*(1-F5442/100)</f>
        <v>1433.55</v>
      </c>
      <c r="K5442" s="16" t="n">
        <f aca="false">D5442*H5442</f>
        <v>997.51</v>
      </c>
      <c r="L5442" s="16" t="n">
        <f aca="false">J5442-K5442</f>
        <v>436.04</v>
      </c>
    </row>
    <row r="5443" customFormat="false" ht="15" hidden="false" customHeight="false" outlineLevel="0" collapsed="false">
      <c r="A5443" s="12" t="n">
        <v>5442</v>
      </c>
      <c r="B5443" s="12" t="n">
        <v>2866</v>
      </c>
      <c r="C5443" s="12" t="n">
        <v>171</v>
      </c>
      <c r="D5443" s="12" t="n">
        <v>1</v>
      </c>
      <c r="E5443" s="16" t="n">
        <v>499</v>
      </c>
      <c r="F5443" s="12" t="n">
        <v>10</v>
      </c>
      <c r="G5443" s="12" t="str">
        <f aca="false">INDEX(Products!$C$2:$C$181,MATCH(C5443,Products!$A$2:$A$181,0))</f>
        <v>Books &amp; Stationery</v>
      </c>
      <c r="H5443" s="16" t="n">
        <f aca="false">INDEX(Products!$E$2:$E$181,MATCH(C5443,Products!$A$2:$A$181,0))</f>
        <v>321.7</v>
      </c>
      <c r="I5443" s="12" t="str">
        <f aca="false">INDEX(Orders!$G$2:$G$3525,MATCH(B5443,Orders!$A$2:$A$3525,0))</f>
        <v>Delivered</v>
      </c>
      <c r="J5443" s="16" t="n">
        <f aca="false">D5443*E5443*(1-F5443/100)</f>
        <v>449.1</v>
      </c>
      <c r="K5443" s="16" t="n">
        <f aca="false">D5443*H5443</f>
        <v>321.7</v>
      </c>
      <c r="L5443" s="16" t="n">
        <f aca="false">J5443-K5443</f>
        <v>127.4</v>
      </c>
    </row>
    <row r="5444" customFormat="false" ht="15" hidden="false" customHeight="false" outlineLevel="0" collapsed="false">
      <c r="A5444" s="12" t="n">
        <v>5443</v>
      </c>
      <c r="B5444" s="12" t="n">
        <v>2866</v>
      </c>
      <c r="C5444" s="12" t="n">
        <v>17</v>
      </c>
      <c r="D5444" s="12" t="n">
        <v>1</v>
      </c>
      <c r="E5444" s="16" t="n">
        <v>1149</v>
      </c>
      <c r="F5444" s="12" t="n">
        <v>0</v>
      </c>
      <c r="G5444" s="12" t="str">
        <f aca="false">INDEX(Products!$C$2:$C$181,MATCH(C5444,Products!$A$2:$A$181,0))</f>
        <v>Electronics</v>
      </c>
      <c r="H5444" s="16" t="n">
        <f aca="false">INDEX(Products!$E$2:$E$181,MATCH(C5444,Products!$A$2:$A$181,0))</f>
        <v>850</v>
      </c>
      <c r="I5444" s="12" t="str">
        <f aca="false">INDEX(Orders!$G$2:$G$3525,MATCH(B5444,Orders!$A$2:$A$3525,0))</f>
        <v>Delivered</v>
      </c>
      <c r="J5444" s="16" t="n">
        <f aca="false">D5444*E5444*(1-F5444/100)</f>
        <v>1149</v>
      </c>
      <c r="K5444" s="16" t="n">
        <f aca="false">D5444*H5444</f>
        <v>850</v>
      </c>
      <c r="L5444" s="16" t="n">
        <f aca="false">J5444-K5444</f>
        <v>299</v>
      </c>
    </row>
    <row r="5445" customFormat="false" ht="15" hidden="false" customHeight="false" outlineLevel="0" collapsed="false">
      <c r="A5445" s="12" t="n">
        <v>5444</v>
      </c>
      <c r="B5445" s="12" t="n">
        <v>2867</v>
      </c>
      <c r="C5445" s="12" t="n">
        <v>33</v>
      </c>
      <c r="D5445" s="12" t="n">
        <v>1</v>
      </c>
      <c r="E5445" s="16" t="n">
        <v>1699</v>
      </c>
      <c r="F5445" s="12" t="n">
        <v>0</v>
      </c>
      <c r="G5445" s="12" t="str">
        <f aca="false">INDEX(Products!$C$2:$C$181,MATCH(C5445,Products!$A$2:$A$181,0))</f>
        <v>Home &amp; Kitchen</v>
      </c>
      <c r="H5445" s="16" t="n">
        <f aca="false">INDEX(Products!$E$2:$E$181,MATCH(C5445,Products!$A$2:$A$181,0))</f>
        <v>1118.86</v>
      </c>
      <c r="I5445" s="12" t="str">
        <f aca="false">INDEX(Orders!$G$2:$G$3525,MATCH(B5445,Orders!$A$2:$A$3525,0))</f>
        <v>Cancelled</v>
      </c>
      <c r="J5445" s="16" t="n">
        <f aca="false">D5445*E5445*(1-F5445/100)</f>
        <v>1699</v>
      </c>
      <c r="K5445" s="16" t="n">
        <f aca="false">D5445*H5445</f>
        <v>1118.86</v>
      </c>
      <c r="L5445" s="16" t="n">
        <f aca="false">J5445-K5445</f>
        <v>580.14</v>
      </c>
    </row>
    <row r="5446" customFormat="false" ht="15" hidden="false" customHeight="false" outlineLevel="0" collapsed="false">
      <c r="A5446" s="12" t="n">
        <v>5445</v>
      </c>
      <c r="B5446" s="12" t="n">
        <v>2868</v>
      </c>
      <c r="C5446" s="12" t="n">
        <v>44</v>
      </c>
      <c r="D5446" s="12" t="n">
        <v>1</v>
      </c>
      <c r="E5446" s="16" t="n">
        <v>3769</v>
      </c>
      <c r="F5446" s="12" t="n">
        <v>15</v>
      </c>
      <c r="G5446" s="12" t="str">
        <f aca="false">INDEX(Products!$C$2:$C$181,MATCH(C5446,Products!$A$2:$A$181,0))</f>
        <v>Home &amp; Kitchen</v>
      </c>
      <c r="H5446" s="16" t="n">
        <f aca="false">INDEX(Products!$E$2:$E$181,MATCH(C5446,Products!$A$2:$A$181,0))</f>
        <v>2553.54</v>
      </c>
      <c r="I5446" s="12" t="str">
        <f aca="false">INDEX(Orders!$G$2:$G$3525,MATCH(B5446,Orders!$A$2:$A$3525,0))</f>
        <v>Delivered</v>
      </c>
      <c r="J5446" s="16" t="n">
        <f aca="false">D5446*E5446*(1-F5446/100)</f>
        <v>3203.65</v>
      </c>
      <c r="K5446" s="16" t="n">
        <f aca="false">D5446*H5446</f>
        <v>2553.54</v>
      </c>
      <c r="L5446" s="16" t="n">
        <f aca="false">J5446-K5446</f>
        <v>650.11</v>
      </c>
    </row>
    <row r="5447" customFormat="false" ht="15" hidden="false" customHeight="false" outlineLevel="0" collapsed="false">
      <c r="A5447" s="12" t="n">
        <v>5446</v>
      </c>
      <c r="B5447" s="12" t="n">
        <v>2868</v>
      </c>
      <c r="C5447" s="12" t="n">
        <v>137</v>
      </c>
      <c r="D5447" s="12" t="n">
        <v>1</v>
      </c>
      <c r="E5447" s="16" t="n">
        <v>3509</v>
      </c>
      <c r="F5447" s="12" t="n">
        <v>5</v>
      </c>
      <c r="G5447" s="12" t="str">
        <f aca="false">INDEX(Products!$C$2:$C$181,MATCH(C5447,Products!$A$2:$A$181,0))</f>
        <v>Sports &amp; Fitness</v>
      </c>
      <c r="H5447" s="16" t="n">
        <f aca="false">INDEX(Products!$E$2:$E$181,MATCH(C5447,Products!$A$2:$A$181,0))</f>
        <v>2570.86</v>
      </c>
      <c r="I5447" s="12" t="str">
        <f aca="false">INDEX(Orders!$G$2:$G$3525,MATCH(B5447,Orders!$A$2:$A$3525,0))</f>
        <v>Delivered</v>
      </c>
      <c r="J5447" s="16" t="n">
        <f aca="false">D5447*E5447*(1-F5447/100)</f>
        <v>3333.55</v>
      </c>
      <c r="K5447" s="16" t="n">
        <f aca="false">D5447*H5447</f>
        <v>2570.86</v>
      </c>
      <c r="L5447" s="16" t="n">
        <f aca="false">J5447-K5447</f>
        <v>762.69</v>
      </c>
    </row>
    <row r="5448" customFormat="false" ht="15" hidden="false" customHeight="false" outlineLevel="0" collapsed="false">
      <c r="A5448" s="12" t="n">
        <v>5447</v>
      </c>
      <c r="B5448" s="12" t="n">
        <v>2868</v>
      </c>
      <c r="C5448" s="12" t="n">
        <v>46</v>
      </c>
      <c r="D5448" s="12" t="n">
        <v>1</v>
      </c>
      <c r="E5448" s="16" t="n">
        <v>959</v>
      </c>
      <c r="F5448" s="12" t="n">
        <v>15</v>
      </c>
      <c r="G5448" s="12" t="str">
        <f aca="false">INDEX(Products!$C$2:$C$181,MATCH(C5448,Products!$A$2:$A$181,0))</f>
        <v>Home &amp; Kitchen</v>
      </c>
      <c r="H5448" s="16" t="n">
        <f aca="false">INDEX(Products!$E$2:$E$181,MATCH(C5448,Products!$A$2:$A$181,0))</f>
        <v>664.25</v>
      </c>
      <c r="I5448" s="12" t="str">
        <f aca="false">INDEX(Orders!$G$2:$G$3525,MATCH(B5448,Orders!$A$2:$A$3525,0))</f>
        <v>Delivered</v>
      </c>
      <c r="J5448" s="16" t="n">
        <f aca="false">D5448*E5448*(1-F5448/100)</f>
        <v>815.15</v>
      </c>
      <c r="K5448" s="16" t="n">
        <f aca="false">D5448*H5448</f>
        <v>664.25</v>
      </c>
      <c r="L5448" s="16" t="n">
        <f aca="false">J5448-K5448</f>
        <v>150.9</v>
      </c>
    </row>
    <row r="5449" customFormat="false" ht="15" hidden="false" customHeight="false" outlineLevel="0" collapsed="false">
      <c r="A5449" s="12" t="n">
        <v>5448</v>
      </c>
      <c r="B5449" s="12" t="n">
        <v>2868</v>
      </c>
      <c r="C5449" s="12" t="n">
        <v>72</v>
      </c>
      <c r="D5449" s="12" t="n">
        <v>1</v>
      </c>
      <c r="E5449" s="16" t="n">
        <v>1649</v>
      </c>
      <c r="F5449" s="12" t="n">
        <v>5</v>
      </c>
      <c r="G5449" s="12" t="str">
        <f aca="false">INDEX(Products!$C$2:$C$181,MATCH(C5449,Products!$A$2:$A$181,0))</f>
        <v>Fashion</v>
      </c>
      <c r="H5449" s="16" t="n">
        <f aca="false">INDEX(Products!$E$2:$E$181,MATCH(C5449,Products!$A$2:$A$181,0))</f>
        <v>1006.18</v>
      </c>
      <c r="I5449" s="12" t="str">
        <f aca="false">INDEX(Orders!$G$2:$G$3525,MATCH(B5449,Orders!$A$2:$A$3525,0))</f>
        <v>Delivered</v>
      </c>
      <c r="J5449" s="16" t="n">
        <f aca="false">D5449*E5449*(1-F5449/100)</f>
        <v>1566.55</v>
      </c>
      <c r="K5449" s="16" t="n">
        <f aca="false">D5449*H5449</f>
        <v>1006.18</v>
      </c>
      <c r="L5449" s="16" t="n">
        <f aca="false">J5449-K5449</f>
        <v>560.37</v>
      </c>
    </row>
    <row r="5450" customFormat="false" ht="15" hidden="false" customHeight="false" outlineLevel="0" collapsed="false">
      <c r="A5450" s="12" t="n">
        <v>5449</v>
      </c>
      <c r="B5450" s="12" t="n">
        <v>2869</v>
      </c>
      <c r="C5450" s="12" t="n">
        <v>173</v>
      </c>
      <c r="D5450" s="12" t="n">
        <v>1</v>
      </c>
      <c r="E5450" s="16" t="n">
        <v>429</v>
      </c>
      <c r="F5450" s="12" t="n">
        <v>5</v>
      </c>
      <c r="G5450" s="12" t="str">
        <f aca="false">INDEX(Products!$C$2:$C$181,MATCH(C5450,Products!$A$2:$A$181,0))</f>
        <v>Books &amp; Stationery</v>
      </c>
      <c r="H5450" s="16" t="n">
        <f aca="false">INDEX(Products!$E$2:$E$181,MATCH(C5450,Products!$A$2:$A$181,0))</f>
        <v>288.79</v>
      </c>
      <c r="I5450" s="12" t="str">
        <f aca="false">INDEX(Orders!$G$2:$G$3525,MATCH(B5450,Orders!$A$2:$A$3525,0))</f>
        <v>Delivered</v>
      </c>
      <c r="J5450" s="16" t="n">
        <f aca="false">D5450*E5450*(1-F5450/100)</f>
        <v>407.55</v>
      </c>
      <c r="K5450" s="16" t="n">
        <f aca="false">D5450*H5450</f>
        <v>288.79</v>
      </c>
      <c r="L5450" s="16" t="n">
        <f aca="false">J5450-K5450</f>
        <v>118.76</v>
      </c>
    </row>
    <row r="5451" customFormat="false" ht="15" hidden="false" customHeight="false" outlineLevel="0" collapsed="false">
      <c r="A5451" s="12" t="n">
        <v>5450</v>
      </c>
      <c r="B5451" s="12" t="n">
        <v>2869</v>
      </c>
      <c r="C5451" s="12" t="n">
        <v>47</v>
      </c>
      <c r="D5451" s="12" t="n">
        <v>1</v>
      </c>
      <c r="E5451" s="16" t="n">
        <v>3909</v>
      </c>
      <c r="F5451" s="12" t="n">
        <v>10</v>
      </c>
      <c r="G5451" s="12" t="str">
        <f aca="false">INDEX(Products!$C$2:$C$181,MATCH(C5451,Products!$A$2:$A$181,0))</f>
        <v>Home &amp; Kitchen</v>
      </c>
      <c r="H5451" s="16" t="n">
        <f aca="false">INDEX(Products!$E$2:$E$181,MATCH(C5451,Products!$A$2:$A$181,0))</f>
        <v>2588.76</v>
      </c>
      <c r="I5451" s="12" t="str">
        <f aca="false">INDEX(Orders!$G$2:$G$3525,MATCH(B5451,Orders!$A$2:$A$3525,0))</f>
        <v>Delivered</v>
      </c>
      <c r="J5451" s="16" t="n">
        <f aca="false">D5451*E5451*(1-F5451/100)</f>
        <v>3518.1</v>
      </c>
      <c r="K5451" s="16" t="n">
        <f aca="false">D5451*H5451</f>
        <v>2588.76</v>
      </c>
      <c r="L5451" s="16" t="n">
        <f aca="false">J5451-K5451</f>
        <v>929.34</v>
      </c>
    </row>
    <row r="5452" customFormat="false" ht="15" hidden="false" customHeight="false" outlineLevel="0" collapsed="false">
      <c r="A5452" s="12" t="n">
        <v>5451</v>
      </c>
      <c r="B5452" s="12" t="n">
        <v>2870</v>
      </c>
      <c r="C5452" s="12" t="n">
        <v>168</v>
      </c>
      <c r="D5452" s="12" t="n">
        <v>1</v>
      </c>
      <c r="E5452" s="16" t="n">
        <v>149</v>
      </c>
      <c r="F5452" s="12" t="n">
        <v>0</v>
      </c>
      <c r="G5452" s="12" t="str">
        <f aca="false">INDEX(Products!$C$2:$C$181,MATCH(C5452,Products!$A$2:$A$181,0))</f>
        <v>Books &amp; Stationery</v>
      </c>
      <c r="H5452" s="16" t="n">
        <f aca="false">INDEX(Products!$E$2:$E$181,MATCH(C5452,Products!$A$2:$A$181,0))</f>
        <v>83.16</v>
      </c>
      <c r="I5452" s="12" t="str">
        <f aca="false">INDEX(Orders!$G$2:$G$3525,MATCH(B5452,Orders!$A$2:$A$3525,0))</f>
        <v>Delivered</v>
      </c>
      <c r="J5452" s="16" t="n">
        <f aca="false">D5452*E5452*(1-F5452/100)</f>
        <v>149</v>
      </c>
      <c r="K5452" s="16" t="n">
        <f aca="false">D5452*H5452</f>
        <v>83.16</v>
      </c>
      <c r="L5452" s="16" t="n">
        <f aca="false">J5452-K5452</f>
        <v>65.84</v>
      </c>
    </row>
    <row r="5453" customFormat="false" ht="15" hidden="false" customHeight="false" outlineLevel="0" collapsed="false">
      <c r="A5453" s="12" t="n">
        <v>5452</v>
      </c>
      <c r="B5453" s="12" t="n">
        <v>2870</v>
      </c>
      <c r="C5453" s="12" t="n">
        <v>102</v>
      </c>
      <c r="D5453" s="12" t="n">
        <v>1</v>
      </c>
      <c r="E5453" s="16" t="n">
        <v>429</v>
      </c>
      <c r="F5453" s="12" t="n">
        <v>0</v>
      </c>
      <c r="G5453" s="12" t="str">
        <f aca="false">INDEX(Products!$C$2:$C$181,MATCH(C5453,Products!$A$2:$A$181,0))</f>
        <v>Beauty</v>
      </c>
      <c r="H5453" s="16" t="n">
        <f aca="false">INDEX(Products!$E$2:$E$181,MATCH(C5453,Products!$A$2:$A$181,0))</f>
        <v>313.05</v>
      </c>
      <c r="I5453" s="12" t="str">
        <f aca="false">INDEX(Orders!$G$2:$G$3525,MATCH(B5453,Orders!$A$2:$A$3525,0))</f>
        <v>Delivered</v>
      </c>
      <c r="J5453" s="16" t="n">
        <f aca="false">D5453*E5453*(1-F5453/100)</f>
        <v>429</v>
      </c>
      <c r="K5453" s="16" t="n">
        <f aca="false">D5453*H5453</f>
        <v>313.05</v>
      </c>
      <c r="L5453" s="16" t="n">
        <f aca="false">J5453-K5453</f>
        <v>115.95</v>
      </c>
    </row>
    <row r="5454" customFormat="false" ht="15" hidden="false" customHeight="false" outlineLevel="0" collapsed="false">
      <c r="A5454" s="12" t="n">
        <v>5453</v>
      </c>
      <c r="B5454" s="12" t="n">
        <v>2871</v>
      </c>
      <c r="C5454" s="12" t="n">
        <v>68</v>
      </c>
      <c r="D5454" s="12" t="n">
        <v>1</v>
      </c>
      <c r="E5454" s="16" t="n">
        <v>2859</v>
      </c>
      <c r="F5454" s="12" t="n">
        <v>0</v>
      </c>
      <c r="G5454" s="12" t="str">
        <f aca="false">INDEX(Products!$C$2:$C$181,MATCH(C5454,Products!$A$2:$A$181,0))</f>
        <v>Fashion</v>
      </c>
      <c r="H5454" s="16" t="n">
        <f aca="false">INDEX(Products!$E$2:$E$181,MATCH(C5454,Products!$A$2:$A$181,0))</f>
        <v>1757.26</v>
      </c>
      <c r="I5454" s="12" t="str">
        <f aca="false">INDEX(Orders!$G$2:$G$3525,MATCH(B5454,Orders!$A$2:$A$3525,0))</f>
        <v>Delivered</v>
      </c>
      <c r="J5454" s="16" t="n">
        <f aca="false">D5454*E5454*(1-F5454/100)</f>
        <v>2859</v>
      </c>
      <c r="K5454" s="16" t="n">
        <f aca="false">D5454*H5454</f>
        <v>1757.26</v>
      </c>
      <c r="L5454" s="16" t="n">
        <f aca="false">J5454-K5454</f>
        <v>1101.74</v>
      </c>
    </row>
    <row r="5455" customFormat="false" ht="15" hidden="false" customHeight="false" outlineLevel="0" collapsed="false">
      <c r="A5455" s="12" t="n">
        <v>5454</v>
      </c>
      <c r="B5455" s="12" t="n">
        <v>2872</v>
      </c>
      <c r="C5455" s="12" t="n">
        <v>136</v>
      </c>
      <c r="D5455" s="12" t="n">
        <v>1</v>
      </c>
      <c r="E5455" s="16" t="n">
        <v>3299</v>
      </c>
      <c r="F5455" s="12" t="n">
        <v>20</v>
      </c>
      <c r="G5455" s="12" t="str">
        <f aca="false">INDEX(Products!$C$2:$C$181,MATCH(C5455,Products!$A$2:$A$181,0))</f>
        <v>Sports &amp; Fitness</v>
      </c>
      <c r="H5455" s="16" t="n">
        <f aca="false">INDEX(Products!$E$2:$E$181,MATCH(C5455,Products!$A$2:$A$181,0))</f>
        <v>2348.96</v>
      </c>
      <c r="I5455" s="12" t="str">
        <f aca="false">INDEX(Orders!$G$2:$G$3525,MATCH(B5455,Orders!$A$2:$A$3525,0))</f>
        <v>Cancelled</v>
      </c>
      <c r="J5455" s="16" t="n">
        <f aca="false">D5455*E5455*(1-F5455/100)</f>
        <v>2639.2</v>
      </c>
      <c r="K5455" s="16" t="n">
        <f aca="false">D5455*H5455</f>
        <v>2348.96</v>
      </c>
      <c r="L5455" s="16" t="n">
        <f aca="false">J5455-K5455</f>
        <v>290.24</v>
      </c>
    </row>
    <row r="5456" customFormat="false" ht="15" hidden="false" customHeight="false" outlineLevel="0" collapsed="false">
      <c r="A5456" s="12" t="n">
        <v>5455</v>
      </c>
      <c r="B5456" s="12" t="n">
        <v>2872</v>
      </c>
      <c r="C5456" s="12" t="n">
        <v>101</v>
      </c>
      <c r="D5456" s="12" t="n">
        <v>1</v>
      </c>
      <c r="E5456" s="16" t="n">
        <v>1219</v>
      </c>
      <c r="F5456" s="12" t="n">
        <v>0</v>
      </c>
      <c r="G5456" s="12" t="str">
        <f aca="false">INDEX(Products!$C$2:$C$181,MATCH(C5456,Products!$A$2:$A$181,0))</f>
        <v>Beauty</v>
      </c>
      <c r="H5456" s="16" t="n">
        <f aca="false">INDEX(Products!$E$2:$E$181,MATCH(C5456,Products!$A$2:$A$181,0))</f>
        <v>690.96</v>
      </c>
      <c r="I5456" s="12" t="str">
        <f aca="false">INDEX(Orders!$G$2:$G$3525,MATCH(B5456,Orders!$A$2:$A$3525,0))</f>
        <v>Cancelled</v>
      </c>
      <c r="J5456" s="16" t="n">
        <f aca="false">D5456*E5456*(1-F5456/100)</f>
        <v>1219</v>
      </c>
      <c r="K5456" s="16" t="n">
        <f aca="false">D5456*H5456</f>
        <v>690.96</v>
      </c>
      <c r="L5456" s="16" t="n">
        <f aca="false">J5456-K5456</f>
        <v>528.04</v>
      </c>
    </row>
    <row r="5457" customFormat="false" ht="15" hidden="false" customHeight="false" outlineLevel="0" collapsed="false">
      <c r="A5457" s="12" t="n">
        <v>5456</v>
      </c>
      <c r="B5457" s="12" t="n">
        <v>2872</v>
      </c>
      <c r="C5457" s="12" t="n">
        <v>175</v>
      </c>
      <c r="D5457" s="12" t="n">
        <v>1</v>
      </c>
      <c r="E5457" s="16" t="n">
        <v>409</v>
      </c>
      <c r="F5457" s="12" t="n">
        <v>5</v>
      </c>
      <c r="G5457" s="12" t="str">
        <f aca="false">INDEX(Products!$C$2:$C$181,MATCH(C5457,Products!$A$2:$A$181,0))</f>
        <v>Books &amp; Stationery</v>
      </c>
      <c r="H5457" s="16" t="n">
        <f aca="false">INDEX(Products!$E$2:$E$181,MATCH(C5457,Products!$A$2:$A$181,0))</f>
        <v>276.15</v>
      </c>
      <c r="I5457" s="12" t="str">
        <f aca="false">INDEX(Orders!$G$2:$G$3525,MATCH(B5457,Orders!$A$2:$A$3525,0))</f>
        <v>Cancelled</v>
      </c>
      <c r="J5457" s="16" t="n">
        <f aca="false">D5457*E5457*(1-F5457/100)</f>
        <v>388.55</v>
      </c>
      <c r="K5457" s="16" t="n">
        <f aca="false">D5457*H5457</f>
        <v>276.15</v>
      </c>
      <c r="L5457" s="16" t="n">
        <f aca="false">J5457-K5457</f>
        <v>112.4</v>
      </c>
    </row>
    <row r="5458" customFormat="false" ht="15" hidden="false" customHeight="false" outlineLevel="0" collapsed="false">
      <c r="A5458" s="12" t="n">
        <v>5457</v>
      </c>
      <c r="B5458" s="12" t="n">
        <v>2872</v>
      </c>
      <c r="C5458" s="12" t="n">
        <v>155</v>
      </c>
      <c r="D5458" s="12" t="n">
        <v>1</v>
      </c>
      <c r="E5458" s="16" t="n">
        <v>749</v>
      </c>
      <c r="F5458" s="12" t="n">
        <v>20</v>
      </c>
      <c r="G5458" s="12" t="str">
        <f aca="false">INDEX(Products!$C$2:$C$181,MATCH(C5458,Products!$A$2:$A$181,0))</f>
        <v>Books &amp; Stationery</v>
      </c>
      <c r="H5458" s="16" t="n">
        <f aca="false">INDEX(Products!$E$2:$E$181,MATCH(C5458,Products!$A$2:$A$181,0))</f>
        <v>452.52</v>
      </c>
      <c r="I5458" s="12" t="str">
        <f aca="false">INDEX(Orders!$G$2:$G$3525,MATCH(B5458,Orders!$A$2:$A$3525,0))</f>
        <v>Cancelled</v>
      </c>
      <c r="J5458" s="16" t="n">
        <f aca="false">D5458*E5458*(1-F5458/100)</f>
        <v>599.2</v>
      </c>
      <c r="K5458" s="16" t="n">
        <f aca="false">D5458*H5458</f>
        <v>452.52</v>
      </c>
      <c r="L5458" s="16" t="n">
        <f aca="false">J5458-K5458</f>
        <v>146.68</v>
      </c>
    </row>
    <row r="5459" customFormat="false" ht="15" hidden="false" customHeight="false" outlineLevel="0" collapsed="false">
      <c r="A5459" s="12" t="n">
        <v>5458</v>
      </c>
      <c r="B5459" s="12" t="n">
        <v>2873</v>
      </c>
      <c r="C5459" s="12" t="n">
        <v>127</v>
      </c>
      <c r="D5459" s="12" t="n">
        <v>1</v>
      </c>
      <c r="E5459" s="16" t="n">
        <v>3449</v>
      </c>
      <c r="F5459" s="12" t="n">
        <v>0</v>
      </c>
      <c r="G5459" s="12" t="str">
        <f aca="false">INDEX(Products!$C$2:$C$181,MATCH(C5459,Products!$A$2:$A$181,0))</f>
        <v>Sports &amp; Fitness</v>
      </c>
      <c r="H5459" s="16" t="n">
        <f aca="false">INDEX(Products!$E$2:$E$181,MATCH(C5459,Products!$A$2:$A$181,0))</f>
        <v>2115.56</v>
      </c>
      <c r="I5459" s="12" t="str">
        <f aca="false">INDEX(Orders!$G$2:$G$3525,MATCH(B5459,Orders!$A$2:$A$3525,0))</f>
        <v>Delivered</v>
      </c>
      <c r="J5459" s="16" t="n">
        <f aca="false">D5459*E5459*(1-F5459/100)</f>
        <v>3449</v>
      </c>
      <c r="K5459" s="16" t="n">
        <f aca="false">D5459*H5459</f>
        <v>2115.56</v>
      </c>
      <c r="L5459" s="16" t="n">
        <f aca="false">J5459-K5459</f>
        <v>1333.44</v>
      </c>
    </row>
    <row r="5460" customFormat="false" ht="15" hidden="false" customHeight="false" outlineLevel="0" collapsed="false">
      <c r="A5460" s="12" t="n">
        <v>5459</v>
      </c>
      <c r="B5460" s="12" t="n">
        <v>2873</v>
      </c>
      <c r="C5460" s="12" t="n">
        <v>163</v>
      </c>
      <c r="D5460" s="12" t="n">
        <v>2</v>
      </c>
      <c r="E5460" s="16" t="n">
        <v>869</v>
      </c>
      <c r="F5460" s="12" t="n">
        <v>0</v>
      </c>
      <c r="G5460" s="12" t="str">
        <f aca="false">INDEX(Products!$C$2:$C$181,MATCH(C5460,Products!$A$2:$A$181,0))</f>
        <v>Books &amp; Stationery</v>
      </c>
      <c r="H5460" s="16" t="n">
        <f aca="false">INDEX(Products!$E$2:$E$181,MATCH(C5460,Products!$A$2:$A$181,0))</f>
        <v>606.2</v>
      </c>
      <c r="I5460" s="12" t="str">
        <f aca="false">INDEX(Orders!$G$2:$G$3525,MATCH(B5460,Orders!$A$2:$A$3525,0))</f>
        <v>Delivered</v>
      </c>
      <c r="J5460" s="16" t="n">
        <f aca="false">D5460*E5460*(1-F5460/100)</f>
        <v>1738</v>
      </c>
      <c r="K5460" s="16" t="n">
        <f aca="false">D5460*H5460</f>
        <v>1212.4</v>
      </c>
      <c r="L5460" s="16" t="n">
        <f aca="false">J5460-K5460</f>
        <v>525.6</v>
      </c>
    </row>
    <row r="5461" customFormat="false" ht="15" hidden="false" customHeight="false" outlineLevel="0" collapsed="false">
      <c r="A5461" s="12" t="n">
        <v>5460</v>
      </c>
      <c r="B5461" s="12" t="n">
        <v>2874</v>
      </c>
      <c r="C5461" s="12" t="n">
        <v>169</v>
      </c>
      <c r="D5461" s="12" t="n">
        <v>1</v>
      </c>
      <c r="E5461" s="16" t="n">
        <v>789</v>
      </c>
      <c r="F5461" s="12" t="n">
        <v>0</v>
      </c>
      <c r="G5461" s="12" t="str">
        <f aca="false">INDEX(Products!$C$2:$C$181,MATCH(C5461,Products!$A$2:$A$181,0))</f>
        <v>Books &amp; Stationery</v>
      </c>
      <c r="H5461" s="16" t="n">
        <f aca="false">INDEX(Products!$E$2:$E$181,MATCH(C5461,Products!$A$2:$A$181,0))</f>
        <v>544.99</v>
      </c>
      <c r="I5461" s="12" t="str">
        <f aca="false">INDEX(Orders!$G$2:$G$3525,MATCH(B5461,Orders!$A$2:$A$3525,0))</f>
        <v>Cancelled</v>
      </c>
      <c r="J5461" s="16" t="n">
        <f aca="false">D5461*E5461*(1-F5461/100)</f>
        <v>789</v>
      </c>
      <c r="K5461" s="16" t="n">
        <f aca="false">D5461*H5461</f>
        <v>544.99</v>
      </c>
      <c r="L5461" s="16" t="n">
        <f aca="false">J5461-K5461</f>
        <v>244.01</v>
      </c>
    </row>
    <row r="5462" customFormat="false" ht="15" hidden="false" customHeight="false" outlineLevel="0" collapsed="false">
      <c r="A5462" s="12" t="n">
        <v>5461</v>
      </c>
      <c r="B5462" s="12" t="n">
        <v>2875</v>
      </c>
      <c r="C5462" s="12" t="n">
        <v>145</v>
      </c>
      <c r="D5462" s="12" t="n">
        <v>2</v>
      </c>
      <c r="E5462" s="16" t="n">
        <v>1329</v>
      </c>
      <c r="F5462" s="12" t="n">
        <v>0</v>
      </c>
      <c r="G5462" s="12" t="str">
        <f aca="false">INDEX(Products!$C$2:$C$181,MATCH(C5462,Products!$A$2:$A$181,0))</f>
        <v>Sports &amp; Fitness</v>
      </c>
      <c r="H5462" s="16" t="n">
        <f aca="false">INDEX(Products!$E$2:$E$181,MATCH(C5462,Products!$A$2:$A$181,0))</f>
        <v>887.99</v>
      </c>
      <c r="I5462" s="12" t="str">
        <f aca="false">INDEX(Orders!$G$2:$G$3525,MATCH(B5462,Orders!$A$2:$A$3525,0))</f>
        <v>Cancelled</v>
      </c>
      <c r="J5462" s="16" t="n">
        <f aca="false">D5462*E5462*(1-F5462/100)</f>
        <v>2658</v>
      </c>
      <c r="K5462" s="16" t="n">
        <f aca="false">D5462*H5462</f>
        <v>1775.98</v>
      </c>
      <c r="L5462" s="16" t="n">
        <f aca="false">J5462-K5462</f>
        <v>882.02</v>
      </c>
    </row>
    <row r="5463" customFormat="false" ht="15" hidden="false" customHeight="false" outlineLevel="0" collapsed="false">
      <c r="A5463" s="12" t="n">
        <v>5462</v>
      </c>
      <c r="B5463" s="12" t="n">
        <v>2875</v>
      </c>
      <c r="C5463" s="12" t="n">
        <v>3</v>
      </c>
      <c r="D5463" s="12" t="n">
        <v>1</v>
      </c>
      <c r="E5463" s="16" t="n">
        <v>1619</v>
      </c>
      <c r="F5463" s="12" t="n">
        <v>15</v>
      </c>
      <c r="G5463" s="12" t="str">
        <f aca="false">INDEX(Products!$C$2:$C$181,MATCH(C5463,Products!$A$2:$A$181,0))</f>
        <v>Electronics</v>
      </c>
      <c r="H5463" s="16" t="n">
        <f aca="false">INDEX(Products!$E$2:$E$181,MATCH(C5463,Products!$A$2:$A$181,0))</f>
        <v>940.96</v>
      </c>
      <c r="I5463" s="12" t="str">
        <f aca="false">INDEX(Orders!$G$2:$G$3525,MATCH(B5463,Orders!$A$2:$A$3525,0))</f>
        <v>Cancelled</v>
      </c>
      <c r="J5463" s="16" t="n">
        <f aca="false">D5463*E5463*(1-F5463/100)</f>
        <v>1376.15</v>
      </c>
      <c r="K5463" s="16" t="n">
        <f aca="false">D5463*H5463</f>
        <v>940.96</v>
      </c>
      <c r="L5463" s="16" t="n">
        <f aca="false">J5463-K5463</f>
        <v>435.19</v>
      </c>
    </row>
    <row r="5464" customFormat="false" ht="15" hidden="false" customHeight="false" outlineLevel="0" collapsed="false">
      <c r="A5464" s="12" t="n">
        <v>5463</v>
      </c>
      <c r="B5464" s="12" t="n">
        <v>2876</v>
      </c>
      <c r="C5464" s="12" t="n">
        <v>5</v>
      </c>
      <c r="D5464" s="12" t="n">
        <v>2</v>
      </c>
      <c r="E5464" s="16" t="n">
        <v>3939</v>
      </c>
      <c r="F5464" s="12" t="n">
        <v>0</v>
      </c>
      <c r="G5464" s="12" t="str">
        <f aca="false">INDEX(Products!$C$2:$C$181,MATCH(C5464,Products!$A$2:$A$181,0))</f>
        <v>Electronics</v>
      </c>
      <c r="H5464" s="16" t="n">
        <f aca="false">INDEX(Products!$E$2:$E$181,MATCH(C5464,Products!$A$2:$A$181,0))</f>
        <v>2724.27</v>
      </c>
      <c r="I5464" s="12" t="str">
        <f aca="false">INDEX(Orders!$G$2:$G$3525,MATCH(B5464,Orders!$A$2:$A$3525,0))</f>
        <v>Cancelled</v>
      </c>
      <c r="J5464" s="16" t="n">
        <f aca="false">D5464*E5464*(1-F5464/100)</f>
        <v>7878</v>
      </c>
      <c r="K5464" s="16" t="n">
        <f aca="false">D5464*H5464</f>
        <v>5448.54</v>
      </c>
      <c r="L5464" s="16" t="n">
        <f aca="false">J5464-K5464</f>
        <v>2429.46</v>
      </c>
    </row>
    <row r="5465" customFormat="false" ht="15" hidden="false" customHeight="false" outlineLevel="0" collapsed="false">
      <c r="A5465" s="12" t="n">
        <v>5464</v>
      </c>
      <c r="B5465" s="12" t="n">
        <v>2877</v>
      </c>
      <c r="C5465" s="12" t="n">
        <v>126</v>
      </c>
      <c r="D5465" s="12" t="n">
        <v>1</v>
      </c>
      <c r="E5465" s="16" t="n">
        <v>1359</v>
      </c>
      <c r="F5465" s="12" t="n">
        <v>5</v>
      </c>
      <c r="G5465" s="12" t="str">
        <f aca="false">INDEX(Products!$C$2:$C$181,MATCH(C5465,Products!$A$2:$A$181,0))</f>
        <v>Sports &amp; Fitness</v>
      </c>
      <c r="H5465" s="16" t="n">
        <f aca="false">INDEX(Products!$E$2:$E$181,MATCH(C5465,Products!$A$2:$A$181,0))</f>
        <v>852.12</v>
      </c>
      <c r="I5465" s="12" t="str">
        <f aca="false">INDEX(Orders!$G$2:$G$3525,MATCH(B5465,Orders!$A$2:$A$3525,0))</f>
        <v>Delivered</v>
      </c>
      <c r="J5465" s="16" t="n">
        <f aca="false">D5465*E5465*(1-F5465/100)</f>
        <v>1291.05</v>
      </c>
      <c r="K5465" s="16" t="n">
        <f aca="false">D5465*H5465</f>
        <v>852.12</v>
      </c>
      <c r="L5465" s="16" t="n">
        <f aca="false">J5465-K5465</f>
        <v>438.93</v>
      </c>
    </row>
    <row r="5466" customFormat="false" ht="15" hidden="false" customHeight="false" outlineLevel="0" collapsed="false">
      <c r="A5466" s="12" t="n">
        <v>5465</v>
      </c>
      <c r="B5466" s="12" t="n">
        <v>2878</v>
      </c>
      <c r="C5466" s="12" t="n">
        <v>107</v>
      </c>
      <c r="D5466" s="12" t="n">
        <v>1</v>
      </c>
      <c r="E5466" s="16" t="n">
        <v>1239</v>
      </c>
      <c r="F5466" s="12" t="n">
        <v>0</v>
      </c>
      <c r="G5466" s="12" t="str">
        <f aca="false">INDEX(Products!$C$2:$C$181,MATCH(C5466,Products!$A$2:$A$181,0))</f>
        <v>Beauty</v>
      </c>
      <c r="H5466" s="16" t="n">
        <f aca="false">INDEX(Products!$E$2:$E$181,MATCH(C5466,Products!$A$2:$A$181,0))</f>
        <v>737.02</v>
      </c>
      <c r="I5466" s="12" t="str">
        <f aca="false">INDEX(Orders!$G$2:$G$3525,MATCH(B5466,Orders!$A$2:$A$3525,0))</f>
        <v>Delivered</v>
      </c>
      <c r="J5466" s="16" t="n">
        <f aca="false">D5466*E5466*(1-F5466/100)</f>
        <v>1239</v>
      </c>
      <c r="K5466" s="16" t="n">
        <f aca="false">D5466*H5466</f>
        <v>737.02</v>
      </c>
      <c r="L5466" s="16" t="n">
        <f aca="false">J5466-K5466</f>
        <v>501.98</v>
      </c>
    </row>
    <row r="5467" customFormat="false" ht="15" hidden="false" customHeight="false" outlineLevel="0" collapsed="false">
      <c r="A5467" s="12" t="n">
        <v>5466</v>
      </c>
      <c r="B5467" s="12" t="n">
        <v>2878</v>
      </c>
      <c r="C5467" s="12" t="n">
        <v>13</v>
      </c>
      <c r="D5467" s="12" t="n">
        <v>3</v>
      </c>
      <c r="E5467" s="16" t="n">
        <v>3179</v>
      </c>
      <c r="F5467" s="12" t="n">
        <v>0</v>
      </c>
      <c r="G5467" s="12" t="str">
        <f aca="false">INDEX(Products!$C$2:$C$181,MATCH(C5467,Products!$A$2:$A$181,0))</f>
        <v>Electronics</v>
      </c>
      <c r="H5467" s="16" t="n">
        <f aca="false">INDEX(Products!$E$2:$E$181,MATCH(C5467,Products!$A$2:$A$181,0))</f>
        <v>2247.66</v>
      </c>
      <c r="I5467" s="12" t="str">
        <f aca="false">INDEX(Orders!$G$2:$G$3525,MATCH(B5467,Orders!$A$2:$A$3525,0))</f>
        <v>Delivered</v>
      </c>
      <c r="J5467" s="16" t="n">
        <f aca="false">D5467*E5467*(1-F5467/100)</f>
        <v>9537</v>
      </c>
      <c r="K5467" s="16" t="n">
        <f aca="false">D5467*H5467</f>
        <v>6742.98</v>
      </c>
      <c r="L5467" s="16" t="n">
        <f aca="false">J5467-K5467</f>
        <v>2794.02</v>
      </c>
    </row>
    <row r="5468" customFormat="false" ht="15" hidden="false" customHeight="false" outlineLevel="0" collapsed="false">
      <c r="A5468" s="12" t="n">
        <v>5467</v>
      </c>
      <c r="B5468" s="12" t="n">
        <v>2879</v>
      </c>
      <c r="C5468" s="12" t="n">
        <v>174</v>
      </c>
      <c r="D5468" s="12" t="n">
        <v>1</v>
      </c>
      <c r="E5468" s="16" t="n">
        <v>619</v>
      </c>
      <c r="F5468" s="12" t="n">
        <v>0</v>
      </c>
      <c r="G5468" s="12" t="str">
        <f aca="false">INDEX(Products!$C$2:$C$181,MATCH(C5468,Products!$A$2:$A$181,0))</f>
        <v>Books &amp; Stationery</v>
      </c>
      <c r="H5468" s="16" t="n">
        <f aca="false">INDEX(Products!$E$2:$E$181,MATCH(C5468,Products!$A$2:$A$181,0))</f>
        <v>346.06</v>
      </c>
      <c r="I5468" s="12" t="str">
        <f aca="false">INDEX(Orders!$G$2:$G$3525,MATCH(B5468,Orders!$A$2:$A$3525,0))</f>
        <v>Returned</v>
      </c>
      <c r="J5468" s="16" t="n">
        <f aca="false">D5468*E5468*(1-F5468/100)</f>
        <v>619</v>
      </c>
      <c r="K5468" s="16" t="n">
        <f aca="false">D5468*H5468</f>
        <v>346.06</v>
      </c>
      <c r="L5468" s="16" t="n">
        <f aca="false">J5468-K5468</f>
        <v>272.94</v>
      </c>
    </row>
    <row r="5469" customFormat="false" ht="15" hidden="false" customHeight="false" outlineLevel="0" collapsed="false">
      <c r="A5469" s="12" t="n">
        <v>5468</v>
      </c>
      <c r="B5469" s="12" t="n">
        <v>2880</v>
      </c>
      <c r="C5469" s="12" t="n">
        <v>166</v>
      </c>
      <c r="D5469" s="12" t="n">
        <v>1</v>
      </c>
      <c r="E5469" s="16" t="n">
        <v>389</v>
      </c>
      <c r="F5469" s="12" t="n">
        <v>0</v>
      </c>
      <c r="G5469" s="12" t="str">
        <f aca="false">INDEX(Products!$C$2:$C$181,MATCH(C5469,Products!$A$2:$A$181,0))</f>
        <v>Books &amp; Stationery</v>
      </c>
      <c r="H5469" s="16" t="n">
        <f aca="false">INDEX(Products!$E$2:$E$181,MATCH(C5469,Products!$A$2:$A$181,0))</f>
        <v>272.91</v>
      </c>
      <c r="I5469" s="12" t="str">
        <f aca="false">INDEX(Orders!$G$2:$G$3525,MATCH(B5469,Orders!$A$2:$A$3525,0))</f>
        <v>Delivered</v>
      </c>
      <c r="J5469" s="16" t="n">
        <f aca="false">D5469*E5469*(1-F5469/100)</f>
        <v>389</v>
      </c>
      <c r="K5469" s="16" t="n">
        <f aca="false">D5469*H5469</f>
        <v>272.91</v>
      </c>
      <c r="L5469" s="16" t="n">
        <f aca="false">J5469-K5469</f>
        <v>116.09</v>
      </c>
    </row>
    <row r="5470" customFormat="false" ht="15" hidden="false" customHeight="false" outlineLevel="0" collapsed="false">
      <c r="A5470" s="12" t="n">
        <v>5469</v>
      </c>
      <c r="B5470" s="12" t="n">
        <v>2880</v>
      </c>
      <c r="C5470" s="12" t="n">
        <v>119</v>
      </c>
      <c r="D5470" s="12" t="n">
        <v>1</v>
      </c>
      <c r="E5470" s="16" t="n">
        <v>619</v>
      </c>
      <c r="F5470" s="12" t="n">
        <v>10</v>
      </c>
      <c r="G5470" s="12" t="str">
        <f aca="false">INDEX(Products!$C$2:$C$181,MATCH(C5470,Products!$A$2:$A$181,0))</f>
        <v>Beauty</v>
      </c>
      <c r="H5470" s="16" t="n">
        <f aca="false">INDEX(Products!$E$2:$E$181,MATCH(C5470,Products!$A$2:$A$181,0))</f>
        <v>343.46</v>
      </c>
      <c r="I5470" s="12" t="str">
        <f aca="false">INDEX(Orders!$G$2:$G$3525,MATCH(B5470,Orders!$A$2:$A$3525,0))</f>
        <v>Delivered</v>
      </c>
      <c r="J5470" s="16" t="n">
        <f aca="false">D5470*E5470*(1-F5470/100)</f>
        <v>557.1</v>
      </c>
      <c r="K5470" s="16" t="n">
        <f aca="false">D5470*H5470</f>
        <v>343.46</v>
      </c>
      <c r="L5470" s="16" t="n">
        <f aca="false">J5470-K5470</f>
        <v>213.64</v>
      </c>
    </row>
    <row r="5471" customFormat="false" ht="15" hidden="false" customHeight="false" outlineLevel="0" collapsed="false">
      <c r="A5471" s="12" t="n">
        <v>5470</v>
      </c>
      <c r="B5471" s="12" t="n">
        <v>2880</v>
      </c>
      <c r="C5471" s="12" t="n">
        <v>7</v>
      </c>
      <c r="D5471" s="12" t="n">
        <v>2</v>
      </c>
      <c r="E5471" s="16" t="n">
        <v>5139</v>
      </c>
      <c r="F5471" s="12" t="n">
        <v>0</v>
      </c>
      <c r="G5471" s="12" t="str">
        <f aca="false">INDEX(Products!$C$2:$C$181,MATCH(C5471,Products!$A$2:$A$181,0))</f>
        <v>Electronics</v>
      </c>
      <c r="H5471" s="16" t="n">
        <f aca="false">INDEX(Products!$E$2:$E$181,MATCH(C5471,Products!$A$2:$A$181,0))</f>
        <v>3044.69</v>
      </c>
      <c r="I5471" s="12" t="str">
        <f aca="false">INDEX(Orders!$G$2:$G$3525,MATCH(B5471,Orders!$A$2:$A$3525,0))</f>
        <v>Delivered</v>
      </c>
      <c r="J5471" s="16" t="n">
        <f aca="false">D5471*E5471*(1-F5471/100)</f>
        <v>10278</v>
      </c>
      <c r="K5471" s="16" t="n">
        <f aca="false">D5471*H5471</f>
        <v>6089.38</v>
      </c>
      <c r="L5471" s="16" t="n">
        <f aca="false">J5471-K5471</f>
        <v>4188.62</v>
      </c>
    </row>
    <row r="5472" customFormat="false" ht="15" hidden="false" customHeight="false" outlineLevel="0" collapsed="false">
      <c r="A5472" s="12" t="n">
        <v>5471</v>
      </c>
      <c r="B5472" s="12" t="n">
        <v>2881</v>
      </c>
      <c r="C5472" s="12" t="n">
        <v>76</v>
      </c>
      <c r="D5472" s="12" t="n">
        <v>1</v>
      </c>
      <c r="E5472" s="16" t="n">
        <v>2759</v>
      </c>
      <c r="F5472" s="12" t="n">
        <v>15</v>
      </c>
      <c r="G5472" s="12" t="str">
        <f aca="false">INDEX(Products!$C$2:$C$181,MATCH(C5472,Products!$A$2:$A$181,0))</f>
        <v>Fashion</v>
      </c>
      <c r="H5472" s="16" t="n">
        <f aca="false">INDEX(Products!$E$2:$E$181,MATCH(C5472,Products!$A$2:$A$181,0))</f>
        <v>1649.64</v>
      </c>
      <c r="I5472" s="12" t="str">
        <f aca="false">INDEX(Orders!$G$2:$G$3525,MATCH(B5472,Orders!$A$2:$A$3525,0))</f>
        <v>Delivered</v>
      </c>
      <c r="J5472" s="16" t="n">
        <f aca="false">D5472*E5472*(1-F5472/100)</f>
        <v>2345.15</v>
      </c>
      <c r="K5472" s="16" t="n">
        <f aca="false">D5472*H5472</f>
        <v>1649.64</v>
      </c>
      <c r="L5472" s="16" t="n">
        <f aca="false">J5472-K5472</f>
        <v>695.51</v>
      </c>
    </row>
    <row r="5473" customFormat="false" ht="15" hidden="false" customHeight="false" outlineLevel="0" collapsed="false">
      <c r="A5473" s="12" t="n">
        <v>5472</v>
      </c>
      <c r="B5473" s="12" t="n">
        <v>2882</v>
      </c>
      <c r="C5473" s="12" t="n">
        <v>85</v>
      </c>
      <c r="D5473" s="12" t="n">
        <v>1</v>
      </c>
      <c r="E5473" s="16" t="n">
        <v>419</v>
      </c>
      <c r="F5473" s="12" t="n">
        <v>5</v>
      </c>
      <c r="G5473" s="12" t="str">
        <f aca="false">INDEX(Products!$C$2:$C$181,MATCH(C5473,Products!$A$2:$A$181,0))</f>
        <v>Fashion</v>
      </c>
      <c r="H5473" s="16" t="n">
        <f aca="false">INDEX(Products!$E$2:$E$181,MATCH(C5473,Products!$A$2:$A$181,0))</f>
        <v>279.97</v>
      </c>
      <c r="I5473" s="12" t="str">
        <f aca="false">INDEX(Orders!$G$2:$G$3525,MATCH(B5473,Orders!$A$2:$A$3525,0))</f>
        <v>Delivered</v>
      </c>
      <c r="J5473" s="16" t="n">
        <f aca="false">D5473*E5473*(1-F5473/100)</f>
        <v>398.05</v>
      </c>
      <c r="K5473" s="16" t="n">
        <f aca="false">D5473*H5473</f>
        <v>279.97</v>
      </c>
      <c r="L5473" s="16" t="n">
        <f aca="false">J5473-K5473</f>
        <v>118.08</v>
      </c>
    </row>
    <row r="5474" customFormat="false" ht="15" hidden="false" customHeight="false" outlineLevel="0" collapsed="false">
      <c r="A5474" s="12" t="n">
        <v>5473</v>
      </c>
      <c r="B5474" s="12" t="n">
        <v>2882</v>
      </c>
      <c r="C5474" s="12" t="n">
        <v>130</v>
      </c>
      <c r="D5474" s="12" t="n">
        <v>1</v>
      </c>
      <c r="E5474" s="16" t="n">
        <v>2399</v>
      </c>
      <c r="F5474" s="12" t="n">
        <v>15</v>
      </c>
      <c r="G5474" s="12" t="str">
        <f aca="false">INDEX(Products!$C$2:$C$181,MATCH(C5474,Products!$A$2:$A$181,0))</f>
        <v>Sports &amp; Fitness</v>
      </c>
      <c r="H5474" s="16" t="n">
        <f aca="false">INDEX(Products!$E$2:$E$181,MATCH(C5474,Products!$A$2:$A$181,0))</f>
        <v>1366.08</v>
      </c>
      <c r="I5474" s="12" t="str">
        <f aca="false">INDEX(Orders!$G$2:$G$3525,MATCH(B5474,Orders!$A$2:$A$3525,0))</f>
        <v>Delivered</v>
      </c>
      <c r="J5474" s="16" t="n">
        <f aca="false">D5474*E5474*(1-F5474/100)</f>
        <v>2039.15</v>
      </c>
      <c r="K5474" s="16" t="n">
        <f aca="false">D5474*H5474</f>
        <v>1366.08</v>
      </c>
      <c r="L5474" s="16" t="n">
        <f aca="false">J5474-K5474</f>
        <v>673.07</v>
      </c>
    </row>
    <row r="5475" customFormat="false" ht="15" hidden="false" customHeight="false" outlineLevel="0" collapsed="false">
      <c r="A5475" s="12" t="n">
        <v>5474</v>
      </c>
      <c r="B5475" s="12" t="n">
        <v>2882</v>
      </c>
      <c r="C5475" s="12" t="n">
        <v>88</v>
      </c>
      <c r="D5475" s="12" t="n">
        <v>1</v>
      </c>
      <c r="E5475" s="16" t="n">
        <v>2049</v>
      </c>
      <c r="F5475" s="12" t="n">
        <v>0</v>
      </c>
      <c r="G5475" s="12" t="str">
        <f aca="false">INDEX(Products!$C$2:$C$181,MATCH(C5475,Products!$A$2:$A$181,0))</f>
        <v>Fashion</v>
      </c>
      <c r="H5475" s="16" t="n">
        <f aca="false">INDEX(Products!$E$2:$E$181,MATCH(C5475,Products!$A$2:$A$181,0))</f>
        <v>1198.41</v>
      </c>
      <c r="I5475" s="12" t="str">
        <f aca="false">INDEX(Orders!$G$2:$G$3525,MATCH(B5475,Orders!$A$2:$A$3525,0))</f>
        <v>Delivered</v>
      </c>
      <c r="J5475" s="16" t="n">
        <f aca="false">D5475*E5475*(1-F5475/100)</f>
        <v>2049</v>
      </c>
      <c r="K5475" s="16" t="n">
        <f aca="false">D5475*H5475</f>
        <v>1198.41</v>
      </c>
      <c r="L5475" s="16" t="n">
        <f aca="false">J5475-K5475</f>
        <v>850.59</v>
      </c>
    </row>
    <row r="5476" customFormat="false" ht="15" hidden="false" customHeight="false" outlineLevel="0" collapsed="false">
      <c r="A5476" s="12" t="n">
        <v>5475</v>
      </c>
      <c r="B5476" s="12" t="n">
        <v>2882</v>
      </c>
      <c r="C5476" s="12" t="n">
        <v>152</v>
      </c>
      <c r="D5476" s="12" t="n">
        <v>1</v>
      </c>
      <c r="E5476" s="16" t="n">
        <v>539</v>
      </c>
      <c r="F5476" s="12" t="n">
        <v>20</v>
      </c>
      <c r="G5476" s="12" t="str">
        <f aca="false">INDEX(Products!$C$2:$C$181,MATCH(C5476,Products!$A$2:$A$181,0))</f>
        <v>Books &amp; Stationery</v>
      </c>
      <c r="H5476" s="16" t="n">
        <f aca="false">INDEX(Products!$E$2:$E$181,MATCH(C5476,Products!$A$2:$A$181,0))</f>
        <v>365.16</v>
      </c>
      <c r="I5476" s="12" t="str">
        <f aca="false">INDEX(Orders!$G$2:$G$3525,MATCH(B5476,Orders!$A$2:$A$3525,0))</f>
        <v>Delivered</v>
      </c>
      <c r="J5476" s="16" t="n">
        <f aca="false">D5476*E5476*(1-F5476/100)</f>
        <v>431.2</v>
      </c>
      <c r="K5476" s="16" t="n">
        <f aca="false">D5476*H5476</f>
        <v>365.16</v>
      </c>
      <c r="L5476" s="16" t="n">
        <f aca="false">J5476-K5476</f>
        <v>66.04</v>
      </c>
    </row>
    <row r="5477" customFormat="false" ht="15" hidden="false" customHeight="false" outlineLevel="0" collapsed="false">
      <c r="A5477" s="12" t="n">
        <v>5476</v>
      </c>
      <c r="B5477" s="12" t="n">
        <v>2883</v>
      </c>
      <c r="C5477" s="12" t="n">
        <v>29</v>
      </c>
      <c r="D5477" s="12" t="n">
        <v>1</v>
      </c>
      <c r="E5477" s="16" t="n">
        <v>1269</v>
      </c>
      <c r="F5477" s="12" t="n">
        <v>10</v>
      </c>
      <c r="G5477" s="12" t="str">
        <f aca="false">INDEX(Products!$C$2:$C$181,MATCH(C5477,Products!$A$2:$A$181,0))</f>
        <v>Electronics</v>
      </c>
      <c r="H5477" s="16" t="n">
        <f aca="false">INDEX(Products!$E$2:$E$181,MATCH(C5477,Products!$A$2:$A$181,0))</f>
        <v>747.69</v>
      </c>
      <c r="I5477" s="12" t="str">
        <f aca="false">INDEX(Orders!$G$2:$G$3525,MATCH(B5477,Orders!$A$2:$A$3525,0))</f>
        <v>Delivered</v>
      </c>
      <c r="J5477" s="16" t="n">
        <f aca="false">D5477*E5477*(1-F5477/100)</f>
        <v>1142.1</v>
      </c>
      <c r="K5477" s="16" t="n">
        <f aca="false">D5477*H5477</f>
        <v>747.69</v>
      </c>
      <c r="L5477" s="16" t="n">
        <f aca="false">J5477-K5477</f>
        <v>394.41</v>
      </c>
    </row>
    <row r="5478" customFormat="false" ht="15" hidden="false" customHeight="false" outlineLevel="0" collapsed="false">
      <c r="A5478" s="12" t="n">
        <v>5477</v>
      </c>
      <c r="B5478" s="12" t="n">
        <v>2884</v>
      </c>
      <c r="C5478" s="12" t="n">
        <v>27</v>
      </c>
      <c r="D5478" s="12" t="n">
        <v>1</v>
      </c>
      <c r="E5478" s="16" t="n">
        <v>5699</v>
      </c>
      <c r="F5478" s="12" t="n">
        <v>0</v>
      </c>
      <c r="G5478" s="12" t="str">
        <f aca="false">INDEX(Products!$C$2:$C$181,MATCH(C5478,Products!$A$2:$A$181,0))</f>
        <v>Electronics</v>
      </c>
      <c r="H5478" s="16" t="n">
        <f aca="false">INDEX(Products!$E$2:$E$181,MATCH(C5478,Products!$A$2:$A$181,0))</f>
        <v>4154.37</v>
      </c>
      <c r="I5478" s="12" t="str">
        <f aca="false">INDEX(Orders!$G$2:$G$3525,MATCH(B5478,Orders!$A$2:$A$3525,0))</f>
        <v>Delivered</v>
      </c>
      <c r="J5478" s="16" t="n">
        <f aca="false">D5478*E5478*(1-F5478/100)</f>
        <v>5699</v>
      </c>
      <c r="K5478" s="16" t="n">
        <f aca="false">D5478*H5478</f>
        <v>4154.37</v>
      </c>
      <c r="L5478" s="16" t="n">
        <f aca="false">J5478-K5478</f>
        <v>1544.63</v>
      </c>
    </row>
    <row r="5479" customFormat="false" ht="15" hidden="false" customHeight="false" outlineLevel="0" collapsed="false">
      <c r="A5479" s="12" t="n">
        <v>5478</v>
      </c>
      <c r="B5479" s="12" t="n">
        <v>2885</v>
      </c>
      <c r="C5479" s="12" t="n">
        <v>155</v>
      </c>
      <c r="D5479" s="12" t="n">
        <v>1</v>
      </c>
      <c r="E5479" s="16" t="n">
        <v>749</v>
      </c>
      <c r="F5479" s="12" t="n">
        <v>0</v>
      </c>
      <c r="G5479" s="12" t="str">
        <f aca="false">INDEX(Products!$C$2:$C$181,MATCH(C5479,Products!$A$2:$A$181,0))</f>
        <v>Books &amp; Stationery</v>
      </c>
      <c r="H5479" s="16" t="n">
        <f aca="false">INDEX(Products!$E$2:$E$181,MATCH(C5479,Products!$A$2:$A$181,0))</f>
        <v>452.52</v>
      </c>
      <c r="I5479" s="12" t="str">
        <f aca="false">INDEX(Orders!$G$2:$G$3525,MATCH(B5479,Orders!$A$2:$A$3525,0))</f>
        <v>Cancelled</v>
      </c>
      <c r="J5479" s="16" t="n">
        <f aca="false">D5479*E5479*(1-F5479/100)</f>
        <v>749</v>
      </c>
      <c r="K5479" s="16" t="n">
        <f aca="false">D5479*H5479</f>
        <v>452.52</v>
      </c>
      <c r="L5479" s="16" t="n">
        <f aca="false">J5479-K5479</f>
        <v>296.48</v>
      </c>
    </row>
    <row r="5480" customFormat="false" ht="15" hidden="false" customHeight="false" outlineLevel="0" collapsed="false">
      <c r="A5480" s="12" t="n">
        <v>5479</v>
      </c>
      <c r="B5480" s="12" t="n">
        <v>2885</v>
      </c>
      <c r="C5480" s="12" t="n">
        <v>111</v>
      </c>
      <c r="D5480" s="12" t="n">
        <v>1</v>
      </c>
      <c r="E5480" s="16" t="n">
        <v>1249</v>
      </c>
      <c r="F5480" s="12" t="n">
        <v>10</v>
      </c>
      <c r="G5480" s="12" t="str">
        <f aca="false">INDEX(Products!$C$2:$C$181,MATCH(C5480,Products!$A$2:$A$181,0))</f>
        <v>Beauty</v>
      </c>
      <c r="H5480" s="16" t="n">
        <f aca="false">INDEX(Products!$E$2:$E$181,MATCH(C5480,Products!$A$2:$A$181,0))</f>
        <v>828.91</v>
      </c>
      <c r="I5480" s="12" t="str">
        <f aca="false">INDEX(Orders!$G$2:$G$3525,MATCH(B5480,Orders!$A$2:$A$3525,0))</f>
        <v>Cancelled</v>
      </c>
      <c r="J5480" s="16" t="n">
        <f aca="false">D5480*E5480*(1-F5480/100)</f>
        <v>1124.1</v>
      </c>
      <c r="K5480" s="16" t="n">
        <f aca="false">D5480*H5480</f>
        <v>828.91</v>
      </c>
      <c r="L5480" s="16" t="n">
        <f aca="false">J5480-K5480</f>
        <v>295.19</v>
      </c>
    </row>
    <row r="5481" customFormat="false" ht="15" hidden="false" customHeight="false" outlineLevel="0" collapsed="false">
      <c r="A5481" s="12" t="n">
        <v>5480</v>
      </c>
      <c r="B5481" s="12" t="n">
        <v>2886</v>
      </c>
      <c r="C5481" s="12" t="n">
        <v>102</v>
      </c>
      <c r="D5481" s="12" t="n">
        <v>1</v>
      </c>
      <c r="E5481" s="16" t="n">
        <v>429</v>
      </c>
      <c r="F5481" s="12" t="n">
        <v>0</v>
      </c>
      <c r="G5481" s="12" t="str">
        <f aca="false">INDEX(Products!$C$2:$C$181,MATCH(C5481,Products!$A$2:$A$181,0))</f>
        <v>Beauty</v>
      </c>
      <c r="H5481" s="16" t="n">
        <f aca="false">INDEX(Products!$E$2:$E$181,MATCH(C5481,Products!$A$2:$A$181,0))</f>
        <v>313.05</v>
      </c>
      <c r="I5481" s="12" t="str">
        <f aca="false">INDEX(Orders!$G$2:$G$3525,MATCH(B5481,Orders!$A$2:$A$3525,0))</f>
        <v>Delivered</v>
      </c>
      <c r="J5481" s="16" t="n">
        <f aca="false">D5481*E5481*(1-F5481/100)</f>
        <v>429</v>
      </c>
      <c r="K5481" s="16" t="n">
        <f aca="false">D5481*H5481</f>
        <v>313.05</v>
      </c>
      <c r="L5481" s="16" t="n">
        <f aca="false">J5481-K5481</f>
        <v>115.95</v>
      </c>
    </row>
    <row r="5482" customFormat="false" ht="15" hidden="false" customHeight="false" outlineLevel="0" collapsed="false">
      <c r="A5482" s="12" t="n">
        <v>5481</v>
      </c>
      <c r="B5482" s="12" t="n">
        <v>2886</v>
      </c>
      <c r="C5482" s="12" t="n">
        <v>42</v>
      </c>
      <c r="D5482" s="12" t="n">
        <v>1</v>
      </c>
      <c r="E5482" s="16" t="n">
        <v>1929</v>
      </c>
      <c r="F5482" s="12" t="n">
        <v>10</v>
      </c>
      <c r="G5482" s="12" t="str">
        <f aca="false">INDEX(Products!$C$2:$C$181,MATCH(C5482,Products!$A$2:$A$181,0))</f>
        <v>Home &amp; Kitchen</v>
      </c>
      <c r="H5482" s="16" t="n">
        <f aca="false">INDEX(Products!$E$2:$E$181,MATCH(C5482,Products!$A$2:$A$181,0))</f>
        <v>1085.47</v>
      </c>
      <c r="I5482" s="12" t="str">
        <f aca="false">INDEX(Orders!$G$2:$G$3525,MATCH(B5482,Orders!$A$2:$A$3525,0))</f>
        <v>Delivered</v>
      </c>
      <c r="J5482" s="16" t="n">
        <f aca="false">D5482*E5482*(1-F5482/100)</f>
        <v>1736.1</v>
      </c>
      <c r="K5482" s="16" t="n">
        <f aca="false">D5482*H5482</f>
        <v>1085.47</v>
      </c>
      <c r="L5482" s="16" t="n">
        <f aca="false">J5482-K5482</f>
        <v>650.63</v>
      </c>
    </row>
    <row r="5483" customFormat="false" ht="15" hidden="false" customHeight="false" outlineLevel="0" collapsed="false">
      <c r="A5483" s="12" t="n">
        <v>5482</v>
      </c>
      <c r="B5483" s="12" t="n">
        <v>2886</v>
      </c>
      <c r="C5483" s="12" t="n">
        <v>143</v>
      </c>
      <c r="D5483" s="12" t="n">
        <v>1</v>
      </c>
      <c r="E5483" s="16" t="n">
        <v>2429</v>
      </c>
      <c r="F5483" s="12" t="n">
        <v>0</v>
      </c>
      <c r="G5483" s="12" t="str">
        <f aca="false">INDEX(Products!$C$2:$C$181,MATCH(C5483,Products!$A$2:$A$181,0))</f>
        <v>Sports &amp; Fitness</v>
      </c>
      <c r="H5483" s="16" t="n">
        <f aca="false">INDEX(Products!$E$2:$E$181,MATCH(C5483,Products!$A$2:$A$181,0))</f>
        <v>1353.41</v>
      </c>
      <c r="I5483" s="12" t="str">
        <f aca="false">INDEX(Orders!$G$2:$G$3525,MATCH(B5483,Orders!$A$2:$A$3525,0))</f>
        <v>Delivered</v>
      </c>
      <c r="J5483" s="16" t="n">
        <f aca="false">D5483*E5483*(1-F5483/100)</f>
        <v>2429</v>
      </c>
      <c r="K5483" s="16" t="n">
        <f aca="false">D5483*H5483</f>
        <v>1353.41</v>
      </c>
      <c r="L5483" s="16" t="n">
        <f aca="false">J5483-K5483</f>
        <v>1075.59</v>
      </c>
    </row>
    <row r="5484" customFormat="false" ht="15" hidden="false" customHeight="false" outlineLevel="0" collapsed="false">
      <c r="A5484" s="12" t="n">
        <v>5483</v>
      </c>
      <c r="B5484" s="12" t="n">
        <v>2887</v>
      </c>
      <c r="C5484" s="12" t="n">
        <v>17</v>
      </c>
      <c r="D5484" s="12" t="n">
        <v>1</v>
      </c>
      <c r="E5484" s="16" t="n">
        <v>1149</v>
      </c>
      <c r="F5484" s="12" t="n">
        <v>0</v>
      </c>
      <c r="G5484" s="12" t="str">
        <f aca="false">INDEX(Products!$C$2:$C$181,MATCH(C5484,Products!$A$2:$A$181,0))</f>
        <v>Electronics</v>
      </c>
      <c r="H5484" s="16" t="n">
        <f aca="false">INDEX(Products!$E$2:$E$181,MATCH(C5484,Products!$A$2:$A$181,0))</f>
        <v>850</v>
      </c>
      <c r="I5484" s="12" t="str">
        <f aca="false">INDEX(Orders!$G$2:$G$3525,MATCH(B5484,Orders!$A$2:$A$3525,0))</f>
        <v>Delivered</v>
      </c>
      <c r="J5484" s="16" t="n">
        <f aca="false">D5484*E5484*(1-F5484/100)</f>
        <v>1149</v>
      </c>
      <c r="K5484" s="16" t="n">
        <f aca="false">D5484*H5484</f>
        <v>850</v>
      </c>
      <c r="L5484" s="16" t="n">
        <f aca="false">J5484-K5484</f>
        <v>299</v>
      </c>
    </row>
    <row r="5485" customFormat="false" ht="15" hidden="false" customHeight="false" outlineLevel="0" collapsed="false">
      <c r="A5485" s="12" t="n">
        <v>5484</v>
      </c>
      <c r="B5485" s="12" t="n">
        <v>2888</v>
      </c>
      <c r="C5485" s="12" t="n">
        <v>153</v>
      </c>
      <c r="D5485" s="12" t="n">
        <v>1</v>
      </c>
      <c r="E5485" s="16" t="n">
        <v>689</v>
      </c>
      <c r="F5485" s="12" t="n">
        <v>0</v>
      </c>
      <c r="G5485" s="12" t="str">
        <f aca="false">INDEX(Products!$C$2:$C$181,MATCH(C5485,Products!$A$2:$A$181,0))</f>
        <v>Books &amp; Stationery</v>
      </c>
      <c r="H5485" s="16" t="n">
        <f aca="false">INDEX(Products!$E$2:$E$181,MATCH(C5485,Products!$A$2:$A$181,0))</f>
        <v>513.42</v>
      </c>
      <c r="I5485" s="12" t="str">
        <f aca="false">INDEX(Orders!$G$2:$G$3525,MATCH(B5485,Orders!$A$2:$A$3525,0))</f>
        <v>Cancelled</v>
      </c>
      <c r="J5485" s="16" t="n">
        <f aca="false">D5485*E5485*(1-F5485/100)</f>
        <v>689</v>
      </c>
      <c r="K5485" s="16" t="n">
        <f aca="false">D5485*H5485</f>
        <v>513.42</v>
      </c>
      <c r="L5485" s="16" t="n">
        <f aca="false">J5485-K5485</f>
        <v>175.58</v>
      </c>
    </row>
    <row r="5486" customFormat="false" ht="15" hidden="false" customHeight="false" outlineLevel="0" collapsed="false">
      <c r="A5486" s="12" t="n">
        <v>5485</v>
      </c>
      <c r="B5486" s="12" t="n">
        <v>2888</v>
      </c>
      <c r="C5486" s="12" t="n">
        <v>96</v>
      </c>
      <c r="D5486" s="12" t="n">
        <v>1</v>
      </c>
      <c r="E5486" s="16" t="n">
        <v>309</v>
      </c>
      <c r="F5486" s="12" t="n">
        <v>0</v>
      </c>
      <c r="G5486" s="12" t="str">
        <f aca="false">INDEX(Products!$C$2:$C$181,MATCH(C5486,Products!$A$2:$A$181,0))</f>
        <v>Beauty</v>
      </c>
      <c r="H5486" s="16" t="n">
        <f aca="false">INDEX(Products!$E$2:$E$181,MATCH(C5486,Products!$A$2:$A$181,0))</f>
        <v>225.4</v>
      </c>
      <c r="I5486" s="12" t="str">
        <f aca="false">INDEX(Orders!$G$2:$G$3525,MATCH(B5486,Orders!$A$2:$A$3525,0))</f>
        <v>Cancelled</v>
      </c>
      <c r="J5486" s="16" t="n">
        <f aca="false">D5486*E5486*(1-F5486/100)</f>
        <v>309</v>
      </c>
      <c r="K5486" s="16" t="n">
        <f aca="false">D5486*H5486</f>
        <v>225.4</v>
      </c>
      <c r="L5486" s="16" t="n">
        <f aca="false">J5486-K5486</f>
        <v>83.6</v>
      </c>
    </row>
    <row r="5487" customFormat="false" ht="15" hidden="false" customHeight="false" outlineLevel="0" collapsed="false">
      <c r="A5487" s="12" t="n">
        <v>5486</v>
      </c>
      <c r="B5487" s="12" t="n">
        <v>2888</v>
      </c>
      <c r="C5487" s="12" t="n">
        <v>177</v>
      </c>
      <c r="D5487" s="12" t="n">
        <v>2</v>
      </c>
      <c r="E5487" s="16" t="n">
        <v>639</v>
      </c>
      <c r="F5487" s="12" t="n">
        <v>0</v>
      </c>
      <c r="G5487" s="12" t="str">
        <f aca="false">INDEX(Products!$C$2:$C$181,MATCH(C5487,Products!$A$2:$A$181,0))</f>
        <v>Books &amp; Stationery</v>
      </c>
      <c r="H5487" s="16" t="n">
        <f aca="false">INDEX(Products!$E$2:$E$181,MATCH(C5487,Products!$A$2:$A$181,0))</f>
        <v>372.27</v>
      </c>
      <c r="I5487" s="12" t="str">
        <f aca="false">INDEX(Orders!$G$2:$G$3525,MATCH(B5487,Orders!$A$2:$A$3525,0))</f>
        <v>Cancelled</v>
      </c>
      <c r="J5487" s="16" t="n">
        <f aca="false">D5487*E5487*(1-F5487/100)</f>
        <v>1278</v>
      </c>
      <c r="K5487" s="16" t="n">
        <f aca="false">D5487*H5487</f>
        <v>744.54</v>
      </c>
      <c r="L5487" s="16" t="n">
        <f aca="false">J5487-K5487</f>
        <v>533.46</v>
      </c>
    </row>
    <row r="5488" customFormat="false" ht="15" hidden="false" customHeight="false" outlineLevel="0" collapsed="false">
      <c r="A5488" s="12" t="n">
        <v>5487</v>
      </c>
      <c r="B5488" s="12" t="n">
        <v>2888</v>
      </c>
      <c r="C5488" s="12" t="n">
        <v>146</v>
      </c>
      <c r="D5488" s="12" t="n">
        <v>1</v>
      </c>
      <c r="E5488" s="16" t="n">
        <v>369</v>
      </c>
      <c r="F5488" s="12" t="n">
        <v>0</v>
      </c>
      <c r="G5488" s="12" t="str">
        <f aca="false">INDEX(Products!$C$2:$C$181,MATCH(C5488,Products!$A$2:$A$181,0))</f>
        <v>Sports &amp; Fitness</v>
      </c>
      <c r="H5488" s="16" t="n">
        <f aca="false">INDEX(Products!$E$2:$E$181,MATCH(C5488,Products!$A$2:$A$181,0))</f>
        <v>205.71</v>
      </c>
      <c r="I5488" s="12" t="str">
        <f aca="false">INDEX(Orders!$G$2:$G$3525,MATCH(B5488,Orders!$A$2:$A$3525,0))</f>
        <v>Cancelled</v>
      </c>
      <c r="J5488" s="16" t="n">
        <f aca="false">D5488*E5488*(1-F5488/100)</f>
        <v>369</v>
      </c>
      <c r="K5488" s="16" t="n">
        <f aca="false">D5488*H5488</f>
        <v>205.71</v>
      </c>
      <c r="L5488" s="16" t="n">
        <f aca="false">J5488-K5488</f>
        <v>163.29</v>
      </c>
    </row>
    <row r="5489" customFormat="false" ht="15" hidden="false" customHeight="false" outlineLevel="0" collapsed="false">
      <c r="A5489" s="12" t="n">
        <v>5488</v>
      </c>
      <c r="B5489" s="12" t="n">
        <v>2889</v>
      </c>
      <c r="C5489" s="12" t="n">
        <v>5</v>
      </c>
      <c r="D5489" s="12" t="n">
        <v>1</v>
      </c>
      <c r="E5489" s="16" t="n">
        <v>3939</v>
      </c>
      <c r="F5489" s="12" t="n">
        <v>5</v>
      </c>
      <c r="G5489" s="12" t="str">
        <f aca="false">INDEX(Products!$C$2:$C$181,MATCH(C5489,Products!$A$2:$A$181,0))</f>
        <v>Electronics</v>
      </c>
      <c r="H5489" s="16" t="n">
        <f aca="false">INDEX(Products!$E$2:$E$181,MATCH(C5489,Products!$A$2:$A$181,0))</f>
        <v>2724.27</v>
      </c>
      <c r="I5489" s="12" t="str">
        <f aca="false">INDEX(Orders!$G$2:$G$3525,MATCH(B5489,Orders!$A$2:$A$3525,0))</f>
        <v>Returned</v>
      </c>
      <c r="J5489" s="16" t="n">
        <f aca="false">D5489*E5489*(1-F5489/100)</f>
        <v>3742.05</v>
      </c>
      <c r="K5489" s="16" t="n">
        <f aca="false">D5489*H5489</f>
        <v>2724.27</v>
      </c>
      <c r="L5489" s="16" t="n">
        <f aca="false">J5489-K5489</f>
        <v>1017.78</v>
      </c>
    </row>
    <row r="5490" customFormat="false" ht="15" hidden="false" customHeight="false" outlineLevel="0" collapsed="false">
      <c r="A5490" s="12" t="n">
        <v>5489</v>
      </c>
      <c r="B5490" s="12" t="n">
        <v>2889</v>
      </c>
      <c r="C5490" s="12" t="n">
        <v>19</v>
      </c>
      <c r="D5490" s="12" t="n">
        <v>1</v>
      </c>
      <c r="E5490" s="16" t="n">
        <v>2389</v>
      </c>
      <c r="F5490" s="12" t="n">
        <v>15</v>
      </c>
      <c r="G5490" s="12" t="str">
        <f aca="false">INDEX(Products!$C$2:$C$181,MATCH(C5490,Products!$A$2:$A$181,0))</f>
        <v>Electronics</v>
      </c>
      <c r="H5490" s="16" t="n">
        <f aca="false">INDEX(Products!$E$2:$E$181,MATCH(C5490,Products!$A$2:$A$181,0))</f>
        <v>1360.62</v>
      </c>
      <c r="I5490" s="12" t="str">
        <f aca="false">INDEX(Orders!$G$2:$G$3525,MATCH(B5490,Orders!$A$2:$A$3525,0))</f>
        <v>Returned</v>
      </c>
      <c r="J5490" s="16" t="n">
        <f aca="false">D5490*E5490*(1-F5490/100)</f>
        <v>2030.65</v>
      </c>
      <c r="K5490" s="16" t="n">
        <f aca="false">D5490*H5490</f>
        <v>1360.62</v>
      </c>
      <c r="L5490" s="16" t="n">
        <f aca="false">J5490-K5490</f>
        <v>670.03</v>
      </c>
    </row>
    <row r="5491" customFormat="false" ht="15" hidden="false" customHeight="false" outlineLevel="0" collapsed="false">
      <c r="A5491" s="12" t="n">
        <v>5490</v>
      </c>
      <c r="B5491" s="12" t="n">
        <v>2889</v>
      </c>
      <c r="C5491" s="12" t="n">
        <v>96</v>
      </c>
      <c r="D5491" s="12" t="n">
        <v>2</v>
      </c>
      <c r="E5491" s="16" t="n">
        <v>309</v>
      </c>
      <c r="F5491" s="12" t="n">
        <v>0</v>
      </c>
      <c r="G5491" s="12" t="str">
        <f aca="false">INDEX(Products!$C$2:$C$181,MATCH(C5491,Products!$A$2:$A$181,0))</f>
        <v>Beauty</v>
      </c>
      <c r="H5491" s="16" t="n">
        <f aca="false">INDEX(Products!$E$2:$E$181,MATCH(C5491,Products!$A$2:$A$181,0))</f>
        <v>225.4</v>
      </c>
      <c r="I5491" s="12" t="str">
        <f aca="false">INDEX(Orders!$G$2:$G$3525,MATCH(B5491,Orders!$A$2:$A$3525,0))</f>
        <v>Returned</v>
      </c>
      <c r="J5491" s="16" t="n">
        <f aca="false">D5491*E5491*(1-F5491/100)</f>
        <v>618</v>
      </c>
      <c r="K5491" s="16" t="n">
        <f aca="false">D5491*H5491</f>
        <v>450.8</v>
      </c>
      <c r="L5491" s="16" t="n">
        <f aca="false">J5491-K5491</f>
        <v>167.2</v>
      </c>
    </row>
    <row r="5492" customFormat="false" ht="15" hidden="false" customHeight="false" outlineLevel="0" collapsed="false">
      <c r="A5492" s="12" t="n">
        <v>5491</v>
      </c>
      <c r="B5492" s="12" t="n">
        <v>2889</v>
      </c>
      <c r="C5492" s="12" t="n">
        <v>118</v>
      </c>
      <c r="D5492" s="12" t="n">
        <v>1</v>
      </c>
      <c r="E5492" s="16" t="n">
        <v>479</v>
      </c>
      <c r="F5492" s="12" t="n">
        <v>0</v>
      </c>
      <c r="G5492" s="12" t="str">
        <f aca="false">INDEX(Products!$C$2:$C$181,MATCH(C5492,Products!$A$2:$A$181,0))</f>
        <v>Beauty</v>
      </c>
      <c r="H5492" s="16" t="n">
        <f aca="false">INDEX(Products!$E$2:$E$181,MATCH(C5492,Products!$A$2:$A$181,0))</f>
        <v>332.66</v>
      </c>
      <c r="I5492" s="12" t="str">
        <f aca="false">INDEX(Orders!$G$2:$G$3525,MATCH(B5492,Orders!$A$2:$A$3525,0))</f>
        <v>Returned</v>
      </c>
      <c r="J5492" s="16" t="n">
        <f aca="false">D5492*E5492*(1-F5492/100)</f>
        <v>479</v>
      </c>
      <c r="K5492" s="16" t="n">
        <f aca="false">D5492*H5492</f>
        <v>332.66</v>
      </c>
      <c r="L5492" s="16" t="n">
        <f aca="false">J5492-K5492</f>
        <v>146.34</v>
      </c>
    </row>
    <row r="5493" customFormat="false" ht="15" hidden="false" customHeight="false" outlineLevel="0" collapsed="false">
      <c r="A5493" s="12" t="n">
        <v>5492</v>
      </c>
      <c r="B5493" s="12" t="n">
        <v>2890</v>
      </c>
      <c r="C5493" s="12" t="n">
        <v>86</v>
      </c>
      <c r="D5493" s="12" t="n">
        <v>1</v>
      </c>
      <c r="E5493" s="16" t="n">
        <v>2139</v>
      </c>
      <c r="F5493" s="12" t="n">
        <v>5</v>
      </c>
      <c r="G5493" s="12" t="str">
        <f aca="false">INDEX(Products!$C$2:$C$181,MATCH(C5493,Products!$A$2:$A$181,0))</f>
        <v>Fashion</v>
      </c>
      <c r="H5493" s="16" t="n">
        <f aca="false">INDEX(Products!$E$2:$E$181,MATCH(C5493,Products!$A$2:$A$181,0))</f>
        <v>1183.55</v>
      </c>
      <c r="I5493" s="12" t="str">
        <f aca="false">INDEX(Orders!$G$2:$G$3525,MATCH(B5493,Orders!$A$2:$A$3525,0))</f>
        <v>Returned</v>
      </c>
      <c r="J5493" s="16" t="n">
        <f aca="false">D5493*E5493*(1-F5493/100)</f>
        <v>2032.05</v>
      </c>
      <c r="K5493" s="16" t="n">
        <f aca="false">D5493*H5493</f>
        <v>1183.55</v>
      </c>
      <c r="L5493" s="16" t="n">
        <f aca="false">J5493-K5493</f>
        <v>848.5</v>
      </c>
    </row>
    <row r="5494" customFormat="false" ht="15" hidden="false" customHeight="false" outlineLevel="0" collapsed="false">
      <c r="A5494" s="12" t="n">
        <v>5493</v>
      </c>
      <c r="B5494" s="12" t="n">
        <v>2890</v>
      </c>
      <c r="C5494" s="12" t="n">
        <v>17</v>
      </c>
      <c r="D5494" s="12" t="n">
        <v>1</v>
      </c>
      <c r="E5494" s="16" t="n">
        <v>1149</v>
      </c>
      <c r="F5494" s="12" t="n">
        <v>0</v>
      </c>
      <c r="G5494" s="12" t="str">
        <f aca="false">INDEX(Products!$C$2:$C$181,MATCH(C5494,Products!$A$2:$A$181,0))</f>
        <v>Electronics</v>
      </c>
      <c r="H5494" s="16" t="n">
        <f aca="false">INDEX(Products!$E$2:$E$181,MATCH(C5494,Products!$A$2:$A$181,0))</f>
        <v>850</v>
      </c>
      <c r="I5494" s="12" t="str">
        <f aca="false">INDEX(Orders!$G$2:$G$3525,MATCH(B5494,Orders!$A$2:$A$3525,0))</f>
        <v>Returned</v>
      </c>
      <c r="J5494" s="16" t="n">
        <f aca="false">D5494*E5494*(1-F5494/100)</f>
        <v>1149</v>
      </c>
      <c r="K5494" s="16" t="n">
        <f aca="false">D5494*H5494</f>
        <v>850</v>
      </c>
      <c r="L5494" s="16" t="n">
        <f aca="false">J5494-K5494</f>
        <v>299</v>
      </c>
    </row>
    <row r="5495" customFormat="false" ht="15" hidden="false" customHeight="false" outlineLevel="0" collapsed="false">
      <c r="A5495" s="12" t="n">
        <v>5494</v>
      </c>
      <c r="B5495" s="12" t="n">
        <v>2891</v>
      </c>
      <c r="C5495" s="12" t="n">
        <v>43</v>
      </c>
      <c r="D5495" s="12" t="n">
        <v>1</v>
      </c>
      <c r="E5495" s="16" t="n">
        <v>1839</v>
      </c>
      <c r="F5495" s="12" t="n">
        <v>20</v>
      </c>
      <c r="G5495" s="12" t="str">
        <f aca="false">INDEX(Products!$C$2:$C$181,MATCH(C5495,Products!$A$2:$A$181,0))</f>
        <v>Home &amp; Kitchen</v>
      </c>
      <c r="H5495" s="16" t="n">
        <f aca="false">INDEX(Products!$E$2:$E$181,MATCH(C5495,Products!$A$2:$A$181,0))</f>
        <v>1131.05</v>
      </c>
      <c r="I5495" s="12" t="str">
        <f aca="false">INDEX(Orders!$G$2:$G$3525,MATCH(B5495,Orders!$A$2:$A$3525,0))</f>
        <v>Delivered</v>
      </c>
      <c r="J5495" s="16" t="n">
        <f aca="false">D5495*E5495*(1-F5495/100)</f>
        <v>1471.2</v>
      </c>
      <c r="K5495" s="16" t="n">
        <f aca="false">D5495*H5495</f>
        <v>1131.05</v>
      </c>
      <c r="L5495" s="16" t="n">
        <f aca="false">J5495-K5495</f>
        <v>340.15</v>
      </c>
    </row>
    <row r="5496" customFormat="false" ht="15" hidden="false" customHeight="false" outlineLevel="0" collapsed="false">
      <c r="A5496" s="12" t="n">
        <v>5495</v>
      </c>
      <c r="B5496" s="12" t="n">
        <v>2892</v>
      </c>
      <c r="C5496" s="12" t="n">
        <v>25</v>
      </c>
      <c r="D5496" s="12" t="n">
        <v>1</v>
      </c>
      <c r="E5496" s="16" t="n">
        <v>3649</v>
      </c>
      <c r="F5496" s="12" t="n">
        <v>0</v>
      </c>
      <c r="G5496" s="12" t="str">
        <f aca="false">INDEX(Products!$C$2:$C$181,MATCH(C5496,Products!$A$2:$A$181,0))</f>
        <v>Electronics</v>
      </c>
      <c r="H5496" s="16" t="n">
        <f aca="false">INDEX(Products!$E$2:$E$181,MATCH(C5496,Products!$A$2:$A$181,0))</f>
        <v>2141.86</v>
      </c>
      <c r="I5496" s="12" t="str">
        <f aca="false">INDEX(Orders!$G$2:$G$3525,MATCH(B5496,Orders!$A$2:$A$3525,0))</f>
        <v>Cancelled</v>
      </c>
      <c r="J5496" s="16" t="n">
        <f aca="false">D5496*E5496*(1-F5496/100)</f>
        <v>3649</v>
      </c>
      <c r="K5496" s="16" t="n">
        <f aca="false">D5496*H5496</f>
        <v>2141.86</v>
      </c>
      <c r="L5496" s="16" t="n">
        <f aca="false">J5496-K5496</f>
        <v>1507.14</v>
      </c>
    </row>
    <row r="5497" customFormat="false" ht="15" hidden="false" customHeight="false" outlineLevel="0" collapsed="false">
      <c r="A5497" s="12" t="n">
        <v>5496</v>
      </c>
      <c r="B5497" s="12" t="n">
        <v>2892</v>
      </c>
      <c r="C5497" s="12" t="n">
        <v>12</v>
      </c>
      <c r="D5497" s="12" t="n">
        <v>1</v>
      </c>
      <c r="E5497" s="16" t="n">
        <v>2329</v>
      </c>
      <c r="F5497" s="12" t="n">
        <v>0</v>
      </c>
      <c r="G5497" s="12" t="str">
        <f aca="false">INDEX(Products!$C$2:$C$181,MATCH(C5497,Products!$A$2:$A$181,0))</f>
        <v>Electronics</v>
      </c>
      <c r="H5497" s="16" t="n">
        <f aca="false">INDEX(Products!$E$2:$E$181,MATCH(C5497,Products!$A$2:$A$181,0))</f>
        <v>1451.6</v>
      </c>
      <c r="I5497" s="12" t="str">
        <f aca="false">INDEX(Orders!$G$2:$G$3525,MATCH(B5497,Orders!$A$2:$A$3525,0))</f>
        <v>Cancelled</v>
      </c>
      <c r="J5497" s="16" t="n">
        <f aca="false">D5497*E5497*(1-F5497/100)</f>
        <v>2329</v>
      </c>
      <c r="K5497" s="16" t="n">
        <f aca="false">D5497*H5497</f>
        <v>1451.6</v>
      </c>
      <c r="L5497" s="16" t="n">
        <f aca="false">J5497-K5497</f>
        <v>877.4</v>
      </c>
    </row>
    <row r="5498" customFormat="false" ht="15" hidden="false" customHeight="false" outlineLevel="0" collapsed="false">
      <c r="A5498" s="12" t="n">
        <v>5497</v>
      </c>
      <c r="B5498" s="12" t="n">
        <v>2892</v>
      </c>
      <c r="C5498" s="12" t="n">
        <v>93</v>
      </c>
      <c r="D5498" s="12" t="n">
        <v>1</v>
      </c>
      <c r="E5498" s="16" t="n">
        <v>589</v>
      </c>
      <c r="F5498" s="12" t="n">
        <v>0</v>
      </c>
      <c r="G5498" s="12" t="str">
        <f aca="false">INDEX(Products!$C$2:$C$181,MATCH(C5498,Products!$A$2:$A$181,0))</f>
        <v>Beauty</v>
      </c>
      <c r="H5498" s="16" t="n">
        <f aca="false">INDEX(Products!$E$2:$E$181,MATCH(C5498,Products!$A$2:$A$181,0))</f>
        <v>401.7</v>
      </c>
      <c r="I5498" s="12" t="str">
        <f aca="false">INDEX(Orders!$G$2:$G$3525,MATCH(B5498,Orders!$A$2:$A$3525,0))</f>
        <v>Cancelled</v>
      </c>
      <c r="J5498" s="16" t="n">
        <f aca="false">D5498*E5498*(1-F5498/100)</f>
        <v>589</v>
      </c>
      <c r="K5498" s="16" t="n">
        <f aca="false">D5498*H5498</f>
        <v>401.7</v>
      </c>
      <c r="L5498" s="16" t="n">
        <f aca="false">J5498-K5498</f>
        <v>187.3</v>
      </c>
    </row>
    <row r="5499" customFormat="false" ht="15" hidden="false" customHeight="false" outlineLevel="0" collapsed="false">
      <c r="A5499" s="12" t="n">
        <v>5498</v>
      </c>
      <c r="B5499" s="12" t="n">
        <v>2893</v>
      </c>
      <c r="C5499" s="12" t="n">
        <v>124</v>
      </c>
      <c r="D5499" s="12" t="n">
        <v>1</v>
      </c>
      <c r="E5499" s="16" t="n">
        <v>1869</v>
      </c>
      <c r="F5499" s="12" t="n">
        <v>0</v>
      </c>
      <c r="G5499" s="12" t="str">
        <f aca="false">INDEX(Products!$C$2:$C$181,MATCH(C5499,Products!$A$2:$A$181,0))</f>
        <v>Sports &amp; Fitness</v>
      </c>
      <c r="H5499" s="16" t="n">
        <f aca="false">INDEX(Products!$E$2:$E$181,MATCH(C5499,Products!$A$2:$A$181,0))</f>
        <v>1389.29</v>
      </c>
      <c r="I5499" s="12" t="str">
        <f aca="false">INDEX(Orders!$G$2:$G$3525,MATCH(B5499,Orders!$A$2:$A$3525,0))</f>
        <v>Returned</v>
      </c>
      <c r="J5499" s="16" t="n">
        <f aca="false">D5499*E5499*(1-F5499/100)</f>
        <v>1869</v>
      </c>
      <c r="K5499" s="16" t="n">
        <f aca="false">D5499*H5499</f>
        <v>1389.29</v>
      </c>
      <c r="L5499" s="16" t="n">
        <f aca="false">J5499-K5499</f>
        <v>479.71</v>
      </c>
    </row>
    <row r="5500" customFormat="false" ht="15" hidden="false" customHeight="false" outlineLevel="0" collapsed="false">
      <c r="A5500" s="12" t="n">
        <v>5499</v>
      </c>
      <c r="B5500" s="12" t="n">
        <v>2894</v>
      </c>
      <c r="C5500" s="12" t="n">
        <v>30</v>
      </c>
      <c r="D5500" s="12" t="n">
        <v>1</v>
      </c>
      <c r="E5500" s="16" t="n">
        <v>1049</v>
      </c>
      <c r="F5500" s="12" t="n">
        <v>10</v>
      </c>
      <c r="G5500" s="12" t="str">
        <f aca="false">INDEX(Products!$C$2:$C$181,MATCH(C5500,Products!$A$2:$A$181,0))</f>
        <v>Electronics</v>
      </c>
      <c r="H5500" s="16" t="n">
        <f aca="false">INDEX(Products!$E$2:$E$181,MATCH(C5500,Products!$A$2:$A$181,0))</f>
        <v>645.2</v>
      </c>
      <c r="I5500" s="12" t="str">
        <f aca="false">INDEX(Orders!$G$2:$G$3525,MATCH(B5500,Orders!$A$2:$A$3525,0))</f>
        <v>Returned</v>
      </c>
      <c r="J5500" s="16" t="n">
        <f aca="false">D5500*E5500*(1-F5500/100)</f>
        <v>944.1</v>
      </c>
      <c r="K5500" s="16" t="n">
        <f aca="false">D5500*H5500</f>
        <v>645.2</v>
      </c>
      <c r="L5500" s="16" t="n">
        <f aca="false">J5500-K5500</f>
        <v>298.9</v>
      </c>
    </row>
    <row r="5501" customFormat="false" ht="15" hidden="false" customHeight="false" outlineLevel="0" collapsed="false">
      <c r="A5501" s="12" t="n">
        <v>5500</v>
      </c>
      <c r="B5501" s="12" t="n">
        <v>2895</v>
      </c>
      <c r="C5501" s="12" t="n">
        <v>118</v>
      </c>
      <c r="D5501" s="12" t="n">
        <v>1</v>
      </c>
      <c r="E5501" s="16" t="n">
        <v>479</v>
      </c>
      <c r="F5501" s="12" t="n">
        <v>0</v>
      </c>
      <c r="G5501" s="12" t="str">
        <f aca="false">INDEX(Products!$C$2:$C$181,MATCH(C5501,Products!$A$2:$A$181,0))</f>
        <v>Beauty</v>
      </c>
      <c r="H5501" s="16" t="n">
        <f aca="false">INDEX(Products!$E$2:$E$181,MATCH(C5501,Products!$A$2:$A$181,0))</f>
        <v>332.66</v>
      </c>
      <c r="I5501" s="12" t="str">
        <f aca="false">INDEX(Orders!$G$2:$G$3525,MATCH(B5501,Orders!$A$2:$A$3525,0))</f>
        <v>Delivered</v>
      </c>
      <c r="J5501" s="16" t="n">
        <f aca="false">D5501*E5501*(1-F5501/100)</f>
        <v>479</v>
      </c>
      <c r="K5501" s="16" t="n">
        <f aca="false">D5501*H5501</f>
        <v>332.66</v>
      </c>
      <c r="L5501" s="16" t="n">
        <f aca="false">J5501-K5501</f>
        <v>146.34</v>
      </c>
    </row>
    <row r="5502" customFormat="false" ht="15" hidden="false" customHeight="false" outlineLevel="0" collapsed="false">
      <c r="A5502" s="12" t="n">
        <v>5501</v>
      </c>
      <c r="B5502" s="12" t="n">
        <v>2895</v>
      </c>
      <c r="C5502" s="12" t="n">
        <v>22</v>
      </c>
      <c r="D5502" s="12" t="n">
        <v>1</v>
      </c>
      <c r="E5502" s="16" t="n">
        <v>989</v>
      </c>
      <c r="F5502" s="12" t="n">
        <v>5</v>
      </c>
      <c r="G5502" s="12" t="str">
        <f aca="false">INDEX(Products!$C$2:$C$181,MATCH(C5502,Products!$A$2:$A$181,0))</f>
        <v>Electronics</v>
      </c>
      <c r="H5502" s="16" t="n">
        <f aca="false">INDEX(Products!$E$2:$E$181,MATCH(C5502,Products!$A$2:$A$181,0))</f>
        <v>723.81</v>
      </c>
      <c r="I5502" s="12" t="str">
        <f aca="false">INDEX(Orders!$G$2:$G$3525,MATCH(B5502,Orders!$A$2:$A$3525,0))</f>
        <v>Delivered</v>
      </c>
      <c r="J5502" s="16" t="n">
        <f aca="false">D5502*E5502*(1-F5502/100)</f>
        <v>939.55</v>
      </c>
      <c r="K5502" s="16" t="n">
        <f aca="false">D5502*H5502</f>
        <v>723.81</v>
      </c>
      <c r="L5502" s="16" t="n">
        <f aca="false">J5502-K5502</f>
        <v>215.74</v>
      </c>
    </row>
    <row r="5503" customFormat="false" ht="15" hidden="false" customHeight="false" outlineLevel="0" collapsed="false">
      <c r="A5503" s="12" t="n">
        <v>5502</v>
      </c>
      <c r="B5503" s="12" t="n">
        <v>2896</v>
      </c>
      <c r="C5503" s="12" t="n">
        <v>99</v>
      </c>
      <c r="D5503" s="12" t="n">
        <v>1</v>
      </c>
      <c r="E5503" s="16" t="n">
        <v>1359</v>
      </c>
      <c r="F5503" s="12" t="n">
        <v>5</v>
      </c>
      <c r="G5503" s="12" t="str">
        <f aca="false">INDEX(Products!$C$2:$C$181,MATCH(C5503,Products!$A$2:$A$181,0))</f>
        <v>Beauty</v>
      </c>
      <c r="H5503" s="16" t="n">
        <f aca="false">INDEX(Products!$E$2:$E$181,MATCH(C5503,Products!$A$2:$A$181,0))</f>
        <v>991.28</v>
      </c>
      <c r="I5503" s="12" t="str">
        <f aca="false">INDEX(Orders!$G$2:$G$3525,MATCH(B5503,Orders!$A$2:$A$3525,0))</f>
        <v>Delivered</v>
      </c>
      <c r="J5503" s="16" t="n">
        <f aca="false">D5503*E5503*(1-F5503/100)</f>
        <v>1291.05</v>
      </c>
      <c r="K5503" s="16" t="n">
        <f aca="false">D5503*H5503</f>
        <v>991.28</v>
      </c>
      <c r="L5503" s="16" t="n">
        <f aca="false">J5503-K5503</f>
        <v>299.77</v>
      </c>
    </row>
    <row r="5504" customFormat="false" ht="15" hidden="false" customHeight="false" outlineLevel="0" collapsed="false">
      <c r="A5504" s="12" t="n">
        <v>5503</v>
      </c>
      <c r="B5504" s="12" t="n">
        <v>2897</v>
      </c>
      <c r="C5504" s="12" t="n">
        <v>67</v>
      </c>
      <c r="D5504" s="12" t="n">
        <v>1</v>
      </c>
      <c r="E5504" s="16" t="n">
        <v>629</v>
      </c>
      <c r="F5504" s="12" t="n">
        <v>0</v>
      </c>
      <c r="G5504" s="12" t="str">
        <f aca="false">INDEX(Products!$C$2:$C$181,MATCH(C5504,Products!$A$2:$A$181,0))</f>
        <v>Fashion</v>
      </c>
      <c r="H5504" s="16" t="n">
        <f aca="false">INDEX(Products!$E$2:$E$181,MATCH(C5504,Products!$A$2:$A$181,0))</f>
        <v>388.42</v>
      </c>
      <c r="I5504" s="12" t="str">
        <f aca="false">INDEX(Orders!$G$2:$G$3525,MATCH(B5504,Orders!$A$2:$A$3525,0))</f>
        <v>Delivered</v>
      </c>
      <c r="J5504" s="16" t="n">
        <f aca="false">D5504*E5504*(1-F5504/100)</f>
        <v>629</v>
      </c>
      <c r="K5504" s="16" t="n">
        <f aca="false">D5504*H5504</f>
        <v>388.42</v>
      </c>
      <c r="L5504" s="16" t="n">
        <f aca="false">J5504-K5504</f>
        <v>240.58</v>
      </c>
    </row>
    <row r="5505" customFormat="false" ht="15" hidden="false" customHeight="false" outlineLevel="0" collapsed="false">
      <c r="A5505" s="12" t="n">
        <v>5504</v>
      </c>
      <c r="B5505" s="12" t="n">
        <v>2897</v>
      </c>
      <c r="C5505" s="12" t="n">
        <v>65</v>
      </c>
      <c r="D5505" s="12" t="n">
        <v>1</v>
      </c>
      <c r="E5505" s="16" t="n">
        <v>329</v>
      </c>
      <c r="F5505" s="12" t="n">
        <v>5</v>
      </c>
      <c r="G5505" s="12" t="str">
        <f aca="false">INDEX(Products!$C$2:$C$181,MATCH(C5505,Products!$A$2:$A$181,0))</f>
        <v>Fashion</v>
      </c>
      <c r="H5505" s="16" t="n">
        <f aca="false">INDEX(Products!$E$2:$E$181,MATCH(C5505,Products!$A$2:$A$181,0))</f>
        <v>214.56</v>
      </c>
      <c r="I5505" s="12" t="str">
        <f aca="false">INDEX(Orders!$G$2:$G$3525,MATCH(B5505,Orders!$A$2:$A$3525,0))</f>
        <v>Delivered</v>
      </c>
      <c r="J5505" s="16" t="n">
        <f aca="false">D5505*E5505*(1-F5505/100)</f>
        <v>312.55</v>
      </c>
      <c r="K5505" s="16" t="n">
        <f aca="false">D5505*H5505</f>
        <v>214.56</v>
      </c>
      <c r="L5505" s="16" t="n">
        <f aca="false">J5505-K5505</f>
        <v>97.99</v>
      </c>
    </row>
    <row r="5506" customFormat="false" ht="15" hidden="false" customHeight="false" outlineLevel="0" collapsed="false">
      <c r="A5506" s="12" t="n">
        <v>5505</v>
      </c>
      <c r="B5506" s="12" t="n">
        <v>2898</v>
      </c>
      <c r="C5506" s="12" t="n">
        <v>162</v>
      </c>
      <c r="D5506" s="12" t="n">
        <v>2</v>
      </c>
      <c r="E5506" s="16" t="n">
        <v>639</v>
      </c>
      <c r="F5506" s="12" t="n">
        <v>0</v>
      </c>
      <c r="G5506" s="12" t="str">
        <f aca="false">INDEX(Products!$C$2:$C$181,MATCH(C5506,Products!$A$2:$A$181,0))</f>
        <v>Books &amp; Stationery</v>
      </c>
      <c r="H5506" s="16" t="n">
        <f aca="false">INDEX(Products!$E$2:$E$181,MATCH(C5506,Products!$A$2:$A$181,0))</f>
        <v>387.23</v>
      </c>
      <c r="I5506" s="12" t="str">
        <f aca="false">INDEX(Orders!$G$2:$G$3525,MATCH(B5506,Orders!$A$2:$A$3525,0))</f>
        <v>Delivered</v>
      </c>
      <c r="J5506" s="16" t="n">
        <f aca="false">D5506*E5506*(1-F5506/100)</f>
        <v>1278</v>
      </c>
      <c r="K5506" s="16" t="n">
        <f aca="false">D5506*H5506</f>
        <v>774.46</v>
      </c>
      <c r="L5506" s="16" t="n">
        <f aca="false">J5506-K5506</f>
        <v>503.54</v>
      </c>
    </row>
    <row r="5507" customFormat="false" ht="15" hidden="false" customHeight="false" outlineLevel="0" collapsed="false">
      <c r="A5507" s="12" t="n">
        <v>5506</v>
      </c>
      <c r="B5507" s="12" t="n">
        <v>2898</v>
      </c>
      <c r="C5507" s="12" t="n">
        <v>146</v>
      </c>
      <c r="D5507" s="12" t="n">
        <v>1</v>
      </c>
      <c r="E5507" s="16" t="n">
        <v>369</v>
      </c>
      <c r="F5507" s="12" t="n">
        <v>10</v>
      </c>
      <c r="G5507" s="12" t="str">
        <f aca="false">INDEX(Products!$C$2:$C$181,MATCH(C5507,Products!$A$2:$A$181,0))</f>
        <v>Sports &amp; Fitness</v>
      </c>
      <c r="H5507" s="16" t="n">
        <f aca="false">INDEX(Products!$E$2:$E$181,MATCH(C5507,Products!$A$2:$A$181,0))</f>
        <v>205.71</v>
      </c>
      <c r="I5507" s="12" t="str">
        <f aca="false">INDEX(Orders!$G$2:$G$3525,MATCH(B5507,Orders!$A$2:$A$3525,0))</f>
        <v>Delivered</v>
      </c>
      <c r="J5507" s="16" t="n">
        <f aca="false">D5507*E5507*(1-F5507/100)</f>
        <v>332.1</v>
      </c>
      <c r="K5507" s="16" t="n">
        <f aca="false">D5507*H5507</f>
        <v>205.71</v>
      </c>
      <c r="L5507" s="16" t="n">
        <f aca="false">J5507-K5507</f>
        <v>126.39</v>
      </c>
    </row>
    <row r="5508" customFormat="false" ht="15" hidden="false" customHeight="false" outlineLevel="0" collapsed="false">
      <c r="A5508" s="12" t="n">
        <v>5507</v>
      </c>
      <c r="B5508" s="12" t="n">
        <v>2899</v>
      </c>
      <c r="C5508" s="12" t="n">
        <v>75</v>
      </c>
      <c r="D5508" s="12" t="n">
        <v>1</v>
      </c>
      <c r="E5508" s="16" t="n">
        <v>449</v>
      </c>
      <c r="F5508" s="12" t="n">
        <v>0</v>
      </c>
      <c r="G5508" s="12" t="str">
        <f aca="false">INDEX(Products!$C$2:$C$181,MATCH(C5508,Products!$A$2:$A$181,0))</f>
        <v>Fashion</v>
      </c>
      <c r="H5508" s="16" t="n">
        <f aca="false">INDEX(Products!$E$2:$E$181,MATCH(C5508,Products!$A$2:$A$181,0))</f>
        <v>271.97</v>
      </c>
      <c r="I5508" s="12" t="str">
        <f aca="false">INDEX(Orders!$G$2:$G$3525,MATCH(B5508,Orders!$A$2:$A$3525,0))</f>
        <v>Delivered</v>
      </c>
      <c r="J5508" s="16" t="n">
        <f aca="false">D5508*E5508*(1-F5508/100)</f>
        <v>449</v>
      </c>
      <c r="K5508" s="16" t="n">
        <f aca="false">D5508*H5508</f>
        <v>271.97</v>
      </c>
      <c r="L5508" s="16" t="n">
        <f aca="false">J5508-K5508</f>
        <v>177.03</v>
      </c>
    </row>
    <row r="5509" customFormat="false" ht="15" hidden="false" customHeight="false" outlineLevel="0" collapsed="false">
      <c r="A5509" s="12" t="n">
        <v>5508</v>
      </c>
      <c r="B5509" s="12" t="n">
        <v>2900</v>
      </c>
      <c r="C5509" s="12" t="n">
        <v>162</v>
      </c>
      <c r="D5509" s="12" t="n">
        <v>1</v>
      </c>
      <c r="E5509" s="16" t="n">
        <v>639</v>
      </c>
      <c r="F5509" s="12" t="n">
        <v>0</v>
      </c>
      <c r="G5509" s="12" t="str">
        <f aca="false">INDEX(Products!$C$2:$C$181,MATCH(C5509,Products!$A$2:$A$181,0))</f>
        <v>Books &amp; Stationery</v>
      </c>
      <c r="H5509" s="16" t="n">
        <f aca="false">INDEX(Products!$E$2:$E$181,MATCH(C5509,Products!$A$2:$A$181,0))</f>
        <v>387.23</v>
      </c>
      <c r="I5509" s="12" t="str">
        <f aca="false">INDEX(Orders!$G$2:$G$3525,MATCH(B5509,Orders!$A$2:$A$3525,0))</f>
        <v>Returned</v>
      </c>
      <c r="J5509" s="16" t="n">
        <f aca="false">D5509*E5509*(1-F5509/100)</f>
        <v>639</v>
      </c>
      <c r="K5509" s="16" t="n">
        <f aca="false">D5509*H5509</f>
        <v>387.23</v>
      </c>
      <c r="L5509" s="16" t="n">
        <f aca="false">J5509-K5509</f>
        <v>251.77</v>
      </c>
    </row>
    <row r="5510" customFormat="false" ht="15" hidden="false" customHeight="false" outlineLevel="0" collapsed="false">
      <c r="A5510" s="12" t="n">
        <v>5509</v>
      </c>
      <c r="B5510" s="12" t="n">
        <v>2900</v>
      </c>
      <c r="C5510" s="12" t="n">
        <v>113</v>
      </c>
      <c r="D5510" s="12" t="n">
        <v>1</v>
      </c>
      <c r="E5510" s="16" t="n">
        <v>599</v>
      </c>
      <c r="F5510" s="12" t="n">
        <v>0</v>
      </c>
      <c r="G5510" s="12" t="str">
        <f aca="false">INDEX(Products!$C$2:$C$181,MATCH(C5510,Products!$A$2:$A$181,0))</f>
        <v>Beauty</v>
      </c>
      <c r="H5510" s="16" t="n">
        <f aca="false">INDEX(Products!$E$2:$E$181,MATCH(C5510,Products!$A$2:$A$181,0))</f>
        <v>358.68</v>
      </c>
      <c r="I5510" s="12" t="str">
        <f aca="false">INDEX(Orders!$G$2:$G$3525,MATCH(B5510,Orders!$A$2:$A$3525,0))</f>
        <v>Returned</v>
      </c>
      <c r="J5510" s="16" t="n">
        <f aca="false">D5510*E5510*(1-F5510/100)</f>
        <v>599</v>
      </c>
      <c r="K5510" s="16" t="n">
        <f aca="false">D5510*H5510</f>
        <v>358.68</v>
      </c>
      <c r="L5510" s="16" t="n">
        <f aca="false">J5510-K5510</f>
        <v>240.32</v>
      </c>
    </row>
    <row r="5511" customFormat="false" ht="15" hidden="false" customHeight="false" outlineLevel="0" collapsed="false">
      <c r="A5511" s="12" t="n">
        <v>5510</v>
      </c>
      <c r="B5511" s="12" t="n">
        <v>2900</v>
      </c>
      <c r="C5511" s="12" t="n">
        <v>34</v>
      </c>
      <c r="D5511" s="12" t="n">
        <v>1</v>
      </c>
      <c r="E5511" s="16" t="n">
        <v>1059</v>
      </c>
      <c r="F5511" s="12" t="n">
        <v>0</v>
      </c>
      <c r="G5511" s="12" t="str">
        <f aca="false">INDEX(Products!$C$2:$C$181,MATCH(C5511,Products!$A$2:$A$181,0))</f>
        <v>Home &amp; Kitchen</v>
      </c>
      <c r="H5511" s="16" t="n">
        <f aca="false">INDEX(Products!$E$2:$E$181,MATCH(C5511,Products!$A$2:$A$181,0))</f>
        <v>752.36</v>
      </c>
      <c r="I5511" s="12" t="str">
        <f aca="false">INDEX(Orders!$G$2:$G$3525,MATCH(B5511,Orders!$A$2:$A$3525,0))</f>
        <v>Returned</v>
      </c>
      <c r="J5511" s="16" t="n">
        <f aca="false">D5511*E5511*(1-F5511/100)</f>
        <v>1059</v>
      </c>
      <c r="K5511" s="16" t="n">
        <f aca="false">D5511*H5511</f>
        <v>752.36</v>
      </c>
      <c r="L5511" s="16" t="n">
        <f aca="false">J5511-K5511</f>
        <v>306.64</v>
      </c>
    </row>
    <row r="5512" customFormat="false" ht="15" hidden="false" customHeight="false" outlineLevel="0" collapsed="false">
      <c r="A5512" s="12" t="n">
        <v>5511</v>
      </c>
      <c r="B5512" s="12" t="n">
        <v>2900</v>
      </c>
      <c r="C5512" s="12" t="n">
        <v>56</v>
      </c>
      <c r="D5512" s="12" t="n">
        <v>1</v>
      </c>
      <c r="E5512" s="16" t="n">
        <v>1739</v>
      </c>
      <c r="F5512" s="12" t="n">
        <v>5</v>
      </c>
      <c r="G5512" s="12" t="str">
        <f aca="false">INDEX(Products!$C$2:$C$181,MATCH(C5512,Products!$A$2:$A$181,0))</f>
        <v>Home &amp; Kitchen</v>
      </c>
      <c r="H5512" s="16" t="n">
        <f aca="false">INDEX(Products!$E$2:$E$181,MATCH(C5512,Products!$A$2:$A$181,0))</f>
        <v>1012.52</v>
      </c>
      <c r="I5512" s="12" t="str">
        <f aca="false">INDEX(Orders!$G$2:$G$3525,MATCH(B5512,Orders!$A$2:$A$3525,0))</f>
        <v>Returned</v>
      </c>
      <c r="J5512" s="16" t="n">
        <f aca="false">D5512*E5512*(1-F5512/100)</f>
        <v>1652.05</v>
      </c>
      <c r="K5512" s="16" t="n">
        <f aca="false">D5512*H5512</f>
        <v>1012.52</v>
      </c>
      <c r="L5512" s="16" t="n">
        <f aca="false">J5512-K5512</f>
        <v>639.53</v>
      </c>
    </row>
    <row r="5513" customFormat="false" ht="15" hidden="false" customHeight="false" outlineLevel="0" collapsed="false">
      <c r="A5513" s="12" t="n">
        <v>5512</v>
      </c>
      <c r="B5513" s="12" t="n">
        <v>2901</v>
      </c>
      <c r="C5513" s="12" t="n">
        <v>93</v>
      </c>
      <c r="D5513" s="12" t="n">
        <v>3</v>
      </c>
      <c r="E5513" s="16" t="n">
        <v>589</v>
      </c>
      <c r="F5513" s="12" t="n">
        <v>15</v>
      </c>
      <c r="G5513" s="12" t="str">
        <f aca="false">INDEX(Products!$C$2:$C$181,MATCH(C5513,Products!$A$2:$A$181,0))</f>
        <v>Beauty</v>
      </c>
      <c r="H5513" s="16" t="n">
        <f aca="false">INDEX(Products!$E$2:$E$181,MATCH(C5513,Products!$A$2:$A$181,0))</f>
        <v>401.7</v>
      </c>
      <c r="I5513" s="12" t="str">
        <f aca="false">INDEX(Orders!$G$2:$G$3525,MATCH(B5513,Orders!$A$2:$A$3525,0))</f>
        <v>Delivered</v>
      </c>
      <c r="J5513" s="16" t="n">
        <f aca="false">D5513*E5513*(1-F5513/100)</f>
        <v>1501.95</v>
      </c>
      <c r="K5513" s="16" t="n">
        <f aca="false">D5513*H5513</f>
        <v>1205.1</v>
      </c>
      <c r="L5513" s="16" t="n">
        <f aca="false">J5513-K5513</f>
        <v>296.85</v>
      </c>
    </row>
    <row r="5514" customFormat="false" ht="15" hidden="false" customHeight="false" outlineLevel="0" collapsed="false">
      <c r="A5514" s="12" t="n">
        <v>5513</v>
      </c>
      <c r="B5514" s="12" t="n">
        <v>2902</v>
      </c>
      <c r="C5514" s="12" t="n">
        <v>142</v>
      </c>
      <c r="D5514" s="12" t="n">
        <v>1</v>
      </c>
      <c r="E5514" s="16" t="n">
        <v>1669</v>
      </c>
      <c r="F5514" s="12" t="n">
        <v>0</v>
      </c>
      <c r="G5514" s="12" t="str">
        <f aca="false">INDEX(Products!$C$2:$C$181,MATCH(C5514,Products!$A$2:$A$181,0))</f>
        <v>Sports &amp; Fitness</v>
      </c>
      <c r="H5514" s="16" t="n">
        <f aca="false">INDEX(Products!$E$2:$E$181,MATCH(C5514,Products!$A$2:$A$181,0))</f>
        <v>949.32</v>
      </c>
      <c r="I5514" s="12" t="str">
        <f aca="false">INDEX(Orders!$G$2:$G$3525,MATCH(B5514,Orders!$A$2:$A$3525,0))</f>
        <v>Delivered</v>
      </c>
      <c r="J5514" s="16" t="n">
        <f aca="false">D5514*E5514*(1-F5514/100)</f>
        <v>1669</v>
      </c>
      <c r="K5514" s="16" t="n">
        <f aca="false">D5514*H5514</f>
        <v>949.32</v>
      </c>
      <c r="L5514" s="16" t="n">
        <f aca="false">J5514-K5514</f>
        <v>719.68</v>
      </c>
    </row>
    <row r="5515" customFormat="false" ht="15" hidden="false" customHeight="false" outlineLevel="0" collapsed="false">
      <c r="A5515" s="12" t="n">
        <v>5514</v>
      </c>
      <c r="B5515" s="12" t="n">
        <v>2902</v>
      </c>
      <c r="C5515" s="12" t="n">
        <v>138</v>
      </c>
      <c r="D5515" s="12" t="n">
        <v>1</v>
      </c>
      <c r="E5515" s="16" t="n">
        <v>2179</v>
      </c>
      <c r="F5515" s="12" t="n">
        <v>0</v>
      </c>
      <c r="G5515" s="12" t="str">
        <f aca="false">INDEX(Products!$C$2:$C$181,MATCH(C5515,Products!$A$2:$A$181,0))</f>
        <v>Sports &amp; Fitness</v>
      </c>
      <c r="H5515" s="16" t="n">
        <f aca="false">INDEX(Products!$E$2:$E$181,MATCH(C5515,Products!$A$2:$A$181,0))</f>
        <v>1417.01</v>
      </c>
      <c r="I5515" s="12" t="str">
        <f aca="false">INDEX(Orders!$G$2:$G$3525,MATCH(B5515,Orders!$A$2:$A$3525,0))</f>
        <v>Delivered</v>
      </c>
      <c r="J5515" s="16" t="n">
        <f aca="false">D5515*E5515*(1-F5515/100)</f>
        <v>2179</v>
      </c>
      <c r="K5515" s="16" t="n">
        <f aca="false">D5515*H5515</f>
        <v>1417.01</v>
      </c>
      <c r="L5515" s="16" t="n">
        <f aca="false">J5515-K5515</f>
        <v>761.99</v>
      </c>
    </row>
    <row r="5516" customFormat="false" ht="15" hidden="false" customHeight="false" outlineLevel="0" collapsed="false">
      <c r="A5516" s="12" t="n">
        <v>5515</v>
      </c>
      <c r="B5516" s="12" t="n">
        <v>2903</v>
      </c>
      <c r="C5516" s="12" t="n">
        <v>38</v>
      </c>
      <c r="D5516" s="12" t="n">
        <v>1</v>
      </c>
      <c r="E5516" s="16" t="n">
        <v>3659</v>
      </c>
      <c r="F5516" s="12" t="n">
        <v>10</v>
      </c>
      <c r="G5516" s="12" t="str">
        <f aca="false">INDEX(Products!$C$2:$C$181,MATCH(C5516,Products!$A$2:$A$181,0))</f>
        <v>Home &amp; Kitchen</v>
      </c>
      <c r="H5516" s="16" t="n">
        <f aca="false">INDEX(Products!$E$2:$E$181,MATCH(C5516,Products!$A$2:$A$181,0))</f>
        <v>2545.94</v>
      </c>
      <c r="I5516" s="12" t="str">
        <f aca="false">INDEX(Orders!$G$2:$G$3525,MATCH(B5516,Orders!$A$2:$A$3525,0))</f>
        <v>Delivered</v>
      </c>
      <c r="J5516" s="16" t="n">
        <f aca="false">D5516*E5516*(1-F5516/100)</f>
        <v>3293.1</v>
      </c>
      <c r="K5516" s="16" t="n">
        <f aca="false">D5516*H5516</f>
        <v>2545.94</v>
      </c>
      <c r="L5516" s="16" t="n">
        <f aca="false">J5516-K5516</f>
        <v>747.16</v>
      </c>
    </row>
    <row r="5517" customFormat="false" ht="15" hidden="false" customHeight="false" outlineLevel="0" collapsed="false">
      <c r="A5517" s="12" t="n">
        <v>5516</v>
      </c>
      <c r="B5517" s="12" t="n">
        <v>2903</v>
      </c>
      <c r="C5517" s="12" t="n">
        <v>58</v>
      </c>
      <c r="D5517" s="12" t="n">
        <v>1</v>
      </c>
      <c r="E5517" s="16" t="n">
        <v>3319</v>
      </c>
      <c r="F5517" s="12" t="n">
        <v>0</v>
      </c>
      <c r="G5517" s="12" t="str">
        <f aca="false">INDEX(Products!$C$2:$C$181,MATCH(C5517,Products!$A$2:$A$181,0))</f>
        <v>Home &amp; Kitchen</v>
      </c>
      <c r="H5517" s="16" t="n">
        <f aca="false">INDEX(Products!$E$2:$E$181,MATCH(C5517,Products!$A$2:$A$181,0))</f>
        <v>2403.93</v>
      </c>
      <c r="I5517" s="12" t="str">
        <f aca="false">INDEX(Orders!$G$2:$G$3525,MATCH(B5517,Orders!$A$2:$A$3525,0))</f>
        <v>Delivered</v>
      </c>
      <c r="J5517" s="16" t="n">
        <f aca="false">D5517*E5517*(1-F5517/100)</f>
        <v>3319</v>
      </c>
      <c r="K5517" s="16" t="n">
        <f aca="false">D5517*H5517</f>
        <v>2403.93</v>
      </c>
      <c r="L5517" s="16" t="n">
        <f aca="false">J5517-K5517</f>
        <v>915.07</v>
      </c>
    </row>
    <row r="5518" customFormat="false" ht="15" hidden="false" customHeight="false" outlineLevel="0" collapsed="false">
      <c r="A5518" s="12" t="n">
        <v>5517</v>
      </c>
      <c r="B5518" s="12" t="n">
        <v>2903</v>
      </c>
      <c r="C5518" s="12" t="n">
        <v>103</v>
      </c>
      <c r="D5518" s="12" t="n">
        <v>1</v>
      </c>
      <c r="E5518" s="16" t="n">
        <v>1159</v>
      </c>
      <c r="F5518" s="12" t="n">
        <v>5</v>
      </c>
      <c r="G5518" s="12" t="str">
        <f aca="false">INDEX(Products!$C$2:$C$181,MATCH(C5518,Products!$A$2:$A$181,0))</f>
        <v>Beauty</v>
      </c>
      <c r="H5518" s="16" t="n">
        <f aca="false">INDEX(Products!$E$2:$E$181,MATCH(C5518,Products!$A$2:$A$181,0))</f>
        <v>639.58</v>
      </c>
      <c r="I5518" s="12" t="str">
        <f aca="false">INDEX(Orders!$G$2:$G$3525,MATCH(B5518,Orders!$A$2:$A$3525,0))</f>
        <v>Delivered</v>
      </c>
      <c r="J5518" s="16" t="n">
        <f aca="false">D5518*E5518*(1-F5518/100)</f>
        <v>1101.05</v>
      </c>
      <c r="K5518" s="16" t="n">
        <f aca="false">D5518*H5518</f>
        <v>639.58</v>
      </c>
      <c r="L5518" s="16" t="n">
        <f aca="false">J5518-K5518</f>
        <v>461.47</v>
      </c>
    </row>
    <row r="5519" customFormat="false" ht="15" hidden="false" customHeight="false" outlineLevel="0" collapsed="false">
      <c r="A5519" s="12" t="n">
        <v>5518</v>
      </c>
      <c r="B5519" s="12" t="n">
        <v>2904</v>
      </c>
      <c r="C5519" s="12" t="n">
        <v>170</v>
      </c>
      <c r="D5519" s="12" t="n">
        <v>3</v>
      </c>
      <c r="E5519" s="16" t="n">
        <v>489</v>
      </c>
      <c r="F5519" s="12" t="n">
        <v>15</v>
      </c>
      <c r="G5519" s="12" t="str">
        <f aca="false">INDEX(Products!$C$2:$C$181,MATCH(C5519,Products!$A$2:$A$181,0))</f>
        <v>Books &amp; Stationery</v>
      </c>
      <c r="H5519" s="16" t="n">
        <f aca="false">INDEX(Products!$E$2:$E$181,MATCH(C5519,Products!$A$2:$A$181,0))</f>
        <v>278.52</v>
      </c>
      <c r="I5519" s="12" t="str">
        <f aca="false">INDEX(Orders!$G$2:$G$3525,MATCH(B5519,Orders!$A$2:$A$3525,0))</f>
        <v>Delivered</v>
      </c>
      <c r="J5519" s="16" t="n">
        <f aca="false">D5519*E5519*(1-F5519/100)</f>
        <v>1246.95</v>
      </c>
      <c r="K5519" s="16" t="n">
        <f aca="false">D5519*H5519</f>
        <v>835.56</v>
      </c>
      <c r="L5519" s="16" t="n">
        <f aca="false">J5519-K5519</f>
        <v>411.39</v>
      </c>
    </row>
    <row r="5520" customFormat="false" ht="15" hidden="false" customHeight="false" outlineLevel="0" collapsed="false">
      <c r="A5520" s="12" t="n">
        <v>5519</v>
      </c>
      <c r="B5520" s="12" t="n">
        <v>2904</v>
      </c>
      <c r="C5520" s="12" t="n">
        <v>73</v>
      </c>
      <c r="D5520" s="12" t="n">
        <v>1</v>
      </c>
      <c r="E5520" s="16" t="n">
        <v>1079</v>
      </c>
      <c r="F5520" s="12" t="n">
        <v>0</v>
      </c>
      <c r="G5520" s="12" t="str">
        <f aca="false">INDEX(Products!$C$2:$C$181,MATCH(C5520,Products!$A$2:$A$181,0))</f>
        <v>Fashion</v>
      </c>
      <c r="H5520" s="16" t="n">
        <f aca="false">INDEX(Products!$E$2:$E$181,MATCH(C5520,Products!$A$2:$A$181,0))</f>
        <v>601.41</v>
      </c>
      <c r="I5520" s="12" t="str">
        <f aca="false">INDEX(Orders!$G$2:$G$3525,MATCH(B5520,Orders!$A$2:$A$3525,0))</f>
        <v>Delivered</v>
      </c>
      <c r="J5520" s="16" t="n">
        <f aca="false">D5520*E5520*(1-F5520/100)</f>
        <v>1079</v>
      </c>
      <c r="K5520" s="16" t="n">
        <f aca="false">D5520*H5520</f>
        <v>601.41</v>
      </c>
      <c r="L5520" s="16" t="n">
        <f aca="false">J5520-K5520</f>
        <v>477.59</v>
      </c>
    </row>
    <row r="5521" customFormat="false" ht="15" hidden="false" customHeight="false" outlineLevel="0" collapsed="false">
      <c r="A5521" s="12" t="n">
        <v>5520</v>
      </c>
      <c r="B5521" s="12" t="n">
        <v>2904</v>
      </c>
      <c r="C5521" s="12" t="n">
        <v>67</v>
      </c>
      <c r="D5521" s="12" t="n">
        <v>2</v>
      </c>
      <c r="E5521" s="16" t="n">
        <v>629</v>
      </c>
      <c r="F5521" s="12" t="n">
        <v>10</v>
      </c>
      <c r="G5521" s="12" t="str">
        <f aca="false">INDEX(Products!$C$2:$C$181,MATCH(C5521,Products!$A$2:$A$181,0))</f>
        <v>Fashion</v>
      </c>
      <c r="H5521" s="16" t="n">
        <f aca="false">INDEX(Products!$E$2:$E$181,MATCH(C5521,Products!$A$2:$A$181,0))</f>
        <v>388.42</v>
      </c>
      <c r="I5521" s="12" t="str">
        <f aca="false">INDEX(Orders!$G$2:$G$3525,MATCH(B5521,Orders!$A$2:$A$3525,0))</f>
        <v>Delivered</v>
      </c>
      <c r="J5521" s="16" t="n">
        <f aca="false">D5521*E5521*(1-F5521/100)</f>
        <v>1132.2</v>
      </c>
      <c r="K5521" s="16" t="n">
        <f aca="false">D5521*H5521</f>
        <v>776.84</v>
      </c>
      <c r="L5521" s="16" t="n">
        <f aca="false">J5521-K5521</f>
        <v>355.36</v>
      </c>
    </row>
    <row r="5522" customFormat="false" ht="15" hidden="false" customHeight="false" outlineLevel="0" collapsed="false">
      <c r="A5522" s="12" t="n">
        <v>5521</v>
      </c>
      <c r="B5522" s="12" t="n">
        <v>2904</v>
      </c>
      <c r="C5522" s="12" t="n">
        <v>121</v>
      </c>
      <c r="D5522" s="12" t="n">
        <v>3</v>
      </c>
      <c r="E5522" s="16" t="n">
        <v>3789</v>
      </c>
      <c r="F5522" s="12" t="n">
        <v>10</v>
      </c>
      <c r="G5522" s="12" t="str">
        <f aca="false">INDEX(Products!$C$2:$C$181,MATCH(C5522,Products!$A$2:$A$181,0))</f>
        <v>Sports &amp; Fitness</v>
      </c>
      <c r="H5522" s="16" t="n">
        <f aca="false">INDEX(Products!$E$2:$E$181,MATCH(C5522,Products!$A$2:$A$181,0))</f>
        <v>2806.84</v>
      </c>
      <c r="I5522" s="12" t="str">
        <f aca="false">INDEX(Orders!$G$2:$G$3525,MATCH(B5522,Orders!$A$2:$A$3525,0))</f>
        <v>Delivered</v>
      </c>
      <c r="J5522" s="16" t="n">
        <f aca="false">D5522*E5522*(1-F5522/100)</f>
        <v>10230.3</v>
      </c>
      <c r="K5522" s="16" t="n">
        <f aca="false">D5522*H5522</f>
        <v>8420.52</v>
      </c>
      <c r="L5522" s="16" t="n">
        <f aca="false">J5522-K5522</f>
        <v>1809.78</v>
      </c>
    </row>
    <row r="5523" customFormat="false" ht="15" hidden="false" customHeight="false" outlineLevel="0" collapsed="false">
      <c r="A5523" s="12" t="n">
        <v>5522</v>
      </c>
      <c r="B5523" s="12" t="n">
        <v>2905</v>
      </c>
      <c r="C5523" s="12" t="n">
        <v>85</v>
      </c>
      <c r="D5523" s="12" t="n">
        <v>1</v>
      </c>
      <c r="E5523" s="16" t="n">
        <v>419</v>
      </c>
      <c r="F5523" s="12" t="n">
        <v>0</v>
      </c>
      <c r="G5523" s="12" t="str">
        <f aca="false">INDEX(Products!$C$2:$C$181,MATCH(C5523,Products!$A$2:$A$181,0))</f>
        <v>Fashion</v>
      </c>
      <c r="H5523" s="16" t="n">
        <f aca="false">INDEX(Products!$E$2:$E$181,MATCH(C5523,Products!$A$2:$A$181,0))</f>
        <v>279.97</v>
      </c>
      <c r="I5523" s="12" t="str">
        <f aca="false">INDEX(Orders!$G$2:$G$3525,MATCH(B5523,Orders!$A$2:$A$3525,0))</f>
        <v>Delivered</v>
      </c>
      <c r="J5523" s="16" t="n">
        <f aca="false">D5523*E5523*(1-F5523/100)</f>
        <v>419</v>
      </c>
      <c r="K5523" s="16" t="n">
        <f aca="false">D5523*H5523</f>
        <v>279.97</v>
      </c>
      <c r="L5523" s="16" t="n">
        <f aca="false">J5523-K5523</f>
        <v>139.03</v>
      </c>
    </row>
    <row r="5524" customFormat="false" ht="15" hidden="false" customHeight="false" outlineLevel="0" collapsed="false">
      <c r="A5524" s="12" t="n">
        <v>5523</v>
      </c>
      <c r="B5524" s="12" t="n">
        <v>2906</v>
      </c>
      <c r="C5524" s="12" t="n">
        <v>12</v>
      </c>
      <c r="D5524" s="12" t="n">
        <v>1</v>
      </c>
      <c r="E5524" s="16" t="n">
        <v>2329</v>
      </c>
      <c r="F5524" s="12" t="n">
        <v>5</v>
      </c>
      <c r="G5524" s="12" t="str">
        <f aca="false">INDEX(Products!$C$2:$C$181,MATCH(C5524,Products!$A$2:$A$181,0))</f>
        <v>Electronics</v>
      </c>
      <c r="H5524" s="16" t="n">
        <f aca="false">INDEX(Products!$E$2:$E$181,MATCH(C5524,Products!$A$2:$A$181,0))</f>
        <v>1451.6</v>
      </c>
      <c r="I5524" s="12" t="str">
        <f aca="false">INDEX(Orders!$G$2:$G$3525,MATCH(B5524,Orders!$A$2:$A$3525,0))</f>
        <v>Delivered</v>
      </c>
      <c r="J5524" s="16" t="n">
        <f aca="false">D5524*E5524*(1-F5524/100)</f>
        <v>2212.55</v>
      </c>
      <c r="K5524" s="16" t="n">
        <f aca="false">D5524*H5524</f>
        <v>1451.6</v>
      </c>
      <c r="L5524" s="16" t="n">
        <f aca="false">J5524-K5524</f>
        <v>760.95</v>
      </c>
    </row>
    <row r="5525" customFormat="false" ht="15" hidden="false" customHeight="false" outlineLevel="0" collapsed="false">
      <c r="A5525" s="12" t="n">
        <v>5524</v>
      </c>
      <c r="B5525" s="12" t="n">
        <v>2906</v>
      </c>
      <c r="C5525" s="12" t="n">
        <v>104</v>
      </c>
      <c r="D5525" s="12" t="n">
        <v>1</v>
      </c>
      <c r="E5525" s="16" t="n">
        <v>329</v>
      </c>
      <c r="F5525" s="12" t="n">
        <v>0</v>
      </c>
      <c r="G5525" s="12" t="str">
        <f aca="false">INDEX(Products!$C$2:$C$181,MATCH(C5525,Products!$A$2:$A$181,0))</f>
        <v>Beauty</v>
      </c>
      <c r="H5525" s="16" t="n">
        <f aca="false">INDEX(Products!$E$2:$E$181,MATCH(C5525,Products!$A$2:$A$181,0))</f>
        <v>224.61</v>
      </c>
      <c r="I5525" s="12" t="str">
        <f aca="false">INDEX(Orders!$G$2:$G$3525,MATCH(B5525,Orders!$A$2:$A$3525,0))</f>
        <v>Delivered</v>
      </c>
      <c r="J5525" s="16" t="n">
        <f aca="false">D5525*E5525*(1-F5525/100)</f>
        <v>329</v>
      </c>
      <c r="K5525" s="16" t="n">
        <f aca="false">D5525*H5525</f>
        <v>224.61</v>
      </c>
      <c r="L5525" s="16" t="n">
        <f aca="false">J5525-K5525</f>
        <v>104.39</v>
      </c>
    </row>
    <row r="5526" customFormat="false" ht="15" hidden="false" customHeight="false" outlineLevel="0" collapsed="false">
      <c r="A5526" s="12" t="n">
        <v>5525</v>
      </c>
      <c r="B5526" s="12" t="n">
        <v>2907</v>
      </c>
      <c r="C5526" s="12" t="n">
        <v>44</v>
      </c>
      <c r="D5526" s="12" t="n">
        <v>3</v>
      </c>
      <c r="E5526" s="16" t="n">
        <v>3769</v>
      </c>
      <c r="F5526" s="12" t="n">
        <v>5</v>
      </c>
      <c r="G5526" s="12" t="str">
        <f aca="false">INDEX(Products!$C$2:$C$181,MATCH(C5526,Products!$A$2:$A$181,0))</f>
        <v>Home &amp; Kitchen</v>
      </c>
      <c r="H5526" s="16" t="n">
        <f aca="false">INDEX(Products!$E$2:$E$181,MATCH(C5526,Products!$A$2:$A$181,0))</f>
        <v>2553.54</v>
      </c>
      <c r="I5526" s="12" t="str">
        <f aca="false">INDEX(Orders!$G$2:$G$3525,MATCH(B5526,Orders!$A$2:$A$3525,0))</f>
        <v>Returned</v>
      </c>
      <c r="J5526" s="16" t="n">
        <f aca="false">D5526*E5526*(1-F5526/100)</f>
        <v>10741.65</v>
      </c>
      <c r="K5526" s="16" t="n">
        <f aca="false">D5526*H5526</f>
        <v>7660.62</v>
      </c>
      <c r="L5526" s="16" t="n">
        <f aca="false">J5526-K5526</f>
        <v>3081.03</v>
      </c>
    </row>
    <row r="5527" customFormat="false" ht="15" hidden="false" customHeight="false" outlineLevel="0" collapsed="false">
      <c r="A5527" s="12" t="n">
        <v>5526</v>
      </c>
      <c r="B5527" s="12" t="n">
        <v>2908</v>
      </c>
      <c r="C5527" s="12" t="n">
        <v>5</v>
      </c>
      <c r="D5527" s="12" t="n">
        <v>1</v>
      </c>
      <c r="E5527" s="16" t="n">
        <v>3939</v>
      </c>
      <c r="F5527" s="12" t="n">
        <v>0</v>
      </c>
      <c r="G5527" s="12" t="str">
        <f aca="false">INDEX(Products!$C$2:$C$181,MATCH(C5527,Products!$A$2:$A$181,0))</f>
        <v>Electronics</v>
      </c>
      <c r="H5527" s="16" t="n">
        <f aca="false">INDEX(Products!$E$2:$E$181,MATCH(C5527,Products!$A$2:$A$181,0))</f>
        <v>2724.27</v>
      </c>
      <c r="I5527" s="12" t="str">
        <f aca="false">INDEX(Orders!$G$2:$G$3525,MATCH(B5527,Orders!$A$2:$A$3525,0))</f>
        <v>Delivered</v>
      </c>
      <c r="J5527" s="16" t="n">
        <f aca="false">D5527*E5527*(1-F5527/100)</f>
        <v>3939</v>
      </c>
      <c r="K5527" s="16" t="n">
        <f aca="false">D5527*H5527</f>
        <v>2724.27</v>
      </c>
      <c r="L5527" s="16" t="n">
        <f aca="false">J5527-K5527</f>
        <v>1214.73</v>
      </c>
    </row>
    <row r="5528" customFormat="false" ht="15" hidden="false" customHeight="false" outlineLevel="0" collapsed="false">
      <c r="A5528" s="12" t="n">
        <v>5527</v>
      </c>
      <c r="B5528" s="12" t="n">
        <v>2909</v>
      </c>
      <c r="C5528" s="12" t="n">
        <v>106</v>
      </c>
      <c r="D5528" s="12" t="n">
        <v>1</v>
      </c>
      <c r="E5528" s="16" t="n">
        <v>1069</v>
      </c>
      <c r="F5528" s="12" t="n">
        <v>0</v>
      </c>
      <c r="G5528" s="12" t="str">
        <f aca="false">INDEX(Products!$C$2:$C$181,MATCH(C5528,Products!$A$2:$A$181,0))</f>
        <v>Beauty</v>
      </c>
      <c r="H5528" s="16" t="n">
        <f aca="false">INDEX(Products!$E$2:$E$181,MATCH(C5528,Products!$A$2:$A$181,0))</f>
        <v>735.88</v>
      </c>
      <c r="I5528" s="12" t="str">
        <f aca="false">INDEX(Orders!$G$2:$G$3525,MATCH(B5528,Orders!$A$2:$A$3525,0))</f>
        <v>Delivered</v>
      </c>
      <c r="J5528" s="16" t="n">
        <f aca="false">D5528*E5528*(1-F5528/100)</f>
        <v>1069</v>
      </c>
      <c r="K5528" s="16" t="n">
        <f aca="false">D5528*H5528</f>
        <v>735.88</v>
      </c>
      <c r="L5528" s="16" t="n">
        <f aca="false">J5528-K5528</f>
        <v>333.12</v>
      </c>
    </row>
    <row r="5529" customFormat="false" ht="15" hidden="false" customHeight="false" outlineLevel="0" collapsed="false">
      <c r="A5529" s="12" t="n">
        <v>5528</v>
      </c>
      <c r="B5529" s="12" t="n">
        <v>2910</v>
      </c>
      <c r="C5529" s="12" t="n">
        <v>135</v>
      </c>
      <c r="D5529" s="12" t="n">
        <v>1</v>
      </c>
      <c r="E5529" s="16" t="n">
        <v>1609</v>
      </c>
      <c r="F5529" s="12" t="n">
        <v>0</v>
      </c>
      <c r="G5529" s="12" t="str">
        <f aca="false">INDEX(Products!$C$2:$C$181,MATCH(C5529,Products!$A$2:$A$181,0))</f>
        <v>Sports &amp; Fitness</v>
      </c>
      <c r="H5529" s="16" t="n">
        <f aca="false">INDEX(Products!$E$2:$E$181,MATCH(C5529,Products!$A$2:$A$181,0))</f>
        <v>979.43</v>
      </c>
      <c r="I5529" s="12" t="str">
        <f aca="false">INDEX(Orders!$G$2:$G$3525,MATCH(B5529,Orders!$A$2:$A$3525,0))</f>
        <v>Delivered</v>
      </c>
      <c r="J5529" s="16" t="n">
        <f aca="false">D5529*E5529*(1-F5529/100)</f>
        <v>1609</v>
      </c>
      <c r="K5529" s="16" t="n">
        <f aca="false">D5529*H5529</f>
        <v>979.43</v>
      </c>
      <c r="L5529" s="16" t="n">
        <f aca="false">J5529-K5529</f>
        <v>629.57</v>
      </c>
    </row>
    <row r="5530" customFormat="false" ht="15" hidden="false" customHeight="false" outlineLevel="0" collapsed="false">
      <c r="A5530" s="12" t="n">
        <v>5529</v>
      </c>
      <c r="B5530" s="12" t="n">
        <v>2911</v>
      </c>
      <c r="C5530" s="12" t="n">
        <v>108</v>
      </c>
      <c r="D5530" s="12" t="n">
        <v>1</v>
      </c>
      <c r="E5530" s="16" t="n">
        <v>1339</v>
      </c>
      <c r="F5530" s="12" t="n">
        <v>0</v>
      </c>
      <c r="G5530" s="12" t="str">
        <f aca="false">INDEX(Products!$C$2:$C$181,MATCH(C5530,Products!$A$2:$A$181,0))</f>
        <v>Beauty</v>
      </c>
      <c r="H5530" s="16" t="n">
        <f aca="false">INDEX(Products!$E$2:$E$181,MATCH(C5530,Products!$A$2:$A$181,0))</f>
        <v>799.99</v>
      </c>
      <c r="I5530" s="12" t="str">
        <f aca="false">INDEX(Orders!$G$2:$G$3525,MATCH(B5530,Orders!$A$2:$A$3525,0))</f>
        <v>Cancelled</v>
      </c>
      <c r="J5530" s="16" t="n">
        <f aca="false">D5530*E5530*(1-F5530/100)</f>
        <v>1339</v>
      </c>
      <c r="K5530" s="16" t="n">
        <f aca="false">D5530*H5530</f>
        <v>799.99</v>
      </c>
      <c r="L5530" s="16" t="n">
        <f aca="false">J5530-K5530</f>
        <v>539.01</v>
      </c>
    </row>
    <row r="5531" customFormat="false" ht="15" hidden="false" customHeight="false" outlineLevel="0" collapsed="false">
      <c r="A5531" s="12" t="n">
        <v>5530</v>
      </c>
      <c r="B5531" s="12" t="n">
        <v>2911</v>
      </c>
      <c r="C5531" s="12" t="n">
        <v>128</v>
      </c>
      <c r="D5531" s="12" t="n">
        <v>1</v>
      </c>
      <c r="E5531" s="16" t="n">
        <v>899</v>
      </c>
      <c r="F5531" s="12" t="n">
        <v>5</v>
      </c>
      <c r="G5531" s="12" t="str">
        <f aca="false">INDEX(Products!$C$2:$C$181,MATCH(C5531,Products!$A$2:$A$181,0))</f>
        <v>Sports &amp; Fitness</v>
      </c>
      <c r="H5531" s="16" t="n">
        <f aca="false">INDEX(Products!$E$2:$E$181,MATCH(C5531,Products!$A$2:$A$181,0))</f>
        <v>594.56</v>
      </c>
      <c r="I5531" s="12" t="str">
        <f aca="false">INDEX(Orders!$G$2:$G$3525,MATCH(B5531,Orders!$A$2:$A$3525,0))</f>
        <v>Cancelled</v>
      </c>
      <c r="J5531" s="16" t="n">
        <f aca="false">D5531*E5531*(1-F5531/100)</f>
        <v>854.05</v>
      </c>
      <c r="K5531" s="16" t="n">
        <f aca="false">D5531*H5531</f>
        <v>594.56</v>
      </c>
      <c r="L5531" s="16" t="n">
        <f aca="false">J5531-K5531</f>
        <v>259.49</v>
      </c>
    </row>
    <row r="5532" customFormat="false" ht="15" hidden="false" customHeight="false" outlineLevel="0" collapsed="false">
      <c r="A5532" s="12" t="n">
        <v>5531</v>
      </c>
      <c r="B5532" s="12" t="n">
        <v>2912</v>
      </c>
      <c r="C5532" s="12" t="n">
        <v>12</v>
      </c>
      <c r="D5532" s="12" t="n">
        <v>1</v>
      </c>
      <c r="E5532" s="16" t="n">
        <v>2329</v>
      </c>
      <c r="F5532" s="12" t="n">
        <v>0</v>
      </c>
      <c r="G5532" s="12" t="str">
        <f aca="false">INDEX(Products!$C$2:$C$181,MATCH(C5532,Products!$A$2:$A$181,0))</f>
        <v>Electronics</v>
      </c>
      <c r="H5532" s="16" t="n">
        <f aca="false">INDEX(Products!$E$2:$E$181,MATCH(C5532,Products!$A$2:$A$181,0))</f>
        <v>1451.6</v>
      </c>
      <c r="I5532" s="12" t="str">
        <f aca="false">INDEX(Orders!$G$2:$G$3525,MATCH(B5532,Orders!$A$2:$A$3525,0))</f>
        <v>Delivered</v>
      </c>
      <c r="J5532" s="16" t="n">
        <f aca="false">D5532*E5532*(1-F5532/100)</f>
        <v>2329</v>
      </c>
      <c r="K5532" s="16" t="n">
        <f aca="false">D5532*H5532</f>
        <v>1451.6</v>
      </c>
      <c r="L5532" s="16" t="n">
        <f aca="false">J5532-K5532</f>
        <v>877.4</v>
      </c>
    </row>
    <row r="5533" customFormat="false" ht="15" hidden="false" customHeight="false" outlineLevel="0" collapsed="false">
      <c r="A5533" s="12" t="n">
        <v>5532</v>
      </c>
      <c r="B5533" s="12" t="n">
        <v>2912</v>
      </c>
      <c r="C5533" s="12" t="n">
        <v>35</v>
      </c>
      <c r="D5533" s="12" t="n">
        <v>1</v>
      </c>
      <c r="E5533" s="16" t="n">
        <v>749</v>
      </c>
      <c r="F5533" s="12" t="n">
        <v>0</v>
      </c>
      <c r="G5533" s="12" t="str">
        <f aca="false">INDEX(Products!$C$2:$C$181,MATCH(C5533,Products!$A$2:$A$181,0))</f>
        <v>Home &amp; Kitchen</v>
      </c>
      <c r="H5533" s="16" t="n">
        <f aca="false">INDEX(Products!$E$2:$E$181,MATCH(C5533,Products!$A$2:$A$181,0))</f>
        <v>559.79</v>
      </c>
      <c r="I5533" s="12" t="str">
        <f aca="false">INDEX(Orders!$G$2:$G$3525,MATCH(B5533,Orders!$A$2:$A$3525,0))</f>
        <v>Delivered</v>
      </c>
      <c r="J5533" s="16" t="n">
        <f aca="false">D5533*E5533*(1-F5533/100)</f>
        <v>749</v>
      </c>
      <c r="K5533" s="16" t="n">
        <f aca="false">D5533*H5533</f>
        <v>559.79</v>
      </c>
      <c r="L5533" s="16" t="n">
        <f aca="false">J5533-K5533</f>
        <v>189.21</v>
      </c>
    </row>
    <row r="5534" customFormat="false" ht="15" hidden="false" customHeight="false" outlineLevel="0" collapsed="false">
      <c r="A5534" s="12" t="n">
        <v>5533</v>
      </c>
      <c r="B5534" s="12" t="n">
        <v>2913</v>
      </c>
      <c r="C5534" s="12" t="n">
        <v>57</v>
      </c>
      <c r="D5534" s="12" t="n">
        <v>1</v>
      </c>
      <c r="E5534" s="16" t="n">
        <v>4689</v>
      </c>
      <c r="F5534" s="12" t="n">
        <v>10</v>
      </c>
      <c r="G5534" s="12" t="str">
        <f aca="false">INDEX(Products!$C$2:$C$181,MATCH(C5534,Products!$A$2:$A$181,0))</f>
        <v>Home &amp; Kitchen</v>
      </c>
      <c r="H5534" s="16" t="n">
        <f aca="false">INDEX(Products!$E$2:$E$181,MATCH(C5534,Products!$A$2:$A$181,0))</f>
        <v>3336.81</v>
      </c>
      <c r="I5534" s="12" t="str">
        <f aca="false">INDEX(Orders!$G$2:$G$3525,MATCH(B5534,Orders!$A$2:$A$3525,0))</f>
        <v>Delivered</v>
      </c>
      <c r="J5534" s="16" t="n">
        <f aca="false">D5534*E5534*(1-F5534/100)</f>
        <v>4220.1</v>
      </c>
      <c r="K5534" s="16" t="n">
        <f aca="false">D5534*H5534</f>
        <v>3336.81</v>
      </c>
      <c r="L5534" s="16" t="n">
        <f aca="false">J5534-K5534</f>
        <v>883.29</v>
      </c>
    </row>
    <row r="5535" customFormat="false" ht="15" hidden="false" customHeight="false" outlineLevel="0" collapsed="false">
      <c r="A5535" s="12" t="n">
        <v>5534</v>
      </c>
      <c r="B5535" s="12" t="n">
        <v>2914</v>
      </c>
      <c r="C5535" s="12" t="n">
        <v>112</v>
      </c>
      <c r="D5535" s="12" t="n">
        <v>1</v>
      </c>
      <c r="E5535" s="16" t="n">
        <v>309</v>
      </c>
      <c r="F5535" s="12" t="n">
        <v>0</v>
      </c>
      <c r="G5535" s="12" t="str">
        <f aca="false">INDEX(Products!$C$2:$C$181,MATCH(C5535,Products!$A$2:$A$181,0))</f>
        <v>Beauty</v>
      </c>
      <c r="H5535" s="16" t="n">
        <f aca="false">INDEX(Products!$E$2:$E$181,MATCH(C5535,Products!$A$2:$A$181,0))</f>
        <v>192.67</v>
      </c>
      <c r="I5535" s="12" t="str">
        <f aca="false">INDEX(Orders!$G$2:$G$3525,MATCH(B5535,Orders!$A$2:$A$3525,0))</f>
        <v>Delivered</v>
      </c>
      <c r="J5535" s="16" t="n">
        <f aca="false">D5535*E5535*(1-F5535/100)</f>
        <v>309</v>
      </c>
      <c r="K5535" s="16" t="n">
        <f aca="false">D5535*H5535</f>
        <v>192.67</v>
      </c>
      <c r="L5535" s="16" t="n">
        <f aca="false">J5535-K5535</f>
        <v>116.33</v>
      </c>
    </row>
    <row r="5536" customFormat="false" ht="15" hidden="false" customHeight="false" outlineLevel="0" collapsed="false">
      <c r="A5536" s="12" t="n">
        <v>5535</v>
      </c>
      <c r="B5536" s="12" t="n">
        <v>2915</v>
      </c>
      <c r="C5536" s="12" t="n">
        <v>136</v>
      </c>
      <c r="D5536" s="12" t="n">
        <v>1</v>
      </c>
      <c r="E5536" s="16" t="n">
        <v>3299</v>
      </c>
      <c r="F5536" s="12" t="n">
        <v>0</v>
      </c>
      <c r="G5536" s="12" t="str">
        <f aca="false">INDEX(Products!$C$2:$C$181,MATCH(C5536,Products!$A$2:$A$181,0))</f>
        <v>Sports &amp; Fitness</v>
      </c>
      <c r="H5536" s="16" t="n">
        <f aca="false">INDEX(Products!$E$2:$E$181,MATCH(C5536,Products!$A$2:$A$181,0))</f>
        <v>2348.96</v>
      </c>
      <c r="I5536" s="12" t="str">
        <f aca="false">INDEX(Orders!$G$2:$G$3525,MATCH(B5536,Orders!$A$2:$A$3525,0))</f>
        <v>Delivered</v>
      </c>
      <c r="J5536" s="16" t="n">
        <f aca="false">D5536*E5536*(1-F5536/100)</f>
        <v>3299</v>
      </c>
      <c r="K5536" s="16" t="n">
        <f aca="false">D5536*H5536</f>
        <v>2348.96</v>
      </c>
      <c r="L5536" s="16" t="n">
        <f aca="false">J5536-K5536</f>
        <v>950.04</v>
      </c>
    </row>
    <row r="5537" customFormat="false" ht="15" hidden="false" customHeight="false" outlineLevel="0" collapsed="false">
      <c r="A5537" s="12" t="n">
        <v>5536</v>
      </c>
      <c r="B5537" s="12" t="n">
        <v>2916</v>
      </c>
      <c r="C5537" s="12" t="n">
        <v>167</v>
      </c>
      <c r="D5537" s="12" t="n">
        <v>1</v>
      </c>
      <c r="E5537" s="16" t="n">
        <v>119</v>
      </c>
      <c r="F5537" s="12" t="n">
        <v>0</v>
      </c>
      <c r="G5537" s="12" t="str">
        <f aca="false">INDEX(Products!$C$2:$C$181,MATCH(C5537,Products!$A$2:$A$181,0))</f>
        <v>Books &amp; Stationery</v>
      </c>
      <c r="H5537" s="16" t="n">
        <f aca="false">INDEX(Products!$E$2:$E$181,MATCH(C5537,Products!$A$2:$A$181,0))</f>
        <v>68.21</v>
      </c>
      <c r="I5537" s="12" t="str">
        <f aca="false">INDEX(Orders!$G$2:$G$3525,MATCH(B5537,Orders!$A$2:$A$3525,0))</f>
        <v>Cancelled</v>
      </c>
      <c r="J5537" s="16" t="n">
        <f aca="false">D5537*E5537*(1-F5537/100)</f>
        <v>119</v>
      </c>
      <c r="K5537" s="16" t="n">
        <f aca="false">D5537*H5537</f>
        <v>68.21</v>
      </c>
      <c r="L5537" s="16" t="n">
        <f aca="false">J5537-K5537</f>
        <v>50.79</v>
      </c>
    </row>
    <row r="5538" customFormat="false" ht="15" hidden="false" customHeight="false" outlineLevel="0" collapsed="false">
      <c r="A5538" s="12" t="n">
        <v>5537</v>
      </c>
      <c r="B5538" s="12" t="n">
        <v>2917</v>
      </c>
      <c r="C5538" s="12" t="n">
        <v>160</v>
      </c>
      <c r="D5538" s="12" t="n">
        <v>1</v>
      </c>
      <c r="E5538" s="16" t="n">
        <v>229</v>
      </c>
      <c r="F5538" s="12" t="n">
        <v>0</v>
      </c>
      <c r="G5538" s="12" t="str">
        <f aca="false">INDEX(Products!$C$2:$C$181,MATCH(C5538,Products!$A$2:$A$181,0))</f>
        <v>Books &amp; Stationery</v>
      </c>
      <c r="H5538" s="16" t="n">
        <f aca="false">INDEX(Products!$E$2:$E$181,MATCH(C5538,Products!$A$2:$A$181,0))</f>
        <v>137.41</v>
      </c>
      <c r="I5538" s="12" t="str">
        <f aca="false">INDEX(Orders!$G$2:$G$3525,MATCH(B5538,Orders!$A$2:$A$3525,0))</f>
        <v>Delivered</v>
      </c>
      <c r="J5538" s="16" t="n">
        <f aca="false">D5538*E5538*(1-F5538/100)</f>
        <v>229</v>
      </c>
      <c r="K5538" s="16" t="n">
        <f aca="false">D5538*H5538</f>
        <v>137.41</v>
      </c>
      <c r="L5538" s="16" t="n">
        <f aca="false">J5538-K5538</f>
        <v>91.59</v>
      </c>
    </row>
    <row r="5539" customFormat="false" ht="15" hidden="false" customHeight="false" outlineLevel="0" collapsed="false">
      <c r="A5539" s="12" t="n">
        <v>5538</v>
      </c>
      <c r="B5539" s="12" t="n">
        <v>2918</v>
      </c>
      <c r="C5539" s="12" t="n">
        <v>146</v>
      </c>
      <c r="D5539" s="12" t="n">
        <v>1</v>
      </c>
      <c r="E5539" s="16" t="n">
        <v>369</v>
      </c>
      <c r="F5539" s="12" t="n">
        <v>0</v>
      </c>
      <c r="G5539" s="12" t="str">
        <f aca="false">INDEX(Products!$C$2:$C$181,MATCH(C5539,Products!$A$2:$A$181,0))</f>
        <v>Sports &amp; Fitness</v>
      </c>
      <c r="H5539" s="16" t="n">
        <f aca="false">INDEX(Products!$E$2:$E$181,MATCH(C5539,Products!$A$2:$A$181,0))</f>
        <v>205.71</v>
      </c>
      <c r="I5539" s="12" t="str">
        <f aca="false">INDEX(Orders!$G$2:$G$3525,MATCH(B5539,Orders!$A$2:$A$3525,0))</f>
        <v>Delivered</v>
      </c>
      <c r="J5539" s="16" t="n">
        <f aca="false">D5539*E5539*(1-F5539/100)</f>
        <v>369</v>
      </c>
      <c r="K5539" s="16" t="n">
        <f aca="false">D5539*H5539</f>
        <v>205.71</v>
      </c>
      <c r="L5539" s="16" t="n">
        <f aca="false">J5539-K5539</f>
        <v>163.29</v>
      </c>
    </row>
    <row r="5540" customFormat="false" ht="15" hidden="false" customHeight="false" outlineLevel="0" collapsed="false">
      <c r="A5540" s="12" t="n">
        <v>5539</v>
      </c>
      <c r="B5540" s="12" t="n">
        <v>2918</v>
      </c>
      <c r="C5540" s="12" t="n">
        <v>61</v>
      </c>
      <c r="D5540" s="12" t="n">
        <v>2</v>
      </c>
      <c r="E5540" s="16" t="n">
        <v>2489</v>
      </c>
      <c r="F5540" s="12" t="n">
        <v>0</v>
      </c>
      <c r="G5540" s="12" t="str">
        <f aca="false">INDEX(Products!$C$2:$C$181,MATCH(C5540,Products!$A$2:$A$181,0))</f>
        <v>Fashion</v>
      </c>
      <c r="H5540" s="16" t="n">
        <f aca="false">INDEX(Products!$E$2:$E$181,MATCH(C5540,Products!$A$2:$A$181,0))</f>
        <v>1815.02</v>
      </c>
      <c r="I5540" s="12" t="str">
        <f aca="false">INDEX(Orders!$G$2:$G$3525,MATCH(B5540,Orders!$A$2:$A$3525,0))</f>
        <v>Delivered</v>
      </c>
      <c r="J5540" s="16" t="n">
        <f aca="false">D5540*E5540*(1-F5540/100)</f>
        <v>4978</v>
      </c>
      <c r="K5540" s="16" t="n">
        <f aca="false">D5540*H5540</f>
        <v>3630.04</v>
      </c>
      <c r="L5540" s="16" t="n">
        <f aca="false">J5540-K5540</f>
        <v>1347.96</v>
      </c>
    </row>
    <row r="5541" customFormat="false" ht="15" hidden="false" customHeight="false" outlineLevel="0" collapsed="false">
      <c r="A5541" s="12" t="n">
        <v>5540</v>
      </c>
      <c r="B5541" s="12" t="n">
        <v>2919</v>
      </c>
      <c r="C5541" s="12" t="n">
        <v>28</v>
      </c>
      <c r="D5541" s="12" t="n">
        <v>1</v>
      </c>
      <c r="E5541" s="16" t="n">
        <v>3919</v>
      </c>
      <c r="F5541" s="12" t="n">
        <v>0</v>
      </c>
      <c r="G5541" s="12" t="str">
        <f aca="false">INDEX(Products!$C$2:$C$181,MATCH(C5541,Products!$A$2:$A$181,0))</f>
        <v>Electronics</v>
      </c>
      <c r="H5541" s="16" t="n">
        <f aca="false">INDEX(Products!$E$2:$E$181,MATCH(C5541,Products!$A$2:$A$181,0))</f>
        <v>2878.02</v>
      </c>
      <c r="I5541" s="12" t="str">
        <f aca="false">INDEX(Orders!$G$2:$G$3525,MATCH(B5541,Orders!$A$2:$A$3525,0))</f>
        <v>Delivered</v>
      </c>
      <c r="J5541" s="16" t="n">
        <f aca="false">D5541*E5541*(1-F5541/100)</f>
        <v>3919</v>
      </c>
      <c r="K5541" s="16" t="n">
        <f aca="false">D5541*H5541</f>
        <v>2878.02</v>
      </c>
      <c r="L5541" s="16" t="n">
        <f aca="false">J5541-K5541</f>
        <v>1040.98</v>
      </c>
    </row>
    <row r="5542" customFormat="false" ht="15" hidden="false" customHeight="false" outlineLevel="0" collapsed="false">
      <c r="A5542" s="12" t="n">
        <v>5541</v>
      </c>
      <c r="B5542" s="12" t="n">
        <v>2920</v>
      </c>
      <c r="C5542" s="12" t="n">
        <v>105</v>
      </c>
      <c r="D5542" s="12" t="n">
        <v>1</v>
      </c>
      <c r="E5542" s="16" t="n">
        <v>169</v>
      </c>
      <c r="F5542" s="12" t="n">
        <v>5</v>
      </c>
      <c r="G5542" s="12" t="str">
        <f aca="false">INDEX(Products!$C$2:$C$181,MATCH(C5542,Products!$A$2:$A$181,0))</f>
        <v>Beauty</v>
      </c>
      <c r="H5542" s="16" t="n">
        <f aca="false">INDEX(Products!$E$2:$E$181,MATCH(C5542,Products!$A$2:$A$181,0))</f>
        <v>98.39</v>
      </c>
      <c r="I5542" s="12" t="str">
        <f aca="false">INDEX(Orders!$G$2:$G$3525,MATCH(B5542,Orders!$A$2:$A$3525,0))</f>
        <v>Delivered</v>
      </c>
      <c r="J5542" s="16" t="n">
        <f aca="false">D5542*E5542*(1-F5542/100)</f>
        <v>160.55</v>
      </c>
      <c r="K5542" s="16" t="n">
        <f aca="false">D5542*H5542</f>
        <v>98.39</v>
      </c>
      <c r="L5542" s="16" t="n">
        <f aca="false">J5542-K5542</f>
        <v>62.16</v>
      </c>
    </row>
    <row r="5543" customFormat="false" ht="15" hidden="false" customHeight="false" outlineLevel="0" collapsed="false">
      <c r="A5543" s="12" t="n">
        <v>5542</v>
      </c>
      <c r="B5543" s="12" t="n">
        <v>2920</v>
      </c>
      <c r="C5543" s="12" t="n">
        <v>76</v>
      </c>
      <c r="D5543" s="12" t="n">
        <v>1</v>
      </c>
      <c r="E5543" s="16" t="n">
        <v>2759</v>
      </c>
      <c r="F5543" s="12" t="n">
        <v>5</v>
      </c>
      <c r="G5543" s="12" t="str">
        <f aca="false">INDEX(Products!$C$2:$C$181,MATCH(C5543,Products!$A$2:$A$181,0))</f>
        <v>Fashion</v>
      </c>
      <c r="H5543" s="16" t="n">
        <f aca="false">INDEX(Products!$E$2:$E$181,MATCH(C5543,Products!$A$2:$A$181,0))</f>
        <v>1649.64</v>
      </c>
      <c r="I5543" s="12" t="str">
        <f aca="false">INDEX(Orders!$G$2:$G$3525,MATCH(B5543,Orders!$A$2:$A$3525,0))</f>
        <v>Delivered</v>
      </c>
      <c r="J5543" s="16" t="n">
        <f aca="false">D5543*E5543*(1-F5543/100)</f>
        <v>2621.05</v>
      </c>
      <c r="K5543" s="16" t="n">
        <f aca="false">D5543*H5543</f>
        <v>1649.64</v>
      </c>
      <c r="L5543" s="16" t="n">
        <f aca="false">J5543-K5543</f>
        <v>971.41</v>
      </c>
    </row>
    <row r="5544" customFormat="false" ht="15" hidden="false" customHeight="false" outlineLevel="0" collapsed="false">
      <c r="A5544" s="12" t="n">
        <v>5543</v>
      </c>
      <c r="B5544" s="12" t="n">
        <v>2920</v>
      </c>
      <c r="C5544" s="12" t="n">
        <v>134</v>
      </c>
      <c r="D5544" s="12" t="n">
        <v>1</v>
      </c>
      <c r="E5544" s="16" t="n">
        <v>2869</v>
      </c>
      <c r="F5544" s="12" t="n">
        <v>0</v>
      </c>
      <c r="G5544" s="12" t="str">
        <f aca="false">INDEX(Products!$C$2:$C$181,MATCH(C5544,Products!$A$2:$A$181,0))</f>
        <v>Sports &amp; Fitness</v>
      </c>
      <c r="H5544" s="16" t="n">
        <f aca="false">INDEX(Products!$E$2:$E$181,MATCH(C5544,Products!$A$2:$A$181,0))</f>
        <v>1981.04</v>
      </c>
      <c r="I5544" s="12" t="str">
        <f aca="false">INDEX(Orders!$G$2:$G$3525,MATCH(B5544,Orders!$A$2:$A$3525,0))</f>
        <v>Delivered</v>
      </c>
      <c r="J5544" s="16" t="n">
        <f aca="false">D5544*E5544*(1-F5544/100)</f>
        <v>2869</v>
      </c>
      <c r="K5544" s="16" t="n">
        <f aca="false">D5544*H5544</f>
        <v>1981.04</v>
      </c>
      <c r="L5544" s="16" t="n">
        <f aca="false">J5544-K5544</f>
        <v>887.96</v>
      </c>
    </row>
    <row r="5545" customFormat="false" ht="15" hidden="false" customHeight="false" outlineLevel="0" collapsed="false">
      <c r="A5545" s="12" t="n">
        <v>5544</v>
      </c>
      <c r="B5545" s="12" t="n">
        <v>2920</v>
      </c>
      <c r="C5545" s="12" t="n">
        <v>56</v>
      </c>
      <c r="D5545" s="12" t="n">
        <v>1</v>
      </c>
      <c r="E5545" s="16" t="n">
        <v>1739</v>
      </c>
      <c r="F5545" s="12" t="n">
        <v>0</v>
      </c>
      <c r="G5545" s="12" t="str">
        <f aca="false">INDEX(Products!$C$2:$C$181,MATCH(C5545,Products!$A$2:$A$181,0))</f>
        <v>Home &amp; Kitchen</v>
      </c>
      <c r="H5545" s="16" t="n">
        <f aca="false">INDEX(Products!$E$2:$E$181,MATCH(C5545,Products!$A$2:$A$181,0))</f>
        <v>1012.52</v>
      </c>
      <c r="I5545" s="12" t="str">
        <f aca="false">INDEX(Orders!$G$2:$G$3525,MATCH(B5545,Orders!$A$2:$A$3525,0))</f>
        <v>Delivered</v>
      </c>
      <c r="J5545" s="16" t="n">
        <f aca="false">D5545*E5545*(1-F5545/100)</f>
        <v>1739</v>
      </c>
      <c r="K5545" s="16" t="n">
        <f aca="false">D5545*H5545</f>
        <v>1012.52</v>
      </c>
      <c r="L5545" s="16" t="n">
        <f aca="false">J5545-K5545</f>
        <v>726.48</v>
      </c>
    </row>
    <row r="5546" customFormat="false" ht="15" hidden="false" customHeight="false" outlineLevel="0" collapsed="false">
      <c r="A5546" s="12" t="n">
        <v>5545</v>
      </c>
      <c r="B5546" s="12" t="n">
        <v>2921</v>
      </c>
      <c r="C5546" s="12" t="n">
        <v>19</v>
      </c>
      <c r="D5546" s="12" t="n">
        <v>3</v>
      </c>
      <c r="E5546" s="16" t="n">
        <v>2389</v>
      </c>
      <c r="F5546" s="12" t="n">
        <v>15</v>
      </c>
      <c r="G5546" s="12" t="str">
        <f aca="false">INDEX(Products!$C$2:$C$181,MATCH(C5546,Products!$A$2:$A$181,0))</f>
        <v>Electronics</v>
      </c>
      <c r="H5546" s="16" t="n">
        <f aca="false">INDEX(Products!$E$2:$E$181,MATCH(C5546,Products!$A$2:$A$181,0))</f>
        <v>1360.62</v>
      </c>
      <c r="I5546" s="12" t="str">
        <f aca="false">INDEX(Orders!$G$2:$G$3525,MATCH(B5546,Orders!$A$2:$A$3525,0))</f>
        <v>Delivered</v>
      </c>
      <c r="J5546" s="16" t="n">
        <f aca="false">D5546*E5546*(1-F5546/100)</f>
        <v>6091.95</v>
      </c>
      <c r="K5546" s="16" t="n">
        <f aca="false">D5546*H5546</f>
        <v>4081.86</v>
      </c>
      <c r="L5546" s="16" t="n">
        <f aca="false">J5546-K5546</f>
        <v>2010.09</v>
      </c>
    </row>
    <row r="5547" customFormat="false" ht="15" hidden="false" customHeight="false" outlineLevel="0" collapsed="false">
      <c r="A5547" s="12" t="n">
        <v>5546</v>
      </c>
      <c r="B5547" s="12" t="n">
        <v>2921</v>
      </c>
      <c r="C5547" s="12" t="n">
        <v>80</v>
      </c>
      <c r="D5547" s="12" t="n">
        <v>1</v>
      </c>
      <c r="E5547" s="16" t="n">
        <v>949</v>
      </c>
      <c r="F5547" s="12" t="n">
        <v>5</v>
      </c>
      <c r="G5547" s="12" t="str">
        <f aca="false">INDEX(Products!$C$2:$C$181,MATCH(C5547,Products!$A$2:$A$181,0))</f>
        <v>Fashion</v>
      </c>
      <c r="H5547" s="16" t="n">
        <f aca="false">INDEX(Products!$E$2:$E$181,MATCH(C5547,Products!$A$2:$A$181,0))</f>
        <v>660.17</v>
      </c>
      <c r="I5547" s="12" t="str">
        <f aca="false">INDEX(Orders!$G$2:$G$3525,MATCH(B5547,Orders!$A$2:$A$3525,0))</f>
        <v>Delivered</v>
      </c>
      <c r="J5547" s="16" t="n">
        <f aca="false">D5547*E5547*(1-F5547/100)</f>
        <v>901.55</v>
      </c>
      <c r="K5547" s="16" t="n">
        <f aca="false">D5547*H5547</f>
        <v>660.17</v>
      </c>
      <c r="L5547" s="16" t="n">
        <f aca="false">J5547-K5547</f>
        <v>241.38</v>
      </c>
    </row>
    <row r="5548" customFormat="false" ht="15" hidden="false" customHeight="false" outlineLevel="0" collapsed="false">
      <c r="A5548" s="12" t="n">
        <v>5547</v>
      </c>
      <c r="B5548" s="12" t="n">
        <v>2922</v>
      </c>
      <c r="C5548" s="12" t="n">
        <v>143</v>
      </c>
      <c r="D5548" s="12" t="n">
        <v>1</v>
      </c>
      <c r="E5548" s="16" t="n">
        <v>2429</v>
      </c>
      <c r="F5548" s="12" t="n">
        <v>0</v>
      </c>
      <c r="G5548" s="12" t="str">
        <f aca="false">INDEX(Products!$C$2:$C$181,MATCH(C5548,Products!$A$2:$A$181,0))</f>
        <v>Sports &amp; Fitness</v>
      </c>
      <c r="H5548" s="16" t="n">
        <f aca="false">INDEX(Products!$E$2:$E$181,MATCH(C5548,Products!$A$2:$A$181,0))</f>
        <v>1353.41</v>
      </c>
      <c r="I5548" s="12" t="str">
        <f aca="false">INDEX(Orders!$G$2:$G$3525,MATCH(B5548,Orders!$A$2:$A$3525,0))</f>
        <v>Returned</v>
      </c>
      <c r="J5548" s="16" t="n">
        <f aca="false">D5548*E5548*(1-F5548/100)</f>
        <v>2429</v>
      </c>
      <c r="K5548" s="16" t="n">
        <f aca="false">D5548*H5548</f>
        <v>1353.41</v>
      </c>
      <c r="L5548" s="16" t="n">
        <f aca="false">J5548-K5548</f>
        <v>1075.59</v>
      </c>
    </row>
    <row r="5549" customFormat="false" ht="15" hidden="false" customHeight="false" outlineLevel="0" collapsed="false">
      <c r="A5549" s="12" t="n">
        <v>5548</v>
      </c>
      <c r="B5549" s="12" t="n">
        <v>2922</v>
      </c>
      <c r="C5549" s="12" t="n">
        <v>153</v>
      </c>
      <c r="D5549" s="12" t="n">
        <v>1</v>
      </c>
      <c r="E5549" s="16" t="n">
        <v>689</v>
      </c>
      <c r="F5549" s="12" t="n">
        <v>0</v>
      </c>
      <c r="G5549" s="12" t="str">
        <f aca="false">INDEX(Products!$C$2:$C$181,MATCH(C5549,Products!$A$2:$A$181,0))</f>
        <v>Books &amp; Stationery</v>
      </c>
      <c r="H5549" s="16" t="n">
        <f aca="false">INDEX(Products!$E$2:$E$181,MATCH(C5549,Products!$A$2:$A$181,0))</f>
        <v>513.42</v>
      </c>
      <c r="I5549" s="12" t="str">
        <f aca="false">INDEX(Orders!$G$2:$G$3525,MATCH(B5549,Orders!$A$2:$A$3525,0))</f>
        <v>Returned</v>
      </c>
      <c r="J5549" s="16" t="n">
        <f aca="false">D5549*E5549*(1-F5549/100)</f>
        <v>689</v>
      </c>
      <c r="K5549" s="16" t="n">
        <f aca="false">D5549*H5549</f>
        <v>513.42</v>
      </c>
      <c r="L5549" s="16" t="n">
        <f aca="false">J5549-K5549</f>
        <v>175.58</v>
      </c>
    </row>
    <row r="5550" customFormat="false" ht="15" hidden="false" customHeight="false" outlineLevel="0" collapsed="false">
      <c r="A5550" s="12" t="n">
        <v>5549</v>
      </c>
      <c r="B5550" s="12" t="n">
        <v>2923</v>
      </c>
      <c r="C5550" s="12" t="n">
        <v>117</v>
      </c>
      <c r="D5550" s="12" t="n">
        <v>2</v>
      </c>
      <c r="E5550" s="16" t="n">
        <v>1109</v>
      </c>
      <c r="F5550" s="12" t="n">
        <v>0</v>
      </c>
      <c r="G5550" s="12" t="str">
        <f aca="false">INDEX(Products!$C$2:$C$181,MATCH(C5550,Products!$A$2:$A$181,0))</f>
        <v>Beauty</v>
      </c>
      <c r="H5550" s="16" t="n">
        <f aca="false">INDEX(Products!$E$2:$E$181,MATCH(C5550,Products!$A$2:$A$181,0))</f>
        <v>719.19</v>
      </c>
      <c r="I5550" s="12" t="str">
        <f aca="false">INDEX(Orders!$G$2:$G$3525,MATCH(B5550,Orders!$A$2:$A$3525,0))</f>
        <v>Delivered</v>
      </c>
      <c r="J5550" s="16" t="n">
        <f aca="false">D5550*E5550*(1-F5550/100)</f>
        <v>2218</v>
      </c>
      <c r="K5550" s="16" t="n">
        <f aca="false">D5550*H5550</f>
        <v>1438.38</v>
      </c>
      <c r="L5550" s="16" t="n">
        <f aca="false">J5550-K5550</f>
        <v>779.62</v>
      </c>
    </row>
    <row r="5551" customFormat="false" ht="15" hidden="false" customHeight="false" outlineLevel="0" collapsed="false">
      <c r="A5551" s="12" t="n">
        <v>5550</v>
      </c>
      <c r="B5551" s="12" t="n">
        <v>2923</v>
      </c>
      <c r="C5551" s="12" t="n">
        <v>132</v>
      </c>
      <c r="D5551" s="12" t="n">
        <v>1</v>
      </c>
      <c r="E5551" s="16" t="n">
        <v>789</v>
      </c>
      <c r="F5551" s="12" t="n">
        <v>0</v>
      </c>
      <c r="G5551" s="12" t="str">
        <f aca="false">INDEX(Products!$C$2:$C$181,MATCH(C5551,Products!$A$2:$A$181,0))</f>
        <v>Sports &amp; Fitness</v>
      </c>
      <c r="H5551" s="16" t="n">
        <f aca="false">INDEX(Products!$E$2:$E$181,MATCH(C5551,Products!$A$2:$A$181,0))</f>
        <v>515.74</v>
      </c>
      <c r="I5551" s="12" t="str">
        <f aca="false">INDEX(Orders!$G$2:$G$3525,MATCH(B5551,Orders!$A$2:$A$3525,0))</f>
        <v>Delivered</v>
      </c>
      <c r="J5551" s="16" t="n">
        <f aca="false">D5551*E5551*(1-F5551/100)</f>
        <v>789</v>
      </c>
      <c r="K5551" s="16" t="n">
        <f aca="false">D5551*H5551</f>
        <v>515.74</v>
      </c>
      <c r="L5551" s="16" t="n">
        <f aca="false">J5551-K5551</f>
        <v>273.26</v>
      </c>
    </row>
    <row r="5552" customFormat="false" ht="15" hidden="false" customHeight="false" outlineLevel="0" collapsed="false">
      <c r="A5552" s="12" t="n">
        <v>5551</v>
      </c>
      <c r="B5552" s="12" t="n">
        <v>2923</v>
      </c>
      <c r="C5552" s="12" t="n">
        <v>57</v>
      </c>
      <c r="D5552" s="12" t="n">
        <v>1</v>
      </c>
      <c r="E5552" s="16" t="n">
        <v>4689</v>
      </c>
      <c r="F5552" s="12" t="n">
        <v>0</v>
      </c>
      <c r="G5552" s="12" t="str">
        <f aca="false">INDEX(Products!$C$2:$C$181,MATCH(C5552,Products!$A$2:$A$181,0))</f>
        <v>Home &amp; Kitchen</v>
      </c>
      <c r="H5552" s="16" t="n">
        <f aca="false">INDEX(Products!$E$2:$E$181,MATCH(C5552,Products!$A$2:$A$181,0))</f>
        <v>3336.81</v>
      </c>
      <c r="I5552" s="12" t="str">
        <f aca="false">INDEX(Orders!$G$2:$G$3525,MATCH(B5552,Orders!$A$2:$A$3525,0))</f>
        <v>Delivered</v>
      </c>
      <c r="J5552" s="16" t="n">
        <f aca="false">D5552*E5552*(1-F5552/100)</f>
        <v>4689</v>
      </c>
      <c r="K5552" s="16" t="n">
        <f aca="false">D5552*H5552</f>
        <v>3336.81</v>
      </c>
      <c r="L5552" s="16" t="n">
        <f aca="false">J5552-K5552</f>
        <v>1352.19</v>
      </c>
    </row>
    <row r="5553" customFormat="false" ht="15" hidden="false" customHeight="false" outlineLevel="0" collapsed="false">
      <c r="A5553" s="12" t="n">
        <v>5552</v>
      </c>
      <c r="B5553" s="12" t="n">
        <v>2923</v>
      </c>
      <c r="C5553" s="12" t="n">
        <v>67</v>
      </c>
      <c r="D5553" s="12" t="n">
        <v>1</v>
      </c>
      <c r="E5553" s="16" t="n">
        <v>629</v>
      </c>
      <c r="F5553" s="12" t="n">
        <v>20</v>
      </c>
      <c r="G5553" s="12" t="str">
        <f aca="false">INDEX(Products!$C$2:$C$181,MATCH(C5553,Products!$A$2:$A$181,0))</f>
        <v>Fashion</v>
      </c>
      <c r="H5553" s="16" t="n">
        <f aca="false">INDEX(Products!$E$2:$E$181,MATCH(C5553,Products!$A$2:$A$181,0))</f>
        <v>388.42</v>
      </c>
      <c r="I5553" s="12" t="str">
        <f aca="false">INDEX(Orders!$G$2:$G$3525,MATCH(B5553,Orders!$A$2:$A$3525,0))</f>
        <v>Delivered</v>
      </c>
      <c r="J5553" s="16" t="n">
        <f aca="false">D5553*E5553*(1-F5553/100)</f>
        <v>503.2</v>
      </c>
      <c r="K5553" s="16" t="n">
        <f aca="false">D5553*H5553</f>
        <v>388.42</v>
      </c>
      <c r="L5553" s="16" t="n">
        <f aca="false">J5553-K5553</f>
        <v>114.78</v>
      </c>
    </row>
    <row r="5554" customFormat="false" ht="15" hidden="false" customHeight="false" outlineLevel="0" collapsed="false">
      <c r="A5554" s="12" t="n">
        <v>5553</v>
      </c>
      <c r="B5554" s="12" t="n">
        <v>2924</v>
      </c>
      <c r="C5554" s="12" t="n">
        <v>134</v>
      </c>
      <c r="D5554" s="12" t="n">
        <v>3</v>
      </c>
      <c r="E5554" s="16" t="n">
        <v>2869</v>
      </c>
      <c r="F5554" s="12" t="n">
        <v>0</v>
      </c>
      <c r="G5554" s="12" t="str">
        <f aca="false">INDEX(Products!$C$2:$C$181,MATCH(C5554,Products!$A$2:$A$181,0))</f>
        <v>Sports &amp; Fitness</v>
      </c>
      <c r="H5554" s="16" t="n">
        <f aca="false">INDEX(Products!$E$2:$E$181,MATCH(C5554,Products!$A$2:$A$181,0))</f>
        <v>1981.04</v>
      </c>
      <c r="I5554" s="12" t="str">
        <f aca="false">INDEX(Orders!$G$2:$G$3525,MATCH(B5554,Orders!$A$2:$A$3525,0))</f>
        <v>Delivered</v>
      </c>
      <c r="J5554" s="16" t="n">
        <f aca="false">D5554*E5554*(1-F5554/100)</f>
        <v>8607</v>
      </c>
      <c r="K5554" s="16" t="n">
        <f aca="false">D5554*H5554</f>
        <v>5943.12</v>
      </c>
      <c r="L5554" s="16" t="n">
        <f aca="false">J5554-K5554</f>
        <v>2663.88</v>
      </c>
    </row>
    <row r="5555" customFormat="false" ht="15" hidden="false" customHeight="false" outlineLevel="0" collapsed="false">
      <c r="A5555" s="12" t="n">
        <v>5554</v>
      </c>
      <c r="B5555" s="12" t="n">
        <v>2925</v>
      </c>
      <c r="C5555" s="12" t="n">
        <v>12</v>
      </c>
      <c r="D5555" s="12" t="n">
        <v>1</v>
      </c>
      <c r="E5555" s="16" t="n">
        <v>2329</v>
      </c>
      <c r="F5555" s="12" t="n">
        <v>10</v>
      </c>
      <c r="G5555" s="12" t="str">
        <f aca="false">INDEX(Products!$C$2:$C$181,MATCH(C5555,Products!$A$2:$A$181,0))</f>
        <v>Electronics</v>
      </c>
      <c r="H5555" s="16" t="n">
        <f aca="false">INDEX(Products!$E$2:$E$181,MATCH(C5555,Products!$A$2:$A$181,0))</f>
        <v>1451.6</v>
      </c>
      <c r="I5555" s="12" t="str">
        <f aca="false">INDEX(Orders!$G$2:$G$3525,MATCH(B5555,Orders!$A$2:$A$3525,0))</f>
        <v>Delivered</v>
      </c>
      <c r="J5555" s="16" t="n">
        <f aca="false">D5555*E5555*(1-F5555/100)</f>
        <v>2096.1</v>
      </c>
      <c r="K5555" s="16" t="n">
        <f aca="false">D5555*H5555</f>
        <v>1451.6</v>
      </c>
      <c r="L5555" s="16" t="n">
        <f aca="false">J5555-K5555</f>
        <v>644.5</v>
      </c>
    </row>
    <row r="5556" customFormat="false" ht="15" hidden="false" customHeight="false" outlineLevel="0" collapsed="false">
      <c r="A5556" s="12" t="n">
        <v>5555</v>
      </c>
      <c r="B5556" s="12" t="n">
        <v>2925</v>
      </c>
      <c r="C5556" s="12" t="n">
        <v>32</v>
      </c>
      <c r="D5556" s="12" t="n">
        <v>3</v>
      </c>
      <c r="E5556" s="16" t="n">
        <v>4219</v>
      </c>
      <c r="F5556" s="12" t="n">
        <v>0</v>
      </c>
      <c r="G5556" s="12" t="str">
        <f aca="false">INDEX(Products!$C$2:$C$181,MATCH(C5556,Products!$A$2:$A$181,0))</f>
        <v>Home &amp; Kitchen</v>
      </c>
      <c r="H5556" s="16" t="n">
        <f aca="false">INDEX(Products!$E$2:$E$181,MATCH(C5556,Products!$A$2:$A$181,0))</f>
        <v>2621.48</v>
      </c>
      <c r="I5556" s="12" t="str">
        <f aca="false">INDEX(Orders!$G$2:$G$3525,MATCH(B5556,Orders!$A$2:$A$3525,0))</f>
        <v>Delivered</v>
      </c>
      <c r="J5556" s="16" t="n">
        <f aca="false">D5556*E5556*(1-F5556/100)</f>
        <v>12657</v>
      </c>
      <c r="K5556" s="16" t="n">
        <f aca="false">D5556*H5556</f>
        <v>7864.44</v>
      </c>
      <c r="L5556" s="16" t="n">
        <f aca="false">J5556-K5556</f>
        <v>4792.56</v>
      </c>
    </row>
    <row r="5557" customFormat="false" ht="15" hidden="false" customHeight="false" outlineLevel="0" collapsed="false">
      <c r="A5557" s="12" t="n">
        <v>5556</v>
      </c>
      <c r="B5557" s="12" t="n">
        <v>2925</v>
      </c>
      <c r="C5557" s="12" t="n">
        <v>19</v>
      </c>
      <c r="D5557" s="12" t="n">
        <v>1</v>
      </c>
      <c r="E5557" s="16" t="n">
        <v>2389</v>
      </c>
      <c r="F5557" s="12" t="n">
        <v>0</v>
      </c>
      <c r="G5557" s="12" t="str">
        <f aca="false">INDEX(Products!$C$2:$C$181,MATCH(C5557,Products!$A$2:$A$181,0))</f>
        <v>Electronics</v>
      </c>
      <c r="H5557" s="16" t="n">
        <f aca="false">INDEX(Products!$E$2:$E$181,MATCH(C5557,Products!$A$2:$A$181,0))</f>
        <v>1360.62</v>
      </c>
      <c r="I5557" s="12" t="str">
        <f aca="false">INDEX(Orders!$G$2:$G$3525,MATCH(B5557,Orders!$A$2:$A$3525,0))</f>
        <v>Delivered</v>
      </c>
      <c r="J5557" s="16" t="n">
        <f aca="false">D5557*E5557*(1-F5557/100)</f>
        <v>2389</v>
      </c>
      <c r="K5557" s="16" t="n">
        <f aca="false">D5557*H5557</f>
        <v>1360.62</v>
      </c>
      <c r="L5557" s="16" t="n">
        <f aca="false">J5557-K5557</f>
        <v>1028.38</v>
      </c>
    </row>
    <row r="5558" customFormat="false" ht="15" hidden="false" customHeight="false" outlineLevel="0" collapsed="false">
      <c r="A5558" s="12" t="n">
        <v>5557</v>
      </c>
      <c r="B5558" s="12" t="n">
        <v>2925</v>
      </c>
      <c r="C5558" s="12" t="n">
        <v>64</v>
      </c>
      <c r="D5558" s="12" t="n">
        <v>1</v>
      </c>
      <c r="E5558" s="16" t="n">
        <v>2519</v>
      </c>
      <c r="F5558" s="12" t="n">
        <v>20</v>
      </c>
      <c r="G5558" s="12" t="str">
        <f aca="false">INDEX(Products!$C$2:$C$181,MATCH(C5558,Products!$A$2:$A$181,0))</f>
        <v>Fashion</v>
      </c>
      <c r="H5558" s="16" t="n">
        <f aca="false">INDEX(Products!$E$2:$E$181,MATCH(C5558,Products!$A$2:$A$181,0))</f>
        <v>1819.09</v>
      </c>
      <c r="I5558" s="12" t="str">
        <f aca="false">INDEX(Orders!$G$2:$G$3525,MATCH(B5558,Orders!$A$2:$A$3525,0))</f>
        <v>Delivered</v>
      </c>
      <c r="J5558" s="16" t="n">
        <f aca="false">D5558*E5558*(1-F5558/100)</f>
        <v>2015.2</v>
      </c>
      <c r="K5558" s="16" t="n">
        <f aca="false">D5558*H5558</f>
        <v>1819.09</v>
      </c>
      <c r="L5558" s="16" t="n">
        <f aca="false">J5558-K5558</f>
        <v>196.11</v>
      </c>
    </row>
    <row r="5559" customFormat="false" ht="15" hidden="false" customHeight="false" outlineLevel="0" collapsed="false">
      <c r="A5559" s="12" t="n">
        <v>5558</v>
      </c>
      <c r="B5559" s="12" t="n">
        <v>2926</v>
      </c>
      <c r="C5559" s="12" t="n">
        <v>147</v>
      </c>
      <c r="D5559" s="12" t="n">
        <v>1</v>
      </c>
      <c r="E5559" s="16" t="n">
        <v>3339</v>
      </c>
      <c r="F5559" s="12" t="n">
        <v>0</v>
      </c>
      <c r="G5559" s="12" t="str">
        <f aca="false">INDEX(Products!$C$2:$C$181,MATCH(C5559,Products!$A$2:$A$181,0))</f>
        <v>Sports &amp; Fitness</v>
      </c>
      <c r="H5559" s="16" t="n">
        <f aca="false">INDEX(Products!$E$2:$E$181,MATCH(C5559,Products!$A$2:$A$181,0))</f>
        <v>2076.99</v>
      </c>
      <c r="I5559" s="12" t="str">
        <f aca="false">INDEX(Orders!$G$2:$G$3525,MATCH(B5559,Orders!$A$2:$A$3525,0))</f>
        <v>Delivered</v>
      </c>
      <c r="J5559" s="16" t="n">
        <f aca="false">D5559*E5559*(1-F5559/100)</f>
        <v>3339</v>
      </c>
      <c r="K5559" s="16" t="n">
        <f aca="false">D5559*H5559</f>
        <v>2076.99</v>
      </c>
      <c r="L5559" s="16" t="n">
        <f aca="false">J5559-K5559</f>
        <v>1262.01</v>
      </c>
    </row>
    <row r="5560" customFormat="false" ht="15" hidden="false" customHeight="false" outlineLevel="0" collapsed="false">
      <c r="A5560" s="12" t="n">
        <v>5559</v>
      </c>
      <c r="B5560" s="12" t="n">
        <v>2927</v>
      </c>
      <c r="C5560" s="12" t="n">
        <v>148</v>
      </c>
      <c r="D5560" s="12" t="n">
        <v>1</v>
      </c>
      <c r="E5560" s="16" t="n">
        <v>739</v>
      </c>
      <c r="F5560" s="12" t="n">
        <v>5</v>
      </c>
      <c r="G5560" s="12" t="str">
        <f aca="false">INDEX(Products!$C$2:$C$181,MATCH(C5560,Products!$A$2:$A$181,0))</f>
        <v>Sports &amp; Fitness</v>
      </c>
      <c r="H5560" s="16" t="n">
        <f aca="false">INDEX(Products!$E$2:$E$181,MATCH(C5560,Products!$A$2:$A$181,0))</f>
        <v>483.64</v>
      </c>
      <c r="I5560" s="12" t="str">
        <f aca="false">INDEX(Orders!$G$2:$G$3525,MATCH(B5560,Orders!$A$2:$A$3525,0))</f>
        <v>Delivered</v>
      </c>
      <c r="J5560" s="16" t="n">
        <f aca="false">D5560*E5560*(1-F5560/100)</f>
        <v>702.05</v>
      </c>
      <c r="K5560" s="16" t="n">
        <f aca="false">D5560*H5560</f>
        <v>483.64</v>
      </c>
      <c r="L5560" s="16" t="n">
        <f aca="false">J5560-K5560</f>
        <v>218.41</v>
      </c>
    </row>
    <row r="5561" customFormat="false" ht="15" hidden="false" customHeight="false" outlineLevel="0" collapsed="false">
      <c r="A5561" s="12" t="n">
        <v>5560</v>
      </c>
      <c r="B5561" s="12" t="n">
        <v>2927</v>
      </c>
      <c r="C5561" s="12" t="n">
        <v>116</v>
      </c>
      <c r="D5561" s="12" t="n">
        <v>1</v>
      </c>
      <c r="E5561" s="16" t="n">
        <v>1469</v>
      </c>
      <c r="F5561" s="12" t="n">
        <v>0</v>
      </c>
      <c r="G5561" s="12" t="str">
        <f aca="false">INDEX(Products!$C$2:$C$181,MATCH(C5561,Products!$A$2:$A$181,0))</f>
        <v>Beauty</v>
      </c>
      <c r="H5561" s="16" t="n">
        <f aca="false">INDEX(Products!$E$2:$E$181,MATCH(C5561,Products!$A$2:$A$181,0))</f>
        <v>955.62</v>
      </c>
      <c r="I5561" s="12" t="str">
        <f aca="false">INDEX(Orders!$G$2:$G$3525,MATCH(B5561,Orders!$A$2:$A$3525,0))</f>
        <v>Delivered</v>
      </c>
      <c r="J5561" s="16" t="n">
        <f aca="false">D5561*E5561*(1-F5561/100)</f>
        <v>1469</v>
      </c>
      <c r="K5561" s="16" t="n">
        <f aca="false">D5561*H5561</f>
        <v>955.62</v>
      </c>
      <c r="L5561" s="16" t="n">
        <f aca="false">J5561-K5561</f>
        <v>513.38</v>
      </c>
    </row>
    <row r="5562" customFormat="false" ht="15" hidden="false" customHeight="false" outlineLevel="0" collapsed="false">
      <c r="A5562" s="12" t="n">
        <v>5561</v>
      </c>
      <c r="B5562" s="12" t="n">
        <v>2928</v>
      </c>
      <c r="C5562" s="12" t="n">
        <v>116</v>
      </c>
      <c r="D5562" s="12" t="n">
        <v>1</v>
      </c>
      <c r="E5562" s="16" t="n">
        <v>1469</v>
      </c>
      <c r="F5562" s="12" t="n">
        <v>10</v>
      </c>
      <c r="G5562" s="12" t="str">
        <f aca="false">INDEX(Products!$C$2:$C$181,MATCH(C5562,Products!$A$2:$A$181,0))</f>
        <v>Beauty</v>
      </c>
      <c r="H5562" s="16" t="n">
        <f aca="false">INDEX(Products!$E$2:$E$181,MATCH(C5562,Products!$A$2:$A$181,0))</f>
        <v>955.62</v>
      </c>
      <c r="I5562" s="12" t="str">
        <f aca="false">INDEX(Orders!$G$2:$G$3525,MATCH(B5562,Orders!$A$2:$A$3525,0))</f>
        <v>Cancelled</v>
      </c>
      <c r="J5562" s="16" t="n">
        <f aca="false">D5562*E5562*(1-F5562/100)</f>
        <v>1322.1</v>
      </c>
      <c r="K5562" s="16" t="n">
        <f aca="false">D5562*H5562</f>
        <v>955.62</v>
      </c>
      <c r="L5562" s="16" t="n">
        <f aca="false">J5562-K5562</f>
        <v>366.48</v>
      </c>
    </row>
    <row r="5563" customFormat="false" ht="15" hidden="false" customHeight="false" outlineLevel="0" collapsed="false">
      <c r="A5563" s="12" t="n">
        <v>5562</v>
      </c>
      <c r="B5563" s="12" t="n">
        <v>2928</v>
      </c>
      <c r="C5563" s="12" t="n">
        <v>46</v>
      </c>
      <c r="D5563" s="12" t="n">
        <v>1</v>
      </c>
      <c r="E5563" s="16" t="n">
        <v>959</v>
      </c>
      <c r="F5563" s="12" t="n">
        <v>0</v>
      </c>
      <c r="G5563" s="12" t="str">
        <f aca="false">INDEX(Products!$C$2:$C$181,MATCH(C5563,Products!$A$2:$A$181,0))</f>
        <v>Home &amp; Kitchen</v>
      </c>
      <c r="H5563" s="16" t="n">
        <f aca="false">INDEX(Products!$E$2:$E$181,MATCH(C5563,Products!$A$2:$A$181,0))</f>
        <v>664.25</v>
      </c>
      <c r="I5563" s="12" t="str">
        <f aca="false">INDEX(Orders!$G$2:$G$3525,MATCH(B5563,Orders!$A$2:$A$3525,0))</f>
        <v>Cancelled</v>
      </c>
      <c r="J5563" s="16" t="n">
        <f aca="false">D5563*E5563*(1-F5563/100)</f>
        <v>959</v>
      </c>
      <c r="K5563" s="16" t="n">
        <f aca="false">D5563*H5563</f>
        <v>664.25</v>
      </c>
      <c r="L5563" s="16" t="n">
        <f aca="false">J5563-K5563</f>
        <v>294.75</v>
      </c>
    </row>
    <row r="5564" customFormat="false" ht="15" hidden="false" customHeight="false" outlineLevel="0" collapsed="false">
      <c r="A5564" s="12" t="n">
        <v>5563</v>
      </c>
      <c r="B5564" s="12" t="n">
        <v>2929</v>
      </c>
      <c r="C5564" s="12" t="n">
        <v>73</v>
      </c>
      <c r="D5564" s="12" t="n">
        <v>1</v>
      </c>
      <c r="E5564" s="16" t="n">
        <v>1079</v>
      </c>
      <c r="F5564" s="12" t="n">
        <v>0</v>
      </c>
      <c r="G5564" s="12" t="str">
        <f aca="false">INDEX(Products!$C$2:$C$181,MATCH(C5564,Products!$A$2:$A$181,0))</f>
        <v>Fashion</v>
      </c>
      <c r="H5564" s="16" t="n">
        <f aca="false">INDEX(Products!$E$2:$E$181,MATCH(C5564,Products!$A$2:$A$181,0))</f>
        <v>601.41</v>
      </c>
      <c r="I5564" s="12" t="str">
        <f aca="false">INDEX(Orders!$G$2:$G$3525,MATCH(B5564,Orders!$A$2:$A$3525,0))</f>
        <v>Delivered</v>
      </c>
      <c r="J5564" s="16" t="n">
        <f aca="false">D5564*E5564*(1-F5564/100)</f>
        <v>1079</v>
      </c>
      <c r="K5564" s="16" t="n">
        <f aca="false">D5564*H5564</f>
        <v>601.41</v>
      </c>
      <c r="L5564" s="16" t="n">
        <f aca="false">J5564-K5564</f>
        <v>477.59</v>
      </c>
    </row>
    <row r="5565" customFormat="false" ht="15" hidden="false" customHeight="false" outlineLevel="0" collapsed="false">
      <c r="A5565" s="12" t="n">
        <v>5564</v>
      </c>
      <c r="B5565" s="12" t="n">
        <v>2929</v>
      </c>
      <c r="C5565" s="12" t="n">
        <v>131</v>
      </c>
      <c r="D5565" s="12" t="n">
        <v>1</v>
      </c>
      <c r="E5565" s="16" t="n">
        <v>2569</v>
      </c>
      <c r="F5565" s="12" t="n">
        <v>0</v>
      </c>
      <c r="G5565" s="12" t="str">
        <f aca="false">INDEX(Products!$C$2:$C$181,MATCH(C5565,Products!$A$2:$A$181,0))</f>
        <v>Sports &amp; Fitness</v>
      </c>
      <c r="H5565" s="16" t="n">
        <f aca="false">INDEX(Products!$E$2:$E$181,MATCH(C5565,Products!$A$2:$A$181,0))</f>
        <v>1921.64</v>
      </c>
      <c r="I5565" s="12" t="str">
        <f aca="false">INDEX(Orders!$G$2:$G$3525,MATCH(B5565,Orders!$A$2:$A$3525,0))</f>
        <v>Delivered</v>
      </c>
      <c r="J5565" s="16" t="n">
        <f aca="false">D5565*E5565*(1-F5565/100)</f>
        <v>2569</v>
      </c>
      <c r="K5565" s="16" t="n">
        <f aca="false">D5565*H5565</f>
        <v>1921.64</v>
      </c>
      <c r="L5565" s="16" t="n">
        <f aca="false">J5565-K5565</f>
        <v>647.36</v>
      </c>
    </row>
    <row r="5566" customFormat="false" ht="15" hidden="false" customHeight="false" outlineLevel="0" collapsed="false">
      <c r="A5566" s="12" t="n">
        <v>5565</v>
      </c>
      <c r="B5566" s="12" t="n">
        <v>2929</v>
      </c>
      <c r="C5566" s="12" t="n">
        <v>76</v>
      </c>
      <c r="D5566" s="12" t="n">
        <v>1</v>
      </c>
      <c r="E5566" s="16" t="n">
        <v>2759</v>
      </c>
      <c r="F5566" s="12" t="n">
        <v>0</v>
      </c>
      <c r="G5566" s="12" t="str">
        <f aca="false">INDEX(Products!$C$2:$C$181,MATCH(C5566,Products!$A$2:$A$181,0))</f>
        <v>Fashion</v>
      </c>
      <c r="H5566" s="16" t="n">
        <f aca="false">INDEX(Products!$E$2:$E$181,MATCH(C5566,Products!$A$2:$A$181,0))</f>
        <v>1649.64</v>
      </c>
      <c r="I5566" s="12" t="str">
        <f aca="false">INDEX(Orders!$G$2:$G$3525,MATCH(B5566,Orders!$A$2:$A$3525,0))</f>
        <v>Delivered</v>
      </c>
      <c r="J5566" s="16" t="n">
        <f aca="false">D5566*E5566*(1-F5566/100)</f>
        <v>2759</v>
      </c>
      <c r="K5566" s="16" t="n">
        <f aca="false">D5566*H5566</f>
        <v>1649.64</v>
      </c>
      <c r="L5566" s="16" t="n">
        <f aca="false">J5566-K5566</f>
        <v>1109.36</v>
      </c>
    </row>
    <row r="5567" customFormat="false" ht="15" hidden="false" customHeight="false" outlineLevel="0" collapsed="false">
      <c r="A5567" s="12" t="n">
        <v>5566</v>
      </c>
      <c r="B5567" s="12" t="n">
        <v>2930</v>
      </c>
      <c r="C5567" s="12" t="n">
        <v>37</v>
      </c>
      <c r="D5567" s="12" t="n">
        <v>1</v>
      </c>
      <c r="E5567" s="16" t="n">
        <v>439</v>
      </c>
      <c r="F5567" s="12" t="n">
        <v>0</v>
      </c>
      <c r="G5567" s="12" t="str">
        <f aca="false">INDEX(Products!$C$2:$C$181,MATCH(C5567,Products!$A$2:$A$181,0))</f>
        <v>Home &amp; Kitchen</v>
      </c>
      <c r="H5567" s="16" t="n">
        <f aca="false">INDEX(Products!$E$2:$E$181,MATCH(C5567,Products!$A$2:$A$181,0))</f>
        <v>313.05</v>
      </c>
      <c r="I5567" s="12" t="str">
        <f aca="false">INDEX(Orders!$G$2:$G$3525,MATCH(B5567,Orders!$A$2:$A$3525,0))</f>
        <v>Delivered</v>
      </c>
      <c r="J5567" s="16" t="n">
        <f aca="false">D5567*E5567*(1-F5567/100)</f>
        <v>439</v>
      </c>
      <c r="K5567" s="16" t="n">
        <f aca="false">D5567*H5567</f>
        <v>313.05</v>
      </c>
      <c r="L5567" s="16" t="n">
        <f aca="false">J5567-K5567</f>
        <v>125.95</v>
      </c>
    </row>
    <row r="5568" customFormat="false" ht="15" hidden="false" customHeight="false" outlineLevel="0" collapsed="false">
      <c r="A5568" s="12" t="n">
        <v>5567</v>
      </c>
      <c r="B5568" s="12" t="n">
        <v>2930</v>
      </c>
      <c r="C5568" s="12" t="n">
        <v>109</v>
      </c>
      <c r="D5568" s="12" t="n">
        <v>1</v>
      </c>
      <c r="E5568" s="16" t="n">
        <v>699</v>
      </c>
      <c r="F5568" s="12" t="n">
        <v>20</v>
      </c>
      <c r="G5568" s="12" t="str">
        <f aca="false">INDEX(Products!$C$2:$C$181,MATCH(C5568,Products!$A$2:$A$181,0))</f>
        <v>Beauty</v>
      </c>
      <c r="H5568" s="16" t="n">
        <f aca="false">INDEX(Products!$E$2:$E$181,MATCH(C5568,Products!$A$2:$A$181,0))</f>
        <v>488.81</v>
      </c>
      <c r="I5568" s="12" t="str">
        <f aca="false">INDEX(Orders!$G$2:$G$3525,MATCH(B5568,Orders!$A$2:$A$3525,0))</f>
        <v>Delivered</v>
      </c>
      <c r="J5568" s="16" t="n">
        <f aca="false">D5568*E5568*(1-F5568/100)</f>
        <v>559.2</v>
      </c>
      <c r="K5568" s="16" t="n">
        <f aca="false">D5568*H5568</f>
        <v>488.81</v>
      </c>
      <c r="L5568" s="16" t="n">
        <f aca="false">J5568-K5568</f>
        <v>70.39</v>
      </c>
    </row>
    <row r="5569" customFormat="false" ht="15" hidden="false" customHeight="false" outlineLevel="0" collapsed="false">
      <c r="A5569" s="12" t="n">
        <v>5568</v>
      </c>
      <c r="B5569" s="12" t="n">
        <v>2930</v>
      </c>
      <c r="C5569" s="12" t="n">
        <v>97</v>
      </c>
      <c r="D5569" s="12" t="n">
        <v>1</v>
      </c>
      <c r="E5569" s="16" t="n">
        <v>1649</v>
      </c>
      <c r="F5569" s="12" t="n">
        <v>0</v>
      </c>
      <c r="G5569" s="12" t="str">
        <f aca="false">INDEX(Products!$C$2:$C$181,MATCH(C5569,Products!$A$2:$A$181,0))</f>
        <v>Beauty</v>
      </c>
      <c r="H5569" s="16" t="n">
        <f aca="false">INDEX(Products!$E$2:$E$181,MATCH(C5569,Products!$A$2:$A$181,0))</f>
        <v>1115.75</v>
      </c>
      <c r="I5569" s="12" t="str">
        <f aca="false">INDEX(Orders!$G$2:$G$3525,MATCH(B5569,Orders!$A$2:$A$3525,0))</f>
        <v>Delivered</v>
      </c>
      <c r="J5569" s="16" t="n">
        <f aca="false">D5569*E5569*(1-F5569/100)</f>
        <v>1649</v>
      </c>
      <c r="K5569" s="16" t="n">
        <f aca="false">D5569*H5569</f>
        <v>1115.75</v>
      </c>
      <c r="L5569" s="16" t="n">
        <f aca="false">J5569-K5569</f>
        <v>533.25</v>
      </c>
    </row>
    <row r="5570" customFormat="false" ht="15" hidden="false" customHeight="false" outlineLevel="0" collapsed="false">
      <c r="A5570" s="12" t="n">
        <v>5569</v>
      </c>
      <c r="B5570" s="12" t="n">
        <v>2930</v>
      </c>
      <c r="C5570" s="12" t="n">
        <v>17</v>
      </c>
      <c r="D5570" s="12" t="n">
        <v>1</v>
      </c>
      <c r="E5570" s="16" t="n">
        <v>1149</v>
      </c>
      <c r="F5570" s="12" t="n">
        <v>0</v>
      </c>
      <c r="G5570" s="12" t="str">
        <f aca="false">INDEX(Products!$C$2:$C$181,MATCH(C5570,Products!$A$2:$A$181,0))</f>
        <v>Electronics</v>
      </c>
      <c r="H5570" s="16" t="n">
        <f aca="false">INDEX(Products!$E$2:$E$181,MATCH(C5570,Products!$A$2:$A$181,0))</f>
        <v>850</v>
      </c>
      <c r="I5570" s="12" t="str">
        <f aca="false">INDEX(Orders!$G$2:$G$3525,MATCH(B5570,Orders!$A$2:$A$3525,0))</f>
        <v>Delivered</v>
      </c>
      <c r="J5570" s="16" t="n">
        <f aca="false">D5570*E5570*(1-F5570/100)</f>
        <v>1149</v>
      </c>
      <c r="K5570" s="16" t="n">
        <f aca="false">D5570*H5570</f>
        <v>850</v>
      </c>
      <c r="L5570" s="16" t="n">
        <f aca="false">J5570-K5570</f>
        <v>299</v>
      </c>
    </row>
    <row r="5571" customFormat="false" ht="15" hidden="false" customHeight="false" outlineLevel="0" collapsed="false">
      <c r="A5571" s="12" t="n">
        <v>5570</v>
      </c>
      <c r="B5571" s="12" t="n">
        <v>2931</v>
      </c>
      <c r="C5571" s="12" t="n">
        <v>79</v>
      </c>
      <c r="D5571" s="12" t="n">
        <v>1</v>
      </c>
      <c r="E5571" s="16" t="n">
        <v>2119</v>
      </c>
      <c r="F5571" s="12" t="n">
        <v>10</v>
      </c>
      <c r="G5571" s="12" t="str">
        <f aca="false">INDEX(Products!$C$2:$C$181,MATCH(C5571,Products!$A$2:$A$181,0))</f>
        <v>Fashion</v>
      </c>
      <c r="H5571" s="16" t="n">
        <f aca="false">INDEX(Products!$E$2:$E$181,MATCH(C5571,Products!$A$2:$A$181,0))</f>
        <v>1488.22</v>
      </c>
      <c r="I5571" s="12" t="str">
        <f aca="false">INDEX(Orders!$G$2:$G$3525,MATCH(B5571,Orders!$A$2:$A$3525,0))</f>
        <v>Returned</v>
      </c>
      <c r="J5571" s="16" t="n">
        <f aca="false">D5571*E5571*(1-F5571/100)</f>
        <v>1907.1</v>
      </c>
      <c r="K5571" s="16" t="n">
        <f aca="false">D5571*H5571</f>
        <v>1488.22</v>
      </c>
      <c r="L5571" s="16" t="n">
        <f aca="false">J5571-K5571</f>
        <v>418.88</v>
      </c>
    </row>
    <row r="5572" customFormat="false" ht="15" hidden="false" customHeight="false" outlineLevel="0" collapsed="false">
      <c r="A5572" s="12" t="n">
        <v>5571</v>
      </c>
      <c r="B5572" s="12" t="n">
        <v>2932</v>
      </c>
      <c r="C5572" s="12" t="n">
        <v>59</v>
      </c>
      <c r="D5572" s="12" t="n">
        <v>1</v>
      </c>
      <c r="E5572" s="16" t="n">
        <v>4109</v>
      </c>
      <c r="F5572" s="12" t="n">
        <v>0</v>
      </c>
      <c r="G5572" s="12" t="str">
        <f aca="false">INDEX(Products!$C$2:$C$181,MATCH(C5572,Products!$A$2:$A$181,0))</f>
        <v>Home &amp; Kitchen</v>
      </c>
      <c r="H5572" s="16" t="n">
        <f aca="false">INDEX(Products!$E$2:$E$181,MATCH(C5572,Products!$A$2:$A$181,0))</f>
        <v>2413.27</v>
      </c>
      <c r="I5572" s="12" t="str">
        <f aca="false">INDEX(Orders!$G$2:$G$3525,MATCH(B5572,Orders!$A$2:$A$3525,0))</f>
        <v>Returned</v>
      </c>
      <c r="J5572" s="16" t="n">
        <f aca="false">D5572*E5572*(1-F5572/100)</f>
        <v>4109</v>
      </c>
      <c r="K5572" s="16" t="n">
        <f aca="false">D5572*H5572</f>
        <v>2413.27</v>
      </c>
      <c r="L5572" s="16" t="n">
        <f aca="false">J5572-K5572</f>
        <v>1695.73</v>
      </c>
    </row>
    <row r="5573" customFormat="false" ht="15" hidden="false" customHeight="false" outlineLevel="0" collapsed="false">
      <c r="A5573" s="12" t="n">
        <v>5572</v>
      </c>
      <c r="B5573" s="12" t="n">
        <v>2933</v>
      </c>
      <c r="C5573" s="12" t="n">
        <v>41</v>
      </c>
      <c r="D5573" s="12" t="n">
        <v>1</v>
      </c>
      <c r="E5573" s="16" t="n">
        <v>4379</v>
      </c>
      <c r="F5573" s="12" t="n">
        <v>15</v>
      </c>
      <c r="G5573" s="12" t="str">
        <f aca="false">INDEX(Products!$C$2:$C$181,MATCH(C5573,Products!$A$2:$A$181,0))</f>
        <v>Home &amp; Kitchen</v>
      </c>
      <c r="H5573" s="16" t="n">
        <f aca="false">INDEX(Products!$E$2:$E$181,MATCH(C5573,Products!$A$2:$A$181,0))</f>
        <v>2954.33</v>
      </c>
      <c r="I5573" s="12" t="str">
        <f aca="false">INDEX(Orders!$G$2:$G$3525,MATCH(B5573,Orders!$A$2:$A$3525,0))</f>
        <v>Delivered</v>
      </c>
      <c r="J5573" s="16" t="n">
        <f aca="false">D5573*E5573*(1-F5573/100)</f>
        <v>3722.15</v>
      </c>
      <c r="K5573" s="16" t="n">
        <f aca="false">D5573*H5573</f>
        <v>2954.33</v>
      </c>
      <c r="L5573" s="16" t="n">
        <f aca="false">J5573-K5573</f>
        <v>767.82</v>
      </c>
    </row>
    <row r="5574" customFormat="false" ht="15" hidden="false" customHeight="false" outlineLevel="0" collapsed="false">
      <c r="A5574" s="12" t="n">
        <v>5573</v>
      </c>
      <c r="B5574" s="12" t="n">
        <v>2934</v>
      </c>
      <c r="C5574" s="12" t="n">
        <v>34</v>
      </c>
      <c r="D5574" s="12" t="n">
        <v>2</v>
      </c>
      <c r="E5574" s="16" t="n">
        <v>1059</v>
      </c>
      <c r="F5574" s="12" t="n">
        <v>5</v>
      </c>
      <c r="G5574" s="12" t="str">
        <f aca="false">INDEX(Products!$C$2:$C$181,MATCH(C5574,Products!$A$2:$A$181,0))</f>
        <v>Home &amp; Kitchen</v>
      </c>
      <c r="H5574" s="16" t="n">
        <f aca="false">INDEX(Products!$E$2:$E$181,MATCH(C5574,Products!$A$2:$A$181,0))</f>
        <v>752.36</v>
      </c>
      <c r="I5574" s="12" t="str">
        <f aca="false">INDEX(Orders!$G$2:$G$3525,MATCH(B5574,Orders!$A$2:$A$3525,0))</f>
        <v>Cancelled</v>
      </c>
      <c r="J5574" s="16" t="n">
        <f aca="false">D5574*E5574*(1-F5574/100)</f>
        <v>2012.1</v>
      </c>
      <c r="K5574" s="16" t="n">
        <f aca="false">D5574*H5574</f>
        <v>1504.72</v>
      </c>
      <c r="L5574" s="16" t="n">
        <f aca="false">J5574-K5574</f>
        <v>507.38</v>
      </c>
    </row>
    <row r="5575" customFormat="false" ht="15" hidden="false" customHeight="false" outlineLevel="0" collapsed="false">
      <c r="A5575" s="12" t="n">
        <v>5574</v>
      </c>
      <c r="B5575" s="12" t="n">
        <v>2935</v>
      </c>
      <c r="C5575" s="12" t="n">
        <v>159</v>
      </c>
      <c r="D5575" s="12" t="n">
        <v>1</v>
      </c>
      <c r="E5575" s="16" t="n">
        <v>439</v>
      </c>
      <c r="F5575" s="12" t="n">
        <v>0</v>
      </c>
      <c r="G5575" s="12" t="str">
        <f aca="false">INDEX(Products!$C$2:$C$181,MATCH(C5575,Products!$A$2:$A$181,0))</f>
        <v>Books &amp; Stationery</v>
      </c>
      <c r="H5575" s="16" t="n">
        <f aca="false">INDEX(Products!$E$2:$E$181,MATCH(C5575,Products!$A$2:$A$181,0))</f>
        <v>256.67</v>
      </c>
      <c r="I5575" s="12" t="str">
        <f aca="false">INDEX(Orders!$G$2:$G$3525,MATCH(B5575,Orders!$A$2:$A$3525,0))</f>
        <v>Delivered</v>
      </c>
      <c r="J5575" s="16" t="n">
        <f aca="false">D5575*E5575*(1-F5575/100)</f>
        <v>439</v>
      </c>
      <c r="K5575" s="16" t="n">
        <f aca="false">D5575*H5575</f>
        <v>256.67</v>
      </c>
      <c r="L5575" s="16" t="n">
        <f aca="false">J5575-K5575</f>
        <v>182.33</v>
      </c>
    </row>
    <row r="5576" customFormat="false" ht="15" hidden="false" customHeight="false" outlineLevel="0" collapsed="false">
      <c r="A5576" s="12" t="n">
        <v>5575</v>
      </c>
      <c r="B5576" s="12" t="n">
        <v>2936</v>
      </c>
      <c r="C5576" s="12" t="n">
        <v>103</v>
      </c>
      <c r="D5576" s="12" t="n">
        <v>1</v>
      </c>
      <c r="E5576" s="16" t="n">
        <v>1159</v>
      </c>
      <c r="F5576" s="12" t="n">
        <v>0</v>
      </c>
      <c r="G5576" s="12" t="str">
        <f aca="false">INDEX(Products!$C$2:$C$181,MATCH(C5576,Products!$A$2:$A$181,0))</f>
        <v>Beauty</v>
      </c>
      <c r="H5576" s="16" t="n">
        <f aca="false">INDEX(Products!$E$2:$E$181,MATCH(C5576,Products!$A$2:$A$181,0))</f>
        <v>639.58</v>
      </c>
      <c r="I5576" s="12" t="str">
        <f aca="false">INDEX(Orders!$G$2:$G$3525,MATCH(B5576,Orders!$A$2:$A$3525,0))</f>
        <v>Delivered</v>
      </c>
      <c r="J5576" s="16" t="n">
        <f aca="false">D5576*E5576*(1-F5576/100)</f>
        <v>1159</v>
      </c>
      <c r="K5576" s="16" t="n">
        <f aca="false">D5576*H5576</f>
        <v>639.58</v>
      </c>
      <c r="L5576" s="16" t="n">
        <f aca="false">J5576-K5576</f>
        <v>519.42</v>
      </c>
    </row>
    <row r="5577" customFormat="false" ht="15" hidden="false" customHeight="false" outlineLevel="0" collapsed="false">
      <c r="A5577" s="12" t="n">
        <v>5576</v>
      </c>
      <c r="B5577" s="12" t="n">
        <v>2937</v>
      </c>
      <c r="C5577" s="12" t="n">
        <v>56</v>
      </c>
      <c r="D5577" s="12" t="n">
        <v>1</v>
      </c>
      <c r="E5577" s="16" t="n">
        <v>1739</v>
      </c>
      <c r="F5577" s="12" t="n">
        <v>0</v>
      </c>
      <c r="G5577" s="12" t="str">
        <f aca="false">INDEX(Products!$C$2:$C$181,MATCH(C5577,Products!$A$2:$A$181,0))</f>
        <v>Home &amp; Kitchen</v>
      </c>
      <c r="H5577" s="16" t="n">
        <f aca="false">INDEX(Products!$E$2:$E$181,MATCH(C5577,Products!$A$2:$A$181,0))</f>
        <v>1012.52</v>
      </c>
      <c r="I5577" s="12" t="str">
        <f aca="false">INDEX(Orders!$G$2:$G$3525,MATCH(B5577,Orders!$A$2:$A$3525,0))</f>
        <v>Delivered</v>
      </c>
      <c r="J5577" s="16" t="n">
        <f aca="false">D5577*E5577*(1-F5577/100)</f>
        <v>1739</v>
      </c>
      <c r="K5577" s="16" t="n">
        <f aca="false">D5577*H5577</f>
        <v>1012.52</v>
      </c>
      <c r="L5577" s="16" t="n">
        <f aca="false">J5577-K5577</f>
        <v>726.48</v>
      </c>
    </row>
    <row r="5578" customFormat="false" ht="15" hidden="false" customHeight="false" outlineLevel="0" collapsed="false">
      <c r="A5578" s="12" t="n">
        <v>5577</v>
      </c>
      <c r="B5578" s="12" t="n">
        <v>2938</v>
      </c>
      <c r="C5578" s="12" t="n">
        <v>65</v>
      </c>
      <c r="D5578" s="12" t="n">
        <v>1</v>
      </c>
      <c r="E5578" s="16" t="n">
        <v>329</v>
      </c>
      <c r="F5578" s="12" t="n">
        <v>0</v>
      </c>
      <c r="G5578" s="12" t="str">
        <f aca="false">INDEX(Products!$C$2:$C$181,MATCH(C5578,Products!$A$2:$A$181,0))</f>
        <v>Fashion</v>
      </c>
      <c r="H5578" s="16" t="n">
        <f aca="false">INDEX(Products!$E$2:$E$181,MATCH(C5578,Products!$A$2:$A$181,0))</f>
        <v>214.56</v>
      </c>
      <c r="I5578" s="12" t="str">
        <f aca="false">INDEX(Orders!$G$2:$G$3525,MATCH(B5578,Orders!$A$2:$A$3525,0))</f>
        <v>Delivered</v>
      </c>
      <c r="J5578" s="16" t="n">
        <f aca="false">D5578*E5578*(1-F5578/100)</f>
        <v>329</v>
      </c>
      <c r="K5578" s="16" t="n">
        <f aca="false">D5578*H5578</f>
        <v>214.56</v>
      </c>
      <c r="L5578" s="16" t="n">
        <f aca="false">J5578-K5578</f>
        <v>114.44</v>
      </c>
    </row>
    <row r="5579" customFormat="false" ht="15" hidden="false" customHeight="false" outlineLevel="0" collapsed="false">
      <c r="A5579" s="12" t="n">
        <v>5578</v>
      </c>
      <c r="B5579" s="12" t="n">
        <v>2939</v>
      </c>
      <c r="C5579" s="12" t="n">
        <v>151</v>
      </c>
      <c r="D5579" s="12" t="n">
        <v>1</v>
      </c>
      <c r="E5579" s="16" t="n">
        <v>149</v>
      </c>
      <c r="F5579" s="12" t="n">
        <v>10</v>
      </c>
      <c r="G5579" s="12" t="str">
        <f aca="false">INDEX(Products!$C$2:$C$181,MATCH(C5579,Products!$A$2:$A$181,0))</f>
        <v>Books &amp; Stationery</v>
      </c>
      <c r="H5579" s="16" t="n">
        <f aca="false">INDEX(Products!$E$2:$E$181,MATCH(C5579,Products!$A$2:$A$181,0))</f>
        <v>97.78</v>
      </c>
      <c r="I5579" s="12" t="str">
        <f aca="false">INDEX(Orders!$G$2:$G$3525,MATCH(B5579,Orders!$A$2:$A$3525,0))</f>
        <v>Delivered</v>
      </c>
      <c r="J5579" s="16" t="n">
        <f aca="false">D5579*E5579*(1-F5579/100)</f>
        <v>134.1</v>
      </c>
      <c r="K5579" s="16" t="n">
        <f aca="false">D5579*H5579</f>
        <v>97.78</v>
      </c>
      <c r="L5579" s="16" t="n">
        <f aca="false">J5579-K5579</f>
        <v>36.32</v>
      </c>
    </row>
    <row r="5580" customFormat="false" ht="15" hidden="false" customHeight="false" outlineLevel="0" collapsed="false">
      <c r="A5580" s="12" t="n">
        <v>5579</v>
      </c>
      <c r="B5580" s="12" t="n">
        <v>2939</v>
      </c>
      <c r="C5580" s="12" t="n">
        <v>92</v>
      </c>
      <c r="D5580" s="12" t="n">
        <v>1</v>
      </c>
      <c r="E5580" s="16" t="n">
        <v>1689</v>
      </c>
      <c r="F5580" s="12" t="n">
        <v>10</v>
      </c>
      <c r="G5580" s="12" t="str">
        <f aca="false">INDEX(Products!$C$2:$C$181,MATCH(C5580,Products!$A$2:$A$181,0))</f>
        <v>Beauty</v>
      </c>
      <c r="H5580" s="16" t="n">
        <f aca="false">INDEX(Products!$E$2:$E$181,MATCH(C5580,Products!$A$2:$A$181,0))</f>
        <v>1225.32</v>
      </c>
      <c r="I5580" s="12" t="str">
        <f aca="false">INDEX(Orders!$G$2:$G$3525,MATCH(B5580,Orders!$A$2:$A$3525,0))</f>
        <v>Delivered</v>
      </c>
      <c r="J5580" s="16" t="n">
        <f aca="false">D5580*E5580*(1-F5580/100)</f>
        <v>1520.1</v>
      </c>
      <c r="K5580" s="16" t="n">
        <f aca="false">D5580*H5580</f>
        <v>1225.32</v>
      </c>
      <c r="L5580" s="16" t="n">
        <f aca="false">J5580-K5580</f>
        <v>294.78</v>
      </c>
    </row>
    <row r="5581" customFormat="false" ht="15" hidden="false" customHeight="false" outlineLevel="0" collapsed="false">
      <c r="A5581" s="12" t="n">
        <v>5580</v>
      </c>
      <c r="B5581" s="12" t="n">
        <v>2940</v>
      </c>
      <c r="C5581" s="12" t="n">
        <v>49</v>
      </c>
      <c r="D5581" s="12" t="n">
        <v>1</v>
      </c>
      <c r="E5581" s="16" t="n">
        <v>2809</v>
      </c>
      <c r="F5581" s="12" t="n">
        <v>0</v>
      </c>
      <c r="G5581" s="12" t="str">
        <f aca="false">INDEX(Products!$C$2:$C$181,MATCH(C5581,Products!$A$2:$A$181,0))</f>
        <v>Home &amp; Kitchen</v>
      </c>
      <c r="H5581" s="16" t="n">
        <f aca="false">INDEX(Products!$E$2:$E$181,MATCH(C5581,Products!$A$2:$A$181,0))</f>
        <v>1785.14</v>
      </c>
      <c r="I5581" s="12" t="str">
        <f aca="false">INDEX(Orders!$G$2:$G$3525,MATCH(B5581,Orders!$A$2:$A$3525,0))</f>
        <v>Delivered</v>
      </c>
      <c r="J5581" s="16" t="n">
        <f aca="false">D5581*E5581*(1-F5581/100)</f>
        <v>2809</v>
      </c>
      <c r="K5581" s="16" t="n">
        <f aca="false">D5581*H5581</f>
        <v>1785.14</v>
      </c>
      <c r="L5581" s="16" t="n">
        <f aca="false">J5581-K5581</f>
        <v>1023.86</v>
      </c>
    </row>
    <row r="5582" customFormat="false" ht="15" hidden="false" customHeight="false" outlineLevel="0" collapsed="false">
      <c r="A5582" s="12" t="n">
        <v>5581</v>
      </c>
      <c r="B5582" s="12" t="n">
        <v>2940</v>
      </c>
      <c r="C5582" s="12" t="n">
        <v>69</v>
      </c>
      <c r="D5582" s="12" t="n">
        <v>1</v>
      </c>
      <c r="E5582" s="16" t="n">
        <v>1709</v>
      </c>
      <c r="F5582" s="12" t="n">
        <v>0</v>
      </c>
      <c r="G5582" s="12" t="str">
        <f aca="false">INDEX(Products!$C$2:$C$181,MATCH(C5582,Products!$A$2:$A$181,0))</f>
        <v>Fashion</v>
      </c>
      <c r="H5582" s="16" t="n">
        <f aca="false">INDEX(Products!$E$2:$E$181,MATCH(C5582,Products!$A$2:$A$181,0))</f>
        <v>1180.24</v>
      </c>
      <c r="I5582" s="12" t="str">
        <f aca="false">INDEX(Orders!$G$2:$G$3525,MATCH(B5582,Orders!$A$2:$A$3525,0))</f>
        <v>Delivered</v>
      </c>
      <c r="J5582" s="16" t="n">
        <f aca="false">D5582*E5582*(1-F5582/100)</f>
        <v>1709</v>
      </c>
      <c r="K5582" s="16" t="n">
        <f aca="false">D5582*H5582</f>
        <v>1180.24</v>
      </c>
      <c r="L5582" s="16" t="n">
        <f aca="false">J5582-K5582</f>
        <v>528.76</v>
      </c>
    </row>
    <row r="5583" customFormat="false" ht="15" hidden="false" customHeight="false" outlineLevel="0" collapsed="false">
      <c r="A5583" s="12" t="n">
        <v>5582</v>
      </c>
      <c r="B5583" s="12" t="n">
        <v>2940</v>
      </c>
      <c r="C5583" s="12" t="n">
        <v>74</v>
      </c>
      <c r="D5583" s="12" t="n">
        <v>3</v>
      </c>
      <c r="E5583" s="16" t="n">
        <v>1959</v>
      </c>
      <c r="F5583" s="12" t="n">
        <v>0</v>
      </c>
      <c r="G5583" s="12" t="str">
        <f aca="false">INDEX(Products!$C$2:$C$181,MATCH(C5583,Products!$A$2:$A$181,0))</f>
        <v>Fashion</v>
      </c>
      <c r="H5583" s="16" t="n">
        <f aca="false">INDEX(Products!$E$2:$E$181,MATCH(C5583,Products!$A$2:$A$181,0))</f>
        <v>1274.4</v>
      </c>
      <c r="I5583" s="12" t="str">
        <f aca="false">INDEX(Orders!$G$2:$G$3525,MATCH(B5583,Orders!$A$2:$A$3525,0))</f>
        <v>Delivered</v>
      </c>
      <c r="J5583" s="16" t="n">
        <f aca="false">D5583*E5583*(1-F5583/100)</f>
        <v>5877</v>
      </c>
      <c r="K5583" s="16" t="n">
        <f aca="false">D5583*H5583</f>
        <v>3823.2</v>
      </c>
      <c r="L5583" s="16" t="n">
        <f aca="false">J5583-K5583</f>
        <v>2053.8</v>
      </c>
    </row>
    <row r="5584" customFormat="false" ht="15" hidden="false" customHeight="false" outlineLevel="0" collapsed="false">
      <c r="A5584" s="12" t="n">
        <v>5583</v>
      </c>
      <c r="B5584" s="12" t="n">
        <v>2941</v>
      </c>
      <c r="C5584" s="12" t="n">
        <v>20</v>
      </c>
      <c r="D5584" s="12" t="n">
        <v>1</v>
      </c>
      <c r="E5584" s="16" t="n">
        <v>4369</v>
      </c>
      <c r="F5584" s="12" t="n">
        <v>5</v>
      </c>
      <c r="G5584" s="12" t="str">
        <f aca="false">INDEX(Products!$C$2:$C$181,MATCH(C5584,Products!$A$2:$A$181,0))</f>
        <v>Electronics</v>
      </c>
      <c r="H5584" s="16" t="n">
        <f aca="false">INDEX(Products!$E$2:$E$181,MATCH(C5584,Products!$A$2:$A$181,0))</f>
        <v>2787.56</v>
      </c>
      <c r="I5584" s="12" t="str">
        <f aca="false">INDEX(Orders!$G$2:$G$3525,MATCH(B5584,Orders!$A$2:$A$3525,0))</f>
        <v>Delivered</v>
      </c>
      <c r="J5584" s="16" t="n">
        <f aca="false">D5584*E5584*(1-F5584/100)</f>
        <v>4150.55</v>
      </c>
      <c r="K5584" s="16" t="n">
        <f aca="false">D5584*H5584</f>
        <v>2787.56</v>
      </c>
      <c r="L5584" s="16" t="n">
        <f aca="false">J5584-K5584</f>
        <v>1362.99</v>
      </c>
    </row>
    <row r="5585" customFormat="false" ht="15" hidden="false" customHeight="false" outlineLevel="0" collapsed="false">
      <c r="A5585" s="12" t="n">
        <v>5584</v>
      </c>
      <c r="B5585" s="12" t="n">
        <v>2941</v>
      </c>
      <c r="C5585" s="12" t="n">
        <v>57</v>
      </c>
      <c r="D5585" s="12" t="n">
        <v>1</v>
      </c>
      <c r="E5585" s="16" t="n">
        <v>4689</v>
      </c>
      <c r="F5585" s="12" t="n">
        <v>0</v>
      </c>
      <c r="G5585" s="12" t="str">
        <f aca="false">INDEX(Products!$C$2:$C$181,MATCH(C5585,Products!$A$2:$A$181,0))</f>
        <v>Home &amp; Kitchen</v>
      </c>
      <c r="H5585" s="16" t="n">
        <f aca="false">INDEX(Products!$E$2:$E$181,MATCH(C5585,Products!$A$2:$A$181,0))</f>
        <v>3336.81</v>
      </c>
      <c r="I5585" s="12" t="str">
        <f aca="false">INDEX(Orders!$G$2:$G$3525,MATCH(B5585,Orders!$A$2:$A$3525,0))</f>
        <v>Delivered</v>
      </c>
      <c r="J5585" s="16" t="n">
        <f aca="false">D5585*E5585*(1-F5585/100)</f>
        <v>4689</v>
      </c>
      <c r="K5585" s="16" t="n">
        <f aca="false">D5585*H5585</f>
        <v>3336.81</v>
      </c>
      <c r="L5585" s="16" t="n">
        <f aca="false">J5585-K5585</f>
        <v>1352.19</v>
      </c>
    </row>
    <row r="5586" customFormat="false" ht="15" hidden="false" customHeight="false" outlineLevel="0" collapsed="false">
      <c r="A5586" s="12" t="n">
        <v>5585</v>
      </c>
      <c r="B5586" s="12" t="n">
        <v>2941</v>
      </c>
      <c r="C5586" s="12" t="n">
        <v>121</v>
      </c>
      <c r="D5586" s="12" t="n">
        <v>1</v>
      </c>
      <c r="E5586" s="16" t="n">
        <v>3789</v>
      </c>
      <c r="F5586" s="12" t="n">
        <v>0</v>
      </c>
      <c r="G5586" s="12" t="str">
        <f aca="false">INDEX(Products!$C$2:$C$181,MATCH(C5586,Products!$A$2:$A$181,0))</f>
        <v>Sports &amp; Fitness</v>
      </c>
      <c r="H5586" s="16" t="n">
        <f aca="false">INDEX(Products!$E$2:$E$181,MATCH(C5586,Products!$A$2:$A$181,0))</f>
        <v>2806.84</v>
      </c>
      <c r="I5586" s="12" t="str">
        <f aca="false">INDEX(Orders!$G$2:$G$3525,MATCH(B5586,Orders!$A$2:$A$3525,0))</f>
        <v>Delivered</v>
      </c>
      <c r="J5586" s="16" t="n">
        <f aca="false">D5586*E5586*(1-F5586/100)</f>
        <v>3789</v>
      </c>
      <c r="K5586" s="16" t="n">
        <f aca="false">D5586*H5586</f>
        <v>2806.84</v>
      </c>
      <c r="L5586" s="16" t="n">
        <f aca="false">J5586-K5586</f>
        <v>982.16</v>
      </c>
    </row>
    <row r="5587" customFormat="false" ht="15" hidden="false" customHeight="false" outlineLevel="0" collapsed="false">
      <c r="A5587" s="12" t="n">
        <v>5586</v>
      </c>
      <c r="B5587" s="12" t="n">
        <v>2942</v>
      </c>
      <c r="C5587" s="12" t="n">
        <v>61</v>
      </c>
      <c r="D5587" s="12" t="n">
        <v>1</v>
      </c>
      <c r="E5587" s="16" t="n">
        <v>2489</v>
      </c>
      <c r="F5587" s="12" t="n">
        <v>0</v>
      </c>
      <c r="G5587" s="12" t="str">
        <f aca="false">INDEX(Products!$C$2:$C$181,MATCH(C5587,Products!$A$2:$A$181,0))</f>
        <v>Fashion</v>
      </c>
      <c r="H5587" s="16" t="n">
        <f aca="false">INDEX(Products!$E$2:$E$181,MATCH(C5587,Products!$A$2:$A$181,0))</f>
        <v>1815.02</v>
      </c>
      <c r="I5587" s="12" t="str">
        <f aca="false">INDEX(Orders!$G$2:$G$3525,MATCH(B5587,Orders!$A$2:$A$3525,0))</f>
        <v>Delivered</v>
      </c>
      <c r="J5587" s="16" t="n">
        <f aca="false">D5587*E5587*(1-F5587/100)</f>
        <v>2489</v>
      </c>
      <c r="K5587" s="16" t="n">
        <f aca="false">D5587*H5587</f>
        <v>1815.02</v>
      </c>
      <c r="L5587" s="16" t="n">
        <f aca="false">J5587-K5587</f>
        <v>673.98</v>
      </c>
    </row>
    <row r="5588" customFormat="false" ht="15" hidden="false" customHeight="false" outlineLevel="0" collapsed="false">
      <c r="A5588" s="12" t="n">
        <v>5587</v>
      </c>
      <c r="B5588" s="12" t="n">
        <v>2942</v>
      </c>
      <c r="C5588" s="12" t="n">
        <v>35</v>
      </c>
      <c r="D5588" s="12" t="n">
        <v>1</v>
      </c>
      <c r="E5588" s="16" t="n">
        <v>749</v>
      </c>
      <c r="F5588" s="12" t="n">
        <v>0</v>
      </c>
      <c r="G5588" s="12" t="str">
        <f aca="false">INDEX(Products!$C$2:$C$181,MATCH(C5588,Products!$A$2:$A$181,0))</f>
        <v>Home &amp; Kitchen</v>
      </c>
      <c r="H5588" s="16" t="n">
        <f aca="false">INDEX(Products!$E$2:$E$181,MATCH(C5588,Products!$A$2:$A$181,0))</f>
        <v>559.79</v>
      </c>
      <c r="I5588" s="12" t="str">
        <f aca="false">INDEX(Orders!$G$2:$G$3525,MATCH(B5588,Orders!$A$2:$A$3525,0))</f>
        <v>Delivered</v>
      </c>
      <c r="J5588" s="16" t="n">
        <f aca="false">D5588*E5588*(1-F5588/100)</f>
        <v>749</v>
      </c>
      <c r="K5588" s="16" t="n">
        <f aca="false">D5588*H5588</f>
        <v>559.79</v>
      </c>
      <c r="L5588" s="16" t="n">
        <f aca="false">J5588-K5588</f>
        <v>189.21</v>
      </c>
    </row>
    <row r="5589" customFormat="false" ht="15" hidden="false" customHeight="false" outlineLevel="0" collapsed="false">
      <c r="A5589" s="12" t="n">
        <v>5588</v>
      </c>
      <c r="B5589" s="12" t="n">
        <v>2942</v>
      </c>
      <c r="C5589" s="12" t="n">
        <v>139</v>
      </c>
      <c r="D5589" s="12" t="n">
        <v>1</v>
      </c>
      <c r="E5589" s="16" t="n">
        <v>3249</v>
      </c>
      <c r="F5589" s="12" t="n">
        <v>5</v>
      </c>
      <c r="G5589" s="12" t="str">
        <f aca="false">INDEX(Products!$C$2:$C$181,MATCH(C5589,Products!$A$2:$A$181,0))</f>
        <v>Sports &amp; Fitness</v>
      </c>
      <c r="H5589" s="16" t="n">
        <f aca="false">INDEX(Products!$E$2:$E$181,MATCH(C5589,Products!$A$2:$A$181,0))</f>
        <v>2209.3</v>
      </c>
      <c r="I5589" s="12" t="str">
        <f aca="false">INDEX(Orders!$G$2:$G$3525,MATCH(B5589,Orders!$A$2:$A$3525,0))</f>
        <v>Delivered</v>
      </c>
      <c r="J5589" s="16" t="n">
        <f aca="false">D5589*E5589*(1-F5589/100)</f>
        <v>3086.55</v>
      </c>
      <c r="K5589" s="16" t="n">
        <f aca="false">D5589*H5589</f>
        <v>2209.3</v>
      </c>
      <c r="L5589" s="16" t="n">
        <f aca="false">J5589-K5589</f>
        <v>877.25</v>
      </c>
    </row>
    <row r="5590" customFormat="false" ht="15" hidden="false" customHeight="false" outlineLevel="0" collapsed="false">
      <c r="A5590" s="12" t="n">
        <v>5589</v>
      </c>
      <c r="B5590" s="12" t="n">
        <v>2943</v>
      </c>
      <c r="C5590" s="12" t="n">
        <v>15</v>
      </c>
      <c r="D5590" s="12" t="n">
        <v>2</v>
      </c>
      <c r="E5590" s="16" t="n">
        <v>3889</v>
      </c>
      <c r="F5590" s="12" t="n">
        <v>0</v>
      </c>
      <c r="G5590" s="12" t="str">
        <f aca="false">INDEX(Products!$C$2:$C$181,MATCH(C5590,Products!$A$2:$A$181,0))</f>
        <v>Electronics</v>
      </c>
      <c r="H5590" s="16" t="n">
        <f aca="false">INDEX(Products!$E$2:$E$181,MATCH(C5590,Products!$A$2:$A$181,0))</f>
        <v>2175.08</v>
      </c>
      <c r="I5590" s="12" t="str">
        <f aca="false">INDEX(Orders!$G$2:$G$3525,MATCH(B5590,Orders!$A$2:$A$3525,0))</f>
        <v>Delivered</v>
      </c>
      <c r="J5590" s="16" t="n">
        <f aca="false">D5590*E5590*(1-F5590/100)</f>
        <v>7778</v>
      </c>
      <c r="K5590" s="16" t="n">
        <f aca="false">D5590*H5590</f>
        <v>4350.16</v>
      </c>
      <c r="L5590" s="16" t="n">
        <f aca="false">J5590-K5590</f>
        <v>3427.84</v>
      </c>
    </row>
    <row r="5591" customFormat="false" ht="15" hidden="false" customHeight="false" outlineLevel="0" collapsed="false">
      <c r="A5591" s="12" t="n">
        <v>5590</v>
      </c>
      <c r="B5591" s="12" t="n">
        <v>2944</v>
      </c>
      <c r="C5591" s="12" t="n">
        <v>26</v>
      </c>
      <c r="D5591" s="12" t="n">
        <v>1</v>
      </c>
      <c r="E5591" s="16" t="n">
        <v>5849</v>
      </c>
      <c r="F5591" s="12" t="n">
        <v>0</v>
      </c>
      <c r="G5591" s="12" t="str">
        <f aca="false">INDEX(Products!$C$2:$C$181,MATCH(C5591,Products!$A$2:$A$181,0))</f>
        <v>Electronics</v>
      </c>
      <c r="H5591" s="16" t="n">
        <f aca="false">INDEX(Products!$E$2:$E$181,MATCH(C5591,Products!$A$2:$A$181,0))</f>
        <v>4123.7</v>
      </c>
      <c r="I5591" s="12" t="str">
        <f aca="false">INDEX(Orders!$G$2:$G$3525,MATCH(B5591,Orders!$A$2:$A$3525,0))</f>
        <v>Delivered</v>
      </c>
      <c r="J5591" s="16" t="n">
        <f aca="false">D5591*E5591*(1-F5591/100)</f>
        <v>5849</v>
      </c>
      <c r="K5591" s="16" t="n">
        <f aca="false">D5591*H5591</f>
        <v>4123.7</v>
      </c>
      <c r="L5591" s="16" t="n">
        <f aca="false">J5591-K5591</f>
        <v>1725.3</v>
      </c>
    </row>
    <row r="5592" customFormat="false" ht="15" hidden="false" customHeight="false" outlineLevel="0" collapsed="false">
      <c r="A5592" s="12" t="n">
        <v>5591</v>
      </c>
      <c r="B5592" s="12" t="n">
        <v>2944</v>
      </c>
      <c r="C5592" s="12" t="n">
        <v>173</v>
      </c>
      <c r="D5592" s="12" t="n">
        <v>1</v>
      </c>
      <c r="E5592" s="16" t="n">
        <v>429</v>
      </c>
      <c r="F5592" s="12" t="n">
        <v>5</v>
      </c>
      <c r="G5592" s="12" t="str">
        <f aca="false">INDEX(Products!$C$2:$C$181,MATCH(C5592,Products!$A$2:$A$181,0))</f>
        <v>Books &amp; Stationery</v>
      </c>
      <c r="H5592" s="16" t="n">
        <f aca="false">INDEX(Products!$E$2:$E$181,MATCH(C5592,Products!$A$2:$A$181,0))</f>
        <v>288.79</v>
      </c>
      <c r="I5592" s="12" t="str">
        <f aca="false">INDEX(Orders!$G$2:$G$3525,MATCH(B5592,Orders!$A$2:$A$3525,0))</f>
        <v>Delivered</v>
      </c>
      <c r="J5592" s="16" t="n">
        <f aca="false">D5592*E5592*(1-F5592/100)</f>
        <v>407.55</v>
      </c>
      <c r="K5592" s="16" t="n">
        <f aca="false">D5592*H5592</f>
        <v>288.79</v>
      </c>
      <c r="L5592" s="16" t="n">
        <f aca="false">J5592-K5592</f>
        <v>118.76</v>
      </c>
    </row>
    <row r="5593" customFormat="false" ht="15" hidden="false" customHeight="false" outlineLevel="0" collapsed="false">
      <c r="A5593" s="12" t="n">
        <v>5592</v>
      </c>
      <c r="B5593" s="12" t="n">
        <v>2944</v>
      </c>
      <c r="C5593" s="12" t="n">
        <v>140</v>
      </c>
      <c r="D5593" s="12" t="n">
        <v>3</v>
      </c>
      <c r="E5593" s="16" t="n">
        <v>2889</v>
      </c>
      <c r="F5593" s="12" t="n">
        <v>0</v>
      </c>
      <c r="G5593" s="12" t="str">
        <f aca="false">INDEX(Products!$C$2:$C$181,MATCH(C5593,Products!$A$2:$A$181,0))</f>
        <v>Sports &amp; Fitness</v>
      </c>
      <c r="H5593" s="16" t="n">
        <f aca="false">INDEX(Products!$E$2:$E$181,MATCH(C5593,Products!$A$2:$A$181,0))</f>
        <v>2048.76</v>
      </c>
      <c r="I5593" s="12" t="str">
        <f aca="false">INDEX(Orders!$G$2:$G$3525,MATCH(B5593,Orders!$A$2:$A$3525,0))</f>
        <v>Delivered</v>
      </c>
      <c r="J5593" s="16" t="n">
        <f aca="false">D5593*E5593*(1-F5593/100)</f>
        <v>8667</v>
      </c>
      <c r="K5593" s="16" t="n">
        <f aca="false">D5593*H5593</f>
        <v>6146.28</v>
      </c>
      <c r="L5593" s="16" t="n">
        <f aca="false">J5593-K5593</f>
        <v>2520.72</v>
      </c>
    </row>
    <row r="5594" customFormat="false" ht="15" hidden="false" customHeight="false" outlineLevel="0" collapsed="false">
      <c r="A5594" s="12" t="n">
        <v>5593</v>
      </c>
      <c r="B5594" s="12" t="n">
        <v>2945</v>
      </c>
      <c r="C5594" s="12" t="n">
        <v>6</v>
      </c>
      <c r="D5594" s="12" t="n">
        <v>1</v>
      </c>
      <c r="E5594" s="16" t="n">
        <v>919</v>
      </c>
      <c r="F5594" s="12" t="n">
        <v>10</v>
      </c>
      <c r="G5594" s="12" t="str">
        <f aca="false">INDEX(Products!$C$2:$C$181,MATCH(C5594,Products!$A$2:$A$181,0))</f>
        <v>Electronics</v>
      </c>
      <c r="H5594" s="16" t="n">
        <f aca="false">INDEX(Products!$E$2:$E$181,MATCH(C5594,Products!$A$2:$A$181,0))</f>
        <v>683.72</v>
      </c>
      <c r="I5594" s="12" t="str">
        <f aca="false">INDEX(Orders!$G$2:$G$3525,MATCH(B5594,Orders!$A$2:$A$3525,0))</f>
        <v>Delivered</v>
      </c>
      <c r="J5594" s="16" t="n">
        <f aca="false">D5594*E5594*(1-F5594/100)</f>
        <v>827.1</v>
      </c>
      <c r="K5594" s="16" t="n">
        <f aca="false">D5594*H5594</f>
        <v>683.72</v>
      </c>
      <c r="L5594" s="16" t="n">
        <f aca="false">J5594-K5594</f>
        <v>143.38</v>
      </c>
    </row>
    <row r="5595" customFormat="false" ht="15" hidden="false" customHeight="false" outlineLevel="0" collapsed="false">
      <c r="A5595" s="12" t="n">
        <v>5594</v>
      </c>
      <c r="B5595" s="12" t="n">
        <v>2945</v>
      </c>
      <c r="C5595" s="12" t="n">
        <v>93</v>
      </c>
      <c r="D5595" s="12" t="n">
        <v>1</v>
      </c>
      <c r="E5595" s="16" t="n">
        <v>589</v>
      </c>
      <c r="F5595" s="12" t="n">
        <v>15</v>
      </c>
      <c r="G5595" s="12" t="str">
        <f aca="false">INDEX(Products!$C$2:$C$181,MATCH(C5595,Products!$A$2:$A$181,0))</f>
        <v>Beauty</v>
      </c>
      <c r="H5595" s="16" t="n">
        <f aca="false">INDEX(Products!$E$2:$E$181,MATCH(C5595,Products!$A$2:$A$181,0))</f>
        <v>401.7</v>
      </c>
      <c r="I5595" s="12" t="str">
        <f aca="false">INDEX(Orders!$G$2:$G$3525,MATCH(B5595,Orders!$A$2:$A$3525,0))</f>
        <v>Delivered</v>
      </c>
      <c r="J5595" s="16" t="n">
        <f aca="false">D5595*E5595*(1-F5595/100)</f>
        <v>500.65</v>
      </c>
      <c r="K5595" s="16" t="n">
        <f aca="false">D5595*H5595</f>
        <v>401.7</v>
      </c>
      <c r="L5595" s="16" t="n">
        <f aca="false">J5595-K5595</f>
        <v>98.95</v>
      </c>
    </row>
    <row r="5596" customFormat="false" ht="15" hidden="false" customHeight="false" outlineLevel="0" collapsed="false">
      <c r="A5596" s="12" t="n">
        <v>5595</v>
      </c>
      <c r="B5596" s="12" t="n">
        <v>2946</v>
      </c>
      <c r="C5596" s="12" t="n">
        <v>104</v>
      </c>
      <c r="D5596" s="12" t="n">
        <v>1</v>
      </c>
      <c r="E5596" s="16" t="n">
        <v>329</v>
      </c>
      <c r="F5596" s="12" t="n">
        <v>0</v>
      </c>
      <c r="G5596" s="12" t="str">
        <f aca="false">INDEX(Products!$C$2:$C$181,MATCH(C5596,Products!$A$2:$A$181,0))</f>
        <v>Beauty</v>
      </c>
      <c r="H5596" s="16" t="n">
        <f aca="false">INDEX(Products!$E$2:$E$181,MATCH(C5596,Products!$A$2:$A$181,0))</f>
        <v>224.61</v>
      </c>
      <c r="I5596" s="12" t="str">
        <f aca="false">INDEX(Orders!$G$2:$G$3525,MATCH(B5596,Orders!$A$2:$A$3525,0))</f>
        <v>Delivered</v>
      </c>
      <c r="J5596" s="16" t="n">
        <f aca="false">D5596*E5596*(1-F5596/100)</f>
        <v>329</v>
      </c>
      <c r="K5596" s="16" t="n">
        <f aca="false">D5596*H5596</f>
        <v>224.61</v>
      </c>
      <c r="L5596" s="16" t="n">
        <f aca="false">J5596-K5596</f>
        <v>104.39</v>
      </c>
    </row>
    <row r="5597" customFormat="false" ht="15" hidden="false" customHeight="false" outlineLevel="0" collapsed="false">
      <c r="A5597" s="12" t="n">
        <v>5596</v>
      </c>
      <c r="B5597" s="12" t="n">
        <v>2947</v>
      </c>
      <c r="C5597" s="12" t="n">
        <v>1</v>
      </c>
      <c r="D5597" s="12" t="n">
        <v>1</v>
      </c>
      <c r="E5597" s="16" t="n">
        <v>2759</v>
      </c>
      <c r="F5597" s="12" t="n">
        <v>0</v>
      </c>
      <c r="G5597" s="12" t="str">
        <f aca="false">INDEX(Products!$C$2:$C$181,MATCH(C5597,Products!$A$2:$A$181,0))</f>
        <v>Electronics</v>
      </c>
      <c r="H5597" s="16" t="n">
        <f aca="false">INDEX(Products!$E$2:$E$181,MATCH(C5597,Products!$A$2:$A$181,0))</f>
        <v>2042.05</v>
      </c>
      <c r="I5597" s="12" t="str">
        <f aca="false">INDEX(Orders!$G$2:$G$3525,MATCH(B5597,Orders!$A$2:$A$3525,0))</f>
        <v>Delivered</v>
      </c>
      <c r="J5597" s="16" t="n">
        <f aca="false">D5597*E5597*(1-F5597/100)</f>
        <v>2759</v>
      </c>
      <c r="K5597" s="16" t="n">
        <f aca="false">D5597*H5597</f>
        <v>2042.05</v>
      </c>
      <c r="L5597" s="16" t="n">
        <f aca="false">J5597-K5597</f>
        <v>716.95</v>
      </c>
    </row>
    <row r="5598" customFormat="false" ht="15" hidden="false" customHeight="false" outlineLevel="0" collapsed="false">
      <c r="A5598" s="12" t="n">
        <v>5597</v>
      </c>
      <c r="B5598" s="12" t="n">
        <v>2948</v>
      </c>
      <c r="C5598" s="12" t="n">
        <v>180</v>
      </c>
      <c r="D5598" s="12" t="n">
        <v>1</v>
      </c>
      <c r="E5598" s="16" t="n">
        <v>859</v>
      </c>
      <c r="F5598" s="12" t="n">
        <v>10</v>
      </c>
      <c r="G5598" s="12" t="str">
        <f aca="false">INDEX(Products!$C$2:$C$181,MATCH(C5598,Products!$A$2:$A$181,0))</f>
        <v>Books &amp; Stationery</v>
      </c>
      <c r="H5598" s="16" t="n">
        <f aca="false">INDEX(Products!$E$2:$E$181,MATCH(C5598,Products!$A$2:$A$181,0))</f>
        <v>571.32</v>
      </c>
      <c r="I5598" s="12" t="str">
        <f aca="false">INDEX(Orders!$G$2:$G$3525,MATCH(B5598,Orders!$A$2:$A$3525,0))</f>
        <v>Delivered</v>
      </c>
      <c r="J5598" s="16" t="n">
        <f aca="false">D5598*E5598*(1-F5598/100)</f>
        <v>773.1</v>
      </c>
      <c r="K5598" s="16" t="n">
        <f aca="false">D5598*H5598</f>
        <v>571.32</v>
      </c>
      <c r="L5598" s="16" t="n">
        <f aca="false">J5598-K5598</f>
        <v>201.78</v>
      </c>
    </row>
    <row r="5599" customFormat="false" ht="15" hidden="false" customHeight="false" outlineLevel="0" collapsed="false">
      <c r="A5599" s="12" t="n">
        <v>5598</v>
      </c>
      <c r="B5599" s="12" t="n">
        <v>2948</v>
      </c>
      <c r="C5599" s="12" t="n">
        <v>25</v>
      </c>
      <c r="D5599" s="12" t="n">
        <v>1</v>
      </c>
      <c r="E5599" s="16" t="n">
        <v>3649</v>
      </c>
      <c r="F5599" s="12" t="n">
        <v>0</v>
      </c>
      <c r="G5599" s="12" t="str">
        <f aca="false">INDEX(Products!$C$2:$C$181,MATCH(C5599,Products!$A$2:$A$181,0))</f>
        <v>Electronics</v>
      </c>
      <c r="H5599" s="16" t="n">
        <f aca="false">INDEX(Products!$E$2:$E$181,MATCH(C5599,Products!$A$2:$A$181,0))</f>
        <v>2141.86</v>
      </c>
      <c r="I5599" s="12" t="str">
        <f aca="false">INDEX(Orders!$G$2:$G$3525,MATCH(B5599,Orders!$A$2:$A$3525,0))</f>
        <v>Delivered</v>
      </c>
      <c r="J5599" s="16" t="n">
        <f aca="false">D5599*E5599*(1-F5599/100)</f>
        <v>3649</v>
      </c>
      <c r="K5599" s="16" t="n">
        <f aca="false">D5599*H5599</f>
        <v>2141.86</v>
      </c>
      <c r="L5599" s="16" t="n">
        <f aca="false">J5599-K5599</f>
        <v>1507.14</v>
      </c>
    </row>
    <row r="5600" customFormat="false" ht="15" hidden="false" customHeight="false" outlineLevel="0" collapsed="false">
      <c r="A5600" s="12" t="n">
        <v>5599</v>
      </c>
      <c r="B5600" s="12" t="n">
        <v>2949</v>
      </c>
      <c r="C5600" s="12" t="n">
        <v>64</v>
      </c>
      <c r="D5600" s="12" t="n">
        <v>1</v>
      </c>
      <c r="E5600" s="16" t="n">
        <v>2519</v>
      </c>
      <c r="F5600" s="12" t="n">
        <v>5</v>
      </c>
      <c r="G5600" s="12" t="str">
        <f aca="false">INDEX(Products!$C$2:$C$181,MATCH(C5600,Products!$A$2:$A$181,0))</f>
        <v>Fashion</v>
      </c>
      <c r="H5600" s="16" t="n">
        <f aca="false">INDEX(Products!$E$2:$E$181,MATCH(C5600,Products!$A$2:$A$181,0))</f>
        <v>1819.09</v>
      </c>
      <c r="I5600" s="12" t="str">
        <f aca="false">INDEX(Orders!$G$2:$G$3525,MATCH(B5600,Orders!$A$2:$A$3525,0))</f>
        <v>Delivered</v>
      </c>
      <c r="J5600" s="16" t="n">
        <f aca="false">D5600*E5600*(1-F5600/100)</f>
        <v>2393.05</v>
      </c>
      <c r="K5600" s="16" t="n">
        <f aca="false">D5600*H5600</f>
        <v>1819.09</v>
      </c>
      <c r="L5600" s="16" t="n">
        <f aca="false">J5600-K5600</f>
        <v>573.96</v>
      </c>
    </row>
    <row r="5601" customFormat="false" ht="15" hidden="false" customHeight="false" outlineLevel="0" collapsed="false">
      <c r="A5601" s="12" t="n">
        <v>5600</v>
      </c>
      <c r="B5601" s="12" t="n">
        <v>2949</v>
      </c>
      <c r="C5601" s="12" t="n">
        <v>145</v>
      </c>
      <c r="D5601" s="12" t="n">
        <v>1</v>
      </c>
      <c r="E5601" s="16" t="n">
        <v>1329</v>
      </c>
      <c r="F5601" s="12" t="n">
        <v>0</v>
      </c>
      <c r="G5601" s="12" t="str">
        <f aca="false">INDEX(Products!$C$2:$C$181,MATCH(C5601,Products!$A$2:$A$181,0))</f>
        <v>Sports &amp; Fitness</v>
      </c>
      <c r="H5601" s="16" t="n">
        <f aca="false">INDEX(Products!$E$2:$E$181,MATCH(C5601,Products!$A$2:$A$181,0))</f>
        <v>887.99</v>
      </c>
      <c r="I5601" s="12" t="str">
        <f aca="false">INDEX(Orders!$G$2:$G$3525,MATCH(B5601,Orders!$A$2:$A$3525,0))</f>
        <v>Delivered</v>
      </c>
      <c r="J5601" s="16" t="n">
        <f aca="false">D5601*E5601*(1-F5601/100)</f>
        <v>1329</v>
      </c>
      <c r="K5601" s="16" t="n">
        <f aca="false">D5601*H5601</f>
        <v>887.99</v>
      </c>
      <c r="L5601" s="16" t="n">
        <f aca="false">J5601-K5601</f>
        <v>441.01</v>
      </c>
    </row>
    <row r="5602" customFormat="false" ht="15" hidden="false" customHeight="false" outlineLevel="0" collapsed="false">
      <c r="A5602" s="12" t="n">
        <v>5601</v>
      </c>
      <c r="B5602" s="12" t="n">
        <v>2949</v>
      </c>
      <c r="C5602" s="12" t="n">
        <v>164</v>
      </c>
      <c r="D5602" s="12" t="n">
        <v>1</v>
      </c>
      <c r="E5602" s="16" t="n">
        <v>549</v>
      </c>
      <c r="F5602" s="12" t="n">
        <v>0</v>
      </c>
      <c r="G5602" s="12" t="str">
        <f aca="false">INDEX(Products!$C$2:$C$181,MATCH(C5602,Products!$A$2:$A$181,0))</f>
        <v>Books &amp; Stationery</v>
      </c>
      <c r="H5602" s="16" t="n">
        <f aca="false">INDEX(Products!$E$2:$E$181,MATCH(C5602,Products!$A$2:$A$181,0))</f>
        <v>369.12</v>
      </c>
      <c r="I5602" s="12" t="str">
        <f aca="false">INDEX(Orders!$G$2:$G$3525,MATCH(B5602,Orders!$A$2:$A$3525,0))</f>
        <v>Delivered</v>
      </c>
      <c r="J5602" s="16" t="n">
        <f aca="false">D5602*E5602*(1-F5602/100)</f>
        <v>549</v>
      </c>
      <c r="K5602" s="16" t="n">
        <f aca="false">D5602*H5602</f>
        <v>369.12</v>
      </c>
      <c r="L5602" s="16" t="n">
        <f aca="false">J5602-K5602</f>
        <v>179.88</v>
      </c>
    </row>
    <row r="5603" customFormat="false" ht="15" hidden="false" customHeight="false" outlineLevel="0" collapsed="false">
      <c r="A5603" s="12" t="n">
        <v>5602</v>
      </c>
      <c r="B5603" s="12" t="n">
        <v>2950</v>
      </c>
      <c r="C5603" s="12" t="n">
        <v>129</v>
      </c>
      <c r="D5603" s="12" t="n">
        <v>1</v>
      </c>
      <c r="E5603" s="16" t="n">
        <v>3769</v>
      </c>
      <c r="F5603" s="12" t="n">
        <v>0</v>
      </c>
      <c r="G5603" s="12" t="str">
        <f aca="false">INDEX(Products!$C$2:$C$181,MATCH(C5603,Products!$A$2:$A$181,0))</f>
        <v>Sports &amp; Fitness</v>
      </c>
      <c r="H5603" s="16" t="n">
        <f aca="false">INDEX(Products!$E$2:$E$181,MATCH(C5603,Products!$A$2:$A$181,0))</f>
        <v>2597.62</v>
      </c>
      <c r="I5603" s="12" t="str">
        <f aca="false">INDEX(Orders!$G$2:$G$3525,MATCH(B5603,Orders!$A$2:$A$3525,0))</f>
        <v>Returned</v>
      </c>
      <c r="J5603" s="16" t="n">
        <f aca="false">D5603*E5603*(1-F5603/100)</f>
        <v>3769</v>
      </c>
      <c r="K5603" s="16" t="n">
        <f aca="false">D5603*H5603</f>
        <v>2597.62</v>
      </c>
      <c r="L5603" s="16" t="n">
        <f aca="false">J5603-K5603</f>
        <v>1171.38</v>
      </c>
    </row>
    <row r="5604" customFormat="false" ht="15" hidden="false" customHeight="false" outlineLevel="0" collapsed="false">
      <c r="A5604" s="12" t="n">
        <v>5603</v>
      </c>
      <c r="B5604" s="12" t="n">
        <v>2950</v>
      </c>
      <c r="C5604" s="12" t="n">
        <v>82</v>
      </c>
      <c r="D5604" s="12" t="n">
        <v>1</v>
      </c>
      <c r="E5604" s="16" t="n">
        <v>2019</v>
      </c>
      <c r="F5604" s="12" t="n">
        <v>0</v>
      </c>
      <c r="G5604" s="12" t="str">
        <f aca="false">INDEX(Products!$C$2:$C$181,MATCH(C5604,Products!$A$2:$A$181,0))</f>
        <v>Fashion</v>
      </c>
      <c r="H5604" s="16" t="n">
        <f aca="false">INDEX(Products!$E$2:$E$181,MATCH(C5604,Products!$A$2:$A$181,0))</f>
        <v>1326.8</v>
      </c>
      <c r="I5604" s="12" t="str">
        <f aca="false">INDEX(Orders!$G$2:$G$3525,MATCH(B5604,Orders!$A$2:$A$3525,0))</f>
        <v>Returned</v>
      </c>
      <c r="J5604" s="16" t="n">
        <f aca="false">D5604*E5604*(1-F5604/100)</f>
        <v>2019</v>
      </c>
      <c r="K5604" s="16" t="n">
        <f aca="false">D5604*H5604</f>
        <v>1326.8</v>
      </c>
      <c r="L5604" s="16" t="n">
        <f aca="false">J5604-K5604</f>
        <v>692.2</v>
      </c>
    </row>
    <row r="5605" customFormat="false" ht="15" hidden="false" customHeight="false" outlineLevel="0" collapsed="false">
      <c r="A5605" s="12" t="n">
        <v>5604</v>
      </c>
      <c r="B5605" s="12" t="n">
        <v>2951</v>
      </c>
      <c r="C5605" s="12" t="n">
        <v>34</v>
      </c>
      <c r="D5605" s="12" t="n">
        <v>1</v>
      </c>
      <c r="E5605" s="16" t="n">
        <v>1059</v>
      </c>
      <c r="F5605" s="12" t="n">
        <v>0</v>
      </c>
      <c r="G5605" s="12" t="str">
        <f aca="false">INDEX(Products!$C$2:$C$181,MATCH(C5605,Products!$A$2:$A$181,0))</f>
        <v>Home &amp; Kitchen</v>
      </c>
      <c r="H5605" s="16" t="n">
        <f aca="false">INDEX(Products!$E$2:$E$181,MATCH(C5605,Products!$A$2:$A$181,0))</f>
        <v>752.36</v>
      </c>
      <c r="I5605" s="12" t="str">
        <f aca="false">INDEX(Orders!$G$2:$G$3525,MATCH(B5605,Orders!$A$2:$A$3525,0))</f>
        <v>Cancelled</v>
      </c>
      <c r="J5605" s="16" t="n">
        <f aca="false">D5605*E5605*(1-F5605/100)</f>
        <v>1059</v>
      </c>
      <c r="K5605" s="16" t="n">
        <f aca="false">D5605*H5605</f>
        <v>752.36</v>
      </c>
      <c r="L5605" s="16" t="n">
        <f aca="false">J5605-K5605</f>
        <v>306.64</v>
      </c>
    </row>
    <row r="5606" customFormat="false" ht="15" hidden="false" customHeight="false" outlineLevel="0" collapsed="false">
      <c r="A5606" s="12" t="n">
        <v>5605</v>
      </c>
      <c r="B5606" s="12" t="n">
        <v>2951</v>
      </c>
      <c r="C5606" s="12" t="n">
        <v>103</v>
      </c>
      <c r="D5606" s="12" t="n">
        <v>1</v>
      </c>
      <c r="E5606" s="16" t="n">
        <v>1159</v>
      </c>
      <c r="F5606" s="12" t="n">
        <v>0</v>
      </c>
      <c r="G5606" s="12" t="str">
        <f aca="false">INDEX(Products!$C$2:$C$181,MATCH(C5606,Products!$A$2:$A$181,0))</f>
        <v>Beauty</v>
      </c>
      <c r="H5606" s="16" t="n">
        <f aca="false">INDEX(Products!$E$2:$E$181,MATCH(C5606,Products!$A$2:$A$181,0))</f>
        <v>639.58</v>
      </c>
      <c r="I5606" s="12" t="str">
        <f aca="false">INDEX(Orders!$G$2:$G$3525,MATCH(B5606,Orders!$A$2:$A$3525,0))</f>
        <v>Cancelled</v>
      </c>
      <c r="J5606" s="16" t="n">
        <f aca="false">D5606*E5606*(1-F5606/100)</f>
        <v>1159</v>
      </c>
      <c r="K5606" s="16" t="n">
        <f aca="false">D5606*H5606</f>
        <v>639.58</v>
      </c>
      <c r="L5606" s="16" t="n">
        <f aca="false">J5606-K5606</f>
        <v>519.42</v>
      </c>
    </row>
    <row r="5607" customFormat="false" ht="15" hidden="false" customHeight="false" outlineLevel="0" collapsed="false">
      <c r="A5607" s="12" t="n">
        <v>5606</v>
      </c>
      <c r="B5607" s="12" t="n">
        <v>2952</v>
      </c>
      <c r="C5607" s="12" t="n">
        <v>128</v>
      </c>
      <c r="D5607" s="12" t="n">
        <v>1</v>
      </c>
      <c r="E5607" s="16" t="n">
        <v>899</v>
      </c>
      <c r="F5607" s="12" t="n">
        <v>0</v>
      </c>
      <c r="G5607" s="12" t="str">
        <f aca="false">INDEX(Products!$C$2:$C$181,MATCH(C5607,Products!$A$2:$A$181,0))</f>
        <v>Sports &amp; Fitness</v>
      </c>
      <c r="H5607" s="16" t="n">
        <f aca="false">INDEX(Products!$E$2:$E$181,MATCH(C5607,Products!$A$2:$A$181,0))</f>
        <v>594.56</v>
      </c>
      <c r="I5607" s="12" t="str">
        <f aca="false">INDEX(Orders!$G$2:$G$3525,MATCH(B5607,Orders!$A$2:$A$3525,0))</f>
        <v>Returned</v>
      </c>
      <c r="J5607" s="16" t="n">
        <f aca="false">D5607*E5607*(1-F5607/100)</f>
        <v>899</v>
      </c>
      <c r="K5607" s="16" t="n">
        <f aca="false">D5607*H5607</f>
        <v>594.56</v>
      </c>
      <c r="L5607" s="16" t="n">
        <f aca="false">J5607-K5607</f>
        <v>304.44</v>
      </c>
    </row>
    <row r="5608" customFormat="false" ht="15" hidden="false" customHeight="false" outlineLevel="0" collapsed="false">
      <c r="A5608" s="12" t="n">
        <v>5607</v>
      </c>
      <c r="B5608" s="12" t="n">
        <v>2952</v>
      </c>
      <c r="C5608" s="12" t="n">
        <v>31</v>
      </c>
      <c r="D5608" s="12" t="n">
        <v>1</v>
      </c>
      <c r="E5608" s="16" t="n">
        <v>2199</v>
      </c>
      <c r="F5608" s="12" t="n">
        <v>0</v>
      </c>
      <c r="G5608" s="12" t="str">
        <f aca="false">INDEX(Products!$C$2:$C$181,MATCH(C5608,Products!$A$2:$A$181,0))</f>
        <v>Home &amp; Kitchen</v>
      </c>
      <c r="H5608" s="16" t="n">
        <f aca="false">INDEX(Products!$E$2:$E$181,MATCH(C5608,Products!$A$2:$A$181,0))</f>
        <v>1328.79</v>
      </c>
      <c r="I5608" s="12" t="str">
        <f aca="false">INDEX(Orders!$G$2:$G$3525,MATCH(B5608,Orders!$A$2:$A$3525,0))</f>
        <v>Returned</v>
      </c>
      <c r="J5608" s="16" t="n">
        <f aca="false">D5608*E5608*(1-F5608/100)</f>
        <v>2199</v>
      </c>
      <c r="K5608" s="16" t="n">
        <f aca="false">D5608*H5608</f>
        <v>1328.79</v>
      </c>
      <c r="L5608" s="16" t="n">
        <f aca="false">J5608-K5608</f>
        <v>870.21</v>
      </c>
    </row>
    <row r="5609" customFormat="false" ht="15" hidden="false" customHeight="false" outlineLevel="0" collapsed="false">
      <c r="A5609" s="12" t="n">
        <v>5608</v>
      </c>
      <c r="B5609" s="12" t="n">
        <v>2952</v>
      </c>
      <c r="C5609" s="12" t="n">
        <v>122</v>
      </c>
      <c r="D5609" s="12" t="n">
        <v>1</v>
      </c>
      <c r="E5609" s="16" t="n">
        <v>3689</v>
      </c>
      <c r="F5609" s="12" t="n">
        <v>0</v>
      </c>
      <c r="G5609" s="12" t="str">
        <f aca="false">INDEX(Products!$C$2:$C$181,MATCH(C5609,Products!$A$2:$A$181,0))</f>
        <v>Sports &amp; Fitness</v>
      </c>
      <c r="H5609" s="16" t="n">
        <f aca="false">INDEX(Products!$E$2:$E$181,MATCH(C5609,Products!$A$2:$A$181,0))</f>
        <v>2302.05</v>
      </c>
      <c r="I5609" s="12" t="str">
        <f aca="false">INDEX(Orders!$G$2:$G$3525,MATCH(B5609,Orders!$A$2:$A$3525,0))</f>
        <v>Returned</v>
      </c>
      <c r="J5609" s="16" t="n">
        <f aca="false">D5609*E5609*(1-F5609/100)</f>
        <v>3689</v>
      </c>
      <c r="K5609" s="16" t="n">
        <f aca="false">D5609*H5609</f>
        <v>2302.05</v>
      </c>
      <c r="L5609" s="16" t="n">
        <f aca="false">J5609-K5609</f>
        <v>1386.95</v>
      </c>
    </row>
    <row r="5610" customFormat="false" ht="15" hidden="false" customHeight="false" outlineLevel="0" collapsed="false">
      <c r="A5610" s="12" t="n">
        <v>5609</v>
      </c>
      <c r="B5610" s="12" t="n">
        <v>2953</v>
      </c>
      <c r="C5610" s="12" t="n">
        <v>143</v>
      </c>
      <c r="D5610" s="12" t="n">
        <v>1</v>
      </c>
      <c r="E5610" s="16" t="n">
        <v>2429</v>
      </c>
      <c r="F5610" s="12" t="n">
        <v>0</v>
      </c>
      <c r="G5610" s="12" t="str">
        <f aca="false">INDEX(Products!$C$2:$C$181,MATCH(C5610,Products!$A$2:$A$181,0))</f>
        <v>Sports &amp; Fitness</v>
      </c>
      <c r="H5610" s="16" t="n">
        <f aca="false">INDEX(Products!$E$2:$E$181,MATCH(C5610,Products!$A$2:$A$181,0))</f>
        <v>1353.41</v>
      </c>
      <c r="I5610" s="12" t="str">
        <f aca="false">INDEX(Orders!$G$2:$G$3525,MATCH(B5610,Orders!$A$2:$A$3525,0))</f>
        <v>Delivered</v>
      </c>
      <c r="J5610" s="16" t="n">
        <f aca="false">D5610*E5610*(1-F5610/100)</f>
        <v>2429</v>
      </c>
      <c r="K5610" s="16" t="n">
        <f aca="false">D5610*H5610</f>
        <v>1353.41</v>
      </c>
      <c r="L5610" s="16" t="n">
        <f aca="false">J5610-K5610</f>
        <v>1075.59</v>
      </c>
    </row>
    <row r="5611" customFormat="false" ht="15" hidden="false" customHeight="false" outlineLevel="0" collapsed="false">
      <c r="A5611" s="12" t="n">
        <v>5610</v>
      </c>
      <c r="B5611" s="12" t="n">
        <v>2953</v>
      </c>
      <c r="C5611" s="12" t="n">
        <v>104</v>
      </c>
      <c r="D5611" s="12" t="n">
        <v>1</v>
      </c>
      <c r="E5611" s="16" t="n">
        <v>329</v>
      </c>
      <c r="F5611" s="12" t="n">
        <v>5</v>
      </c>
      <c r="G5611" s="12" t="str">
        <f aca="false">INDEX(Products!$C$2:$C$181,MATCH(C5611,Products!$A$2:$A$181,0))</f>
        <v>Beauty</v>
      </c>
      <c r="H5611" s="16" t="n">
        <f aca="false">INDEX(Products!$E$2:$E$181,MATCH(C5611,Products!$A$2:$A$181,0))</f>
        <v>224.61</v>
      </c>
      <c r="I5611" s="12" t="str">
        <f aca="false">INDEX(Orders!$G$2:$G$3525,MATCH(B5611,Orders!$A$2:$A$3525,0))</f>
        <v>Delivered</v>
      </c>
      <c r="J5611" s="16" t="n">
        <f aca="false">D5611*E5611*(1-F5611/100)</f>
        <v>312.55</v>
      </c>
      <c r="K5611" s="16" t="n">
        <f aca="false">D5611*H5611</f>
        <v>224.61</v>
      </c>
      <c r="L5611" s="16" t="n">
        <f aca="false">J5611-K5611</f>
        <v>87.94</v>
      </c>
    </row>
    <row r="5612" customFormat="false" ht="15" hidden="false" customHeight="false" outlineLevel="0" collapsed="false">
      <c r="A5612" s="12" t="n">
        <v>5611</v>
      </c>
      <c r="B5612" s="12" t="n">
        <v>2954</v>
      </c>
      <c r="C5612" s="12" t="n">
        <v>102</v>
      </c>
      <c r="D5612" s="12" t="n">
        <v>1</v>
      </c>
      <c r="E5612" s="16" t="n">
        <v>429</v>
      </c>
      <c r="F5612" s="12" t="n">
        <v>5</v>
      </c>
      <c r="G5612" s="12" t="str">
        <f aca="false">INDEX(Products!$C$2:$C$181,MATCH(C5612,Products!$A$2:$A$181,0))</f>
        <v>Beauty</v>
      </c>
      <c r="H5612" s="16" t="n">
        <f aca="false">INDEX(Products!$E$2:$E$181,MATCH(C5612,Products!$A$2:$A$181,0))</f>
        <v>313.05</v>
      </c>
      <c r="I5612" s="12" t="str">
        <f aca="false">INDEX(Orders!$G$2:$G$3525,MATCH(B5612,Orders!$A$2:$A$3525,0))</f>
        <v>Delivered</v>
      </c>
      <c r="J5612" s="16" t="n">
        <f aca="false">D5612*E5612*(1-F5612/100)</f>
        <v>407.55</v>
      </c>
      <c r="K5612" s="16" t="n">
        <f aca="false">D5612*H5612</f>
        <v>313.05</v>
      </c>
      <c r="L5612" s="16" t="n">
        <f aca="false">J5612-K5612</f>
        <v>94.4999999999999</v>
      </c>
    </row>
    <row r="5613" customFormat="false" ht="15" hidden="false" customHeight="false" outlineLevel="0" collapsed="false">
      <c r="A5613" s="12" t="n">
        <v>5612</v>
      </c>
      <c r="B5613" s="12" t="n">
        <v>2955</v>
      </c>
      <c r="C5613" s="12" t="n">
        <v>63</v>
      </c>
      <c r="D5613" s="12" t="n">
        <v>1</v>
      </c>
      <c r="E5613" s="16" t="n">
        <v>929</v>
      </c>
      <c r="F5613" s="12" t="n">
        <v>5</v>
      </c>
      <c r="G5613" s="12" t="str">
        <f aca="false">INDEX(Products!$C$2:$C$181,MATCH(C5613,Products!$A$2:$A$181,0))</f>
        <v>Fashion</v>
      </c>
      <c r="H5613" s="16" t="n">
        <f aca="false">INDEX(Products!$E$2:$E$181,MATCH(C5613,Products!$A$2:$A$181,0))</f>
        <v>590.31</v>
      </c>
      <c r="I5613" s="12" t="str">
        <f aca="false">INDEX(Orders!$G$2:$G$3525,MATCH(B5613,Orders!$A$2:$A$3525,0))</f>
        <v>Returned</v>
      </c>
      <c r="J5613" s="16" t="n">
        <f aca="false">D5613*E5613*(1-F5613/100)</f>
        <v>882.55</v>
      </c>
      <c r="K5613" s="16" t="n">
        <f aca="false">D5613*H5613</f>
        <v>590.31</v>
      </c>
      <c r="L5613" s="16" t="n">
        <f aca="false">J5613-K5613</f>
        <v>292.24</v>
      </c>
    </row>
    <row r="5614" customFormat="false" ht="15" hidden="false" customHeight="false" outlineLevel="0" collapsed="false">
      <c r="A5614" s="12" t="n">
        <v>5613</v>
      </c>
      <c r="B5614" s="12" t="n">
        <v>2955</v>
      </c>
      <c r="C5614" s="12" t="n">
        <v>100</v>
      </c>
      <c r="D5614" s="12" t="n">
        <v>2</v>
      </c>
      <c r="E5614" s="16" t="n">
        <v>1619</v>
      </c>
      <c r="F5614" s="12" t="n">
        <v>0</v>
      </c>
      <c r="G5614" s="12" t="str">
        <f aca="false">INDEX(Products!$C$2:$C$181,MATCH(C5614,Products!$A$2:$A$181,0))</f>
        <v>Beauty</v>
      </c>
      <c r="H5614" s="16" t="n">
        <f aca="false">INDEX(Products!$E$2:$E$181,MATCH(C5614,Products!$A$2:$A$181,0))</f>
        <v>1142.97</v>
      </c>
      <c r="I5614" s="12" t="str">
        <f aca="false">INDEX(Orders!$G$2:$G$3525,MATCH(B5614,Orders!$A$2:$A$3525,0))</f>
        <v>Returned</v>
      </c>
      <c r="J5614" s="16" t="n">
        <f aca="false">D5614*E5614*(1-F5614/100)</f>
        <v>3238</v>
      </c>
      <c r="K5614" s="16" t="n">
        <f aca="false">D5614*H5614</f>
        <v>2285.94</v>
      </c>
      <c r="L5614" s="16" t="n">
        <f aca="false">J5614-K5614</f>
        <v>952.06</v>
      </c>
    </row>
    <row r="5615" customFormat="false" ht="15" hidden="false" customHeight="false" outlineLevel="0" collapsed="false">
      <c r="A5615" s="12" t="n">
        <v>5614</v>
      </c>
      <c r="B5615" s="12" t="n">
        <v>2956</v>
      </c>
      <c r="C5615" s="12" t="n">
        <v>101</v>
      </c>
      <c r="D5615" s="12" t="n">
        <v>1</v>
      </c>
      <c r="E5615" s="16" t="n">
        <v>1219</v>
      </c>
      <c r="F5615" s="12" t="n">
        <v>0</v>
      </c>
      <c r="G5615" s="12" t="str">
        <f aca="false">INDEX(Products!$C$2:$C$181,MATCH(C5615,Products!$A$2:$A$181,0))</f>
        <v>Beauty</v>
      </c>
      <c r="H5615" s="16" t="n">
        <f aca="false">INDEX(Products!$E$2:$E$181,MATCH(C5615,Products!$A$2:$A$181,0))</f>
        <v>690.96</v>
      </c>
      <c r="I5615" s="12" t="str">
        <f aca="false">INDEX(Orders!$G$2:$G$3525,MATCH(B5615,Orders!$A$2:$A$3525,0))</f>
        <v>Returned</v>
      </c>
      <c r="J5615" s="16" t="n">
        <f aca="false">D5615*E5615*(1-F5615/100)</f>
        <v>1219</v>
      </c>
      <c r="K5615" s="16" t="n">
        <f aca="false">D5615*H5615</f>
        <v>690.96</v>
      </c>
      <c r="L5615" s="16" t="n">
        <f aca="false">J5615-K5615</f>
        <v>528.04</v>
      </c>
    </row>
    <row r="5616" customFormat="false" ht="15" hidden="false" customHeight="false" outlineLevel="0" collapsed="false">
      <c r="A5616" s="12" t="n">
        <v>5615</v>
      </c>
      <c r="B5616" s="12" t="n">
        <v>2956</v>
      </c>
      <c r="C5616" s="12" t="n">
        <v>61</v>
      </c>
      <c r="D5616" s="12" t="n">
        <v>1</v>
      </c>
      <c r="E5616" s="16" t="n">
        <v>2489</v>
      </c>
      <c r="F5616" s="12" t="n">
        <v>10</v>
      </c>
      <c r="G5616" s="12" t="str">
        <f aca="false">INDEX(Products!$C$2:$C$181,MATCH(C5616,Products!$A$2:$A$181,0))</f>
        <v>Fashion</v>
      </c>
      <c r="H5616" s="16" t="n">
        <f aca="false">INDEX(Products!$E$2:$E$181,MATCH(C5616,Products!$A$2:$A$181,0))</f>
        <v>1815.02</v>
      </c>
      <c r="I5616" s="12" t="str">
        <f aca="false">INDEX(Orders!$G$2:$G$3525,MATCH(B5616,Orders!$A$2:$A$3525,0))</f>
        <v>Returned</v>
      </c>
      <c r="J5616" s="16" t="n">
        <f aca="false">D5616*E5616*(1-F5616/100)</f>
        <v>2240.1</v>
      </c>
      <c r="K5616" s="16" t="n">
        <f aca="false">D5616*H5616</f>
        <v>1815.02</v>
      </c>
      <c r="L5616" s="16" t="n">
        <f aca="false">J5616-K5616</f>
        <v>425.08</v>
      </c>
    </row>
    <row r="5617" customFormat="false" ht="15" hidden="false" customHeight="false" outlineLevel="0" collapsed="false">
      <c r="A5617" s="12" t="n">
        <v>5616</v>
      </c>
      <c r="B5617" s="12" t="n">
        <v>2957</v>
      </c>
      <c r="C5617" s="12" t="n">
        <v>101</v>
      </c>
      <c r="D5617" s="12" t="n">
        <v>1</v>
      </c>
      <c r="E5617" s="16" t="n">
        <v>1219</v>
      </c>
      <c r="F5617" s="12" t="n">
        <v>0</v>
      </c>
      <c r="G5617" s="12" t="str">
        <f aca="false">INDEX(Products!$C$2:$C$181,MATCH(C5617,Products!$A$2:$A$181,0))</f>
        <v>Beauty</v>
      </c>
      <c r="H5617" s="16" t="n">
        <f aca="false">INDEX(Products!$E$2:$E$181,MATCH(C5617,Products!$A$2:$A$181,0))</f>
        <v>690.96</v>
      </c>
      <c r="I5617" s="12" t="str">
        <f aca="false">INDEX(Orders!$G$2:$G$3525,MATCH(B5617,Orders!$A$2:$A$3525,0))</f>
        <v>Delivered</v>
      </c>
      <c r="J5617" s="16" t="n">
        <f aca="false">D5617*E5617*(1-F5617/100)</f>
        <v>1219</v>
      </c>
      <c r="K5617" s="16" t="n">
        <f aca="false">D5617*H5617</f>
        <v>690.96</v>
      </c>
      <c r="L5617" s="16" t="n">
        <f aca="false">J5617-K5617</f>
        <v>528.04</v>
      </c>
    </row>
    <row r="5618" customFormat="false" ht="15" hidden="false" customHeight="false" outlineLevel="0" collapsed="false">
      <c r="A5618" s="12" t="n">
        <v>5617</v>
      </c>
      <c r="B5618" s="12" t="n">
        <v>2957</v>
      </c>
      <c r="C5618" s="12" t="n">
        <v>150</v>
      </c>
      <c r="D5618" s="12" t="n">
        <v>2</v>
      </c>
      <c r="E5618" s="16" t="n">
        <v>2599</v>
      </c>
      <c r="F5618" s="12" t="n">
        <v>0</v>
      </c>
      <c r="G5618" s="12" t="str">
        <f aca="false">INDEX(Products!$C$2:$C$181,MATCH(C5618,Products!$A$2:$A$181,0))</f>
        <v>Sports &amp; Fitness</v>
      </c>
      <c r="H5618" s="16" t="n">
        <f aca="false">INDEX(Products!$E$2:$E$181,MATCH(C5618,Products!$A$2:$A$181,0))</f>
        <v>1473.81</v>
      </c>
      <c r="I5618" s="12" t="str">
        <f aca="false">INDEX(Orders!$G$2:$G$3525,MATCH(B5618,Orders!$A$2:$A$3525,0))</f>
        <v>Delivered</v>
      </c>
      <c r="J5618" s="16" t="n">
        <f aca="false">D5618*E5618*(1-F5618/100)</f>
        <v>5198</v>
      </c>
      <c r="K5618" s="16" t="n">
        <f aca="false">D5618*H5618</f>
        <v>2947.62</v>
      </c>
      <c r="L5618" s="16" t="n">
        <f aca="false">J5618-K5618</f>
        <v>2250.38</v>
      </c>
    </row>
    <row r="5619" customFormat="false" ht="15" hidden="false" customHeight="false" outlineLevel="0" collapsed="false">
      <c r="A5619" s="12" t="n">
        <v>5618</v>
      </c>
      <c r="B5619" s="12" t="n">
        <v>2958</v>
      </c>
      <c r="C5619" s="12" t="n">
        <v>27</v>
      </c>
      <c r="D5619" s="12" t="n">
        <v>2</v>
      </c>
      <c r="E5619" s="16" t="n">
        <v>5699</v>
      </c>
      <c r="F5619" s="12" t="n">
        <v>20</v>
      </c>
      <c r="G5619" s="12" t="str">
        <f aca="false">INDEX(Products!$C$2:$C$181,MATCH(C5619,Products!$A$2:$A$181,0))</f>
        <v>Electronics</v>
      </c>
      <c r="H5619" s="16" t="n">
        <f aca="false">INDEX(Products!$E$2:$E$181,MATCH(C5619,Products!$A$2:$A$181,0))</f>
        <v>4154.37</v>
      </c>
      <c r="I5619" s="12" t="str">
        <f aca="false">INDEX(Orders!$G$2:$G$3525,MATCH(B5619,Orders!$A$2:$A$3525,0))</f>
        <v>Delivered</v>
      </c>
      <c r="J5619" s="16" t="n">
        <f aca="false">D5619*E5619*(1-F5619/100)</f>
        <v>9118.4</v>
      </c>
      <c r="K5619" s="16" t="n">
        <f aca="false">D5619*H5619</f>
        <v>8308.74</v>
      </c>
      <c r="L5619" s="16" t="n">
        <f aca="false">J5619-K5619</f>
        <v>809.66</v>
      </c>
    </row>
    <row r="5620" customFormat="false" ht="15" hidden="false" customHeight="false" outlineLevel="0" collapsed="false">
      <c r="A5620" s="12" t="n">
        <v>5619</v>
      </c>
      <c r="B5620" s="12" t="n">
        <v>2959</v>
      </c>
      <c r="C5620" s="12" t="n">
        <v>83</v>
      </c>
      <c r="D5620" s="12" t="n">
        <v>1</v>
      </c>
      <c r="E5620" s="16" t="n">
        <v>549</v>
      </c>
      <c r="F5620" s="12" t="n">
        <v>0</v>
      </c>
      <c r="G5620" s="12" t="str">
        <f aca="false">INDEX(Products!$C$2:$C$181,MATCH(C5620,Products!$A$2:$A$181,0))</f>
        <v>Fashion</v>
      </c>
      <c r="H5620" s="16" t="n">
        <f aca="false">INDEX(Products!$E$2:$E$181,MATCH(C5620,Products!$A$2:$A$181,0))</f>
        <v>393.67</v>
      </c>
      <c r="I5620" s="12" t="str">
        <f aca="false">INDEX(Orders!$G$2:$G$3525,MATCH(B5620,Orders!$A$2:$A$3525,0))</f>
        <v>Returned</v>
      </c>
      <c r="J5620" s="16" t="n">
        <f aca="false">D5620*E5620*(1-F5620/100)</f>
        <v>549</v>
      </c>
      <c r="K5620" s="16" t="n">
        <f aca="false">D5620*H5620</f>
        <v>393.67</v>
      </c>
      <c r="L5620" s="16" t="n">
        <f aca="false">J5620-K5620</f>
        <v>155.33</v>
      </c>
    </row>
    <row r="5621" customFormat="false" ht="15" hidden="false" customHeight="false" outlineLevel="0" collapsed="false">
      <c r="A5621" s="12" t="n">
        <v>5620</v>
      </c>
      <c r="B5621" s="12" t="n">
        <v>2960</v>
      </c>
      <c r="C5621" s="12" t="n">
        <v>61</v>
      </c>
      <c r="D5621" s="12" t="n">
        <v>1</v>
      </c>
      <c r="E5621" s="16" t="n">
        <v>2489</v>
      </c>
      <c r="F5621" s="12" t="n">
        <v>0</v>
      </c>
      <c r="G5621" s="12" t="str">
        <f aca="false">INDEX(Products!$C$2:$C$181,MATCH(C5621,Products!$A$2:$A$181,0))</f>
        <v>Fashion</v>
      </c>
      <c r="H5621" s="16" t="n">
        <f aca="false">INDEX(Products!$E$2:$E$181,MATCH(C5621,Products!$A$2:$A$181,0))</f>
        <v>1815.02</v>
      </c>
      <c r="I5621" s="12" t="str">
        <f aca="false">INDEX(Orders!$G$2:$G$3525,MATCH(B5621,Orders!$A$2:$A$3525,0))</f>
        <v>Delivered</v>
      </c>
      <c r="J5621" s="16" t="n">
        <f aca="false">D5621*E5621*(1-F5621/100)</f>
        <v>2489</v>
      </c>
      <c r="K5621" s="16" t="n">
        <f aca="false">D5621*H5621</f>
        <v>1815.02</v>
      </c>
      <c r="L5621" s="16" t="n">
        <f aca="false">J5621-K5621</f>
        <v>673.98</v>
      </c>
    </row>
    <row r="5622" customFormat="false" ht="15" hidden="false" customHeight="false" outlineLevel="0" collapsed="false">
      <c r="A5622" s="12" t="n">
        <v>5621</v>
      </c>
      <c r="B5622" s="12" t="n">
        <v>2961</v>
      </c>
      <c r="C5622" s="12" t="n">
        <v>117</v>
      </c>
      <c r="D5622" s="12" t="n">
        <v>1</v>
      </c>
      <c r="E5622" s="16" t="n">
        <v>1109</v>
      </c>
      <c r="F5622" s="12" t="n">
        <v>0</v>
      </c>
      <c r="G5622" s="12" t="str">
        <f aca="false">INDEX(Products!$C$2:$C$181,MATCH(C5622,Products!$A$2:$A$181,0))</f>
        <v>Beauty</v>
      </c>
      <c r="H5622" s="16" t="n">
        <f aca="false">INDEX(Products!$E$2:$E$181,MATCH(C5622,Products!$A$2:$A$181,0))</f>
        <v>719.19</v>
      </c>
      <c r="I5622" s="12" t="str">
        <f aca="false">INDEX(Orders!$G$2:$G$3525,MATCH(B5622,Orders!$A$2:$A$3525,0))</f>
        <v>Delivered</v>
      </c>
      <c r="J5622" s="16" t="n">
        <f aca="false">D5622*E5622*(1-F5622/100)</f>
        <v>1109</v>
      </c>
      <c r="K5622" s="16" t="n">
        <f aca="false">D5622*H5622</f>
        <v>719.19</v>
      </c>
      <c r="L5622" s="16" t="n">
        <f aca="false">J5622-K5622</f>
        <v>389.81</v>
      </c>
    </row>
    <row r="5623" customFormat="false" ht="15" hidden="false" customHeight="false" outlineLevel="0" collapsed="false">
      <c r="A5623" s="12" t="n">
        <v>5622</v>
      </c>
      <c r="B5623" s="12" t="n">
        <v>2962</v>
      </c>
      <c r="C5623" s="12" t="n">
        <v>117</v>
      </c>
      <c r="D5623" s="12" t="n">
        <v>1</v>
      </c>
      <c r="E5623" s="16" t="n">
        <v>1109</v>
      </c>
      <c r="F5623" s="12" t="n">
        <v>0</v>
      </c>
      <c r="G5623" s="12" t="str">
        <f aca="false">INDEX(Products!$C$2:$C$181,MATCH(C5623,Products!$A$2:$A$181,0))</f>
        <v>Beauty</v>
      </c>
      <c r="H5623" s="16" t="n">
        <f aca="false">INDEX(Products!$E$2:$E$181,MATCH(C5623,Products!$A$2:$A$181,0))</f>
        <v>719.19</v>
      </c>
      <c r="I5623" s="12" t="str">
        <f aca="false">INDEX(Orders!$G$2:$G$3525,MATCH(B5623,Orders!$A$2:$A$3525,0))</f>
        <v>Delivered</v>
      </c>
      <c r="J5623" s="16" t="n">
        <f aca="false">D5623*E5623*(1-F5623/100)</f>
        <v>1109</v>
      </c>
      <c r="K5623" s="16" t="n">
        <f aca="false">D5623*H5623</f>
        <v>719.19</v>
      </c>
      <c r="L5623" s="16" t="n">
        <f aca="false">J5623-K5623</f>
        <v>389.81</v>
      </c>
    </row>
    <row r="5624" customFormat="false" ht="15" hidden="false" customHeight="false" outlineLevel="0" collapsed="false">
      <c r="A5624" s="12" t="n">
        <v>5623</v>
      </c>
      <c r="B5624" s="12" t="n">
        <v>2962</v>
      </c>
      <c r="C5624" s="12" t="n">
        <v>105</v>
      </c>
      <c r="D5624" s="12" t="n">
        <v>1</v>
      </c>
      <c r="E5624" s="16" t="n">
        <v>169</v>
      </c>
      <c r="F5624" s="12" t="n">
        <v>0</v>
      </c>
      <c r="G5624" s="12" t="str">
        <f aca="false">INDEX(Products!$C$2:$C$181,MATCH(C5624,Products!$A$2:$A$181,0))</f>
        <v>Beauty</v>
      </c>
      <c r="H5624" s="16" t="n">
        <f aca="false">INDEX(Products!$E$2:$E$181,MATCH(C5624,Products!$A$2:$A$181,0))</f>
        <v>98.39</v>
      </c>
      <c r="I5624" s="12" t="str">
        <f aca="false">INDEX(Orders!$G$2:$G$3525,MATCH(B5624,Orders!$A$2:$A$3525,0))</f>
        <v>Delivered</v>
      </c>
      <c r="J5624" s="16" t="n">
        <f aca="false">D5624*E5624*(1-F5624/100)</f>
        <v>169</v>
      </c>
      <c r="K5624" s="16" t="n">
        <f aca="false">D5624*H5624</f>
        <v>98.39</v>
      </c>
      <c r="L5624" s="16" t="n">
        <f aca="false">J5624-K5624</f>
        <v>70.61</v>
      </c>
    </row>
    <row r="5625" customFormat="false" ht="15" hidden="false" customHeight="false" outlineLevel="0" collapsed="false">
      <c r="A5625" s="12" t="n">
        <v>5624</v>
      </c>
      <c r="B5625" s="12" t="n">
        <v>2963</v>
      </c>
      <c r="C5625" s="12" t="n">
        <v>160</v>
      </c>
      <c r="D5625" s="12" t="n">
        <v>1</v>
      </c>
      <c r="E5625" s="16" t="n">
        <v>229</v>
      </c>
      <c r="F5625" s="12" t="n">
        <v>0</v>
      </c>
      <c r="G5625" s="12" t="str">
        <f aca="false">INDEX(Products!$C$2:$C$181,MATCH(C5625,Products!$A$2:$A$181,0))</f>
        <v>Books &amp; Stationery</v>
      </c>
      <c r="H5625" s="16" t="n">
        <f aca="false">INDEX(Products!$E$2:$E$181,MATCH(C5625,Products!$A$2:$A$181,0))</f>
        <v>137.41</v>
      </c>
      <c r="I5625" s="12" t="str">
        <f aca="false">INDEX(Orders!$G$2:$G$3525,MATCH(B5625,Orders!$A$2:$A$3525,0))</f>
        <v>Delivered</v>
      </c>
      <c r="J5625" s="16" t="n">
        <f aca="false">D5625*E5625*(1-F5625/100)</f>
        <v>229</v>
      </c>
      <c r="K5625" s="16" t="n">
        <f aca="false">D5625*H5625</f>
        <v>137.41</v>
      </c>
      <c r="L5625" s="16" t="n">
        <f aca="false">J5625-K5625</f>
        <v>91.59</v>
      </c>
    </row>
    <row r="5626" customFormat="false" ht="15" hidden="false" customHeight="false" outlineLevel="0" collapsed="false">
      <c r="A5626" s="12" t="n">
        <v>5625</v>
      </c>
      <c r="B5626" s="12" t="n">
        <v>2964</v>
      </c>
      <c r="C5626" s="12" t="n">
        <v>83</v>
      </c>
      <c r="D5626" s="12" t="n">
        <v>3</v>
      </c>
      <c r="E5626" s="16" t="n">
        <v>549</v>
      </c>
      <c r="F5626" s="12" t="n">
        <v>20</v>
      </c>
      <c r="G5626" s="12" t="str">
        <f aca="false">INDEX(Products!$C$2:$C$181,MATCH(C5626,Products!$A$2:$A$181,0))</f>
        <v>Fashion</v>
      </c>
      <c r="H5626" s="16" t="n">
        <f aca="false">INDEX(Products!$E$2:$E$181,MATCH(C5626,Products!$A$2:$A$181,0))</f>
        <v>393.67</v>
      </c>
      <c r="I5626" s="12" t="str">
        <f aca="false">INDEX(Orders!$G$2:$G$3525,MATCH(B5626,Orders!$A$2:$A$3525,0))</f>
        <v>Delivered</v>
      </c>
      <c r="J5626" s="16" t="n">
        <f aca="false">D5626*E5626*(1-F5626/100)</f>
        <v>1317.6</v>
      </c>
      <c r="K5626" s="16" t="n">
        <f aca="false">D5626*H5626</f>
        <v>1181.01</v>
      </c>
      <c r="L5626" s="16" t="n">
        <f aca="false">J5626-K5626</f>
        <v>136.59</v>
      </c>
    </row>
    <row r="5627" customFormat="false" ht="15" hidden="false" customHeight="false" outlineLevel="0" collapsed="false">
      <c r="A5627" s="12" t="n">
        <v>5626</v>
      </c>
      <c r="B5627" s="12" t="n">
        <v>2965</v>
      </c>
      <c r="C5627" s="12" t="n">
        <v>44</v>
      </c>
      <c r="D5627" s="12" t="n">
        <v>1</v>
      </c>
      <c r="E5627" s="16" t="n">
        <v>3769</v>
      </c>
      <c r="F5627" s="12" t="n">
        <v>10</v>
      </c>
      <c r="G5627" s="12" t="str">
        <f aca="false">INDEX(Products!$C$2:$C$181,MATCH(C5627,Products!$A$2:$A$181,0))</f>
        <v>Home &amp; Kitchen</v>
      </c>
      <c r="H5627" s="16" t="n">
        <f aca="false">INDEX(Products!$E$2:$E$181,MATCH(C5627,Products!$A$2:$A$181,0))</f>
        <v>2553.54</v>
      </c>
      <c r="I5627" s="12" t="str">
        <f aca="false">INDEX(Orders!$G$2:$G$3525,MATCH(B5627,Orders!$A$2:$A$3525,0))</f>
        <v>Delivered</v>
      </c>
      <c r="J5627" s="16" t="n">
        <f aca="false">D5627*E5627*(1-F5627/100)</f>
        <v>3392.1</v>
      </c>
      <c r="K5627" s="16" t="n">
        <f aca="false">D5627*H5627</f>
        <v>2553.54</v>
      </c>
      <c r="L5627" s="16" t="n">
        <f aca="false">J5627-K5627</f>
        <v>838.56</v>
      </c>
    </row>
    <row r="5628" customFormat="false" ht="15" hidden="false" customHeight="false" outlineLevel="0" collapsed="false">
      <c r="A5628" s="12" t="n">
        <v>5627</v>
      </c>
      <c r="B5628" s="12" t="n">
        <v>2966</v>
      </c>
      <c r="C5628" s="12" t="n">
        <v>95</v>
      </c>
      <c r="D5628" s="12" t="n">
        <v>1</v>
      </c>
      <c r="E5628" s="16" t="n">
        <v>1029</v>
      </c>
      <c r="F5628" s="12" t="n">
        <v>10</v>
      </c>
      <c r="G5628" s="12" t="str">
        <f aca="false">INDEX(Products!$C$2:$C$181,MATCH(C5628,Products!$A$2:$A$181,0))</f>
        <v>Beauty</v>
      </c>
      <c r="H5628" s="16" t="n">
        <f aca="false">INDEX(Products!$E$2:$E$181,MATCH(C5628,Products!$A$2:$A$181,0))</f>
        <v>615.72</v>
      </c>
      <c r="I5628" s="12" t="str">
        <f aca="false">INDEX(Orders!$G$2:$G$3525,MATCH(B5628,Orders!$A$2:$A$3525,0))</f>
        <v>Delivered</v>
      </c>
      <c r="J5628" s="16" t="n">
        <f aca="false">D5628*E5628*(1-F5628/100)</f>
        <v>926.1</v>
      </c>
      <c r="K5628" s="16" t="n">
        <f aca="false">D5628*H5628</f>
        <v>615.72</v>
      </c>
      <c r="L5628" s="16" t="n">
        <f aca="false">J5628-K5628</f>
        <v>310.38</v>
      </c>
    </row>
    <row r="5629" customFormat="false" ht="15" hidden="false" customHeight="false" outlineLevel="0" collapsed="false">
      <c r="A5629" s="12" t="n">
        <v>5628</v>
      </c>
      <c r="B5629" s="12" t="n">
        <v>2966</v>
      </c>
      <c r="C5629" s="12" t="n">
        <v>160</v>
      </c>
      <c r="D5629" s="12" t="n">
        <v>1</v>
      </c>
      <c r="E5629" s="16" t="n">
        <v>229</v>
      </c>
      <c r="F5629" s="12" t="n">
        <v>0</v>
      </c>
      <c r="G5629" s="12" t="str">
        <f aca="false">INDEX(Products!$C$2:$C$181,MATCH(C5629,Products!$A$2:$A$181,0))</f>
        <v>Books &amp; Stationery</v>
      </c>
      <c r="H5629" s="16" t="n">
        <f aca="false">INDEX(Products!$E$2:$E$181,MATCH(C5629,Products!$A$2:$A$181,0))</f>
        <v>137.41</v>
      </c>
      <c r="I5629" s="12" t="str">
        <f aca="false">INDEX(Orders!$G$2:$G$3525,MATCH(B5629,Orders!$A$2:$A$3525,0))</f>
        <v>Delivered</v>
      </c>
      <c r="J5629" s="16" t="n">
        <f aca="false">D5629*E5629*(1-F5629/100)</f>
        <v>229</v>
      </c>
      <c r="K5629" s="16" t="n">
        <f aca="false">D5629*H5629</f>
        <v>137.41</v>
      </c>
      <c r="L5629" s="16" t="n">
        <f aca="false">J5629-K5629</f>
        <v>91.59</v>
      </c>
    </row>
    <row r="5630" customFormat="false" ht="15" hidden="false" customHeight="false" outlineLevel="0" collapsed="false">
      <c r="A5630" s="12" t="n">
        <v>5629</v>
      </c>
      <c r="B5630" s="12" t="n">
        <v>2967</v>
      </c>
      <c r="C5630" s="12" t="n">
        <v>35</v>
      </c>
      <c r="D5630" s="12" t="n">
        <v>1</v>
      </c>
      <c r="E5630" s="16" t="n">
        <v>749</v>
      </c>
      <c r="F5630" s="12" t="n">
        <v>10</v>
      </c>
      <c r="G5630" s="12" t="str">
        <f aca="false">INDEX(Products!$C$2:$C$181,MATCH(C5630,Products!$A$2:$A$181,0))</f>
        <v>Home &amp; Kitchen</v>
      </c>
      <c r="H5630" s="16" t="n">
        <f aca="false">INDEX(Products!$E$2:$E$181,MATCH(C5630,Products!$A$2:$A$181,0))</f>
        <v>559.79</v>
      </c>
      <c r="I5630" s="12" t="str">
        <f aca="false">INDEX(Orders!$G$2:$G$3525,MATCH(B5630,Orders!$A$2:$A$3525,0))</f>
        <v>Delivered</v>
      </c>
      <c r="J5630" s="16" t="n">
        <f aca="false">D5630*E5630*(1-F5630/100)</f>
        <v>674.1</v>
      </c>
      <c r="K5630" s="16" t="n">
        <f aca="false">D5630*H5630</f>
        <v>559.79</v>
      </c>
      <c r="L5630" s="16" t="n">
        <f aca="false">J5630-K5630</f>
        <v>114.31</v>
      </c>
    </row>
    <row r="5631" customFormat="false" ht="15" hidden="false" customHeight="false" outlineLevel="0" collapsed="false">
      <c r="A5631" s="12" t="n">
        <v>5630</v>
      </c>
      <c r="B5631" s="12" t="n">
        <v>2967</v>
      </c>
      <c r="C5631" s="12" t="n">
        <v>33</v>
      </c>
      <c r="D5631" s="12" t="n">
        <v>1</v>
      </c>
      <c r="E5631" s="16" t="n">
        <v>1699</v>
      </c>
      <c r="F5631" s="12" t="n">
        <v>0</v>
      </c>
      <c r="G5631" s="12" t="str">
        <f aca="false">INDEX(Products!$C$2:$C$181,MATCH(C5631,Products!$A$2:$A$181,0))</f>
        <v>Home &amp; Kitchen</v>
      </c>
      <c r="H5631" s="16" t="n">
        <f aca="false">INDEX(Products!$E$2:$E$181,MATCH(C5631,Products!$A$2:$A$181,0))</f>
        <v>1118.86</v>
      </c>
      <c r="I5631" s="12" t="str">
        <f aca="false">INDEX(Orders!$G$2:$G$3525,MATCH(B5631,Orders!$A$2:$A$3525,0))</f>
        <v>Delivered</v>
      </c>
      <c r="J5631" s="16" t="n">
        <f aca="false">D5631*E5631*(1-F5631/100)</f>
        <v>1699</v>
      </c>
      <c r="K5631" s="16" t="n">
        <f aca="false">D5631*H5631</f>
        <v>1118.86</v>
      </c>
      <c r="L5631" s="16" t="n">
        <f aca="false">J5631-K5631</f>
        <v>580.14</v>
      </c>
    </row>
    <row r="5632" customFormat="false" ht="15" hidden="false" customHeight="false" outlineLevel="0" collapsed="false">
      <c r="A5632" s="12" t="n">
        <v>5631</v>
      </c>
      <c r="B5632" s="12" t="n">
        <v>2967</v>
      </c>
      <c r="C5632" s="12" t="n">
        <v>149</v>
      </c>
      <c r="D5632" s="12" t="n">
        <v>1</v>
      </c>
      <c r="E5632" s="16" t="n">
        <v>3149</v>
      </c>
      <c r="F5632" s="12" t="n">
        <v>0</v>
      </c>
      <c r="G5632" s="12" t="str">
        <f aca="false">INDEX(Products!$C$2:$C$181,MATCH(C5632,Products!$A$2:$A$181,0))</f>
        <v>Sports &amp; Fitness</v>
      </c>
      <c r="H5632" s="16" t="n">
        <f aca="false">INDEX(Products!$E$2:$E$181,MATCH(C5632,Products!$A$2:$A$181,0))</f>
        <v>1867.87</v>
      </c>
      <c r="I5632" s="12" t="str">
        <f aca="false">INDEX(Orders!$G$2:$G$3525,MATCH(B5632,Orders!$A$2:$A$3525,0))</f>
        <v>Delivered</v>
      </c>
      <c r="J5632" s="16" t="n">
        <f aca="false">D5632*E5632*(1-F5632/100)</f>
        <v>3149</v>
      </c>
      <c r="K5632" s="16" t="n">
        <f aca="false">D5632*H5632</f>
        <v>1867.87</v>
      </c>
      <c r="L5632" s="16" t="n">
        <f aca="false">J5632-K5632</f>
        <v>1281.13</v>
      </c>
    </row>
    <row r="5633" customFormat="false" ht="15" hidden="false" customHeight="false" outlineLevel="0" collapsed="false">
      <c r="A5633" s="12" t="n">
        <v>5632</v>
      </c>
      <c r="B5633" s="12" t="n">
        <v>2968</v>
      </c>
      <c r="C5633" s="12" t="n">
        <v>124</v>
      </c>
      <c r="D5633" s="12" t="n">
        <v>1</v>
      </c>
      <c r="E5633" s="16" t="n">
        <v>1869</v>
      </c>
      <c r="F5633" s="12" t="n">
        <v>0</v>
      </c>
      <c r="G5633" s="12" t="str">
        <f aca="false">INDEX(Products!$C$2:$C$181,MATCH(C5633,Products!$A$2:$A$181,0))</f>
        <v>Sports &amp; Fitness</v>
      </c>
      <c r="H5633" s="16" t="n">
        <f aca="false">INDEX(Products!$E$2:$E$181,MATCH(C5633,Products!$A$2:$A$181,0))</f>
        <v>1389.29</v>
      </c>
      <c r="I5633" s="12" t="str">
        <f aca="false">INDEX(Orders!$G$2:$G$3525,MATCH(B5633,Orders!$A$2:$A$3525,0))</f>
        <v>Returned</v>
      </c>
      <c r="J5633" s="16" t="n">
        <f aca="false">D5633*E5633*(1-F5633/100)</f>
        <v>1869</v>
      </c>
      <c r="K5633" s="16" t="n">
        <f aca="false">D5633*H5633</f>
        <v>1389.29</v>
      </c>
      <c r="L5633" s="16" t="n">
        <f aca="false">J5633-K5633</f>
        <v>479.71</v>
      </c>
    </row>
    <row r="5634" customFormat="false" ht="15" hidden="false" customHeight="false" outlineLevel="0" collapsed="false">
      <c r="A5634" s="12" t="n">
        <v>5633</v>
      </c>
      <c r="B5634" s="12" t="n">
        <v>2969</v>
      </c>
      <c r="C5634" s="12" t="n">
        <v>78</v>
      </c>
      <c r="D5634" s="12" t="n">
        <v>2</v>
      </c>
      <c r="E5634" s="16" t="n">
        <v>2969</v>
      </c>
      <c r="F5634" s="12" t="n">
        <v>0</v>
      </c>
      <c r="G5634" s="12" t="str">
        <f aca="false">INDEX(Products!$C$2:$C$181,MATCH(C5634,Products!$A$2:$A$181,0))</f>
        <v>Fashion</v>
      </c>
      <c r="H5634" s="16" t="n">
        <f aca="false">INDEX(Products!$E$2:$E$181,MATCH(C5634,Products!$A$2:$A$181,0))</f>
        <v>1776.68</v>
      </c>
      <c r="I5634" s="12" t="str">
        <f aca="false">INDEX(Orders!$G$2:$G$3525,MATCH(B5634,Orders!$A$2:$A$3525,0))</f>
        <v>Cancelled</v>
      </c>
      <c r="J5634" s="16" t="n">
        <f aca="false">D5634*E5634*(1-F5634/100)</f>
        <v>5938</v>
      </c>
      <c r="K5634" s="16" t="n">
        <f aca="false">D5634*H5634</f>
        <v>3553.36</v>
      </c>
      <c r="L5634" s="16" t="n">
        <f aca="false">J5634-K5634</f>
        <v>2384.64</v>
      </c>
    </row>
    <row r="5635" customFormat="false" ht="15" hidden="false" customHeight="false" outlineLevel="0" collapsed="false">
      <c r="A5635" s="12" t="n">
        <v>5634</v>
      </c>
      <c r="B5635" s="12" t="n">
        <v>2970</v>
      </c>
      <c r="C5635" s="12" t="n">
        <v>157</v>
      </c>
      <c r="D5635" s="12" t="n">
        <v>1</v>
      </c>
      <c r="E5635" s="16" t="n">
        <v>129</v>
      </c>
      <c r="F5635" s="12" t="n">
        <v>5</v>
      </c>
      <c r="G5635" s="12" t="str">
        <f aca="false">INDEX(Products!$C$2:$C$181,MATCH(C5635,Products!$A$2:$A$181,0))</f>
        <v>Books &amp; Stationery</v>
      </c>
      <c r="H5635" s="16" t="n">
        <f aca="false">INDEX(Products!$E$2:$E$181,MATCH(C5635,Products!$A$2:$A$181,0))</f>
        <v>95.79</v>
      </c>
      <c r="I5635" s="12" t="str">
        <f aca="false">INDEX(Orders!$G$2:$G$3525,MATCH(B5635,Orders!$A$2:$A$3525,0))</f>
        <v>Delivered</v>
      </c>
      <c r="J5635" s="16" t="n">
        <f aca="false">D5635*E5635*(1-F5635/100)</f>
        <v>122.55</v>
      </c>
      <c r="K5635" s="16" t="n">
        <f aca="false">D5635*H5635</f>
        <v>95.79</v>
      </c>
      <c r="L5635" s="16" t="n">
        <f aca="false">J5635-K5635</f>
        <v>26.76</v>
      </c>
    </row>
    <row r="5636" customFormat="false" ht="15" hidden="false" customHeight="false" outlineLevel="0" collapsed="false">
      <c r="A5636" s="12" t="n">
        <v>5635</v>
      </c>
      <c r="B5636" s="12" t="n">
        <v>2971</v>
      </c>
      <c r="C5636" s="12" t="n">
        <v>154</v>
      </c>
      <c r="D5636" s="12" t="n">
        <v>1</v>
      </c>
      <c r="E5636" s="16" t="n">
        <v>519</v>
      </c>
      <c r="F5636" s="12" t="n">
        <v>0</v>
      </c>
      <c r="G5636" s="12" t="str">
        <f aca="false">INDEX(Products!$C$2:$C$181,MATCH(C5636,Products!$A$2:$A$181,0))</f>
        <v>Books &amp; Stationery</v>
      </c>
      <c r="H5636" s="16" t="n">
        <f aca="false">INDEX(Products!$E$2:$E$181,MATCH(C5636,Products!$A$2:$A$181,0))</f>
        <v>318.97</v>
      </c>
      <c r="I5636" s="12" t="str">
        <f aca="false">INDEX(Orders!$G$2:$G$3525,MATCH(B5636,Orders!$A$2:$A$3525,0))</f>
        <v>Delivered</v>
      </c>
      <c r="J5636" s="16" t="n">
        <f aca="false">D5636*E5636*(1-F5636/100)</f>
        <v>519</v>
      </c>
      <c r="K5636" s="16" t="n">
        <f aca="false">D5636*H5636</f>
        <v>318.97</v>
      </c>
      <c r="L5636" s="16" t="n">
        <f aca="false">J5636-K5636</f>
        <v>200.03</v>
      </c>
    </row>
    <row r="5637" customFormat="false" ht="15" hidden="false" customHeight="false" outlineLevel="0" collapsed="false">
      <c r="A5637" s="12" t="n">
        <v>5636</v>
      </c>
      <c r="B5637" s="12" t="n">
        <v>2971</v>
      </c>
      <c r="C5637" s="12" t="n">
        <v>52</v>
      </c>
      <c r="D5637" s="12" t="n">
        <v>1</v>
      </c>
      <c r="E5637" s="16" t="n">
        <v>1859</v>
      </c>
      <c r="F5637" s="12" t="n">
        <v>15</v>
      </c>
      <c r="G5637" s="12" t="str">
        <f aca="false">INDEX(Products!$C$2:$C$181,MATCH(C5637,Products!$A$2:$A$181,0))</f>
        <v>Home &amp; Kitchen</v>
      </c>
      <c r="H5637" s="16" t="n">
        <f aca="false">INDEX(Products!$E$2:$E$181,MATCH(C5637,Products!$A$2:$A$181,0))</f>
        <v>1211.54</v>
      </c>
      <c r="I5637" s="12" t="str">
        <f aca="false">INDEX(Orders!$G$2:$G$3525,MATCH(B5637,Orders!$A$2:$A$3525,0))</f>
        <v>Delivered</v>
      </c>
      <c r="J5637" s="16" t="n">
        <f aca="false">D5637*E5637*(1-F5637/100)</f>
        <v>1580.15</v>
      </c>
      <c r="K5637" s="16" t="n">
        <f aca="false">D5637*H5637</f>
        <v>1211.54</v>
      </c>
      <c r="L5637" s="16" t="n">
        <f aca="false">J5637-K5637</f>
        <v>368.61</v>
      </c>
    </row>
    <row r="5638" customFormat="false" ht="15" hidden="false" customHeight="false" outlineLevel="0" collapsed="false">
      <c r="A5638" s="12" t="n">
        <v>5637</v>
      </c>
      <c r="B5638" s="12" t="n">
        <v>2971</v>
      </c>
      <c r="C5638" s="12" t="n">
        <v>176</v>
      </c>
      <c r="D5638" s="12" t="n">
        <v>1</v>
      </c>
      <c r="E5638" s="16" t="n">
        <v>509</v>
      </c>
      <c r="F5638" s="12" t="n">
        <v>0</v>
      </c>
      <c r="G5638" s="12" t="str">
        <f aca="false">INDEX(Products!$C$2:$C$181,MATCH(C5638,Products!$A$2:$A$181,0))</f>
        <v>Books &amp; Stationery</v>
      </c>
      <c r="H5638" s="16" t="n">
        <f aca="false">INDEX(Products!$E$2:$E$181,MATCH(C5638,Products!$A$2:$A$181,0))</f>
        <v>367.14</v>
      </c>
      <c r="I5638" s="12" t="str">
        <f aca="false">INDEX(Orders!$G$2:$G$3525,MATCH(B5638,Orders!$A$2:$A$3525,0))</f>
        <v>Delivered</v>
      </c>
      <c r="J5638" s="16" t="n">
        <f aca="false">D5638*E5638*(1-F5638/100)</f>
        <v>509</v>
      </c>
      <c r="K5638" s="16" t="n">
        <f aca="false">D5638*H5638</f>
        <v>367.14</v>
      </c>
      <c r="L5638" s="16" t="n">
        <f aca="false">J5638-K5638</f>
        <v>141.86</v>
      </c>
    </row>
    <row r="5639" customFormat="false" ht="15" hidden="false" customHeight="false" outlineLevel="0" collapsed="false">
      <c r="A5639" s="12" t="n">
        <v>5638</v>
      </c>
      <c r="B5639" s="12" t="n">
        <v>2971</v>
      </c>
      <c r="C5639" s="12" t="n">
        <v>99</v>
      </c>
      <c r="D5639" s="12" t="n">
        <v>1</v>
      </c>
      <c r="E5639" s="16" t="n">
        <v>1359</v>
      </c>
      <c r="F5639" s="12" t="n">
        <v>5</v>
      </c>
      <c r="G5639" s="12" t="str">
        <f aca="false">INDEX(Products!$C$2:$C$181,MATCH(C5639,Products!$A$2:$A$181,0))</f>
        <v>Beauty</v>
      </c>
      <c r="H5639" s="16" t="n">
        <f aca="false">INDEX(Products!$E$2:$E$181,MATCH(C5639,Products!$A$2:$A$181,0))</f>
        <v>991.28</v>
      </c>
      <c r="I5639" s="12" t="str">
        <f aca="false">INDEX(Orders!$G$2:$G$3525,MATCH(B5639,Orders!$A$2:$A$3525,0))</f>
        <v>Delivered</v>
      </c>
      <c r="J5639" s="16" t="n">
        <f aca="false">D5639*E5639*(1-F5639/100)</f>
        <v>1291.05</v>
      </c>
      <c r="K5639" s="16" t="n">
        <f aca="false">D5639*H5639</f>
        <v>991.28</v>
      </c>
      <c r="L5639" s="16" t="n">
        <f aca="false">J5639-K5639</f>
        <v>299.77</v>
      </c>
    </row>
    <row r="5640" customFormat="false" ht="15" hidden="false" customHeight="false" outlineLevel="0" collapsed="false">
      <c r="A5640" s="12" t="n">
        <v>5639</v>
      </c>
      <c r="B5640" s="12" t="n">
        <v>2972</v>
      </c>
      <c r="C5640" s="12" t="n">
        <v>21</v>
      </c>
      <c r="D5640" s="12" t="n">
        <v>1</v>
      </c>
      <c r="E5640" s="16" t="n">
        <v>1439</v>
      </c>
      <c r="F5640" s="12" t="n">
        <v>0</v>
      </c>
      <c r="G5640" s="12" t="str">
        <f aca="false">INDEX(Products!$C$2:$C$181,MATCH(C5640,Products!$A$2:$A$181,0))</f>
        <v>Electronics</v>
      </c>
      <c r="H5640" s="16" t="n">
        <f aca="false">INDEX(Products!$E$2:$E$181,MATCH(C5640,Products!$A$2:$A$181,0))</f>
        <v>933.96</v>
      </c>
      <c r="I5640" s="12" t="str">
        <f aca="false">INDEX(Orders!$G$2:$G$3525,MATCH(B5640,Orders!$A$2:$A$3525,0))</f>
        <v>Delivered</v>
      </c>
      <c r="J5640" s="16" t="n">
        <f aca="false">D5640*E5640*(1-F5640/100)</f>
        <v>1439</v>
      </c>
      <c r="K5640" s="16" t="n">
        <f aca="false">D5640*H5640</f>
        <v>933.96</v>
      </c>
      <c r="L5640" s="16" t="n">
        <f aca="false">J5640-K5640</f>
        <v>505.04</v>
      </c>
    </row>
    <row r="5641" customFormat="false" ht="15" hidden="false" customHeight="false" outlineLevel="0" collapsed="false">
      <c r="A5641" s="12" t="n">
        <v>5640</v>
      </c>
      <c r="B5641" s="12" t="n">
        <v>2972</v>
      </c>
      <c r="C5641" s="12" t="n">
        <v>2</v>
      </c>
      <c r="D5641" s="12" t="n">
        <v>1</v>
      </c>
      <c r="E5641" s="16" t="n">
        <v>4619</v>
      </c>
      <c r="F5641" s="12" t="n">
        <v>0</v>
      </c>
      <c r="G5641" s="12" t="str">
        <f aca="false">INDEX(Products!$C$2:$C$181,MATCH(C5641,Products!$A$2:$A$181,0))</f>
        <v>Electronics</v>
      </c>
      <c r="H5641" s="16" t="n">
        <f aca="false">INDEX(Products!$E$2:$E$181,MATCH(C5641,Products!$A$2:$A$181,0))</f>
        <v>3093.49</v>
      </c>
      <c r="I5641" s="12" t="str">
        <f aca="false">INDEX(Orders!$G$2:$G$3525,MATCH(B5641,Orders!$A$2:$A$3525,0))</f>
        <v>Delivered</v>
      </c>
      <c r="J5641" s="16" t="n">
        <f aca="false">D5641*E5641*(1-F5641/100)</f>
        <v>4619</v>
      </c>
      <c r="K5641" s="16" t="n">
        <f aca="false">D5641*H5641</f>
        <v>3093.49</v>
      </c>
      <c r="L5641" s="16" t="n">
        <f aca="false">J5641-K5641</f>
        <v>1525.51</v>
      </c>
    </row>
    <row r="5642" customFormat="false" ht="15" hidden="false" customHeight="false" outlineLevel="0" collapsed="false">
      <c r="A5642" s="12" t="n">
        <v>5641</v>
      </c>
      <c r="B5642" s="12" t="n">
        <v>2973</v>
      </c>
      <c r="C5642" s="12" t="n">
        <v>131</v>
      </c>
      <c r="D5642" s="12" t="n">
        <v>2</v>
      </c>
      <c r="E5642" s="16" t="n">
        <v>2569</v>
      </c>
      <c r="F5642" s="12" t="n">
        <v>0</v>
      </c>
      <c r="G5642" s="12" t="str">
        <f aca="false">INDEX(Products!$C$2:$C$181,MATCH(C5642,Products!$A$2:$A$181,0))</f>
        <v>Sports &amp; Fitness</v>
      </c>
      <c r="H5642" s="16" t="n">
        <f aca="false">INDEX(Products!$E$2:$E$181,MATCH(C5642,Products!$A$2:$A$181,0))</f>
        <v>1921.64</v>
      </c>
      <c r="I5642" s="12" t="str">
        <f aca="false">INDEX(Orders!$G$2:$G$3525,MATCH(B5642,Orders!$A$2:$A$3525,0))</f>
        <v>Delivered</v>
      </c>
      <c r="J5642" s="16" t="n">
        <f aca="false">D5642*E5642*(1-F5642/100)</f>
        <v>5138</v>
      </c>
      <c r="K5642" s="16" t="n">
        <f aca="false">D5642*H5642</f>
        <v>3843.28</v>
      </c>
      <c r="L5642" s="16" t="n">
        <f aca="false">J5642-K5642</f>
        <v>1294.72</v>
      </c>
    </row>
    <row r="5643" customFormat="false" ht="15" hidden="false" customHeight="false" outlineLevel="0" collapsed="false">
      <c r="A5643" s="12" t="n">
        <v>5642</v>
      </c>
      <c r="B5643" s="12" t="n">
        <v>2974</v>
      </c>
      <c r="C5643" s="12" t="n">
        <v>179</v>
      </c>
      <c r="D5643" s="12" t="n">
        <v>1</v>
      </c>
      <c r="E5643" s="16" t="n">
        <v>129</v>
      </c>
      <c r="F5643" s="12" t="n">
        <v>0</v>
      </c>
      <c r="G5643" s="12" t="str">
        <f aca="false">INDEX(Products!$C$2:$C$181,MATCH(C5643,Products!$A$2:$A$181,0))</f>
        <v>Books &amp; Stationery</v>
      </c>
      <c r="H5643" s="16" t="n">
        <f aca="false">INDEX(Products!$E$2:$E$181,MATCH(C5643,Products!$A$2:$A$181,0))</f>
        <v>86.06</v>
      </c>
      <c r="I5643" s="12" t="str">
        <f aca="false">INDEX(Orders!$G$2:$G$3525,MATCH(B5643,Orders!$A$2:$A$3525,0))</f>
        <v>Delivered</v>
      </c>
      <c r="J5643" s="16" t="n">
        <f aca="false">D5643*E5643*(1-F5643/100)</f>
        <v>129</v>
      </c>
      <c r="K5643" s="16" t="n">
        <f aca="false">D5643*H5643</f>
        <v>86.06</v>
      </c>
      <c r="L5643" s="16" t="n">
        <f aca="false">J5643-K5643</f>
        <v>42.94</v>
      </c>
    </row>
    <row r="5644" customFormat="false" ht="15" hidden="false" customHeight="false" outlineLevel="0" collapsed="false">
      <c r="A5644" s="12" t="n">
        <v>5643</v>
      </c>
      <c r="B5644" s="12" t="n">
        <v>2975</v>
      </c>
      <c r="C5644" s="12" t="n">
        <v>134</v>
      </c>
      <c r="D5644" s="12" t="n">
        <v>1</v>
      </c>
      <c r="E5644" s="16" t="n">
        <v>2869</v>
      </c>
      <c r="F5644" s="12" t="n">
        <v>5</v>
      </c>
      <c r="G5644" s="12" t="str">
        <f aca="false">INDEX(Products!$C$2:$C$181,MATCH(C5644,Products!$A$2:$A$181,0))</f>
        <v>Sports &amp; Fitness</v>
      </c>
      <c r="H5644" s="16" t="n">
        <f aca="false">INDEX(Products!$E$2:$E$181,MATCH(C5644,Products!$A$2:$A$181,0))</f>
        <v>1981.04</v>
      </c>
      <c r="I5644" s="12" t="str">
        <f aca="false">INDEX(Orders!$G$2:$G$3525,MATCH(B5644,Orders!$A$2:$A$3525,0))</f>
        <v>Returned</v>
      </c>
      <c r="J5644" s="16" t="n">
        <f aca="false">D5644*E5644*(1-F5644/100)</f>
        <v>2725.55</v>
      </c>
      <c r="K5644" s="16" t="n">
        <f aca="false">D5644*H5644</f>
        <v>1981.04</v>
      </c>
      <c r="L5644" s="16" t="n">
        <f aca="false">J5644-K5644</f>
        <v>744.51</v>
      </c>
    </row>
    <row r="5645" customFormat="false" ht="15" hidden="false" customHeight="false" outlineLevel="0" collapsed="false">
      <c r="A5645" s="12" t="n">
        <v>5644</v>
      </c>
      <c r="B5645" s="12" t="n">
        <v>2976</v>
      </c>
      <c r="C5645" s="12" t="n">
        <v>102</v>
      </c>
      <c r="D5645" s="12" t="n">
        <v>1</v>
      </c>
      <c r="E5645" s="16" t="n">
        <v>429</v>
      </c>
      <c r="F5645" s="12" t="n">
        <v>0</v>
      </c>
      <c r="G5645" s="12" t="str">
        <f aca="false">INDEX(Products!$C$2:$C$181,MATCH(C5645,Products!$A$2:$A$181,0))</f>
        <v>Beauty</v>
      </c>
      <c r="H5645" s="16" t="n">
        <f aca="false">INDEX(Products!$E$2:$E$181,MATCH(C5645,Products!$A$2:$A$181,0))</f>
        <v>313.05</v>
      </c>
      <c r="I5645" s="12" t="str">
        <f aca="false">INDEX(Orders!$G$2:$G$3525,MATCH(B5645,Orders!$A$2:$A$3525,0))</f>
        <v>Cancelled</v>
      </c>
      <c r="J5645" s="16" t="n">
        <f aca="false">D5645*E5645*(1-F5645/100)</f>
        <v>429</v>
      </c>
      <c r="K5645" s="16" t="n">
        <f aca="false">D5645*H5645</f>
        <v>313.05</v>
      </c>
      <c r="L5645" s="16" t="n">
        <f aca="false">J5645-K5645</f>
        <v>115.95</v>
      </c>
    </row>
    <row r="5646" customFormat="false" ht="15" hidden="false" customHeight="false" outlineLevel="0" collapsed="false">
      <c r="A5646" s="12" t="n">
        <v>5645</v>
      </c>
      <c r="B5646" s="12" t="n">
        <v>2976</v>
      </c>
      <c r="C5646" s="12" t="n">
        <v>115</v>
      </c>
      <c r="D5646" s="12" t="n">
        <v>1</v>
      </c>
      <c r="E5646" s="16" t="n">
        <v>1629</v>
      </c>
      <c r="F5646" s="12" t="n">
        <v>10</v>
      </c>
      <c r="G5646" s="12" t="str">
        <f aca="false">INDEX(Products!$C$2:$C$181,MATCH(C5646,Products!$A$2:$A$181,0))</f>
        <v>Beauty</v>
      </c>
      <c r="H5646" s="16" t="n">
        <f aca="false">INDEX(Products!$E$2:$E$181,MATCH(C5646,Products!$A$2:$A$181,0))</f>
        <v>1101.57</v>
      </c>
      <c r="I5646" s="12" t="str">
        <f aca="false">INDEX(Orders!$G$2:$G$3525,MATCH(B5646,Orders!$A$2:$A$3525,0))</f>
        <v>Cancelled</v>
      </c>
      <c r="J5646" s="16" t="n">
        <f aca="false">D5646*E5646*(1-F5646/100)</f>
        <v>1466.1</v>
      </c>
      <c r="K5646" s="16" t="n">
        <f aca="false">D5646*H5646</f>
        <v>1101.57</v>
      </c>
      <c r="L5646" s="16" t="n">
        <f aca="false">J5646-K5646</f>
        <v>364.53</v>
      </c>
    </row>
    <row r="5647" customFormat="false" ht="15" hidden="false" customHeight="false" outlineLevel="0" collapsed="false">
      <c r="A5647" s="12" t="n">
        <v>5646</v>
      </c>
      <c r="B5647" s="12" t="n">
        <v>2977</v>
      </c>
      <c r="C5647" s="12" t="n">
        <v>83</v>
      </c>
      <c r="D5647" s="12" t="n">
        <v>1</v>
      </c>
      <c r="E5647" s="16" t="n">
        <v>549</v>
      </c>
      <c r="F5647" s="12" t="n">
        <v>5</v>
      </c>
      <c r="G5647" s="12" t="str">
        <f aca="false">INDEX(Products!$C$2:$C$181,MATCH(C5647,Products!$A$2:$A$181,0))</f>
        <v>Fashion</v>
      </c>
      <c r="H5647" s="16" t="n">
        <f aca="false">INDEX(Products!$E$2:$E$181,MATCH(C5647,Products!$A$2:$A$181,0))</f>
        <v>393.67</v>
      </c>
      <c r="I5647" s="12" t="str">
        <f aca="false">INDEX(Orders!$G$2:$G$3525,MATCH(B5647,Orders!$A$2:$A$3525,0))</f>
        <v>Delivered</v>
      </c>
      <c r="J5647" s="16" t="n">
        <f aca="false">D5647*E5647*(1-F5647/100)</f>
        <v>521.55</v>
      </c>
      <c r="K5647" s="16" t="n">
        <f aca="false">D5647*H5647</f>
        <v>393.67</v>
      </c>
      <c r="L5647" s="16" t="n">
        <f aca="false">J5647-K5647</f>
        <v>127.88</v>
      </c>
    </row>
    <row r="5648" customFormat="false" ht="15" hidden="false" customHeight="false" outlineLevel="0" collapsed="false">
      <c r="A5648" s="12" t="n">
        <v>5647</v>
      </c>
      <c r="B5648" s="12" t="n">
        <v>2977</v>
      </c>
      <c r="C5648" s="12" t="n">
        <v>168</v>
      </c>
      <c r="D5648" s="12" t="n">
        <v>1</v>
      </c>
      <c r="E5648" s="16" t="n">
        <v>149</v>
      </c>
      <c r="F5648" s="12" t="n">
        <v>0</v>
      </c>
      <c r="G5648" s="12" t="str">
        <f aca="false">INDEX(Products!$C$2:$C$181,MATCH(C5648,Products!$A$2:$A$181,0))</f>
        <v>Books &amp; Stationery</v>
      </c>
      <c r="H5648" s="16" t="n">
        <f aca="false">INDEX(Products!$E$2:$E$181,MATCH(C5648,Products!$A$2:$A$181,0))</f>
        <v>83.16</v>
      </c>
      <c r="I5648" s="12" t="str">
        <f aca="false">INDEX(Orders!$G$2:$G$3525,MATCH(B5648,Orders!$A$2:$A$3525,0))</f>
        <v>Delivered</v>
      </c>
      <c r="J5648" s="16" t="n">
        <f aca="false">D5648*E5648*(1-F5648/100)</f>
        <v>149</v>
      </c>
      <c r="K5648" s="16" t="n">
        <f aca="false">D5648*H5648</f>
        <v>83.16</v>
      </c>
      <c r="L5648" s="16" t="n">
        <f aca="false">J5648-K5648</f>
        <v>65.84</v>
      </c>
    </row>
    <row r="5649" customFormat="false" ht="15" hidden="false" customHeight="false" outlineLevel="0" collapsed="false">
      <c r="A5649" s="12" t="n">
        <v>5648</v>
      </c>
      <c r="B5649" s="12" t="n">
        <v>2978</v>
      </c>
      <c r="C5649" s="12" t="n">
        <v>89</v>
      </c>
      <c r="D5649" s="12" t="n">
        <v>1</v>
      </c>
      <c r="E5649" s="16" t="n">
        <v>2179</v>
      </c>
      <c r="F5649" s="12" t="n">
        <v>0</v>
      </c>
      <c r="G5649" s="12" t="str">
        <f aca="false">INDEX(Products!$C$2:$C$181,MATCH(C5649,Products!$A$2:$A$181,0))</f>
        <v>Fashion</v>
      </c>
      <c r="H5649" s="16" t="n">
        <f aca="false">INDEX(Products!$E$2:$E$181,MATCH(C5649,Products!$A$2:$A$181,0))</f>
        <v>1366.99</v>
      </c>
      <c r="I5649" s="12" t="str">
        <f aca="false">INDEX(Orders!$G$2:$G$3525,MATCH(B5649,Orders!$A$2:$A$3525,0))</f>
        <v>Delivered</v>
      </c>
      <c r="J5649" s="16" t="n">
        <f aca="false">D5649*E5649*(1-F5649/100)</f>
        <v>2179</v>
      </c>
      <c r="K5649" s="16" t="n">
        <f aca="false">D5649*H5649</f>
        <v>1366.99</v>
      </c>
      <c r="L5649" s="16" t="n">
        <f aca="false">J5649-K5649</f>
        <v>812.01</v>
      </c>
    </row>
    <row r="5650" customFormat="false" ht="15" hidden="false" customHeight="false" outlineLevel="0" collapsed="false">
      <c r="A5650" s="12" t="n">
        <v>5649</v>
      </c>
      <c r="B5650" s="12" t="n">
        <v>2978</v>
      </c>
      <c r="C5650" s="12" t="n">
        <v>179</v>
      </c>
      <c r="D5650" s="12" t="n">
        <v>1</v>
      </c>
      <c r="E5650" s="16" t="n">
        <v>129</v>
      </c>
      <c r="F5650" s="12" t="n">
        <v>15</v>
      </c>
      <c r="G5650" s="12" t="str">
        <f aca="false">INDEX(Products!$C$2:$C$181,MATCH(C5650,Products!$A$2:$A$181,0))</f>
        <v>Books &amp; Stationery</v>
      </c>
      <c r="H5650" s="16" t="n">
        <f aca="false">INDEX(Products!$E$2:$E$181,MATCH(C5650,Products!$A$2:$A$181,0))</f>
        <v>86.06</v>
      </c>
      <c r="I5650" s="12" t="str">
        <f aca="false">INDEX(Orders!$G$2:$G$3525,MATCH(B5650,Orders!$A$2:$A$3525,0))</f>
        <v>Delivered</v>
      </c>
      <c r="J5650" s="16" t="n">
        <f aca="false">D5650*E5650*(1-F5650/100)</f>
        <v>109.65</v>
      </c>
      <c r="K5650" s="16" t="n">
        <f aca="false">D5650*H5650</f>
        <v>86.06</v>
      </c>
      <c r="L5650" s="16" t="n">
        <f aca="false">J5650-K5650</f>
        <v>23.59</v>
      </c>
    </row>
    <row r="5651" customFormat="false" ht="15" hidden="false" customHeight="false" outlineLevel="0" collapsed="false">
      <c r="A5651" s="12" t="n">
        <v>5650</v>
      </c>
      <c r="B5651" s="12" t="n">
        <v>2979</v>
      </c>
      <c r="C5651" s="12" t="n">
        <v>40</v>
      </c>
      <c r="D5651" s="12" t="n">
        <v>1</v>
      </c>
      <c r="E5651" s="16" t="n">
        <v>2059</v>
      </c>
      <c r="F5651" s="12" t="n">
        <v>0</v>
      </c>
      <c r="G5651" s="12" t="str">
        <f aca="false">INDEX(Products!$C$2:$C$181,MATCH(C5651,Products!$A$2:$A$181,0))</f>
        <v>Home &amp; Kitchen</v>
      </c>
      <c r="H5651" s="16" t="n">
        <f aca="false">INDEX(Products!$E$2:$E$181,MATCH(C5651,Products!$A$2:$A$181,0))</f>
        <v>1180.16</v>
      </c>
      <c r="I5651" s="12" t="str">
        <f aca="false">INDEX(Orders!$G$2:$G$3525,MATCH(B5651,Orders!$A$2:$A$3525,0))</f>
        <v>Returned</v>
      </c>
      <c r="J5651" s="16" t="n">
        <f aca="false">D5651*E5651*(1-F5651/100)</f>
        <v>2059</v>
      </c>
      <c r="K5651" s="16" t="n">
        <f aca="false">D5651*H5651</f>
        <v>1180.16</v>
      </c>
      <c r="L5651" s="16" t="n">
        <f aca="false">J5651-K5651</f>
        <v>878.84</v>
      </c>
    </row>
    <row r="5652" customFormat="false" ht="15" hidden="false" customHeight="false" outlineLevel="0" collapsed="false">
      <c r="A5652" s="12" t="n">
        <v>5651</v>
      </c>
      <c r="B5652" s="12" t="n">
        <v>2980</v>
      </c>
      <c r="C5652" s="12" t="n">
        <v>79</v>
      </c>
      <c r="D5652" s="12" t="n">
        <v>1</v>
      </c>
      <c r="E5652" s="16" t="n">
        <v>2119</v>
      </c>
      <c r="F5652" s="12" t="n">
        <v>0</v>
      </c>
      <c r="G5652" s="12" t="str">
        <f aca="false">INDEX(Products!$C$2:$C$181,MATCH(C5652,Products!$A$2:$A$181,0))</f>
        <v>Fashion</v>
      </c>
      <c r="H5652" s="16" t="n">
        <f aca="false">INDEX(Products!$E$2:$E$181,MATCH(C5652,Products!$A$2:$A$181,0))</f>
        <v>1488.22</v>
      </c>
      <c r="I5652" s="12" t="str">
        <f aca="false">INDEX(Orders!$G$2:$G$3525,MATCH(B5652,Orders!$A$2:$A$3525,0))</f>
        <v>Delivered</v>
      </c>
      <c r="J5652" s="16" t="n">
        <f aca="false">D5652*E5652*(1-F5652/100)</f>
        <v>2119</v>
      </c>
      <c r="K5652" s="16" t="n">
        <f aca="false">D5652*H5652</f>
        <v>1488.22</v>
      </c>
      <c r="L5652" s="16" t="n">
        <f aca="false">J5652-K5652</f>
        <v>630.78</v>
      </c>
    </row>
    <row r="5653" customFormat="false" ht="15" hidden="false" customHeight="false" outlineLevel="0" collapsed="false">
      <c r="A5653" s="12" t="n">
        <v>5652</v>
      </c>
      <c r="B5653" s="12" t="n">
        <v>2980</v>
      </c>
      <c r="C5653" s="12" t="n">
        <v>33</v>
      </c>
      <c r="D5653" s="12" t="n">
        <v>1</v>
      </c>
      <c r="E5653" s="16" t="n">
        <v>1699</v>
      </c>
      <c r="F5653" s="12" t="n">
        <v>0</v>
      </c>
      <c r="G5653" s="12" t="str">
        <f aca="false">INDEX(Products!$C$2:$C$181,MATCH(C5653,Products!$A$2:$A$181,0))</f>
        <v>Home &amp; Kitchen</v>
      </c>
      <c r="H5653" s="16" t="n">
        <f aca="false">INDEX(Products!$E$2:$E$181,MATCH(C5653,Products!$A$2:$A$181,0))</f>
        <v>1118.86</v>
      </c>
      <c r="I5653" s="12" t="str">
        <f aca="false">INDEX(Orders!$G$2:$G$3525,MATCH(B5653,Orders!$A$2:$A$3525,0))</f>
        <v>Delivered</v>
      </c>
      <c r="J5653" s="16" t="n">
        <f aca="false">D5653*E5653*(1-F5653/100)</f>
        <v>1699</v>
      </c>
      <c r="K5653" s="16" t="n">
        <f aca="false">D5653*H5653</f>
        <v>1118.86</v>
      </c>
      <c r="L5653" s="16" t="n">
        <f aca="false">J5653-K5653</f>
        <v>580.14</v>
      </c>
    </row>
    <row r="5654" customFormat="false" ht="15" hidden="false" customHeight="false" outlineLevel="0" collapsed="false">
      <c r="A5654" s="12" t="n">
        <v>5653</v>
      </c>
      <c r="B5654" s="12" t="n">
        <v>2981</v>
      </c>
      <c r="C5654" s="12" t="n">
        <v>45</v>
      </c>
      <c r="D5654" s="12" t="n">
        <v>1</v>
      </c>
      <c r="E5654" s="16" t="n">
        <v>4489</v>
      </c>
      <c r="F5654" s="12" t="n">
        <v>5</v>
      </c>
      <c r="G5654" s="12" t="str">
        <f aca="false">INDEX(Products!$C$2:$C$181,MATCH(C5654,Products!$A$2:$A$181,0))</f>
        <v>Home &amp; Kitchen</v>
      </c>
      <c r="H5654" s="16" t="n">
        <f aca="false">INDEX(Products!$E$2:$E$181,MATCH(C5654,Products!$A$2:$A$181,0))</f>
        <v>2892.9</v>
      </c>
      <c r="I5654" s="12" t="str">
        <f aca="false">INDEX(Orders!$G$2:$G$3525,MATCH(B5654,Orders!$A$2:$A$3525,0))</f>
        <v>Returned</v>
      </c>
      <c r="J5654" s="16" t="n">
        <f aca="false">D5654*E5654*(1-F5654/100)</f>
        <v>4264.55</v>
      </c>
      <c r="K5654" s="16" t="n">
        <f aca="false">D5654*H5654</f>
        <v>2892.9</v>
      </c>
      <c r="L5654" s="16" t="n">
        <f aca="false">J5654-K5654</f>
        <v>1371.65</v>
      </c>
    </row>
    <row r="5655" customFormat="false" ht="15" hidden="false" customHeight="false" outlineLevel="0" collapsed="false">
      <c r="A5655" s="12" t="n">
        <v>5654</v>
      </c>
      <c r="B5655" s="12" t="n">
        <v>2981</v>
      </c>
      <c r="C5655" s="12" t="n">
        <v>87</v>
      </c>
      <c r="D5655" s="12" t="n">
        <v>1</v>
      </c>
      <c r="E5655" s="16" t="n">
        <v>1689</v>
      </c>
      <c r="F5655" s="12" t="n">
        <v>0</v>
      </c>
      <c r="G5655" s="12" t="str">
        <f aca="false">INDEX(Products!$C$2:$C$181,MATCH(C5655,Products!$A$2:$A$181,0))</f>
        <v>Fashion</v>
      </c>
      <c r="H5655" s="16" t="n">
        <f aca="false">INDEX(Products!$E$2:$E$181,MATCH(C5655,Products!$A$2:$A$181,0))</f>
        <v>1005.46</v>
      </c>
      <c r="I5655" s="12" t="str">
        <f aca="false">INDEX(Orders!$G$2:$G$3525,MATCH(B5655,Orders!$A$2:$A$3525,0))</f>
        <v>Returned</v>
      </c>
      <c r="J5655" s="16" t="n">
        <f aca="false">D5655*E5655*(1-F5655/100)</f>
        <v>1689</v>
      </c>
      <c r="K5655" s="16" t="n">
        <f aca="false">D5655*H5655</f>
        <v>1005.46</v>
      </c>
      <c r="L5655" s="16" t="n">
        <f aca="false">J5655-K5655</f>
        <v>683.54</v>
      </c>
    </row>
    <row r="5656" customFormat="false" ht="15" hidden="false" customHeight="false" outlineLevel="0" collapsed="false">
      <c r="A5656" s="12" t="n">
        <v>5655</v>
      </c>
      <c r="B5656" s="12" t="n">
        <v>2982</v>
      </c>
      <c r="C5656" s="12" t="n">
        <v>3</v>
      </c>
      <c r="D5656" s="12" t="n">
        <v>1</v>
      </c>
      <c r="E5656" s="16" t="n">
        <v>1619</v>
      </c>
      <c r="F5656" s="12" t="n">
        <v>0</v>
      </c>
      <c r="G5656" s="12" t="str">
        <f aca="false">INDEX(Products!$C$2:$C$181,MATCH(C5656,Products!$A$2:$A$181,0))</f>
        <v>Electronics</v>
      </c>
      <c r="H5656" s="16" t="n">
        <f aca="false">INDEX(Products!$E$2:$E$181,MATCH(C5656,Products!$A$2:$A$181,0))</f>
        <v>940.96</v>
      </c>
      <c r="I5656" s="12" t="str">
        <f aca="false">INDEX(Orders!$G$2:$G$3525,MATCH(B5656,Orders!$A$2:$A$3525,0))</f>
        <v>Delivered</v>
      </c>
      <c r="J5656" s="16" t="n">
        <f aca="false">D5656*E5656*(1-F5656/100)</f>
        <v>1619</v>
      </c>
      <c r="K5656" s="16" t="n">
        <f aca="false">D5656*H5656</f>
        <v>940.96</v>
      </c>
      <c r="L5656" s="16" t="n">
        <f aca="false">J5656-K5656</f>
        <v>678.04</v>
      </c>
    </row>
    <row r="5657" customFormat="false" ht="15" hidden="false" customHeight="false" outlineLevel="0" collapsed="false">
      <c r="A5657" s="12" t="n">
        <v>5656</v>
      </c>
      <c r="B5657" s="12" t="n">
        <v>2983</v>
      </c>
      <c r="C5657" s="12" t="n">
        <v>156</v>
      </c>
      <c r="D5657" s="12" t="n">
        <v>1</v>
      </c>
      <c r="E5657" s="16" t="n">
        <v>459</v>
      </c>
      <c r="F5657" s="12" t="n">
        <v>5</v>
      </c>
      <c r="G5657" s="12" t="str">
        <f aca="false">INDEX(Products!$C$2:$C$181,MATCH(C5657,Products!$A$2:$A$181,0))</f>
        <v>Books &amp; Stationery</v>
      </c>
      <c r="H5657" s="16" t="n">
        <f aca="false">INDEX(Products!$E$2:$E$181,MATCH(C5657,Products!$A$2:$A$181,0))</f>
        <v>259.65</v>
      </c>
      <c r="I5657" s="12" t="str">
        <f aca="false">INDEX(Orders!$G$2:$G$3525,MATCH(B5657,Orders!$A$2:$A$3525,0))</f>
        <v>Delivered</v>
      </c>
      <c r="J5657" s="16" t="n">
        <f aca="false">D5657*E5657*(1-F5657/100)</f>
        <v>436.05</v>
      </c>
      <c r="K5657" s="16" t="n">
        <f aca="false">D5657*H5657</f>
        <v>259.65</v>
      </c>
      <c r="L5657" s="16" t="n">
        <f aca="false">J5657-K5657</f>
        <v>176.4</v>
      </c>
    </row>
    <row r="5658" customFormat="false" ht="15" hidden="false" customHeight="false" outlineLevel="0" collapsed="false">
      <c r="A5658" s="12" t="n">
        <v>5657</v>
      </c>
      <c r="B5658" s="12" t="n">
        <v>2984</v>
      </c>
      <c r="C5658" s="12" t="n">
        <v>151</v>
      </c>
      <c r="D5658" s="12" t="n">
        <v>1</v>
      </c>
      <c r="E5658" s="16" t="n">
        <v>149</v>
      </c>
      <c r="F5658" s="12" t="n">
        <v>15</v>
      </c>
      <c r="G5658" s="12" t="str">
        <f aca="false">INDEX(Products!$C$2:$C$181,MATCH(C5658,Products!$A$2:$A$181,0))</f>
        <v>Books &amp; Stationery</v>
      </c>
      <c r="H5658" s="16" t="n">
        <f aca="false">INDEX(Products!$E$2:$E$181,MATCH(C5658,Products!$A$2:$A$181,0))</f>
        <v>97.78</v>
      </c>
      <c r="I5658" s="12" t="str">
        <f aca="false">INDEX(Orders!$G$2:$G$3525,MATCH(B5658,Orders!$A$2:$A$3525,0))</f>
        <v>Returned</v>
      </c>
      <c r="J5658" s="16" t="n">
        <f aca="false">D5658*E5658*(1-F5658/100)</f>
        <v>126.65</v>
      </c>
      <c r="K5658" s="16" t="n">
        <f aca="false">D5658*H5658</f>
        <v>97.78</v>
      </c>
      <c r="L5658" s="16" t="n">
        <f aca="false">J5658-K5658</f>
        <v>28.87</v>
      </c>
    </row>
    <row r="5659" customFormat="false" ht="15" hidden="false" customHeight="false" outlineLevel="0" collapsed="false">
      <c r="A5659" s="12" t="n">
        <v>5658</v>
      </c>
      <c r="B5659" s="12" t="n">
        <v>2985</v>
      </c>
      <c r="C5659" s="12" t="n">
        <v>79</v>
      </c>
      <c r="D5659" s="12" t="n">
        <v>3</v>
      </c>
      <c r="E5659" s="16" t="n">
        <v>2119</v>
      </c>
      <c r="F5659" s="12" t="n">
        <v>10</v>
      </c>
      <c r="G5659" s="12" t="str">
        <f aca="false">INDEX(Products!$C$2:$C$181,MATCH(C5659,Products!$A$2:$A$181,0))</f>
        <v>Fashion</v>
      </c>
      <c r="H5659" s="16" t="n">
        <f aca="false">INDEX(Products!$E$2:$E$181,MATCH(C5659,Products!$A$2:$A$181,0))</f>
        <v>1488.22</v>
      </c>
      <c r="I5659" s="12" t="str">
        <f aca="false">INDEX(Orders!$G$2:$G$3525,MATCH(B5659,Orders!$A$2:$A$3525,0))</f>
        <v>Delivered</v>
      </c>
      <c r="J5659" s="16" t="n">
        <f aca="false">D5659*E5659*(1-F5659/100)</f>
        <v>5721.3</v>
      </c>
      <c r="K5659" s="16" t="n">
        <f aca="false">D5659*H5659</f>
        <v>4464.66</v>
      </c>
      <c r="L5659" s="16" t="n">
        <f aca="false">J5659-K5659</f>
        <v>1256.64</v>
      </c>
    </row>
    <row r="5660" customFormat="false" ht="15" hidden="false" customHeight="false" outlineLevel="0" collapsed="false">
      <c r="A5660" s="12" t="n">
        <v>5659</v>
      </c>
      <c r="B5660" s="12" t="n">
        <v>2985</v>
      </c>
      <c r="C5660" s="12" t="n">
        <v>129</v>
      </c>
      <c r="D5660" s="12" t="n">
        <v>1</v>
      </c>
      <c r="E5660" s="16" t="n">
        <v>3769</v>
      </c>
      <c r="F5660" s="12" t="n">
        <v>10</v>
      </c>
      <c r="G5660" s="12" t="str">
        <f aca="false">INDEX(Products!$C$2:$C$181,MATCH(C5660,Products!$A$2:$A$181,0))</f>
        <v>Sports &amp; Fitness</v>
      </c>
      <c r="H5660" s="16" t="n">
        <f aca="false">INDEX(Products!$E$2:$E$181,MATCH(C5660,Products!$A$2:$A$181,0))</f>
        <v>2597.62</v>
      </c>
      <c r="I5660" s="12" t="str">
        <f aca="false">INDEX(Orders!$G$2:$G$3525,MATCH(B5660,Orders!$A$2:$A$3525,0))</f>
        <v>Delivered</v>
      </c>
      <c r="J5660" s="16" t="n">
        <f aca="false">D5660*E5660*(1-F5660/100)</f>
        <v>3392.1</v>
      </c>
      <c r="K5660" s="16" t="n">
        <f aca="false">D5660*H5660</f>
        <v>2597.62</v>
      </c>
      <c r="L5660" s="16" t="n">
        <f aca="false">J5660-K5660</f>
        <v>794.48</v>
      </c>
    </row>
    <row r="5661" customFormat="false" ht="15" hidden="false" customHeight="false" outlineLevel="0" collapsed="false">
      <c r="A5661" s="12" t="n">
        <v>5660</v>
      </c>
      <c r="B5661" s="12" t="n">
        <v>2985</v>
      </c>
      <c r="C5661" s="12" t="n">
        <v>4</v>
      </c>
      <c r="D5661" s="12" t="n">
        <v>1</v>
      </c>
      <c r="E5661" s="16" t="n">
        <v>1109</v>
      </c>
      <c r="F5661" s="12" t="n">
        <v>0</v>
      </c>
      <c r="G5661" s="12" t="str">
        <f aca="false">INDEX(Products!$C$2:$C$181,MATCH(C5661,Products!$A$2:$A$181,0))</f>
        <v>Electronics</v>
      </c>
      <c r="H5661" s="16" t="n">
        <f aca="false">INDEX(Products!$E$2:$E$181,MATCH(C5661,Products!$A$2:$A$181,0))</f>
        <v>802.07</v>
      </c>
      <c r="I5661" s="12" t="str">
        <f aca="false">INDEX(Orders!$G$2:$G$3525,MATCH(B5661,Orders!$A$2:$A$3525,0))</f>
        <v>Delivered</v>
      </c>
      <c r="J5661" s="16" t="n">
        <f aca="false">D5661*E5661*(1-F5661/100)</f>
        <v>1109</v>
      </c>
      <c r="K5661" s="16" t="n">
        <f aca="false">D5661*H5661</f>
        <v>802.07</v>
      </c>
      <c r="L5661" s="16" t="n">
        <f aca="false">J5661-K5661</f>
        <v>306.93</v>
      </c>
    </row>
    <row r="5662" customFormat="false" ht="15" hidden="false" customHeight="false" outlineLevel="0" collapsed="false">
      <c r="A5662" s="12" t="n">
        <v>5661</v>
      </c>
      <c r="B5662" s="12" t="n">
        <v>2986</v>
      </c>
      <c r="C5662" s="12" t="n">
        <v>66</v>
      </c>
      <c r="D5662" s="12" t="n">
        <v>1</v>
      </c>
      <c r="E5662" s="16" t="n">
        <v>1439</v>
      </c>
      <c r="F5662" s="12" t="n">
        <v>5</v>
      </c>
      <c r="G5662" s="12" t="str">
        <f aca="false">INDEX(Products!$C$2:$C$181,MATCH(C5662,Products!$A$2:$A$181,0))</f>
        <v>Fashion</v>
      </c>
      <c r="H5662" s="16" t="n">
        <f aca="false">INDEX(Products!$E$2:$E$181,MATCH(C5662,Products!$A$2:$A$181,0))</f>
        <v>855.37</v>
      </c>
      <c r="I5662" s="12" t="str">
        <f aca="false">INDEX(Orders!$G$2:$G$3525,MATCH(B5662,Orders!$A$2:$A$3525,0))</f>
        <v>Delivered</v>
      </c>
      <c r="J5662" s="16" t="n">
        <f aca="false">D5662*E5662*(1-F5662/100)</f>
        <v>1367.05</v>
      </c>
      <c r="K5662" s="16" t="n">
        <f aca="false">D5662*H5662</f>
        <v>855.37</v>
      </c>
      <c r="L5662" s="16" t="n">
        <f aca="false">J5662-K5662</f>
        <v>511.68</v>
      </c>
    </row>
    <row r="5663" customFormat="false" ht="15" hidden="false" customHeight="false" outlineLevel="0" collapsed="false">
      <c r="A5663" s="12" t="n">
        <v>5662</v>
      </c>
      <c r="B5663" s="12" t="n">
        <v>2987</v>
      </c>
      <c r="C5663" s="12" t="n">
        <v>88</v>
      </c>
      <c r="D5663" s="12" t="n">
        <v>1</v>
      </c>
      <c r="E5663" s="16" t="n">
        <v>2049</v>
      </c>
      <c r="F5663" s="12" t="n">
        <v>0</v>
      </c>
      <c r="G5663" s="12" t="str">
        <f aca="false">INDEX(Products!$C$2:$C$181,MATCH(C5663,Products!$A$2:$A$181,0))</f>
        <v>Fashion</v>
      </c>
      <c r="H5663" s="16" t="n">
        <f aca="false">INDEX(Products!$E$2:$E$181,MATCH(C5663,Products!$A$2:$A$181,0))</f>
        <v>1198.41</v>
      </c>
      <c r="I5663" s="12" t="str">
        <f aca="false">INDEX(Orders!$G$2:$G$3525,MATCH(B5663,Orders!$A$2:$A$3525,0))</f>
        <v>Returned</v>
      </c>
      <c r="J5663" s="16" t="n">
        <f aca="false">D5663*E5663*(1-F5663/100)</f>
        <v>2049</v>
      </c>
      <c r="K5663" s="16" t="n">
        <f aca="false">D5663*H5663</f>
        <v>1198.41</v>
      </c>
      <c r="L5663" s="16" t="n">
        <f aca="false">J5663-K5663</f>
        <v>850.59</v>
      </c>
    </row>
    <row r="5664" customFormat="false" ht="15" hidden="false" customHeight="false" outlineLevel="0" collapsed="false">
      <c r="A5664" s="12" t="n">
        <v>5663</v>
      </c>
      <c r="B5664" s="12" t="n">
        <v>2987</v>
      </c>
      <c r="C5664" s="12" t="n">
        <v>140</v>
      </c>
      <c r="D5664" s="12" t="n">
        <v>2</v>
      </c>
      <c r="E5664" s="16" t="n">
        <v>2889</v>
      </c>
      <c r="F5664" s="12" t="n">
        <v>0</v>
      </c>
      <c r="G5664" s="12" t="str">
        <f aca="false">INDEX(Products!$C$2:$C$181,MATCH(C5664,Products!$A$2:$A$181,0))</f>
        <v>Sports &amp; Fitness</v>
      </c>
      <c r="H5664" s="16" t="n">
        <f aca="false">INDEX(Products!$E$2:$E$181,MATCH(C5664,Products!$A$2:$A$181,0))</f>
        <v>2048.76</v>
      </c>
      <c r="I5664" s="12" t="str">
        <f aca="false">INDEX(Orders!$G$2:$G$3525,MATCH(B5664,Orders!$A$2:$A$3525,0))</f>
        <v>Returned</v>
      </c>
      <c r="J5664" s="16" t="n">
        <f aca="false">D5664*E5664*(1-F5664/100)</f>
        <v>5778</v>
      </c>
      <c r="K5664" s="16" t="n">
        <f aca="false">D5664*H5664</f>
        <v>4097.52</v>
      </c>
      <c r="L5664" s="16" t="n">
        <f aca="false">J5664-K5664</f>
        <v>1680.48</v>
      </c>
    </row>
    <row r="5665" customFormat="false" ht="15" hidden="false" customHeight="false" outlineLevel="0" collapsed="false">
      <c r="A5665" s="12" t="n">
        <v>5664</v>
      </c>
      <c r="B5665" s="12" t="n">
        <v>2987</v>
      </c>
      <c r="C5665" s="12" t="n">
        <v>173</v>
      </c>
      <c r="D5665" s="12" t="n">
        <v>1</v>
      </c>
      <c r="E5665" s="16" t="n">
        <v>429</v>
      </c>
      <c r="F5665" s="12" t="n">
        <v>0</v>
      </c>
      <c r="G5665" s="12" t="str">
        <f aca="false">INDEX(Products!$C$2:$C$181,MATCH(C5665,Products!$A$2:$A$181,0))</f>
        <v>Books &amp; Stationery</v>
      </c>
      <c r="H5665" s="16" t="n">
        <f aca="false">INDEX(Products!$E$2:$E$181,MATCH(C5665,Products!$A$2:$A$181,0))</f>
        <v>288.79</v>
      </c>
      <c r="I5665" s="12" t="str">
        <f aca="false">INDEX(Orders!$G$2:$G$3525,MATCH(B5665,Orders!$A$2:$A$3525,0))</f>
        <v>Returned</v>
      </c>
      <c r="J5665" s="16" t="n">
        <f aca="false">D5665*E5665*(1-F5665/100)</f>
        <v>429</v>
      </c>
      <c r="K5665" s="16" t="n">
        <f aca="false">D5665*H5665</f>
        <v>288.79</v>
      </c>
      <c r="L5665" s="16" t="n">
        <f aca="false">J5665-K5665</f>
        <v>140.21</v>
      </c>
    </row>
    <row r="5666" customFormat="false" ht="15" hidden="false" customHeight="false" outlineLevel="0" collapsed="false">
      <c r="A5666" s="12" t="n">
        <v>5665</v>
      </c>
      <c r="B5666" s="12" t="n">
        <v>2987</v>
      </c>
      <c r="C5666" s="12" t="n">
        <v>61</v>
      </c>
      <c r="D5666" s="12" t="n">
        <v>1</v>
      </c>
      <c r="E5666" s="16" t="n">
        <v>2489</v>
      </c>
      <c r="F5666" s="12" t="n">
        <v>15</v>
      </c>
      <c r="G5666" s="12" t="str">
        <f aca="false">INDEX(Products!$C$2:$C$181,MATCH(C5666,Products!$A$2:$A$181,0))</f>
        <v>Fashion</v>
      </c>
      <c r="H5666" s="16" t="n">
        <f aca="false">INDEX(Products!$E$2:$E$181,MATCH(C5666,Products!$A$2:$A$181,0))</f>
        <v>1815.02</v>
      </c>
      <c r="I5666" s="12" t="str">
        <f aca="false">INDEX(Orders!$G$2:$G$3525,MATCH(B5666,Orders!$A$2:$A$3525,0))</f>
        <v>Returned</v>
      </c>
      <c r="J5666" s="16" t="n">
        <f aca="false">D5666*E5666*(1-F5666/100)</f>
        <v>2115.65</v>
      </c>
      <c r="K5666" s="16" t="n">
        <f aca="false">D5666*H5666</f>
        <v>1815.02</v>
      </c>
      <c r="L5666" s="16" t="n">
        <f aca="false">J5666-K5666</f>
        <v>300.63</v>
      </c>
    </row>
    <row r="5667" customFormat="false" ht="15" hidden="false" customHeight="false" outlineLevel="0" collapsed="false">
      <c r="A5667" s="12" t="n">
        <v>5666</v>
      </c>
      <c r="B5667" s="12" t="n">
        <v>2988</v>
      </c>
      <c r="C5667" s="12" t="n">
        <v>123</v>
      </c>
      <c r="D5667" s="12" t="n">
        <v>1</v>
      </c>
      <c r="E5667" s="16" t="n">
        <v>319</v>
      </c>
      <c r="F5667" s="12" t="n">
        <v>0</v>
      </c>
      <c r="G5667" s="12" t="str">
        <f aca="false">INDEX(Products!$C$2:$C$181,MATCH(C5667,Products!$A$2:$A$181,0))</f>
        <v>Sports &amp; Fitness</v>
      </c>
      <c r="H5667" s="16" t="n">
        <f aca="false">INDEX(Products!$E$2:$E$181,MATCH(C5667,Products!$A$2:$A$181,0))</f>
        <v>234.68</v>
      </c>
      <c r="I5667" s="12" t="str">
        <f aca="false">INDEX(Orders!$G$2:$G$3525,MATCH(B5667,Orders!$A$2:$A$3525,0))</f>
        <v>Delivered</v>
      </c>
      <c r="J5667" s="16" t="n">
        <f aca="false">D5667*E5667*(1-F5667/100)</f>
        <v>319</v>
      </c>
      <c r="K5667" s="16" t="n">
        <f aca="false">D5667*H5667</f>
        <v>234.68</v>
      </c>
      <c r="L5667" s="16" t="n">
        <f aca="false">J5667-K5667</f>
        <v>84.32</v>
      </c>
    </row>
    <row r="5668" customFormat="false" ht="15" hidden="false" customHeight="false" outlineLevel="0" collapsed="false">
      <c r="A5668" s="12" t="n">
        <v>5667</v>
      </c>
      <c r="B5668" s="12" t="n">
        <v>2989</v>
      </c>
      <c r="C5668" s="12" t="n">
        <v>95</v>
      </c>
      <c r="D5668" s="12" t="n">
        <v>1</v>
      </c>
      <c r="E5668" s="16" t="n">
        <v>1029</v>
      </c>
      <c r="F5668" s="12" t="n">
        <v>5</v>
      </c>
      <c r="G5668" s="12" t="str">
        <f aca="false">INDEX(Products!$C$2:$C$181,MATCH(C5668,Products!$A$2:$A$181,0))</f>
        <v>Beauty</v>
      </c>
      <c r="H5668" s="16" t="n">
        <f aca="false">INDEX(Products!$E$2:$E$181,MATCH(C5668,Products!$A$2:$A$181,0))</f>
        <v>615.72</v>
      </c>
      <c r="I5668" s="12" t="str">
        <f aca="false">INDEX(Orders!$G$2:$G$3525,MATCH(B5668,Orders!$A$2:$A$3525,0))</f>
        <v>Cancelled</v>
      </c>
      <c r="J5668" s="16" t="n">
        <f aca="false">D5668*E5668*(1-F5668/100)</f>
        <v>977.55</v>
      </c>
      <c r="K5668" s="16" t="n">
        <f aca="false">D5668*H5668</f>
        <v>615.72</v>
      </c>
      <c r="L5668" s="16" t="n">
        <f aca="false">J5668-K5668</f>
        <v>361.83</v>
      </c>
    </row>
    <row r="5669" customFormat="false" ht="15" hidden="false" customHeight="false" outlineLevel="0" collapsed="false">
      <c r="A5669" s="12" t="n">
        <v>5668</v>
      </c>
      <c r="B5669" s="12" t="n">
        <v>2989</v>
      </c>
      <c r="C5669" s="12" t="n">
        <v>125</v>
      </c>
      <c r="D5669" s="12" t="n">
        <v>2</v>
      </c>
      <c r="E5669" s="16" t="n">
        <v>3869</v>
      </c>
      <c r="F5669" s="12" t="n">
        <v>0</v>
      </c>
      <c r="G5669" s="12" t="str">
        <f aca="false">INDEX(Products!$C$2:$C$181,MATCH(C5669,Products!$A$2:$A$181,0))</f>
        <v>Sports &amp; Fitness</v>
      </c>
      <c r="H5669" s="16" t="n">
        <f aca="false">INDEX(Products!$E$2:$E$181,MATCH(C5669,Products!$A$2:$A$181,0))</f>
        <v>2788.01</v>
      </c>
      <c r="I5669" s="12" t="str">
        <f aca="false">INDEX(Orders!$G$2:$G$3525,MATCH(B5669,Orders!$A$2:$A$3525,0))</f>
        <v>Cancelled</v>
      </c>
      <c r="J5669" s="16" t="n">
        <f aca="false">D5669*E5669*(1-F5669/100)</f>
        <v>7738</v>
      </c>
      <c r="K5669" s="16" t="n">
        <f aca="false">D5669*H5669</f>
        <v>5576.02</v>
      </c>
      <c r="L5669" s="16" t="n">
        <f aca="false">J5669-K5669</f>
        <v>2161.98</v>
      </c>
    </row>
    <row r="5670" customFormat="false" ht="15" hidden="false" customHeight="false" outlineLevel="0" collapsed="false">
      <c r="A5670" s="12" t="n">
        <v>5669</v>
      </c>
      <c r="B5670" s="12" t="n">
        <v>2990</v>
      </c>
      <c r="C5670" s="12" t="n">
        <v>26</v>
      </c>
      <c r="D5670" s="12" t="n">
        <v>1</v>
      </c>
      <c r="E5670" s="16" t="n">
        <v>5849</v>
      </c>
      <c r="F5670" s="12" t="n">
        <v>10</v>
      </c>
      <c r="G5670" s="12" t="str">
        <f aca="false">INDEX(Products!$C$2:$C$181,MATCH(C5670,Products!$A$2:$A$181,0))</f>
        <v>Electronics</v>
      </c>
      <c r="H5670" s="16" t="n">
        <f aca="false">INDEX(Products!$E$2:$E$181,MATCH(C5670,Products!$A$2:$A$181,0))</f>
        <v>4123.7</v>
      </c>
      <c r="I5670" s="12" t="str">
        <f aca="false">INDEX(Orders!$G$2:$G$3525,MATCH(B5670,Orders!$A$2:$A$3525,0))</f>
        <v>Returned</v>
      </c>
      <c r="J5670" s="16" t="n">
        <f aca="false">D5670*E5670*(1-F5670/100)</f>
        <v>5264.1</v>
      </c>
      <c r="K5670" s="16" t="n">
        <f aca="false">D5670*H5670</f>
        <v>4123.7</v>
      </c>
      <c r="L5670" s="16" t="n">
        <f aca="false">J5670-K5670</f>
        <v>1140.4</v>
      </c>
    </row>
    <row r="5671" customFormat="false" ht="15" hidden="false" customHeight="false" outlineLevel="0" collapsed="false">
      <c r="A5671" s="12" t="n">
        <v>5670</v>
      </c>
      <c r="B5671" s="12" t="n">
        <v>2990</v>
      </c>
      <c r="C5671" s="12" t="n">
        <v>82</v>
      </c>
      <c r="D5671" s="12" t="n">
        <v>1</v>
      </c>
      <c r="E5671" s="16" t="n">
        <v>2019</v>
      </c>
      <c r="F5671" s="12" t="n">
        <v>0</v>
      </c>
      <c r="G5671" s="12" t="str">
        <f aca="false">INDEX(Products!$C$2:$C$181,MATCH(C5671,Products!$A$2:$A$181,0))</f>
        <v>Fashion</v>
      </c>
      <c r="H5671" s="16" t="n">
        <f aca="false">INDEX(Products!$E$2:$E$181,MATCH(C5671,Products!$A$2:$A$181,0))</f>
        <v>1326.8</v>
      </c>
      <c r="I5671" s="12" t="str">
        <f aca="false">INDEX(Orders!$G$2:$G$3525,MATCH(B5671,Orders!$A$2:$A$3525,0))</f>
        <v>Returned</v>
      </c>
      <c r="J5671" s="16" t="n">
        <f aca="false">D5671*E5671*(1-F5671/100)</f>
        <v>2019</v>
      </c>
      <c r="K5671" s="16" t="n">
        <f aca="false">D5671*H5671</f>
        <v>1326.8</v>
      </c>
      <c r="L5671" s="16" t="n">
        <f aca="false">J5671-K5671</f>
        <v>692.2</v>
      </c>
    </row>
    <row r="5672" customFormat="false" ht="15" hidden="false" customHeight="false" outlineLevel="0" collapsed="false">
      <c r="A5672" s="12" t="n">
        <v>5671</v>
      </c>
      <c r="B5672" s="12" t="n">
        <v>2990</v>
      </c>
      <c r="C5672" s="12" t="n">
        <v>68</v>
      </c>
      <c r="D5672" s="12" t="n">
        <v>1</v>
      </c>
      <c r="E5672" s="16" t="n">
        <v>2859</v>
      </c>
      <c r="F5672" s="12" t="n">
        <v>15</v>
      </c>
      <c r="G5672" s="12" t="str">
        <f aca="false">INDEX(Products!$C$2:$C$181,MATCH(C5672,Products!$A$2:$A$181,0))</f>
        <v>Fashion</v>
      </c>
      <c r="H5672" s="16" t="n">
        <f aca="false">INDEX(Products!$E$2:$E$181,MATCH(C5672,Products!$A$2:$A$181,0))</f>
        <v>1757.26</v>
      </c>
      <c r="I5672" s="12" t="str">
        <f aca="false">INDEX(Orders!$G$2:$G$3525,MATCH(B5672,Orders!$A$2:$A$3525,0))</f>
        <v>Returned</v>
      </c>
      <c r="J5672" s="16" t="n">
        <f aca="false">D5672*E5672*(1-F5672/100)</f>
        <v>2430.15</v>
      </c>
      <c r="K5672" s="16" t="n">
        <f aca="false">D5672*H5672</f>
        <v>1757.26</v>
      </c>
      <c r="L5672" s="16" t="n">
        <f aca="false">J5672-K5672</f>
        <v>672.89</v>
      </c>
    </row>
    <row r="5673" customFormat="false" ht="15" hidden="false" customHeight="false" outlineLevel="0" collapsed="false">
      <c r="A5673" s="12" t="n">
        <v>5672</v>
      </c>
      <c r="B5673" s="12" t="n">
        <v>2991</v>
      </c>
      <c r="C5673" s="12" t="n">
        <v>15</v>
      </c>
      <c r="D5673" s="12" t="n">
        <v>1</v>
      </c>
      <c r="E5673" s="16" t="n">
        <v>3889</v>
      </c>
      <c r="F5673" s="12" t="n">
        <v>0</v>
      </c>
      <c r="G5673" s="12" t="str">
        <f aca="false">INDEX(Products!$C$2:$C$181,MATCH(C5673,Products!$A$2:$A$181,0))</f>
        <v>Electronics</v>
      </c>
      <c r="H5673" s="16" t="n">
        <f aca="false">INDEX(Products!$E$2:$E$181,MATCH(C5673,Products!$A$2:$A$181,0))</f>
        <v>2175.08</v>
      </c>
      <c r="I5673" s="12" t="str">
        <f aca="false">INDEX(Orders!$G$2:$G$3525,MATCH(B5673,Orders!$A$2:$A$3525,0))</f>
        <v>Cancelled</v>
      </c>
      <c r="J5673" s="16" t="n">
        <f aca="false">D5673*E5673*(1-F5673/100)</f>
        <v>3889</v>
      </c>
      <c r="K5673" s="16" t="n">
        <f aca="false">D5673*H5673</f>
        <v>2175.08</v>
      </c>
      <c r="L5673" s="16" t="n">
        <f aca="false">J5673-K5673</f>
        <v>1713.92</v>
      </c>
    </row>
    <row r="5674" customFormat="false" ht="15" hidden="false" customHeight="false" outlineLevel="0" collapsed="false">
      <c r="A5674" s="12" t="n">
        <v>5673</v>
      </c>
      <c r="B5674" s="12" t="n">
        <v>2991</v>
      </c>
      <c r="C5674" s="12" t="n">
        <v>7</v>
      </c>
      <c r="D5674" s="12" t="n">
        <v>1</v>
      </c>
      <c r="E5674" s="16" t="n">
        <v>5139</v>
      </c>
      <c r="F5674" s="12" t="n">
        <v>0</v>
      </c>
      <c r="G5674" s="12" t="str">
        <f aca="false">INDEX(Products!$C$2:$C$181,MATCH(C5674,Products!$A$2:$A$181,0))</f>
        <v>Electronics</v>
      </c>
      <c r="H5674" s="16" t="n">
        <f aca="false">INDEX(Products!$E$2:$E$181,MATCH(C5674,Products!$A$2:$A$181,0))</f>
        <v>3044.69</v>
      </c>
      <c r="I5674" s="12" t="str">
        <f aca="false">INDEX(Orders!$G$2:$G$3525,MATCH(B5674,Orders!$A$2:$A$3525,0))</f>
        <v>Cancelled</v>
      </c>
      <c r="J5674" s="16" t="n">
        <f aca="false">D5674*E5674*(1-F5674/100)</f>
        <v>5139</v>
      </c>
      <c r="K5674" s="16" t="n">
        <f aca="false">D5674*H5674</f>
        <v>3044.69</v>
      </c>
      <c r="L5674" s="16" t="n">
        <f aca="false">J5674-K5674</f>
        <v>2094.31</v>
      </c>
    </row>
    <row r="5675" customFormat="false" ht="15" hidden="false" customHeight="false" outlineLevel="0" collapsed="false">
      <c r="A5675" s="12" t="n">
        <v>5674</v>
      </c>
      <c r="B5675" s="12" t="n">
        <v>2992</v>
      </c>
      <c r="C5675" s="12" t="n">
        <v>64</v>
      </c>
      <c r="D5675" s="12" t="n">
        <v>1</v>
      </c>
      <c r="E5675" s="16" t="n">
        <v>2519</v>
      </c>
      <c r="F5675" s="12" t="n">
        <v>0</v>
      </c>
      <c r="G5675" s="12" t="str">
        <f aca="false">INDEX(Products!$C$2:$C$181,MATCH(C5675,Products!$A$2:$A$181,0))</f>
        <v>Fashion</v>
      </c>
      <c r="H5675" s="16" t="n">
        <f aca="false">INDEX(Products!$E$2:$E$181,MATCH(C5675,Products!$A$2:$A$181,0))</f>
        <v>1819.09</v>
      </c>
      <c r="I5675" s="12" t="str">
        <f aca="false">INDEX(Orders!$G$2:$G$3525,MATCH(B5675,Orders!$A$2:$A$3525,0))</f>
        <v>Delivered</v>
      </c>
      <c r="J5675" s="16" t="n">
        <f aca="false">D5675*E5675*(1-F5675/100)</f>
        <v>2519</v>
      </c>
      <c r="K5675" s="16" t="n">
        <f aca="false">D5675*H5675</f>
        <v>1819.09</v>
      </c>
      <c r="L5675" s="16" t="n">
        <f aca="false">J5675-K5675</f>
        <v>699.91</v>
      </c>
    </row>
    <row r="5676" customFormat="false" ht="15" hidden="false" customHeight="false" outlineLevel="0" collapsed="false">
      <c r="A5676" s="12" t="n">
        <v>5675</v>
      </c>
      <c r="B5676" s="12" t="n">
        <v>2993</v>
      </c>
      <c r="C5676" s="12" t="n">
        <v>108</v>
      </c>
      <c r="D5676" s="12" t="n">
        <v>1</v>
      </c>
      <c r="E5676" s="16" t="n">
        <v>1339</v>
      </c>
      <c r="F5676" s="12" t="n">
        <v>0</v>
      </c>
      <c r="G5676" s="12" t="str">
        <f aca="false">INDEX(Products!$C$2:$C$181,MATCH(C5676,Products!$A$2:$A$181,0))</f>
        <v>Beauty</v>
      </c>
      <c r="H5676" s="16" t="n">
        <f aca="false">INDEX(Products!$E$2:$E$181,MATCH(C5676,Products!$A$2:$A$181,0))</f>
        <v>799.99</v>
      </c>
      <c r="I5676" s="12" t="str">
        <f aca="false">INDEX(Orders!$G$2:$G$3525,MATCH(B5676,Orders!$A$2:$A$3525,0))</f>
        <v>Cancelled</v>
      </c>
      <c r="J5676" s="16" t="n">
        <f aca="false">D5676*E5676*(1-F5676/100)</f>
        <v>1339</v>
      </c>
      <c r="K5676" s="16" t="n">
        <f aca="false">D5676*H5676</f>
        <v>799.99</v>
      </c>
      <c r="L5676" s="16" t="n">
        <f aca="false">J5676-K5676</f>
        <v>539.01</v>
      </c>
    </row>
    <row r="5677" customFormat="false" ht="15" hidden="false" customHeight="false" outlineLevel="0" collapsed="false">
      <c r="A5677" s="12" t="n">
        <v>5676</v>
      </c>
      <c r="B5677" s="12" t="n">
        <v>2994</v>
      </c>
      <c r="C5677" s="12" t="n">
        <v>158</v>
      </c>
      <c r="D5677" s="12" t="n">
        <v>1</v>
      </c>
      <c r="E5677" s="16" t="n">
        <v>779</v>
      </c>
      <c r="F5677" s="12" t="n">
        <v>0</v>
      </c>
      <c r="G5677" s="12" t="str">
        <f aca="false">INDEX(Products!$C$2:$C$181,MATCH(C5677,Products!$A$2:$A$181,0))</f>
        <v>Books &amp; Stationery</v>
      </c>
      <c r="H5677" s="16" t="n">
        <f aca="false">INDEX(Products!$E$2:$E$181,MATCH(C5677,Products!$A$2:$A$181,0))</f>
        <v>536.88</v>
      </c>
      <c r="I5677" s="12" t="str">
        <f aca="false">INDEX(Orders!$G$2:$G$3525,MATCH(B5677,Orders!$A$2:$A$3525,0))</f>
        <v>Delivered</v>
      </c>
      <c r="J5677" s="16" t="n">
        <f aca="false">D5677*E5677*(1-F5677/100)</f>
        <v>779</v>
      </c>
      <c r="K5677" s="16" t="n">
        <f aca="false">D5677*H5677</f>
        <v>536.88</v>
      </c>
      <c r="L5677" s="16" t="n">
        <f aca="false">J5677-K5677</f>
        <v>242.12</v>
      </c>
    </row>
    <row r="5678" customFormat="false" ht="15" hidden="false" customHeight="false" outlineLevel="0" collapsed="false">
      <c r="A5678" s="12" t="n">
        <v>5677</v>
      </c>
      <c r="B5678" s="12" t="n">
        <v>2995</v>
      </c>
      <c r="C5678" s="12" t="n">
        <v>17</v>
      </c>
      <c r="D5678" s="12" t="n">
        <v>1</v>
      </c>
      <c r="E5678" s="16" t="n">
        <v>1149</v>
      </c>
      <c r="F5678" s="12" t="n">
        <v>0</v>
      </c>
      <c r="G5678" s="12" t="str">
        <f aca="false">INDEX(Products!$C$2:$C$181,MATCH(C5678,Products!$A$2:$A$181,0))</f>
        <v>Electronics</v>
      </c>
      <c r="H5678" s="16" t="n">
        <f aca="false">INDEX(Products!$E$2:$E$181,MATCH(C5678,Products!$A$2:$A$181,0))</f>
        <v>850</v>
      </c>
      <c r="I5678" s="12" t="str">
        <f aca="false">INDEX(Orders!$G$2:$G$3525,MATCH(B5678,Orders!$A$2:$A$3525,0))</f>
        <v>Delivered</v>
      </c>
      <c r="J5678" s="16" t="n">
        <f aca="false">D5678*E5678*(1-F5678/100)</f>
        <v>1149</v>
      </c>
      <c r="K5678" s="16" t="n">
        <f aca="false">D5678*H5678</f>
        <v>850</v>
      </c>
      <c r="L5678" s="16" t="n">
        <f aca="false">J5678-K5678</f>
        <v>299</v>
      </c>
    </row>
    <row r="5679" customFormat="false" ht="15" hidden="false" customHeight="false" outlineLevel="0" collapsed="false">
      <c r="A5679" s="12" t="n">
        <v>5678</v>
      </c>
      <c r="B5679" s="12" t="n">
        <v>2995</v>
      </c>
      <c r="C5679" s="12" t="n">
        <v>142</v>
      </c>
      <c r="D5679" s="12" t="n">
        <v>1</v>
      </c>
      <c r="E5679" s="16" t="n">
        <v>1669</v>
      </c>
      <c r="F5679" s="12" t="n">
        <v>0</v>
      </c>
      <c r="G5679" s="12" t="str">
        <f aca="false">INDEX(Products!$C$2:$C$181,MATCH(C5679,Products!$A$2:$A$181,0))</f>
        <v>Sports &amp; Fitness</v>
      </c>
      <c r="H5679" s="16" t="n">
        <f aca="false">INDEX(Products!$E$2:$E$181,MATCH(C5679,Products!$A$2:$A$181,0))</f>
        <v>949.32</v>
      </c>
      <c r="I5679" s="12" t="str">
        <f aca="false">INDEX(Orders!$G$2:$G$3525,MATCH(B5679,Orders!$A$2:$A$3525,0))</f>
        <v>Delivered</v>
      </c>
      <c r="J5679" s="16" t="n">
        <f aca="false">D5679*E5679*(1-F5679/100)</f>
        <v>1669</v>
      </c>
      <c r="K5679" s="16" t="n">
        <f aca="false">D5679*H5679</f>
        <v>949.32</v>
      </c>
      <c r="L5679" s="16" t="n">
        <f aca="false">J5679-K5679</f>
        <v>719.68</v>
      </c>
    </row>
    <row r="5680" customFormat="false" ht="15" hidden="false" customHeight="false" outlineLevel="0" collapsed="false">
      <c r="A5680" s="12" t="n">
        <v>5679</v>
      </c>
      <c r="B5680" s="12" t="n">
        <v>2996</v>
      </c>
      <c r="C5680" s="12" t="n">
        <v>70</v>
      </c>
      <c r="D5680" s="12" t="n">
        <v>1</v>
      </c>
      <c r="E5680" s="16" t="n">
        <v>1289</v>
      </c>
      <c r="F5680" s="12" t="n">
        <v>0</v>
      </c>
      <c r="G5680" s="12" t="str">
        <f aca="false">INDEX(Products!$C$2:$C$181,MATCH(C5680,Products!$A$2:$A$181,0))</f>
        <v>Fashion</v>
      </c>
      <c r="H5680" s="16" t="n">
        <f aca="false">INDEX(Products!$E$2:$E$181,MATCH(C5680,Products!$A$2:$A$181,0))</f>
        <v>959.48</v>
      </c>
      <c r="I5680" s="12" t="str">
        <f aca="false">INDEX(Orders!$G$2:$G$3525,MATCH(B5680,Orders!$A$2:$A$3525,0))</f>
        <v>Delivered</v>
      </c>
      <c r="J5680" s="16" t="n">
        <f aca="false">D5680*E5680*(1-F5680/100)</f>
        <v>1289</v>
      </c>
      <c r="K5680" s="16" t="n">
        <f aca="false">D5680*H5680</f>
        <v>959.48</v>
      </c>
      <c r="L5680" s="16" t="n">
        <f aca="false">J5680-K5680</f>
        <v>329.52</v>
      </c>
    </row>
    <row r="5681" customFormat="false" ht="15" hidden="false" customHeight="false" outlineLevel="0" collapsed="false">
      <c r="A5681" s="12" t="n">
        <v>5680</v>
      </c>
      <c r="B5681" s="12" t="n">
        <v>2997</v>
      </c>
      <c r="C5681" s="12" t="n">
        <v>151</v>
      </c>
      <c r="D5681" s="12" t="n">
        <v>1</v>
      </c>
      <c r="E5681" s="16" t="n">
        <v>149</v>
      </c>
      <c r="F5681" s="12" t="n">
        <v>5</v>
      </c>
      <c r="G5681" s="12" t="str">
        <f aca="false">INDEX(Products!$C$2:$C$181,MATCH(C5681,Products!$A$2:$A$181,0))</f>
        <v>Books &amp; Stationery</v>
      </c>
      <c r="H5681" s="16" t="n">
        <f aca="false">INDEX(Products!$E$2:$E$181,MATCH(C5681,Products!$A$2:$A$181,0))</f>
        <v>97.78</v>
      </c>
      <c r="I5681" s="12" t="str">
        <f aca="false">INDEX(Orders!$G$2:$G$3525,MATCH(B5681,Orders!$A$2:$A$3525,0))</f>
        <v>Delivered</v>
      </c>
      <c r="J5681" s="16" t="n">
        <f aca="false">D5681*E5681*(1-F5681/100)</f>
        <v>141.55</v>
      </c>
      <c r="K5681" s="16" t="n">
        <f aca="false">D5681*H5681</f>
        <v>97.78</v>
      </c>
      <c r="L5681" s="16" t="n">
        <f aca="false">J5681-K5681</f>
        <v>43.77</v>
      </c>
    </row>
    <row r="5682" customFormat="false" ht="15" hidden="false" customHeight="false" outlineLevel="0" collapsed="false">
      <c r="A5682" s="12" t="n">
        <v>5681</v>
      </c>
      <c r="B5682" s="12" t="n">
        <v>2997</v>
      </c>
      <c r="C5682" s="12" t="n">
        <v>27</v>
      </c>
      <c r="D5682" s="12" t="n">
        <v>1</v>
      </c>
      <c r="E5682" s="16" t="n">
        <v>5699</v>
      </c>
      <c r="F5682" s="12" t="n">
        <v>0</v>
      </c>
      <c r="G5682" s="12" t="str">
        <f aca="false">INDEX(Products!$C$2:$C$181,MATCH(C5682,Products!$A$2:$A$181,0))</f>
        <v>Electronics</v>
      </c>
      <c r="H5682" s="16" t="n">
        <f aca="false">INDEX(Products!$E$2:$E$181,MATCH(C5682,Products!$A$2:$A$181,0))</f>
        <v>4154.37</v>
      </c>
      <c r="I5682" s="12" t="str">
        <f aca="false">INDEX(Orders!$G$2:$G$3525,MATCH(B5682,Orders!$A$2:$A$3525,0))</f>
        <v>Delivered</v>
      </c>
      <c r="J5682" s="16" t="n">
        <f aca="false">D5682*E5682*(1-F5682/100)</f>
        <v>5699</v>
      </c>
      <c r="K5682" s="16" t="n">
        <f aca="false">D5682*H5682</f>
        <v>4154.37</v>
      </c>
      <c r="L5682" s="16" t="n">
        <f aca="false">J5682-K5682</f>
        <v>1544.63</v>
      </c>
    </row>
    <row r="5683" customFormat="false" ht="15" hidden="false" customHeight="false" outlineLevel="0" collapsed="false">
      <c r="A5683" s="12" t="n">
        <v>5682</v>
      </c>
      <c r="B5683" s="12" t="n">
        <v>2998</v>
      </c>
      <c r="C5683" s="12" t="n">
        <v>27</v>
      </c>
      <c r="D5683" s="12" t="n">
        <v>1</v>
      </c>
      <c r="E5683" s="16" t="n">
        <v>5699</v>
      </c>
      <c r="F5683" s="12" t="n">
        <v>10</v>
      </c>
      <c r="G5683" s="12" t="str">
        <f aca="false">INDEX(Products!$C$2:$C$181,MATCH(C5683,Products!$A$2:$A$181,0))</f>
        <v>Electronics</v>
      </c>
      <c r="H5683" s="16" t="n">
        <f aca="false">INDEX(Products!$E$2:$E$181,MATCH(C5683,Products!$A$2:$A$181,0))</f>
        <v>4154.37</v>
      </c>
      <c r="I5683" s="12" t="str">
        <f aca="false">INDEX(Orders!$G$2:$G$3525,MATCH(B5683,Orders!$A$2:$A$3525,0))</f>
        <v>Delivered</v>
      </c>
      <c r="J5683" s="16" t="n">
        <f aca="false">D5683*E5683*(1-F5683/100)</f>
        <v>5129.1</v>
      </c>
      <c r="K5683" s="16" t="n">
        <f aca="false">D5683*H5683</f>
        <v>4154.37</v>
      </c>
      <c r="L5683" s="16" t="n">
        <f aca="false">J5683-K5683</f>
        <v>974.730000000001</v>
      </c>
    </row>
    <row r="5684" customFormat="false" ht="15" hidden="false" customHeight="false" outlineLevel="0" collapsed="false">
      <c r="A5684" s="12" t="n">
        <v>5683</v>
      </c>
      <c r="B5684" s="12" t="n">
        <v>2999</v>
      </c>
      <c r="C5684" s="12" t="n">
        <v>133</v>
      </c>
      <c r="D5684" s="12" t="n">
        <v>1</v>
      </c>
      <c r="E5684" s="16" t="n">
        <v>3549</v>
      </c>
      <c r="F5684" s="12" t="n">
        <v>5</v>
      </c>
      <c r="G5684" s="12" t="str">
        <f aca="false">INDEX(Products!$C$2:$C$181,MATCH(C5684,Products!$A$2:$A$181,0))</f>
        <v>Sports &amp; Fitness</v>
      </c>
      <c r="H5684" s="16" t="n">
        <f aca="false">INDEX(Products!$E$2:$E$181,MATCH(C5684,Products!$A$2:$A$181,0))</f>
        <v>2477.75</v>
      </c>
      <c r="I5684" s="12" t="str">
        <f aca="false">INDEX(Orders!$G$2:$G$3525,MATCH(B5684,Orders!$A$2:$A$3525,0))</f>
        <v>Returned</v>
      </c>
      <c r="J5684" s="16" t="n">
        <f aca="false">D5684*E5684*(1-F5684/100)</f>
        <v>3371.55</v>
      </c>
      <c r="K5684" s="16" t="n">
        <f aca="false">D5684*H5684</f>
        <v>2477.75</v>
      </c>
      <c r="L5684" s="16" t="n">
        <f aca="false">J5684-K5684</f>
        <v>893.8</v>
      </c>
    </row>
    <row r="5685" customFormat="false" ht="15" hidden="false" customHeight="false" outlineLevel="0" collapsed="false">
      <c r="A5685" s="12" t="n">
        <v>5684</v>
      </c>
      <c r="B5685" s="12" t="n">
        <v>2999</v>
      </c>
      <c r="C5685" s="12" t="n">
        <v>160</v>
      </c>
      <c r="D5685" s="12" t="n">
        <v>1</v>
      </c>
      <c r="E5685" s="16" t="n">
        <v>229</v>
      </c>
      <c r="F5685" s="12" t="n">
        <v>0</v>
      </c>
      <c r="G5685" s="12" t="str">
        <f aca="false">INDEX(Products!$C$2:$C$181,MATCH(C5685,Products!$A$2:$A$181,0))</f>
        <v>Books &amp; Stationery</v>
      </c>
      <c r="H5685" s="16" t="n">
        <f aca="false">INDEX(Products!$E$2:$E$181,MATCH(C5685,Products!$A$2:$A$181,0))</f>
        <v>137.41</v>
      </c>
      <c r="I5685" s="12" t="str">
        <f aca="false">INDEX(Orders!$G$2:$G$3525,MATCH(B5685,Orders!$A$2:$A$3525,0))</f>
        <v>Returned</v>
      </c>
      <c r="J5685" s="16" t="n">
        <f aca="false">D5685*E5685*(1-F5685/100)</f>
        <v>229</v>
      </c>
      <c r="K5685" s="16" t="n">
        <f aca="false">D5685*H5685</f>
        <v>137.41</v>
      </c>
      <c r="L5685" s="16" t="n">
        <f aca="false">J5685-K5685</f>
        <v>91.59</v>
      </c>
    </row>
    <row r="5686" customFormat="false" ht="15" hidden="false" customHeight="false" outlineLevel="0" collapsed="false">
      <c r="A5686" s="12" t="n">
        <v>5685</v>
      </c>
      <c r="B5686" s="12" t="n">
        <v>2999</v>
      </c>
      <c r="C5686" s="12" t="n">
        <v>1</v>
      </c>
      <c r="D5686" s="12" t="n">
        <v>1</v>
      </c>
      <c r="E5686" s="16" t="n">
        <v>2759</v>
      </c>
      <c r="F5686" s="12" t="n">
        <v>0</v>
      </c>
      <c r="G5686" s="12" t="str">
        <f aca="false">INDEX(Products!$C$2:$C$181,MATCH(C5686,Products!$A$2:$A$181,0))</f>
        <v>Electronics</v>
      </c>
      <c r="H5686" s="16" t="n">
        <f aca="false">INDEX(Products!$E$2:$E$181,MATCH(C5686,Products!$A$2:$A$181,0))</f>
        <v>2042.05</v>
      </c>
      <c r="I5686" s="12" t="str">
        <f aca="false">INDEX(Orders!$G$2:$G$3525,MATCH(B5686,Orders!$A$2:$A$3525,0))</f>
        <v>Returned</v>
      </c>
      <c r="J5686" s="16" t="n">
        <f aca="false">D5686*E5686*(1-F5686/100)</f>
        <v>2759</v>
      </c>
      <c r="K5686" s="16" t="n">
        <f aca="false">D5686*H5686</f>
        <v>2042.05</v>
      </c>
      <c r="L5686" s="16" t="n">
        <f aca="false">J5686-K5686</f>
        <v>716.95</v>
      </c>
    </row>
    <row r="5687" customFormat="false" ht="15" hidden="false" customHeight="false" outlineLevel="0" collapsed="false">
      <c r="A5687" s="12" t="n">
        <v>5686</v>
      </c>
      <c r="B5687" s="12" t="n">
        <v>3000</v>
      </c>
      <c r="C5687" s="12" t="n">
        <v>7</v>
      </c>
      <c r="D5687" s="12" t="n">
        <v>1</v>
      </c>
      <c r="E5687" s="16" t="n">
        <v>5139</v>
      </c>
      <c r="F5687" s="12" t="n">
        <v>0</v>
      </c>
      <c r="G5687" s="12" t="str">
        <f aca="false">INDEX(Products!$C$2:$C$181,MATCH(C5687,Products!$A$2:$A$181,0))</f>
        <v>Electronics</v>
      </c>
      <c r="H5687" s="16" t="n">
        <f aca="false">INDEX(Products!$E$2:$E$181,MATCH(C5687,Products!$A$2:$A$181,0))</f>
        <v>3044.69</v>
      </c>
      <c r="I5687" s="12" t="str">
        <f aca="false">INDEX(Orders!$G$2:$G$3525,MATCH(B5687,Orders!$A$2:$A$3525,0))</f>
        <v>Delivered</v>
      </c>
      <c r="J5687" s="16" t="n">
        <f aca="false">D5687*E5687*(1-F5687/100)</f>
        <v>5139</v>
      </c>
      <c r="K5687" s="16" t="n">
        <f aca="false">D5687*H5687</f>
        <v>3044.69</v>
      </c>
      <c r="L5687" s="16" t="n">
        <f aca="false">J5687-K5687</f>
        <v>2094.31</v>
      </c>
    </row>
    <row r="5688" customFormat="false" ht="15" hidden="false" customHeight="false" outlineLevel="0" collapsed="false">
      <c r="A5688" s="12" t="n">
        <v>5687</v>
      </c>
      <c r="B5688" s="12" t="n">
        <v>3000</v>
      </c>
      <c r="C5688" s="12" t="n">
        <v>70</v>
      </c>
      <c r="D5688" s="12" t="n">
        <v>1</v>
      </c>
      <c r="E5688" s="16" t="n">
        <v>1289</v>
      </c>
      <c r="F5688" s="12" t="n">
        <v>0</v>
      </c>
      <c r="G5688" s="12" t="str">
        <f aca="false">INDEX(Products!$C$2:$C$181,MATCH(C5688,Products!$A$2:$A$181,0))</f>
        <v>Fashion</v>
      </c>
      <c r="H5688" s="16" t="n">
        <f aca="false">INDEX(Products!$E$2:$E$181,MATCH(C5688,Products!$A$2:$A$181,0))</f>
        <v>959.48</v>
      </c>
      <c r="I5688" s="12" t="str">
        <f aca="false">INDEX(Orders!$G$2:$G$3525,MATCH(B5688,Orders!$A$2:$A$3525,0))</f>
        <v>Delivered</v>
      </c>
      <c r="J5688" s="16" t="n">
        <f aca="false">D5688*E5688*(1-F5688/100)</f>
        <v>1289</v>
      </c>
      <c r="K5688" s="16" t="n">
        <f aca="false">D5688*H5688</f>
        <v>959.48</v>
      </c>
      <c r="L5688" s="16" t="n">
        <f aca="false">J5688-K5688</f>
        <v>329.52</v>
      </c>
    </row>
    <row r="5689" customFormat="false" ht="15" hidden="false" customHeight="false" outlineLevel="0" collapsed="false">
      <c r="A5689" s="12" t="n">
        <v>5688</v>
      </c>
      <c r="B5689" s="12" t="n">
        <v>3001</v>
      </c>
      <c r="C5689" s="12" t="n">
        <v>45</v>
      </c>
      <c r="D5689" s="12" t="n">
        <v>1</v>
      </c>
      <c r="E5689" s="16" t="n">
        <v>4489</v>
      </c>
      <c r="F5689" s="12" t="n">
        <v>0</v>
      </c>
      <c r="G5689" s="12" t="str">
        <f aca="false">INDEX(Products!$C$2:$C$181,MATCH(C5689,Products!$A$2:$A$181,0))</f>
        <v>Home &amp; Kitchen</v>
      </c>
      <c r="H5689" s="16" t="n">
        <f aca="false">INDEX(Products!$E$2:$E$181,MATCH(C5689,Products!$A$2:$A$181,0))</f>
        <v>2892.9</v>
      </c>
      <c r="I5689" s="12" t="str">
        <f aca="false">INDEX(Orders!$G$2:$G$3525,MATCH(B5689,Orders!$A$2:$A$3525,0))</f>
        <v>Delivered</v>
      </c>
      <c r="J5689" s="16" t="n">
        <f aca="false">D5689*E5689*(1-F5689/100)</f>
        <v>4489</v>
      </c>
      <c r="K5689" s="16" t="n">
        <f aca="false">D5689*H5689</f>
        <v>2892.9</v>
      </c>
      <c r="L5689" s="16" t="n">
        <f aca="false">J5689-K5689</f>
        <v>1596.1</v>
      </c>
    </row>
    <row r="5690" customFormat="false" ht="15" hidden="false" customHeight="false" outlineLevel="0" collapsed="false">
      <c r="A5690" s="12" t="n">
        <v>5689</v>
      </c>
      <c r="B5690" s="12" t="n">
        <v>3001</v>
      </c>
      <c r="C5690" s="12" t="n">
        <v>120</v>
      </c>
      <c r="D5690" s="12" t="n">
        <v>1</v>
      </c>
      <c r="E5690" s="16" t="n">
        <v>1229</v>
      </c>
      <c r="F5690" s="12" t="n">
        <v>10</v>
      </c>
      <c r="G5690" s="12" t="str">
        <f aca="false">INDEX(Products!$C$2:$C$181,MATCH(C5690,Products!$A$2:$A$181,0))</f>
        <v>Beauty</v>
      </c>
      <c r="H5690" s="16" t="n">
        <f aca="false">INDEX(Products!$E$2:$E$181,MATCH(C5690,Products!$A$2:$A$181,0))</f>
        <v>719.48</v>
      </c>
      <c r="I5690" s="12" t="str">
        <f aca="false">INDEX(Orders!$G$2:$G$3525,MATCH(B5690,Orders!$A$2:$A$3525,0))</f>
        <v>Delivered</v>
      </c>
      <c r="J5690" s="16" t="n">
        <f aca="false">D5690*E5690*(1-F5690/100)</f>
        <v>1106.1</v>
      </c>
      <c r="K5690" s="16" t="n">
        <f aca="false">D5690*H5690</f>
        <v>719.48</v>
      </c>
      <c r="L5690" s="16" t="n">
        <f aca="false">J5690-K5690</f>
        <v>386.62</v>
      </c>
    </row>
    <row r="5691" customFormat="false" ht="15" hidden="false" customHeight="false" outlineLevel="0" collapsed="false">
      <c r="A5691" s="12" t="n">
        <v>5690</v>
      </c>
      <c r="B5691" s="12" t="n">
        <v>3002</v>
      </c>
      <c r="C5691" s="12" t="n">
        <v>49</v>
      </c>
      <c r="D5691" s="12" t="n">
        <v>1</v>
      </c>
      <c r="E5691" s="16" t="n">
        <v>2809</v>
      </c>
      <c r="F5691" s="12" t="n">
        <v>0</v>
      </c>
      <c r="G5691" s="12" t="str">
        <f aca="false">INDEX(Products!$C$2:$C$181,MATCH(C5691,Products!$A$2:$A$181,0))</f>
        <v>Home &amp; Kitchen</v>
      </c>
      <c r="H5691" s="16" t="n">
        <f aca="false">INDEX(Products!$E$2:$E$181,MATCH(C5691,Products!$A$2:$A$181,0))</f>
        <v>1785.14</v>
      </c>
      <c r="I5691" s="12" t="str">
        <f aca="false">INDEX(Orders!$G$2:$G$3525,MATCH(B5691,Orders!$A$2:$A$3525,0))</f>
        <v>Delivered</v>
      </c>
      <c r="J5691" s="16" t="n">
        <f aca="false">D5691*E5691*(1-F5691/100)</f>
        <v>2809</v>
      </c>
      <c r="K5691" s="16" t="n">
        <f aca="false">D5691*H5691</f>
        <v>1785.14</v>
      </c>
      <c r="L5691" s="16" t="n">
        <f aca="false">J5691-K5691</f>
        <v>1023.86</v>
      </c>
    </row>
    <row r="5692" customFormat="false" ht="15" hidden="false" customHeight="false" outlineLevel="0" collapsed="false">
      <c r="A5692" s="12" t="n">
        <v>5691</v>
      </c>
      <c r="B5692" s="12" t="n">
        <v>3002</v>
      </c>
      <c r="C5692" s="12" t="n">
        <v>170</v>
      </c>
      <c r="D5692" s="12" t="n">
        <v>1</v>
      </c>
      <c r="E5692" s="16" t="n">
        <v>489</v>
      </c>
      <c r="F5692" s="12" t="n">
        <v>0</v>
      </c>
      <c r="G5692" s="12" t="str">
        <f aca="false">INDEX(Products!$C$2:$C$181,MATCH(C5692,Products!$A$2:$A$181,0))</f>
        <v>Books &amp; Stationery</v>
      </c>
      <c r="H5692" s="16" t="n">
        <f aca="false">INDEX(Products!$E$2:$E$181,MATCH(C5692,Products!$A$2:$A$181,0))</f>
        <v>278.52</v>
      </c>
      <c r="I5692" s="12" t="str">
        <f aca="false">INDEX(Orders!$G$2:$G$3525,MATCH(B5692,Orders!$A$2:$A$3525,0))</f>
        <v>Delivered</v>
      </c>
      <c r="J5692" s="16" t="n">
        <f aca="false">D5692*E5692*(1-F5692/100)</f>
        <v>489</v>
      </c>
      <c r="K5692" s="16" t="n">
        <f aca="false">D5692*H5692</f>
        <v>278.52</v>
      </c>
      <c r="L5692" s="16" t="n">
        <f aca="false">J5692-K5692</f>
        <v>210.48</v>
      </c>
    </row>
    <row r="5693" customFormat="false" ht="15" hidden="false" customHeight="false" outlineLevel="0" collapsed="false">
      <c r="A5693" s="12" t="n">
        <v>5692</v>
      </c>
      <c r="B5693" s="12" t="n">
        <v>3002</v>
      </c>
      <c r="C5693" s="12" t="n">
        <v>22</v>
      </c>
      <c r="D5693" s="12" t="n">
        <v>1</v>
      </c>
      <c r="E5693" s="16" t="n">
        <v>989</v>
      </c>
      <c r="F5693" s="12" t="n">
        <v>10</v>
      </c>
      <c r="G5693" s="12" t="str">
        <f aca="false">INDEX(Products!$C$2:$C$181,MATCH(C5693,Products!$A$2:$A$181,0))</f>
        <v>Electronics</v>
      </c>
      <c r="H5693" s="16" t="n">
        <f aca="false">INDEX(Products!$E$2:$E$181,MATCH(C5693,Products!$A$2:$A$181,0))</f>
        <v>723.81</v>
      </c>
      <c r="I5693" s="12" t="str">
        <f aca="false">INDEX(Orders!$G$2:$G$3525,MATCH(B5693,Orders!$A$2:$A$3525,0))</f>
        <v>Delivered</v>
      </c>
      <c r="J5693" s="16" t="n">
        <f aca="false">D5693*E5693*(1-F5693/100)</f>
        <v>890.1</v>
      </c>
      <c r="K5693" s="16" t="n">
        <f aca="false">D5693*H5693</f>
        <v>723.81</v>
      </c>
      <c r="L5693" s="16" t="n">
        <f aca="false">J5693-K5693</f>
        <v>166.29</v>
      </c>
    </row>
    <row r="5694" customFormat="false" ht="15" hidden="false" customHeight="false" outlineLevel="0" collapsed="false">
      <c r="A5694" s="12" t="n">
        <v>5693</v>
      </c>
      <c r="B5694" s="12" t="n">
        <v>3003</v>
      </c>
      <c r="C5694" s="12" t="n">
        <v>83</v>
      </c>
      <c r="D5694" s="12" t="n">
        <v>1</v>
      </c>
      <c r="E5694" s="16" t="n">
        <v>549</v>
      </c>
      <c r="F5694" s="12" t="n">
        <v>0</v>
      </c>
      <c r="G5694" s="12" t="str">
        <f aca="false">INDEX(Products!$C$2:$C$181,MATCH(C5694,Products!$A$2:$A$181,0))</f>
        <v>Fashion</v>
      </c>
      <c r="H5694" s="16" t="n">
        <f aca="false">INDEX(Products!$E$2:$E$181,MATCH(C5694,Products!$A$2:$A$181,0))</f>
        <v>393.67</v>
      </c>
      <c r="I5694" s="12" t="str">
        <f aca="false">INDEX(Orders!$G$2:$G$3525,MATCH(B5694,Orders!$A$2:$A$3525,0))</f>
        <v>Delivered</v>
      </c>
      <c r="J5694" s="16" t="n">
        <f aca="false">D5694*E5694*(1-F5694/100)</f>
        <v>549</v>
      </c>
      <c r="K5694" s="16" t="n">
        <f aca="false">D5694*H5694</f>
        <v>393.67</v>
      </c>
      <c r="L5694" s="16" t="n">
        <f aca="false">J5694-K5694</f>
        <v>155.33</v>
      </c>
    </row>
    <row r="5695" customFormat="false" ht="15" hidden="false" customHeight="false" outlineLevel="0" collapsed="false">
      <c r="A5695" s="12" t="n">
        <v>5694</v>
      </c>
      <c r="B5695" s="12" t="n">
        <v>3003</v>
      </c>
      <c r="C5695" s="12" t="n">
        <v>50</v>
      </c>
      <c r="D5695" s="12" t="n">
        <v>1</v>
      </c>
      <c r="E5695" s="16" t="n">
        <v>529</v>
      </c>
      <c r="F5695" s="12" t="n">
        <v>0</v>
      </c>
      <c r="G5695" s="12" t="str">
        <f aca="false">INDEX(Products!$C$2:$C$181,MATCH(C5695,Products!$A$2:$A$181,0))</f>
        <v>Home &amp; Kitchen</v>
      </c>
      <c r="H5695" s="16" t="n">
        <f aca="false">INDEX(Products!$E$2:$E$181,MATCH(C5695,Products!$A$2:$A$181,0))</f>
        <v>302.36</v>
      </c>
      <c r="I5695" s="12" t="str">
        <f aca="false">INDEX(Orders!$G$2:$G$3525,MATCH(B5695,Orders!$A$2:$A$3525,0))</f>
        <v>Delivered</v>
      </c>
      <c r="J5695" s="16" t="n">
        <f aca="false">D5695*E5695*(1-F5695/100)</f>
        <v>529</v>
      </c>
      <c r="K5695" s="16" t="n">
        <f aca="false">D5695*H5695</f>
        <v>302.36</v>
      </c>
      <c r="L5695" s="16" t="n">
        <f aca="false">J5695-K5695</f>
        <v>226.64</v>
      </c>
    </row>
    <row r="5696" customFormat="false" ht="15" hidden="false" customHeight="false" outlineLevel="0" collapsed="false">
      <c r="A5696" s="12" t="n">
        <v>5695</v>
      </c>
      <c r="B5696" s="12" t="n">
        <v>3004</v>
      </c>
      <c r="C5696" s="12" t="n">
        <v>165</v>
      </c>
      <c r="D5696" s="12" t="n">
        <v>1</v>
      </c>
      <c r="E5696" s="16" t="n">
        <v>449</v>
      </c>
      <c r="F5696" s="12" t="n">
        <v>0</v>
      </c>
      <c r="G5696" s="12" t="str">
        <f aca="false">INDEX(Products!$C$2:$C$181,MATCH(C5696,Products!$A$2:$A$181,0))</f>
        <v>Books &amp; Stationery</v>
      </c>
      <c r="H5696" s="16" t="n">
        <f aca="false">INDEX(Products!$E$2:$E$181,MATCH(C5696,Products!$A$2:$A$181,0))</f>
        <v>269.2</v>
      </c>
      <c r="I5696" s="12" t="str">
        <f aca="false">INDEX(Orders!$G$2:$G$3525,MATCH(B5696,Orders!$A$2:$A$3525,0))</f>
        <v>Delivered</v>
      </c>
      <c r="J5696" s="16" t="n">
        <f aca="false">D5696*E5696*(1-F5696/100)</f>
        <v>449</v>
      </c>
      <c r="K5696" s="16" t="n">
        <f aca="false">D5696*H5696</f>
        <v>269.2</v>
      </c>
      <c r="L5696" s="16" t="n">
        <f aca="false">J5696-K5696</f>
        <v>179.8</v>
      </c>
    </row>
    <row r="5697" customFormat="false" ht="15" hidden="false" customHeight="false" outlineLevel="0" collapsed="false">
      <c r="A5697" s="12" t="n">
        <v>5696</v>
      </c>
      <c r="B5697" s="12" t="n">
        <v>3004</v>
      </c>
      <c r="C5697" s="12" t="n">
        <v>1</v>
      </c>
      <c r="D5697" s="12" t="n">
        <v>2</v>
      </c>
      <c r="E5697" s="16" t="n">
        <v>2759</v>
      </c>
      <c r="F5697" s="12" t="n">
        <v>0</v>
      </c>
      <c r="G5697" s="12" t="str">
        <f aca="false">INDEX(Products!$C$2:$C$181,MATCH(C5697,Products!$A$2:$A$181,0))</f>
        <v>Electronics</v>
      </c>
      <c r="H5697" s="16" t="n">
        <f aca="false">INDEX(Products!$E$2:$E$181,MATCH(C5697,Products!$A$2:$A$181,0))</f>
        <v>2042.05</v>
      </c>
      <c r="I5697" s="12" t="str">
        <f aca="false">INDEX(Orders!$G$2:$G$3525,MATCH(B5697,Orders!$A$2:$A$3525,0))</f>
        <v>Delivered</v>
      </c>
      <c r="J5697" s="16" t="n">
        <f aca="false">D5697*E5697*(1-F5697/100)</f>
        <v>5518</v>
      </c>
      <c r="K5697" s="16" t="n">
        <f aca="false">D5697*H5697</f>
        <v>4084.1</v>
      </c>
      <c r="L5697" s="16" t="n">
        <f aca="false">J5697-K5697</f>
        <v>1433.9</v>
      </c>
    </row>
    <row r="5698" customFormat="false" ht="15" hidden="false" customHeight="false" outlineLevel="0" collapsed="false">
      <c r="A5698" s="12" t="n">
        <v>5697</v>
      </c>
      <c r="B5698" s="12" t="n">
        <v>3004</v>
      </c>
      <c r="C5698" s="12" t="n">
        <v>81</v>
      </c>
      <c r="D5698" s="12" t="n">
        <v>1</v>
      </c>
      <c r="E5698" s="16" t="n">
        <v>1299</v>
      </c>
      <c r="F5698" s="12" t="n">
        <v>10</v>
      </c>
      <c r="G5698" s="12" t="str">
        <f aca="false">INDEX(Products!$C$2:$C$181,MATCH(C5698,Products!$A$2:$A$181,0))</f>
        <v>Fashion</v>
      </c>
      <c r="H5698" s="16" t="n">
        <f aca="false">INDEX(Products!$E$2:$E$181,MATCH(C5698,Products!$A$2:$A$181,0))</f>
        <v>878.72</v>
      </c>
      <c r="I5698" s="12" t="str">
        <f aca="false">INDEX(Orders!$G$2:$G$3525,MATCH(B5698,Orders!$A$2:$A$3525,0))</f>
        <v>Delivered</v>
      </c>
      <c r="J5698" s="16" t="n">
        <f aca="false">D5698*E5698*(1-F5698/100)</f>
        <v>1169.1</v>
      </c>
      <c r="K5698" s="16" t="n">
        <f aca="false">D5698*H5698</f>
        <v>878.72</v>
      </c>
      <c r="L5698" s="16" t="n">
        <f aca="false">J5698-K5698</f>
        <v>290.38</v>
      </c>
    </row>
    <row r="5699" customFormat="false" ht="15" hidden="false" customHeight="false" outlineLevel="0" collapsed="false">
      <c r="A5699" s="12" t="n">
        <v>5698</v>
      </c>
      <c r="B5699" s="12" t="n">
        <v>3005</v>
      </c>
      <c r="C5699" s="12" t="n">
        <v>4</v>
      </c>
      <c r="D5699" s="12" t="n">
        <v>1</v>
      </c>
      <c r="E5699" s="16" t="n">
        <v>1109</v>
      </c>
      <c r="F5699" s="12" t="n">
        <v>5</v>
      </c>
      <c r="G5699" s="12" t="str">
        <f aca="false">INDEX(Products!$C$2:$C$181,MATCH(C5699,Products!$A$2:$A$181,0))</f>
        <v>Electronics</v>
      </c>
      <c r="H5699" s="16" t="n">
        <f aca="false">INDEX(Products!$E$2:$E$181,MATCH(C5699,Products!$A$2:$A$181,0))</f>
        <v>802.07</v>
      </c>
      <c r="I5699" s="12" t="str">
        <f aca="false">INDEX(Orders!$G$2:$G$3525,MATCH(B5699,Orders!$A$2:$A$3525,0))</f>
        <v>Returned</v>
      </c>
      <c r="J5699" s="16" t="n">
        <f aca="false">D5699*E5699*(1-F5699/100)</f>
        <v>1053.55</v>
      </c>
      <c r="K5699" s="16" t="n">
        <f aca="false">D5699*H5699</f>
        <v>802.07</v>
      </c>
      <c r="L5699" s="16" t="n">
        <f aca="false">J5699-K5699</f>
        <v>251.48</v>
      </c>
    </row>
    <row r="5700" customFormat="false" ht="15" hidden="false" customHeight="false" outlineLevel="0" collapsed="false">
      <c r="A5700" s="12" t="n">
        <v>5699</v>
      </c>
      <c r="B5700" s="12" t="n">
        <v>3006</v>
      </c>
      <c r="C5700" s="12" t="n">
        <v>58</v>
      </c>
      <c r="D5700" s="12" t="n">
        <v>1</v>
      </c>
      <c r="E5700" s="16" t="n">
        <v>3319</v>
      </c>
      <c r="F5700" s="12" t="n">
        <v>5</v>
      </c>
      <c r="G5700" s="12" t="str">
        <f aca="false">INDEX(Products!$C$2:$C$181,MATCH(C5700,Products!$A$2:$A$181,0))</f>
        <v>Home &amp; Kitchen</v>
      </c>
      <c r="H5700" s="16" t="n">
        <f aca="false">INDEX(Products!$E$2:$E$181,MATCH(C5700,Products!$A$2:$A$181,0))</f>
        <v>2403.93</v>
      </c>
      <c r="I5700" s="12" t="str">
        <f aca="false">INDEX(Orders!$G$2:$G$3525,MATCH(B5700,Orders!$A$2:$A$3525,0))</f>
        <v>Delivered</v>
      </c>
      <c r="J5700" s="16" t="n">
        <f aca="false">D5700*E5700*(1-F5700/100)</f>
        <v>3153.05</v>
      </c>
      <c r="K5700" s="16" t="n">
        <f aca="false">D5700*H5700</f>
        <v>2403.93</v>
      </c>
      <c r="L5700" s="16" t="n">
        <f aca="false">J5700-K5700</f>
        <v>749.12</v>
      </c>
    </row>
    <row r="5701" customFormat="false" ht="15" hidden="false" customHeight="false" outlineLevel="0" collapsed="false">
      <c r="A5701" s="12" t="n">
        <v>5700</v>
      </c>
      <c r="B5701" s="12" t="n">
        <v>3006</v>
      </c>
      <c r="C5701" s="12" t="n">
        <v>43</v>
      </c>
      <c r="D5701" s="12" t="n">
        <v>1</v>
      </c>
      <c r="E5701" s="16" t="n">
        <v>1839</v>
      </c>
      <c r="F5701" s="12" t="n">
        <v>0</v>
      </c>
      <c r="G5701" s="12" t="str">
        <f aca="false">INDEX(Products!$C$2:$C$181,MATCH(C5701,Products!$A$2:$A$181,0))</f>
        <v>Home &amp; Kitchen</v>
      </c>
      <c r="H5701" s="16" t="n">
        <f aca="false">INDEX(Products!$E$2:$E$181,MATCH(C5701,Products!$A$2:$A$181,0))</f>
        <v>1131.05</v>
      </c>
      <c r="I5701" s="12" t="str">
        <f aca="false">INDEX(Orders!$G$2:$G$3525,MATCH(B5701,Orders!$A$2:$A$3525,0))</f>
        <v>Delivered</v>
      </c>
      <c r="J5701" s="16" t="n">
        <f aca="false">D5701*E5701*(1-F5701/100)</f>
        <v>1839</v>
      </c>
      <c r="K5701" s="16" t="n">
        <f aca="false">D5701*H5701</f>
        <v>1131.05</v>
      </c>
      <c r="L5701" s="16" t="n">
        <f aca="false">J5701-K5701</f>
        <v>707.95</v>
      </c>
    </row>
    <row r="5702" customFormat="false" ht="15" hidden="false" customHeight="false" outlineLevel="0" collapsed="false">
      <c r="A5702" s="12" t="n">
        <v>5701</v>
      </c>
      <c r="B5702" s="12" t="n">
        <v>3007</v>
      </c>
      <c r="C5702" s="12" t="n">
        <v>112</v>
      </c>
      <c r="D5702" s="12" t="n">
        <v>1</v>
      </c>
      <c r="E5702" s="16" t="n">
        <v>309</v>
      </c>
      <c r="F5702" s="12" t="n">
        <v>0</v>
      </c>
      <c r="G5702" s="12" t="str">
        <f aca="false">INDEX(Products!$C$2:$C$181,MATCH(C5702,Products!$A$2:$A$181,0))</f>
        <v>Beauty</v>
      </c>
      <c r="H5702" s="16" t="n">
        <f aca="false">INDEX(Products!$E$2:$E$181,MATCH(C5702,Products!$A$2:$A$181,0))</f>
        <v>192.67</v>
      </c>
      <c r="I5702" s="12" t="str">
        <f aca="false">INDEX(Orders!$G$2:$G$3525,MATCH(B5702,Orders!$A$2:$A$3525,0))</f>
        <v>Cancelled</v>
      </c>
      <c r="J5702" s="16" t="n">
        <f aca="false">D5702*E5702*(1-F5702/100)</f>
        <v>309</v>
      </c>
      <c r="K5702" s="16" t="n">
        <f aca="false">D5702*H5702</f>
        <v>192.67</v>
      </c>
      <c r="L5702" s="16" t="n">
        <f aca="false">J5702-K5702</f>
        <v>116.33</v>
      </c>
    </row>
    <row r="5703" customFormat="false" ht="15" hidden="false" customHeight="false" outlineLevel="0" collapsed="false">
      <c r="A5703" s="12" t="n">
        <v>5702</v>
      </c>
      <c r="B5703" s="12" t="n">
        <v>3007</v>
      </c>
      <c r="C5703" s="12" t="n">
        <v>73</v>
      </c>
      <c r="D5703" s="12" t="n">
        <v>1</v>
      </c>
      <c r="E5703" s="16" t="n">
        <v>1079</v>
      </c>
      <c r="F5703" s="12" t="n">
        <v>5</v>
      </c>
      <c r="G5703" s="12" t="str">
        <f aca="false">INDEX(Products!$C$2:$C$181,MATCH(C5703,Products!$A$2:$A$181,0))</f>
        <v>Fashion</v>
      </c>
      <c r="H5703" s="16" t="n">
        <f aca="false">INDEX(Products!$E$2:$E$181,MATCH(C5703,Products!$A$2:$A$181,0))</f>
        <v>601.41</v>
      </c>
      <c r="I5703" s="12" t="str">
        <f aca="false">INDEX(Orders!$G$2:$G$3525,MATCH(B5703,Orders!$A$2:$A$3525,0))</f>
        <v>Cancelled</v>
      </c>
      <c r="J5703" s="16" t="n">
        <f aca="false">D5703*E5703*(1-F5703/100)</f>
        <v>1025.05</v>
      </c>
      <c r="K5703" s="16" t="n">
        <f aca="false">D5703*H5703</f>
        <v>601.41</v>
      </c>
      <c r="L5703" s="16" t="n">
        <f aca="false">J5703-K5703</f>
        <v>423.64</v>
      </c>
    </row>
    <row r="5704" customFormat="false" ht="15" hidden="false" customHeight="false" outlineLevel="0" collapsed="false">
      <c r="A5704" s="12" t="n">
        <v>5703</v>
      </c>
      <c r="B5704" s="12" t="n">
        <v>3008</v>
      </c>
      <c r="C5704" s="12" t="n">
        <v>140</v>
      </c>
      <c r="D5704" s="12" t="n">
        <v>3</v>
      </c>
      <c r="E5704" s="16" t="n">
        <v>2889</v>
      </c>
      <c r="F5704" s="12" t="n">
        <v>0</v>
      </c>
      <c r="G5704" s="12" t="str">
        <f aca="false">INDEX(Products!$C$2:$C$181,MATCH(C5704,Products!$A$2:$A$181,0))</f>
        <v>Sports &amp; Fitness</v>
      </c>
      <c r="H5704" s="16" t="n">
        <f aca="false">INDEX(Products!$E$2:$E$181,MATCH(C5704,Products!$A$2:$A$181,0))</f>
        <v>2048.76</v>
      </c>
      <c r="I5704" s="12" t="str">
        <f aca="false">INDEX(Orders!$G$2:$G$3525,MATCH(B5704,Orders!$A$2:$A$3525,0))</f>
        <v>Delivered</v>
      </c>
      <c r="J5704" s="16" t="n">
        <f aca="false">D5704*E5704*(1-F5704/100)</f>
        <v>8667</v>
      </c>
      <c r="K5704" s="16" t="n">
        <f aca="false">D5704*H5704</f>
        <v>6146.28</v>
      </c>
      <c r="L5704" s="16" t="n">
        <f aca="false">J5704-K5704</f>
        <v>2520.72</v>
      </c>
    </row>
    <row r="5705" customFormat="false" ht="15" hidden="false" customHeight="false" outlineLevel="0" collapsed="false">
      <c r="A5705" s="12" t="n">
        <v>5704</v>
      </c>
      <c r="B5705" s="12" t="n">
        <v>3008</v>
      </c>
      <c r="C5705" s="12" t="n">
        <v>55</v>
      </c>
      <c r="D5705" s="12" t="n">
        <v>1</v>
      </c>
      <c r="E5705" s="16" t="n">
        <v>1459</v>
      </c>
      <c r="F5705" s="12" t="n">
        <v>0</v>
      </c>
      <c r="G5705" s="12" t="str">
        <f aca="false">INDEX(Products!$C$2:$C$181,MATCH(C5705,Products!$A$2:$A$181,0))</f>
        <v>Home &amp; Kitchen</v>
      </c>
      <c r="H5705" s="16" t="n">
        <f aca="false">INDEX(Products!$E$2:$E$181,MATCH(C5705,Products!$A$2:$A$181,0))</f>
        <v>824.91</v>
      </c>
      <c r="I5705" s="12" t="str">
        <f aca="false">INDEX(Orders!$G$2:$G$3525,MATCH(B5705,Orders!$A$2:$A$3525,0))</f>
        <v>Delivered</v>
      </c>
      <c r="J5705" s="16" t="n">
        <f aca="false">D5705*E5705*(1-F5705/100)</f>
        <v>1459</v>
      </c>
      <c r="K5705" s="16" t="n">
        <f aca="false">D5705*H5705</f>
        <v>824.91</v>
      </c>
      <c r="L5705" s="16" t="n">
        <f aca="false">J5705-K5705</f>
        <v>634.09</v>
      </c>
    </row>
    <row r="5706" customFormat="false" ht="15" hidden="false" customHeight="false" outlineLevel="0" collapsed="false">
      <c r="A5706" s="12" t="n">
        <v>5705</v>
      </c>
      <c r="B5706" s="12" t="n">
        <v>3008</v>
      </c>
      <c r="C5706" s="12" t="n">
        <v>180</v>
      </c>
      <c r="D5706" s="12" t="n">
        <v>1</v>
      </c>
      <c r="E5706" s="16" t="n">
        <v>859</v>
      </c>
      <c r="F5706" s="12" t="n">
        <v>0</v>
      </c>
      <c r="G5706" s="12" t="str">
        <f aca="false">INDEX(Products!$C$2:$C$181,MATCH(C5706,Products!$A$2:$A$181,0))</f>
        <v>Books &amp; Stationery</v>
      </c>
      <c r="H5706" s="16" t="n">
        <f aca="false">INDEX(Products!$E$2:$E$181,MATCH(C5706,Products!$A$2:$A$181,0))</f>
        <v>571.32</v>
      </c>
      <c r="I5706" s="12" t="str">
        <f aca="false">INDEX(Orders!$G$2:$G$3525,MATCH(B5706,Orders!$A$2:$A$3525,0))</f>
        <v>Delivered</v>
      </c>
      <c r="J5706" s="16" t="n">
        <f aca="false">D5706*E5706*(1-F5706/100)</f>
        <v>859</v>
      </c>
      <c r="K5706" s="16" t="n">
        <f aca="false">D5706*H5706</f>
        <v>571.32</v>
      </c>
      <c r="L5706" s="16" t="n">
        <f aca="false">J5706-K5706</f>
        <v>287.68</v>
      </c>
    </row>
    <row r="5707" customFormat="false" ht="15" hidden="false" customHeight="false" outlineLevel="0" collapsed="false">
      <c r="A5707" s="12" t="n">
        <v>5706</v>
      </c>
      <c r="B5707" s="12" t="n">
        <v>3009</v>
      </c>
      <c r="C5707" s="12" t="n">
        <v>57</v>
      </c>
      <c r="D5707" s="12" t="n">
        <v>1</v>
      </c>
      <c r="E5707" s="16" t="n">
        <v>4689</v>
      </c>
      <c r="F5707" s="12" t="n">
        <v>0</v>
      </c>
      <c r="G5707" s="12" t="str">
        <f aca="false">INDEX(Products!$C$2:$C$181,MATCH(C5707,Products!$A$2:$A$181,0))</f>
        <v>Home &amp; Kitchen</v>
      </c>
      <c r="H5707" s="16" t="n">
        <f aca="false">INDEX(Products!$E$2:$E$181,MATCH(C5707,Products!$A$2:$A$181,0))</f>
        <v>3336.81</v>
      </c>
      <c r="I5707" s="12" t="str">
        <f aca="false">INDEX(Orders!$G$2:$G$3525,MATCH(B5707,Orders!$A$2:$A$3525,0))</f>
        <v>Cancelled</v>
      </c>
      <c r="J5707" s="16" t="n">
        <f aca="false">D5707*E5707*(1-F5707/100)</f>
        <v>4689</v>
      </c>
      <c r="K5707" s="16" t="n">
        <f aca="false">D5707*H5707</f>
        <v>3336.81</v>
      </c>
      <c r="L5707" s="16" t="n">
        <f aca="false">J5707-K5707</f>
        <v>1352.19</v>
      </c>
    </row>
    <row r="5708" customFormat="false" ht="15" hidden="false" customHeight="false" outlineLevel="0" collapsed="false">
      <c r="A5708" s="12" t="n">
        <v>5707</v>
      </c>
      <c r="B5708" s="12" t="n">
        <v>3009</v>
      </c>
      <c r="C5708" s="12" t="n">
        <v>51</v>
      </c>
      <c r="D5708" s="12" t="n">
        <v>1</v>
      </c>
      <c r="E5708" s="16" t="n">
        <v>549</v>
      </c>
      <c r="F5708" s="12" t="n">
        <v>0</v>
      </c>
      <c r="G5708" s="12" t="str">
        <f aca="false">INDEX(Products!$C$2:$C$181,MATCH(C5708,Products!$A$2:$A$181,0))</f>
        <v>Home &amp; Kitchen</v>
      </c>
      <c r="H5708" s="16" t="n">
        <f aca="false">INDEX(Products!$E$2:$E$181,MATCH(C5708,Products!$A$2:$A$181,0))</f>
        <v>371.83</v>
      </c>
      <c r="I5708" s="12" t="str">
        <f aca="false">INDEX(Orders!$G$2:$G$3525,MATCH(B5708,Orders!$A$2:$A$3525,0))</f>
        <v>Cancelled</v>
      </c>
      <c r="J5708" s="16" t="n">
        <f aca="false">D5708*E5708*(1-F5708/100)</f>
        <v>549</v>
      </c>
      <c r="K5708" s="16" t="n">
        <f aca="false">D5708*H5708</f>
        <v>371.83</v>
      </c>
      <c r="L5708" s="16" t="n">
        <f aca="false">J5708-K5708</f>
        <v>177.17</v>
      </c>
    </row>
    <row r="5709" customFormat="false" ht="15" hidden="false" customHeight="false" outlineLevel="0" collapsed="false">
      <c r="A5709" s="12" t="n">
        <v>5708</v>
      </c>
      <c r="B5709" s="12" t="n">
        <v>3010</v>
      </c>
      <c r="C5709" s="12" t="n">
        <v>169</v>
      </c>
      <c r="D5709" s="12" t="n">
        <v>1</v>
      </c>
      <c r="E5709" s="16" t="n">
        <v>789</v>
      </c>
      <c r="F5709" s="12" t="n">
        <v>20</v>
      </c>
      <c r="G5709" s="12" t="str">
        <f aca="false">INDEX(Products!$C$2:$C$181,MATCH(C5709,Products!$A$2:$A$181,0))</f>
        <v>Books &amp; Stationery</v>
      </c>
      <c r="H5709" s="16" t="n">
        <f aca="false">INDEX(Products!$E$2:$E$181,MATCH(C5709,Products!$A$2:$A$181,0))</f>
        <v>544.99</v>
      </c>
      <c r="I5709" s="12" t="str">
        <f aca="false">INDEX(Orders!$G$2:$G$3525,MATCH(B5709,Orders!$A$2:$A$3525,0))</f>
        <v>Delivered</v>
      </c>
      <c r="J5709" s="16" t="n">
        <f aca="false">D5709*E5709*(1-F5709/100)</f>
        <v>631.2</v>
      </c>
      <c r="K5709" s="16" t="n">
        <f aca="false">D5709*H5709</f>
        <v>544.99</v>
      </c>
      <c r="L5709" s="16" t="n">
        <f aca="false">J5709-K5709</f>
        <v>86.21</v>
      </c>
    </row>
    <row r="5710" customFormat="false" ht="15" hidden="false" customHeight="false" outlineLevel="0" collapsed="false">
      <c r="A5710" s="12" t="n">
        <v>5709</v>
      </c>
      <c r="B5710" s="12" t="n">
        <v>3010</v>
      </c>
      <c r="C5710" s="12" t="n">
        <v>80</v>
      </c>
      <c r="D5710" s="12" t="n">
        <v>1</v>
      </c>
      <c r="E5710" s="16" t="n">
        <v>949</v>
      </c>
      <c r="F5710" s="12" t="n">
        <v>0</v>
      </c>
      <c r="G5710" s="12" t="str">
        <f aca="false">INDEX(Products!$C$2:$C$181,MATCH(C5710,Products!$A$2:$A$181,0))</f>
        <v>Fashion</v>
      </c>
      <c r="H5710" s="16" t="n">
        <f aca="false">INDEX(Products!$E$2:$E$181,MATCH(C5710,Products!$A$2:$A$181,0))</f>
        <v>660.17</v>
      </c>
      <c r="I5710" s="12" t="str">
        <f aca="false">INDEX(Orders!$G$2:$G$3525,MATCH(B5710,Orders!$A$2:$A$3525,0))</f>
        <v>Delivered</v>
      </c>
      <c r="J5710" s="16" t="n">
        <f aca="false">D5710*E5710*(1-F5710/100)</f>
        <v>949</v>
      </c>
      <c r="K5710" s="16" t="n">
        <f aca="false">D5710*H5710</f>
        <v>660.17</v>
      </c>
      <c r="L5710" s="16" t="n">
        <f aca="false">J5710-K5710</f>
        <v>288.83</v>
      </c>
    </row>
    <row r="5711" customFormat="false" ht="15" hidden="false" customHeight="false" outlineLevel="0" collapsed="false">
      <c r="A5711" s="12" t="n">
        <v>5710</v>
      </c>
      <c r="B5711" s="12" t="n">
        <v>3011</v>
      </c>
      <c r="C5711" s="12" t="n">
        <v>179</v>
      </c>
      <c r="D5711" s="12" t="n">
        <v>2</v>
      </c>
      <c r="E5711" s="16" t="n">
        <v>129</v>
      </c>
      <c r="F5711" s="12" t="n">
        <v>5</v>
      </c>
      <c r="G5711" s="12" t="str">
        <f aca="false">INDEX(Products!$C$2:$C$181,MATCH(C5711,Products!$A$2:$A$181,0))</f>
        <v>Books &amp; Stationery</v>
      </c>
      <c r="H5711" s="16" t="n">
        <f aca="false">INDEX(Products!$E$2:$E$181,MATCH(C5711,Products!$A$2:$A$181,0))</f>
        <v>86.06</v>
      </c>
      <c r="I5711" s="12" t="str">
        <f aca="false">INDEX(Orders!$G$2:$G$3525,MATCH(B5711,Orders!$A$2:$A$3525,0))</f>
        <v>Delivered</v>
      </c>
      <c r="J5711" s="16" t="n">
        <f aca="false">D5711*E5711*(1-F5711/100)</f>
        <v>245.1</v>
      </c>
      <c r="K5711" s="16" t="n">
        <f aca="false">D5711*H5711</f>
        <v>172.12</v>
      </c>
      <c r="L5711" s="16" t="n">
        <f aca="false">J5711-K5711</f>
        <v>72.98</v>
      </c>
    </row>
    <row r="5712" customFormat="false" ht="15" hidden="false" customHeight="false" outlineLevel="0" collapsed="false">
      <c r="A5712" s="12" t="n">
        <v>5711</v>
      </c>
      <c r="B5712" s="12" t="n">
        <v>3012</v>
      </c>
      <c r="C5712" s="12" t="n">
        <v>155</v>
      </c>
      <c r="D5712" s="12" t="n">
        <v>1</v>
      </c>
      <c r="E5712" s="16" t="n">
        <v>749</v>
      </c>
      <c r="F5712" s="12" t="n">
        <v>0</v>
      </c>
      <c r="G5712" s="12" t="str">
        <f aca="false">INDEX(Products!$C$2:$C$181,MATCH(C5712,Products!$A$2:$A$181,0))</f>
        <v>Books &amp; Stationery</v>
      </c>
      <c r="H5712" s="16" t="n">
        <f aca="false">INDEX(Products!$E$2:$E$181,MATCH(C5712,Products!$A$2:$A$181,0))</f>
        <v>452.52</v>
      </c>
      <c r="I5712" s="12" t="str">
        <f aca="false">INDEX(Orders!$G$2:$G$3525,MATCH(B5712,Orders!$A$2:$A$3525,0))</f>
        <v>Delivered</v>
      </c>
      <c r="J5712" s="16" t="n">
        <f aca="false">D5712*E5712*(1-F5712/100)</f>
        <v>749</v>
      </c>
      <c r="K5712" s="16" t="n">
        <f aca="false">D5712*H5712</f>
        <v>452.52</v>
      </c>
      <c r="L5712" s="16" t="n">
        <f aca="false">J5712-K5712</f>
        <v>296.48</v>
      </c>
    </row>
    <row r="5713" customFormat="false" ht="15" hidden="false" customHeight="false" outlineLevel="0" collapsed="false">
      <c r="A5713" s="12" t="n">
        <v>5712</v>
      </c>
      <c r="B5713" s="12" t="n">
        <v>3012</v>
      </c>
      <c r="C5713" s="12" t="n">
        <v>84</v>
      </c>
      <c r="D5713" s="12" t="n">
        <v>2</v>
      </c>
      <c r="E5713" s="16" t="n">
        <v>1179</v>
      </c>
      <c r="F5713" s="12" t="n">
        <v>0</v>
      </c>
      <c r="G5713" s="12" t="str">
        <f aca="false">INDEX(Products!$C$2:$C$181,MATCH(C5713,Products!$A$2:$A$181,0))</f>
        <v>Fashion</v>
      </c>
      <c r="H5713" s="16" t="n">
        <f aca="false">INDEX(Products!$E$2:$E$181,MATCH(C5713,Products!$A$2:$A$181,0))</f>
        <v>692.43</v>
      </c>
      <c r="I5713" s="12" t="str">
        <f aca="false">INDEX(Orders!$G$2:$G$3525,MATCH(B5713,Orders!$A$2:$A$3525,0))</f>
        <v>Delivered</v>
      </c>
      <c r="J5713" s="16" t="n">
        <f aca="false">D5713*E5713*(1-F5713/100)</f>
        <v>2358</v>
      </c>
      <c r="K5713" s="16" t="n">
        <f aca="false">D5713*H5713</f>
        <v>1384.86</v>
      </c>
      <c r="L5713" s="16" t="n">
        <f aca="false">J5713-K5713</f>
        <v>973.14</v>
      </c>
    </row>
    <row r="5714" customFormat="false" ht="15" hidden="false" customHeight="false" outlineLevel="0" collapsed="false">
      <c r="A5714" s="12" t="n">
        <v>5713</v>
      </c>
      <c r="B5714" s="12" t="n">
        <v>3013</v>
      </c>
      <c r="C5714" s="12" t="n">
        <v>50</v>
      </c>
      <c r="D5714" s="12" t="n">
        <v>1</v>
      </c>
      <c r="E5714" s="16" t="n">
        <v>529</v>
      </c>
      <c r="F5714" s="12" t="n">
        <v>0</v>
      </c>
      <c r="G5714" s="12" t="str">
        <f aca="false">INDEX(Products!$C$2:$C$181,MATCH(C5714,Products!$A$2:$A$181,0))</f>
        <v>Home &amp; Kitchen</v>
      </c>
      <c r="H5714" s="16" t="n">
        <f aca="false">INDEX(Products!$E$2:$E$181,MATCH(C5714,Products!$A$2:$A$181,0))</f>
        <v>302.36</v>
      </c>
      <c r="I5714" s="12" t="str">
        <f aca="false">INDEX(Orders!$G$2:$G$3525,MATCH(B5714,Orders!$A$2:$A$3525,0))</f>
        <v>Delivered</v>
      </c>
      <c r="J5714" s="16" t="n">
        <f aca="false">D5714*E5714*(1-F5714/100)</f>
        <v>529</v>
      </c>
      <c r="K5714" s="16" t="n">
        <f aca="false">D5714*H5714</f>
        <v>302.36</v>
      </c>
      <c r="L5714" s="16" t="n">
        <f aca="false">J5714-K5714</f>
        <v>226.64</v>
      </c>
    </row>
    <row r="5715" customFormat="false" ht="15" hidden="false" customHeight="false" outlineLevel="0" collapsed="false">
      <c r="A5715" s="12" t="n">
        <v>5714</v>
      </c>
      <c r="B5715" s="12" t="n">
        <v>3014</v>
      </c>
      <c r="C5715" s="12" t="n">
        <v>125</v>
      </c>
      <c r="D5715" s="12" t="n">
        <v>1</v>
      </c>
      <c r="E5715" s="16" t="n">
        <v>3869</v>
      </c>
      <c r="F5715" s="12" t="n">
        <v>0</v>
      </c>
      <c r="G5715" s="12" t="str">
        <f aca="false">INDEX(Products!$C$2:$C$181,MATCH(C5715,Products!$A$2:$A$181,0))</f>
        <v>Sports &amp; Fitness</v>
      </c>
      <c r="H5715" s="16" t="n">
        <f aca="false">INDEX(Products!$E$2:$E$181,MATCH(C5715,Products!$A$2:$A$181,0))</f>
        <v>2788.01</v>
      </c>
      <c r="I5715" s="12" t="str">
        <f aca="false">INDEX(Orders!$G$2:$G$3525,MATCH(B5715,Orders!$A$2:$A$3525,0))</f>
        <v>Cancelled</v>
      </c>
      <c r="J5715" s="16" t="n">
        <f aca="false">D5715*E5715*(1-F5715/100)</f>
        <v>3869</v>
      </c>
      <c r="K5715" s="16" t="n">
        <f aca="false">D5715*H5715</f>
        <v>2788.01</v>
      </c>
      <c r="L5715" s="16" t="n">
        <f aca="false">J5715-K5715</f>
        <v>1080.99</v>
      </c>
    </row>
    <row r="5716" customFormat="false" ht="15" hidden="false" customHeight="false" outlineLevel="0" collapsed="false">
      <c r="A5716" s="12" t="n">
        <v>5715</v>
      </c>
      <c r="B5716" s="12" t="n">
        <v>3015</v>
      </c>
      <c r="C5716" s="12" t="n">
        <v>47</v>
      </c>
      <c r="D5716" s="12" t="n">
        <v>1</v>
      </c>
      <c r="E5716" s="16" t="n">
        <v>3909</v>
      </c>
      <c r="F5716" s="12" t="n">
        <v>0</v>
      </c>
      <c r="G5716" s="12" t="str">
        <f aca="false">INDEX(Products!$C$2:$C$181,MATCH(C5716,Products!$A$2:$A$181,0))</f>
        <v>Home &amp; Kitchen</v>
      </c>
      <c r="H5716" s="16" t="n">
        <f aca="false">INDEX(Products!$E$2:$E$181,MATCH(C5716,Products!$A$2:$A$181,0))</f>
        <v>2588.76</v>
      </c>
      <c r="I5716" s="12" t="str">
        <f aca="false">INDEX(Orders!$G$2:$G$3525,MATCH(B5716,Orders!$A$2:$A$3525,0))</f>
        <v>Delivered</v>
      </c>
      <c r="J5716" s="16" t="n">
        <f aca="false">D5716*E5716*(1-F5716/100)</f>
        <v>3909</v>
      </c>
      <c r="K5716" s="16" t="n">
        <f aca="false">D5716*H5716</f>
        <v>2588.76</v>
      </c>
      <c r="L5716" s="16" t="n">
        <f aca="false">J5716-K5716</f>
        <v>1320.24</v>
      </c>
    </row>
    <row r="5717" customFormat="false" ht="15" hidden="false" customHeight="false" outlineLevel="0" collapsed="false">
      <c r="A5717" s="12" t="n">
        <v>5716</v>
      </c>
      <c r="B5717" s="12" t="n">
        <v>3016</v>
      </c>
      <c r="C5717" s="12" t="n">
        <v>60</v>
      </c>
      <c r="D5717" s="12" t="n">
        <v>1</v>
      </c>
      <c r="E5717" s="16" t="n">
        <v>4519</v>
      </c>
      <c r="F5717" s="12" t="n">
        <v>5</v>
      </c>
      <c r="G5717" s="12" t="str">
        <f aca="false">INDEX(Products!$C$2:$C$181,MATCH(C5717,Products!$A$2:$A$181,0))</f>
        <v>Home &amp; Kitchen</v>
      </c>
      <c r="H5717" s="16" t="n">
        <f aca="false">INDEX(Products!$E$2:$E$181,MATCH(C5717,Products!$A$2:$A$181,0))</f>
        <v>2972.91</v>
      </c>
      <c r="I5717" s="12" t="str">
        <f aca="false">INDEX(Orders!$G$2:$G$3525,MATCH(B5717,Orders!$A$2:$A$3525,0))</f>
        <v>Delivered</v>
      </c>
      <c r="J5717" s="16" t="n">
        <f aca="false">D5717*E5717*(1-F5717/100)</f>
        <v>4293.05</v>
      </c>
      <c r="K5717" s="16" t="n">
        <f aca="false">D5717*H5717</f>
        <v>2972.91</v>
      </c>
      <c r="L5717" s="16" t="n">
        <f aca="false">J5717-K5717</f>
        <v>1320.14</v>
      </c>
    </row>
    <row r="5718" customFormat="false" ht="15" hidden="false" customHeight="false" outlineLevel="0" collapsed="false">
      <c r="A5718" s="12" t="n">
        <v>5717</v>
      </c>
      <c r="B5718" s="12" t="n">
        <v>3016</v>
      </c>
      <c r="C5718" s="12" t="n">
        <v>27</v>
      </c>
      <c r="D5718" s="12" t="n">
        <v>1</v>
      </c>
      <c r="E5718" s="16" t="n">
        <v>5699</v>
      </c>
      <c r="F5718" s="12" t="n">
        <v>0</v>
      </c>
      <c r="G5718" s="12" t="str">
        <f aca="false">INDEX(Products!$C$2:$C$181,MATCH(C5718,Products!$A$2:$A$181,0))</f>
        <v>Electronics</v>
      </c>
      <c r="H5718" s="16" t="n">
        <f aca="false">INDEX(Products!$E$2:$E$181,MATCH(C5718,Products!$A$2:$A$181,0))</f>
        <v>4154.37</v>
      </c>
      <c r="I5718" s="12" t="str">
        <f aca="false">INDEX(Orders!$G$2:$G$3525,MATCH(B5718,Orders!$A$2:$A$3525,0))</f>
        <v>Delivered</v>
      </c>
      <c r="J5718" s="16" t="n">
        <f aca="false">D5718*E5718*(1-F5718/100)</f>
        <v>5699</v>
      </c>
      <c r="K5718" s="16" t="n">
        <f aca="false">D5718*H5718</f>
        <v>4154.37</v>
      </c>
      <c r="L5718" s="16" t="n">
        <f aca="false">J5718-K5718</f>
        <v>1544.63</v>
      </c>
    </row>
    <row r="5719" customFormat="false" ht="15" hidden="false" customHeight="false" outlineLevel="0" collapsed="false">
      <c r="A5719" s="12" t="n">
        <v>5718</v>
      </c>
      <c r="B5719" s="12" t="n">
        <v>3017</v>
      </c>
      <c r="C5719" s="12" t="n">
        <v>80</v>
      </c>
      <c r="D5719" s="12" t="n">
        <v>1</v>
      </c>
      <c r="E5719" s="16" t="n">
        <v>949</v>
      </c>
      <c r="F5719" s="12" t="n">
        <v>20</v>
      </c>
      <c r="G5719" s="12" t="str">
        <f aca="false">INDEX(Products!$C$2:$C$181,MATCH(C5719,Products!$A$2:$A$181,0))</f>
        <v>Fashion</v>
      </c>
      <c r="H5719" s="16" t="n">
        <f aca="false">INDEX(Products!$E$2:$E$181,MATCH(C5719,Products!$A$2:$A$181,0))</f>
        <v>660.17</v>
      </c>
      <c r="I5719" s="12" t="str">
        <f aca="false">INDEX(Orders!$G$2:$G$3525,MATCH(B5719,Orders!$A$2:$A$3525,0))</f>
        <v>Returned</v>
      </c>
      <c r="J5719" s="16" t="n">
        <f aca="false">D5719*E5719*(1-F5719/100)</f>
        <v>759.2</v>
      </c>
      <c r="K5719" s="16" t="n">
        <f aca="false">D5719*H5719</f>
        <v>660.17</v>
      </c>
      <c r="L5719" s="16" t="n">
        <f aca="false">J5719-K5719</f>
        <v>99.0300000000001</v>
      </c>
    </row>
    <row r="5720" customFormat="false" ht="15" hidden="false" customHeight="false" outlineLevel="0" collapsed="false">
      <c r="A5720" s="12" t="n">
        <v>5719</v>
      </c>
      <c r="B5720" s="12" t="n">
        <v>3017</v>
      </c>
      <c r="C5720" s="12" t="n">
        <v>56</v>
      </c>
      <c r="D5720" s="12" t="n">
        <v>1</v>
      </c>
      <c r="E5720" s="16" t="n">
        <v>1739</v>
      </c>
      <c r="F5720" s="12" t="n">
        <v>0</v>
      </c>
      <c r="G5720" s="12" t="str">
        <f aca="false">INDEX(Products!$C$2:$C$181,MATCH(C5720,Products!$A$2:$A$181,0))</f>
        <v>Home &amp; Kitchen</v>
      </c>
      <c r="H5720" s="16" t="n">
        <f aca="false">INDEX(Products!$E$2:$E$181,MATCH(C5720,Products!$A$2:$A$181,0))</f>
        <v>1012.52</v>
      </c>
      <c r="I5720" s="12" t="str">
        <f aca="false">INDEX(Orders!$G$2:$G$3525,MATCH(B5720,Orders!$A$2:$A$3525,0))</f>
        <v>Returned</v>
      </c>
      <c r="J5720" s="16" t="n">
        <f aca="false">D5720*E5720*(1-F5720/100)</f>
        <v>1739</v>
      </c>
      <c r="K5720" s="16" t="n">
        <f aca="false">D5720*H5720</f>
        <v>1012.52</v>
      </c>
      <c r="L5720" s="16" t="n">
        <f aca="false">J5720-K5720</f>
        <v>726.48</v>
      </c>
    </row>
    <row r="5721" customFormat="false" ht="15" hidden="false" customHeight="false" outlineLevel="0" collapsed="false">
      <c r="A5721" s="12" t="n">
        <v>5720</v>
      </c>
      <c r="B5721" s="12" t="n">
        <v>3018</v>
      </c>
      <c r="C5721" s="12" t="n">
        <v>154</v>
      </c>
      <c r="D5721" s="12" t="n">
        <v>1</v>
      </c>
      <c r="E5721" s="16" t="n">
        <v>519</v>
      </c>
      <c r="F5721" s="12" t="n">
        <v>0</v>
      </c>
      <c r="G5721" s="12" t="str">
        <f aca="false">INDEX(Products!$C$2:$C$181,MATCH(C5721,Products!$A$2:$A$181,0))</f>
        <v>Books &amp; Stationery</v>
      </c>
      <c r="H5721" s="16" t="n">
        <f aca="false">INDEX(Products!$E$2:$E$181,MATCH(C5721,Products!$A$2:$A$181,0))</f>
        <v>318.97</v>
      </c>
      <c r="I5721" s="12" t="str">
        <f aca="false">INDEX(Orders!$G$2:$G$3525,MATCH(B5721,Orders!$A$2:$A$3525,0))</f>
        <v>Returned</v>
      </c>
      <c r="J5721" s="16" t="n">
        <f aca="false">D5721*E5721*(1-F5721/100)</f>
        <v>519</v>
      </c>
      <c r="K5721" s="16" t="n">
        <f aca="false">D5721*H5721</f>
        <v>318.97</v>
      </c>
      <c r="L5721" s="16" t="n">
        <f aca="false">J5721-K5721</f>
        <v>200.03</v>
      </c>
    </row>
    <row r="5722" customFormat="false" ht="15" hidden="false" customHeight="false" outlineLevel="0" collapsed="false">
      <c r="A5722" s="12" t="n">
        <v>5721</v>
      </c>
      <c r="B5722" s="12" t="n">
        <v>3018</v>
      </c>
      <c r="C5722" s="12" t="n">
        <v>18</v>
      </c>
      <c r="D5722" s="12" t="n">
        <v>1</v>
      </c>
      <c r="E5722" s="16" t="n">
        <v>5829</v>
      </c>
      <c r="F5722" s="12" t="n">
        <v>5</v>
      </c>
      <c r="G5722" s="12" t="str">
        <f aca="false">INDEX(Products!$C$2:$C$181,MATCH(C5722,Products!$A$2:$A$181,0))</f>
        <v>Electronics</v>
      </c>
      <c r="H5722" s="16" t="n">
        <f aca="false">INDEX(Products!$E$2:$E$181,MATCH(C5722,Products!$A$2:$A$181,0))</f>
        <v>4148.38</v>
      </c>
      <c r="I5722" s="12" t="str">
        <f aca="false">INDEX(Orders!$G$2:$G$3525,MATCH(B5722,Orders!$A$2:$A$3525,0))</f>
        <v>Returned</v>
      </c>
      <c r="J5722" s="16" t="n">
        <f aca="false">D5722*E5722*(1-F5722/100)</f>
        <v>5537.55</v>
      </c>
      <c r="K5722" s="16" t="n">
        <f aca="false">D5722*H5722</f>
        <v>4148.38</v>
      </c>
      <c r="L5722" s="16" t="n">
        <f aca="false">J5722-K5722</f>
        <v>1389.17</v>
      </c>
    </row>
    <row r="5723" customFormat="false" ht="15" hidden="false" customHeight="false" outlineLevel="0" collapsed="false">
      <c r="A5723" s="12" t="n">
        <v>5722</v>
      </c>
      <c r="B5723" s="12" t="n">
        <v>3019</v>
      </c>
      <c r="C5723" s="12" t="n">
        <v>103</v>
      </c>
      <c r="D5723" s="12" t="n">
        <v>3</v>
      </c>
      <c r="E5723" s="16" t="n">
        <v>1159</v>
      </c>
      <c r="F5723" s="12" t="n">
        <v>5</v>
      </c>
      <c r="G5723" s="12" t="str">
        <f aca="false">INDEX(Products!$C$2:$C$181,MATCH(C5723,Products!$A$2:$A$181,0))</f>
        <v>Beauty</v>
      </c>
      <c r="H5723" s="16" t="n">
        <f aca="false">INDEX(Products!$E$2:$E$181,MATCH(C5723,Products!$A$2:$A$181,0))</f>
        <v>639.58</v>
      </c>
      <c r="I5723" s="12" t="str">
        <f aca="false">INDEX(Orders!$G$2:$G$3525,MATCH(B5723,Orders!$A$2:$A$3525,0))</f>
        <v>Delivered</v>
      </c>
      <c r="J5723" s="16" t="n">
        <f aca="false">D5723*E5723*(1-F5723/100)</f>
        <v>3303.15</v>
      </c>
      <c r="K5723" s="16" t="n">
        <f aca="false">D5723*H5723</f>
        <v>1918.74</v>
      </c>
      <c r="L5723" s="16" t="n">
        <f aca="false">J5723-K5723</f>
        <v>1384.41</v>
      </c>
    </row>
    <row r="5724" customFormat="false" ht="15" hidden="false" customHeight="false" outlineLevel="0" collapsed="false">
      <c r="A5724" s="12" t="n">
        <v>5723</v>
      </c>
      <c r="B5724" s="12" t="n">
        <v>3020</v>
      </c>
      <c r="C5724" s="12" t="n">
        <v>12</v>
      </c>
      <c r="D5724" s="12" t="n">
        <v>1</v>
      </c>
      <c r="E5724" s="16" t="n">
        <v>2329</v>
      </c>
      <c r="F5724" s="12" t="n">
        <v>10</v>
      </c>
      <c r="G5724" s="12" t="str">
        <f aca="false">INDEX(Products!$C$2:$C$181,MATCH(C5724,Products!$A$2:$A$181,0))</f>
        <v>Electronics</v>
      </c>
      <c r="H5724" s="16" t="n">
        <f aca="false">INDEX(Products!$E$2:$E$181,MATCH(C5724,Products!$A$2:$A$181,0))</f>
        <v>1451.6</v>
      </c>
      <c r="I5724" s="12" t="str">
        <f aca="false">INDEX(Orders!$G$2:$G$3525,MATCH(B5724,Orders!$A$2:$A$3525,0))</f>
        <v>Delivered</v>
      </c>
      <c r="J5724" s="16" t="n">
        <f aca="false">D5724*E5724*(1-F5724/100)</f>
        <v>2096.1</v>
      </c>
      <c r="K5724" s="16" t="n">
        <f aca="false">D5724*H5724</f>
        <v>1451.6</v>
      </c>
      <c r="L5724" s="16" t="n">
        <f aca="false">J5724-K5724</f>
        <v>644.5</v>
      </c>
    </row>
    <row r="5725" customFormat="false" ht="15" hidden="false" customHeight="false" outlineLevel="0" collapsed="false">
      <c r="A5725" s="12" t="n">
        <v>5724</v>
      </c>
      <c r="B5725" s="12" t="n">
        <v>3021</v>
      </c>
      <c r="C5725" s="12" t="n">
        <v>92</v>
      </c>
      <c r="D5725" s="12" t="n">
        <v>1</v>
      </c>
      <c r="E5725" s="16" t="n">
        <v>1689</v>
      </c>
      <c r="F5725" s="12" t="n">
        <v>15</v>
      </c>
      <c r="G5725" s="12" t="str">
        <f aca="false">INDEX(Products!$C$2:$C$181,MATCH(C5725,Products!$A$2:$A$181,0))</f>
        <v>Beauty</v>
      </c>
      <c r="H5725" s="16" t="n">
        <f aca="false">INDEX(Products!$E$2:$E$181,MATCH(C5725,Products!$A$2:$A$181,0))</f>
        <v>1225.32</v>
      </c>
      <c r="I5725" s="12" t="str">
        <f aca="false">INDEX(Orders!$G$2:$G$3525,MATCH(B5725,Orders!$A$2:$A$3525,0))</f>
        <v>Delivered</v>
      </c>
      <c r="J5725" s="16" t="n">
        <f aca="false">D5725*E5725*(1-F5725/100)</f>
        <v>1435.65</v>
      </c>
      <c r="K5725" s="16" t="n">
        <f aca="false">D5725*H5725</f>
        <v>1225.32</v>
      </c>
      <c r="L5725" s="16" t="n">
        <f aca="false">J5725-K5725</f>
        <v>210.33</v>
      </c>
    </row>
    <row r="5726" customFormat="false" ht="15" hidden="false" customHeight="false" outlineLevel="0" collapsed="false">
      <c r="A5726" s="12" t="n">
        <v>5725</v>
      </c>
      <c r="B5726" s="12" t="n">
        <v>3022</v>
      </c>
      <c r="C5726" s="12" t="n">
        <v>130</v>
      </c>
      <c r="D5726" s="12" t="n">
        <v>1</v>
      </c>
      <c r="E5726" s="16" t="n">
        <v>2399</v>
      </c>
      <c r="F5726" s="12" t="n">
        <v>0</v>
      </c>
      <c r="G5726" s="12" t="str">
        <f aca="false">INDEX(Products!$C$2:$C$181,MATCH(C5726,Products!$A$2:$A$181,0))</f>
        <v>Sports &amp; Fitness</v>
      </c>
      <c r="H5726" s="16" t="n">
        <f aca="false">INDEX(Products!$E$2:$E$181,MATCH(C5726,Products!$A$2:$A$181,0))</f>
        <v>1366.08</v>
      </c>
      <c r="I5726" s="12" t="str">
        <f aca="false">INDEX(Orders!$G$2:$G$3525,MATCH(B5726,Orders!$A$2:$A$3525,0))</f>
        <v>Delivered</v>
      </c>
      <c r="J5726" s="16" t="n">
        <f aca="false">D5726*E5726*(1-F5726/100)</f>
        <v>2399</v>
      </c>
      <c r="K5726" s="16" t="n">
        <f aca="false">D5726*H5726</f>
        <v>1366.08</v>
      </c>
      <c r="L5726" s="16" t="n">
        <f aca="false">J5726-K5726</f>
        <v>1032.92</v>
      </c>
    </row>
    <row r="5727" customFormat="false" ht="15" hidden="false" customHeight="false" outlineLevel="0" collapsed="false">
      <c r="A5727" s="12" t="n">
        <v>5726</v>
      </c>
      <c r="B5727" s="12" t="n">
        <v>3022</v>
      </c>
      <c r="C5727" s="12" t="n">
        <v>12</v>
      </c>
      <c r="D5727" s="12" t="n">
        <v>3</v>
      </c>
      <c r="E5727" s="16" t="n">
        <v>2329</v>
      </c>
      <c r="F5727" s="12" t="n">
        <v>5</v>
      </c>
      <c r="G5727" s="12" t="str">
        <f aca="false">INDEX(Products!$C$2:$C$181,MATCH(C5727,Products!$A$2:$A$181,0))</f>
        <v>Electronics</v>
      </c>
      <c r="H5727" s="16" t="n">
        <f aca="false">INDEX(Products!$E$2:$E$181,MATCH(C5727,Products!$A$2:$A$181,0))</f>
        <v>1451.6</v>
      </c>
      <c r="I5727" s="12" t="str">
        <f aca="false">INDEX(Orders!$G$2:$G$3525,MATCH(B5727,Orders!$A$2:$A$3525,0))</f>
        <v>Delivered</v>
      </c>
      <c r="J5727" s="16" t="n">
        <f aca="false">D5727*E5727*(1-F5727/100)</f>
        <v>6637.65</v>
      </c>
      <c r="K5727" s="16" t="n">
        <f aca="false">D5727*H5727</f>
        <v>4354.8</v>
      </c>
      <c r="L5727" s="16" t="n">
        <f aca="false">J5727-K5727</f>
        <v>2282.85</v>
      </c>
    </row>
    <row r="5728" customFormat="false" ht="15" hidden="false" customHeight="false" outlineLevel="0" collapsed="false">
      <c r="A5728" s="12" t="n">
        <v>5727</v>
      </c>
      <c r="B5728" s="12" t="n">
        <v>3023</v>
      </c>
      <c r="C5728" s="12" t="n">
        <v>42</v>
      </c>
      <c r="D5728" s="12" t="n">
        <v>1</v>
      </c>
      <c r="E5728" s="16" t="n">
        <v>1929</v>
      </c>
      <c r="F5728" s="12" t="n">
        <v>15</v>
      </c>
      <c r="G5728" s="12" t="str">
        <f aca="false">INDEX(Products!$C$2:$C$181,MATCH(C5728,Products!$A$2:$A$181,0))</f>
        <v>Home &amp; Kitchen</v>
      </c>
      <c r="H5728" s="16" t="n">
        <f aca="false">INDEX(Products!$E$2:$E$181,MATCH(C5728,Products!$A$2:$A$181,0))</f>
        <v>1085.47</v>
      </c>
      <c r="I5728" s="12" t="str">
        <f aca="false">INDEX(Orders!$G$2:$G$3525,MATCH(B5728,Orders!$A$2:$A$3525,0))</f>
        <v>Delivered</v>
      </c>
      <c r="J5728" s="16" t="n">
        <f aca="false">D5728*E5728*(1-F5728/100)</f>
        <v>1639.65</v>
      </c>
      <c r="K5728" s="16" t="n">
        <f aca="false">D5728*H5728</f>
        <v>1085.47</v>
      </c>
      <c r="L5728" s="16" t="n">
        <f aca="false">J5728-K5728</f>
        <v>554.18</v>
      </c>
    </row>
    <row r="5729" customFormat="false" ht="15" hidden="false" customHeight="false" outlineLevel="0" collapsed="false">
      <c r="A5729" s="12" t="n">
        <v>5728</v>
      </c>
      <c r="B5729" s="12" t="n">
        <v>3024</v>
      </c>
      <c r="C5729" s="12" t="n">
        <v>9</v>
      </c>
      <c r="D5729" s="12" t="n">
        <v>1</v>
      </c>
      <c r="E5729" s="16" t="n">
        <v>2389</v>
      </c>
      <c r="F5729" s="12" t="n">
        <v>15</v>
      </c>
      <c r="G5729" s="12" t="str">
        <f aca="false">INDEX(Products!$C$2:$C$181,MATCH(C5729,Products!$A$2:$A$181,0))</f>
        <v>Electronics</v>
      </c>
      <c r="H5729" s="16" t="n">
        <f aca="false">INDEX(Products!$E$2:$E$181,MATCH(C5729,Products!$A$2:$A$181,0))</f>
        <v>1564.68</v>
      </c>
      <c r="I5729" s="12" t="str">
        <f aca="false">INDEX(Orders!$G$2:$G$3525,MATCH(B5729,Orders!$A$2:$A$3525,0))</f>
        <v>Delivered</v>
      </c>
      <c r="J5729" s="16" t="n">
        <f aca="false">D5729*E5729*(1-F5729/100)</f>
        <v>2030.65</v>
      </c>
      <c r="K5729" s="16" t="n">
        <f aca="false">D5729*H5729</f>
        <v>1564.68</v>
      </c>
      <c r="L5729" s="16" t="n">
        <f aca="false">J5729-K5729</f>
        <v>465.97</v>
      </c>
    </row>
    <row r="5730" customFormat="false" ht="15" hidden="false" customHeight="false" outlineLevel="0" collapsed="false">
      <c r="A5730" s="12" t="n">
        <v>5729</v>
      </c>
      <c r="B5730" s="12" t="n">
        <v>3025</v>
      </c>
      <c r="C5730" s="12" t="n">
        <v>149</v>
      </c>
      <c r="D5730" s="12" t="n">
        <v>1</v>
      </c>
      <c r="E5730" s="16" t="n">
        <v>3149</v>
      </c>
      <c r="F5730" s="12" t="n">
        <v>0</v>
      </c>
      <c r="G5730" s="12" t="str">
        <f aca="false">INDEX(Products!$C$2:$C$181,MATCH(C5730,Products!$A$2:$A$181,0))</f>
        <v>Sports &amp; Fitness</v>
      </c>
      <c r="H5730" s="16" t="n">
        <f aca="false">INDEX(Products!$E$2:$E$181,MATCH(C5730,Products!$A$2:$A$181,0))</f>
        <v>1867.87</v>
      </c>
      <c r="I5730" s="12" t="str">
        <f aca="false">INDEX(Orders!$G$2:$G$3525,MATCH(B5730,Orders!$A$2:$A$3525,0))</f>
        <v>Returned</v>
      </c>
      <c r="J5730" s="16" t="n">
        <f aca="false">D5730*E5730*(1-F5730/100)</f>
        <v>3149</v>
      </c>
      <c r="K5730" s="16" t="n">
        <f aca="false">D5730*H5730</f>
        <v>1867.87</v>
      </c>
      <c r="L5730" s="16" t="n">
        <f aca="false">J5730-K5730</f>
        <v>1281.13</v>
      </c>
    </row>
    <row r="5731" customFormat="false" ht="15" hidden="false" customHeight="false" outlineLevel="0" collapsed="false">
      <c r="A5731" s="12" t="n">
        <v>5730</v>
      </c>
      <c r="B5731" s="12" t="n">
        <v>3025</v>
      </c>
      <c r="C5731" s="12" t="n">
        <v>142</v>
      </c>
      <c r="D5731" s="12" t="n">
        <v>1</v>
      </c>
      <c r="E5731" s="16" t="n">
        <v>1669</v>
      </c>
      <c r="F5731" s="12" t="n">
        <v>0</v>
      </c>
      <c r="G5731" s="12" t="str">
        <f aca="false">INDEX(Products!$C$2:$C$181,MATCH(C5731,Products!$A$2:$A$181,0))</f>
        <v>Sports &amp; Fitness</v>
      </c>
      <c r="H5731" s="16" t="n">
        <f aca="false">INDEX(Products!$E$2:$E$181,MATCH(C5731,Products!$A$2:$A$181,0))</f>
        <v>949.32</v>
      </c>
      <c r="I5731" s="12" t="str">
        <f aca="false">INDEX(Orders!$G$2:$G$3525,MATCH(B5731,Orders!$A$2:$A$3525,0))</f>
        <v>Returned</v>
      </c>
      <c r="J5731" s="16" t="n">
        <f aca="false">D5731*E5731*(1-F5731/100)</f>
        <v>1669</v>
      </c>
      <c r="K5731" s="16" t="n">
        <f aca="false">D5731*H5731</f>
        <v>949.32</v>
      </c>
      <c r="L5731" s="16" t="n">
        <f aca="false">J5731-K5731</f>
        <v>719.68</v>
      </c>
    </row>
    <row r="5732" customFormat="false" ht="15" hidden="false" customHeight="false" outlineLevel="0" collapsed="false">
      <c r="A5732" s="12" t="n">
        <v>5731</v>
      </c>
      <c r="B5732" s="12" t="n">
        <v>3025</v>
      </c>
      <c r="C5732" s="12" t="n">
        <v>9</v>
      </c>
      <c r="D5732" s="12" t="n">
        <v>3</v>
      </c>
      <c r="E5732" s="16" t="n">
        <v>2389</v>
      </c>
      <c r="F5732" s="12" t="n">
        <v>0</v>
      </c>
      <c r="G5732" s="12" t="str">
        <f aca="false">INDEX(Products!$C$2:$C$181,MATCH(C5732,Products!$A$2:$A$181,0))</f>
        <v>Electronics</v>
      </c>
      <c r="H5732" s="16" t="n">
        <f aca="false">INDEX(Products!$E$2:$E$181,MATCH(C5732,Products!$A$2:$A$181,0))</f>
        <v>1564.68</v>
      </c>
      <c r="I5732" s="12" t="str">
        <f aca="false">INDEX(Orders!$G$2:$G$3525,MATCH(B5732,Orders!$A$2:$A$3525,0))</f>
        <v>Returned</v>
      </c>
      <c r="J5732" s="16" t="n">
        <f aca="false">D5732*E5732*(1-F5732/100)</f>
        <v>7167</v>
      </c>
      <c r="K5732" s="16" t="n">
        <f aca="false">D5732*H5732</f>
        <v>4694.04</v>
      </c>
      <c r="L5732" s="16" t="n">
        <f aca="false">J5732-K5732</f>
        <v>2472.96</v>
      </c>
    </row>
    <row r="5733" customFormat="false" ht="15" hidden="false" customHeight="false" outlineLevel="0" collapsed="false">
      <c r="A5733" s="12" t="n">
        <v>5732</v>
      </c>
      <c r="B5733" s="12" t="n">
        <v>3026</v>
      </c>
      <c r="C5733" s="12" t="n">
        <v>59</v>
      </c>
      <c r="D5733" s="12" t="n">
        <v>2</v>
      </c>
      <c r="E5733" s="16" t="n">
        <v>4109</v>
      </c>
      <c r="F5733" s="12" t="n">
        <v>0</v>
      </c>
      <c r="G5733" s="12" t="str">
        <f aca="false">INDEX(Products!$C$2:$C$181,MATCH(C5733,Products!$A$2:$A$181,0))</f>
        <v>Home &amp; Kitchen</v>
      </c>
      <c r="H5733" s="16" t="n">
        <f aca="false">INDEX(Products!$E$2:$E$181,MATCH(C5733,Products!$A$2:$A$181,0))</f>
        <v>2413.27</v>
      </c>
      <c r="I5733" s="12" t="str">
        <f aca="false">INDEX(Orders!$G$2:$G$3525,MATCH(B5733,Orders!$A$2:$A$3525,0))</f>
        <v>Delivered</v>
      </c>
      <c r="J5733" s="16" t="n">
        <f aca="false">D5733*E5733*(1-F5733/100)</f>
        <v>8218</v>
      </c>
      <c r="K5733" s="16" t="n">
        <f aca="false">D5733*H5733</f>
        <v>4826.54</v>
      </c>
      <c r="L5733" s="16" t="n">
        <f aca="false">J5733-K5733</f>
        <v>3391.46</v>
      </c>
    </row>
    <row r="5734" customFormat="false" ht="15" hidden="false" customHeight="false" outlineLevel="0" collapsed="false">
      <c r="A5734" s="12" t="n">
        <v>5733</v>
      </c>
      <c r="B5734" s="12" t="n">
        <v>3026</v>
      </c>
      <c r="C5734" s="12" t="n">
        <v>71</v>
      </c>
      <c r="D5734" s="12" t="n">
        <v>1</v>
      </c>
      <c r="E5734" s="16" t="n">
        <v>2909</v>
      </c>
      <c r="F5734" s="12" t="n">
        <v>0</v>
      </c>
      <c r="G5734" s="12" t="str">
        <f aca="false">INDEX(Products!$C$2:$C$181,MATCH(C5734,Products!$A$2:$A$181,0))</f>
        <v>Fashion</v>
      </c>
      <c r="H5734" s="16" t="n">
        <f aca="false">INDEX(Products!$E$2:$E$181,MATCH(C5734,Products!$A$2:$A$181,0))</f>
        <v>1746.44</v>
      </c>
      <c r="I5734" s="12" t="str">
        <f aca="false">INDEX(Orders!$G$2:$G$3525,MATCH(B5734,Orders!$A$2:$A$3525,0))</f>
        <v>Delivered</v>
      </c>
      <c r="J5734" s="16" t="n">
        <f aca="false">D5734*E5734*(1-F5734/100)</f>
        <v>2909</v>
      </c>
      <c r="K5734" s="16" t="n">
        <f aca="false">D5734*H5734</f>
        <v>1746.44</v>
      </c>
      <c r="L5734" s="16" t="n">
        <f aca="false">J5734-K5734</f>
        <v>1162.56</v>
      </c>
    </row>
    <row r="5735" customFormat="false" ht="15" hidden="false" customHeight="false" outlineLevel="0" collapsed="false">
      <c r="A5735" s="12" t="n">
        <v>5734</v>
      </c>
      <c r="B5735" s="12" t="n">
        <v>3027</v>
      </c>
      <c r="C5735" s="12" t="n">
        <v>43</v>
      </c>
      <c r="D5735" s="12" t="n">
        <v>1</v>
      </c>
      <c r="E5735" s="16" t="n">
        <v>1839</v>
      </c>
      <c r="F5735" s="12" t="n">
        <v>15</v>
      </c>
      <c r="G5735" s="12" t="str">
        <f aca="false">INDEX(Products!$C$2:$C$181,MATCH(C5735,Products!$A$2:$A$181,0))</f>
        <v>Home &amp; Kitchen</v>
      </c>
      <c r="H5735" s="16" t="n">
        <f aca="false">INDEX(Products!$E$2:$E$181,MATCH(C5735,Products!$A$2:$A$181,0))</f>
        <v>1131.05</v>
      </c>
      <c r="I5735" s="12" t="str">
        <f aca="false">INDEX(Orders!$G$2:$G$3525,MATCH(B5735,Orders!$A$2:$A$3525,0))</f>
        <v>Delivered</v>
      </c>
      <c r="J5735" s="16" t="n">
        <f aca="false">D5735*E5735*(1-F5735/100)</f>
        <v>1563.15</v>
      </c>
      <c r="K5735" s="16" t="n">
        <f aca="false">D5735*H5735</f>
        <v>1131.05</v>
      </c>
      <c r="L5735" s="16" t="n">
        <f aca="false">J5735-K5735</f>
        <v>432.1</v>
      </c>
    </row>
    <row r="5736" customFormat="false" ht="15" hidden="false" customHeight="false" outlineLevel="0" collapsed="false">
      <c r="A5736" s="12" t="n">
        <v>5735</v>
      </c>
      <c r="B5736" s="12" t="n">
        <v>3028</v>
      </c>
      <c r="C5736" s="12" t="n">
        <v>58</v>
      </c>
      <c r="D5736" s="12" t="n">
        <v>1</v>
      </c>
      <c r="E5736" s="16" t="n">
        <v>3319</v>
      </c>
      <c r="F5736" s="12" t="n">
        <v>0</v>
      </c>
      <c r="G5736" s="12" t="str">
        <f aca="false">INDEX(Products!$C$2:$C$181,MATCH(C5736,Products!$A$2:$A$181,0))</f>
        <v>Home &amp; Kitchen</v>
      </c>
      <c r="H5736" s="16" t="n">
        <f aca="false">INDEX(Products!$E$2:$E$181,MATCH(C5736,Products!$A$2:$A$181,0))</f>
        <v>2403.93</v>
      </c>
      <c r="I5736" s="12" t="str">
        <f aca="false">INDEX(Orders!$G$2:$G$3525,MATCH(B5736,Orders!$A$2:$A$3525,0))</f>
        <v>Cancelled</v>
      </c>
      <c r="J5736" s="16" t="n">
        <f aca="false">D5736*E5736*(1-F5736/100)</f>
        <v>3319</v>
      </c>
      <c r="K5736" s="16" t="n">
        <f aca="false">D5736*H5736</f>
        <v>2403.93</v>
      </c>
      <c r="L5736" s="16" t="n">
        <f aca="false">J5736-K5736</f>
        <v>915.07</v>
      </c>
    </row>
    <row r="5737" customFormat="false" ht="15" hidden="false" customHeight="false" outlineLevel="0" collapsed="false">
      <c r="A5737" s="12" t="n">
        <v>5736</v>
      </c>
      <c r="B5737" s="12" t="n">
        <v>3028</v>
      </c>
      <c r="C5737" s="12" t="n">
        <v>52</v>
      </c>
      <c r="D5737" s="12" t="n">
        <v>1</v>
      </c>
      <c r="E5737" s="16" t="n">
        <v>1859</v>
      </c>
      <c r="F5737" s="12" t="n">
        <v>0</v>
      </c>
      <c r="G5737" s="12" t="str">
        <f aca="false">INDEX(Products!$C$2:$C$181,MATCH(C5737,Products!$A$2:$A$181,0))</f>
        <v>Home &amp; Kitchen</v>
      </c>
      <c r="H5737" s="16" t="n">
        <f aca="false">INDEX(Products!$E$2:$E$181,MATCH(C5737,Products!$A$2:$A$181,0))</f>
        <v>1211.54</v>
      </c>
      <c r="I5737" s="12" t="str">
        <f aca="false">INDEX(Orders!$G$2:$G$3525,MATCH(B5737,Orders!$A$2:$A$3525,0))</f>
        <v>Cancelled</v>
      </c>
      <c r="J5737" s="16" t="n">
        <f aca="false">D5737*E5737*(1-F5737/100)</f>
        <v>1859</v>
      </c>
      <c r="K5737" s="16" t="n">
        <f aca="false">D5737*H5737</f>
        <v>1211.54</v>
      </c>
      <c r="L5737" s="16" t="n">
        <f aca="false">J5737-K5737</f>
        <v>647.46</v>
      </c>
    </row>
    <row r="5738" customFormat="false" ht="15" hidden="false" customHeight="false" outlineLevel="0" collapsed="false">
      <c r="A5738" s="12" t="n">
        <v>5737</v>
      </c>
      <c r="B5738" s="12" t="n">
        <v>3028</v>
      </c>
      <c r="C5738" s="12" t="n">
        <v>73</v>
      </c>
      <c r="D5738" s="12" t="n">
        <v>1</v>
      </c>
      <c r="E5738" s="16" t="n">
        <v>1079</v>
      </c>
      <c r="F5738" s="12" t="n">
        <v>0</v>
      </c>
      <c r="G5738" s="12" t="str">
        <f aca="false">INDEX(Products!$C$2:$C$181,MATCH(C5738,Products!$A$2:$A$181,0))</f>
        <v>Fashion</v>
      </c>
      <c r="H5738" s="16" t="n">
        <f aca="false">INDEX(Products!$E$2:$E$181,MATCH(C5738,Products!$A$2:$A$181,0))</f>
        <v>601.41</v>
      </c>
      <c r="I5738" s="12" t="str">
        <f aca="false">INDEX(Orders!$G$2:$G$3525,MATCH(B5738,Orders!$A$2:$A$3525,0))</f>
        <v>Cancelled</v>
      </c>
      <c r="J5738" s="16" t="n">
        <f aca="false">D5738*E5738*(1-F5738/100)</f>
        <v>1079</v>
      </c>
      <c r="K5738" s="16" t="n">
        <f aca="false">D5738*H5738</f>
        <v>601.41</v>
      </c>
      <c r="L5738" s="16" t="n">
        <f aca="false">J5738-K5738</f>
        <v>477.59</v>
      </c>
    </row>
    <row r="5739" customFormat="false" ht="15" hidden="false" customHeight="false" outlineLevel="0" collapsed="false">
      <c r="A5739" s="12" t="n">
        <v>5738</v>
      </c>
      <c r="B5739" s="12" t="n">
        <v>3029</v>
      </c>
      <c r="C5739" s="12" t="n">
        <v>46</v>
      </c>
      <c r="D5739" s="12" t="n">
        <v>1</v>
      </c>
      <c r="E5739" s="16" t="n">
        <v>959</v>
      </c>
      <c r="F5739" s="12" t="n">
        <v>0</v>
      </c>
      <c r="G5739" s="12" t="str">
        <f aca="false">INDEX(Products!$C$2:$C$181,MATCH(C5739,Products!$A$2:$A$181,0))</f>
        <v>Home &amp; Kitchen</v>
      </c>
      <c r="H5739" s="16" t="n">
        <f aca="false">INDEX(Products!$E$2:$E$181,MATCH(C5739,Products!$A$2:$A$181,0))</f>
        <v>664.25</v>
      </c>
      <c r="I5739" s="12" t="str">
        <f aca="false">INDEX(Orders!$G$2:$G$3525,MATCH(B5739,Orders!$A$2:$A$3525,0))</f>
        <v>Cancelled</v>
      </c>
      <c r="J5739" s="16" t="n">
        <f aca="false">D5739*E5739*(1-F5739/100)</f>
        <v>959</v>
      </c>
      <c r="K5739" s="16" t="n">
        <f aca="false">D5739*H5739</f>
        <v>664.25</v>
      </c>
      <c r="L5739" s="16" t="n">
        <f aca="false">J5739-K5739</f>
        <v>294.75</v>
      </c>
    </row>
    <row r="5740" customFormat="false" ht="15" hidden="false" customHeight="false" outlineLevel="0" collapsed="false">
      <c r="A5740" s="12" t="n">
        <v>5739</v>
      </c>
      <c r="B5740" s="12" t="n">
        <v>3029</v>
      </c>
      <c r="C5740" s="12" t="n">
        <v>44</v>
      </c>
      <c r="D5740" s="12" t="n">
        <v>1</v>
      </c>
      <c r="E5740" s="16" t="n">
        <v>3769</v>
      </c>
      <c r="F5740" s="12" t="n">
        <v>5</v>
      </c>
      <c r="G5740" s="12" t="str">
        <f aca="false">INDEX(Products!$C$2:$C$181,MATCH(C5740,Products!$A$2:$A$181,0))</f>
        <v>Home &amp; Kitchen</v>
      </c>
      <c r="H5740" s="16" t="n">
        <f aca="false">INDEX(Products!$E$2:$E$181,MATCH(C5740,Products!$A$2:$A$181,0))</f>
        <v>2553.54</v>
      </c>
      <c r="I5740" s="12" t="str">
        <f aca="false">INDEX(Orders!$G$2:$G$3525,MATCH(B5740,Orders!$A$2:$A$3525,0))</f>
        <v>Cancelled</v>
      </c>
      <c r="J5740" s="16" t="n">
        <f aca="false">D5740*E5740*(1-F5740/100)</f>
        <v>3580.55</v>
      </c>
      <c r="K5740" s="16" t="n">
        <f aca="false">D5740*H5740</f>
        <v>2553.54</v>
      </c>
      <c r="L5740" s="16" t="n">
        <f aca="false">J5740-K5740</f>
        <v>1027.01</v>
      </c>
    </row>
    <row r="5741" customFormat="false" ht="15" hidden="false" customHeight="false" outlineLevel="0" collapsed="false">
      <c r="A5741" s="12" t="n">
        <v>5740</v>
      </c>
      <c r="B5741" s="12" t="n">
        <v>3029</v>
      </c>
      <c r="C5741" s="12" t="n">
        <v>25</v>
      </c>
      <c r="D5741" s="12" t="n">
        <v>1</v>
      </c>
      <c r="E5741" s="16" t="n">
        <v>3649</v>
      </c>
      <c r="F5741" s="12" t="n">
        <v>0</v>
      </c>
      <c r="G5741" s="12" t="str">
        <f aca="false">INDEX(Products!$C$2:$C$181,MATCH(C5741,Products!$A$2:$A$181,0))</f>
        <v>Electronics</v>
      </c>
      <c r="H5741" s="16" t="n">
        <f aca="false">INDEX(Products!$E$2:$E$181,MATCH(C5741,Products!$A$2:$A$181,0))</f>
        <v>2141.86</v>
      </c>
      <c r="I5741" s="12" t="str">
        <f aca="false">INDEX(Orders!$G$2:$G$3525,MATCH(B5741,Orders!$A$2:$A$3525,0))</f>
        <v>Cancelled</v>
      </c>
      <c r="J5741" s="16" t="n">
        <f aca="false">D5741*E5741*(1-F5741/100)</f>
        <v>3649</v>
      </c>
      <c r="K5741" s="16" t="n">
        <f aca="false">D5741*H5741</f>
        <v>2141.86</v>
      </c>
      <c r="L5741" s="16" t="n">
        <f aca="false">J5741-K5741</f>
        <v>1507.14</v>
      </c>
    </row>
    <row r="5742" customFormat="false" ht="15" hidden="false" customHeight="false" outlineLevel="0" collapsed="false">
      <c r="A5742" s="12" t="n">
        <v>5741</v>
      </c>
      <c r="B5742" s="12" t="n">
        <v>3030</v>
      </c>
      <c r="C5742" s="12" t="n">
        <v>178</v>
      </c>
      <c r="D5742" s="12" t="n">
        <v>1</v>
      </c>
      <c r="E5742" s="16" t="n">
        <v>169</v>
      </c>
      <c r="F5742" s="12" t="n">
        <v>5</v>
      </c>
      <c r="G5742" s="12" t="str">
        <f aca="false">INDEX(Products!$C$2:$C$181,MATCH(C5742,Products!$A$2:$A$181,0))</f>
        <v>Books &amp; Stationery</v>
      </c>
      <c r="H5742" s="16" t="n">
        <f aca="false">INDEX(Products!$E$2:$E$181,MATCH(C5742,Products!$A$2:$A$181,0))</f>
        <v>114.66</v>
      </c>
      <c r="I5742" s="12" t="str">
        <f aca="false">INDEX(Orders!$G$2:$G$3525,MATCH(B5742,Orders!$A$2:$A$3525,0))</f>
        <v>Delivered</v>
      </c>
      <c r="J5742" s="16" t="n">
        <f aca="false">D5742*E5742*(1-F5742/100)</f>
        <v>160.55</v>
      </c>
      <c r="K5742" s="16" t="n">
        <f aca="false">D5742*H5742</f>
        <v>114.66</v>
      </c>
      <c r="L5742" s="16" t="n">
        <f aca="false">J5742-K5742</f>
        <v>45.89</v>
      </c>
    </row>
    <row r="5743" customFormat="false" ht="15" hidden="false" customHeight="false" outlineLevel="0" collapsed="false">
      <c r="A5743" s="12" t="n">
        <v>5742</v>
      </c>
      <c r="B5743" s="12" t="n">
        <v>3031</v>
      </c>
      <c r="C5743" s="12" t="n">
        <v>99</v>
      </c>
      <c r="D5743" s="12" t="n">
        <v>1</v>
      </c>
      <c r="E5743" s="16" t="n">
        <v>1359</v>
      </c>
      <c r="F5743" s="12" t="n">
        <v>0</v>
      </c>
      <c r="G5743" s="12" t="str">
        <f aca="false">INDEX(Products!$C$2:$C$181,MATCH(C5743,Products!$A$2:$A$181,0))</f>
        <v>Beauty</v>
      </c>
      <c r="H5743" s="16" t="n">
        <f aca="false">INDEX(Products!$E$2:$E$181,MATCH(C5743,Products!$A$2:$A$181,0))</f>
        <v>991.28</v>
      </c>
      <c r="I5743" s="12" t="str">
        <f aca="false">INDEX(Orders!$G$2:$G$3525,MATCH(B5743,Orders!$A$2:$A$3525,0))</f>
        <v>Cancelled</v>
      </c>
      <c r="J5743" s="16" t="n">
        <f aca="false">D5743*E5743*(1-F5743/100)</f>
        <v>1359</v>
      </c>
      <c r="K5743" s="16" t="n">
        <f aca="false">D5743*H5743</f>
        <v>991.28</v>
      </c>
      <c r="L5743" s="16" t="n">
        <f aca="false">J5743-K5743</f>
        <v>367.72</v>
      </c>
    </row>
    <row r="5744" customFormat="false" ht="15" hidden="false" customHeight="false" outlineLevel="0" collapsed="false">
      <c r="A5744" s="12" t="n">
        <v>5743</v>
      </c>
      <c r="B5744" s="12" t="n">
        <v>3032</v>
      </c>
      <c r="C5744" s="12" t="n">
        <v>120</v>
      </c>
      <c r="D5744" s="12" t="n">
        <v>1</v>
      </c>
      <c r="E5744" s="16" t="n">
        <v>1229</v>
      </c>
      <c r="F5744" s="12" t="n">
        <v>15</v>
      </c>
      <c r="G5744" s="12" t="str">
        <f aca="false">INDEX(Products!$C$2:$C$181,MATCH(C5744,Products!$A$2:$A$181,0))</f>
        <v>Beauty</v>
      </c>
      <c r="H5744" s="16" t="n">
        <f aca="false">INDEX(Products!$E$2:$E$181,MATCH(C5744,Products!$A$2:$A$181,0))</f>
        <v>719.48</v>
      </c>
      <c r="I5744" s="12" t="str">
        <f aca="false">INDEX(Orders!$G$2:$G$3525,MATCH(B5744,Orders!$A$2:$A$3525,0))</f>
        <v>Delivered</v>
      </c>
      <c r="J5744" s="16" t="n">
        <f aca="false">D5744*E5744*(1-F5744/100)</f>
        <v>1044.65</v>
      </c>
      <c r="K5744" s="16" t="n">
        <f aca="false">D5744*H5744</f>
        <v>719.48</v>
      </c>
      <c r="L5744" s="16" t="n">
        <f aca="false">J5744-K5744</f>
        <v>325.17</v>
      </c>
    </row>
    <row r="5745" customFormat="false" ht="15" hidden="false" customHeight="false" outlineLevel="0" collapsed="false">
      <c r="A5745" s="12" t="n">
        <v>5744</v>
      </c>
      <c r="B5745" s="12" t="n">
        <v>3032</v>
      </c>
      <c r="C5745" s="12" t="n">
        <v>125</v>
      </c>
      <c r="D5745" s="12" t="n">
        <v>2</v>
      </c>
      <c r="E5745" s="16" t="n">
        <v>3869</v>
      </c>
      <c r="F5745" s="12" t="n">
        <v>0</v>
      </c>
      <c r="G5745" s="12" t="str">
        <f aca="false">INDEX(Products!$C$2:$C$181,MATCH(C5745,Products!$A$2:$A$181,0))</f>
        <v>Sports &amp; Fitness</v>
      </c>
      <c r="H5745" s="16" t="n">
        <f aca="false">INDEX(Products!$E$2:$E$181,MATCH(C5745,Products!$A$2:$A$181,0))</f>
        <v>2788.01</v>
      </c>
      <c r="I5745" s="12" t="str">
        <f aca="false">INDEX(Orders!$G$2:$G$3525,MATCH(B5745,Orders!$A$2:$A$3525,0))</f>
        <v>Delivered</v>
      </c>
      <c r="J5745" s="16" t="n">
        <f aca="false">D5745*E5745*(1-F5745/100)</f>
        <v>7738</v>
      </c>
      <c r="K5745" s="16" t="n">
        <f aca="false">D5745*H5745</f>
        <v>5576.02</v>
      </c>
      <c r="L5745" s="16" t="n">
        <f aca="false">J5745-K5745</f>
        <v>2161.98</v>
      </c>
    </row>
    <row r="5746" customFormat="false" ht="15" hidden="false" customHeight="false" outlineLevel="0" collapsed="false">
      <c r="A5746" s="12" t="n">
        <v>5745</v>
      </c>
      <c r="B5746" s="12" t="n">
        <v>3033</v>
      </c>
      <c r="C5746" s="12" t="n">
        <v>113</v>
      </c>
      <c r="D5746" s="12" t="n">
        <v>1</v>
      </c>
      <c r="E5746" s="16" t="n">
        <v>599</v>
      </c>
      <c r="F5746" s="12" t="n">
        <v>10</v>
      </c>
      <c r="G5746" s="12" t="str">
        <f aca="false">INDEX(Products!$C$2:$C$181,MATCH(C5746,Products!$A$2:$A$181,0))</f>
        <v>Beauty</v>
      </c>
      <c r="H5746" s="16" t="n">
        <f aca="false">INDEX(Products!$E$2:$E$181,MATCH(C5746,Products!$A$2:$A$181,0))</f>
        <v>358.68</v>
      </c>
      <c r="I5746" s="12" t="str">
        <f aca="false">INDEX(Orders!$G$2:$G$3525,MATCH(B5746,Orders!$A$2:$A$3525,0))</f>
        <v>Delivered</v>
      </c>
      <c r="J5746" s="16" t="n">
        <f aca="false">D5746*E5746*(1-F5746/100)</f>
        <v>539.1</v>
      </c>
      <c r="K5746" s="16" t="n">
        <f aca="false">D5746*H5746</f>
        <v>358.68</v>
      </c>
      <c r="L5746" s="16" t="n">
        <f aca="false">J5746-K5746</f>
        <v>180.42</v>
      </c>
    </row>
    <row r="5747" customFormat="false" ht="15" hidden="false" customHeight="false" outlineLevel="0" collapsed="false">
      <c r="A5747" s="12" t="n">
        <v>5746</v>
      </c>
      <c r="B5747" s="12" t="n">
        <v>3034</v>
      </c>
      <c r="C5747" s="12" t="n">
        <v>166</v>
      </c>
      <c r="D5747" s="12" t="n">
        <v>1</v>
      </c>
      <c r="E5747" s="16" t="n">
        <v>389</v>
      </c>
      <c r="F5747" s="12" t="n">
        <v>0</v>
      </c>
      <c r="G5747" s="12" t="str">
        <f aca="false">INDEX(Products!$C$2:$C$181,MATCH(C5747,Products!$A$2:$A$181,0))</f>
        <v>Books &amp; Stationery</v>
      </c>
      <c r="H5747" s="16" t="n">
        <f aca="false">INDEX(Products!$E$2:$E$181,MATCH(C5747,Products!$A$2:$A$181,0))</f>
        <v>272.91</v>
      </c>
      <c r="I5747" s="12" t="str">
        <f aca="false">INDEX(Orders!$G$2:$G$3525,MATCH(B5747,Orders!$A$2:$A$3525,0))</f>
        <v>Delivered</v>
      </c>
      <c r="J5747" s="16" t="n">
        <f aca="false">D5747*E5747*(1-F5747/100)</f>
        <v>389</v>
      </c>
      <c r="K5747" s="16" t="n">
        <f aca="false">D5747*H5747</f>
        <v>272.91</v>
      </c>
      <c r="L5747" s="16" t="n">
        <f aca="false">J5747-K5747</f>
        <v>116.09</v>
      </c>
    </row>
    <row r="5748" customFormat="false" ht="15" hidden="false" customHeight="false" outlineLevel="0" collapsed="false">
      <c r="A5748" s="12" t="n">
        <v>5747</v>
      </c>
      <c r="B5748" s="12" t="n">
        <v>3035</v>
      </c>
      <c r="C5748" s="12" t="n">
        <v>130</v>
      </c>
      <c r="D5748" s="12" t="n">
        <v>1</v>
      </c>
      <c r="E5748" s="16" t="n">
        <v>2399</v>
      </c>
      <c r="F5748" s="12" t="n">
        <v>0</v>
      </c>
      <c r="G5748" s="12" t="str">
        <f aca="false">INDEX(Products!$C$2:$C$181,MATCH(C5748,Products!$A$2:$A$181,0))</f>
        <v>Sports &amp; Fitness</v>
      </c>
      <c r="H5748" s="16" t="n">
        <f aca="false">INDEX(Products!$E$2:$E$181,MATCH(C5748,Products!$A$2:$A$181,0))</f>
        <v>1366.08</v>
      </c>
      <c r="I5748" s="12" t="str">
        <f aca="false">INDEX(Orders!$G$2:$G$3525,MATCH(B5748,Orders!$A$2:$A$3525,0))</f>
        <v>Delivered</v>
      </c>
      <c r="J5748" s="16" t="n">
        <f aca="false">D5748*E5748*(1-F5748/100)</f>
        <v>2399</v>
      </c>
      <c r="K5748" s="16" t="n">
        <f aca="false">D5748*H5748</f>
        <v>1366.08</v>
      </c>
      <c r="L5748" s="16" t="n">
        <f aca="false">J5748-K5748</f>
        <v>1032.92</v>
      </c>
    </row>
    <row r="5749" customFormat="false" ht="15" hidden="false" customHeight="false" outlineLevel="0" collapsed="false">
      <c r="A5749" s="12" t="n">
        <v>5748</v>
      </c>
      <c r="B5749" s="12" t="n">
        <v>3035</v>
      </c>
      <c r="C5749" s="12" t="n">
        <v>70</v>
      </c>
      <c r="D5749" s="12" t="n">
        <v>1</v>
      </c>
      <c r="E5749" s="16" t="n">
        <v>1289</v>
      </c>
      <c r="F5749" s="12" t="n">
        <v>0</v>
      </c>
      <c r="G5749" s="12" t="str">
        <f aca="false">INDEX(Products!$C$2:$C$181,MATCH(C5749,Products!$A$2:$A$181,0))</f>
        <v>Fashion</v>
      </c>
      <c r="H5749" s="16" t="n">
        <f aca="false">INDEX(Products!$E$2:$E$181,MATCH(C5749,Products!$A$2:$A$181,0))</f>
        <v>959.48</v>
      </c>
      <c r="I5749" s="12" t="str">
        <f aca="false">INDEX(Orders!$G$2:$G$3525,MATCH(B5749,Orders!$A$2:$A$3525,0))</f>
        <v>Delivered</v>
      </c>
      <c r="J5749" s="16" t="n">
        <f aca="false">D5749*E5749*(1-F5749/100)</f>
        <v>1289</v>
      </c>
      <c r="K5749" s="16" t="n">
        <f aca="false">D5749*H5749</f>
        <v>959.48</v>
      </c>
      <c r="L5749" s="16" t="n">
        <f aca="false">J5749-K5749</f>
        <v>329.52</v>
      </c>
    </row>
    <row r="5750" customFormat="false" ht="15" hidden="false" customHeight="false" outlineLevel="0" collapsed="false">
      <c r="A5750" s="12" t="n">
        <v>5749</v>
      </c>
      <c r="B5750" s="12" t="n">
        <v>3035</v>
      </c>
      <c r="C5750" s="12" t="n">
        <v>117</v>
      </c>
      <c r="D5750" s="12" t="n">
        <v>1</v>
      </c>
      <c r="E5750" s="16" t="n">
        <v>1109</v>
      </c>
      <c r="F5750" s="12" t="n">
        <v>0</v>
      </c>
      <c r="G5750" s="12" t="str">
        <f aca="false">INDEX(Products!$C$2:$C$181,MATCH(C5750,Products!$A$2:$A$181,0))</f>
        <v>Beauty</v>
      </c>
      <c r="H5750" s="16" t="n">
        <f aca="false">INDEX(Products!$E$2:$E$181,MATCH(C5750,Products!$A$2:$A$181,0))</f>
        <v>719.19</v>
      </c>
      <c r="I5750" s="12" t="str">
        <f aca="false">INDEX(Orders!$G$2:$G$3525,MATCH(B5750,Orders!$A$2:$A$3525,0))</f>
        <v>Delivered</v>
      </c>
      <c r="J5750" s="16" t="n">
        <f aca="false">D5750*E5750*(1-F5750/100)</f>
        <v>1109</v>
      </c>
      <c r="K5750" s="16" t="n">
        <f aca="false">D5750*H5750</f>
        <v>719.19</v>
      </c>
      <c r="L5750" s="16" t="n">
        <f aca="false">J5750-K5750</f>
        <v>389.81</v>
      </c>
    </row>
    <row r="5751" customFormat="false" ht="15" hidden="false" customHeight="false" outlineLevel="0" collapsed="false">
      <c r="A5751" s="12" t="n">
        <v>5750</v>
      </c>
      <c r="B5751" s="12" t="n">
        <v>3036</v>
      </c>
      <c r="C5751" s="12" t="n">
        <v>69</v>
      </c>
      <c r="D5751" s="12" t="n">
        <v>1</v>
      </c>
      <c r="E5751" s="16" t="n">
        <v>1709</v>
      </c>
      <c r="F5751" s="12" t="n">
        <v>0</v>
      </c>
      <c r="G5751" s="12" t="str">
        <f aca="false">INDEX(Products!$C$2:$C$181,MATCH(C5751,Products!$A$2:$A$181,0))</f>
        <v>Fashion</v>
      </c>
      <c r="H5751" s="16" t="n">
        <f aca="false">INDEX(Products!$E$2:$E$181,MATCH(C5751,Products!$A$2:$A$181,0))</f>
        <v>1180.24</v>
      </c>
      <c r="I5751" s="12" t="str">
        <f aca="false">INDEX(Orders!$G$2:$G$3525,MATCH(B5751,Orders!$A$2:$A$3525,0))</f>
        <v>Delivered</v>
      </c>
      <c r="J5751" s="16" t="n">
        <f aca="false">D5751*E5751*(1-F5751/100)</f>
        <v>1709</v>
      </c>
      <c r="K5751" s="16" t="n">
        <f aca="false">D5751*H5751</f>
        <v>1180.24</v>
      </c>
      <c r="L5751" s="16" t="n">
        <f aca="false">J5751-K5751</f>
        <v>528.76</v>
      </c>
    </row>
    <row r="5752" customFormat="false" ht="15" hidden="false" customHeight="false" outlineLevel="0" collapsed="false">
      <c r="A5752" s="12" t="n">
        <v>5751</v>
      </c>
      <c r="B5752" s="12" t="n">
        <v>3037</v>
      </c>
      <c r="C5752" s="12" t="n">
        <v>118</v>
      </c>
      <c r="D5752" s="12" t="n">
        <v>1</v>
      </c>
      <c r="E5752" s="16" t="n">
        <v>479</v>
      </c>
      <c r="F5752" s="12" t="n">
        <v>0</v>
      </c>
      <c r="G5752" s="12" t="str">
        <f aca="false">INDEX(Products!$C$2:$C$181,MATCH(C5752,Products!$A$2:$A$181,0))</f>
        <v>Beauty</v>
      </c>
      <c r="H5752" s="16" t="n">
        <f aca="false">INDEX(Products!$E$2:$E$181,MATCH(C5752,Products!$A$2:$A$181,0))</f>
        <v>332.66</v>
      </c>
      <c r="I5752" s="12" t="str">
        <f aca="false">INDEX(Orders!$G$2:$G$3525,MATCH(B5752,Orders!$A$2:$A$3525,0))</f>
        <v>Delivered</v>
      </c>
      <c r="J5752" s="16" t="n">
        <f aca="false">D5752*E5752*(1-F5752/100)</f>
        <v>479</v>
      </c>
      <c r="K5752" s="16" t="n">
        <f aca="false">D5752*H5752</f>
        <v>332.66</v>
      </c>
      <c r="L5752" s="16" t="n">
        <f aca="false">J5752-K5752</f>
        <v>146.34</v>
      </c>
    </row>
    <row r="5753" customFormat="false" ht="15" hidden="false" customHeight="false" outlineLevel="0" collapsed="false">
      <c r="A5753" s="12" t="n">
        <v>5752</v>
      </c>
      <c r="B5753" s="12" t="n">
        <v>3037</v>
      </c>
      <c r="C5753" s="12" t="n">
        <v>21</v>
      </c>
      <c r="D5753" s="12" t="n">
        <v>1</v>
      </c>
      <c r="E5753" s="16" t="n">
        <v>1439</v>
      </c>
      <c r="F5753" s="12" t="n">
        <v>10</v>
      </c>
      <c r="G5753" s="12" t="str">
        <f aca="false">INDEX(Products!$C$2:$C$181,MATCH(C5753,Products!$A$2:$A$181,0))</f>
        <v>Electronics</v>
      </c>
      <c r="H5753" s="16" t="n">
        <f aca="false">INDEX(Products!$E$2:$E$181,MATCH(C5753,Products!$A$2:$A$181,0))</f>
        <v>933.96</v>
      </c>
      <c r="I5753" s="12" t="str">
        <f aca="false">INDEX(Orders!$G$2:$G$3525,MATCH(B5753,Orders!$A$2:$A$3525,0))</f>
        <v>Delivered</v>
      </c>
      <c r="J5753" s="16" t="n">
        <f aca="false">D5753*E5753*(1-F5753/100)</f>
        <v>1295.1</v>
      </c>
      <c r="K5753" s="16" t="n">
        <f aca="false">D5753*H5753</f>
        <v>933.96</v>
      </c>
      <c r="L5753" s="16" t="n">
        <f aca="false">J5753-K5753</f>
        <v>361.14</v>
      </c>
    </row>
    <row r="5754" customFormat="false" ht="15" hidden="false" customHeight="false" outlineLevel="0" collapsed="false">
      <c r="A5754" s="12" t="n">
        <v>5753</v>
      </c>
      <c r="B5754" s="12" t="n">
        <v>3037</v>
      </c>
      <c r="C5754" s="12" t="n">
        <v>124</v>
      </c>
      <c r="D5754" s="12" t="n">
        <v>1</v>
      </c>
      <c r="E5754" s="16" t="n">
        <v>1869</v>
      </c>
      <c r="F5754" s="12" t="n">
        <v>0</v>
      </c>
      <c r="G5754" s="12" t="str">
        <f aca="false">INDEX(Products!$C$2:$C$181,MATCH(C5754,Products!$A$2:$A$181,0))</f>
        <v>Sports &amp; Fitness</v>
      </c>
      <c r="H5754" s="16" t="n">
        <f aca="false">INDEX(Products!$E$2:$E$181,MATCH(C5754,Products!$A$2:$A$181,0))</f>
        <v>1389.29</v>
      </c>
      <c r="I5754" s="12" t="str">
        <f aca="false">INDEX(Orders!$G$2:$G$3525,MATCH(B5754,Orders!$A$2:$A$3525,0))</f>
        <v>Delivered</v>
      </c>
      <c r="J5754" s="16" t="n">
        <f aca="false">D5754*E5754*(1-F5754/100)</f>
        <v>1869</v>
      </c>
      <c r="K5754" s="16" t="n">
        <f aca="false">D5754*H5754</f>
        <v>1389.29</v>
      </c>
      <c r="L5754" s="16" t="n">
        <f aca="false">J5754-K5754</f>
        <v>479.71</v>
      </c>
    </row>
    <row r="5755" customFormat="false" ht="15" hidden="false" customHeight="false" outlineLevel="0" collapsed="false">
      <c r="A5755" s="12" t="n">
        <v>5754</v>
      </c>
      <c r="B5755" s="12" t="n">
        <v>3037</v>
      </c>
      <c r="C5755" s="12" t="n">
        <v>68</v>
      </c>
      <c r="D5755" s="12" t="n">
        <v>1</v>
      </c>
      <c r="E5755" s="16" t="n">
        <v>2859</v>
      </c>
      <c r="F5755" s="12" t="n">
        <v>10</v>
      </c>
      <c r="G5755" s="12" t="str">
        <f aca="false">INDEX(Products!$C$2:$C$181,MATCH(C5755,Products!$A$2:$A$181,0))</f>
        <v>Fashion</v>
      </c>
      <c r="H5755" s="16" t="n">
        <f aca="false">INDEX(Products!$E$2:$E$181,MATCH(C5755,Products!$A$2:$A$181,0))</f>
        <v>1757.26</v>
      </c>
      <c r="I5755" s="12" t="str">
        <f aca="false">INDEX(Orders!$G$2:$G$3525,MATCH(B5755,Orders!$A$2:$A$3525,0))</f>
        <v>Delivered</v>
      </c>
      <c r="J5755" s="16" t="n">
        <f aca="false">D5755*E5755*(1-F5755/100)</f>
        <v>2573.1</v>
      </c>
      <c r="K5755" s="16" t="n">
        <f aca="false">D5755*H5755</f>
        <v>1757.26</v>
      </c>
      <c r="L5755" s="16" t="n">
        <f aca="false">J5755-K5755</f>
        <v>815.84</v>
      </c>
    </row>
    <row r="5756" customFormat="false" ht="15" hidden="false" customHeight="false" outlineLevel="0" collapsed="false">
      <c r="A5756" s="12" t="n">
        <v>5755</v>
      </c>
      <c r="B5756" s="12" t="n">
        <v>3038</v>
      </c>
      <c r="C5756" s="12" t="n">
        <v>72</v>
      </c>
      <c r="D5756" s="12" t="n">
        <v>1</v>
      </c>
      <c r="E5756" s="16" t="n">
        <v>1649</v>
      </c>
      <c r="F5756" s="12" t="n">
        <v>0</v>
      </c>
      <c r="G5756" s="12" t="str">
        <f aca="false">INDEX(Products!$C$2:$C$181,MATCH(C5756,Products!$A$2:$A$181,0))</f>
        <v>Fashion</v>
      </c>
      <c r="H5756" s="16" t="n">
        <f aca="false">INDEX(Products!$E$2:$E$181,MATCH(C5756,Products!$A$2:$A$181,0))</f>
        <v>1006.18</v>
      </c>
      <c r="I5756" s="12" t="str">
        <f aca="false">INDEX(Orders!$G$2:$G$3525,MATCH(B5756,Orders!$A$2:$A$3525,0))</f>
        <v>Delivered</v>
      </c>
      <c r="J5756" s="16" t="n">
        <f aca="false">D5756*E5756*(1-F5756/100)</f>
        <v>1649</v>
      </c>
      <c r="K5756" s="16" t="n">
        <f aca="false">D5756*H5756</f>
        <v>1006.18</v>
      </c>
      <c r="L5756" s="16" t="n">
        <f aca="false">J5756-K5756</f>
        <v>642.82</v>
      </c>
    </row>
    <row r="5757" customFormat="false" ht="15" hidden="false" customHeight="false" outlineLevel="0" collapsed="false">
      <c r="A5757" s="12" t="n">
        <v>5756</v>
      </c>
      <c r="B5757" s="12" t="n">
        <v>3038</v>
      </c>
      <c r="C5757" s="12" t="n">
        <v>81</v>
      </c>
      <c r="D5757" s="12" t="n">
        <v>1</v>
      </c>
      <c r="E5757" s="16" t="n">
        <v>1299</v>
      </c>
      <c r="F5757" s="12" t="n">
        <v>10</v>
      </c>
      <c r="G5757" s="12" t="str">
        <f aca="false">INDEX(Products!$C$2:$C$181,MATCH(C5757,Products!$A$2:$A$181,0))</f>
        <v>Fashion</v>
      </c>
      <c r="H5757" s="16" t="n">
        <f aca="false">INDEX(Products!$E$2:$E$181,MATCH(C5757,Products!$A$2:$A$181,0))</f>
        <v>878.72</v>
      </c>
      <c r="I5757" s="12" t="str">
        <f aca="false">INDEX(Orders!$G$2:$G$3525,MATCH(B5757,Orders!$A$2:$A$3525,0))</f>
        <v>Delivered</v>
      </c>
      <c r="J5757" s="16" t="n">
        <f aca="false">D5757*E5757*(1-F5757/100)</f>
        <v>1169.1</v>
      </c>
      <c r="K5757" s="16" t="n">
        <f aca="false">D5757*H5757</f>
        <v>878.72</v>
      </c>
      <c r="L5757" s="16" t="n">
        <f aca="false">J5757-K5757</f>
        <v>290.38</v>
      </c>
    </row>
    <row r="5758" customFormat="false" ht="15" hidden="false" customHeight="false" outlineLevel="0" collapsed="false">
      <c r="A5758" s="12" t="n">
        <v>5757</v>
      </c>
      <c r="B5758" s="12" t="n">
        <v>3039</v>
      </c>
      <c r="C5758" s="12" t="n">
        <v>107</v>
      </c>
      <c r="D5758" s="12" t="n">
        <v>1</v>
      </c>
      <c r="E5758" s="16" t="n">
        <v>1239</v>
      </c>
      <c r="F5758" s="12" t="n">
        <v>0</v>
      </c>
      <c r="G5758" s="12" t="str">
        <f aca="false">INDEX(Products!$C$2:$C$181,MATCH(C5758,Products!$A$2:$A$181,0))</f>
        <v>Beauty</v>
      </c>
      <c r="H5758" s="16" t="n">
        <f aca="false">INDEX(Products!$E$2:$E$181,MATCH(C5758,Products!$A$2:$A$181,0))</f>
        <v>737.02</v>
      </c>
      <c r="I5758" s="12" t="str">
        <f aca="false">INDEX(Orders!$G$2:$G$3525,MATCH(B5758,Orders!$A$2:$A$3525,0))</f>
        <v>Delivered</v>
      </c>
      <c r="J5758" s="16" t="n">
        <f aca="false">D5758*E5758*(1-F5758/100)</f>
        <v>1239</v>
      </c>
      <c r="K5758" s="16" t="n">
        <f aca="false">D5758*H5758</f>
        <v>737.02</v>
      </c>
      <c r="L5758" s="16" t="n">
        <f aca="false">J5758-K5758</f>
        <v>501.98</v>
      </c>
    </row>
    <row r="5759" customFormat="false" ht="15" hidden="false" customHeight="false" outlineLevel="0" collapsed="false">
      <c r="A5759" s="12" t="n">
        <v>5758</v>
      </c>
      <c r="B5759" s="12" t="n">
        <v>3039</v>
      </c>
      <c r="C5759" s="12" t="n">
        <v>48</v>
      </c>
      <c r="D5759" s="12" t="n">
        <v>2</v>
      </c>
      <c r="E5759" s="16" t="n">
        <v>3959</v>
      </c>
      <c r="F5759" s="12" t="n">
        <v>5</v>
      </c>
      <c r="G5759" s="12" t="str">
        <f aca="false">INDEX(Products!$C$2:$C$181,MATCH(C5759,Products!$A$2:$A$181,0))</f>
        <v>Home &amp; Kitchen</v>
      </c>
      <c r="H5759" s="16" t="n">
        <f aca="false">INDEX(Products!$E$2:$E$181,MATCH(C5759,Products!$A$2:$A$181,0))</f>
        <v>2568.44</v>
      </c>
      <c r="I5759" s="12" t="str">
        <f aca="false">INDEX(Orders!$G$2:$G$3525,MATCH(B5759,Orders!$A$2:$A$3525,0))</f>
        <v>Delivered</v>
      </c>
      <c r="J5759" s="16" t="n">
        <f aca="false">D5759*E5759*(1-F5759/100)</f>
        <v>7522.1</v>
      </c>
      <c r="K5759" s="16" t="n">
        <f aca="false">D5759*H5759</f>
        <v>5136.88</v>
      </c>
      <c r="L5759" s="16" t="n">
        <f aca="false">J5759-K5759</f>
        <v>2385.22</v>
      </c>
    </row>
    <row r="5760" customFormat="false" ht="15" hidden="false" customHeight="false" outlineLevel="0" collapsed="false">
      <c r="A5760" s="12" t="n">
        <v>5759</v>
      </c>
      <c r="B5760" s="12" t="n">
        <v>3040</v>
      </c>
      <c r="C5760" s="12" t="n">
        <v>46</v>
      </c>
      <c r="D5760" s="12" t="n">
        <v>1</v>
      </c>
      <c r="E5760" s="16" t="n">
        <v>959</v>
      </c>
      <c r="F5760" s="12" t="n">
        <v>0</v>
      </c>
      <c r="G5760" s="12" t="str">
        <f aca="false">INDEX(Products!$C$2:$C$181,MATCH(C5760,Products!$A$2:$A$181,0))</f>
        <v>Home &amp; Kitchen</v>
      </c>
      <c r="H5760" s="16" t="n">
        <f aca="false">INDEX(Products!$E$2:$E$181,MATCH(C5760,Products!$A$2:$A$181,0))</f>
        <v>664.25</v>
      </c>
      <c r="I5760" s="12" t="str">
        <f aca="false">INDEX(Orders!$G$2:$G$3525,MATCH(B5760,Orders!$A$2:$A$3525,0))</f>
        <v>Cancelled</v>
      </c>
      <c r="J5760" s="16" t="n">
        <f aca="false">D5760*E5760*(1-F5760/100)</f>
        <v>959</v>
      </c>
      <c r="K5760" s="16" t="n">
        <f aca="false">D5760*H5760</f>
        <v>664.25</v>
      </c>
      <c r="L5760" s="16" t="n">
        <f aca="false">J5760-K5760</f>
        <v>294.75</v>
      </c>
    </row>
    <row r="5761" customFormat="false" ht="15" hidden="false" customHeight="false" outlineLevel="0" collapsed="false">
      <c r="A5761" s="12" t="n">
        <v>5760</v>
      </c>
      <c r="B5761" s="12" t="n">
        <v>3040</v>
      </c>
      <c r="C5761" s="12" t="n">
        <v>18</v>
      </c>
      <c r="D5761" s="12" t="n">
        <v>1</v>
      </c>
      <c r="E5761" s="16" t="n">
        <v>5829</v>
      </c>
      <c r="F5761" s="12" t="n">
        <v>15</v>
      </c>
      <c r="G5761" s="12" t="str">
        <f aca="false">INDEX(Products!$C$2:$C$181,MATCH(C5761,Products!$A$2:$A$181,0))</f>
        <v>Electronics</v>
      </c>
      <c r="H5761" s="16" t="n">
        <f aca="false">INDEX(Products!$E$2:$E$181,MATCH(C5761,Products!$A$2:$A$181,0))</f>
        <v>4148.38</v>
      </c>
      <c r="I5761" s="12" t="str">
        <f aca="false">INDEX(Orders!$G$2:$G$3525,MATCH(B5761,Orders!$A$2:$A$3525,0))</f>
        <v>Cancelled</v>
      </c>
      <c r="J5761" s="16" t="n">
        <f aca="false">D5761*E5761*(1-F5761/100)</f>
        <v>4954.65</v>
      </c>
      <c r="K5761" s="16" t="n">
        <f aca="false">D5761*H5761</f>
        <v>4148.38</v>
      </c>
      <c r="L5761" s="16" t="n">
        <f aca="false">J5761-K5761</f>
        <v>806.27</v>
      </c>
    </row>
    <row r="5762" customFormat="false" ht="15" hidden="false" customHeight="false" outlineLevel="0" collapsed="false">
      <c r="A5762" s="12" t="n">
        <v>5761</v>
      </c>
      <c r="B5762" s="12" t="n">
        <v>3040</v>
      </c>
      <c r="C5762" s="12" t="n">
        <v>53</v>
      </c>
      <c r="D5762" s="12" t="n">
        <v>1</v>
      </c>
      <c r="E5762" s="16" t="n">
        <v>4579</v>
      </c>
      <c r="F5762" s="12" t="n">
        <v>0</v>
      </c>
      <c r="G5762" s="12" t="str">
        <f aca="false">INDEX(Products!$C$2:$C$181,MATCH(C5762,Products!$A$2:$A$181,0))</f>
        <v>Home &amp; Kitchen</v>
      </c>
      <c r="H5762" s="16" t="n">
        <f aca="false">INDEX(Products!$E$2:$E$181,MATCH(C5762,Products!$A$2:$A$181,0))</f>
        <v>2746.75</v>
      </c>
      <c r="I5762" s="12" t="str">
        <f aca="false">INDEX(Orders!$G$2:$G$3525,MATCH(B5762,Orders!$A$2:$A$3525,0))</f>
        <v>Cancelled</v>
      </c>
      <c r="J5762" s="16" t="n">
        <f aca="false">D5762*E5762*(1-F5762/100)</f>
        <v>4579</v>
      </c>
      <c r="K5762" s="16" t="n">
        <f aca="false">D5762*H5762</f>
        <v>2746.75</v>
      </c>
      <c r="L5762" s="16" t="n">
        <f aca="false">J5762-K5762</f>
        <v>1832.25</v>
      </c>
    </row>
    <row r="5763" customFormat="false" ht="15" hidden="false" customHeight="false" outlineLevel="0" collapsed="false">
      <c r="A5763" s="12" t="n">
        <v>5762</v>
      </c>
      <c r="B5763" s="12" t="n">
        <v>3040</v>
      </c>
      <c r="C5763" s="12" t="n">
        <v>90</v>
      </c>
      <c r="D5763" s="12" t="n">
        <v>1</v>
      </c>
      <c r="E5763" s="16" t="n">
        <v>2839</v>
      </c>
      <c r="F5763" s="12" t="n">
        <v>5</v>
      </c>
      <c r="G5763" s="12" t="str">
        <f aca="false">INDEX(Products!$C$2:$C$181,MATCH(C5763,Products!$A$2:$A$181,0))</f>
        <v>Fashion</v>
      </c>
      <c r="H5763" s="16" t="n">
        <f aca="false">INDEX(Products!$E$2:$E$181,MATCH(C5763,Products!$A$2:$A$181,0))</f>
        <v>1639.53</v>
      </c>
      <c r="I5763" s="12" t="str">
        <f aca="false">INDEX(Orders!$G$2:$G$3525,MATCH(B5763,Orders!$A$2:$A$3525,0))</f>
        <v>Cancelled</v>
      </c>
      <c r="J5763" s="16" t="n">
        <f aca="false">D5763*E5763*(1-F5763/100)</f>
        <v>2697.05</v>
      </c>
      <c r="K5763" s="16" t="n">
        <f aca="false">D5763*H5763</f>
        <v>1639.53</v>
      </c>
      <c r="L5763" s="16" t="n">
        <f aca="false">J5763-K5763</f>
        <v>1057.52</v>
      </c>
    </row>
    <row r="5764" customFormat="false" ht="15" hidden="false" customHeight="false" outlineLevel="0" collapsed="false">
      <c r="A5764" s="12" t="n">
        <v>5763</v>
      </c>
      <c r="B5764" s="12" t="n">
        <v>3041</v>
      </c>
      <c r="C5764" s="12" t="n">
        <v>166</v>
      </c>
      <c r="D5764" s="12" t="n">
        <v>3</v>
      </c>
      <c r="E5764" s="16" t="n">
        <v>389</v>
      </c>
      <c r="F5764" s="12" t="n">
        <v>0</v>
      </c>
      <c r="G5764" s="12" t="str">
        <f aca="false">INDEX(Products!$C$2:$C$181,MATCH(C5764,Products!$A$2:$A$181,0))</f>
        <v>Books &amp; Stationery</v>
      </c>
      <c r="H5764" s="16" t="n">
        <f aca="false">INDEX(Products!$E$2:$E$181,MATCH(C5764,Products!$A$2:$A$181,0))</f>
        <v>272.91</v>
      </c>
      <c r="I5764" s="12" t="str">
        <f aca="false">INDEX(Orders!$G$2:$G$3525,MATCH(B5764,Orders!$A$2:$A$3525,0))</f>
        <v>Delivered</v>
      </c>
      <c r="J5764" s="16" t="n">
        <f aca="false">D5764*E5764*(1-F5764/100)</f>
        <v>1167</v>
      </c>
      <c r="K5764" s="16" t="n">
        <f aca="false">D5764*H5764</f>
        <v>818.73</v>
      </c>
      <c r="L5764" s="16" t="n">
        <f aca="false">J5764-K5764</f>
        <v>348.27</v>
      </c>
    </row>
    <row r="5765" customFormat="false" ht="15" hidden="false" customHeight="false" outlineLevel="0" collapsed="false">
      <c r="A5765" s="12" t="n">
        <v>5764</v>
      </c>
      <c r="B5765" s="12" t="n">
        <v>3042</v>
      </c>
      <c r="C5765" s="12" t="n">
        <v>116</v>
      </c>
      <c r="D5765" s="12" t="n">
        <v>1</v>
      </c>
      <c r="E5765" s="16" t="n">
        <v>1469</v>
      </c>
      <c r="F5765" s="12" t="n">
        <v>0</v>
      </c>
      <c r="G5765" s="12" t="str">
        <f aca="false">INDEX(Products!$C$2:$C$181,MATCH(C5765,Products!$A$2:$A$181,0))</f>
        <v>Beauty</v>
      </c>
      <c r="H5765" s="16" t="n">
        <f aca="false">INDEX(Products!$E$2:$E$181,MATCH(C5765,Products!$A$2:$A$181,0))</f>
        <v>955.62</v>
      </c>
      <c r="I5765" s="12" t="str">
        <f aca="false">INDEX(Orders!$G$2:$G$3525,MATCH(B5765,Orders!$A$2:$A$3525,0))</f>
        <v>Cancelled</v>
      </c>
      <c r="J5765" s="16" t="n">
        <f aca="false">D5765*E5765*(1-F5765/100)</f>
        <v>1469</v>
      </c>
      <c r="K5765" s="16" t="n">
        <f aca="false">D5765*H5765</f>
        <v>955.62</v>
      </c>
      <c r="L5765" s="16" t="n">
        <f aca="false">J5765-K5765</f>
        <v>513.38</v>
      </c>
    </row>
    <row r="5766" customFormat="false" ht="15" hidden="false" customHeight="false" outlineLevel="0" collapsed="false">
      <c r="A5766" s="12" t="n">
        <v>5765</v>
      </c>
      <c r="B5766" s="12" t="n">
        <v>3043</v>
      </c>
      <c r="C5766" s="12" t="n">
        <v>61</v>
      </c>
      <c r="D5766" s="12" t="n">
        <v>1</v>
      </c>
      <c r="E5766" s="16" t="n">
        <v>2489</v>
      </c>
      <c r="F5766" s="12" t="n">
        <v>0</v>
      </c>
      <c r="G5766" s="12" t="str">
        <f aca="false">INDEX(Products!$C$2:$C$181,MATCH(C5766,Products!$A$2:$A$181,0))</f>
        <v>Fashion</v>
      </c>
      <c r="H5766" s="16" t="n">
        <f aca="false">INDEX(Products!$E$2:$E$181,MATCH(C5766,Products!$A$2:$A$181,0))</f>
        <v>1815.02</v>
      </c>
      <c r="I5766" s="12" t="str">
        <f aca="false">INDEX(Orders!$G$2:$G$3525,MATCH(B5766,Orders!$A$2:$A$3525,0))</f>
        <v>Delivered</v>
      </c>
      <c r="J5766" s="16" t="n">
        <f aca="false">D5766*E5766*(1-F5766/100)</f>
        <v>2489</v>
      </c>
      <c r="K5766" s="16" t="n">
        <f aca="false">D5766*H5766</f>
        <v>1815.02</v>
      </c>
      <c r="L5766" s="16" t="n">
        <f aca="false">J5766-K5766</f>
        <v>673.98</v>
      </c>
    </row>
    <row r="5767" customFormat="false" ht="15" hidden="false" customHeight="false" outlineLevel="0" collapsed="false">
      <c r="A5767" s="12" t="n">
        <v>5766</v>
      </c>
      <c r="B5767" s="12" t="n">
        <v>3044</v>
      </c>
      <c r="C5767" s="12" t="n">
        <v>172</v>
      </c>
      <c r="D5767" s="12" t="n">
        <v>1</v>
      </c>
      <c r="E5767" s="16" t="n">
        <v>249</v>
      </c>
      <c r="F5767" s="12" t="n">
        <v>0</v>
      </c>
      <c r="G5767" s="12" t="str">
        <f aca="false">INDEX(Products!$C$2:$C$181,MATCH(C5767,Products!$A$2:$A$181,0))</f>
        <v>Books &amp; Stationery</v>
      </c>
      <c r="H5767" s="16" t="n">
        <f aca="false">INDEX(Products!$E$2:$E$181,MATCH(C5767,Products!$A$2:$A$181,0))</f>
        <v>158.56</v>
      </c>
      <c r="I5767" s="12" t="str">
        <f aca="false">INDEX(Orders!$G$2:$G$3525,MATCH(B5767,Orders!$A$2:$A$3525,0))</f>
        <v>Delivered</v>
      </c>
      <c r="J5767" s="16" t="n">
        <f aca="false">D5767*E5767*(1-F5767/100)</f>
        <v>249</v>
      </c>
      <c r="K5767" s="16" t="n">
        <f aca="false">D5767*H5767</f>
        <v>158.56</v>
      </c>
      <c r="L5767" s="16" t="n">
        <f aca="false">J5767-K5767</f>
        <v>90.44</v>
      </c>
    </row>
    <row r="5768" customFormat="false" ht="15" hidden="false" customHeight="false" outlineLevel="0" collapsed="false">
      <c r="A5768" s="12" t="n">
        <v>5767</v>
      </c>
      <c r="B5768" s="12" t="n">
        <v>3044</v>
      </c>
      <c r="C5768" s="12" t="n">
        <v>26</v>
      </c>
      <c r="D5768" s="12" t="n">
        <v>1</v>
      </c>
      <c r="E5768" s="16" t="n">
        <v>5849</v>
      </c>
      <c r="F5768" s="12" t="n">
        <v>15</v>
      </c>
      <c r="G5768" s="12" t="str">
        <f aca="false">INDEX(Products!$C$2:$C$181,MATCH(C5768,Products!$A$2:$A$181,0))</f>
        <v>Electronics</v>
      </c>
      <c r="H5768" s="16" t="n">
        <f aca="false">INDEX(Products!$E$2:$E$181,MATCH(C5768,Products!$A$2:$A$181,0))</f>
        <v>4123.7</v>
      </c>
      <c r="I5768" s="12" t="str">
        <f aca="false">INDEX(Orders!$G$2:$G$3525,MATCH(B5768,Orders!$A$2:$A$3525,0))</f>
        <v>Delivered</v>
      </c>
      <c r="J5768" s="16" t="n">
        <f aca="false">D5768*E5768*(1-F5768/100)</f>
        <v>4971.65</v>
      </c>
      <c r="K5768" s="16" t="n">
        <f aca="false">D5768*H5768</f>
        <v>4123.7</v>
      </c>
      <c r="L5768" s="16" t="n">
        <f aca="false">J5768-K5768</f>
        <v>847.95</v>
      </c>
    </row>
    <row r="5769" customFormat="false" ht="15" hidden="false" customHeight="false" outlineLevel="0" collapsed="false">
      <c r="A5769" s="12" t="n">
        <v>5768</v>
      </c>
      <c r="B5769" s="12" t="n">
        <v>3044</v>
      </c>
      <c r="C5769" s="12" t="n">
        <v>129</v>
      </c>
      <c r="D5769" s="12" t="n">
        <v>1</v>
      </c>
      <c r="E5769" s="16" t="n">
        <v>3769</v>
      </c>
      <c r="F5769" s="12" t="n">
        <v>5</v>
      </c>
      <c r="G5769" s="12" t="str">
        <f aca="false">INDEX(Products!$C$2:$C$181,MATCH(C5769,Products!$A$2:$A$181,0))</f>
        <v>Sports &amp; Fitness</v>
      </c>
      <c r="H5769" s="16" t="n">
        <f aca="false">INDEX(Products!$E$2:$E$181,MATCH(C5769,Products!$A$2:$A$181,0))</f>
        <v>2597.62</v>
      </c>
      <c r="I5769" s="12" t="str">
        <f aca="false">INDEX(Orders!$G$2:$G$3525,MATCH(B5769,Orders!$A$2:$A$3525,0))</f>
        <v>Delivered</v>
      </c>
      <c r="J5769" s="16" t="n">
        <f aca="false">D5769*E5769*(1-F5769/100)</f>
        <v>3580.55</v>
      </c>
      <c r="K5769" s="16" t="n">
        <f aca="false">D5769*H5769</f>
        <v>2597.62</v>
      </c>
      <c r="L5769" s="16" t="n">
        <f aca="false">J5769-K5769</f>
        <v>982.93</v>
      </c>
    </row>
    <row r="5770" customFormat="false" ht="15" hidden="false" customHeight="false" outlineLevel="0" collapsed="false">
      <c r="A5770" s="12" t="n">
        <v>5769</v>
      </c>
      <c r="B5770" s="12" t="n">
        <v>3044</v>
      </c>
      <c r="C5770" s="12" t="n">
        <v>106</v>
      </c>
      <c r="D5770" s="12" t="n">
        <v>1</v>
      </c>
      <c r="E5770" s="16" t="n">
        <v>1069</v>
      </c>
      <c r="F5770" s="12" t="n">
        <v>0</v>
      </c>
      <c r="G5770" s="12" t="str">
        <f aca="false">INDEX(Products!$C$2:$C$181,MATCH(C5770,Products!$A$2:$A$181,0))</f>
        <v>Beauty</v>
      </c>
      <c r="H5770" s="16" t="n">
        <f aca="false">INDEX(Products!$E$2:$E$181,MATCH(C5770,Products!$A$2:$A$181,0))</f>
        <v>735.88</v>
      </c>
      <c r="I5770" s="12" t="str">
        <f aca="false">INDEX(Orders!$G$2:$G$3525,MATCH(B5770,Orders!$A$2:$A$3525,0))</f>
        <v>Delivered</v>
      </c>
      <c r="J5770" s="16" t="n">
        <f aca="false">D5770*E5770*(1-F5770/100)</f>
        <v>1069</v>
      </c>
      <c r="K5770" s="16" t="n">
        <f aca="false">D5770*H5770</f>
        <v>735.88</v>
      </c>
      <c r="L5770" s="16" t="n">
        <f aca="false">J5770-K5770</f>
        <v>333.12</v>
      </c>
    </row>
    <row r="5771" customFormat="false" ht="15" hidden="false" customHeight="false" outlineLevel="0" collapsed="false">
      <c r="A5771" s="12" t="n">
        <v>5770</v>
      </c>
      <c r="B5771" s="12" t="n">
        <v>3045</v>
      </c>
      <c r="C5771" s="12" t="n">
        <v>18</v>
      </c>
      <c r="D5771" s="12" t="n">
        <v>1</v>
      </c>
      <c r="E5771" s="16" t="n">
        <v>5829</v>
      </c>
      <c r="F5771" s="12" t="n">
        <v>0</v>
      </c>
      <c r="G5771" s="12" t="str">
        <f aca="false">INDEX(Products!$C$2:$C$181,MATCH(C5771,Products!$A$2:$A$181,0))</f>
        <v>Electronics</v>
      </c>
      <c r="H5771" s="16" t="n">
        <f aca="false">INDEX(Products!$E$2:$E$181,MATCH(C5771,Products!$A$2:$A$181,0))</f>
        <v>4148.38</v>
      </c>
      <c r="I5771" s="12" t="str">
        <f aca="false">INDEX(Orders!$G$2:$G$3525,MATCH(B5771,Orders!$A$2:$A$3525,0))</f>
        <v>Delivered</v>
      </c>
      <c r="J5771" s="16" t="n">
        <f aca="false">D5771*E5771*(1-F5771/100)</f>
        <v>5829</v>
      </c>
      <c r="K5771" s="16" t="n">
        <f aca="false">D5771*H5771</f>
        <v>4148.38</v>
      </c>
      <c r="L5771" s="16" t="n">
        <f aca="false">J5771-K5771</f>
        <v>1680.62</v>
      </c>
    </row>
    <row r="5772" customFormat="false" ht="15" hidden="false" customHeight="false" outlineLevel="0" collapsed="false">
      <c r="A5772" s="12" t="n">
        <v>5771</v>
      </c>
      <c r="B5772" s="12" t="n">
        <v>3045</v>
      </c>
      <c r="C5772" s="12" t="n">
        <v>92</v>
      </c>
      <c r="D5772" s="12" t="n">
        <v>1</v>
      </c>
      <c r="E5772" s="16" t="n">
        <v>1689</v>
      </c>
      <c r="F5772" s="12" t="n">
        <v>0</v>
      </c>
      <c r="G5772" s="12" t="str">
        <f aca="false">INDEX(Products!$C$2:$C$181,MATCH(C5772,Products!$A$2:$A$181,0))</f>
        <v>Beauty</v>
      </c>
      <c r="H5772" s="16" t="n">
        <f aca="false">INDEX(Products!$E$2:$E$181,MATCH(C5772,Products!$A$2:$A$181,0))</f>
        <v>1225.32</v>
      </c>
      <c r="I5772" s="12" t="str">
        <f aca="false">INDEX(Orders!$G$2:$G$3525,MATCH(B5772,Orders!$A$2:$A$3525,0))</f>
        <v>Delivered</v>
      </c>
      <c r="J5772" s="16" t="n">
        <f aca="false">D5772*E5772*(1-F5772/100)</f>
        <v>1689</v>
      </c>
      <c r="K5772" s="16" t="n">
        <f aca="false">D5772*H5772</f>
        <v>1225.32</v>
      </c>
      <c r="L5772" s="16" t="n">
        <f aca="false">J5772-K5772</f>
        <v>463.68</v>
      </c>
    </row>
    <row r="5773" customFormat="false" ht="15" hidden="false" customHeight="false" outlineLevel="0" collapsed="false">
      <c r="A5773" s="12" t="n">
        <v>5772</v>
      </c>
      <c r="B5773" s="12" t="n">
        <v>3045</v>
      </c>
      <c r="C5773" s="12" t="n">
        <v>59</v>
      </c>
      <c r="D5773" s="12" t="n">
        <v>1</v>
      </c>
      <c r="E5773" s="16" t="n">
        <v>4109</v>
      </c>
      <c r="F5773" s="12" t="n">
        <v>10</v>
      </c>
      <c r="G5773" s="12" t="str">
        <f aca="false">INDEX(Products!$C$2:$C$181,MATCH(C5773,Products!$A$2:$A$181,0))</f>
        <v>Home &amp; Kitchen</v>
      </c>
      <c r="H5773" s="16" t="n">
        <f aca="false">INDEX(Products!$E$2:$E$181,MATCH(C5773,Products!$A$2:$A$181,0))</f>
        <v>2413.27</v>
      </c>
      <c r="I5773" s="12" t="str">
        <f aca="false">INDEX(Orders!$G$2:$G$3525,MATCH(B5773,Orders!$A$2:$A$3525,0))</f>
        <v>Delivered</v>
      </c>
      <c r="J5773" s="16" t="n">
        <f aca="false">D5773*E5773*(1-F5773/100)</f>
        <v>3698.1</v>
      </c>
      <c r="K5773" s="16" t="n">
        <f aca="false">D5773*H5773</f>
        <v>2413.27</v>
      </c>
      <c r="L5773" s="16" t="n">
        <f aca="false">J5773-K5773</f>
        <v>1284.83</v>
      </c>
    </row>
    <row r="5774" customFormat="false" ht="15" hidden="false" customHeight="false" outlineLevel="0" collapsed="false">
      <c r="A5774" s="12" t="n">
        <v>5773</v>
      </c>
      <c r="B5774" s="12" t="n">
        <v>3045</v>
      </c>
      <c r="C5774" s="12" t="n">
        <v>160</v>
      </c>
      <c r="D5774" s="12" t="n">
        <v>1</v>
      </c>
      <c r="E5774" s="16" t="n">
        <v>229</v>
      </c>
      <c r="F5774" s="12" t="n">
        <v>0</v>
      </c>
      <c r="G5774" s="12" t="str">
        <f aca="false">INDEX(Products!$C$2:$C$181,MATCH(C5774,Products!$A$2:$A$181,0))</f>
        <v>Books &amp; Stationery</v>
      </c>
      <c r="H5774" s="16" t="n">
        <f aca="false">INDEX(Products!$E$2:$E$181,MATCH(C5774,Products!$A$2:$A$181,0))</f>
        <v>137.41</v>
      </c>
      <c r="I5774" s="12" t="str">
        <f aca="false">INDEX(Orders!$G$2:$G$3525,MATCH(B5774,Orders!$A$2:$A$3525,0))</f>
        <v>Delivered</v>
      </c>
      <c r="J5774" s="16" t="n">
        <f aca="false">D5774*E5774*(1-F5774/100)</f>
        <v>229</v>
      </c>
      <c r="K5774" s="16" t="n">
        <f aca="false">D5774*H5774</f>
        <v>137.41</v>
      </c>
      <c r="L5774" s="16" t="n">
        <f aca="false">J5774-K5774</f>
        <v>91.59</v>
      </c>
    </row>
    <row r="5775" customFormat="false" ht="15" hidden="false" customHeight="false" outlineLevel="0" collapsed="false">
      <c r="A5775" s="12" t="n">
        <v>5774</v>
      </c>
      <c r="B5775" s="12" t="n">
        <v>3046</v>
      </c>
      <c r="C5775" s="12" t="n">
        <v>2</v>
      </c>
      <c r="D5775" s="12" t="n">
        <v>1</v>
      </c>
      <c r="E5775" s="16" t="n">
        <v>4619</v>
      </c>
      <c r="F5775" s="12" t="n">
        <v>5</v>
      </c>
      <c r="G5775" s="12" t="str">
        <f aca="false">INDEX(Products!$C$2:$C$181,MATCH(C5775,Products!$A$2:$A$181,0))</f>
        <v>Electronics</v>
      </c>
      <c r="H5775" s="16" t="n">
        <f aca="false">INDEX(Products!$E$2:$E$181,MATCH(C5775,Products!$A$2:$A$181,0))</f>
        <v>3093.49</v>
      </c>
      <c r="I5775" s="12" t="str">
        <f aca="false">INDEX(Orders!$G$2:$G$3525,MATCH(B5775,Orders!$A$2:$A$3525,0))</f>
        <v>Cancelled</v>
      </c>
      <c r="J5775" s="16" t="n">
        <f aca="false">D5775*E5775*(1-F5775/100)</f>
        <v>4388.05</v>
      </c>
      <c r="K5775" s="16" t="n">
        <f aca="false">D5775*H5775</f>
        <v>3093.49</v>
      </c>
      <c r="L5775" s="16" t="n">
        <f aca="false">J5775-K5775</f>
        <v>1294.56</v>
      </c>
    </row>
    <row r="5776" customFormat="false" ht="15" hidden="false" customHeight="false" outlineLevel="0" collapsed="false">
      <c r="A5776" s="12" t="n">
        <v>5775</v>
      </c>
      <c r="B5776" s="12" t="n">
        <v>3046</v>
      </c>
      <c r="C5776" s="12" t="n">
        <v>169</v>
      </c>
      <c r="D5776" s="12" t="n">
        <v>2</v>
      </c>
      <c r="E5776" s="16" t="n">
        <v>789</v>
      </c>
      <c r="F5776" s="12" t="n">
        <v>5</v>
      </c>
      <c r="G5776" s="12" t="str">
        <f aca="false">INDEX(Products!$C$2:$C$181,MATCH(C5776,Products!$A$2:$A$181,0))</f>
        <v>Books &amp; Stationery</v>
      </c>
      <c r="H5776" s="16" t="n">
        <f aca="false">INDEX(Products!$E$2:$E$181,MATCH(C5776,Products!$A$2:$A$181,0))</f>
        <v>544.99</v>
      </c>
      <c r="I5776" s="12" t="str">
        <f aca="false">INDEX(Orders!$G$2:$G$3525,MATCH(B5776,Orders!$A$2:$A$3525,0))</f>
        <v>Cancelled</v>
      </c>
      <c r="J5776" s="16" t="n">
        <f aca="false">D5776*E5776*(1-F5776/100)</f>
        <v>1499.1</v>
      </c>
      <c r="K5776" s="16" t="n">
        <f aca="false">D5776*H5776</f>
        <v>1089.98</v>
      </c>
      <c r="L5776" s="16" t="n">
        <f aca="false">J5776-K5776</f>
        <v>409.12</v>
      </c>
    </row>
    <row r="5777" customFormat="false" ht="15" hidden="false" customHeight="false" outlineLevel="0" collapsed="false">
      <c r="A5777" s="12" t="n">
        <v>5776</v>
      </c>
      <c r="B5777" s="12" t="n">
        <v>3047</v>
      </c>
      <c r="C5777" s="12" t="n">
        <v>54</v>
      </c>
      <c r="D5777" s="12" t="n">
        <v>3</v>
      </c>
      <c r="E5777" s="16" t="n">
        <v>2299</v>
      </c>
      <c r="F5777" s="12" t="n">
        <v>0</v>
      </c>
      <c r="G5777" s="12" t="str">
        <f aca="false">INDEX(Products!$C$2:$C$181,MATCH(C5777,Products!$A$2:$A$181,0))</f>
        <v>Home &amp; Kitchen</v>
      </c>
      <c r="H5777" s="16" t="n">
        <f aca="false">INDEX(Products!$E$2:$E$181,MATCH(C5777,Products!$A$2:$A$181,0))</f>
        <v>1611.85</v>
      </c>
      <c r="I5777" s="12" t="str">
        <f aca="false">INDEX(Orders!$G$2:$G$3525,MATCH(B5777,Orders!$A$2:$A$3525,0))</f>
        <v>Delivered</v>
      </c>
      <c r="J5777" s="16" t="n">
        <f aca="false">D5777*E5777*(1-F5777/100)</f>
        <v>6897</v>
      </c>
      <c r="K5777" s="16" t="n">
        <f aca="false">D5777*H5777</f>
        <v>4835.55</v>
      </c>
      <c r="L5777" s="16" t="n">
        <f aca="false">J5777-K5777</f>
        <v>2061.45</v>
      </c>
    </row>
    <row r="5778" customFormat="false" ht="15" hidden="false" customHeight="false" outlineLevel="0" collapsed="false">
      <c r="A5778" s="12" t="n">
        <v>5777</v>
      </c>
      <c r="B5778" s="12" t="n">
        <v>3047</v>
      </c>
      <c r="C5778" s="12" t="n">
        <v>138</v>
      </c>
      <c r="D5778" s="12" t="n">
        <v>1</v>
      </c>
      <c r="E5778" s="16" t="n">
        <v>2179</v>
      </c>
      <c r="F5778" s="12" t="n">
        <v>0</v>
      </c>
      <c r="G5778" s="12" t="str">
        <f aca="false">INDEX(Products!$C$2:$C$181,MATCH(C5778,Products!$A$2:$A$181,0))</f>
        <v>Sports &amp; Fitness</v>
      </c>
      <c r="H5778" s="16" t="n">
        <f aca="false">INDEX(Products!$E$2:$E$181,MATCH(C5778,Products!$A$2:$A$181,0))</f>
        <v>1417.01</v>
      </c>
      <c r="I5778" s="12" t="str">
        <f aca="false">INDEX(Orders!$G$2:$G$3525,MATCH(B5778,Orders!$A$2:$A$3525,0))</f>
        <v>Delivered</v>
      </c>
      <c r="J5778" s="16" t="n">
        <f aca="false">D5778*E5778*(1-F5778/100)</f>
        <v>2179</v>
      </c>
      <c r="K5778" s="16" t="n">
        <f aca="false">D5778*H5778</f>
        <v>1417.01</v>
      </c>
      <c r="L5778" s="16" t="n">
        <f aca="false">J5778-K5778</f>
        <v>761.99</v>
      </c>
    </row>
    <row r="5779" customFormat="false" ht="15" hidden="false" customHeight="false" outlineLevel="0" collapsed="false">
      <c r="A5779" s="12" t="n">
        <v>5778</v>
      </c>
      <c r="B5779" s="12" t="n">
        <v>3047</v>
      </c>
      <c r="C5779" s="12" t="n">
        <v>102</v>
      </c>
      <c r="D5779" s="12" t="n">
        <v>1</v>
      </c>
      <c r="E5779" s="16" t="n">
        <v>429</v>
      </c>
      <c r="F5779" s="12" t="n">
        <v>20</v>
      </c>
      <c r="G5779" s="12" t="str">
        <f aca="false">INDEX(Products!$C$2:$C$181,MATCH(C5779,Products!$A$2:$A$181,0))</f>
        <v>Beauty</v>
      </c>
      <c r="H5779" s="16" t="n">
        <f aca="false">INDEX(Products!$E$2:$E$181,MATCH(C5779,Products!$A$2:$A$181,0))</f>
        <v>313.05</v>
      </c>
      <c r="I5779" s="12" t="str">
        <f aca="false">INDEX(Orders!$G$2:$G$3525,MATCH(B5779,Orders!$A$2:$A$3525,0))</f>
        <v>Delivered</v>
      </c>
      <c r="J5779" s="16" t="n">
        <f aca="false">D5779*E5779*(1-F5779/100)</f>
        <v>343.2</v>
      </c>
      <c r="K5779" s="16" t="n">
        <f aca="false">D5779*H5779</f>
        <v>313.05</v>
      </c>
      <c r="L5779" s="16" t="n">
        <f aca="false">J5779-K5779</f>
        <v>30.15</v>
      </c>
    </row>
    <row r="5780" customFormat="false" ht="15" hidden="false" customHeight="false" outlineLevel="0" collapsed="false">
      <c r="A5780" s="12" t="n">
        <v>5779</v>
      </c>
      <c r="B5780" s="12" t="n">
        <v>3047</v>
      </c>
      <c r="C5780" s="12" t="n">
        <v>82</v>
      </c>
      <c r="D5780" s="12" t="n">
        <v>1</v>
      </c>
      <c r="E5780" s="16" t="n">
        <v>2019</v>
      </c>
      <c r="F5780" s="12" t="n">
        <v>10</v>
      </c>
      <c r="G5780" s="12" t="str">
        <f aca="false">INDEX(Products!$C$2:$C$181,MATCH(C5780,Products!$A$2:$A$181,0))</f>
        <v>Fashion</v>
      </c>
      <c r="H5780" s="16" t="n">
        <f aca="false">INDEX(Products!$E$2:$E$181,MATCH(C5780,Products!$A$2:$A$181,0))</f>
        <v>1326.8</v>
      </c>
      <c r="I5780" s="12" t="str">
        <f aca="false">INDEX(Orders!$G$2:$G$3525,MATCH(B5780,Orders!$A$2:$A$3525,0))</f>
        <v>Delivered</v>
      </c>
      <c r="J5780" s="16" t="n">
        <f aca="false">D5780*E5780*(1-F5780/100)</f>
        <v>1817.1</v>
      </c>
      <c r="K5780" s="16" t="n">
        <f aca="false">D5780*H5780</f>
        <v>1326.8</v>
      </c>
      <c r="L5780" s="16" t="n">
        <f aca="false">J5780-K5780</f>
        <v>490.3</v>
      </c>
    </row>
    <row r="5781" customFormat="false" ht="15" hidden="false" customHeight="false" outlineLevel="0" collapsed="false">
      <c r="A5781" s="12" t="n">
        <v>5780</v>
      </c>
      <c r="B5781" s="12" t="n">
        <v>3048</v>
      </c>
      <c r="C5781" s="12" t="n">
        <v>90</v>
      </c>
      <c r="D5781" s="12" t="n">
        <v>1</v>
      </c>
      <c r="E5781" s="16" t="n">
        <v>2839</v>
      </c>
      <c r="F5781" s="12" t="n">
        <v>0</v>
      </c>
      <c r="G5781" s="12" t="str">
        <f aca="false">INDEX(Products!$C$2:$C$181,MATCH(C5781,Products!$A$2:$A$181,0))</f>
        <v>Fashion</v>
      </c>
      <c r="H5781" s="16" t="n">
        <f aca="false">INDEX(Products!$E$2:$E$181,MATCH(C5781,Products!$A$2:$A$181,0))</f>
        <v>1639.53</v>
      </c>
      <c r="I5781" s="12" t="str">
        <f aca="false">INDEX(Orders!$G$2:$G$3525,MATCH(B5781,Orders!$A$2:$A$3525,0))</f>
        <v>Delivered</v>
      </c>
      <c r="J5781" s="16" t="n">
        <f aca="false">D5781*E5781*(1-F5781/100)</f>
        <v>2839</v>
      </c>
      <c r="K5781" s="16" t="n">
        <f aca="false">D5781*H5781</f>
        <v>1639.53</v>
      </c>
      <c r="L5781" s="16" t="n">
        <f aca="false">J5781-K5781</f>
        <v>1199.47</v>
      </c>
    </row>
    <row r="5782" customFormat="false" ht="15" hidden="false" customHeight="false" outlineLevel="0" collapsed="false">
      <c r="A5782" s="12" t="n">
        <v>5781</v>
      </c>
      <c r="B5782" s="12" t="n">
        <v>3049</v>
      </c>
      <c r="C5782" s="12" t="n">
        <v>6</v>
      </c>
      <c r="D5782" s="12" t="n">
        <v>1</v>
      </c>
      <c r="E5782" s="16" t="n">
        <v>919</v>
      </c>
      <c r="F5782" s="12" t="n">
        <v>0</v>
      </c>
      <c r="G5782" s="12" t="str">
        <f aca="false">INDEX(Products!$C$2:$C$181,MATCH(C5782,Products!$A$2:$A$181,0))</f>
        <v>Electronics</v>
      </c>
      <c r="H5782" s="16" t="n">
        <f aca="false">INDEX(Products!$E$2:$E$181,MATCH(C5782,Products!$A$2:$A$181,0))</f>
        <v>683.72</v>
      </c>
      <c r="I5782" s="12" t="str">
        <f aca="false">INDEX(Orders!$G$2:$G$3525,MATCH(B5782,Orders!$A$2:$A$3525,0))</f>
        <v>Delivered</v>
      </c>
      <c r="J5782" s="16" t="n">
        <f aca="false">D5782*E5782*(1-F5782/100)</f>
        <v>919</v>
      </c>
      <c r="K5782" s="16" t="n">
        <f aca="false">D5782*H5782</f>
        <v>683.72</v>
      </c>
      <c r="L5782" s="16" t="n">
        <f aca="false">J5782-K5782</f>
        <v>235.28</v>
      </c>
    </row>
    <row r="5783" customFormat="false" ht="15" hidden="false" customHeight="false" outlineLevel="0" collapsed="false">
      <c r="A5783" s="12" t="n">
        <v>5782</v>
      </c>
      <c r="B5783" s="12" t="n">
        <v>3050</v>
      </c>
      <c r="C5783" s="12" t="n">
        <v>75</v>
      </c>
      <c r="D5783" s="12" t="n">
        <v>2</v>
      </c>
      <c r="E5783" s="16" t="n">
        <v>449</v>
      </c>
      <c r="F5783" s="12" t="n">
        <v>15</v>
      </c>
      <c r="G5783" s="12" t="str">
        <f aca="false">INDEX(Products!$C$2:$C$181,MATCH(C5783,Products!$A$2:$A$181,0))</f>
        <v>Fashion</v>
      </c>
      <c r="H5783" s="16" t="n">
        <f aca="false">INDEX(Products!$E$2:$E$181,MATCH(C5783,Products!$A$2:$A$181,0))</f>
        <v>271.97</v>
      </c>
      <c r="I5783" s="12" t="str">
        <f aca="false">INDEX(Orders!$G$2:$G$3525,MATCH(B5783,Orders!$A$2:$A$3525,0))</f>
        <v>Delivered</v>
      </c>
      <c r="J5783" s="16" t="n">
        <f aca="false">D5783*E5783*(1-F5783/100)</f>
        <v>763.3</v>
      </c>
      <c r="K5783" s="16" t="n">
        <f aca="false">D5783*H5783</f>
        <v>543.94</v>
      </c>
      <c r="L5783" s="16" t="n">
        <f aca="false">J5783-K5783</f>
        <v>219.36</v>
      </c>
    </row>
    <row r="5784" customFormat="false" ht="15" hidden="false" customHeight="false" outlineLevel="0" collapsed="false">
      <c r="A5784" s="12" t="n">
        <v>5783</v>
      </c>
      <c r="B5784" s="12" t="n">
        <v>3051</v>
      </c>
      <c r="C5784" s="12" t="n">
        <v>52</v>
      </c>
      <c r="D5784" s="12" t="n">
        <v>2</v>
      </c>
      <c r="E5784" s="16" t="n">
        <v>1859</v>
      </c>
      <c r="F5784" s="12" t="n">
        <v>5</v>
      </c>
      <c r="G5784" s="12" t="str">
        <f aca="false">INDEX(Products!$C$2:$C$181,MATCH(C5784,Products!$A$2:$A$181,0))</f>
        <v>Home &amp; Kitchen</v>
      </c>
      <c r="H5784" s="16" t="n">
        <f aca="false">INDEX(Products!$E$2:$E$181,MATCH(C5784,Products!$A$2:$A$181,0))</f>
        <v>1211.54</v>
      </c>
      <c r="I5784" s="12" t="str">
        <f aca="false">INDEX(Orders!$G$2:$G$3525,MATCH(B5784,Orders!$A$2:$A$3525,0))</f>
        <v>Cancelled</v>
      </c>
      <c r="J5784" s="16" t="n">
        <f aca="false">D5784*E5784*(1-F5784/100)</f>
        <v>3532.1</v>
      </c>
      <c r="K5784" s="16" t="n">
        <f aca="false">D5784*H5784</f>
        <v>2423.08</v>
      </c>
      <c r="L5784" s="16" t="n">
        <f aca="false">J5784-K5784</f>
        <v>1109.02</v>
      </c>
    </row>
    <row r="5785" customFormat="false" ht="15" hidden="false" customHeight="false" outlineLevel="0" collapsed="false">
      <c r="A5785" s="12" t="n">
        <v>5784</v>
      </c>
      <c r="B5785" s="12" t="n">
        <v>3052</v>
      </c>
      <c r="C5785" s="12" t="n">
        <v>59</v>
      </c>
      <c r="D5785" s="12" t="n">
        <v>1</v>
      </c>
      <c r="E5785" s="16" t="n">
        <v>4109</v>
      </c>
      <c r="F5785" s="12" t="n">
        <v>15</v>
      </c>
      <c r="G5785" s="12" t="str">
        <f aca="false">INDEX(Products!$C$2:$C$181,MATCH(C5785,Products!$A$2:$A$181,0))</f>
        <v>Home &amp; Kitchen</v>
      </c>
      <c r="H5785" s="16" t="n">
        <f aca="false">INDEX(Products!$E$2:$E$181,MATCH(C5785,Products!$A$2:$A$181,0))</f>
        <v>2413.27</v>
      </c>
      <c r="I5785" s="12" t="str">
        <f aca="false">INDEX(Orders!$G$2:$G$3525,MATCH(B5785,Orders!$A$2:$A$3525,0))</f>
        <v>Delivered</v>
      </c>
      <c r="J5785" s="16" t="n">
        <f aca="false">D5785*E5785*(1-F5785/100)</f>
        <v>3492.65</v>
      </c>
      <c r="K5785" s="16" t="n">
        <f aca="false">D5785*H5785</f>
        <v>2413.27</v>
      </c>
      <c r="L5785" s="16" t="n">
        <f aca="false">J5785-K5785</f>
        <v>1079.38</v>
      </c>
    </row>
    <row r="5786" customFormat="false" ht="15" hidden="false" customHeight="false" outlineLevel="0" collapsed="false">
      <c r="A5786" s="12" t="n">
        <v>5785</v>
      </c>
      <c r="B5786" s="12" t="n">
        <v>3052</v>
      </c>
      <c r="C5786" s="12" t="n">
        <v>167</v>
      </c>
      <c r="D5786" s="12" t="n">
        <v>1</v>
      </c>
      <c r="E5786" s="16" t="n">
        <v>119</v>
      </c>
      <c r="F5786" s="12" t="n">
        <v>10</v>
      </c>
      <c r="G5786" s="12" t="str">
        <f aca="false">INDEX(Products!$C$2:$C$181,MATCH(C5786,Products!$A$2:$A$181,0))</f>
        <v>Books &amp; Stationery</v>
      </c>
      <c r="H5786" s="16" t="n">
        <f aca="false">INDEX(Products!$E$2:$E$181,MATCH(C5786,Products!$A$2:$A$181,0))</f>
        <v>68.21</v>
      </c>
      <c r="I5786" s="12" t="str">
        <f aca="false">INDEX(Orders!$G$2:$G$3525,MATCH(B5786,Orders!$A$2:$A$3525,0))</f>
        <v>Delivered</v>
      </c>
      <c r="J5786" s="16" t="n">
        <f aca="false">D5786*E5786*(1-F5786/100)</f>
        <v>107.1</v>
      </c>
      <c r="K5786" s="16" t="n">
        <f aca="false">D5786*H5786</f>
        <v>68.21</v>
      </c>
      <c r="L5786" s="16" t="n">
        <f aca="false">J5786-K5786</f>
        <v>38.89</v>
      </c>
    </row>
    <row r="5787" customFormat="false" ht="15" hidden="false" customHeight="false" outlineLevel="0" collapsed="false">
      <c r="A5787" s="12" t="n">
        <v>5786</v>
      </c>
      <c r="B5787" s="12" t="n">
        <v>3052</v>
      </c>
      <c r="C5787" s="12" t="n">
        <v>130</v>
      </c>
      <c r="D5787" s="12" t="n">
        <v>1</v>
      </c>
      <c r="E5787" s="16" t="n">
        <v>2399</v>
      </c>
      <c r="F5787" s="12" t="n">
        <v>15</v>
      </c>
      <c r="G5787" s="12" t="str">
        <f aca="false">INDEX(Products!$C$2:$C$181,MATCH(C5787,Products!$A$2:$A$181,0))</f>
        <v>Sports &amp; Fitness</v>
      </c>
      <c r="H5787" s="16" t="n">
        <f aca="false">INDEX(Products!$E$2:$E$181,MATCH(C5787,Products!$A$2:$A$181,0))</f>
        <v>1366.08</v>
      </c>
      <c r="I5787" s="12" t="str">
        <f aca="false">INDEX(Orders!$G$2:$G$3525,MATCH(B5787,Orders!$A$2:$A$3525,0))</f>
        <v>Delivered</v>
      </c>
      <c r="J5787" s="16" t="n">
        <f aca="false">D5787*E5787*(1-F5787/100)</f>
        <v>2039.15</v>
      </c>
      <c r="K5787" s="16" t="n">
        <f aca="false">D5787*H5787</f>
        <v>1366.08</v>
      </c>
      <c r="L5787" s="16" t="n">
        <f aca="false">J5787-K5787</f>
        <v>673.07</v>
      </c>
    </row>
    <row r="5788" customFormat="false" ht="15" hidden="false" customHeight="false" outlineLevel="0" collapsed="false">
      <c r="A5788" s="12" t="n">
        <v>5787</v>
      </c>
      <c r="B5788" s="12" t="n">
        <v>3053</v>
      </c>
      <c r="C5788" s="12" t="n">
        <v>171</v>
      </c>
      <c r="D5788" s="12" t="n">
        <v>1</v>
      </c>
      <c r="E5788" s="16" t="n">
        <v>499</v>
      </c>
      <c r="F5788" s="12" t="n">
        <v>0</v>
      </c>
      <c r="G5788" s="12" t="str">
        <f aca="false">INDEX(Products!$C$2:$C$181,MATCH(C5788,Products!$A$2:$A$181,0))</f>
        <v>Books &amp; Stationery</v>
      </c>
      <c r="H5788" s="16" t="n">
        <f aca="false">INDEX(Products!$E$2:$E$181,MATCH(C5788,Products!$A$2:$A$181,0))</f>
        <v>321.7</v>
      </c>
      <c r="I5788" s="12" t="str">
        <f aca="false">INDEX(Orders!$G$2:$G$3525,MATCH(B5788,Orders!$A$2:$A$3525,0))</f>
        <v>Delivered</v>
      </c>
      <c r="J5788" s="16" t="n">
        <f aca="false">D5788*E5788*(1-F5788/100)</f>
        <v>499</v>
      </c>
      <c r="K5788" s="16" t="n">
        <f aca="false">D5788*H5788</f>
        <v>321.7</v>
      </c>
      <c r="L5788" s="16" t="n">
        <f aca="false">J5788-K5788</f>
        <v>177.3</v>
      </c>
    </row>
    <row r="5789" customFormat="false" ht="15" hidden="false" customHeight="false" outlineLevel="0" collapsed="false">
      <c r="A5789" s="12" t="n">
        <v>5788</v>
      </c>
      <c r="B5789" s="12" t="n">
        <v>3054</v>
      </c>
      <c r="C5789" s="12" t="n">
        <v>56</v>
      </c>
      <c r="D5789" s="12" t="n">
        <v>2</v>
      </c>
      <c r="E5789" s="16" t="n">
        <v>1739</v>
      </c>
      <c r="F5789" s="12" t="n">
        <v>15</v>
      </c>
      <c r="G5789" s="12" t="str">
        <f aca="false">INDEX(Products!$C$2:$C$181,MATCH(C5789,Products!$A$2:$A$181,0))</f>
        <v>Home &amp; Kitchen</v>
      </c>
      <c r="H5789" s="16" t="n">
        <f aca="false">INDEX(Products!$E$2:$E$181,MATCH(C5789,Products!$A$2:$A$181,0))</f>
        <v>1012.52</v>
      </c>
      <c r="I5789" s="12" t="str">
        <f aca="false">INDEX(Orders!$G$2:$G$3525,MATCH(B5789,Orders!$A$2:$A$3525,0))</f>
        <v>Cancelled</v>
      </c>
      <c r="J5789" s="16" t="n">
        <f aca="false">D5789*E5789*(1-F5789/100)</f>
        <v>2956.3</v>
      </c>
      <c r="K5789" s="16" t="n">
        <f aca="false">D5789*H5789</f>
        <v>2025.04</v>
      </c>
      <c r="L5789" s="16" t="n">
        <f aca="false">J5789-K5789</f>
        <v>931.26</v>
      </c>
    </row>
    <row r="5790" customFormat="false" ht="15" hidden="false" customHeight="false" outlineLevel="0" collapsed="false">
      <c r="A5790" s="12" t="n">
        <v>5789</v>
      </c>
      <c r="B5790" s="12" t="n">
        <v>3055</v>
      </c>
      <c r="C5790" s="12" t="n">
        <v>59</v>
      </c>
      <c r="D5790" s="12" t="n">
        <v>1</v>
      </c>
      <c r="E5790" s="16" t="n">
        <v>4109</v>
      </c>
      <c r="F5790" s="12" t="n">
        <v>10</v>
      </c>
      <c r="G5790" s="12" t="str">
        <f aca="false">INDEX(Products!$C$2:$C$181,MATCH(C5790,Products!$A$2:$A$181,0))</f>
        <v>Home &amp; Kitchen</v>
      </c>
      <c r="H5790" s="16" t="n">
        <f aca="false">INDEX(Products!$E$2:$E$181,MATCH(C5790,Products!$A$2:$A$181,0))</f>
        <v>2413.27</v>
      </c>
      <c r="I5790" s="12" t="str">
        <f aca="false">INDEX(Orders!$G$2:$G$3525,MATCH(B5790,Orders!$A$2:$A$3525,0))</f>
        <v>Delivered</v>
      </c>
      <c r="J5790" s="16" t="n">
        <f aca="false">D5790*E5790*(1-F5790/100)</f>
        <v>3698.1</v>
      </c>
      <c r="K5790" s="16" t="n">
        <f aca="false">D5790*H5790</f>
        <v>2413.27</v>
      </c>
      <c r="L5790" s="16" t="n">
        <f aca="false">J5790-K5790</f>
        <v>1284.83</v>
      </c>
    </row>
    <row r="5791" customFormat="false" ht="15" hidden="false" customHeight="false" outlineLevel="0" collapsed="false">
      <c r="A5791" s="12" t="n">
        <v>5790</v>
      </c>
      <c r="B5791" s="12" t="n">
        <v>3055</v>
      </c>
      <c r="C5791" s="12" t="n">
        <v>98</v>
      </c>
      <c r="D5791" s="12" t="n">
        <v>2</v>
      </c>
      <c r="E5791" s="16" t="n">
        <v>719</v>
      </c>
      <c r="F5791" s="12" t="n">
        <v>5</v>
      </c>
      <c r="G5791" s="12" t="str">
        <f aca="false">INDEX(Products!$C$2:$C$181,MATCH(C5791,Products!$A$2:$A$181,0))</f>
        <v>Beauty</v>
      </c>
      <c r="H5791" s="16" t="n">
        <f aca="false">INDEX(Products!$E$2:$E$181,MATCH(C5791,Products!$A$2:$A$181,0))</f>
        <v>445.67</v>
      </c>
      <c r="I5791" s="12" t="str">
        <f aca="false">INDEX(Orders!$G$2:$G$3525,MATCH(B5791,Orders!$A$2:$A$3525,0))</f>
        <v>Delivered</v>
      </c>
      <c r="J5791" s="16" t="n">
        <f aca="false">D5791*E5791*(1-F5791/100)</f>
        <v>1366.1</v>
      </c>
      <c r="K5791" s="16" t="n">
        <f aca="false">D5791*H5791</f>
        <v>891.34</v>
      </c>
      <c r="L5791" s="16" t="n">
        <f aca="false">J5791-K5791</f>
        <v>474.76</v>
      </c>
    </row>
    <row r="5792" customFormat="false" ht="15" hidden="false" customHeight="false" outlineLevel="0" collapsed="false">
      <c r="A5792" s="12" t="n">
        <v>5791</v>
      </c>
      <c r="B5792" s="12" t="n">
        <v>3056</v>
      </c>
      <c r="C5792" s="12" t="n">
        <v>94</v>
      </c>
      <c r="D5792" s="12" t="n">
        <v>1</v>
      </c>
      <c r="E5792" s="16" t="n">
        <v>1509</v>
      </c>
      <c r="F5792" s="12" t="n">
        <v>15</v>
      </c>
      <c r="G5792" s="12" t="str">
        <f aca="false">INDEX(Products!$C$2:$C$181,MATCH(C5792,Products!$A$2:$A$181,0))</f>
        <v>Beauty</v>
      </c>
      <c r="H5792" s="16" t="n">
        <f aca="false">INDEX(Products!$E$2:$E$181,MATCH(C5792,Products!$A$2:$A$181,0))</f>
        <v>997.51</v>
      </c>
      <c r="I5792" s="12" t="str">
        <f aca="false">INDEX(Orders!$G$2:$G$3525,MATCH(B5792,Orders!$A$2:$A$3525,0))</f>
        <v>Delivered</v>
      </c>
      <c r="J5792" s="16" t="n">
        <f aca="false">D5792*E5792*(1-F5792/100)</f>
        <v>1282.65</v>
      </c>
      <c r="K5792" s="16" t="n">
        <f aca="false">D5792*H5792</f>
        <v>997.51</v>
      </c>
      <c r="L5792" s="16" t="n">
        <f aca="false">J5792-K5792</f>
        <v>285.14</v>
      </c>
    </row>
    <row r="5793" customFormat="false" ht="15" hidden="false" customHeight="false" outlineLevel="0" collapsed="false">
      <c r="A5793" s="12" t="n">
        <v>5792</v>
      </c>
      <c r="B5793" s="12" t="n">
        <v>3057</v>
      </c>
      <c r="C5793" s="12" t="n">
        <v>112</v>
      </c>
      <c r="D5793" s="12" t="n">
        <v>1</v>
      </c>
      <c r="E5793" s="16" t="n">
        <v>309</v>
      </c>
      <c r="F5793" s="12" t="n">
        <v>0</v>
      </c>
      <c r="G5793" s="12" t="str">
        <f aca="false">INDEX(Products!$C$2:$C$181,MATCH(C5793,Products!$A$2:$A$181,0))</f>
        <v>Beauty</v>
      </c>
      <c r="H5793" s="16" t="n">
        <f aca="false">INDEX(Products!$E$2:$E$181,MATCH(C5793,Products!$A$2:$A$181,0))</f>
        <v>192.67</v>
      </c>
      <c r="I5793" s="12" t="str">
        <f aca="false">INDEX(Orders!$G$2:$G$3525,MATCH(B5793,Orders!$A$2:$A$3525,0))</f>
        <v>Returned</v>
      </c>
      <c r="J5793" s="16" t="n">
        <f aca="false">D5793*E5793*(1-F5793/100)</f>
        <v>309</v>
      </c>
      <c r="K5793" s="16" t="n">
        <f aca="false">D5793*H5793</f>
        <v>192.67</v>
      </c>
      <c r="L5793" s="16" t="n">
        <f aca="false">J5793-K5793</f>
        <v>116.33</v>
      </c>
    </row>
    <row r="5794" customFormat="false" ht="15" hidden="false" customHeight="false" outlineLevel="0" collapsed="false">
      <c r="A5794" s="12" t="n">
        <v>5793</v>
      </c>
      <c r="B5794" s="12" t="n">
        <v>3058</v>
      </c>
      <c r="C5794" s="12" t="n">
        <v>77</v>
      </c>
      <c r="D5794" s="12" t="n">
        <v>1</v>
      </c>
      <c r="E5794" s="16" t="n">
        <v>699</v>
      </c>
      <c r="F5794" s="12" t="n">
        <v>0</v>
      </c>
      <c r="G5794" s="12" t="str">
        <f aca="false">INDEX(Products!$C$2:$C$181,MATCH(C5794,Products!$A$2:$A$181,0))</f>
        <v>Fashion</v>
      </c>
      <c r="H5794" s="16" t="n">
        <f aca="false">INDEX(Products!$E$2:$E$181,MATCH(C5794,Products!$A$2:$A$181,0))</f>
        <v>452.88</v>
      </c>
      <c r="I5794" s="12" t="str">
        <f aca="false">INDEX(Orders!$G$2:$G$3525,MATCH(B5794,Orders!$A$2:$A$3525,0))</f>
        <v>Returned</v>
      </c>
      <c r="J5794" s="16" t="n">
        <f aca="false">D5794*E5794*(1-F5794/100)</f>
        <v>699</v>
      </c>
      <c r="K5794" s="16" t="n">
        <f aca="false">D5794*H5794</f>
        <v>452.88</v>
      </c>
      <c r="L5794" s="16" t="n">
        <f aca="false">J5794-K5794</f>
        <v>246.12</v>
      </c>
    </row>
    <row r="5795" customFormat="false" ht="15" hidden="false" customHeight="false" outlineLevel="0" collapsed="false">
      <c r="A5795" s="12" t="n">
        <v>5794</v>
      </c>
      <c r="B5795" s="12" t="n">
        <v>3058</v>
      </c>
      <c r="C5795" s="12" t="n">
        <v>16</v>
      </c>
      <c r="D5795" s="12" t="n">
        <v>1</v>
      </c>
      <c r="E5795" s="16" t="n">
        <v>3969</v>
      </c>
      <c r="F5795" s="12" t="n">
        <v>0</v>
      </c>
      <c r="G5795" s="12" t="str">
        <f aca="false">INDEX(Products!$C$2:$C$181,MATCH(C5795,Products!$A$2:$A$181,0))</f>
        <v>Electronics</v>
      </c>
      <c r="H5795" s="16" t="n">
        <f aca="false">INDEX(Products!$E$2:$E$181,MATCH(C5795,Products!$A$2:$A$181,0))</f>
        <v>2318.31</v>
      </c>
      <c r="I5795" s="12" t="str">
        <f aca="false">INDEX(Orders!$G$2:$G$3525,MATCH(B5795,Orders!$A$2:$A$3525,0))</f>
        <v>Returned</v>
      </c>
      <c r="J5795" s="16" t="n">
        <f aca="false">D5795*E5795*(1-F5795/100)</f>
        <v>3969</v>
      </c>
      <c r="K5795" s="16" t="n">
        <f aca="false">D5795*H5795</f>
        <v>2318.31</v>
      </c>
      <c r="L5795" s="16" t="n">
        <f aca="false">J5795-K5795</f>
        <v>1650.69</v>
      </c>
    </row>
    <row r="5796" customFormat="false" ht="15" hidden="false" customHeight="false" outlineLevel="0" collapsed="false">
      <c r="A5796" s="12" t="n">
        <v>5795</v>
      </c>
      <c r="B5796" s="12" t="n">
        <v>3058</v>
      </c>
      <c r="C5796" s="12" t="n">
        <v>96</v>
      </c>
      <c r="D5796" s="12" t="n">
        <v>1</v>
      </c>
      <c r="E5796" s="16" t="n">
        <v>309</v>
      </c>
      <c r="F5796" s="12" t="n">
        <v>0</v>
      </c>
      <c r="G5796" s="12" t="str">
        <f aca="false">INDEX(Products!$C$2:$C$181,MATCH(C5796,Products!$A$2:$A$181,0))</f>
        <v>Beauty</v>
      </c>
      <c r="H5796" s="16" t="n">
        <f aca="false">INDEX(Products!$E$2:$E$181,MATCH(C5796,Products!$A$2:$A$181,0))</f>
        <v>225.4</v>
      </c>
      <c r="I5796" s="12" t="str">
        <f aca="false">INDEX(Orders!$G$2:$G$3525,MATCH(B5796,Orders!$A$2:$A$3525,0))</f>
        <v>Returned</v>
      </c>
      <c r="J5796" s="16" t="n">
        <f aca="false">D5796*E5796*(1-F5796/100)</f>
        <v>309</v>
      </c>
      <c r="K5796" s="16" t="n">
        <f aca="false">D5796*H5796</f>
        <v>225.4</v>
      </c>
      <c r="L5796" s="16" t="n">
        <f aca="false">J5796-K5796</f>
        <v>83.6</v>
      </c>
    </row>
    <row r="5797" customFormat="false" ht="15" hidden="false" customHeight="false" outlineLevel="0" collapsed="false">
      <c r="A5797" s="12" t="n">
        <v>5796</v>
      </c>
      <c r="B5797" s="12" t="n">
        <v>3058</v>
      </c>
      <c r="C5797" s="12" t="n">
        <v>99</v>
      </c>
      <c r="D5797" s="12" t="n">
        <v>1</v>
      </c>
      <c r="E5797" s="16" t="n">
        <v>1359</v>
      </c>
      <c r="F5797" s="12" t="n">
        <v>0</v>
      </c>
      <c r="G5797" s="12" t="str">
        <f aca="false">INDEX(Products!$C$2:$C$181,MATCH(C5797,Products!$A$2:$A$181,0))</f>
        <v>Beauty</v>
      </c>
      <c r="H5797" s="16" t="n">
        <f aca="false">INDEX(Products!$E$2:$E$181,MATCH(C5797,Products!$A$2:$A$181,0))</f>
        <v>991.28</v>
      </c>
      <c r="I5797" s="12" t="str">
        <f aca="false">INDEX(Orders!$G$2:$G$3525,MATCH(B5797,Orders!$A$2:$A$3525,0))</f>
        <v>Returned</v>
      </c>
      <c r="J5797" s="16" t="n">
        <f aca="false">D5797*E5797*(1-F5797/100)</f>
        <v>1359</v>
      </c>
      <c r="K5797" s="16" t="n">
        <f aca="false">D5797*H5797</f>
        <v>991.28</v>
      </c>
      <c r="L5797" s="16" t="n">
        <f aca="false">J5797-K5797</f>
        <v>367.72</v>
      </c>
    </row>
    <row r="5798" customFormat="false" ht="15" hidden="false" customHeight="false" outlineLevel="0" collapsed="false">
      <c r="A5798" s="12" t="n">
        <v>5797</v>
      </c>
      <c r="B5798" s="12" t="n">
        <v>3059</v>
      </c>
      <c r="C5798" s="12" t="n">
        <v>82</v>
      </c>
      <c r="D5798" s="12" t="n">
        <v>1</v>
      </c>
      <c r="E5798" s="16" t="n">
        <v>2019</v>
      </c>
      <c r="F5798" s="12" t="n">
        <v>0</v>
      </c>
      <c r="G5798" s="12" t="str">
        <f aca="false">INDEX(Products!$C$2:$C$181,MATCH(C5798,Products!$A$2:$A$181,0))</f>
        <v>Fashion</v>
      </c>
      <c r="H5798" s="16" t="n">
        <f aca="false">INDEX(Products!$E$2:$E$181,MATCH(C5798,Products!$A$2:$A$181,0))</f>
        <v>1326.8</v>
      </c>
      <c r="I5798" s="12" t="str">
        <f aca="false">INDEX(Orders!$G$2:$G$3525,MATCH(B5798,Orders!$A$2:$A$3525,0))</f>
        <v>Delivered</v>
      </c>
      <c r="J5798" s="16" t="n">
        <f aca="false">D5798*E5798*(1-F5798/100)</f>
        <v>2019</v>
      </c>
      <c r="K5798" s="16" t="n">
        <f aca="false">D5798*H5798</f>
        <v>1326.8</v>
      </c>
      <c r="L5798" s="16" t="n">
        <f aca="false">J5798-K5798</f>
        <v>692.2</v>
      </c>
    </row>
    <row r="5799" customFormat="false" ht="15" hidden="false" customHeight="false" outlineLevel="0" collapsed="false">
      <c r="A5799" s="12" t="n">
        <v>5798</v>
      </c>
      <c r="B5799" s="12" t="n">
        <v>3060</v>
      </c>
      <c r="C5799" s="12" t="n">
        <v>154</v>
      </c>
      <c r="D5799" s="12" t="n">
        <v>1</v>
      </c>
      <c r="E5799" s="16" t="n">
        <v>519</v>
      </c>
      <c r="F5799" s="12" t="n">
        <v>0</v>
      </c>
      <c r="G5799" s="12" t="str">
        <f aca="false">INDEX(Products!$C$2:$C$181,MATCH(C5799,Products!$A$2:$A$181,0))</f>
        <v>Books &amp; Stationery</v>
      </c>
      <c r="H5799" s="16" t="n">
        <f aca="false">INDEX(Products!$E$2:$E$181,MATCH(C5799,Products!$A$2:$A$181,0))</f>
        <v>318.97</v>
      </c>
      <c r="I5799" s="12" t="str">
        <f aca="false">INDEX(Orders!$G$2:$G$3525,MATCH(B5799,Orders!$A$2:$A$3525,0))</f>
        <v>Delivered</v>
      </c>
      <c r="J5799" s="16" t="n">
        <f aca="false">D5799*E5799*(1-F5799/100)</f>
        <v>519</v>
      </c>
      <c r="K5799" s="16" t="n">
        <f aca="false">D5799*H5799</f>
        <v>318.97</v>
      </c>
      <c r="L5799" s="16" t="n">
        <f aca="false">J5799-K5799</f>
        <v>200.03</v>
      </c>
    </row>
    <row r="5800" customFormat="false" ht="15" hidden="false" customHeight="false" outlineLevel="0" collapsed="false">
      <c r="A5800" s="12" t="n">
        <v>5799</v>
      </c>
      <c r="B5800" s="12" t="n">
        <v>3060</v>
      </c>
      <c r="C5800" s="12" t="n">
        <v>96</v>
      </c>
      <c r="D5800" s="12" t="n">
        <v>1</v>
      </c>
      <c r="E5800" s="16" t="n">
        <v>309</v>
      </c>
      <c r="F5800" s="12" t="n">
        <v>0</v>
      </c>
      <c r="G5800" s="12" t="str">
        <f aca="false">INDEX(Products!$C$2:$C$181,MATCH(C5800,Products!$A$2:$A$181,0))</f>
        <v>Beauty</v>
      </c>
      <c r="H5800" s="16" t="n">
        <f aca="false">INDEX(Products!$E$2:$E$181,MATCH(C5800,Products!$A$2:$A$181,0))</f>
        <v>225.4</v>
      </c>
      <c r="I5800" s="12" t="str">
        <f aca="false">INDEX(Orders!$G$2:$G$3525,MATCH(B5800,Orders!$A$2:$A$3525,0))</f>
        <v>Delivered</v>
      </c>
      <c r="J5800" s="16" t="n">
        <f aca="false">D5800*E5800*(1-F5800/100)</f>
        <v>309</v>
      </c>
      <c r="K5800" s="16" t="n">
        <f aca="false">D5800*H5800</f>
        <v>225.4</v>
      </c>
      <c r="L5800" s="16" t="n">
        <f aca="false">J5800-K5800</f>
        <v>83.6</v>
      </c>
    </row>
    <row r="5801" customFormat="false" ht="15" hidden="false" customHeight="false" outlineLevel="0" collapsed="false">
      <c r="A5801" s="12" t="n">
        <v>5800</v>
      </c>
      <c r="B5801" s="12" t="n">
        <v>3060</v>
      </c>
      <c r="C5801" s="12" t="n">
        <v>160</v>
      </c>
      <c r="D5801" s="12" t="n">
        <v>3</v>
      </c>
      <c r="E5801" s="16" t="n">
        <v>229</v>
      </c>
      <c r="F5801" s="12" t="n">
        <v>0</v>
      </c>
      <c r="G5801" s="12" t="str">
        <f aca="false">INDEX(Products!$C$2:$C$181,MATCH(C5801,Products!$A$2:$A$181,0))</f>
        <v>Books &amp; Stationery</v>
      </c>
      <c r="H5801" s="16" t="n">
        <f aca="false">INDEX(Products!$E$2:$E$181,MATCH(C5801,Products!$A$2:$A$181,0))</f>
        <v>137.41</v>
      </c>
      <c r="I5801" s="12" t="str">
        <f aca="false">INDEX(Orders!$G$2:$G$3525,MATCH(B5801,Orders!$A$2:$A$3525,0))</f>
        <v>Delivered</v>
      </c>
      <c r="J5801" s="16" t="n">
        <f aca="false">D5801*E5801*(1-F5801/100)</f>
        <v>687</v>
      </c>
      <c r="K5801" s="16" t="n">
        <f aca="false">D5801*H5801</f>
        <v>412.23</v>
      </c>
      <c r="L5801" s="16" t="n">
        <f aca="false">J5801-K5801</f>
        <v>274.77</v>
      </c>
    </row>
    <row r="5802" customFormat="false" ht="15" hidden="false" customHeight="false" outlineLevel="0" collapsed="false">
      <c r="A5802" s="12" t="n">
        <v>5801</v>
      </c>
      <c r="B5802" s="12" t="n">
        <v>3060</v>
      </c>
      <c r="C5802" s="12" t="n">
        <v>58</v>
      </c>
      <c r="D5802" s="12" t="n">
        <v>1</v>
      </c>
      <c r="E5802" s="16" t="n">
        <v>3319</v>
      </c>
      <c r="F5802" s="12" t="n">
        <v>0</v>
      </c>
      <c r="G5802" s="12" t="str">
        <f aca="false">INDEX(Products!$C$2:$C$181,MATCH(C5802,Products!$A$2:$A$181,0))</f>
        <v>Home &amp; Kitchen</v>
      </c>
      <c r="H5802" s="16" t="n">
        <f aca="false">INDEX(Products!$E$2:$E$181,MATCH(C5802,Products!$A$2:$A$181,0))</f>
        <v>2403.93</v>
      </c>
      <c r="I5802" s="12" t="str">
        <f aca="false">INDEX(Orders!$G$2:$G$3525,MATCH(B5802,Orders!$A$2:$A$3525,0))</f>
        <v>Delivered</v>
      </c>
      <c r="J5802" s="16" t="n">
        <f aca="false">D5802*E5802*(1-F5802/100)</f>
        <v>3319</v>
      </c>
      <c r="K5802" s="16" t="n">
        <f aca="false">D5802*H5802</f>
        <v>2403.93</v>
      </c>
      <c r="L5802" s="16" t="n">
        <f aca="false">J5802-K5802</f>
        <v>915.07</v>
      </c>
    </row>
    <row r="5803" customFormat="false" ht="15" hidden="false" customHeight="false" outlineLevel="0" collapsed="false">
      <c r="A5803" s="12" t="n">
        <v>5802</v>
      </c>
      <c r="B5803" s="12" t="n">
        <v>3061</v>
      </c>
      <c r="C5803" s="12" t="n">
        <v>160</v>
      </c>
      <c r="D5803" s="12" t="n">
        <v>1</v>
      </c>
      <c r="E5803" s="16" t="n">
        <v>229</v>
      </c>
      <c r="F5803" s="12" t="n">
        <v>0</v>
      </c>
      <c r="G5803" s="12" t="str">
        <f aca="false">INDEX(Products!$C$2:$C$181,MATCH(C5803,Products!$A$2:$A$181,0))</f>
        <v>Books &amp; Stationery</v>
      </c>
      <c r="H5803" s="16" t="n">
        <f aca="false">INDEX(Products!$E$2:$E$181,MATCH(C5803,Products!$A$2:$A$181,0))</f>
        <v>137.41</v>
      </c>
      <c r="I5803" s="12" t="str">
        <f aca="false">INDEX(Orders!$G$2:$G$3525,MATCH(B5803,Orders!$A$2:$A$3525,0))</f>
        <v>Delivered</v>
      </c>
      <c r="J5803" s="16" t="n">
        <f aca="false">D5803*E5803*(1-F5803/100)</f>
        <v>229</v>
      </c>
      <c r="K5803" s="16" t="n">
        <f aca="false">D5803*H5803</f>
        <v>137.41</v>
      </c>
      <c r="L5803" s="16" t="n">
        <f aca="false">J5803-K5803</f>
        <v>91.59</v>
      </c>
    </row>
    <row r="5804" customFormat="false" ht="15" hidden="false" customHeight="false" outlineLevel="0" collapsed="false">
      <c r="A5804" s="12" t="n">
        <v>5803</v>
      </c>
      <c r="B5804" s="12" t="n">
        <v>3062</v>
      </c>
      <c r="C5804" s="12" t="n">
        <v>141</v>
      </c>
      <c r="D5804" s="12" t="n">
        <v>1</v>
      </c>
      <c r="E5804" s="16" t="n">
        <v>3599</v>
      </c>
      <c r="F5804" s="12" t="n">
        <v>0</v>
      </c>
      <c r="G5804" s="12" t="str">
        <f aca="false">INDEX(Products!$C$2:$C$181,MATCH(C5804,Products!$A$2:$A$181,0))</f>
        <v>Sports &amp; Fitness</v>
      </c>
      <c r="H5804" s="16" t="n">
        <f aca="false">INDEX(Products!$E$2:$E$181,MATCH(C5804,Products!$A$2:$A$181,0))</f>
        <v>2222.74</v>
      </c>
      <c r="I5804" s="12" t="str">
        <f aca="false">INDEX(Orders!$G$2:$G$3525,MATCH(B5804,Orders!$A$2:$A$3525,0))</f>
        <v>Delivered</v>
      </c>
      <c r="J5804" s="16" t="n">
        <f aca="false">D5804*E5804*(1-F5804/100)</f>
        <v>3599</v>
      </c>
      <c r="K5804" s="16" t="n">
        <f aca="false">D5804*H5804</f>
        <v>2222.74</v>
      </c>
      <c r="L5804" s="16" t="n">
        <f aca="false">J5804-K5804</f>
        <v>1376.26</v>
      </c>
    </row>
    <row r="5805" customFormat="false" ht="15" hidden="false" customHeight="false" outlineLevel="0" collapsed="false">
      <c r="A5805" s="12" t="n">
        <v>5804</v>
      </c>
      <c r="B5805" s="12" t="n">
        <v>3062</v>
      </c>
      <c r="C5805" s="12" t="n">
        <v>7</v>
      </c>
      <c r="D5805" s="12" t="n">
        <v>2</v>
      </c>
      <c r="E5805" s="16" t="n">
        <v>5139</v>
      </c>
      <c r="F5805" s="12" t="n">
        <v>20</v>
      </c>
      <c r="G5805" s="12" t="str">
        <f aca="false">INDEX(Products!$C$2:$C$181,MATCH(C5805,Products!$A$2:$A$181,0))</f>
        <v>Electronics</v>
      </c>
      <c r="H5805" s="16" t="n">
        <f aca="false">INDEX(Products!$E$2:$E$181,MATCH(C5805,Products!$A$2:$A$181,0))</f>
        <v>3044.69</v>
      </c>
      <c r="I5805" s="12" t="str">
        <f aca="false">INDEX(Orders!$G$2:$G$3525,MATCH(B5805,Orders!$A$2:$A$3525,0))</f>
        <v>Delivered</v>
      </c>
      <c r="J5805" s="16" t="n">
        <f aca="false">D5805*E5805*(1-F5805/100)</f>
        <v>8222.4</v>
      </c>
      <c r="K5805" s="16" t="n">
        <f aca="false">D5805*H5805</f>
        <v>6089.38</v>
      </c>
      <c r="L5805" s="16" t="n">
        <f aca="false">J5805-K5805</f>
        <v>2133.02</v>
      </c>
    </row>
    <row r="5806" customFormat="false" ht="15" hidden="false" customHeight="false" outlineLevel="0" collapsed="false">
      <c r="A5806" s="12" t="n">
        <v>5805</v>
      </c>
      <c r="B5806" s="12" t="n">
        <v>3063</v>
      </c>
      <c r="C5806" s="12" t="n">
        <v>44</v>
      </c>
      <c r="D5806" s="12" t="n">
        <v>1</v>
      </c>
      <c r="E5806" s="16" t="n">
        <v>3769</v>
      </c>
      <c r="F5806" s="12" t="n">
        <v>15</v>
      </c>
      <c r="G5806" s="12" t="str">
        <f aca="false">INDEX(Products!$C$2:$C$181,MATCH(C5806,Products!$A$2:$A$181,0))</f>
        <v>Home &amp; Kitchen</v>
      </c>
      <c r="H5806" s="16" t="n">
        <f aca="false">INDEX(Products!$E$2:$E$181,MATCH(C5806,Products!$A$2:$A$181,0))</f>
        <v>2553.54</v>
      </c>
      <c r="I5806" s="12" t="str">
        <f aca="false">INDEX(Orders!$G$2:$G$3525,MATCH(B5806,Orders!$A$2:$A$3525,0))</f>
        <v>Returned</v>
      </c>
      <c r="J5806" s="16" t="n">
        <f aca="false">D5806*E5806*(1-F5806/100)</f>
        <v>3203.65</v>
      </c>
      <c r="K5806" s="16" t="n">
        <f aca="false">D5806*H5806</f>
        <v>2553.54</v>
      </c>
      <c r="L5806" s="16" t="n">
        <f aca="false">J5806-K5806</f>
        <v>650.11</v>
      </c>
    </row>
    <row r="5807" customFormat="false" ht="15" hidden="false" customHeight="false" outlineLevel="0" collapsed="false">
      <c r="A5807" s="12" t="n">
        <v>5806</v>
      </c>
      <c r="B5807" s="12" t="n">
        <v>3063</v>
      </c>
      <c r="C5807" s="12" t="n">
        <v>46</v>
      </c>
      <c r="D5807" s="12" t="n">
        <v>1</v>
      </c>
      <c r="E5807" s="16" t="n">
        <v>959</v>
      </c>
      <c r="F5807" s="12" t="n">
        <v>0</v>
      </c>
      <c r="G5807" s="12" t="str">
        <f aca="false">INDEX(Products!$C$2:$C$181,MATCH(C5807,Products!$A$2:$A$181,0))</f>
        <v>Home &amp; Kitchen</v>
      </c>
      <c r="H5807" s="16" t="n">
        <f aca="false">INDEX(Products!$E$2:$E$181,MATCH(C5807,Products!$A$2:$A$181,0))</f>
        <v>664.25</v>
      </c>
      <c r="I5807" s="12" t="str">
        <f aca="false">INDEX(Orders!$G$2:$G$3525,MATCH(B5807,Orders!$A$2:$A$3525,0))</f>
        <v>Returned</v>
      </c>
      <c r="J5807" s="16" t="n">
        <f aca="false">D5807*E5807*(1-F5807/100)</f>
        <v>959</v>
      </c>
      <c r="K5807" s="16" t="n">
        <f aca="false">D5807*H5807</f>
        <v>664.25</v>
      </c>
      <c r="L5807" s="16" t="n">
        <f aca="false">J5807-K5807</f>
        <v>294.75</v>
      </c>
    </row>
    <row r="5808" customFormat="false" ht="15" hidden="false" customHeight="false" outlineLevel="0" collapsed="false">
      <c r="A5808" s="12" t="n">
        <v>5807</v>
      </c>
      <c r="B5808" s="12" t="n">
        <v>3064</v>
      </c>
      <c r="C5808" s="12" t="n">
        <v>138</v>
      </c>
      <c r="D5808" s="12" t="n">
        <v>1</v>
      </c>
      <c r="E5808" s="16" t="n">
        <v>2179</v>
      </c>
      <c r="F5808" s="12" t="n">
        <v>0</v>
      </c>
      <c r="G5808" s="12" t="str">
        <f aca="false">INDEX(Products!$C$2:$C$181,MATCH(C5808,Products!$A$2:$A$181,0))</f>
        <v>Sports &amp; Fitness</v>
      </c>
      <c r="H5808" s="16" t="n">
        <f aca="false">INDEX(Products!$E$2:$E$181,MATCH(C5808,Products!$A$2:$A$181,0))</f>
        <v>1417.01</v>
      </c>
      <c r="I5808" s="12" t="str">
        <f aca="false">INDEX(Orders!$G$2:$G$3525,MATCH(B5808,Orders!$A$2:$A$3525,0))</f>
        <v>Delivered</v>
      </c>
      <c r="J5808" s="16" t="n">
        <f aca="false">D5808*E5808*(1-F5808/100)</f>
        <v>2179</v>
      </c>
      <c r="K5808" s="16" t="n">
        <f aca="false">D5808*H5808</f>
        <v>1417.01</v>
      </c>
      <c r="L5808" s="16" t="n">
        <f aca="false">J5808-K5808</f>
        <v>761.99</v>
      </c>
    </row>
    <row r="5809" customFormat="false" ht="15" hidden="false" customHeight="false" outlineLevel="0" collapsed="false">
      <c r="A5809" s="12" t="n">
        <v>5808</v>
      </c>
      <c r="B5809" s="12" t="n">
        <v>3065</v>
      </c>
      <c r="C5809" s="12" t="n">
        <v>163</v>
      </c>
      <c r="D5809" s="12" t="n">
        <v>1</v>
      </c>
      <c r="E5809" s="16" t="n">
        <v>869</v>
      </c>
      <c r="F5809" s="12" t="n">
        <v>5</v>
      </c>
      <c r="G5809" s="12" t="str">
        <f aca="false">INDEX(Products!$C$2:$C$181,MATCH(C5809,Products!$A$2:$A$181,0))</f>
        <v>Books &amp; Stationery</v>
      </c>
      <c r="H5809" s="16" t="n">
        <f aca="false">INDEX(Products!$E$2:$E$181,MATCH(C5809,Products!$A$2:$A$181,0))</f>
        <v>606.2</v>
      </c>
      <c r="I5809" s="12" t="str">
        <f aca="false">INDEX(Orders!$G$2:$G$3525,MATCH(B5809,Orders!$A$2:$A$3525,0))</f>
        <v>Returned</v>
      </c>
      <c r="J5809" s="16" t="n">
        <f aca="false">D5809*E5809*(1-F5809/100)</f>
        <v>825.55</v>
      </c>
      <c r="K5809" s="16" t="n">
        <f aca="false">D5809*H5809</f>
        <v>606.2</v>
      </c>
      <c r="L5809" s="16" t="n">
        <f aca="false">J5809-K5809</f>
        <v>219.35</v>
      </c>
    </row>
    <row r="5810" customFormat="false" ht="15" hidden="false" customHeight="false" outlineLevel="0" collapsed="false">
      <c r="A5810" s="12" t="n">
        <v>5809</v>
      </c>
      <c r="B5810" s="12" t="n">
        <v>3065</v>
      </c>
      <c r="C5810" s="12" t="n">
        <v>82</v>
      </c>
      <c r="D5810" s="12" t="n">
        <v>2</v>
      </c>
      <c r="E5810" s="16" t="n">
        <v>2019</v>
      </c>
      <c r="F5810" s="12" t="n">
        <v>0</v>
      </c>
      <c r="G5810" s="12" t="str">
        <f aca="false">INDEX(Products!$C$2:$C$181,MATCH(C5810,Products!$A$2:$A$181,0))</f>
        <v>Fashion</v>
      </c>
      <c r="H5810" s="16" t="n">
        <f aca="false">INDEX(Products!$E$2:$E$181,MATCH(C5810,Products!$A$2:$A$181,0))</f>
        <v>1326.8</v>
      </c>
      <c r="I5810" s="12" t="str">
        <f aca="false">INDEX(Orders!$G$2:$G$3525,MATCH(B5810,Orders!$A$2:$A$3525,0))</f>
        <v>Returned</v>
      </c>
      <c r="J5810" s="16" t="n">
        <f aca="false">D5810*E5810*(1-F5810/100)</f>
        <v>4038</v>
      </c>
      <c r="K5810" s="16" t="n">
        <f aca="false">D5810*H5810</f>
        <v>2653.6</v>
      </c>
      <c r="L5810" s="16" t="n">
        <f aca="false">J5810-K5810</f>
        <v>1384.4</v>
      </c>
    </row>
    <row r="5811" customFormat="false" ht="15" hidden="false" customHeight="false" outlineLevel="0" collapsed="false">
      <c r="A5811" s="12" t="n">
        <v>5810</v>
      </c>
      <c r="B5811" s="12" t="n">
        <v>3066</v>
      </c>
      <c r="C5811" s="12" t="n">
        <v>11</v>
      </c>
      <c r="D5811" s="12" t="n">
        <v>1</v>
      </c>
      <c r="E5811" s="16" t="n">
        <v>3989</v>
      </c>
      <c r="F5811" s="12" t="n">
        <v>5</v>
      </c>
      <c r="G5811" s="12" t="str">
        <f aca="false">INDEX(Products!$C$2:$C$181,MATCH(C5811,Products!$A$2:$A$181,0))</f>
        <v>Electronics</v>
      </c>
      <c r="H5811" s="16" t="n">
        <f aca="false">INDEX(Products!$E$2:$E$181,MATCH(C5811,Products!$A$2:$A$181,0))</f>
        <v>2305.24</v>
      </c>
      <c r="I5811" s="12" t="str">
        <f aca="false">INDEX(Orders!$G$2:$G$3525,MATCH(B5811,Orders!$A$2:$A$3525,0))</f>
        <v>Delivered</v>
      </c>
      <c r="J5811" s="16" t="n">
        <f aca="false">D5811*E5811*(1-F5811/100)</f>
        <v>3789.55</v>
      </c>
      <c r="K5811" s="16" t="n">
        <f aca="false">D5811*H5811</f>
        <v>2305.24</v>
      </c>
      <c r="L5811" s="16" t="n">
        <f aca="false">J5811-K5811</f>
        <v>1484.31</v>
      </c>
    </row>
    <row r="5812" customFormat="false" ht="15" hidden="false" customHeight="false" outlineLevel="0" collapsed="false">
      <c r="A5812" s="12" t="n">
        <v>5811</v>
      </c>
      <c r="B5812" s="12" t="n">
        <v>3066</v>
      </c>
      <c r="C5812" s="12" t="n">
        <v>120</v>
      </c>
      <c r="D5812" s="12" t="n">
        <v>1</v>
      </c>
      <c r="E5812" s="16" t="n">
        <v>1229</v>
      </c>
      <c r="F5812" s="12" t="n">
        <v>5</v>
      </c>
      <c r="G5812" s="12" t="str">
        <f aca="false">INDEX(Products!$C$2:$C$181,MATCH(C5812,Products!$A$2:$A$181,0))</f>
        <v>Beauty</v>
      </c>
      <c r="H5812" s="16" t="n">
        <f aca="false">INDEX(Products!$E$2:$E$181,MATCH(C5812,Products!$A$2:$A$181,0))</f>
        <v>719.48</v>
      </c>
      <c r="I5812" s="12" t="str">
        <f aca="false">INDEX(Orders!$G$2:$G$3525,MATCH(B5812,Orders!$A$2:$A$3525,0))</f>
        <v>Delivered</v>
      </c>
      <c r="J5812" s="16" t="n">
        <f aca="false">D5812*E5812*(1-F5812/100)</f>
        <v>1167.55</v>
      </c>
      <c r="K5812" s="16" t="n">
        <f aca="false">D5812*H5812</f>
        <v>719.48</v>
      </c>
      <c r="L5812" s="16" t="n">
        <f aca="false">J5812-K5812</f>
        <v>448.07</v>
      </c>
    </row>
    <row r="5813" customFormat="false" ht="15" hidden="false" customHeight="false" outlineLevel="0" collapsed="false">
      <c r="A5813" s="12" t="n">
        <v>5812</v>
      </c>
      <c r="B5813" s="12" t="n">
        <v>3067</v>
      </c>
      <c r="C5813" s="12" t="n">
        <v>43</v>
      </c>
      <c r="D5813" s="12" t="n">
        <v>1</v>
      </c>
      <c r="E5813" s="16" t="n">
        <v>1839</v>
      </c>
      <c r="F5813" s="12" t="n">
        <v>15</v>
      </c>
      <c r="G5813" s="12" t="str">
        <f aca="false">INDEX(Products!$C$2:$C$181,MATCH(C5813,Products!$A$2:$A$181,0))</f>
        <v>Home &amp; Kitchen</v>
      </c>
      <c r="H5813" s="16" t="n">
        <f aca="false">INDEX(Products!$E$2:$E$181,MATCH(C5813,Products!$A$2:$A$181,0))</f>
        <v>1131.05</v>
      </c>
      <c r="I5813" s="12" t="str">
        <f aca="false">INDEX(Orders!$G$2:$G$3525,MATCH(B5813,Orders!$A$2:$A$3525,0))</f>
        <v>Cancelled</v>
      </c>
      <c r="J5813" s="16" t="n">
        <f aca="false">D5813*E5813*(1-F5813/100)</f>
        <v>1563.15</v>
      </c>
      <c r="K5813" s="16" t="n">
        <f aca="false">D5813*H5813</f>
        <v>1131.05</v>
      </c>
      <c r="L5813" s="16" t="n">
        <f aca="false">J5813-K5813</f>
        <v>432.1</v>
      </c>
    </row>
    <row r="5814" customFormat="false" ht="15" hidden="false" customHeight="false" outlineLevel="0" collapsed="false">
      <c r="A5814" s="12" t="n">
        <v>5813</v>
      </c>
      <c r="B5814" s="12" t="n">
        <v>3067</v>
      </c>
      <c r="C5814" s="12" t="n">
        <v>148</v>
      </c>
      <c r="D5814" s="12" t="n">
        <v>3</v>
      </c>
      <c r="E5814" s="16" t="n">
        <v>739</v>
      </c>
      <c r="F5814" s="12" t="n">
        <v>0</v>
      </c>
      <c r="G5814" s="12" t="str">
        <f aca="false">INDEX(Products!$C$2:$C$181,MATCH(C5814,Products!$A$2:$A$181,0))</f>
        <v>Sports &amp; Fitness</v>
      </c>
      <c r="H5814" s="16" t="n">
        <f aca="false">INDEX(Products!$E$2:$E$181,MATCH(C5814,Products!$A$2:$A$181,0))</f>
        <v>483.64</v>
      </c>
      <c r="I5814" s="12" t="str">
        <f aca="false">INDEX(Orders!$G$2:$G$3525,MATCH(B5814,Orders!$A$2:$A$3525,0))</f>
        <v>Cancelled</v>
      </c>
      <c r="J5814" s="16" t="n">
        <f aca="false">D5814*E5814*(1-F5814/100)</f>
        <v>2217</v>
      </c>
      <c r="K5814" s="16" t="n">
        <f aca="false">D5814*H5814</f>
        <v>1450.92</v>
      </c>
      <c r="L5814" s="16" t="n">
        <f aca="false">J5814-K5814</f>
        <v>766.08</v>
      </c>
    </row>
    <row r="5815" customFormat="false" ht="15" hidden="false" customHeight="false" outlineLevel="0" collapsed="false">
      <c r="A5815" s="12" t="n">
        <v>5814</v>
      </c>
      <c r="B5815" s="12" t="n">
        <v>3068</v>
      </c>
      <c r="C5815" s="12" t="n">
        <v>123</v>
      </c>
      <c r="D5815" s="12" t="n">
        <v>1</v>
      </c>
      <c r="E5815" s="16" t="n">
        <v>319</v>
      </c>
      <c r="F5815" s="12" t="n">
        <v>5</v>
      </c>
      <c r="G5815" s="12" t="str">
        <f aca="false">INDEX(Products!$C$2:$C$181,MATCH(C5815,Products!$A$2:$A$181,0))</f>
        <v>Sports &amp; Fitness</v>
      </c>
      <c r="H5815" s="16" t="n">
        <f aca="false">INDEX(Products!$E$2:$E$181,MATCH(C5815,Products!$A$2:$A$181,0))</f>
        <v>234.68</v>
      </c>
      <c r="I5815" s="12" t="str">
        <f aca="false">INDEX(Orders!$G$2:$G$3525,MATCH(B5815,Orders!$A$2:$A$3525,0))</f>
        <v>Delivered</v>
      </c>
      <c r="J5815" s="16" t="n">
        <f aca="false">D5815*E5815*(1-F5815/100)</f>
        <v>303.05</v>
      </c>
      <c r="K5815" s="16" t="n">
        <f aca="false">D5815*H5815</f>
        <v>234.68</v>
      </c>
      <c r="L5815" s="16" t="n">
        <f aca="false">J5815-K5815</f>
        <v>68.37</v>
      </c>
    </row>
    <row r="5816" customFormat="false" ht="15" hidden="false" customHeight="false" outlineLevel="0" collapsed="false">
      <c r="A5816" s="12" t="n">
        <v>5815</v>
      </c>
      <c r="B5816" s="12" t="n">
        <v>3068</v>
      </c>
      <c r="C5816" s="12" t="n">
        <v>132</v>
      </c>
      <c r="D5816" s="12" t="n">
        <v>1</v>
      </c>
      <c r="E5816" s="16" t="n">
        <v>789</v>
      </c>
      <c r="F5816" s="12" t="n">
        <v>0</v>
      </c>
      <c r="G5816" s="12" t="str">
        <f aca="false">INDEX(Products!$C$2:$C$181,MATCH(C5816,Products!$A$2:$A$181,0))</f>
        <v>Sports &amp; Fitness</v>
      </c>
      <c r="H5816" s="16" t="n">
        <f aca="false">INDEX(Products!$E$2:$E$181,MATCH(C5816,Products!$A$2:$A$181,0))</f>
        <v>515.74</v>
      </c>
      <c r="I5816" s="12" t="str">
        <f aca="false">INDEX(Orders!$G$2:$G$3525,MATCH(B5816,Orders!$A$2:$A$3525,0))</f>
        <v>Delivered</v>
      </c>
      <c r="J5816" s="16" t="n">
        <f aca="false">D5816*E5816*(1-F5816/100)</f>
        <v>789</v>
      </c>
      <c r="K5816" s="16" t="n">
        <f aca="false">D5816*H5816</f>
        <v>515.74</v>
      </c>
      <c r="L5816" s="16" t="n">
        <f aca="false">J5816-K5816</f>
        <v>273.26</v>
      </c>
    </row>
    <row r="5817" customFormat="false" ht="15" hidden="false" customHeight="false" outlineLevel="0" collapsed="false">
      <c r="A5817" s="12" t="n">
        <v>5816</v>
      </c>
      <c r="B5817" s="12" t="n">
        <v>3069</v>
      </c>
      <c r="C5817" s="12" t="n">
        <v>155</v>
      </c>
      <c r="D5817" s="12" t="n">
        <v>1</v>
      </c>
      <c r="E5817" s="16" t="n">
        <v>749</v>
      </c>
      <c r="F5817" s="12" t="n">
        <v>5</v>
      </c>
      <c r="G5817" s="12" t="str">
        <f aca="false">INDEX(Products!$C$2:$C$181,MATCH(C5817,Products!$A$2:$A$181,0))</f>
        <v>Books &amp; Stationery</v>
      </c>
      <c r="H5817" s="16" t="n">
        <f aca="false">INDEX(Products!$E$2:$E$181,MATCH(C5817,Products!$A$2:$A$181,0))</f>
        <v>452.52</v>
      </c>
      <c r="I5817" s="12" t="str">
        <f aca="false">INDEX(Orders!$G$2:$G$3525,MATCH(B5817,Orders!$A$2:$A$3525,0))</f>
        <v>Returned</v>
      </c>
      <c r="J5817" s="16" t="n">
        <f aca="false">D5817*E5817*(1-F5817/100)</f>
        <v>711.55</v>
      </c>
      <c r="K5817" s="16" t="n">
        <f aca="false">D5817*H5817</f>
        <v>452.52</v>
      </c>
      <c r="L5817" s="16" t="n">
        <f aca="false">J5817-K5817</f>
        <v>259.03</v>
      </c>
    </row>
    <row r="5818" customFormat="false" ht="15" hidden="false" customHeight="false" outlineLevel="0" collapsed="false">
      <c r="A5818" s="12" t="n">
        <v>5817</v>
      </c>
      <c r="B5818" s="12" t="n">
        <v>3069</v>
      </c>
      <c r="C5818" s="12" t="n">
        <v>167</v>
      </c>
      <c r="D5818" s="12" t="n">
        <v>1</v>
      </c>
      <c r="E5818" s="16" t="n">
        <v>119</v>
      </c>
      <c r="F5818" s="12" t="n">
        <v>0</v>
      </c>
      <c r="G5818" s="12" t="str">
        <f aca="false">INDEX(Products!$C$2:$C$181,MATCH(C5818,Products!$A$2:$A$181,0))</f>
        <v>Books &amp; Stationery</v>
      </c>
      <c r="H5818" s="16" t="n">
        <f aca="false">INDEX(Products!$E$2:$E$181,MATCH(C5818,Products!$A$2:$A$181,0))</f>
        <v>68.21</v>
      </c>
      <c r="I5818" s="12" t="str">
        <f aca="false">INDEX(Orders!$G$2:$G$3525,MATCH(B5818,Orders!$A$2:$A$3525,0))</f>
        <v>Returned</v>
      </c>
      <c r="J5818" s="16" t="n">
        <f aca="false">D5818*E5818*(1-F5818/100)</f>
        <v>119</v>
      </c>
      <c r="K5818" s="16" t="n">
        <f aca="false">D5818*H5818</f>
        <v>68.21</v>
      </c>
      <c r="L5818" s="16" t="n">
        <f aca="false">J5818-K5818</f>
        <v>50.79</v>
      </c>
    </row>
    <row r="5819" customFormat="false" ht="15" hidden="false" customHeight="false" outlineLevel="0" collapsed="false">
      <c r="A5819" s="12" t="n">
        <v>5818</v>
      </c>
      <c r="B5819" s="12" t="n">
        <v>3069</v>
      </c>
      <c r="C5819" s="12" t="n">
        <v>79</v>
      </c>
      <c r="D5819" s="12" t="n">
        <v>1</v>
      </c>
      <c r="E5819" s="16" t="n">
        <v>2119</v>
      </c>
      <c r="F5819" s="12" t="n">
        <v>0</v>
      </c>
      <c r="G5819" s="12" t="str">
        <f aca="false">INDEX(Products!$C$2:$C$181,MATCH(C5819,Products!$A$2:$A$181,0))</f>
        <v>Fashion</v>
      </c>
      <c r="H5819" s="16" t="n">
        <f aca="false">INDEX(Products!$E$2:$E$181,MATCH(C5819,Products!$A$2:$A$181,0))</f>
        <v>1488.22</v>
      </c>
      <c r="I5819" s="12" t="str">
        <f aca="false">INDEX(Orders!$G$2:$G$3525,MATCH(B5819,Orders!$A$2:$A$3525,0))</f>
        <v>Returned</v>
      </c>
      <c r="J5819" s="16" t="n">
        <f aca="false">D5819*E5819*(1-F5819/100)</f>
        <v>2119</v>
      </c>
      <c r="K5819" s="16" t="n">
        <f aca="false">D5819*H5819</f>
        <v>1488.22</v>
      </c>
      <c r="L5819" s="16" t="n">
        <f aca="false">J5819-K5819</f>
        <v>630.78</v>
      </c>
    </row>
    <row r="5820" customFormat="false" ht="15" hidden="false" customHeight="false" outlineLevel="0" collapsed="false">
      <c r="A5820" s="12" t="n">
        <v>5819</v>
      </c>
      <c r="B5820" s="12" t="n">
        <v>3070</v>
      </c>
      <c r="C5820" s="12" t="n">
        <v>19</v>
      </c>
      <c r="D5820" s="12" t="n">
        <v>1</v>
      </c>
      <c r="E5820" s="16" t="n">
        <v>2389</v>
      </c>
      <c r="F5820" s="12" t="n">
        <v>5</v>
      </c>
      <c r="G5820" s="12" t="str">
        <f aca="false">INDEX(Products!$C$2:$C$181,MATCH(C5820,Products!$A$2:$A$181,0))</f>
        <v>Electronics</v>
      </c>
      <c r="H5820" s="16" t="n">
        <f aca="false">INDEX(Products!$E$2:$E$181,MATCH(C5820,Products!$A$2:$A$181,0))</f>
        <v>1360.62</v>
      </c>
      <c r="I5820" s="12" t="str">
        <f aca="false">INDEX(Orders!$G$2:$G$3525,MATCH(B5820,Orders!$A$2:$A$3525,0))</f>
        <v>Cancelled</v>
      </c>
      <c r="J5820" s="16" t="n">
        <f aca="false">D5820*E5820*(1-F5820/100)</f>
        <v>2269.55</v>
      </c>
      <c r="K5820" s="16" t="n">
        <f aca="false">D5820*H5820</f>
        <v>1360.62</v>
      </c>
      <c r="L5820" s="16" t="n">
        <f aca="false">J5820-K5820</f>
        <v>908.93</v>
      </c>
    </row>
    <row r="5821" customFormat="false" ht="15" hidden="false" customHeight="false" outlineLevel="0" collapsed="false">
      <c r="A5821" s="12" t="n">
        <v>5820</v>
      </c>
      <c r="B5821" s="12" t="n">
        <v>3070</v>
      </c>
      <c r="C5821" s="12" t="n">
        <v>66</v>
      </c>
      <c r="D5821" s="12" t="n">
        <v>1</v>
      </c>
      <c r="E5821" s="16" t="n">
        <v>1439</v>
      </c>
      <c r="F5821" s="12" t="n">
        <v>5</v>
      </c>
      <c r="G5821" s="12" t="str">
        <f aca="false">INDEX(Products!$C$2:$C$181,MATCH(C5821,Products!$A$2:$A$181,0))</f>
        <v>Fashion</v>
      </c>
      <c r="H5821" s="16" t="n">
        <f aca="false">INDEX(Products!$E$2:$E$181,MATCH(C5821,Products!$A$2:$A$181,0))</f>
        <v>855.37</v>
      </c>
      <c r="I5821" s="12" t="str">
        <f aca="false">INDEX(Orders!$G$2:$G$3525,MATCH(B5821,Orders!$A$2:$A$3525,0))</f>
        <v>Cancelled</v>
      </c>
      <c r="J5821" s="16" t="n">
        <f aca="false">D5821*E5821*(1-F5821/100)</f>
        <v>1367.05</v>
      </c>
      <c r="K5821" s="16" t="n">
        <f aca="false">D5821*H5821</f>
        <v>855.37</v>
      </c>
      <c r="L5821" s="16" t="n">
        <f aca="false">J5821-K5821</f>
        <v>511.68</v>
      </c>
    </row>
    <row r="5822" customFormat="false" ht="15" hidden="false" customHeight="false" outlineLevel="0" collapsed="false">
      <c r="A5822" s="12" t="n">
        <v>5821</v>
      </c>
      <c r="B5822" s="12" t="n">
        <v>3070</v>
      </c>
      <c r="C5822" s="12" t="n">
        <v>110</v>
      </c>
      <c r="D5822" s="12" t="n">
        <v>1</v>
      </c>
      <c r="E5822" s="16" t="n">
        <v>1229</v>
      </c>
      <c r="F5822" s="12" t="n">
        <v>0</v>
      </c>
      <c r="G5822" s="12" t="str">
        <f aca="false">INDEX(Products!$C$2:$C$181,MATCH(C5822,Products!$A$2:$A$181,0))</f>
        <v>Beauty</v>
      </c>
      <c r="H5822" s="16" t="n">
        <f aca="false">INDEX(Products!$E$2:$E$181,MATCH(C5822,Products!$A$2:$A$181,0))</f>
        <v>884.69</v>
      </c>
      <c r="I5822" s="12" t="str">
        <f aca="false">INDEX(Orders!$G$2:$G$3525,MATCH(B5822,Orders!$A$2:$A$3525,0))</f>
        <v>Cancelled</v>
      </c>
      <c r="J5822" s="16" t="n">
        <f aca="false">D5822*E5822*(1-F5822/100)</f>
        <v>1229</v>
      </c>
      <c r="K5822" s="16" t="n">
        <f aca="false">D5822*H5822</f>
        <v>884.69</v>
      </c>
      <c r="L5822" s="16" t="n">
        <f aca="false">J5822-K5822</f>
        <v>344.31</v>
      </c>
    </row>
    <row r="5823" customFormat="false" ht="15" hidden="false" customHeight="false" outlineLevel="0" collapsed="false">
      <c r="A5823" s="12" t="n">
        <v>5822</v>
      </c>
      <c r="B5823" s="12" t="n">
        <v>3071</v>
      </c>
      <c r="C5823" s="12" t="n">
        <v>102</v>
      </c>
      <c r="D5823" s="12" t="n">
        <v>2</v>
      </c>
      <c r="E5823" s="16" t="n">
        <v>429</v>
      </c>
      <c r="F5823" s="12" t="n">
        <v>5</v>
      </c>
      <c r="G5823" s="12" t="str">
        <f aca="false">INDEX(Products!$C$2:$C$181,MATCH(C5823,Products!$A$2:$A$181,0))</f>
        <v>Beauty</v>
      </c>
      <c r="H5823" s="16" t="n">
        <f aca="false">INDEX(Products!$E$2:$E$181,MATCH(C5823,Products!$A$2:$A$181,0))</f>
        <v>313.05</v>
      </c>
      <c r="I5823" s="12" t="str">
        <f aca="false">INDEX(Orders!$G$2:$G$3525,MATCH(B5823,Orders!$A$2:$A$3525,0))</f>
        <v>Delivered</v>
      </c>
      <c r="J5823" s="16" t="n">
        <f aca="false">D5823*E5823*(1-F5823/100)</f>
        <v>815.1</v>
      </c>
      <c r="K5823" s="16" t="n">
        <f aca="false">D5823*H5823</f>
        <v>626.1</v>
      </c>
      <c r="L5823" s="16" t="n">
        <f aca="false">J5823-K5823</f>
        <v>189</v>
      </c>
    </row>
    <row r="5824" customFormat="false" ht="15" hidden="false" customHeight="false" outlineLevel="0" collapsed="false">
      <c r="A5824" s="12" t="n">
        <v>5823</v>
      </c>
      <c r="B5824" s="12" t="n">
        <v>3072</v>
      </c>
      <c r="C5824" s="12" t="n">
        <v>88</v>
      </c>
      <c r="D5824" s="12" t="n">
        <v>1</v>
      </c>
      <c r="E5824" s="16" t="n">
        <v>2049</v>
      </c>
      <c r="F5824" s="12" t="n">
        <v>0</v>
      </c>
      <c r="G5824" s="12" t="str">
        <f aca="false">INDEX(Products!$C$2:$C$181,MATCH(C5824,Products!$A$2:$A$181,0))</f>
        <v>Fashion</v>
      </c>
      <c r="H5824" s="16" t="n">
        <f aca="false">INDEX(Products!$E$2:$E$181,MATCH(C5824,Products!$A$2:$A$181,0))</f>
        <v>1198.41</v>
      </c>
      <c r="I5824" s="12" t="str">
        <f aca="false">INDEX(Orders!$G$2:$G$3525,MATCH(B5824,Orders!$A$2:$A$3525,0))</f>
        <v>Delivered</v>
      </c>
      <c r="J5824" s="16" t="n">
        <f aca="false">D5824*E5824*(1-F5824/100)</f>
        <v>2049</v>
      </c>
      <c r="K5824" s="16" t="n">
        <f aca="false">D5824*H5824</f>
        <v>1198.41</v>
      </c>
      <c r="L5824" s="16" t="n">
        <f aca="false">J5824-K5824</f>
        <v>850.59</v>
      </c>
    </row>
    <row r="5825" customFormat="false" ht="15" hidden="false" customHeight="false" outlineLevel="0" collapsed="false">
      <c r="A5825" s="12" t="n">
        <v>5824</v>
      </c>
      <c r="B5825" s="12" t="n">
        <v>3073</v>
      </c>
      <c r="C5825" s="12" t="n">
        <v>7</v>
      </c>
      <c r="D5825" s="12" t="n">
        <v>1</v>
      </c>
      <c r="E5825" s="16" t="n">
        <v>5139</v>
      </c>
      <c r="F5825" s="12" t="n">
        <v>15</v>
      </c>
      <c r="G5825" s="12" t="str">
        <f aca="false">INDEX(Products!$C$2:$C$181,MATCH(C5825,Products!$A$2:$A$181,0))</f>
        <v>Electronics</v>
      </c>
      <c r="H5825" s="16" t="n">
        <f aca="false">INDEX(Products!$E$2:$E$181,MATCH(C5825,Products!$A$2:$A$181,0))</f>
        <v>3044.69</v>
      </c>
      <c r="I5825" s="12" t="str">
        <f aca="false">INDEX(Orders!$G$2:$G$3525,MATCH(B5825,Orders!$A$2:$A$3525,0))</f>
        <v>Delivered</v>
      </c>
      <c r="J5825" s="16" t="n">
        <f aca="false">D5825*E5825*(1-F5825/100)</f>
        <v>4368.15</v>
      </c>
      <c r="K5825" s="16" t="n">
        <f aca="false">D5825*H5825</f>
        <v>3044.69</v>
      </c>
      <c r="L5825" s="16" t="n">
        <f aca="false">J5825-K5825</f>
        <v>1323.46</v>
      </c>
    </row>
    <row r="5826" customFormat="false" ht="15" hidden="false" customHeight="false" outlineLevel="0" collapsed="false">
      <c r="A5826" s="12" t="n">
        <v>5825</v>
      </c>
      <c r="B5826" s="12" t="n">
        <v>3074</v>
      </c>
      <c r="C5826" s="12" t="n">
        <v>47</v>
      </c>
      <c r="D5826" s="12" t="n">
        <v>1</v>
      </c>
      <c r="E5826" s="16" t="n">
        <v>3909</v>
      </c>
      <c r="F5826" s="12" t="n">
        <v>0</v>
      </c>
      <c r="G5826" s="12" t="str">
        <f aca="false">INDEX(Products!$C$2:$C$181,MATCH(C5826,Products!$A$2:$A$181,0))</f>
        <v>Home &amp; Kitchen</v>
      </c>
      <c r="H5826" s="16" t="n">
        <f aca="false">INDEX(Products!$E$2:$E$181,MATCH(C5826,Products!$A$2:$A$181,0))</f>
        <v>2588.76</v>
      </c>
      <c r="I5826" s="12" t="str">
        <f aca="false">INDEX(Orders!$G$2:$G$3525,MATCH(B5826,Orders!$A$2:$A$3525,0))</f>
        <v>Delivered</v>
      </c>
      <c r="J5826" s="16" t="n">
        <f aca="false">D5826*E5826*(1-F5826/100)</f>
        <v>3909</v>
      </c>
      <c r="K5826" s="16" t="n">
        <f aca="false">D5826*H5826</f>
        <v>2588.76</v>
      </c>
      <c r="L5826" s="16" t="n">
        <f aca="false">J5826-K5826</f>
        <v>1320.24</v>
      </c>
    </row>
    <row r="5827" customFormat="false" ht="15" hidden="false" customHeight="false" outlineLevel="0" collapsed="false">
      <c r="A5827" s="12" t="n">
        <v>5826</v>
      </c>
      <c r="B5827" s="12" t="n">
        <v>3074</v>
      </c>
      <c r="C5827" s="12" t="n">
        <v>161</v>
      </c>
      <c r="D5827" s="12" t="n">
        <v>1</v>
      </c>
      <c r="E5827" s="16" t="n">
        <v>549</v>
      </c>
      <c r="F5827" s="12" t="n">
        <v>0</v>
      </c>
      <c r="G5827" s="12" t="str">
        <f aca="false">INDEX(Products!$C$2:$C$181,MATCH(C5827,Products!$A$2:$A$181,0))</f>
        <v>Books &amp; Stationery</v>
      </c>
      <c r="H5827" s="16" t="n">
        <f aca="false">INDEX(Products!$E$2:$E$181,MATCH(C5827,Products!$A$2:$A$181,0))</f>
        <v>380.41</v>
      </c>
      <c r="I5827" s="12" t="str">
        <f aca="false">INDEX(Orders!$G$2:$G$3525,MATCH(B5827,Orders!$A$2:$A$3525,0))</f>
        <v>Delivered</v>
      </c>
      <c r="J5827" s="16" t="n">
        <f aca="false">D5827*E5827*(1-F5827/100)</f>
        <v>549</v>
      </c>
      <c r="K5827" s="16" t="n">
        <f aca="false">D5827*H5827</f>
        <v>380.41</v>
      </c>
      <c r="L5827" s="16" t="n">
        <f aca="false">J5827-K5827</f>
        <v>168.59</v>
      </c>
    </row>
    <row r="5828" customFormat="false" ht="15" hidden="false" customHeight="false" outlineLevel="0" collapsed="false">
      <c r="A5828" s="12" t="n">
        <v>5827</v>
      </c>
      <c r="B5828" s="12" t="n">
        <v>3074</v>
      </c>
      <c r="C5828" s="12" t="n">
        <v>89</v>
      </c>
      <c r="D5828" s="12" t="n">
        <v>1</v>
      </c>
      <c r="E5828" s="16" t="n">
        <v>2179</v>
      </c>
      <c r="F5828" s="12" t="n">
        <v>0</v>
      </c>
      <c r="G5828" s="12" t="str">
        <f aca="false">INDEX(Products!$C$2:$C$181,MATCH(C5828,Products!$A$2:$A$181,0))</f>
        <v>Fashion</v>
      </c>
      <c r="H5828" s="16" t="n">
        <f aca="false">INDEX(Products!$E$2:$E$181,MATCH(C5828,Products!$A$2:$A$181,0))</f>
        <v>1366.99</v>
      </c>
      <c r="I5828" s="12" t="str">
        <f aca="false">INDEX(Orders!$G$2:$G$3525,MATCH(B5828,Orders!$A$2:$A$3525,0))</f>
        <v>Delivered</v>
      </c>
      <c r="J5828" s="16" t="n">
        <f aca="false">D5828*E5828*(1-F5828/100)</f>
        <v>2179</v>
      </c>
      <c r="K5828" s="16" t="n">
        <f aca="false">D5828*H5828</f>
        <v>1366.99</v>
      </c>
      <c r="L5828" s="16" t="n">
        <f aca="false">J5828-K5828</f>
        <v>812.01</v>
      </c>
    </row>
    <row r="5829" customFormat="false" ht="15" hidden="false" customHeight="false" outlineLevel="0" collapsed="false">
      <c r="A5829" s="12" t="n">
        <v>5828</v>
      </c>
      <c r="B5829" s="12" t="n">
        <v>3074</v>
      </c>
      <c r="C5829" s="12" t="n">
        <v>163</v>
      </c>
      <c r="D5829" s="12" t="n">
        <v>1</v>
      </c>
      <c r="E5829" s="16" t="n">
        <v>869</v>
      </c>
      <c r="F5829" s="12" t="n">
        <v>0</v>
      </c>
      <c r="G5829" s="12" t="str">
        <f aca="false">INDEX(Products!$C$2:$C$181,MATCH(C5829,Products!$A$2:$A$181,0))</f>
        <v>Books &amp; Stationery</v>
      </c>
      <c r="H5829" s="16" t="n">
        <f aca="false">INDEX(Products!$E$2:$E$181,MATCH(C5829,Products!$A$2:$A$181,0))</f>
        <v>606.2</v>
      </c>
      <c r="I5829" s="12" t="str">
        <f aca="false">INDEX(Orders!$G$2:$G$3525,MATCH(B5829,Orders!$A$2:$A$3525,0))</f>
        <v>Delivered</v>
      </c>
      <c r="J5829" s="16" t="n">
        <f aca="false">D5829*E5829*(1-F5829/100)</f>
        <v>869</v>
      </c>
      <c r="K5829" s="16" t="n">
        <f aca="false">D5829*H5829</f>
        <v>606.2</v>
      </c>
      <c r="L5829" s="16" t="n">
        <f aca="false">J5829-K5829</f>
        <v>262.8</v>
      </c>
    </row>
    <row r="5830" customFormat="false" ht="15" hidden="false" customHeight="false" outlineLevel="0" collapsed="false">
      <c r="A5830" s="12" t="n">
        <v>5829</v>
      </c>
      <c r="B5830" s="12" t="n">
        <v>3075</v>
      </c>
      <c r="C5830" s="12" t="n">
        <v>66</v>
      </c>
      <c r="D5830" s="12" t="n">
        <v>1</v>
      </c>
      <c r="E5830" s="16" t="n">
        <v>1439</v>
      </c>
      <c r="F5830" s="12" t="n">
        <v>15</v>
      </c>
      <c r="G5830" s="12" t="str">
        <f aca="false">INDEX(Products!$C$2:$C$181,MATCH(C5830,Products!$A$2:$A$181,0))</f>
        <v>Fashion</v>
      </c>
      <c r="H5830" s="16" t="n">
        <f aca="false">INDEX(Products!$E$2:$E$181,MATCH(C5830,Products!$A$2:$A$181,0))</f>
        <v>855.37</v>
      </c>
      <c r="I5830" s="12" t="str">
        <f aca="false">INDEX(Orders!$G$2:$G$3525,MATCH(B5830,Orders!$A$2:$A$3525,0))</f>
        <v>Delivered</v>
      </c>
      <c r="J5830" s="16" t="n">
        <f aca="false">D5830*E5830*(1-F5830/100)</f>
        <v>1223.15</v>
      </c>
      <c r="K5830" s="16" t="n">
        <f aca="false">D5830*H5830</f>
        <v>855.37</v>
      </c>
      <c r="L5830" s="16" t="n">
        <f aca="false">J5830-K5830</f>
        <v>367.78</v>
      </c>
    </row>
    <row r="5831" customFormat="false" ht="15" hidden="false" customHeight="false" outlineLevel="0" collapsed="false">
      <c r="A5831" s="12" t="n">
        <v>5830</v>
      </c>
      <c r="B5831" s="12" t="n">
        <v>3076</v>
      </c>
      <c r="C5831" s="12" t="n">
        <v>9</v>
      </c>
      <c r="D5831" s="12" t="n">
        <v>1</v>
      </c>
      <c r="E5831" s="16" t="n">
        <v>2389</v>
      </c>
      <c r="F5831" s="12" t="n">
        <v>0</v>
      </c>
      <c r="G5831" s="12" t="str">
        <f aca="false">INDEX(Products!$C$2:$C$181,MATCH(C5831,Products!$A$2:$A$181,0))</f>
        <v>Electronics</v>
      </c>
      <c r="H5831" s="16" t="n">
        <f aca="false">INDEX(Products!$E$2:$E$181,MATCH(C5831,Products!$A$2:$A$181,0))</f>
        <v>1564.68</v>
      </c>
      <c r="I5831" s="12" t="str">
        <f aca="false">INDEX(Orders!$G$2:$G$3525,MATCH(B5831,Orders!$A$2:$A$3525,0))</f>
        <v>Delivered</v>
      </c>
      <c r="J5831" s="16" t="n">
        <f aca="false">D5831*E5831*(1-F5831/100)</f>
        <v>2389</v>
      </c>
      <c r="K5831" s="16" t="n">
        <f aca="false">D5831*H5831</f>
        <v>1564.68</v>
      </c>
      <c r="L5831" s="16" t="n">
        <f aca="false">J5831-K5831</f>
        <v>824.32</v>
      </c>
    </row>
    <row r="5832" customFormat="false" ht="15" hidden="false" customHeight="false" outlineLevel="0" collapsed="false">
      <c r="A5832" s="12" t="n">
        <v>5831</v>
      </c>
      <c r="B5832" s="12" t="n">
        <v>3076</v>
      </c>
      <c r="C5832" s="12" t="n">
        <v>51</v>
      </c>
      <c r="D5832" s="12" t="n">
        <v>3</v>
      </c>
      <c r="E5832" s="16" t="n">
        <v>549</v>
      </c>
      <c r="F5832" s="12" t="n">
        <v>0</v>
      </c>
      <c r="G5832" s="12" t="str">
        <f aca="false">INDEX(Products!$C$2:$C$181,MATCH(C5832,Products!$A$2:$A$181,0))</f>
        <v>Home &amp; Kitchen</v>
      </c>
      <c r="H5832" s="16" t="n">
        <f aca="false">INDEX(Products!$E$2:$E$181,MATCH(C5832,Products!$A$2:$A$181,0))</f>
        <v>371.83</v>
      </c>
      <c r="I5832" s="12" t="str">
        <f aca="false">INDEX(Orders!$G$2:$G$3525,MATCH(B5832,Orders!$A$2:$A$3525,0))</f>
        <v>Delivered</v>
      </c>
      <c r="J5832" s="16" t="n">
        <f aca="false">D5832*E5832*(1-F5832/100)</f>
        <v>1647</v>
      </c>
      <c r="K5832" s="16" t="n">
        <f aca="false">D5832*H5832</f>
        <v>1115.49</v>
      </c>
      <c r="L5832" s="16" t="n">
        <f aca="false">J5832-K5832</f>
        <v>531.51</v>
      </c>
    </row>
    <row r="5833" customFormat="false" ht="15" hidden="false" customHeight="false" outlineLevel="0" collapsed="false">
      <c r="A5833" s="12" t="n">
        <v>5832</v>
      </c>
      <c r="B5833" s="12" t="n">
        <v>3077</v>
      </c>
      <c r="C5833" s="12" t="n">
        <v>55</v>
      </c>
      <c r="D5833" s="12" t="n">
        <v>1</v>
      </c>
      <c r="E5833" s="16" t="n">
        <v>1459</v>
      </c>
      <c r="F5833" s="12" t="n">
        <v>0</v>
      </c>
      <c r="G5833" s="12" t="str">
        <f aca="false">INDEX(Products!$C$2:$C$181,MATCH(C5833,Products!$A$2:$A$181,0))</f>
        <v>Home &amp; Kitchen</v>
      </c>
      <c r="H5833" s="16" t="n">
        <f aca="false">INDEX(Products!$E$2:$E$181,MATCH(C5833,Products!$A$2:$A$181,0))</f>
        <v>824.91</v>
      </c>
      <c r="I5833" s="12" t="str">
        <f aca="false">INDEX(Orders!$G$2:$G$3525,MATCH(B5833,Orders!$A$2:$A$3525,0))</f>
        <v>Cancelled</v>
      </c>
      <c r="J5833" s="16" t="n">
        <f aca="false">D5833*E5833*(1-F5833/100)</f>
        <v>1459</v>
      </c>
      <c r="K5833" s="16" t="n">
        <f aca="false">D5833*H5833</f>
        <v>824.91</v>
      </c>
      <c r="L5833" s="16" t="n">
        <f aca="false">J5833-K5833</f>
        <v>634.09</v>
      </c>
    </row>
    <row r="5834" customFormat="false" ht="15" hidden="false" customHeight="false" outlineLevel="0" collapsed="false">
      <c r="A5834" s="12" t="n">
        <v>5833</v>
      </c>
      <c r="B5834" s="12" t="n">
        <v>3078</v>
      </c>
      <c r="C5834" s="12" t="n">
        <v>56</v>
      </c>
      <c r="D5834" s="12" t="n">
        <v>2</v>
      </c>
      <c r="E5834" s="16" t="n">
        <v>1739</v>
      </c>
      <c r="F5834" s="12" t="n">
        <v>5</v>
      </c>
      <c r="G5834" s="12" t="str">
        <f aca="false">INDEX(Products!$C$2:$C$181,MATCH(C5834,Products!$A$2:$A$181,0))</f>
        <v>Home &amp; Kitchen</v>
      </c>
      <c r="H5834" s="16" t="n">
        <f aca="false">INDEX(Products!$E$2:$E$181,MATCH(C5834,Products!$A$2:$A$181,0))</f>
        <v>1012.52</v>
      </c>
      <c r="I5834" s="12" t="str">
        <f aca="false">INDEX(Orders!$G$2:$G$3525,MATCH(B5834,Orders!$A$2:$A$3525,0))</f>
        <v>Delivered</v>
      </c>
      <c r="J5834" s="16" t="n">
        <f aca="false">D5834*E5834*(1-F5834/100)</f>
        <v>3304.1</v>
      </c>
      <c r="K5834" s="16" t="n">
        <f aca="false">D5834*H5834</f>
        <v>2025.04</v>
      </c>
      <c r="L5834" s="16" t="n">
        <f aca="false">J5834-K5834</f>
        <v>1279.06</v>
      </c>
    </row>
    <row r="5835" customFormat="false" ht="15" hidden="false" customHeight="false" outlineLevel="0" collapsed="false">
      <c r="A5835" s="12" t="n">
        <v>5834</v>
      </c>
      <c r="B5835" s="12" t="n">
        <v>3078</v>
      </c>
      <c r="C5835" s="12" t="n">
        <v>38</v>
      </c>
      <c r="D5835" s="12" t="n">
        <v>1</v>
      </c>
      <c r="E5835" s="16" t="n">
        <v>3659</v>
      </c>
      <c r="F5835" s="12" t="n">
        <v>0</v>
      </c>
      <c r="G5835" s="12" t="str">
        <f aca="false">INDEX(Products!$C$2:$C$181,MATCH(C5835,Products!$A$2:$A$181,0))</f>
        <v>Home &amp; Kitchen</v>
      </c>
      <c r="H5835" s="16" t="n">
        <f aca="false">INDEX(Products!$E$2:$E$181,MATCH(C5835,Products!$A$2:$A$181,0))</f>
        <v>2545.94</v>
      </c>
      <c r="I5835" s="12" t="str">
        <f aca="false">INDEX(Orders!$G$2:$G$3525,MATCH(B5835,Orders!$A$2:$A$3525,0))</f>
        <v>Delivered</v>
      </c>
      <c r="J5835" s="16" t="n">
        <f aca="false">D5835*E5835*(1-F5835/100)</f>
        <v>3659</v>
      </c>
      <c r="K5835" s="16" t="n">
        <f aca="false">D5835*H5835</f>
        <v>2545.94</v>
      </c>
      <c r="L5835" s="16" t="n">
        <f aca="false">J5835-K5835</f>
        <v>1113.06</v>
      </c>
    </row>
    <row r="5836" customFormat="false" ht="15" hidden="false" customHeight="false" outlineLevel="0" collapsed="false">
      <c r="A5836" s="12" t="n">
        <v>5835</v>
      </c>
      <c r="B5836" s="12" t="n">
        <v>3078</v>
      </c>
      <c r="C5836" s="12" t="n">
        <v>87</v>
      </c>
      <c r="D5836" s="12" t="n">
        <v>1</v>
      </c>
      <c r="E5836" s="16" t="n">
        <v>1689</v>
      </c>
      <c r="F5836" s="12" t="n">
        <v>10</v>
      </c>
      <c r="G5836" s="12" t="str">
        <f aca="false">INDEX(Products!$C$2:$C$181,MATCH(C5836,Products!$A$2:$A$181,0))</f>
        <v>Fashion</v>
      </c>
      <c r="H5836" s="16" t="n">
        <f aca="false">INDEX(Products!$E$2:$E$181,MATCH(C5836,Products!$A$2:$A$181,0))</f>
        <v>1005.46</v>
      </c>
      <c r="I5836" s="12" t="str">
        <f aca="false">INDEX(Orders!$G$2:$G$3525,MATCH(B5836,Orders!$A$2:$A$3525,0))</f>
        <v>Delivered</v>
      </c>
      <c r="J5836" s="16" t="n">
        <f aca="false">D5836*E5836*(1-F5836/100)</f>
        <v>1520.1</v>
      </c>
      <c r="K5836" s="16" t="n">
        <f aca="false">D5836*H5836</f>
        <v>1005.46</v>
      </c>
      <c r="L5836" s="16" t="n">
        <f aca="false">J5836-K5836</f>
        <v>514.64</v>
      </c>
    </row>
    <row r="5837" customFormat="false" ht="15" hidden="false" customHeight="false" outlineLevel="0" collapsed="false">
      <c r="A5837" s="12" t="n">
        <v>5836</v>
      </c>
      <c r="B5837" s="12" t="n">
        <v>3078</v>
      </c>
      <c r="C5837" s="12" t="n">
        <v>49</v>
      </c>
      <c r="D5837" s="12" t="n">
        <v>1</v>
      </c>
      <c r="E5837" s="16" t="n">
        <v>2809</v>
      </c>
      <c r="F5837" s="12" t="n">
        <v>0</v>
      </c>
      <c r="G5837" s="12" t="str">
        <f aca="false">INDEX(Products!$C$2:$C$181,MATCH(C5837,Products!$A$2:$A$181,0))</f>
        <v>Home &amp; Kitchen</v>
      </c>
      <c r="H5837" s="16" t="n">
        <f aca="false">INDEX(Products!$E$2:$E$181,MATCH(C5837,Products!$A$2:$A$181,0))</f>
        <v>1785.14</v>
      </c>
      <c r="I5837" s="12" t="str">
        <f aca="false">INDEX(Orders!$G$2:$G$3525,MATCH(B5837,Orders!$A$2:$A$3525,0))</f>
        <v>Delivered</v>
      </c>
      <c r="J5837" s="16" t="n">
        <f aca="false">D5837*E5837*(1-F5837/100)</f>
        <v>2809</v>
      </c>
      <c r="K5837" s="16" t="n">
        <f aca="false">D5837*H5837</f>
        <v>1785.14</v>
      </c>
      <c r="L5837" s="16" t="n">
        <f aca="false">J5837-K5837</f>
        <v>1023.86</v>
      </c>
    </row>
    <row r="5838" customFormat="false" ht="15" hidden="false" customHeight="false" outlineLevel="0" collapsed="false">
      <c r="A5838" s="12" t="n">
        <v>5837</v>
      </c>
      <c r="B5838" s="12" t="n">
        <v>3079</v>
      </c>
      <c r="C5838" s="12" t="n">
        <v>113</v>
      </c>
      <c r="D5838" s="12" t="n">
        <v>1</v>
      </c>
      <c r="E5838" s="16" t="n">
        <v>599</v>
      </c>
      <c r="F5838" s="12" t="n">
        <v>20</v>
      </c>
      <c r="G5838" s="12" t="str">
        <f aca="false">INDEX(Products!$C$2:$C$181,MATCH(C5838,Products!$A$2:$A$181,0))</f>
        <v>Beauty</v>
      </c>
      <c r="H5838" s="16" t="n">
        <f aca="false">INDEX(Products!$E$2:$E$181,MATCH(C5838,Products!$A$2:$A$181,0))</f>
        <v>358.68</v>
      </c>
      <c r="I5838" s="12" t="str">
        <f aca="false">INDEX(Orders!$G$2:$G$3525,MATCH(B5838,Orders!$A$2:$A$3525,0))</f>
        <v>Delivered</v>
      </c>
      <c r="J5838" s="16" t="n">
        <f aca="false">D5838*E5838*(1-F5838/100)</f>
        <v>479.2</v>
      </c>
      <c r="K5838" s="16" t="n">
        <f aca="false">D5838*H5838</f>
        <v>358.68</v>
      </c>
      <c r="L5838" s="16" t="n">
        <f aca="false">J5838-K5838</f>
        <v>120.52</v>
      </c>
    </row>
    <row r="5839" customFormat="false" ht="15" hidden="false" customHeight="false" outlineLevel="0" collapsed="false">
      <c r="A5839" s="12" t="n">
        <v>5838</v>
      </c>
      <c r="B5839" s="12" t="n">
        <v>3079</v>
      </c>
      <c r="C5839" s="12" t="n">
        <v>98</v>
      </c>
      <c r="D5839" s="12" t="n">
        <v>1</v>
      </c>
      <c r="E5839" s="16" t="n">
        <v>719</v>
      </c>
      <c r="F5839" s="12" t="n">
        <v>0</v>
      </c>
      <c r="G5839" s="12" t="str">
        <f aca="false">INDEX(Products!$C$2:$C$181,MATCH(C5839,Products!$A$2:$A$181,0))</f>
        <v>Beauty</v>
      </c>
      <c r="H5839" s="16" t="n">
        <f aca="false">INDEX(Products!$E$2:$E$181,MATCH(C5839,Products!$A$2:$A$181,0))</f>
        <v>445.67</v>
      </c>
      <c r="I5839" s="12" t="str">
        <f aca="false">INDEX(Orders!$G$2:$G$3525,MATCH(B5839,Orders!$A$2:$A$3525,0))</f>
        <v>Delivered</v>
      </c>
      <c r="J5839" s="16" t="n">
        <f aca="false">D5839*E5839*(1-F5839/100)</f>
        <v>719</v>
      </c>
      <c r="K5839" s="16" t="n">
        <f aca="false">D5839*H5839</f>
        <v>445.67</v>
      </c>
      <c r="L5839" s="16" t="n">
        <f aca="false">J5839-K5839</f>
        <v>273.33</v>
      </c>
    </row>
    <row r="5840" customFormat="false" ht="15" hidden="false" customHeight="false" outlineLevel="0" collapsed="false">
      <c r="A5840" s="12" t="n">
        <v>5839</v>
      </c>
      <c r="B5840" s="12" t="n">
        <v>3079</v>
      </c>
      <c r="C5840" s="12" t="n">
        <v>19</v>
      </c>
      <c r="D5840" s="12" t="n">
        <v>1</v>
      </c>
      <c r="E5840" s="16" t="n">
        <v>2389</v>
      </c>
      <c r="F5840" s="12" t="n">
        <v>20</v>
      </c>
      <c r="G5840" s="12" t="str">
        <f aca="false">INDEX(Products!$C$2:$C$181,MATCH(C5840,Products!$A$2:$A$181,0))</f>
        <v>Electronics</v>
      </c>
      <c r="H5840" s="16" t="n">
        <f aca="false">INDEX(Products!$E$2:$E$181,MATCH(C5840,Products!$A$2:$A$181,0))</f>
        <v>1360.62</v>
      </c>
      <c r="I5840" s="12" t="str">
        <f aca="false">INDEX(Orders!$G$2:$G$3525,MATCH(B5840,Orders!$A$2:$A$3525,0))</f>
        <v>Delivered</v>
      </c>
      <c r="J5840" s="16" t="n">
        <f aca="false">D5840*E5840*(1-F5840/100)</f>
        <v>1911.2</v>
      </c>
      <c r="K5840" s="16" t="n">
        <f aca="false">D5840*H5840</f>
        <v>1360.62</v>
      </c>
      <c r="L5840" s="16" t="n">
        <f aca="false">J5840-K5840</f>
        <v>550.58</v>
      </c>
    </row>
    <row r="5841" customFormat="false" ht="15" hidden="false" customHeight="false" outlineLevel="0" collapsed="false">
      <c r="A5841" s="12" t="n">
        <v>5840</v>
      </c>
      <c r="B5841" s="12" t="n">
        <v>3079</v>
      </c>
      <c r="C5841" s="12" t="n">
        <v>32</v>
      </c>
      <c r="D5841" s="12" t="n">
        <v>1</v>
      </c>
      <c r="E5841" s="16" t="n">
        <v>4219</v>
      </c>
      <c r="F5841" s="12" t="n">
        <v>10</v>
      </c>
      <c r="G5841" s="12" t="str">
        <f aca="false">INDEX(Products!$C$2:$C$181,MATCH(C5841,Products!$A$2:$A$181,0))</f>
        <v>Home &amp; Kitchen</v>
      </c>
      <c r="H5841" s="16" t="n">
        <f aca="false">INDEX(Products!$E$2:$E$181,MATCH(C5841,Products!$A$2:$A$181,0))</f>
        <v>2621.48</v>
      </c>
      <c r="I5841" s="12" t="str">
        <f aca="false">INDEX(Orders!$G$2:$G$3525,MATCH(B5841,Orders!$A$2:$A$3525,0))</f>
        <v>Delivered</v>
      </c>
      <c r="J5841" s="16" t="n">
        <f aca="false">D5841*E5841*(1-F5841/100)</f>
        <v>3797.1</v>
      </c>
      <c r="K5841" s="16" t="n">
        <f aca="false">D5841*H5841</f>
        <v>2621.48</v>
      </c>
      <c r="L5841" s="16" t="n">
        <f aca="false">J5841-K5841</f>
        <v>1175.62</v>
      </c>
    </row>
    <row r="5842" customFormat="false" ht="15" hidden="false" customHeight="false" outlineLevel="0" collapsed="false">
      <c r="A5842" s="12" t="n">
        <v>5841</v>
      </c>
      <c r="B5842" s="12" t="n">
        <v>3080</v>
      </c>
      <c r="C5842" s="12" t="n">
        <v>44</v>
      </c>
      <c r="D5842" s="12" t="n">
        <v>2</v>
      </c>
      <c r="E5842" s="16" t="n">
        <v>3769</v>
      </c>
      <c r="F5842" s="12" t="n">
        <v>15</v>
      </c>
      <c r="G5842" s="12" t="str">
        <f aca="false">INDEX(Products!$C$2:$C$181,MATCH(C5842,Products!$A$2:$A$181,0))</f>
        <v>Home &amp; Kitchen</v>
      </c>
      <c r="H5842" s="16" t="n">
        <f aca="false">INDEX(Products!$E$2:$E$181,MATCH(C5842,Products!$A$2:$A$181,0))</f>
        <v>2553.54</v>
      </c>
      <c r="I5842" s="12" t="str">
        <f aca="false">INDEX(Orders!$G$2:$G$3525,MATCH(B5842,Orders!$A$2:$A$3525,0))</f>
        <v>Delivered</v>
      </c>
      <c r="J5842" s="16" t="n">
        <f aca="false">D5842*E5842*(1-F5842/100)</f>
        <v>6407.3</v>
      </c>
      <c r="K5842" s="16" t="n">
        <f aca="false">D5842*H5842</f>
        <v>5107.08</v>
      </c>
      <c r="L5842" s="16" t="n">
        <f aca="false">J5842-K5842</f>
        <v>1300.22</v>
      </c>
    </row>
    <row r="5843" customFormat="false" ht="15" hidden="false" customHeight="false" outlineLevel="0" collapsed="false">
      <c r="A5843" s="12" t="n">
        <v>5842</v>
      </c>
      <c r="B5843" s="12" t="n">
        <v>3080</v>
      </c>
      <c r="C5843" s="12" t="n">
        <v>133</v>
      </c>
      <c r="D5843" s="12" t="n">
        <v>1</v>
      </c>
      <c r="E5843" s="16" t="n">
        <v>3549</v>
      </c>
      <c r="F5843" s="12" t="n">
        <v>0</v>
      </c>
      <c r="G5843" s="12" t="str">
        <f aca="false">INDEX(Products!$C$2:$C$181,MATCH(C5843,Products!$A$2:$A$181,0))</f>
        <v>Sports &amp; Fitness</v>
      </c>
      <c r="H5843" s="16" t="n">
        <f aca="false">INDEX(Products!$E$2:$E$181,MATCH(C5843,Products!$A$2:$A$181,0))</f>
        <v>2477.75</v>
      </c>
      <c r="I5843" s="12" t="str">
        <f aca="false">INDEX(Orders!$G$2:$G$3525,MATCH(B5843,Orders!$A$2:$A$3525,0))</f>
        <v>Delivered</v>
      </c>
      <c r="J5843" s="16" t="n">
        <f aca="false">D5843*E5843*(1-F5843/100)</f>
        <v>3549</v>
      </c>
      <c r="K5843" s="16" t="n">
        <f aca="false">D5843*H5843</f>
        <v>2477.75</v>
      </c>
      <c r="L5843" s="16" t="n">
        <f aca="false">J5843-K5843</f>
        <v>1071.25</v>
      </c>
    </row>
    <row r="5844" customFormat="false" ht="15" hidden="false" customHeight="false" outlineLevel="0" collapsed="false">
      <c r="A5844" s="12" t="n">
        <v>5843</v>
      </c>
      <c r="B5844" s="12" t="n">
        <v>3080</v>
      </c>
      <c r="C5844" s="12" t="n">
        <v>101</v>
      </c>
      <c r="D5844" s="12" t="n">
        <v>1</v>
      </c>
      <c r="E5844" s="16" t="n">
        <v>1219</v>
      </c>
      <c r="F5844" s="12" t="n">
        <v>0</v>
      </c>
      <c r="G5844" s="12" t="str">
        <f aca="false">INDEX(Products!$C$2:$C$181,MATCH(C5844,Products!$A$2:$A$181,0))</f>
        <v>Beauty</v>
      </c>
      <c r="H5844" s="16" t="n">
        <f aca="false">INDEX(Products!$E$2:$E$181,MATCH(C5844,Products!$A$2:$A$181,0))</f>
        <v>690.96</v>
      </c>
      <c r="I5844" s="12" t="str">
        <f aca="false">INDEX(Orders!$G$2:$G$3525,MATCH(B5844,Orders!$A$2:$A$3525,0))</f>
        <v>Delivered</v>
      </c>
      <c r="J5844" s="16" t="n">
        <f aca="false">D5844*E5844*(1-F5844/100)</f>
        <v>1219</v>
      </c>
      <c r="K5844" s="16" t="n">
        <f aca="false">D5844*H5844</f>
        <v>690.96</v>
      </c>
      <c r="L5844" s="16" t="n">
        <f aca="false">J5844-K5844</f>
        <v>528.04</v>
      </c>
    </row>
    <row r="5845" customFormat="false" ht="15" hidden="false" customHeight="false" outlineLevel="0" collapsed="false">
      <c r="A5845" s="12" t="n">
        <v>5844</v>
      </c>
      <c r="B5845" s="12" t="n">
        <v>3081</v>
      </c>
      <c r="C5845" s="12" t="n">
        <v>64</v>
      </c>
      <c r="D5845" s="12" t="n">
        <v>1</v>
      </c>
      <c r="E5845" s="16" t="n">
        <v>2519</v>
      </c>
      <c r="F5845" s="12" t="n">
        <v>0</v>
      </c>
      <c r="G5845" s="12" t="str">
        <f aca="false">INDEX(Products!$C$2:$C$181,MATCH(C5845,Products!$A$2:$A$181,0))</f>
        <v>Fashion</v>
      </c>
      <c r="H5845" s="16" t="n">
        <f aca="false">INDEX(Products!$E$2:$E$181,MATCH(C5845,Products!$A$2:$A$181,0))</f>
        <v>1819.09</v>
      </c>
      <c r="I5845" s="12" t="str">
        <f aca="false">INDEX(Orders!$G$2:$G$3525,MATCH(B5845,Orders!$A$2:$A$3525,0))</f>
        <v>Returned</v>
      </c>
      <c r="J5845" s="16" t="n">
        <f aca="false">D5845*E5845*(1-F5845/100)</f>
        <v>2519</v>
      </c>
      <c r="K5845" s="16" t="n">
        <f aca="false">D5845*H5845</f>
        <v>1819.09</v>
      </c>
      <c r="L5845" s="16" t="n">
        <f aca="false">J5845-K5845</f>
        <v>699.91</v>
      </c>
    </row>
    <row r="5846" customFormat="false" ht="15" hidden="false" customHeight="false" outlineLevel="0" collapsed="false">
      <c r="A5846" s="12" t="n">
        <v>5845</v>
      </c>
      <c r="B5846" s="12" t="n">
        <v>3081</v>
      </c>
      <c r="C5846" s="12" t="n">
        <v>128</v>
      </c>
      <c r="D5846" s="12" t="n">
        <v>1</v>
      </c>
      <c r="E5846" s="16" t="n">
        <v>899</v>
      </c>
      <c r="F5846" s="12" t="n">
        <v>0</v>
      </c>
      <c r="G5846" s="12" t="str">
        <f aca="false">INDEX(Products!$C$2:$C$181,MATCH(C5846,Products!$A$2:$A$181,0))</f>
        <v>Sports &amp; Fitness</v>
      </c>
      <c r="H5846" s="16" t="n">
        <f aca="false">INDEX(Products!$E$2:$E$181,MATCH(C5846,Products!$A$2:$A$181,0))</f>
        <v>594.56</v>
      </c>
      <c r="I5846" s="12" t="str">
        <f aca="false">INDEX(Orders!$G$2:$G$3525,MATCH(B5846,Orders!$A$2:$A$3525,0))</f>
        <v>Returned</v>
      </c>
      <c r="J5846" s="16" t="n">
        <f aca="false">D5846*E5846*(1-F5846/100)</f>
        <v>899</v>
      </c>
      <c r="K5846" s="16" t="n">
        <f aca="false">D5846*H5846</f>
        <v>594.56</v>
      </c>
      <c r="L5846" s="16" t="n">
        <f aca="false">J5846-K5846</f>
        <v>304.44</v>
      </c>
    </row>
    <row r="5847" customFormat="false" ht="15" hidden="false" customHeight="false" outlineLevel="0" collapsed="false">
      <c r="A5847" s="12" t="n">
        <v>5846</v>
      </c>
      <c r="B5847" s="12" t="n">
        <v>3082</v>
      </c>
      <c r="C5847" s="12" t="n">
        <v>48</v>
      </c>
      <c r="D5847" s="12" t="n">
        <v>1</v>
      </c>
      <c r="E5847" s="16" t="n">
        <v>3959</v>
      </c>
      <c r="F5847" s="12" t="n">
        <v>0</v>
      </c>
      <c r="G5847" s="12" t="str">
        <f aca="false">INDEX(Products!$C$2:$C$181,MATCH(C5847,Products!$A$2:$A$181,0))</f>
        <v>Home &amp; Kitchen</v>
      </c>
      <c r="H5847" s="16" t="n">
        <f aca="false">INDEX(Products!$E$2:$E$181,MATCH(C5847,Products!$A$2:$A$181,0))</f>
        <v>2568.44</v>
      </c>
      <c r="I5847" s="12" t="str">
        <f aca="false">INDEX(Orders!$G$2:$G$3525,MATCH(B5847,Orders!$A$2:$A$3525,0))</f>
        <v>Returned</v>
      </c>
      <c r="J5847" s="16" t="n">
        <f aca="false">D5847*E5847*(1-F5847/100)</f>
        <v>3959</v>
      </c>
      <c r="K5847" s="16" t="n">
        <f aca="false">D5847*H5847</f>
        <v>2568.44</v>
      </c>
      <c r="L5847" s="16" t="n">
        <f aca="false">J5847-K5847</f>
        <v>1390.56</v>
      </c>
    </row>
    <row r="5848" customFormat="false" ht="15" hidden="false" customHeight="false" outlineLevel="0" collapsed="false">
      <c r="A5848" s="12" t="n">
        <v>5847</v>
      </c>
      <c r="B5848" s="12" t="n">
        <v>3082</v>
      </c>
      <c r="C5848" s="12" t="n">
        <v>63</v>
      </c>
      <c r="D5848" s="12" t="n">
        <v>1</v>
      </c>
      <c r="E5848" s="16" t="n">
        <v>929</v>
      </c>
      <c r="F5848" s="12" t="n">
        <v>5</v>
      </c>
      <c r="G5848" s="12" t="str">
        <f aca="false">INDEX(Products!$C$2:$C$181,MATCH(C5848,Products!$A$2:$A$181,0))</f>
        <v>Fashion</v>
      </c>
      <c r="H5848" s="16" t="n">
        <f aca="false">INDEX(Products!$E$2:$E$181,MATCH(C5848,Products!$A$2:$A$181,0))</f>
        <v>590.31</v>
      </c>
      <c r="I5848" s="12" t="str">
        <f aca="false">INDEX(Orders!$G$2:$G$3525,MATCH(B5848,Orders!$A$2:$A$3525,0))</f>
        <v>Returned</v>
      </c>
      <c r="J5848" s="16" t="n">
        <f aca="false">D5848*E5848*(1-F5848/100)</f>
        <v>882.55</v>
      </c>
      <c r="K5848" s="16" t="n">
        <f aca="false">D5848*H5848</f>
        <v>590.31</v>
      </c>
      <c r="L5848" s="16" t="n">
        <f aca="false">J5848-K5848</f>
        <v>292.24</v>
      </c>
    </row>
    <row r="5849" customFormat="false" ht="15" hidden="false" customHeight="false" outlineLevel="0" collapsed="false">
      <c r="A5849" s="12" t="n">
        <v>5848</v>
      </c>
      <c r="B5849" s="12" t="n">
        <v>3082</v>
      </c>
      <c r="C5849" s="12" t="n">
        <v>38</v>
      </c>
      <c r="D5849" s="12" t="n">
        <v>1</v>
      </c>
      <c r="E5849" s="16" t="n">
        <v>3659</v>
      </c>
      <c r="F5849" s="12" t="n">
        <v>0</v>
      </c>
      <c r="G5849" s="12" t="str">
        <f aca="false">INDEX(Products!$C$2:$C$181,MATCH(C5849,Products!$A$2:$A$181,0))</f>
        <v>Home &amp; Kitchen</v>
      </c>
      <c r="H5849" s="16" t="n">
        <f aca="false">INDEX(Products!$E$2:$E$181,MATCH(C5849,Products!$A$2:$A$181,0))</f>
        <v>2545.94</v>
      </c>
      <c r="I5849" s="12" t="str">
        <f aca="false">INDEX(Orders!$G$2:$G$3525,MATCH(B5849,Orders!$A$2:$A$3525,0))</f>
        <v>Returned</v>
      </c>
      <c r="J5849" s="16" t="n">
        <f aca="false">D5849*E5849*(1-F5849/100)</f>
        <v>3659</v>
      </c>
      <c r="K5849" s="16" t="n">
        <f aca="false">D5849*H5849</f>
        <v>2545.94</v>
      </c>
      <c r="L5849" s="16" t="n">
        <f aca="false">J5849-K5849</f>
        <v>1113.06</v>
      </c>
    </row>
    <row r="5850" customFormat="false" ht="15" hidden="false" customHeight="false" outlineLevel="0" collapsed="false">
      <c r="A5850" s="12" t="n">
        <v>5849</v>
      </c>
      <c r="B5850" s="12" t="n">
        <v>3083</v>
      </c>
      <c r="C5850" s="12" t="n">
        <v>175</v>
      </c>
      <c r="D5850" s="12" t="n">
        <v>1</v>
      </c>
      <c r="E5850" s="16" t="n">
        <v>409</v>
      </c>
      <c r="F5850" s="12" t="n">
        <v>5</v>
      </c>
      <c r="G5850" s="12" t="str">
        <f aca="false">INDEX(Products!$C$2:$C$181,MATCH(C5850,Products!$A$2:$A$181,0))</f>
        <v>Books &amp; Stationery</v>
      </c>
      <c r="H5850" s="16" t="n">
        <f aca="false">INDEX(Products!$E$2:$E$181,MATCH(C5850,Products!$A$2:$A$181,0))</f>
        <v>276.15</v>
      </c>
      <c r="I5850" s="12" t="str">
        <f aca="false">INDEX(Orders!$G$2:$G$3525,MATCH(B5850,Orders!$A$2:$A$3525,0))</f>
        <v>Cancelled</v>
      </c>
      <c r="J5850" s="16" t="n">
        <f aca="false">D5850*E5850*(1-F5850/100)</f>
        <v>388.55</v>
      </c>
      <c r="K5850" s="16" t="n">
        <f aca="false">D5850*H5850</f>
        <v>276.15</v>
      </c>
      <c r="L5850" s="16" t="n">
        <f aca="false">J5850-K5850</f>
        <v>112.4</v>
      </c>
    </row>
    <row r="5851" customFormat="false" ht="15" hidden="false" customHeight="false" outlineLevel="0" collapsed="false">
      <c r="A5851" s="12" t="n">
        <v>5850</v>
      </c>
      <c r="B5851" s="12" t="n">
        <v>3083</v>
      </c>
      <c r="C5851" s="12" t="n">
        <v>158</v>
      </c>
      <c r="D5851" s="12" t="n">
        <v>1</v>
      </c>
      <c r="E5851" s="16" t="n">
        <v>779</v>
      </c>
      <c r="F5851" s="12" t="n">
        <v>0</v>
      </c>
      <c r="G5851" s="12" t="str">
        <f aca="false">INDEX(Products!$C$2:$C$181,MATCH(C5851,Products!$A$2:$A$181,0))</f>
        <v>Books &amp; Stationery</v>
      </c>
      <c r="H5851" s="16" t="n">
        <f aca="false">INDEX(Products!$E$2:$E$181,MATCH(C5851,Products!$A$2:$A$181,0))</f>
        <v>536.88</v>
      </c>
      <c r="I5851" s="12" t="str">
        <f aca="false">INDEX(Orders!$G$2:$G$3525,MATCH(B5851,Orders!$A$2:$A$3525,0))</f>
        <v>Cancelled</v>
      </c>
      <c r="J5851" s="16" t="n">
        <f aca="false">D5851*E5851*(1-F5851/100)</f>
        <v>779</v>
      </c>
      <c r="K5851" s="16" t="n">
        <f aca="false">D5851*H5851</f>
        <v>536.88</v>
      </c>
      <c r="L5851" s="16" t="n">
        <f aca="false">J5851-K5851</f>
        <v>242.12</v>
      </c>
    </row>
    <row r="5852" customFormat="false" ht="15" hidden="false" customHeight="false" outlineLevel="0" collapsed="false">
      <c r="A5852" s="12" t="n">
        <v>5851</v>
      </c>
      <c r="B5852" s="12" t="n">
        <v>3084</v>
      </c>
      <c r="C5852" s="12" t="n">
        <v>96</v>
      </c>
      <c r="D5852" s="12" t="n">
        <v>1</v>
      </c>
      <c r="E5852" s="16" t="n">
        <v>309</v>
      </c>
      <c r="F5852" s="12" t="n">
        <v>0</v>
      </c>
      <c r="G5852" s="12" t="str">
        <f aca="false">INDEX(Products!$C$2:$C$181,MATCH(C5852,Products!$A$2:$A$181,0))</f>
        <v>Beauty</v>
      </c>
      <c r="H5852" s="16" t="n">
        <f aca="false">INDEX(Products!$E$2:$E$181,MATCH(C5852,Products!$A$2:$A$181,0))</f>
        <v>225.4</v>
      </c>
      <c r="I5852" s="12" t="str">
        <f aca="false">INDEX(Orders!$G$2:$G$3525,MATCH(B5852,Orders!$A$2:$A$3525,0))</f>
        <v>Cancelled</v>
      </c>
      <c r="J5852" s="16" t="n">
        <f aca="false">D5852*E5852*(1-F5852/100)</f>
        <v>309</v>
      </c>
      <c r="K5852" s="16" t="n">
        <f aca="false">D5852*H5852</f>
        <v>225.4</v>
      </c>
      <c r="L5852" s="16" t="n">
        <f aca="false">J5852-K5852</f>
        <v>83.6</v>
      </c>
    </row>
    <row r="5853" customFormat="false" ht="15" hidden="false" customHeight="false" outlineLevel="0" collapsed="false">
      <c r="A5853" s="12" t="n">
        <v>5852</v>
      </c>
      <c r="B5853" s="12" t="n">
        <v>3085</v>
      </c>
      <c r="C5853" s="12" t="n">
        <v>170</v>
      </c>
      <c r="D5853" s="12" t="n">
        <v>3</v>
      </c>
      <c r="E5853" s="16" t="n">
        <v>489</v>
      </c>
      <c r="F5853" s="12" t="n">
        <v>0</v>
      </c>
      <c r="G5853" s="12" t="str">
        <f aca="false">INDEX(Products!$C$2:$C$181,MATCH(C5853,Products!$A$2:$A$181,0))</f>
        <v>Books &amp; Stationery</v>
      </c>
      <c r="H5853" s="16" t="n">
        <f aca="false">INDEX(Products!$E$2:$E$181,MATCH(C5853,Products!$A$2:$A$181,0))</f>
        <v>278.52</v>
      </c>
      <c r="I5853" s="12" t="str">
        <f aca="false">INDEX(Orders!$G$2:$G$3525,MATCH(B5853,Orders!$A$2:$A$3525,0))</f>
        <v>Cancelled</v>
      </c>
      <c r="J5853" s="16" t="n">
        <f aca="false">D5853*E5853*(1-F5853/100)</f>
        <v>1467</v>
      </c>
      <c r="K5853" s="16" t="n">
        <f aca="false">D5853*H5853</f>
        <v>835.56</v>
      </c>
      <c r="L5853" s="16" t="n">
        <f aca="false">J5853-K5853</f>
        <v>631.44</v>
      </c>
    </row>
    <row r="5854" customFormat="false" ht="15" hidden="false" customHeight="false" outlineLevel="0" collapsed="false">
      <c r="A5854" s="12" t="n">
        <v>5853</v>
      </c>
      <c r="B5854" s="12" t="n">
        <v>3086</v>
      </c>
      <c r="C5854" s="12" t="n">
        <v>121</v>
      </c>
      <c r="D5854" s="12" t="n">
        <v>1</v>
      </c>
      <c r="E5854" s="16" t="n">
        <v>3789</v>
      </c>
      <c r="F5854" s="12" t="n">
        <v>10</v>
      </c>
      <c r="G5854" s="12" t="str">
        <f aca="false">INDEX(Products!$C$2:$C$181,MATCH(C5854,Products!$A$2:$A$181,0))</f>
        <v>Sports &amp; Fitness</v>
      </c>
      <c r="H5854" s="16" t="n">
        <f aca="false">INDEX(Products!$E$2:$E$181,MATCH(C5854,Products!$A$2:$A$181,0))</f>
        <v>2806.84</v>
      </c>
      <c r="I5854" s="12" t="str">
        <f aca="false">INDEX(Orders!$G$2:$G$3525,MATCH(B5854,Orders!$A$2:$A$3525,0))</f>
        <v>Delivered</v>
      </c>
      <c r="J5854" s="16" t="n">
        <f aca="false">D5854*E5854*(1-F5854/100)</f>
        <v>3410.1</v>
      </c>
      <c r="K5854" s="16" t="n">
        <f aca="false">D5854*H5854</f>
        <v>2806.84</v>
      </c>
      <c r="L5854" s="16" t="n">
        <f aca="false">J5854-K5854</f>
        <v>603.26</v>
      </c>
    </row>
    <row r="5855" customFormat="false" ht="15" hidden="false" customHeight="false" outlineLevel="0" collapsed="false">
      <c r="A5855" s="12" t="n">
        <v>5854</v>
      </c>
      <c r="B5855" s="12" t="n">
        <v>3087</v>
      </c>
      <c r="C5855" s="12" t="n">
        <v>49</v>
      </c>
      <c r="D5855" s="12" t="n">
        <v>3</v>
      </c>
      <c r="E5855" s="16" t="n">
        <v>2809</v>
      </c>
      <c r="F5855" s="12" t="n">
        <v>0</v>
      </c>
      <c r="G5855" s="12" t="str">
        <f aca="false">INDEX(Products!$C$2:$C$181,MATCH(C5855,Products!$A$2:$A$181,0))</f>
        <v>Home &amp; Kitchen</v>
      </c>
      <c r="H5855" s="16" t="n">
        <f aca="false">INDEX(Products!$E$2:$E$181,MATCH(C5855,Products!$A$2:$A$181,0))</f>
        <v>1785.14</v>
      </c>
      <c r="I5855" s="12" t="str">
        <f aca="false">INDEX(Orders!$G$2:$G$3525,MATCH(B5855,Orders!$A$2:$A$3525,0))</f>
        <v>Returned</v>
      </c>
      <c r="J5855" s="16" t="n">
        <f aca="false">D5855*E5855*(1-F5855/100)</f>
        <v>8427</v>
      </c>
      <c r="K5855" s="16" t="n">
        <f aca="false">D5855*H5855</f>
        <v>5355.42</v>
      </c>
      <c r="L5855" s="16" t="n">
        <f aca="false">J5855-K5855</f>
        <v>3071.58</v>
      </c>
    </row>
    <row r="5856" customFormat="false" ht="15" hidden="false" customHeight="false" outlineLevel="0" collapsed="false">
      <c r="A5856" s="12" t="n">
        <v>5855</v>
      </c>
      <c r="B5856" s="12" t="n">
        <v>3087</v>
      </c>
      <c r="C5856" s="12" t="n">
        <v>142</v>
      </c>
      <c r="D5856" s="12" t="n">
        <v>1</v>
      </c>
      <c r="E5856" s="16" t="n">
        <v>1669</v>
      </c>
      <c r="F5856" s="12" t="n">
        <v>0</v>
      </c>
      <c r="G5856" s="12" t="str">
        <f aca="false">INDEX(Products!$C$2:$C$181,MATCH(C5856,Products!$A$2:$A$181,0))</f>
        <v>Sports &amp; Fitness</v>
      </c>
      <c r="H5856" s="16" t="n">
        <f aca="false">INDEX(Products!$E$2:$E$181,MATCH(C5856,Products!$A$2:$A$181,0))</f>
        <v>949.32</v>
      </c>
      <c r="I5856" s="12" t="str">
        <f aca="false">INDEX(Orders!$G$2:$G$3525,MATCH(B5856,Orders!$A$2:$A$3525,0))</f>
        <v>Returned</v>
      </c>
      <c r="J5856" s="16" t="n">
        <f aca="false">D5856*E5856*(1-F5856/100)</f>
        <v>1669</v>
      </c>
      <c r="K5856" s="16" t="n">
        <f aca="false">D5856*H5856</f>
        <v>949.32</v>
      </c>
      <c r="L5856" s="16" t="n">
        <f aca="false">J5856-K5856</f>
        <v>719.68</v>
      </c>
    </row>
    <row r="5857" customFormat="false" ht="15" hidden="false" customHeight="false" outlineLevel="0" collapsed="false">
      <c r="A5857" s="12" t="n">
        <v>5856</v>
      </c>
      <c r="B5857" s="12" t="n">
        <v>3087</v>
      </c>
      <c r="C5857" s="12" t="n">
        <v>2</v>
      </c>
      <c r="D5857" s="12" t="n">
        <v>1</v>
      </c>
      <c r="E5857" s="16" t="n">
        <v>4619</v>
      </c>
      <c r="F5857" s="12" t="n">
        <v>0</v>
      </c>
      <c r="G5857" s="12" t="str">
        <f aca="false">INDEX(Products!$C$2:$C$181,MATCH(C5857,Products!$A$2:$A$181,0))</f>
        <v>Electronics</v>
      </c>
      <c r="H5857" s="16" t="n">
        <f aca="false">INDEX(Products!$E$2:$E$181,MATCH(C5857,Products!$A$2:$A$181,0))</f>
        <v>3093.49</v>
      </c>
      <c r="I5857" s="12" t="str">
        <f aca="false">INDEX(Orders!$G$2:$G$3525,MATCH(B5857,Orders!$A$2:$A$3525,0))</f>
        <v>Returned</v>
      </c>
      <c r="J5857" s="16" t="n">
        <f aca="false">D5857*E5857*(1-F5857/100)</f>
        <v>4619</v>
      </c>
      <c r="K5857" s="16" t="n">
        <f aca="false">D5857*H5857</f>
        <v>3093.49</v>
      </c>
      <c r="L5857" s="16" t="n">
        <f aca="false">J5857-K5857</f>
        <v>1525.51</v>
      </c>
    </row>
    <row r="5858" customFormat="false" ht="15" hidden="false" customHeight="false" outlineLevel="0" collapsed="false">
      <c r="A5858" s="12" t="n">
        <v>5857</v>
      </c>
      <c r="B5858" s="12" t="n">
        <v>3087</v>
      </c>
      <c r="C5858" s="12" t="n">
        <v>125</v>
      </c>
      <c r="D5858" s="12" t="n">
        <v>1</v>
      </c>
      <c r="E5858" s="16" t="n">
        <v>3869</v>
      </c>
      <c r="F5858" s="12" t="n">
        <v>0</v>
      </c>
      <c r="G5858" s="12" t="str">
        <f aca="false">INDEX(Products!$C$2:$C$181,MATCH(C5858,Products!$A$2:$A$181,0))</f>
        <v>Sports &amp; Fitness</v>
      </c>
      <c r="H5858" s="16" t="n">
        <f aca="false">INDEX(Products!$E$2:$E$181,MATCH(C5858,Products!$A$2:$A$181,0))</f>
        <v>2788.01</v>
      </c>
      <c r="I5858" s="12" t="str">
        <f aca="false">INDEX(Orders!$G$2:$G$3525,MATCH(B5858,Orders!$A$2:$A$3525,0))</f>
        <v>Returned</v>
      </c>
      <c r="J5858" s="16" t="n">
        <f aca="false">D5858*E5858*(1-F5858/100)</f>
        <v>3869</v>
      </c>
      <c r="K5858" s="16" t="n">
        <f aca="false">D5858*H5858</f>
        <v>2788.01</v>
      </c>
      <c r="L5858" s="16" t="n">
        <f aca="false">J5858-K5858</f>
        <v>1080.99</v>
      </c>
    </row>
    <row r="5859" customFormat="false" ht="15" hidden="false" customHeight="false" outlineLevel="0" collapsed="false">
      <c r="A5859" s="12" t="n">
        <v>5858</v>
      </c>
      <c r="B5859" s="12" t="n">
        <v>3088</v>
      </c>
      <c r="C5859" s="12" t="n">
        <v>122</v>
      </c>
      <c r="D5859" s="12" t="n">
        <v>1</v>
      </c>
      <c r="E5859" s="16" t="n">
        <v>3689</v>
      </c>
      <c r="F5859" s="12" t="n">
        <v>0</v>
      </c>
      <c r="G5859" s="12" t="str">
        <f aca="false">INDEX(Products!$C$2:$C$181,MATCH(C5859,Products!$A$2:$A$181,0))</f>
        <v>Sports &amp; Fitness</v>
      </c>
      <c r="H5859" s="16" t="n">
        <f aca="false">INDEX(Products!$E$2:$E$181,MATCH(C5859,Products!$A$2:$A$181,0))</f>
        <v>2302.05</v>
      </c>
      <c r="I5859" s="12" t="str">
        <f aca="false">INDEX(Orders!$G$2:$G$3525,MATCH(B5859,Orders!$A$2:$A$3525,0))</f>
        <v>Delivered</v>
      </c>
      <c r="J5859" s="16" t="n">
        <f aca="false">D5859*E5859*(1-F5859/100)</f>
        <v>3689</v>
      </c>
      <c r="K5859" s="16" t="n">
        <f aca="false">D5859*H5859</f>
        <v>2302.05</v>
      </c>
      <c r="L5859" s="16" t="n">
        <f aca="false">J5859-K5859</f>
        <v>1386.95</v>
      </c>
    </row>
    <row r="5860" customFormat="false" ht="15" hidden="false" customHeight="false" outlineLevel="0" collapsed="false">
      <c r="A5860" s="12" t="n">
        <v>5859</v>
      </c>
      <c r="B5860" s="12" t="n">
        <v>3088</v>
      </c>
      <c r="C5860" s="12" t="n">
        <v>51</v>
      </c>
      <c r="D5860" s="12" t="n">
        <v>2</v>
      </c>
      <c r="E5860" s="16" t="n">
        <v>549</v>
      </c>
      <c r="F5860" s="12" t="n">
        <v>5</v>
      </c>
      <c r="G5860" s="12" t="str">
        <f aca="false">INDEX(Products!$C$2:$C$181,MATCH(C5860,Products!$A$2:$A$181,0))</f>
        <v>Home &amp; Kitchen</v>
      </c>
      <c r="H5860" s="16" t="n">
        <f aca="false">INDEX(Products!$E$2:$E$181,MATCH(C5860,Products!$A$2:$A$181,0))</f>
        <v>371.83</v>
      </c>
      <c r="I5860" s="12" t="str">
        <f aca="false">INDEX(Orders!$G$2:$G$3525,MATCH(B5860,Orders!$A$2:$A$3525,0))</f>
        <v>Delivered</v>
      </c>
      <c r="J5860" s="16" t="n">
        <f aca="false">D5860*E5860*(1-F5860/100)</f>
        <v>1043.1</v>
      </c>
      <c r="K5860" s="16" t="n">
        <f aca="false">D5860*H5860</f>
        <v>743.66</v>
      </c>
      <c r="L5860" s="16" t="n">
        <f aca="false">J5860-K5860</f>
        <v>299.44</v>
      </c>
    </row>
    <row r="5861" customFormat="false" ht="15" hidden="false" customHeight="false" outlineLevel="0" collapsed="false">
      <c r="A5861" s="12" t="n">
        <v>5860</v>
      </c>
      <c r="B5861" s="12" t="n">
        <v>3088</v>
      </c>
      <c r="C5861" s="12" t="n">
        <v>139</v>
      </c>
      <c r="D5861" s="12" t="n">
        <v>1</v>
      </c>
      <c r="E5861" s="16" t="n">
        <v>3249</v>
      </c>
      <c r="F5861" s="12" t="n">
        <v>0</v>
      </c>
      <c r="G5861" s="12" t="str">
        <f aca="false">INDEX(Products!$C$2:$C$181,MATCH(C5861,Products!$A$2:$A$181,0))</f>
        <v>Sports &amp; Fitness</v>
      </c>
      <c r="H5861" s="16" t="n">
        <f aca="false">INDEX(Products!$E$2:$E$181,MATCH(C5861,Products!$A$2:$A$181,0))</f>
        <v>2209.3</v>
      </c>
      <c r="I5861" s="12" t="str">
        <f aca="false">INDEX(Orders!$G$2:$G$3525,MATCH(B5861,Orders!$A$2:$A$3525,0))</f>
        <v>Delivered</v>
      </c>
      <c r="J5861" s="16" t="n">
        <f aca="false">D5861*E5861*(1-F5861/100)</f>
        <v>3249</v>
      </c>
      <c r="K5861" s="16" t="n">
        <f aca="false">D5861*H5861</f>
        <v>2209.3</v>
      </c>
      <c r="L5861" s="16" t="n">
        <f aca="false">J5861-K5861</f>
        <v>1039.7</v>
      </c>
    </row>
    <row r="5862" customFormat="false" ht="15" hidden="false" customHeight="false" outlineLevel="0" collapsed="false">
      <c r="A5862" s="12" t="n">
        <v>5861</v>
      </c>
      <c r="B5862" s="12" t="n">
        <v>3089</v>
      </c>
      <c r="C5862" s="12" t="n">
        <v>32</v>
      </c>
      <c r="D5862" s="12" t="n">
        <v>1</v>
      </c>
      <c r="E5862" s="16" t="n">
        <v>4219</v>
      </c>
      <c r="F5862" s="12" t="n">
        <v>20</v>
      </c>
      <c r="G5862" s="12" t="str">
        <f aca="false">INDEX(Products!$C$2:$C$181,MATCH(C5862,Products!$A$2:$A$181,0))</f>
        <v>Home &amp; Kitchen</v>
      </c>
      <c r="H5862" s="16" t="n">
        <f aca="false">INDEX(Products!$E$2:$E$181,MATCH(C5862,Products!$A$2:$A$181,0))</f>
        <v>2621.48</v>
      </c>
      <c r="I5862" s="12" t="str">
        <f aca="false">INDEX(Orders!$G$2:$G$3525,MATCH(B5862,Orders!$A$2:$A$3525,0))</f>
        <v>Delivered</v>
      </c>
      <c r="J5862" s="16" t="n">
        <f aca="false">D5862*E5862*(1-F5862/100)</f>
        <v>3375.2</v>
      </c>
      <c r="K5862" s="16" t="n">
        <f aca="false">D5862*H5862</f>
        <v>2621.48</v>
      </c>
      <c r="L5862" s="16" t="n">
        <f aca="false">J5862-K5862</f>
        <v>753.72</v>
      </c>
    </row>
    <row r="5863" customFormat="false" ht="15" hidden="false" customHeight="false" outlineLevel="0" collapsed="false">
      <c r="A5863" s="12" t="n">
        <v>5862</v>
      </c>
      <c r="B5863" s="12" t="n">
        <v>3089</v>
      </c>
      <c r="C5863" s="12" t="n">
        <v>149</v>
      </c>
      <c r="D5863" s="12" t="n">
        <v>2</v>
      </c>
      <c r="E5863" s="16" t="n">
        <v>3149</v>
      </c>
      <c r="F5863" s="12" t="n">
        <v>0</v>
      </c>
      <c r="G5863" s="12" t="str">
        <f aca="false">INDEX(Products!$C$2:$C$181,MATCH(C5863,Products!$A$2:$A$181,0))</f>
        <v>Sports &amp; Fitness</v>
      </c>
      <c r="H5863" s="16" t="n">
        <f aca="false">INDEX(Products!$E$2:$E$181,MATCH(C5863,Products!$A$2:$A$181,0))</f>
        <v>1867.87</v>
      </c>
      <c r="I5863" s="12" t="str">
        <f aca="false">INDEX(Orders!$G$2:$G$3525,MATCH(B5863,Orders!$A$2:$A$3525,0))</f>
        <v>Delivered</v>
      </c>
      <c r="J5863" s="16" t="n">
        <f aca="false">D5863*E5863*(1-F5863/100)</f>
        <v>6298</v>
      </c>
      <c r="K5863" s="16" t="n">
        <f aca="false">D5863*H5863</f>
        <v>3735.74</v>
      </c>
      <c r="L5863" s="16" t="n">
        <f aca="false">J5863-K5863</f>
        <v>2562.26</v>
      </c>
    </row>
    <row r="5864" customFormat="false" ht="15" hidden="false" customHeight="false" outlineLevel="0" collapsed="false">
      <c r="A5864" s="12" t="n">
        <v>5863</v>
      </c>
      <c r="B5864" s="12" t="n">
        <v>3090</v>
      </c>
      <c r="C5864" s="12" t="n">
        <v>70</v>
      </c>
      <c r="D5864" s="12" t="n">
        <v>1</v>
      </c>
      <c r="E5864" s="16" t="n">
        <v>1289</v>
      </c>
      <c r="F5864" s="12" t="n">
        <v>5</v>
      </c>
      <c r="G5864" s="12" t="str">
        <f aca="false">INDEX(Products!$C$2:$C$181,MATCH(C5864,Products!$A$2:$A$181,0))</f>
        <v>Fashion</v>
      </c>
      <c r="H5864" s="16" t="n">
        <f aca="false">INDEX(Products!$E$2:$E$181,MATCH(C5864,Products!$A$2:$A$181,0))</f>
        <v>959.48</v>
      </c>
      <c r="I5864" s="12" t="str">
        <f aca="false">INDEX(Orders!$G$2:$G$3525,MATCH(B5864,Orders!$A$2:$A$3525,0))</f>
        <v>Delivered</v>
      </c>
      <c r="J5864" s="16" t="n">
        <f aca="false">D5864*E5864*(1-F5864/100)</f>
        <v>1224.55</v>
      </c>
      <c r="K5864" s="16" t="n">
        <f aca="false">D5864*H5864</f>
        <v>959.48</v>
      </c>
      <c r="L5864" s="16" t="n">
        <f aca="false">J5864-K5864</f>
        <v>265.07</v>
      </c>
    </row>
    <row r="5865" customFormat="false" ht="15" hidden="false" customHeight="false" outlineLevel="0" collapsed="false">
      <c r="A5865" s="12" t="n">
        <v>5864</v>
      </c>
      <c r="B5865" s="12" t="n">
        <v>3091</v>
      </c>
      <c r="C5865" s="12" t="n">
        <v>39</v>
      </c>
      <c r="D5865" s="12" t="n">
        <v>1</v>
      </c>
      <c r="E5865" s="16" t="n">
        <v>3959</v>
      </c>
      <c r="F5865" s="12" t="n">
        <v>15</v>
      </c>
      <c r="G5865" s="12" t="str">
        <f aca="false">INDEX(Products!$C$2:$C$181,MATCH(C5865,Products!$A$2:$A$181,0))</f>
        <v>Home &amp; Kitchen</v>
      </c>
      <c r="H5865" s="16" t="n">
        <f aca="false">INDEX(Products!$E$2:$E$181,MATCH(C5865,Products!$A$2:$A$181,0))</f>
        <v>2236.08</v>
      </c>
      <c r="I5865" s="12" t="str">
        <f aca="false">INDEX(Orders!$G$2:$G$3525,MATCH(B5865,Orders!$A$2:$A$3525,0))</f>
        <v>Delivered</v>
      </c>
      <c r="J5865" s="16" t="n">
        <f aca="false">D5865*E5865*(1-F5865/100)</f>
        <v>3365.15</v>
      </c>
      <c r="K5865" s="16" t="n">
        <f aca="false">D5865*H5865</f>
        <v>2236.08</v>
      </c>
      <c r="L5865" s="16" t="n">
        <f aca="false">J5865-K5865</f>
        <v>1129.07</v>
      </c>
    </row>
    <row r="5866" customFormat="false" ht="15" hidden="false" customHeight="false" outlineLevel="0" collapsed="false">
      <c r="A5866" s="12" t="n">
        <v>5865</v>
      </c>
      <c r="B5866" s="12" t="n">
        <v>3092</v>
      </c>
      <c r="C5866" s="12" t="n">
        <v>73</v>
      </c>
      <c r="D5866" s="12" t="n">
        <v>1</v>
      </c>
      <c r="E5866" s="16" t="n">
        <v>1079</v>
      </c>
      <c r="F5866" s="12" t="n">
        <v>0</v>
      </c>
      <c r="G5866" s="12" t="str">
        <f aca="false">INDEX(Products!$C$2:$C$181,MATCH(C5866,Products!$A$2:$A$181,0))</f>
        <v>Fashion</v>
      </c>
      <c r="H5866" s="16" t="n">
        <f aca="false">INDEX(Products!$E$2:$E$181,MATCH(C5866,Products!$A$2:$A$181,0))</f>
        <v>601.41</v>
      </c>
      <c r="I5866" s="12" t="str">
        <f aca="false">INDEX(Orders!$G$2:$G$3525,MATCH(B5866,Orders!$A$2:$A$3525,0))</f>
        <v>Returned</v>
      </c>
      <c r="J5866" s="16" t="n">
        <f aca="false">D5866*E5866*(1-F5866/100)</f>
        <v>1079</v>
      </c>
      <c r="K5866" s="16" t="n">
        <f aca="false">D5866*H5866</f>
        <v>601.41</v>
      </c>
      <c r="L5866" s="16" t="n">
        <f aca="false">J5866-K5866</f>
        <v>477.59</v>
      </c>
    </row>
    <row r="5867" customFormat="false" ht="15" hidden="false" customHeight="false" outlineLevel="0" collapsed="false">
      <c r="A5867" s="12" t="n">
        <v>5866</v>
      </c>
      <c r="B5867" s="12" t="n">
        <v>3092</v>
      </c>
      <c r="C5867" s="12" t="n">
        <v>180</v>
      </c>
      <c r="D5867" s="12" t="n">
        <v>1</v>
      </c>
      <c r="E5867" s="16" t="n">
        <v>859</v>
      </c>
      <c r="F5867" s="12" t="n">
        <v>15</v>
      </c>
      <c r="G5867" s="12" t="str">
        <f aca="false">INDEX(Products!$C$2:$C$181,MATCH(C5867,Products!$A$2:$A$181,0))</f>
        <v>Books &amp; Stationery</v>
      </c>
      <c r="H5867" s="16" t="n">
        <f aca="false">INDEX(Products!$E$2:$E$181,MATCH(C5867,Products!$A$2:$A$181,0))</f>
        <v>571.32</v>
      </c>
      <c r="I5867" s="12" t="str">
        <f aca="false">INDEX(Orders!$G$2:$G$3525,MATCH(B5867,Orders!$A$2:$A$3525,0))</f>
        <v>Returned</v>
      </c>
      <c r="J5867" s="16" t="n">
        <f aca="false">D5867*E5867*(1-F5867/100)</f>
        <v>730.15</v>
      </c>
      <c r="K5867" s="16" t="n">
        <f aca="false">D5867*H5867</f>
        <v>571.32</v>
      </c>
      <c r="L5867" s="16" t="n">
        <f aca="false">J5867-K5867</f>
        <v>158.83</v>
      </c>
    </row>
    <row r="5868" customFormat="false" ht="15" hidden="false" customHeight="false" outlineLevel="0" collapsed="false">
      <c r="A5868" s="12" t="n">
        <v>5867</v>
      </c>
      <c r="B5868" s="12" t="n">
        <v>3092</v>
      </c>
      <c r="C5868" s="12" t="n">
        <v>41</v>
      </c>
      <c r="D5868" s="12" t="n">
        <v>1</v>
      </c>
      <c r="E5868" s="16" t="n">
        <v>4379</v>
      </c>
      <c r="F5868" s="12" t="n">
        <v>0</v>
      </c>
      <c r="G5868" s="12" t="str">
        <f aca="false">INDEX(Products!$C$2:$C$181,MATCH(C5868,Products!$A$2:$A$181,0))</f>
        <v>Home &amp; Kitchen</v>
      </c>
      <c r="H5868" s="16" t="n">
        <f aca="false">INDEX(Products!$E$2:$E$181,MATCH(C5868,Products!$A$2:$A$181,0))</f>
        <v>2954.33</v>
      </c>
      <c r="I5868" s="12" t="str">
        <f aca="false">INDEX(Orders!$G$2:$G$3525,MATCH(B5868,Orders!$A$2:$A$3525,0))</f>
        <v>Returned</v>
      </c>
      <c r="J5868" s="16" t="n">
        <f aca="false">D5868*E5868*(1-F5868/100)</f>
        <v>4379</v>
      </c>
      <c r="K5868" s="16" t="n">
        <f aca="false">D5868*H5868</f>
        <v>2954.33</v>
      </c>
      <c r="L5868" s="16" t="n">
        <f aca="false">J5868-K5868</f>
        <v>1424.67</v>
      </c>
    </row>
    <row r="5869" customFormat="false" ht="15" hidden="false" customHeight="false" outlineLevel="0" collapsed="false">
      <c r="A5869" s="12" t="n">
        <v>5868</v>
      </c>
      <c r="B5869" s="12" t="n">
        <v>3093</v>
      </c>
      <c r="C5869" s="12" t="n">
        <v>180</v>
      </c>
      <c r="D5869" s="12" t="n">
        <v>1</v>
      </c>
      <c r="E5869" s="16" t="n">
        <v>859</v>
      </c>
      <c r="F5869" s="12" t="n">
        <v>15</v>
      </c>
      <c r="G5869" s="12" t="str">
        <f aca="false">INDEX(Products!$C$2:$C$181,MATCH(C5869,Products!$A$2:$A$181,0))</f>
        <v>Books &amp; Stationery</v>
      </c>
      <c r="H5869" s="16" t="n">
        <f aca="false">INDEX(Products!$E$2:$E$181,MATCH(C5869,Products!$A$2:$A$181,0))</f>
        <v>571.32</v>
      </c>
      <c r="I5869" s="12" t="str">
        <f aca="false">INDEX(Orders!$G$2:$G$3525,MATCH(B5869,Orders!$A$2:$A$3525,0))</f>
        <v>Delivered</v>
      </c>
      <c r="J5869" s="16" t="n">
        <f aca="false">D5869*E5869*(1-F5869/100)</f>
        <v>730.15</v>
      </c>
      <c r="K5869" s="16" t="n">
        <f aca="false">D5869*H5869</f>
        <v>571.32</v>
      </c>
      <c r="L5869" s="16" t="n">
        <f aca="false">J5869-K5869</f>
        <v>158.83</v>
      </c>
    </row>
    <row r="5870" customFormat="false" ht="15" hidden="false" customHeight="false" outlineLevel="0" collapsed="false">
      <c r="A5870" s="12" t="n">
        <v>5869</v>
      </c>
      <c r="B5870" s="12" t="n">
        <v>3093</v>
      </c>
      <c r="C5870" s="12" t="n">
        <v>81</v>
      </c>
      <c r="D5870" s="12" t="n">
        <v>1</v>
      </c>
      <c r="E5870" s="16" t="n">
        <v>1299</v>
      </c>
      <c r="F5870" s="12" t="n">
        <v>15</v>
      </c>
      <c r="G5870" s="12" t="str">
        <f aca="false">INDEX(Products!$C$2:$C$181,MATCH(C5870,Products!$A$2:$A$181,0))</f>
        <v>Fashion</v>
      </c>
      <c r="H5870" s="16" t="n">
        <f aca="false">INDEX(Products!$E$2:$E$181,MATCH(C5870,Products!$A$2:$A$181,0))</f>
        <v>878.72</v>
      </c>
      <c r="I5870" s="12" t="str">
        <f aca="false">INDEX(Orders!$G$2:$G$3525,MATCH(B5870,Orders!$A$2:$A$3525,0))</f>
        <v>Delivered</v>
      </c>
      <c r="J5870" s="16" t="n">
        <f aca="false">D5870*E5870*(1-F5870/100)</f>
        <v>1104.15</v>
      </c>
      <c r="K5870" s="16" t="n">
        <f aca="false">D5870*H5870</f>
        <v>878.72</v>
      </c>
      <c r="L5870" s="16" t="n">
        <f aca="false">J5870-K5870</f>
        <v>225.43</v>
      </c>
    </row>
    <row r="5871" customFormat="false" ht="15" hidden="false" customHeight="false" outlineLevel="0" collapsed="false">
      <c r="A5871" s="12" t="n">
        <v>5870</v>
      </c>
      <c r="B5871" s="12" t="n">
        <v>3093</v>
      </c>
      <c r="C5871" s="12" t="n">
        <v>6</v>
      </c>
      <c r="D5871" s="12" t="n">
        <v>1</v>
      </c>
      <c r="E5871" s="16" t="n">
        <v>919</v>
      </c>
      <c r="F5871" s="12" t="n">
        <v>0</v>
      </c>
      <c r="G5871" s="12" t="str">
        <f aca="false">INDEX(Products!$C$2:$C$181,MATCH(C5871,Products!$A$2:$A$181,0))</f>
        <v>Electronics</v>
      </c>
      <c r="H5871" s="16" t="n">
        <f aca="false">INDEX(Products!$E$2:$E$181,MATCH(C5871,Products!$A$2:$A$181,0))</f>
        <v>683.72</v>
      </c>
      <c r="I5871" s="12" t="str">
        <f aca="false">INDEX(Orders!$G$2:$G$3525,MATCH(B5871,Orders!$A$2:$A$3525,0))</f>
        <v>Delivered</v>
      </c>
      <c r="J5871" s="16" t="n">
        <f aca="false">D5871*E5871*(1-F5871/100)</f>
        <v>919</v>
      </c>
      <c r="K5871" s="16" t="n">
        <f aca="false">D5871*H5871</f>
        <v>683.72</v>
      </c>
      <c r="L5871" s="16" t="n">
        <f aca="false">J5871-K5871</f>
        <v>235.28</v>
      </c>
    </row>
    <row r="5872" customFormat="false" ht="15" hidden="false" customHeight="false" outlineLevel="0" collapsed="false">
      <c r="A5872" s="12" t="n">
        <v>5871</v>
      </c>
      <c r="B5872" s="12" t="n">
        <v>3094</v>
      </c>
      <c r="C5872" s="12" t="n">
        <v>22</v>
      </c>
      <c r="D5872" s="12" t="n">
        <v>1</v>
      </c>
      <c r="E5872" s="16" t="n">
        <v>989</v>
      </c>
      <c r="F5872" s="12" t="n">
        <v>0</v>
      </c>
      <c r="G5872" s="12" t="str">
        <f aca="false">INDEX(Products!$C$2:$C$181,MATCH(C5872,Products!$A$2:$A$181,0))</f>
        <v>Electronics</v>
      </c>
      <c r="H5872" s="16" t="n">
        <f aca="false">INDEX(Products!$E$2:$E$181,MATCH(C5872,Products!$A$2:$A$181,0))</f>
        <v>723.81</v>
      </c>
      <c r="I5872" s="12" t="str">
        <f aca="false">INDEX(Orders!$G$2:$G$3525,MATCH(B5872,Orders!$A$2:$A$3525,0))</f>
        <v>Delivered</v>
      </c>
      <c r="J5872" s="16" t="n">
        <f aca="false">D5872*E5872*(1-F5872/100)</f>
        <v>989</v>
      </c>
      <c r="K5872" s="16" t="n">
        <f aca="false">D5872*H5872</f>
        <v>723.81</v>
      </c>
      <c r="L5872" s="16" t="n">
        <f aca="false">J5872-K5872</f>
        <v>265.19</v>
      </c>
    </row>
    <row r="5873" customFormat="false" ht="15" hidden="false" customHeight="false" outlineLevel="0" collapsed="false">
      <c r="A5873" s="12" t="n">
        <v>5872</v>
      </c>
      <c r="B5873" s="12" t="n">
        <v>3094</v>
      </c>
      <c r="C5873" s="12" t="n">
        <v>160</v>
      </c>
      <c r="D5873" s="12" t="n">
        <v>1</v>
      </c>
      <c r="E5873" s="16" t="n">
        <v>229</v>
      </c>
      <c r="F5873" s="12" t="n">
        <v>5</v>
      </c>
      <c r="G5873" s="12" t="str">
        <f aca="false">INDEX(Products!$C$2:$C$181,MATCH(C5873,Products!$A$2:$A$181,0))</f>
        <v>Books &amp; Stationery</v>
      </c>
      <c r="H5873" s="16" t="n">
        <f aca="false">INDEX(Products!$E$2:$E$181,MATCH(C5873,Products!$A$2:$A$181,0))</f>
        <v>137.41</v>
      </c>
      <c r="I5873" s="12" t="str">
        <f aca="false">INDEX(Orders!$G$2:$G$3525,MATCH(B5873,Orders!$A$2:$A$3525,0))</f>
        <v>Delivered</v>
      </c>
      <c r="J5873" s="16" t="n">
        <f aca="false">D5873*E5873*(1-F5873/100)</f>
        <v>217.55</v>
      </c>
      <c r="K5873" s="16" t="n">
        <f aca="false">D5873*H5873</f>
        <v>137.41</v>
      </c>
      <c r="L5873" s="16" t="n">
        <f aca="false">J5873-K5873</f>
        <v>80.14</v>
      </c>
    </row>
    <row r="5874" customFormat="false" ht="15" hidden="false" customHeight="false" outlineLevel="0" collapsed="false">
      <c r="A5874" s="12" t="n">
        <v>5873</v>
      </c>
      <c r="B5874" s="12" t="n">
        <v>3094</v>
      </c>
      <c r="C5874" s="12" t="n">
        <v>80</v>
      </c>
      <c r="D5874" s="12" t="n">
        <v>2</v>
      </c>
      <c r="E5874" s="16" t="n">
        <v>949</v>
      </c>
      <c r="F5874" s="12" t="n">
        <v>5</v>
      </c>
      <c r="G5874" s="12" t="str">
        <f aca="false">INDEX(Products!$C$2:$C$181,MATCH(C5874,Products!$A$2:$A$181,0))</f>
        <v>Fashion</v>
      </c>
      <c r="H5874" s="16" t="n">
        <f aca="false">INDEX(Products!$E$2:$E$181,MATCH(C5874,Products!$A$2:$A$181,0))</f>
        <v>660.17</v>
      </c>
      <c r="I5874" s="12" t="str">
        <f aca="false">INDEX(Orders!$G$2:$G$3525,MATCH(B5874,Orders!$A$2:$A$3525,0))</f>
        <v>Delivered</v>
      </c>
      <c r="J5874" s="16" t="n">
        <f aca="false">D5874*E5874*(1-F5874/100)</f>
        <v>1803.1</v>
      </c>
      <c r="K5874" s="16" t="n">
        <f aca="false">D5874*H5874</f>
        <v>1320.34</v>
      </c>
      <c r="L5874" s="16" t="n">
        <f aca="false">J5874-K5874</f>
        <v>482.76</v>
      </c>
    </row>
    <row r="5875" customFormat="false" ht="15" hidden="false" customHeight="false" outlineLevel="0" collapsed="false">
      <c r="A5875" s="12" t="n">
        <v>5874</v>
      </c>
      <c r="B5875" s="12" t="n">
        <v>3095</v>
      </c>
      <c r="C5875" s="12" t="n">
        <v>177</v>
      </c>
      <c r="D5875" s="12" t="n">
        <v>1</v>
      </c>
      <c r="E5875" s="16" t="n">
        <v>639</v>
      </c>
      <c r="F5875" s="12" t="n">
        <v>15</v>
      </c>
      <c r="G5875" s="12" t="str">
        <f aca="false">INDEX(Products!$C$2:$C$181,MATCH(C5875,Products!$A$2:$A$181,0))</f>
        <v>Books &amp; Stationery</v>
      </c>
      <c r="H5875" s="16" t="n">
        <f aca="false">INDEX(Products!$E$2:$E$181,MATCH(C5875,Products!$A$2:$A$181,0))</f>
        <v>372.27</v>
      </c>
      <c r="I5875" s="12" t="str">
        <f aca="false">INDEX(Orders!$G$2:$G$3525,MATCH(B5875,Orders!$A$2:$A$3525,0))</f>
        <v>Delivered</v>
      </c>
      <c r="J5875" s="16" t="n">
        <f aca="false">D5875*E5875*(1-F5875/100)</f>
        <v>543.15</v>
      </c>
      <c r="K5875" s="16" t="n">
        <f aca="false">D5875*H5875</f>
        <v>372.27</v>
      </c>
      <c r="L5875" s="16" t="n">
        <f aca="false">J5875-K5875</f>
        <v>170.88</v>
      </c>
    </row>
    <row r="5876" customFormat="false" ht="15" hidden="false" customHeight="false" outlineLevel="0" collapsed="false">
      <c r="A5876" s="12" t="n">
        <v>5875</v>
      </c>
      <c r="B5876" s="12" t="n">
        <v>3096</v>
      </c>
      <c r="C5876" s="12" t="n">
        <v>56</v>
      </c>
      <c r="D5876" s="12" t="n">
        <v>1</v>
      </c>
      <c r="E5876" s="16" t="n">
        <v>1739</v>
      </c>
      <c r="F5876" s="12" t="n">
        <v>0</v>
      </c>
      <c r="G5876" s="12" t="str">
        <f aca="false">INDEX(Products!$C$2:$C$181,MATCH(C5876,Products!$A$2:$A$181,0))</f>
        <v>Home &amp; Kitchen</v>
      </c>
      <c r="H5876" s="16" t="n">
        <f aca="false">INDEX(Products!$E$2:$E$181,MATCH(C5876,Products!$A$2:$A$181,0))</f>
        <v>1012.52</v>
      </c>
      <c r="I5876" s="12" t="str">
        <f aca="false">INDEX(Orders!$G$2:$G$3525,MATCH(B5876,Orders!$A$2:$A$3525,0))</f>
        <v>Delivered</v>
      </c>
      <c r="J5876" s="16" t="n">
        <f aca="false">D5876*E5876*(1-F5876/100)</f>
        <v>1739</v>
      </c>
      <c r="K5876" s="16" t="n">
        <f aca="false">D5876*H5876</f>
        <v>1012.52</v>
      </c>
      <c r="L5876" s="16" t="n">
        <f aca="false">J5876-K5876</f>
        <v>726.48</v>
      </c>
    </row>
    <row r="5877" customFormat="false" ht="15" hidden="false" customHeight="false" outlineLevel="0" collapsed="false">
      <c r="A5877" s="12" t="n">
        <v>5876</v>
      </c>
      <c r="B5877" s="12" t="n">
        <v>3097</v>
      </c>
      <c r="C5877" s="12" t="n">
        <v>3</v>
      </c>
      <c r="D5877" s="12" t="n">
        <v>1</v>
      </c>
      <c r="E5877" s="16" t="n">
        <v>1619</v>
      </c>
      <c r="F5877" s="12" t="n">
        <v>0</v>
      </c>
      <c r="G5877" s="12" t="str">
        <f aca="false">INDEX(Products!$C$2:$C$181,MATCH(C5877,Products!$A$2:$A$181,0))</f>
        <v>Electronics</v>
      </c>
      <c r="H5877" s="16" t="n">
        <f aca="false">INDEX(Products!$E$2:$E$181,MATCH(C5877,Products!$A$2:$A$181,0))</f>
        <v>940.96</v>
      </c>
      <c r="I5877" s="12" t="str">
        <f aca="false">INDEX(Orders!$G$2:$G$3525,MATCH(B5877,Orders!$A$2:$A$3525,0))</f>
        <v>Delivered</v>
      </c>
      <c r="J5877" s="16" t="n">
        <f aca="false">D5877*E5877*(1-F5877/100)</f>
        <v>1619</v>
      </c>
      <c r="K5877" s="16" t="n">
        <f aca="false">D5877*H5877</f>
        <v>940.96</v>
      </c>
      <c r="L5877" s="16" t="n">
        <f aca="false">J5877-K5877</f>
        <v>678.04</v>
      </c>
    </row>
    <row r="5878" customFormat="false" ht="15" hidden="false" customHeight="false" outlineLevel="0" collapsed="false">
      <c r="A5878" s="12" t="n">
        <v>5877</v>
      </c>
      <c r="B5878" s="12" t="n">
        <v>3098</v>
      </c>
      <c r="C5878" s="12" t="n">
        <v>127</v>
      </c>
      <c r="D5878" s="12" t="n">
        <v>1</v>
      </c>
      <c r="E5878" s="16" t="n">
        <v>3449</v>
      </c>
      <c r="F5878" s="12" t="n">
        <v>15</v>
      </c>
      <c r="G5878" s="12" t="str">
        <f aca="false">INDEX(Products!$C$2:$C$181,MATCH(C5878,Products!$A$2:$A$181,0))</f>
        <v>Sports &amp; Fitness</v>
      </c>
      <c r="H5878" s="16" t="n">
        <f aca="false">INDEX(Products!$E$2:$E$181,MATCH(C5878,Products!$A$2:$A$181,0))</f>
        <v>2115.56</v>
      </c>
      <c r="I5878" s="12" t="str">
        <f aca="false">INDEX(Orders!$G$2:$G$3525,MATCH(B5878,Orders!$A$2:$A$3525,0))</f>
        <v>Delivered</v>
      </c>
      <c r="J5878" s="16" t="n">
        <f aca="false">D5878*E5878*(1-F5878/100)</f>
        <v>2931.65</v>
      </c>
      <c r="K5878" s="16" t="n">
        <f aca="false">D5878*H5878</f>
        <v>2115.56</v>
      </c>
      <c r="L5878" s="16" t="n">
        <f aca="false">J5878-K5878</f>
        <v>816.09</v>
      </c>
    </row>
    <row r="5879" customFormat="false" ht="15" hidden="false" customHeight="false" outlineLevel="0" collapsed="false">
      <c r="A5879" s="12" t="n">
        <v>5878</v>
      </c>
      <c r="B5879" s="12" t="n">
        <v>3098</v>
      </c>
      <c r="C5879" s="12" t="n">
        <v>177</v>
      </c>
      <c r="D5879" s="12" t="n">
        <v>1</v>
      </c>
      <c r="E5879" s="16" t="n">
        <v>639</v>
      </c>
      <c r="F5879" s="12" t="n">
        <v>0</v>
      </c>
      <c r="G5879" s="12" t="str">
        <f aca="false">INDEX(Products!$C$2:$C$181,MATCH(C5879,Products!$A$2:$A$181,0))</f>
        <v>Books &amp; Stationery</v>
      </c>
      <c r="H5879" s="16" t="n">
        <f aca="false">INDEX(Products!$E$2:$E$181,MATCH(C5879,Products!$A$2:$A$181,0))</f>
        <v>372.27</v>
      </c>
      <c r="I5879" s="12" t="str">
        <f aca="false">INDEX(Orders!$G$2:$G$3525,MATCH(B5879,Orders!$A$2:$A$3525,0))</f>
        <v>Delivered</v>
      </c>
      <c r="J5879" s="16" t="n">
        <f aca="false">D5879*E5879*(1-F5879/100)</f>
        <v>639</v>
      </c>
      <c r="K5879" s="16" t="n">
        <f aca="false">D5879*H5879</f>
        <v>372.27</v>
      </c>
      <c r="L5879" s="16" t="n">
        <f aca="false">J5879-K5879</f>
        <v>266.73</v>
      </c>
    </row>
    <row r="5880" customFormat="false" ht="15" hidden="false" customHeight="false" outlineLevel="0" collapsed="false">
      <c r="A5880" s="12" t="n">
        <v>5879</v>
      </c>
      <c r="B5880" s="12" t="n">
        <v>3099</v>
      </c>
      <c r="C5880" s="12" t="n">
        <v>44</v>
      </c>
      <c r="D5880" s="12" t="n">
        <v>1</v>
      </c>
      <c r="E5880" s="16" t="n">
        <v>3769</v>
      </c>
      <c r="F5880" s="12" t="n">
        <v>0</v>
      </c>
      <c r="G5880" s="12" t="str">
        <f aca="false">INDEX(Products!$C$2:$C$181,MATCH(C5880,Products!$A$2:$A$181,0))</f>
        <v>Home &amp; Kitchen</v>
      </c>
      <c r="H5880" s="16" t="n">
        <f aca="false">INDEX(Products!$E$2:$E$181,MATCH(C5880,Products!$A$2:$A$181,0))</f>
        <v>2553.54</v>
      </c>
      <c r="I5880" s="12" t="str">
        <f aca="false">INDEX(Orders!$G$2:$G$3525,MATCH(B5880,Orders!$A$2:$A$3525,0))</f>
        <v>Delivered</v>
      </c>
      <c r="J5880" s="16" t="n">
        <f aca="false">D5880*E5880*(1-F5880/100)</f>
        <v>3769</v>
      </c>
      <c r="K5880" s="16" t="n">
        <f aca="false">D5880*H5880</f>
        <v>2553.54</v>
      </c>
      <c r="L5880" s="16" t="n">
        <f aca="false">J5880-K5880</f>
        <v>1215.46</v>
      </c>
    </row>
    <row r="5881" customFormat="false" ht="15" hidden="false" customHeight="false" outlineLevel="0" collapsed="false">
      <c r="A5881" s="12" t="n">
        <v>5880</v>
      </c>
      <c r="B5881" s="12" t="n">
        <v>3099</v>
      </c>
      <c r="C5881" s="12" t="n">
        <v>75</v>
      </c>
      <c r="D5881" s="12" t="n">
        <v>1</v>
      </c>
      <c r="E5881" s="16" t="n">
        <v>449</v>
      </c>
      <c r="F5881" s="12" t="n">
        <v>0</v>
      </c>
      <c r="G5881" s="12" t="str">
        <f aca="false">INDEX(Products!$C$2:$C$181,MATCH(C5881,Products!$A$2:$A$181,0))</f>
        <v>Fashion</v>
      </c>
      <c r="H5881" s="16" t="n">
        <f aca="false">INDEX(Products!$E$2:$E$181,MATCH(C5881,Products!$A$2:$A$181,0))</f>
        <v>271.97</v>
      </c>
      <c r="I5881" s="12" t="str">
        <f aca="false">INDEX(Orders!$G$2:$G$3525,MATCH(B5881,Orders!$A$2:$A$3525,0))</f>
        <v>Delivered</v>
      </c>
      <c r="J5881" s="16" t="n">
        <f aca="false">D5881*E5881*(1-F5881/100)</f>
        <v>449</v>
      </c>
      <c r="K5881" s="16" t="n">
        <f aca="false">D5881*H5881</f>
        <v>271.97</v>
      </c>
      <c r="L5881" s="16" t="n">
        <f aca="false">J5881-K5881</f>
        <v>177.03</v>
      </c>
    </row>
    <row r="5882" customFormat="false" ht="15" hidden="false" customHeight="false" outlineLevel="0" collapsed="false">
      <c r="A5882" s="12" t="n">
        <v>5881</v>
      </c>
      <c r="B5882" s="12" t="n">
        <v>3100</v>
      </c>
      <c r="C5882" s="12" t="n">
        <v>160</v>
      </c>
      <c r="D5882" s="12" t="n">
        <v>3</v>
      </c>
      <c r="E5882" s="16" t="n">
        <v>229</v>
      </c>
      <c r="F5882" s="12" t="n">
        <v>5</v>
      </c>
      <c r="G5882" s="12" t="str">
        <f aca="false">INDEX(Products!$C$2:$C$181,MATCH(C5882,Products!$A$2:$A$181,0))</f>
        <v>Books &amp; Stationery</v>
      </c>
      <c r="H5882" s="16" t="n">
        <f aca="false">INDEX(Products!$E$2:$E$181,MATCH(C5882,Products!$A$2:$A$181,0))</f>
        <v>137.41</v>
      </c>
      <c r="I5882" s="12" t="str">
        <f aca="false">INDEX(Orders!$G$2:$G$3525,MATCH(B5882,Orders!$A$2:$A$3525,0))</f>
        <v>Delivered</v>
      </c>
      <c r="J5882" s="16" t="n">
        <f aca="false">D5882*E5882*(1-F5882/100)</f>
        <v>652.65</v>
      </c>
      <c r="K5882" s="16" t="n">
        <f aca="false">D5882*H5882</f>
        <v>412.23</v>
      </c>
      <c r="L5882" s="16" t="n">
        <f aca="false">J5882-K5882</f>
        <v>240.42</v>
      </c>
    </row>
    <row r="5883" customFormat="false" ht="15" hidden="false" customHeight="false" outlineLevel="0" collapsed="false">
      <c r="A5883" s="12" t="n">
        <v>5882</v>
      </c>
      <c r="B5883" s="12" t="n">
        <v>3100</v>
      </c>
      <c r="C5883" s="12" t="n">
        <v>144</v>
      </c>
      <c r="D5883" s="12" t="n">
        <v>1</v>
      </c>
      <c r="E5883" s="16" t="n">
        <v>2009</v>
      </c>
      <c r="F5883" s="12" t="n">
        <v>10</v>
      </c>
      <c r="G5883" s="12" t="str">
        <f aca="false">INDEX(Products!$C$2:$C$181,MATCH(C5883,Products!$A$2:$A$181,0))</f>
        <v>Sports &amp; Fitness</v>
      </c>
      <c r="H5883" s="16" t="n">
        <f aca="false">INDEX(Products!$E$2:$E$181,MATCH(C5883,Products!$A$2:$A$181,0))</f>
        <v>1322.98</v>
      </c>
      <c r="I5883" s="12" t="str">
        <f aca="false">INDEX(Orders!$G$2:$G$3525,MATCH(B5883,Orders!$A$2:$A$3525,0))</f>
        <v>Delivered</v>
      </c>
      <c r="J5883" s="16" t="n">
        <f aca="false">D5883*E5883*(1-F5883/100)</f>
        <v>1808.1</v>
      </c>
      <c r="K5883" s="16" t="n">
        <f aca="false">D5883*H5883</f>
        <v>1322.98</v>
      </c>
      <c r="L5883" s="16" t="n">
        <f aca="false">J5883-K5883</f>
        <v>485.12</v>
      </c>
    </row>
    <row r="5884" customFormat="false" ht="15" hidden="false" customHeight="false" outlineLevel="0" collapsed="false">
      <c r="A5884" s="12" t="n">
        <v>5883</v>
      </c>
      <c r="B5884" s="12" t="n">
        <v>3101</v>
      </c>
      <c r="C5884" s="12" t="n">
        <v>39</v>
      </c>
      <c r="D5884" s="12" t="n">
        <v>1</v>
      </c>
      <c r="E5884" s="16" t="n">
        <v>3959</v>
      </c>
      <c r="F5884" s="12" t="n">
        <v>0</v>
      </c>
      <c r="G5884" s="12" t="str">
        <f aca="false">INDEX(Products!$C$2:$C$181,MATCH(C5884,Products!$A$2:$A$181,0))</f>
        <v>Home &amp; Kitchen</v>
      </c>
      <c r="H5884" s="16" t="n">
        <f aca="false">INDEX(Products!$E$2:$E$181,MATCH(C5884,Products!$A$2:$A$181,0))</f>
        <v>2236.08</v>
      </c>
      <c r="I5884" s="12" t="str">
        <f aca="false">INDEX(Orders!$G$2:$G$3525,MATCH(B5884,Orders!$A$2:$A$3525,0))</f>
        <v>Cancelled</v>
      </c>
      <c r="J5884" s="16" t="n">
        <f aca="false">D5884*E5884*(1-F5884/100)</f>
        <v>3959</v>
      </c>
      <c r="K5884" s="16" t="n">
        <f aca="false">D5884*H5884</f>
        <v>2236.08</v>
      </c>
      <c r="L5884" s="16" t="n">
        <f aca="false">J5884-K5884</f>
        <v>1722.92</v>
      </c>
    </row>
    <row r="5885" customFormat="false" ht="15" hidden="false" customHeight="false" outlineLevel="0" collapsed="false">
      <c r="A5885" s="12" t="n">
        <v>5884</v>
      </c>
      <c r="B5885" s="12" t="n">
        <v>3101</v>
      </c>
      <c r="C5885" s="12" t="n">
        <v>179</v>
      </c>
      <c r="D5885" s="12" t="n">
        <v>1</v>
      </c>
      <c r="E5885" s="16" t="n">
        <v>129</v>
      </c>
      <c r="F5885" s="12" t="n">
        <v>20</v>
      </c>
      <c r="G5885" s="12" t="str">
        <f aca="false">INDEX(Products!$C$2:$C$181,MATCH(C5885,Products!$A$2:$A$181,0))</f>
        <v>Books &amp; Stationery</v>
      </c>
      <c r="H5885" s="16" t="n">
        <f aca="false">INDEX(Products!$E$2:$E$181,MATCH(C5885,Products!$A$2:$A$181,0))</f>
        <v>86.06</v>
      </c>
      <c r="I5885" s="12" t="str">
        <f aca="false">INDEX(Orders!$G$2:$G$3525,MATCH(B5885,Orders!$A$2:$A$3525,0))</f>
        <v>Cancelled</v>
      </c>
      <c r="J5885" s="16" t="n">
        <f aca="false">D5885*E5885*(1-F5885/100)</f>
        <v>103.2</v>
      </c>
      <c r="K5885" s="16" t="n">
        <f aca="false">D5885*H5885</f>
        <v>86.06</v>
      </c>
      <c r="L5885" s="16" t="n">
        <f aca="false">J5885-K5885</f>
        <v>17.14</v>
      </c>
    </row>
    <row r="5886" customFormat="false" ht="15" hidden="false" customHeight="false" outlineLevel="0" collapsed="false">
      <c r="A5886" s="12" t="n">
        <v>5885</v>
      </c>
      <c r="B5886" s="12" t="n">
        <v>3102</v>
      </c>
      <c r="C5886" s="12" t="n">
        <v>165</v>
      </c>
      <c r="D5886" s="12" t="n">
        <v>1</v>
      </c>
      <c r="E5886" s="16" t="n">
        <v>449</v>
      </c>
      <c r="F5886" s="12" t="n">
        <v>15</v>
      </c>
      <c r="G5886" s="12" t="str">
        <f aca="false">INDEX(Products!$C$2:$C$181,MATCH(C5886,Products!$A$2:$A$181,0))</f>
        <v>Books &amp; Stationery</v>
      </c>
      <c r="H5886" s="16" t="n">
        <f aca="false">INDEX(Products!$E$2:$E$181,MATCH(C5886,Products!$A$2:$A$181,0))</f>
        <v>269.2</v>
      </c>
      <c r="I5886" s="12" t="str">
        <f aca="false">INDEX(Orders!$G$2:$G$3525,MATCH(B5886,Orders!$A$2:$A$3525,0))</f>
        <v>Delivered</v>
      </c>
      <c r="J5886" s="16" t="n">
        <f aca="false">D5886*E5886*(1-F5886/100)</f>
        <v>381.65</v>
      </c>
      <c r="K5886" s="16" t="n">
        <f aca="false">D5886*H5886</f>
        <v>269.2</v>
      </c>
      <c r="L5886" s="16" t="n">
        <f aca="false">J5886-K5886</f>
        <v>112.45</v>
      </c>
    </row>
    <row r="5887" customFormat="false" ht="15" hidden="false" customHeight="false" outlineLevel="0" collapsed="false">
      <c r="A5887" s="12" t="n">
        <v>5886</v>
      </c>
      <c r="B5887" s="12" t="n">
        <v>3102</v>
      </c>
      <c r="C5887" s="12" t="n">
        <v>51</v>
      </c>
      <c r="D5887" s="12" t="n">
        <v>1</v>
      </c>
      <c r="E5887" s="16" t="n">
        <v>549</v>
      </c>
      <c r="F5887" s="12" t="n">
        <v>10</v>
      </c>
      <c r="G5887" s="12" t="str">
        <f aca="false">INDEX(Products!$C$2:$C$181,MATCH(C5887,Products!$A$2:$A$181,0))</f>
        <v>Home &amp; Kitchen</v>
      </c>
      <c r="H5887" s="16" t="n">
        <f aca="false">INDEX(Products!$E$2:$E$181,MATCH(C5887,Products!$A$2:$A$181,0))</f>
        <v>371.83</v>
      </c>
      <c r="I5887" s="12" t="str">
        <f aca="false">INDEX(Orders!$G$2:$G$3525,MATCH(B5887,Orders!$A$2:$A$3525,0))</f>
        <v>Delivered</v>
      </c>
      <c r="J5887" s="16" t="n">
        <f aca="false">D5887*E5887*(1-F5887/100)</f>
        <v>494.1</v>
      </c>
      <c r="K5887" s="16" t="n">
        <f aca="false">D5887*H5887</f>
        <v>371.83</v>
      </c>
      <c r="L5887" s="16" t="n">
        <f aca="false">J5887-K5887</f>
        <v>122.27</v>
      </c>
    </row>
    <row r="5888" customFormat="false" ht="15" hidden="false" customHeight="false" outlineLevel="0" collapsed="false">
      <c r="A5888" s="12" t="n">
        <v>5887</v>
      </c>
      <c r="B5888" s="12" t="n">
        <v>3103</v>
      </c>
      <c r="C5888" s="12" t="n">
        <v>32</v>
      </c>
      <c r="D5888" s="12" t="n">
        <v>2</v>
      </c>
      <c r="E5888" s="16" t="n">
        <v>4219</v>
      </c>
      <c r="F5888" s="12" t="n">
        <v>0</v>
      </c>
      <c r="G5888" s="12" t="str">
        <f aca="false">INDEX(Products!$C$2:$C$181,MATCH(C5888,Products!$A$2:$A$181,0))</f>
        <v>Home &amp; Kitchen</v>
      </c>
      <c r="H5888" s="16" t="n">
        <f aca="false">INDEX(Products!$E$2:$E$181,MATCH(C5888,Products!$A$2:$A$181,0))</f>
        <v>2621.48</v>
      </c>
      <c r="I5888" s="12" t="str">
        <f aca="false">INDEX(Orders!$G$2:$G$3525,MATCH(B5888,Orders!$A$2:$A$3525,0))</f>
        <v>Delivered</v>
      </c>
      <c r="J5888" s="16" t="n">
        <f aca="false">D5888*E5888*(1-F5888/100)</f>
        <v>8438</v>
      </c>
      <c r="K5888" s="16" t="n">
        <f aca="false">D5888*H5888</f>
        <v>5242.96</v>
      </c>
      <c r="L5888" s="16" t="n">
        <f aca="false">J5888-K5888</f>
        <v>3195.04</v>
      </c>
    </row>
    <row r="5889" customFormat="false" ht="15" hidden="false" customHeight="false" outlineLevel="0" collapsed="false">
      <c r="A5889" s="12" t="n">
        <v>5888</v>
      </c>
      <c r="B5889" s="12" t="n">
        <v>3103</v>
      </c>
      <c r="C5889" s="12" t="n">
        <v>145</v>
      </c>
      <c r="D5889" s="12" t="n">
        <v>1</v>
      </c>
      <c r="E5889" s="16" t="n">
        <v>1329</v>
      </c>
      <c r="F5889" s="12" t="n">
        <v>20</v>
      </c>
      <c r="G5889" s="12" t="str">
        <f aca="false">INDEX(Products!$C$2:$C$181,MATCH(C5889,Products!$A$2:$A$181,0))</f>
        <v>Sports &amp; Fitness</v>
      </c>
      <c r="H5889" s="16" t="n">
        <f aca="false">INDEX(Products!$E$2:$E$181,MATCH(C5889,Products!$A$2:$A$181,0))</f>
        <v>887.99</v>
      </c>
      <c r="I5889" s="12" t="str">
        <f aca="false">INDEX(Orders!$G$2:$G$3525,MATCH(B5889,Orders!$A$2:$A$3525,0))</f>
        <v>Delivered</v>
      </c>
      <c r="J5889" s="16" t="n">
        <f aca="false">D5889*E5889*(1-F5889/100)</f>
        <v>1063.2</v>
      </c>
      <c r="K5889" s="16" t="n">
        <f aca="false">D5889*H5889</f>
        <v>887.99</v>
      </c>
      <c r="L5889" s="16" t="n">
        <f aca="false">J5889-K5889</f>
        <v>175.21</v>
      </c>
    </row>
    <row r="5890" customFormat="false" ht="15" hidden="false" customHeight="false" outlineLevel="0" collapsed="false">
      <c r="A5890" s="12" t="n">
        <v>5889</v>
      </c>
      <c r="B5890" s="12" t="n">
        <v>3103</v>
      </c>
      <c r="C5890" s="12" t="n">
        <v>74</v>
      </c>
      <c r="D5890" s="12" t="n">
        <v>1</v>
      </c>
      <c r="E5890" s="16" t="n">
        <v>1959</v>
      </c>
      <c r="F5890" s="12" t="n">
        <v>10</v>
      </c>
      <c r="G5890" s="12" t="str">
        <f aca="false">INDEX(Products!$C$2:$C$181,MATCH(C5890,Products!$A$2:$A$181,0))</f>
        <v>Fashion</v>
      </c>
      <c r="H5890" s="16" t="n">
        <f aca="false">INDEX(Products!$E$2:$E$181,MATCH(C5890,Products!$A$2:$A$181,0))</f>
        <v>1274.4</v>
      </c>
      <c r="I5890" s="12" t="str">
        <f aca="false">INDEX(Orders!$G$2:$G$3525,MATCH(B5890,Orders!$A$2:$A$3525,0))</f>
        <v>Delivered</v>
      </c>
      <c r="J5890" s="16" t="n">
        <f aca="false">D5890*E5890*(1-F5890/100)</f>
        <v>1763.1</v>
      </c>
      <c r="K5890" s="16" t="n">
        <f aca="false">D5890*H5890</f>
        <v>1274.4</v>
      </c>
      <c r="L5890" s="16" t="n">
        <f aca="false">J5890-K5890</f>
        <v>488.7</v>
      </c>
    </row>
    <row r="5891" customFormat="false" ht="15" hidden="false" customHeight="false" outlineLevel="0" collapsed="false">
      <c r="A5891" s="12" t="n">
        <v>5890</v>
      </c>
      <c r="B5891" s="12" t="n">
        <v>3104</v>
      </c>
      <c r="C5891" s="12" t="n">
        <v>134</v>
      </c>
      <c r="D5891" s="12" t="n">
        <v>1</v>
      </c>
      <c r="E5891" s="16" t="n">
        <v>2869</v>
      </c>
      <c r="F5891" s="12" t="n">
        <v>0</v>
      </c>
      <c r="G5891" s="12" t="str">
        <f aca="false">INDEX(Products!$C$2:$C$181,MATCH(C5891,Products!$A$2:$A$181,0))</f>
        <v>Sports &amp; Fitness</v>
      </c>
      <c r="H5891" s="16" t="n">
        <f aca="false">INDEX(Products!$E$2:$E$181,MATCH(C5891,Products!$A$2:$A$181,0))</f>
        <v>1981.04</v>
      </c>
      <c r="I5891" s="12" t="str">
        <f aca="false">INDEX(Orders!$G$2:$G$3525,MATCH(B5891,Orders!$A$2:$A$3525,0))</f>
        <v>Delivered</v>
      </c>
      <c r="J5891" s="16" t="n">
        <f aca="false">D5891*E5891*(1-F5891/100)</f>
        <v>2869</v>
      </c>
      <c r="K5891" s="16" t="n">
        <f aca="false">D5891*H5891</f>
        <v>1981.04</v>
      </c>
      <c r="L5891" s="16" t="n">
        <f aca="false">J5891-K5891</f>
        <v>887.96</v>
      </c>
    </row>
    <row r="5892" customFormat="false" ht="15" hidden="false" customHeight="false" outlineLevel="0" collapsed="false">
      <c r="A5892" s="12" t="n">
        <v>5891</v>
      </c>
      <c r="B5892" s="12" t="n">
        <v>3104</v>
      </c>
      <c r="C5892" s="12" t="n">
        <v>177</v>
      </c>
      <c r="D5892" s="12" t="n">
        <v>1</v>
      </c>
      <c r="E5892" s="16" t="n">
        <v>639</v>
      </c>
      <c r="F5892" s="12" t="n">
        <v>15</v>
      </c>
      <c r="G5892" s="12" t="str">
        <f aca="false">INDEX(Products!$C$2:$C$181,MATCH(C5892,Products!$A$2:$A$181,0))</f>
        <v>Books &amp; Stationery</v>
      </c>
      <c r="H5892" s="16" t="n">
        <f aca="false">INDEX(Products!$E$2:$E$181,MATCH(C5892,Products!$A$2:$A$181,0))</f>
        <v>372.27</v>
      </c>
      <c r="I5892" s="12" t="str">
        <f aca="false">INDEX(Orders!$G$2:$G$3525,MATCH(B5892,Orders!$A$2:$A$3525,0))</f>
        <v>Delivered</v>
      </c>
      <c r="J5892" s="16" t="n">
        <f aca="false">D5892*E5892*(1-F5892/100)</f>
        <v>543.15</v>
      </c>
      <c r="K5892" s="16" t="n">
        <f aca="false">D5892*H5892</f>
        <v>372.27</v>
      </c>
      <c r="L5892" s="16" t="n">
        <f aca="false">J5892-K5892</f>
        <v>170.88</v>
      </c>
    </row>
    <row r="5893" customFormat="false" ht="15" hidden="false" customHeight="false" outlineLevel="0" collapsed="false">
      <c r="A5893" s="12" t="n">
        <v>5892</v>
      </c>
      <c r="B5893" s="12" t="n">
        <v>3104</v>
      </c>
      <c r="C5893" s="12" t="n">
        <v>146</v>
      </c>
      <c r="D5893" s="12" t="n">
        <v>1</v>
      </c>
      <c r="E5893" s="16" t="n">
        <v>369</v>
      </c>
      <c r="F5893" s="12" t="n">
        <v>0</v>
      </c>
      <c r="G5893" s="12" t="str">
        <f aca="false">INDEX(Products!$C$2:$C$181,MATCH(C5893,Products!$A$2:$A$181,0))</f>
        <v>Sports &amp; Fitness</v>
      </c>
      <c r="H5893" s="16" t="n">
        <f aca="false">INDEX(Products!$E$2:$E$181,MATCH(C5893,Products!$A$2:$A$181,0))</f>
        <v>205.71</v>
      </c>
      <c r="I5893" s="12" t="str">
        <f aca="false">INDEX(Orders!$G$2:$G$3525,MATCH(B5893,Orders!$A$2:$A$3525,0))</f>
        <v>Delivered</v>
      </c>
      <c r="J5893" s="16" t="n">
        <f aca="false">D5893*E5893*(1-F5893/100)</f>
        <v>369</v>
      </c>
      <c r="K5893" s="16" t="n">
        <f aca="false">D5893*H5893</f>
        <v>205.71</v>
      </c>
      <c r="L5893" s="16" t="n">
        <f aca="false">J5893-K5893</f>
        <v>163.29</v>
      </c>
    </row>
    <row r="5894" customFormat="false" ht="15" hidden="false" customHeight="false" outlineLevel="0" collapsed="false">
      <c r="A5894" s="12" t="n">
        <v>5893</v>
      </c>
      <c r="B5894" s="12" t="n">
        <v>3105</v>
      </c>
      <c r="C5894" s="12" t="n">
        <v>101</v>
      </c>
      <c r="D5894" s="12" t="n">
        <v>1</v>
      </c>
      <c r="E5894" s="16" t="n">
        <v>1219</v>
      </c>
      <c r="F5894" s="12" t="n">
        <v>5</v>
      </c>
      <c r="G5894" s="12" t="str">
        <f aca="false">INDEX(Products!$C$2:$C$181,MATCH(C5894,Products!$A$2:$A$181,0))</f>
        <v>Beauty</v>
      </c>
      <c r="H5894" s="16" t="n">
        <f aca="false">INDEX(Products!$E$2:$E$181,MATCH(C5894,Products!$A$2:$A$181,0))</f>
        <v>690.96</v>
      </c>
      <c r="I5894" s="12" t="str">
        <f aca="false">INDEX(Orders!$G$2:$G$3525,MATCH(B5894,Orders!$A$2:$A$3525,0))</f>
        <v>Cancelled</v>
      </c>
      <c r="J5894" s="16" t="n">
        <f aca="false">D5894*E5894*(1-F5894/100)</f>
        <v>1158.05</v>
      </c>
      <c r="K5894" s="16" t="n">
        <f aca="false">D5894*H5894</f>
        <v>690.96</v>
      </c>
      <c r="L5894" s="16" t="n">
        <f aca="false">J5894-K5894</f>
        <v>467.09</v>
      </c>
    </row>
    <row r="5895" customFormat="false" ht="15" hidden="false" customHeight="false" outlineLevel="0" collapsed="false">
      <c r="A5895" s="12" t="n">
        <v>5894</v>
      </c>
      <c r="B5895" s="12" t="n">
        <v>3105</v>
      </c>
      <c r="C5895" s="12" t="n">
        <v>15</v>
      </c>
      <c r="D5895" s="12" t="n">
        <v>1</v>
      </c>
      <c r="E5895" s="16" t="n">
        <v>3889</v>
      </c>
      <c r="F5895" s="12" t="n">
        <v>5</v>
      </c>
      <c r="G5895" s="12" t="str">
        <f aca="false">INDEX(Products!$C$2:$C$181,MATCH(C5895,Products!$A$2:$A$181,0))</f>
        <v>Electronics</v>
      </c>
      <c r="H5895" s="16" t="n">
        <f aca="false">INDEX(Products!$E$2:$E$181,MATCH(C5895,Products!$A$2:$A$181,0))</f>
        <v>2175.08</v>
      </c>
      <c r="I5895" s="12" t="str">
        <f aca="false">INDEX(Orders!$G$2:$G$3525,MATCH(B5895,Orders!$A$2:$A$3525,0))</f>
        <v>Cancelled</v>
      </c>
      <c r="J5895" s="16" t="n">
        <f aca="false">D5895*E5895*(1-F5895/100)</f>
        <v>3694.55</v>
      </c>
      <c r="K5895" s="16" t="n">
        <f aca="false">D5895*H5895</f>
        <v>2175.08</v>
      </c>
      <c r="L5895" s="16" t="n">
        <f aca="false">J5895-K5895</f>
        <v>1519.47</v>
      </c>
    </row>
    <row r="5896" customFormat="false" ht="15" hidden="false" customHeight="false" outlineLevel="0" collapsed="false">
      <c r="A5896" s="12" t="n">
        <v>5895</v>
      </c>
      <c r="B5896" s="12" t="n">
        <v>3106</v>
      </c>
      <c r="C5896" s="12" t="n">
        <v>145</v>
      </c>
      <c r="D5896" s="12" t="n">
        <v>1</v>
      </c>
      <c r="E5896" s="16" t="n">
        <v>1329</v>
      </c>
      <c r="F5896" s="12" t="n">
        <v>0</v>
      </c>
      <c r="G5896" s="12" t="str">
        <f aca="false">INDEX(Products!$C$2:$C$181,MATCH(C5896,Products!$A$2:$A$181,0))</f>
        <v>Sports &amp; Fitness</v>
      </c>
      <c r="H5896" s="16" t="n">
        <f aca="false">INDEX(Products!$E$2:$E$181,MATCH(C5896,Products!$A$2:$A$181,0))</f>
        <v>887.99</v>
      </c>
      <c r="I5896" s="12" t="str">
        <f aca="false">INDEX(Orders!$G$2:$G$3525,MATCH(B5896,Orders!$A$2:$A$3525,0))</f>
        <v>Delivered</v>
      </c>
      <c r="J5896" s="16" t="n">
        <f aca="false">D5896*E5896*(1-F5896/100)</f>
        <v>1329</v>
      </c>
      <c r="K5896" s="16" t="n">
        <f aca="false">D5896*H5896</f>
        <v>887.99</v>
      </c>
      <c r="L5896" s="16" t="n">
        <f aca="false">J5896-K5896</f>
        <v>441.01</v>
      </c>
    </row>
    <row r="5897" customFormat="false" ht="15" hidden="false" customHeight="false" outlineLevel="0" collapsed="false">
      <c r="A5897" s="12" t="n">
        <v>5896</v>
      </c>
      <c r="B5897" s="12" t="n">
        <v>3106</v>
      </c>
      <c r="C5897" s="12" t="n">
        <v>54</v>
      </c>
      <c r="D5897" s="12" t="n">
        <v>1</v>
      </c>
      <c r="E5897" s="16" t="n">
        <v>2299</v>
      </c>
      <c r="F5897" s="12" t="n">
        <v>15</v>
      </c>
      <c r="G5897" s="12" t="str">
        <f aca="false">INDEX(Products!$C$2:$C$181,MATCH(C5897,Products!$A$2:$A$181,0))</f>
        <v>Home &amp; Kitchen</v>
      </c>
      <c r="H5897" s="16" t="n">
        <f aca="false">INDEX(Products!$E$2:$E$181,MATCH(C5897,Products!$A$2:$A$181,0))</f>
        <v>1611.85</v>
      </c>
      <c r="I5897" s="12" t="str">
        <f aca="false">INDEX(Orders!$G$2:$G$3525,MATCH(B5897,Orders!$A$2:$A$3525,0))</f>
        <v>Delivered</v>
      </c>
      <c r="J5897" s="16" t="n">
        <f aca="false">D5897*E5897*(1-F5897/100)</f>
        <v>1954.15</v>
      </c>
      <c r="K5897" s="16" t="n">
        <f aca="false">D5897*H5897</f>
        <v>1611.85</v>
      </c>
      <c r="L5897" s="16" t="n">
        <f aca="false">J5897-K5897</f>
        <v>342.3</v>
      </c>
    </row>
    <row r="5898" customFormat="false" ht="15" hidden="false" customHeight="false" outlineLevel="0" collapsed="false">
      <c r="A5898" s="12" t="n">
        <v>5897</v>
      </c>
      <c r="B5898" s="12" t="n">
        <v>3106</v>
      </c>
      <c r="C5898" s="12" t="n">
        <v>1</v>
      </c>
      <c r="D5898" s="12" t="n">
        <v>1</v>
      </c>
      <c r="E5898" s="16" t="n">
        <v>2759</v>
      </c>
      <c r="F5898" s="12" t="n">
        <v>0</v>
      </c>
      <c r="G5898" s="12" t="str">
        <f aca="false">INDEX(Products!$C$2:$C$181,MATCH(C5898,Products!$A$2:$A$181,0))</f>
        <v>Electronics</v>
      </c>
      <c r="H5898" s="16" t="n">
        <f aca="false">INDEX(Products!$E$2:$E$181,MATCH(C5898,Products!$A$2:$A$181,0))</f>
        <v>2042.05</v>
      </c>
      <c r="I5898" s="12" t="str">
        <f aca="false">INDEX(Orders!$G$2:$G$3525,MATCH(B5898,Orders!$A$2:$A$3525,0))</f>
        <v>Delivered</v>
      </c>
      <c r="J5898" s="16" t="n">
        <f aca="false">D5898*E5898*(1-F5898/100)</f>
        <v>2759</v>
      </c>
      <c r="K5898" s="16" t="n">
        <f aca="false">D5898*H5898</f>
        <v>2042.05</v>
      </c>
      <c r="L5898" s="16" t="n">
        <f aca="false">J5898-K5898</f>
        <v>716.95</v>
      </c>
    </row>
    <row r="5899" customFormat="false" ht="15" hidden="false" customHeight="false" outlineLevel="0" collapsed="false">
      <c r="A5899" s="12" t="n">
        <v>5898</v>
      </c>
      <c r="B5899" s="12" t="n">
        <v>3107</v>
      </c>
      <c r="C5899" s="12" t="n">
        <v>143</v>
      </c>
      <c r="D5899" s="12" t="n">
        <v>1</v>
      </c>
      <c r="E5899" s="16" t="n">
        <v>2429</v>
      </c>
      <c r="F5899" s="12" t="n">
        <v>0</v>
      </c>
      <c r="G5899" s="12" t="str">
        <f aca="false">INDEX(Products!$C$2:$C$181,MATCH(C5899,Products!$A$2:$A$181,0))</f>
        <v>Sports &amp; Fitness</v>
      </c>
      <c r="H5899" s="16" t="n">
        <f aca="false">INDEX(Products!$E$2:$E$181,MATCH(C5899,Products!$A$2:$A$181,0))</f>
        <v>1353.41</v>
      </c>
      <c r="I5899" s="12" t="str">
        <f aca="false">INDEX(Orders!$G$2:$G$3525,MATCH(B5899,Orders!$A$2:$A$3525,0))</f>
        <v>Delivered</v>
      </c>
      <c r="J5899" s="16" t="n">
        <f aca="false">D5899*E5899*(1-F5899/100)</f>
        <v>2429</v>
      </c>
      <c r="K5899" s="16" t="n">
        <f aca="false">D5899*H5899</f>
        <v>1353.41</v>
      </c>
      <c r="L5899" s="16" t="n">
        <f aca="false">J5899-K5899</f>
        <v>1075.59</v>
      </c>
    </row>
    <row r="5900" customFormat="false" ht="15" hidden="false" customHeight="false" outlineLevel="0" collapsed="false">
      <c r="A5900" s="12" t="n">
        <v>5899</v>
      </c>
      <c r="B5900" s="12" t="n">
        <v>3108</v>
      </c>
      <c r="C5900" s="12" t="n">
        <v>89</v>
      </c>
      <c r="D5900" s="12" t="n">
        <v>1</v>
      </c>
      <c r="E5900" s="16" t="n">
        <v>2179</v>
      </c>
      <c r="F5900" s="12" t="n">
        <v>0</v>
      </c>
      <c r="G5900" s="12" t="str">
        <f aca="false">INDEX(Products!$C$2:$C$181,MATCH(C5900,Products!$A$2:$A$181,0))</f>
        <v>Fashion</v>
      </c>
      <c r="H5900" s="16" t="n">
        <f aca="false">INDEX(Products!$E$2:$E$181,MATCH(C5900,Products!$A$2:$A$181,0))</f>
        <v>1366.99</v>
      </c>
      <c r="I5900" s="12" t="str">
        <f aca="false">INDEX(Orders!$G$2:$G$3525,MATCH(B5900,Orders!$A$2:$A$3525,0))</f>
        <v>Delivered</v>
      </c>
      <c r="J5900" s="16" t="n">
        <f aca="false">D5900*E5900*(1-F5900/100)</f>
        <v>2179</v>
      </c>
      <c r="K5900" s="16" t="n">
        <f aca="false">D5900*H5900</f>
        <v>1366.99</v>
      </c>
      <c r="L5900" s="16" t="n">
        <f aca="false">J5900-K5900</f>
        <v>812.01</v>
      </c>
    </row>
    <row r="5901" customFormat="false" ht="15" hidden="false" customHeight="false" outlineLevel="0" collapsed="false">
      <c r="A5901" s="12" t="n">
        <v>5900</v>
      </c>
      <c r="B5901" s="12" t="n">
        <v>3109</v>
      </c>
      <c r="C5901" s="12" t="n">
        <v>52</v>
      </c>
      <c r="D5901" s="12" t="n">
        <v>2</v>
      </c>
      <c r="E5901" s="16" t="n">
        <v>1859</v>
      </c>
      <c r="F5901" s="12" t="n">
        <v>5</v>
      </c>
      <c r="G5901" s="12" t="str">
        <f aca="false">INDEX(Products!$C$2:$C$181,MATCH(C5901,Products!$A$2:$A$181,0))</f>
        <v>Home &amp; Kitchen</v>
      </c>
      <c r="H5901" s="16" t="n">
        <f aca="false">INDEX(Products!$E$2:$E$181,MATCH(C5901,Products!$A$2:$A$181,0))</f>
        <v>1211.54</v>
      </c>
      <c r="I5901" s="12" t="str">
        <f aca="false">INDEX(Orders!$G$2:$G$3525,MATCH(B5901,Orders!$A$2:$A$3525,0))</f>
        <v>Delivered</v>
      </c>
      <c r="J5901" s="16" t="n">
        <f aca="false">D5901*E5901*(1-F5901/100)</f>
        <v>3532.1</v>
      </c>
      <c r="K5901" s="16" t="n">
        <f aca="false">D5901*H5901</f>
        <v>2423.08</v>
      </c>
      <c r="L5901" s="16" t="n">
        <f aca="false">J5901-K5901</f>
        <v>1109.02</v>
      </c>
    </row>
    <row r="5902" customFormat="false" ht="15" hidden="false" customHeight="false" outlineLevel="0" collapsed="false">
      <c r="A5902" s="12" t="n">
        <v>5901</v>
      </c>
      <c r="B5902" s="12" t="n">
        <v>3110</v>
      </c>
      <c r="C5902" s="12" t="n">
        <v>32</v>
      </c>
      <c r="D5902" s="12" t="n">
        <v>2</v>
      </c>
      <c r="E5902" s="16" t="n">
        <v>4219</v>
      </c>
      <c r="F5902" s="12" t="n">
        <v>0</v>
      </c>
      <c r="G5902" s="12" t="str">
        <f aca="false">INDEX(Products!$C$2:$C$181,MATCH(C5902,Products!$A$2:$A$181,0))</f>
        <v>Home &amp; Kitchen</v>
      </c>
      <c r="H5902" s="16" t="n">
        <f aca="false">INDEX(Products!$E$2:$E$181,MATCH(C5902,Products!$A$2:$A$181,0))</f>
        <v>2621.48</v>
      </c>
      <c r="I5902" s="12" t="str">
        <f aca="false">INDEX(Orders!$G$2:$G$3525,MATCH(B5902,Orders!$A$2:$A$3525,0))</f>
        <v>Cancelled</v>
      </c>
      <c r="J5902" s="16" t="n">
        <f aca="false">D5902*E5902*(1-F5902/100)</f>
        <v>8438</v>
      </c>
      <c r="K5902" s="16" t="n">
        <f aca="false">D5902*H5902</f>
        <v>5242.96</v>
      </c>
      <c r="L5902" s="16" t="n">
        <f aca="false">J5902-K5902</f>
        <v>3195.04</v>
      </c>
    </row>
    <row r="5903" customFormat="false" ht="15" hidden="false" customHeight="false" outlineLevel="0" collapsed="false">
      <c r="A5903" s="12" t="n">
        <v>5902</v>
      </c>
      <c r="B5903" s="12" t="n">
        <v>3111</v>
      </c>
      <c r="C5903" s="12" t="n">
        <v>101</v>
      </c>
      <c r="D5903" s="12" t="n">
        <v>1</v>
      </c>
      <c r="E5903" s="16" t="n">
        <v>1219</v>
      </c>
      <c r="F5903" s="12" t="n">
        <v>0</v>
      </c>
      <c r="G5903" s="12" t="str">
        <f aca="false">INDEX(Products!$C$2:$C$181,MATCH(C5903,Products!$A$2:$A$181,0))</f>
        <v>Beauty</v>
      </c>
      <c r="H5903" s="16" t="n">
        <f aca="false">INDEX(Products!$E$2:$E$181,MATCH(C5903,Products!$A$2:$A$181,0))</f>
        <v>690.96</v>
      </c>
      <c r="I5903" s="12" t="str">
        <f aca="false">INDEX(Orders!$G$2:$G$3525,MATCH(B5903,Orders!$A$2:$A$3525,0))</f>
        <v>Cancelled</v>
      </c>
      <c r="J5903" s="16" t="n">
        <f aca="false">D5903*E5903*(1-F5903/100)</f>
        <v>1219</v>
      </c>
      <c r="K5903" s="16" t="n">
        <f aca="false">D5903*H5903</f>
        <v>690.96</v>
      </c>
      <c r="L5903" s="16" t="n">
        <f aca="false">J5903-K5903</f>
        <v>528.04</v>
      </c>
    </row>
    <row r="5904" customFormat="false" ht="15" hidden="false" customHeight="false" outlineLevel="0" collapsed="false">
      <c r="A5904" s="12" t="n">
        <v>5903</v>
      </c>
      <c r="B5904" s="12" t="n">
        <v>3111</v>
      </c>
      <c r="C5904" s="12" t="n">
        <v>89</v>
      </c>
      <c r="D5904" s="12" t="n">
        <v>1</v>
      </c>
      <c r="E5904" s="16" t="n">
        <v>2179</v>
      </c>
      <c r="F5904" s="12" t="n">
        <v>5</v>
      </c>
      <c r="G5904" s="12" t="str">
        <f aca="false">INDEX(Products!$C$2:$C$181,MATCH(C5904,Products!$A$2:$A$181,0))</f>
        <v>Fashion</v>
      </c>
      <c r="H5904" s="16" t="n">
        <f aca="false">INDEX(Products!$E$2:$E$181,MATCH(C5904,Products!$A$2:$A$181,0))</f>
        <v>1366.99</v>
      </c>
      <c r="I5904" s="12" t="str">
        <f aca="false">INDEX(Orders!$G$2:$G$3525,MATCH(B5904,Orders!$A$2:$A$3525,0))</f>
        <v>Cancelled</v>
      </c>
      <c r="J5904" s="16" t="n">
        <f aca="false">D5904*E5904*(1-F5904/100)</f>
        <v>2070.05</v>
      </c>
      <c r="K5904" s="16" t="n">
        <f aca="false">D5904*H5904</f>
        <v>1366.99</v>
      </c>
      <c r="L5904" s="16" t="n">
        <f aca="false">J5904-K5904</f>
        <v>703.06</v>
      </c>
    </row>
    <row r="5905" customFormat="false" ht="15" hidden="false" customHeight="false" outlineLevel="0" collapsed="false">
      <c r="A5905" s="12" t="n">
        <v>5904</v>
      </c>
      <c r="B5905" s="12" t="n">
        <v>3112</v>
      </c>
      <c r="C5905" s="12" t="n">
        <v>147</v>
      </c>
      <c r="D5905" s="12" t="n">
        <v>2</v>
      </c>
      <c r="E5905" s="16" t="n">
        <v>3339</v>
      </c>
      <c r="F5905" s="12" t="n">
        <v>0</v>
      </c>
      <c r="G5905" s="12" t="str">
        <f aca="false">INDEX(Products!$C$2:$C$181,MATCH(C5905,Products!$A$2:$A$181,0))</f>
        <v>Sports &amp; Fitness</v>
      </c>
      <c r="H5905" s="16" t="n">
        <f aca="false">INDEX(Products!$E$2:$E$181,MATCH(C5905,Products!$A$2:$A$181,0))</f>
        <v>2076.99</v>
      </c>
      <c r="I5905" s="12" t="str">
        <f aca="false">INDEX(Orders!$G$2:$G$3525,MATCH(B5905,Orders!$A$2:$A$3525,0))</f>
        <v>Delivered</v>
      </c>
      <c r="J5905" s="16" t="n">
        <f aca="false">D5905*E5905*(1-F5905/100)</f>
        <v>6678</v>
      </c>
      <c r="K5905" s="16" t="n">
        <f aca="false">D5905*H5905</f>
        <v>4153.98</v>
      </c>
      <c r="L5905" s="16" t="n">
        <f aca="false">J5905-K5905</f>
        <v>2524.02</v>
      </c>
    </row>
    <row r="5906" customFormat="false" ht="15" hidden="false" customHeight="false" outlineLevel="0" collapsed="false">
      <c r="A5906" s="12" t="n">
        <v>5905</v>
      </c>
      <c r="B5906" s="12" t="n">
        <v>3113</v>
      </c>
      <c r="C5906" s="12" t="n">
        <v>53</v>
      </c>
      <c r="D5906" s="12" t="n">
        <v>3</v>
      </c>
      <c r="E5906" s="16" t="n">
        <v>4579</v>
      </c>
      <c r="F5906" s="12" t="n">
        <v>0</v>
      </c>
      <c r="G5906" s="12" t="str">
        <f aca="false">INDEX(Products!$C$2:$C$181,MATCH(C5906,Products!$A$2:$A$181,0))</f>
        <v>Home &amp; Kitchen</v>
      </c>
      <c r="H5906" s="16" t="n">
        <f aca="false">INDEX(Products!$E$2:$E$181,MATCH(C5906,Products!$A$2:$A$181,0))</f>
        <v>2746.75</v>
      </c>
      <c r="I5906" s="12" t="str">
        <f aca="false">INDEX(Orders!$G$2:$G$3525,MATCH(B5906,Orders!$A$2:$A$3525,0))</f>
        <v>Cancelled</v>
      </c>
      <c r="J5906" s="16" t="n">
        <f aca="false">D5906*E5906*(1-F5906/100)</f>
        <v>13737</v>
      </c>
      <c r="K5906" s="16" t="n">
        <f aca="false">D5906*H5906</f>
        <v>8240.25</v>
      </c>
      <c r="L5906" s="16" t="n">
        <f aca="false">J5906-K5906</f>
        <v>5496.75</v>
      </c>
    </row>
    <row r="5907" customFormat="false" ht="15" hidden="false" customHeight="false" outlineLevel="0" collapsed="false">
      <c r="A5907" s="12" t="n">
        <v>5906</v>
      </c>
      <c r="B5907" s="12" t="n">
        <v>3114</v>
      </c>
      <c r="C5907" s="12" t="n">
        <v>155</v>
      </c>
      <c r="D5907" s="12" t="n">
        <v>2</v>
      </c>
      <c r="E5907" s="16" t="n">
        <v>749</v>
      </c>
      <c r="F5907" s="12" t="n">
        <v>0</v>
      </c>
      <c r="G5907" s="12" t="str">
        <f aca="false">INDEX(Products!$C$2:$C$181,MATCH(C5907,Products!$A$2:$A$181,0))</f>
        <v>Books &amp; Stationery</v>
      </c>
      <c r="H5907" s="16" t="n">
        <f aca="false">INDEX(Products!$E$2:$E$181,MATCH(C5907,Products!$A$2:$A$181,0))</f>
        <v>452.52</v>
      </c>
      <c r="I5907" s="12" t="str">
        <f aca="false">INDEX(Orders!$G$2:$G$3525,MATCH(B5907,Orders!$A$2:$A$3525,0))</f>
        <v>Delivered</v>
      </c>
      <c r="J5907" s="16" t="n">
        <f aca="false">D5907*E5907*(1-F5907/100)</f>
        <v>1498</v>
      </c>
      <c r="K5907" s="16" t="n">
        <f aca="false">D5907*H5907</f>
        <v>905.04</v>
      </c>
      <c r="L5907" s="16" t="n">
        <f aca="false">J5907-K5907</f>
        <v>592.96</v>
      </c>
    </row>
    <row r="5908" customFormat="false" ht="15" hidden="false" customHeight="false" outlineLevel="0" collapsed="false">
      <c r="A5908" s="12" t="n">
        <v>5907</v>
      </c>
      <c r="B5908" s="12" t="n">
        <v>3115</v>
      </c>
      <c r="C5908" s="12" t="n">
        <v>103</v>
      </c>
      <c r="D5908" s="12" t="n">
        <v>1</v>
      </c>
      <c r="E5908" s="16" t="n">
        <v>1159</v>
      </c>
      <c r="F5908" s="12" t="n">
        <v>15</v>
      </c>
      <c r="G5908" s="12" t="str">
        <f aca="false">INDEX(Products!$C$2:$C$181,MATCH(C5908,Products!$A$2:$A$181,0))</f>
        <v>Beauty</v>
      </c>
      <c r="H5908" s="16" t="n">
        <f aca="false">INDEX(Products!$E$2:$E$181,MATCH(C5908,Products!$A$2:$A$181,0))</f>
        <v>639.58</v>
      </c>
      <c r="I5908" s="12" t="str">
        <f aca="false">INDEX(Orders!$G$2:$G$3525,MATCH(B5908,Orders!$A$2:$A$3525,0))</f>
        <v>Cancelled</v>
      </c>
      <c r="J5908" s="16" t="n">
        <f aca="false">D5908*E5908*(1-F5908/100)</f>
        <v>985.15</v>
      </c>
      <c r="K5908" s="16" t="n">
        <f aca="false">D5908*H5908</f>
        <v>639.58</v>
      </c>
      <c r="L5908" s="16" t="n">
        <f aca="false">J5908-K5908</f>
        <v>345.57</v>
      </c>
    </row>
    <row r="5909" customFormat="false" ht="15" hidden="false" customHeight="false" outlineLevel="0" collapsed="false">
      <c r="A5909" s="12" t="n">
        <v>5908</v>
      </c>
      <c r="B5909" s="12" t="n">
        <v>3115</v>
      </c>
      <c r="C5909" s="12" t="n">
        <v>163</v>
      </c>
      <c r="D5909" s="12" t="n">
        <v>1</v>
      </c>
      <c r="E5909" s="16" t="n">
        <v>869</v>
      </c>
      <c r="F5909" s="12" t="n">
        <v>10</v>
      </c>
      <c r="G5909" s="12" t="str">
        <f aca="false">INDEX(Products!$C$2:$C$181,MATCH(C5909,Products!$A$2:$A$181,0))</f>
        <v>Books &amp; Stationery</v>
      </c>
      <c r="H5909" s="16" t="n">
        <f aca="false">INDEX(Products!$E$2:$E$181,MATCH(C5909,Products!$A$2:$A$181,0))</f>
        <v>606.2</v>
      </c>
      <c r="I5909" s="12" t="str">
        <f aca="false">INDEX(Orders!$G$2:$G$3525,MATCH(B5909,Orders!$A$2:$A$3525,0))</f>
        <v>Cancelled</v>
      </c>
      <c r="J5909" s="16" t="n">
        <f aca="false">D5909*E5909*(1-F5909/100)</f>
        <v>782.1</v>
      </c>
      <c r="K5909" s="16" t="n">
        <f aca="false">D5909*H5909</f>
        <v>606.2</v>
      </c>
      <c r="L5909" s="16" t="n">
        <f aca="false">J5909-K5909</f>
        <v>175.9</v>
      </c>
    </row>
    <row r="5910" customFormat="false" ht="15" hidden="false" customHeight="false" outlineLevel="0" collapsed="false">
      <c r="A5910" s="12" t="n">
        <v>5909</v>
      </c>
      <c r="B5910" s="12" t="n">
        <v>3115</v>
      </c>
      <c r="C5910" s="12" t="n">
        <v>147</v>
      </c>
      <c r="D5910" s="12" t="n">
        <v>1</v>
      </c>
      <c r="E5910" s="16" t="n">
        <v>3339</v>
      </c>
      <c r="F5910" s="12" t="n">
        <v>0</v>
      </c>
      <c r="G5910" s="12" t="str">
        <f aca="false">INDEX(Products!$C$2:$C$181,MATCH(C5910,Products!$A$2:$A$181,0))</f>
        <v>Sports &amp; Fitness</v>
      </c>
      <c r="H5910" s="16" t="n">
        <f aca="false">INDEX(Products!$E$2:$E$181,MATCH(C5910,Products!$A$2:$A$181,0))</f>
        <v>2076.99</v>
      </c>
      <c r="I5910" s="12" t="str">
        <f aca="false">INDEX(Orders!$G$2:$G$3525,MATCH(B5910,Orders!$A$2:$A$3525,0))</f>
        <v>Cancelled</v>
      </c>
      <c r="J5910" s="16" t="n">
        <f aca="false">D5910*E5910*(1-F5910/100)</f>
        <v>3339</v>
      </c>
      <c r="K5910" s="16" t="n">
        <f aca="false">D5910*H5910</f>
        <v>2076.99</v>
      </c>
      <c r="L5910" s="16" t="n">
        <f aca="false">J5910-K5910</f>
        <v>1262.01</v>
      </c>
    </row>
    <row r="5911" customFormat="false" ht="15" hidden="false" customHeight="false" outlineLevel="0" collapsed="false">
      <c r="A5911" s="12" t="n">
        <v>5910</v>
      </c>
      <c r="B5911" s="12" t="n">
        <v>3115</v>
      </c>
      <c r="C5911" s="12" t="n">
        <v>122</v>
      </c>
      <c r="D5911" s="12" t="n">
        <v>1</v>
      </c>
      <c r="E5911" s="16" t="n">
        <v>3689</v>
      </c>
      <c r="F5911" s="12" t="n">
        <v>0</v>
      </c>
      <c r="G5911" s="12" t="str">
        <f aca="false">INDEX(Products!$C$2:$C$181,MATCH(C5911,Products!$A$2:$A$181,0))</f>
        <v>Sports &amp; Fitness</v>
      </c>
      <c r="H5911" s="16" t="n">
        <f aca="false">INDEX(Products!$E$2:$E$181,MATCH(C5911,Products!$A$2:$A$181,0))</f>
        <v>2302.05</v>
      </c>
      <c r="I5911" s="12" t="str">
        <f aca="false">INDEX(Orders!$G$2:$G$3525,MATCH(B5911,Orders!$A$2:$A$3525,0))</f>
        <v>Cancelled</v>
      </c>
      <c r="J5911" s="16" t="n">
        <f aca="false">D5911*E5911*(1-F5911/100)</f>
        <v>3689</v>
      </c>
      <c r="K5911" s="16" t="n">
        <f aca="false">D5911*H5911</f>
        <v>2302.05</v>
      </c>
      <c r="L5911" s="16" t="n">
        <f aca="false">J5911-K5911</f>
        <v>1386.95</v>
      </c>
    </row>
    <row r="5912" customFormat="false" ht="15" hidden="false" customHeight="false" outlineLevel="0" collapsed="false">
      <c r="A5912" s="12" t="n">
        <v>5911</v>
      </c>
      <c r="B5912" s="12" t="n">
        <v>3116</v>
      </c>
      <c r="C5912" s="12" t="n">
        <v>33</v>
      </c>
      <c r="D5912" s="12" t="n">
        <v>1</v>
      </c>
      <c r="E5912" s="16" t="n">
        <v>1699</v>
      </c>
      <c r="F5912" s="12" t="n">
        <v>15</v>
      </c>
      <c r="G5912" s="12" t="str">
        <f aca="false">INDEX(Products!$C$2:$C$181,MATCH(C5912,Products!$A$2:$A$181,0))</f>
        <v>Home &amp; Kitchen</v>
      </c>
      <c r="H5912" s="16" t="n">
        <f aca="false">INDEX(Products!$E$2:$E$181,MATCH(C5912,Products!$A$2:$A$181,0))</f>
        <v>1118.86</v>
      </c>
      <c r="I5912" s="12" t="str">
        <f aca="false">INDEX(Orders!$G$2:$G$3525,MATCH(B5912,Orders!$A$2:$A$3525,0))</f>
        <v>Delivered</v>
      </c>
      <c r="J5912" s="16" t="n">
        <f aca="false">D5912*E5912*(1-F5912/100)</f>
        <v>1444.15</v>
      </c>
      <c r="K5912" s="16" t="n">
        <f aca="false">D5912*H5912</f>
        <v>1118.86</v>
      </c>
      <c r="L5912" s="16" t="n">
        <f aca="false">J5912-K5912</f>
        <v>325.29</v>
      </c>
    </row>
    <row r="5913" customFormat="false" ht="15" hidden="false" customHeight="false" outlineLevel="0" collapsed="false">
      <c r="A5913" s="12" t="n">
        <v>5912</v>
      </c>
      <c r="B5913" s="12" t="n">
        <v>3116</v>
      </c>
      <c r="C5913" s="12" t="n">
        <v>19</v>
      </c>
      <c r="D5913" s="12" t="n">
        <v>1</v>
      </c>
      <c r="E5913" s="16" t="n">
        <v>2389</v>
      </c>
      <c r="F5913" s="12" t="n">
        <v>0</v>
      </c>
      <c r="G5913" s="12" t="str">
        <f aca="false">INDEX(Products!$C$2:$C$181,MATCH(C5913,Products!$A$2:$A$181,0))</f>
        <v>Electronics</v>
      </c>
      <c r="H5913" s="16" t="n">
        <f aca="false">INDEX(Products!$E$2:$E$181,MATCH(C5913,Products!$A$2:$A$181,0))</f>
        <v>1360.62</v>
      </c>
      <c r="I5913" s="12" t="str">
        <f aca="false">INDEX(Orders!$G$2:$G$3525,MATCH(B5913,Orders!$A$2:$A$3525,0))</f>
        <v>Delivered</v>
      </c>
      <c r="J5913" s="16" t="n">
        <f aca="false">D5913*E5913*(1-F5913/100)</f>
        <v>2389</v>
      </c>
      <c r="K5913" s="16" t="n">
        <f aca="false">D5913*H5913</f>
        <v>1360.62</v>
      </c>
      <c r="L5913" s="16" t="n">
        <f aca="false">J5913-K5913</f>
        <v>1028.38</v>
      </c>
    </row>
    <row r="5914" customFormat="false" ht="15" hidden="false" customHeight="false" outlineLevel="0" collapsed="false">
      <c r="A5914" s="12" t="n">
        <v>5913</v>
      </c>
      <c r="B5914" s="12" t="n">
        <v>3116</v>
      </c>
      <c r="C5914" s="12" t="n">
        <v>165</v>
      </c>
      <c r="D5914" s="12" t="n">
        <v>1</v>
      </c>
      <c r="E5914" s="16" t="n">
        <v>449</v>
      </c>
      <c r="F5914" s="12" t="n">
        <v>10</v>
      </c>
      <c r="G5914" s="12" t="str">
        <f aca="false">INDEX(Products!$C$2:$C$181,MATCH(C5914,Products!$A$2:$A$181,0))</f>
        <v>Books &amp; Stationery</v>
      </c>
      <c r="H5914" s="16" t="n">
        <f aca="false">INDEX(Products!$E$2:$E$181,MATCH(C5914,Products!$A$2:$A$181,0))</f>
        <v>269.2</v>
      </c>
      <c r="I5914" s="12" t="str">
        <f aca="false">INDEX(Orders!$G$2:$G$3525,MATCH(B5914,Orders!$A$2:$A$3525,0))</f>
        <v>Delivered</v>
      </c>
      <c r="J5914" s="16" t="n">
        <f aca="false">D5914*E5914*(1-F5914/100)</f>
        <v>404.1</v>
      </c>
      <c r="K5914" s="16" t="n">
        <f aca="false">D5914*H5914</f>
        <v>269.2</v>
      </c>
      <c r="L5914" s="16" t="n">
        <f aca="false">J5914-K5914</f>
        <v>134.9</v>
      </c>
    </row>
    <row r="5915" customFormat="false" ht="15" hidden="false" customHeight="false" outlineLevel="0" collapsed="false">
      <c r="A5915" s="12" t="n">
        <v>5914</v>
      </c>
      <c r="B5915" s="12" t="n">
        <v>3117</v>
      </c>
      <c r="C5915" s="12" t="n">
        <v>173</v>
      </c>
      <c r="D5915" s="12" t="n">
        <v>1</v>
      </c>
      <c r="E5915" s="16" t="n">
        <v>429</v>
      </c>
      <c r="F5915" s="12" t="n">
        <v>20</v>
      </c>
      <c r="G5915" s="12" t="str">
        <f aca="false">INDEX(Products!$C$2:$C$181,MATCH(C5915,Products!$A$2:$A$181,0))</f>
        <v>Books &amp; Stationery</v>
      </c>
      <c r="H5915" s="16" t="n">
        <f aca="false">INDEX(Products!$E$2:$E$181,MATCH(C5915,Products!$A$2:$A$181,0))</f>
        <v>288.79</v>
      </c>
      <c r="I5915" s="12" t="str">
        <f aca="false">INDEX(Orders!$G$2:$G$3525,MATCH(B5915,Orders!$A$2:$A$3525,0))</f>
        <v>Delivered</v>
      </c>
      <c r="J5915" s="16" t="n">
        <f aca="false">D5915*E5915*(1-F5915/100)</f>
        <v>343.2</v>
      </c>
      <c r="K5915" s="16" t="n">
        <f aca="false">D5915*H5915</f>
        <v>288.79</v>
      </c>
      <c r="L5915" s="16" t="n">
        <f aca="false">J5915-K5915</f>
        <v>54.41</v>
      </c>
    </row>
    <row r="5916" customFormat="false" ht="15" hidden="false" customHeight="false" outlineLevel="0" collapsed="false">
      <c r="A5916" s="12" t="n">
        <v>5915</v>
      </c>
      <c r="B5916" s="12" t="n">
        <v>3118</v>
      </c>
      <c r="C5916" s="12" t="n">
        <v>139</v>
      </c>
      <c r="D5916" s="12" t="n">
        <v>1</v>
      </c>
      <c r="E5916" s="16" t="n">
        <v>3249</v>
      </c>
      <c r="F5916" s="12" t="n">
        <v>0</v>
      </c>
      <c r="G5916" s="12" t="str">
        <f aca="false">INDEX(Products!$C$2:$C$181,MATCH(C5916,Products!$A$2:$A$181,0))</f>
        <v>Sports &amp; Fitness</v>
      </c>
      <c r="H5916" s="16" t="n">
        <f aca="false">INDEX(Products!$E$2:$E$181,MATCH(C5916,Products!$A$2:$A$181,0))</f>
        <v>2209.3</v>
      </c>
      <c r="I5916" s="12" t="str">
        <f aca="false">INDEX(Orders!$G$2:$G$3525,MATCH(B5916,Orders!$A$2:$A$3525,0))</f>
        <v>Returned</v>
      </c>
      <c r="J5916" s="16" t="n">
        <f aca="false">D5916*E5916*(1-F5916/100)</f>
        <v>3249</v>
      </c>
      <c r="K5916" s="16" t="n">
        <f aca="false">D5916*H5916</f>
        <v>2209.3</v>
      </c>
      <c r="L5916" s="16" t="n">
        <f aca="false">J5916-K5916</f>
        <v>1039.7</v>
      </c>
    </row>
    <row r="5917" customFormat="false" ht="15" hidden="false" customHeight="false" outlineLevel="0" collapsed="false">
      <c r="A5917" s="12" t="n">
        <v>5916</v>
      </c>
      <c r="B5917" s="12" t="n">
        <v>3118</v>
      </c>
      <c r="C5917" s="12" t="n">
        <v>94</v>
      </c>
      <c r="D5917" s="12" t="n">
        <v>1</v>
      </c>
      <c r="E5917" s="16" t="n">
        <v>1509</v>
      </c>
      <c r="F5917" s="12" t="n">
        <v>0</v>
      </c>
      <c r="G5917" s="12" t="str">
        <f aca="false">INDEX(Products!$C$2:$C$181,MATCH(C5917,Products!$A$2:$A$181,0))</f>
        <v>Beauty</v>
      </c>
      <c r="H5917" s="16" t="n">
        <f aca="false">INDEX(Products!$E$2:$E$181,MATCH(C5917,Products!$A$2:$A$181,0))</f>
        <v>997.51</v>
      </c>
      <c r="I5917" s="12" t="str">
        <f aca="false">INDEX(Orders!$G$2:$G$3525,MATCH(B5917,Orders!$A$2:$A$3525,0))</f>
        <v>Returned</v>
      </c>
      <c r="J5917" s="16" t="n">
        <f aca="false">D5917*E5917*(1-F5917/100)</f>
        <v>1509</v>
      </c>
      <c r="K5917" s="16" t="n">
        <f aca="false">D5917*H5917</f>
        <v>997.51</v>
      </c>
      <c r="L5917" s="16" t="n">
        <f aca="false">J5917-K5917</f>
        <v>511.49</v>
      </c>
    </row>
    <row r="5918" customFormat="false" ht="15" hidden="false" customHeight="false" outlineLevel="0" collapsed="false">
      <c r="A5918" s="12" t="n">
        <v>5917</v>
      </c>
      <c r="B5918" s="12" t="n">
        <v>3119</v>
      </c>
      <c r="C5918" s="12" t="n">
        <v>29</v>
      </c>
      <c r="D5918" s="12" t="n">
        <v>1</v>
      </c>
      <c r="E5918" s="16" t="n">
        <v>1269</v>
      </c>
      <c r="F5918" s="12" t="n">
        <v>5</v>
      </c>
      <c r="G5918" s="12" t="str">
        <f aca="false">INDEX(Products!$C$2:$C$181,MATCH(C5918,Products!$A$2:$A$181,0))</f>
        <v>Electronics</v>
      </c>
      <c r="H5918" s="16" t="n">
        <f aca="false">INDEX(Products!$E$2:$E$181,MATCH(C5918,Products!$A$2:$A$181,0))</f>
        <v>747.69</v>
      </c>
      <c r="I5918" s="12" t="str">
        <f aca="false">INDEX(Orders!$G$2:$G$3525,MATCH(B5918,Orders!$A$2:$A$3525,0))</f>
        <v>Delivered</v>
      </c>
      <c r="J5918" s="16" t="n">
        <f aca="false">D5918*E5918*(1-F5918/100)</f>
        <v>1205.55</v>
      </c>
      <c r="K5918" s="16" t="n">
        <f aca="false">D5918*H5918</f>
        <v>747.69</v>
      </c>
      <c r="L5918" s="16" t="n">
        <f aca="false">J5918-K5918</f>
        <v>457.86</v>
      </c>
    </row>
    <row r="5919" customFormat="false" ht="15" hidden="false" customHeight="false" outlineLevel="0" collapsed="false">
      <c r="A5919" s="12" t="n">
        <v>5918</v>
      </c>
      <c r="B5919" s="12" t="n">
        <v>3120</v>
      </c>
      <c r="C5919" s="12" t="n">
        <v>156</v>
      </c>
      <c r="D5919" s="12" t="n">
        <v>1</v>
      </c>
      <c r="E5919" s="16" t="n">
        <v>459</v>
      </c>
      <c r="F5919" s="12" t="n">
        <v>5</v>
      </c>
      <c r="G5919" s="12" t="str">
        <f aca="false">INDEX(Products!$C$2:$C$181,MATCH(C5919,Products!$A$2:$A$181,0))</f>
        <v>Books &amp; Stationery</v>
      </c>
      <c r="H5919" s="16" t="n">
        <f aca="false">INDEX(Products!$E$2:$E$181,MATCH(C5919,Products!$A$2:$A$181,0))</f>
        <v>259.65</v>
      </c>
      <c r="I5919" s="12" t="str">
        <f aca="false">INDEX(Orders!$G$2:$G$3525,MATCH(B5919,Orders!$A$2:$A$3525,0))</f>
        <v>Delivered</v>
      </c>
      <c r="J5919" s="16" t="n">
        <f aca="false">D5919*E5919*(1-F5919/100)</f>
        <v>436.05</v>
      </c>
      <c r="K5919" s="16" t="n">
        <f aca="false">D5919*H5919</f>
        <v>259.65</v>
      </c>
      <c r="L5919" s="16" t="n">
        <f aca="false">J5919-K5919</f>
        <v>176.4</v>
      </c>
    </row>
    <row r="5920" customFormat="false" ht="15" hidden="false" customHeight="false" outlineLevel="0" collapsed="false">
      <c r="A5920" s="12" t="n">
        <v>5919</v>
      </c>
      <c r="B5920" s="12" t="n">
        <v>3120</v>
      </c>
      <c r="C5920" s="12" t="n">
        <v>27</v>
      </c>
      <c r="D5920" s="12" t="n">
        <v>1</v>
      </c>
      <c r="E5920" s="16" t="n">
        <v>5699</v>
      </c>
      <c r="F5920" s="12" t="n">
        <v>0</v>
      </c>
      <c r="G5920" s="12" t="str">
        <f aca="false">INDEX(Products!$C$2:$C$181,MATCH(C5920,Products!$A$2:$A$181,0))</f>
        <v>Electronics</v>
      </c>
      <c r="H5920" s="16" t="n">
        <f aca="false">INDEX(Products!$E$2:$E$181,MATCH(C5920,Products!$A$2:$A$181,0))</f>
        <v>4154.37</v>
      </c>
      <c r="I5920" s="12" t="str">
        <f aca="false">INDEX(Orders!$G$2:$G$3525,MATCH(B5920,Orders!$A$2:$A$3525,0))</f>
        <v>Delivered</v>
      </c>
      <c r="J5920" s="16" t="n">
        <f aca="false">D5920*E5920*(1-F5920/100)</f>
        <v>5699</v>
      </c>
      <c r="K5920" s="16" t="n">
        <f aca="false">D5920*H5920</f>
        <v>4154.37</v>
      </c>
      <c r="L5920" s="16" t="n">
        <f aca="false">J5920-K5920</f>
        <v>1544.63</v>
      </c>
    </row>
    <row r="5921" customFormat="false" ht="15" hidden="false" customHeight="false" outlineLevel="0" collapsed="false">
      <c r="A5921" s="12" t="n">
        <v>5920</v>
      </c>
      <c r="B5921" s="12" t="n">
        <v>3120</v>
      </c>
      <c r="C5921" s="12" t="n">
        <v>94</v>
      </c>
      <c r="D5921" s="12" t="n">
        <v>1</v>
      </c>
      <c r="E5921" s="16" t="n">
        <v>1509</v>
      </c>
      <c r="F5921" s="12" t="n">
        <v>5</v>
      </c>
      <c r="G5921" s="12" t="str">
        <f aca="false">INDEX(Products!$C$2:$C$181,MATCH(C5921,Products!$A$2:$A$181,0))</f>
        <v>Beauty</v>
      </c>
      <c r="H5921" s="16" t="n">
        <f aca="false">INDEX(Products!$E$2:$E$181,MATCH(C5921,Products!$A$2:$A$181,0))</f>
        <v>997.51</v>
      </c>
      <c r="I5921" s="12" t="str">
        <f aca="false">INDEX(Orders!$G$2:$G$3525,MATCH(B5921,Orders!$A$2:$A$3525,0))</f>
        <v>Delivered</v>
      </c>
      <c r="J5921" s="16" t="n">
        <f aca="false">D5921*E5921*(1-F5921/100)</f>
        <v>1433.55</v>
      </c>
      <c r="K5921" s="16" t="n">
        <f aca="false">D5921*H5921</f>
        <v>997.51</v>
      </c>
      <c r="L5921" s="16" t="n">
        <f aca="false">J5921-K5921</f>
        <v>436.04</v>
      </c>
    </row>
    <row r="5922" customFormat="false" ht="15" hidden="false" customHeight="false" outlineLevel="0" collapsed="false">
      <c r="A5922" s="12" t="n">
        <v>5921</v>
      </c>
      <c r="B5922" s="12" t="n">
        <v>3121</v>
      </c>
      <c r="C5922" s="12" t="n">
        <v>154</v>
      </c>
      <c r="D5922" s="12" t="n">
        <v>1</v>
      </c>
      <c r="E5922" s="16" t="n">
        <v>519</v>
      </c>
      <c r="F5922" s="12" t="n">
        <v>0</v>
      </c>
      <c r="G5922" s="12" t="str">
        <f aca="false">INDEX(Products!$C$2:$C$181,MATCH(C5922,Products!$A$2:$A$181,0))</f>
        <v>Books &amp; Stationery</v>
      </c>
      <c r="H5922" s="16" t="n">
        <f aca="false">INDEX(Products!$E$2:$E$181,MATCH(C5922,Products!$A$2:$A$181,0))</f>
        <v>318.97</v>
      </c>
      <c r="I5922" s="12" t="str">
        <f aca="false">INDEX(Orders!$G$2:$G$3525,MATCH(B5922,Orders!$A$2:$A$3525,0))</f>
        <v>Delivered</v>
      </c>
      <c r="J5922" s="16" t="n">
        <f aca="false">D5922*E5922*(1-F5922/100)</f>
        <v>519</v>
      </c>
      <c r="K5922" s="16" t="n">
        <f aca="false">D5922*H5922</f>
        <v>318.97</v>
      </c>
      <c r="L5922" s="16" t="n">
        <f aca="false">J5922-K5922</f>
        <v>200.03</v>
      </c>
    </row>
    <row r="5923" customFormat="false" ht="15" hidden="false" customHeight="false" outlineLevel="0" collapsed="false">
      <c r="A5923" s="12" t="n">
        <v>5922</v>
      </c>
      <c r="B5923" s="12" t="n">
        <v>3121</v>
      </c>
      <c r="C5923" s="12" t="n">
        <v>42</v>
      </c>
      <c r="D5923" s="12" t="n">
        <v>1</v>
      </c>
      <c r="E5923" s="16" t="n">
        <v>1929</v>
      </c>
      <c r="F5923" s="12" t="n">
        <v>0</v>
      </c>
      <c r="G5923" s="12" t="str">
        <f aca="false">INDEX(Products!$C$2:$C$181,MATCH(C5923,Products!$A$2:$A$181,0))</f>
        <v>Home &amp; Kitchen</v>
      </c>
      <c r="H5923" s="16" t="n">
        <f aca="false">INDEX(Products!$E$2:$E$181,MATCH(C5923,Products!$A$2:$A$181,0))</f>
        <v>1085.47</v>
      </c>
      <c r="I5923" s="12" t="str">
        <f aca="false">INDEX(Orders!$G$2:$G$3525,MATCH(B5923,Orders!$A$2:$A$3525,0))</f>
        <v>Delivered</v>
      </c>
      <c r="J5923" s="16" t="n">
        <f aca="false">D5923*E5923*(1-F5923/100)</f>
        <v>1929</v>
      </c>
      <c r="K5923" s="16" t="n">
        <f aca="false">D5923*H5923</f>
        <v>1085.47</v>
      </c>
      <c r="L5923" s="16" t="n">
        <f aca="false">J5923-K5923</f>
        <v>843.53</v>
      </c>
    </row>
    <row r="5924" customFormat="false" ht="15" hidden="false" customHeight="false" outlineLevel="0" collapsed="false">
      <c r="A5924" s="12" t="n">
        <v>5923</v>
      </c>
      <c r="B5924" s="12" t="n">
        <v>3121</v>
      </c>
      <c r="C5924" s="12" t="n">
        <v>2</v>
      </c>
      <c r="D5924" s="12" t="n">
        <v>1</v>
      </c>
      <c r="E5924" s="16" t="n">
        <v>4619</v>
      </c>
      <c r="F5924" s="12" t="n">
        <v>0</v>
      </c>
      <c r="G5924" s="12" t="str">
        <f aca="false">INDEX(Products!$C$2:$C$181,MATCH(C5924,Products!$A$2:$A$181,0))</f>
        <v>Electronics</v>
      </c>
      <c r="H5924" s="16" t="n">
        <f aca="false">INDEX(Products!$E$2:$E$181,MATCH(C5924,Products!$A$2:$A$181,0))</f>
        <v>3093.49</v>
      </c>
      <c r="I5924" s="12" t="str">
        <f aca="false">INDEX(Orders!$G$2:$G$3525,MATCH(B5924,Orders!$A$2:$A$3525,0))</f>
        <v>Delivered</v>
      </c>
      <c r="J5924" s="16" t="n">
        <f aca="false">D5924*E5924*(1-F5924/100)</f>
        <v>4619</v>
      </c>
      <c r="K5924" s="16" t="n">
        <f aca="false">D5924*H5924</f>
        <v>3093.49</v>
      </c>
      <c r="L5924" s="16" t="n">
        <f aca="false">J5924-K5924</f>
        <v>1525.51</v>
      </c>
    </row>
    <row r="5925" customFormat="false" ht="15" hidden="false" customHeight="false" outlineLevel="0" collapsed="false">
      <c r="A5925" s="12" t="n">
        <v>5924</v>
      </c>
      <c r="B5925" s="12" t="n">
        <v>3122</v>
      </c>
      <c r="C5925" s="12" t="n">
        <v>176</v>
      </c>
      <c r="D5925" s="12" t="n">
        <v>3</v>
      </c>
      <c r="E5925" s="16" t="n">
        <v>509</v>
      </c>
      <c r="F5925" s="12" t="n">
        <v>10</v>
      </c>
      <c r="G5925" s="12" t="str">
        <f aca="false">INDEX(Products!$C$2:$C$181,MATCH(C5925,Products!$A$2:$A$181,0))</f>
        <v>Books &amp; Stationery</v>
      </c>
      <c r="H5925" s="16" t="n">
        <f aca="false">INDEX(Products!$E$2:$E$181,MATCH(C5925,Products!$A$2:$A$181,0))</f>
        <v>367.14</v>
      </c>
      <c r="I5925" s="12" t="str">
        <f aca="false">INDEX(Orders!$G$2:$G$3525,MATCH(B5925,Orders!$A$2:$A$3525,0))</f>
        <v>Delivered</v>
      </c>
      <c r="J5925" s="16" t="n">
        <f aca="false">D5925*E5925*(1-F5925/100)</f>
        <v>1374.3</v>
      </c>
      <c r="K5925" s="16" t="n">
        <f aca="false">D5925*H5925</f>
        <v>1101.42</v>
      </c>
      <c r="L5925" s="16" t="n">
        <f aca="false">J5925-K5925</f>
        <v>272.88</v>
      </c>
    </row>
    <row r="5926" customFormat="false" ht="15" hidden="false" customHeight="false" outlineLevel="0" collapsed="false">
      <c r="A5926" s="12" t="n">
        <v>5925</v>
      </c>
      <c r="B5926" s="12" t="n">
        <v>3122</v>
      </c>
      <c r="C5926" s="12" t="n">
        <v>134</v>
      </c>
      <c r="D5926" s="12" t="n">
        <v>1</v>
      </c>
      <c r="E5926" s="16" t="n">
        <v>2869</v>
      </c>
      <c r="F5926" s="12" t="n">
        <v>20</v>
      </c>
      <c r="G5926" s="12" t="str">
        <f aca="false">INDEX(Products!$C$2:$C$181,MATCH(C5926,Products!$A$2:$A$181,0))</f>
        <v>Sports &amp; Fitness</v>
      </c>
      <c r="H5926" s="16" t="n">
        <f aca="false">INDEX(Products!$E$2:$E$181,MATCH(C5926,Products!$A$2:$A$181,0))</f>
        <v>1981.04</v>
      </c>
      <c r="I5926" s="12" t="str">
        <f aca="false">INDEX(Orders!$G$2:$G$3525,MATCH(B5926,Orders!$A$2:$A$3525,0))</f>
        <v>Delivered</v>
      </c>
      <c r="J5926" s="16" t="n">
        <f aca="false">D5926*E5926*(1-F5926/100)</f>
        <v>2295.2</v>
      </c>
      <c r="K5926" s="16" t="n">
        <f aca="false">D5926*H5926</f>
        <v>1981.04</v>
      </c>
      <c r="L5926" s="16" t="n">
        <f aca="false">J5926-K5926</f>
        <v>314.16</v>
      </c>
    </row>
    <row r="5927" customFormat="false" ht="15" hidden="false" customHeight="false" outlineLevel="0" collapsed="false">
      <c r="A5927" s="12" t="n">
        <v>5926</v>
      </c>
      <c r="B5927" s="12" t="n">
        <v>3122</v>
      </c>
      <c r="C5927" s="12" t="n">
        <v>145</v>
      </c>
      <c r="D5927" s="12" t="n">
        <v>2</v>
      </c>
      <c r="E5927" s="16" t="n">
        <v>1329</v>
      </c>
      <c r="F5927" s="12" t="n">
        <v>0</v>
      </c>
      <c r="G5927" s="12" t="str">
        <f aca="false">INDEX(Products!$C$2:$C$181,MATCH(C5927,Products!$A$2:$A$181,0))</f>
        <v>Sports &amp; Fitness</v>
      </c>
      <c r="H5927" s="16" t="n">
        <f aca="false">INDEX(Products!$E$2:$E$181,MATCH(C5927,Products!$A$2:$A$181,0))</f>
        <v>887.99</v>
      </c>
      <c r="I5927" s="12" t="str">
        <f aca="false">INDEX(Orders!$G$2:$G$3525,MATCH(B5927,Orders!$A$2:$A$3525,0))</f>
        <v>Delivered</v>
      </c>
      <c r="J5927" s="16" t="n">
        <f aca="false">D5927*E5927*(1-F5927/100)</f>
        <v>2658</v>
      </c>
      <c r="K5927" s="16" t="n">
        <f aca="false">D5927*H5927</f>
        <v>1775.98</v>
      </c>
      <c r="L5927" s="16" t="n">
        <f aca="false">J5927-K5927</f>
        <v>882.02</v>
      </c>
    </row>
    <row r="5928" customFormat="false" ht="15" hidden="false" customHeight="false" outlineLevel="0" collapsed="false">
      <c r="A5928" s="12" t="n">
        <v>5927</v>
      </c>
      <c r="B5928" s="12" t="n">
        <v>3123</v>
      </c>
      <c r="C5928" s="12" t="n">
        <v>72</v>
      </c>
      <c r="D5928" s="12" t="n">
        <v>1</v>
      </c>
      <c r="E5928" s="16" t="n">
        <v>1649</v>
      </c>
      <c r="F5928" s="12" t="n">
        <v>5</v>
      </c>
      <c r="G5928" s="12" t="str">
        <f aca="false">INDEX(Products!$C$2:$C$181,MATCH(C5928,Products!$A$2:$A$181,0))</f>
        <v>Fashion</v>
      </c>
      <c r="H5928" s="16" t="n">
        <f aca="false">INDEX(Products!$E$2:$E$181,MATCH(C5928,Products!$A$2:$A$181,0))</f>
        <v>1006.18</v>
      </c>
      <c r="I5928" s="12" t="str">
        <f aca="false">INDEX(Orders!$G$2:$G$3525,MATCH(B5928,Orders!$A$2:$A$3525,0))</f>
        <v>Cancelled</v>
      </c>
      <c r="J5928" s="16" t="n">
        <f aca="false">D5928*E5928*(1-F5928/100)</f>
        <v>1566.55</v>
      </c>
      <c r="K5928" s="16" t="n">
        <f aca="false">D5928*H5928</f>
        <v>1006.18</v>
      </c>
      <c r="L5928" s="16" t="n">
        <f aca="false">J5928-K5928</f>
        <v>560.37</v>
      </c>
    </row>
    <row r="5929" customFormat="false" ht="15" hidden="false" customHeight="false" outlineLevel="0" collapsed="false">
      <c r="A5929" s="12" t="n">
        <v>5928</v>
      </c>
      <c r="B5929" s="12" t="n">
        <v>3124</v>
      </c>
      <c r="C5929" s="12" t="n">
        <v>45</v>
      </c>
      <c r="D5929" s="12" t="n">
        <v>1</v>
      </c>
      <c r="E5929" s="16" t="n">
        <v>4489</v>
      </c>
      <c r="F5929" s="12" t="n">
        <v>5</v>
      </c>
      <c r="G5929" s="12" t="str">
        <f aca="false">INDEX(Products!$C$2:$C$181,MATCH(C5929,Products!$A$2:$A$181,0))</f>
        <v>Home &amp; Kitchen</v>
      </c>
      <c r="H5929" s="16" t="n">
        <f aca="false">INDEX(Products!$E$2:$E$181,MATCH(C5929,Products!$A$2:$A$181,0))</f>
        <v>2892.9</v>
      </c>
      <c r="I5929" s="12" t="str">
        <f aca="false">INDEX(Orders!$G$2:$G$3525,MATCH(B5929,Orders!$A$2:$A$3525,0))</f>
        <v>Delivered</v>
      </c>
      <c r="J5929" s="16" t="n">
        <f aca="false">D5929*E5929*(1-F5929/100)</f>
        <v>4264.55</v>
      </c>
      <c r="K5929" s="16" t="n">
        <f aca="false">D5929*H5929</f>
        <v>2892.9</v>
      </c>
      <c r="L5929" s="16" t="n">
        <f aca="false">J5929-K5929</f>
        <v>1371.65</v>
      </c>
    </row>
    <row r="5930" customFormat="false" ht="15" hidden="false" customHeight="false" outlineLevel="0" collapsed="false">
      <c r="A5930" s="12" t="n">
        <v>5929</v>
      </c>
      <c r="B5930" s="12" t="n">
        <v>3124</v>
      </c>
      <c r="C5930" s="12" t="n">
        <v>176</v>
      </c>
      <c r="D5930" s="12" t="n">
        <v>1</v>
      </c>
      <c r="E5930" s="16" t="n">
        <v>509</v>
      </c>
      <c r="F5930" s="12" t="n">
        <v>0</v>
      </c>
      <c r="G5930" s="12" t="str">
        <f aca="false">INDEX(Products!$C$2:$C$181,MATCH(C5930,Products!$A$2:$A$181,0))</f>
        <v>Books &amp; Stationery</v>
      </c>
      <c r="H5930" s="16" t="n">
        <f aca="false">INDEX(Products!$E$2:$E$181,MATCH(C5930,Products!$A$2:$A$181,0))</f>
        <v>367.14</v>
      </c>
      <c r="I5930" s="12" t="str">
        <f aca="false">INDEX(Orders!$G$2:$G$3525,MATCH(B5930,Orders!$A$2:$A$3525,0))</f>
        <v>Delivered</v>
      </c>
      <c r="J5930" s="16" t="n">
        <f aca="false">D5930*E5930*(1-F5930/100)</f>
        <v>509</v>
      </c>
      <c r="K5930" s="16" t="n">
        <f aca="false">D5930*H5930</f>
        <v>367.14</v>
      </c>
      <c r="L5930" s="16" t="n">
        <f aca="false">J5930-K5930</f>
        <v>141.86</v>
      </c>
    </row>
    <row r="5931" customFormat="false" ht="15" hidden="false" customHeight="false" outlineLevel="0" collapsed="false">
      <c r="A5931" s="12" t="n">
        <v>5930</v>
      </c>
      <c r="B5931" s="12" t="n">
        <v>3124</v>
      </c>
      <c r="C5931" s="12" t="n">
        <v>27</v>
      </c>
      <c r="D5931" s="12" t="n">
        <v>1</v>
      </c>
      <c r="E5931" s="16" t="n">
        <v>5699</v>
      </c>
      <c r="F5931" s="12" t="n">
        <v>20</v>
      </c>
      <c r="G5931" s="12" t="str">
        <f aca="false">INDEX(Products!$C$2:$C$181,MATCH(C5931,Products!$A$2:$A$181,0))</f>
        <v>Electronics</v>
      </c>
      <c r="H5931" s="16" t="n">
        <f aca="false">INDEX(Products!$E$2:$E$181,MATCH(C5931,Products!$A$2:$A$181,0))</f>
        <v>4154.37</v>
      </c>
      <c r="I5931" s="12" t="str">
        <f aca="false">INDEX(Orders!$G$2:$G$3525,MATCH(B5931,Orders!$A$2:$A$3525,0))</f>
        <v>Delivered</v>
      </c>
      <c r="J5931" s="16" t="n">
        <f aca="false">D5931*E5931*(1-F5931/100)</f>
        <v>4559.2</v>
      </c>
      <c r="K5931" s="16" t="n">
        <f aca="false">D5931*H5931</f>
        <v>4154.37</v>
      </c>
      <c r="L5931" s="16" t="n">
        <f aca="false">J5931-K5931</f>
        <v>404.83</v>
      </c>
    </row>
    <row r="5932" customFormat="false" ht="15" hidden="false" customHeight="false" outlineLevel="0" collapsed="false">
      <c r="A5932" s="12" t="n">
        <v>5931</v>
      </c>
      <c r="B5932" s="12" t="n">
        <v>3125</v>
      </c>
      <c r="C5932" s="12" t="n">
        <v>170</v>
      </c>
      <c r="D5932" s="12" t="n">
        <v>1</v>
      </c>
      <c r="E5932" s="16" t="n">
        <v>489</v>
      </c>
      <c r="F5932" s="12" t="n">
        <v>0</v>
      </c>
      <c r="G5932" s="12" t="str">
        <f aca="false">INDEX(Products!$C$2:$C$181,MATCH(C5932,Products!$A$2:$A$181,0))</f>
        <v>Books &amp; Stationery</v>
      </c>
      <c r="H5932" s="16" t="n">
        <f aca="false">INDEX(Products!$E$2:$E$181,MATCH(C5932,Products!$A$2:$A$181,0))</f>
        <v>278.52</v>
      </c>
      <c r="I5932" s="12" t="str">
        <f aca="false">INDEX(Orders!$G$2:$G$3525,MATCH(B5932,Orders!$A$2:$A$3525,0))</f>
        <v>Delivered</v>
      </c>
      <c r="J5932" s="16" t="n">
        <f aca="false">D5932*E5932*(1-F5932/100)</f>
        <v>489</v>
      </c>
      <c r="K5932" s="16" t="n">
        <f aca="false">D5932*H5932</f>
        <v>278.52</v>
      </c>
      <c r="L5932" s="16" t="n">
        <f aca="false">J5932-K5932</f>
        <v>210.48</v>
      </c>
    </row>
    <row r="5933" customFormat="false" ht="15" hidden="false" customHeight="false" outlineLevel="0" collapsed="false">
      <c r="A5933" s="12" t="n">
        <v>5932</v>
      </c>
      <c r="B5933" s="12" t="n">
        <v>3125</v>
      </c>
      <c r="C5933" s="12" t="n">
        <v>43</v>
      </c>
      <c r="D5933" s="12" t="n">
        <v>2</v>
      </c>
      <c r="E5933" s="16" t="n">
        <v>1839</v>
      </c>
      <c r="F5933" s="12" t="n">
        <v>0</v>
      </c>
      <c r="G5933" s="12" t="str">
        <f aca="false">INDEX(Products!$C$2:$C$181,MATCH(C5933,Products!$A$2:$A$181,0))</f>
        <v>Home &amp; Kitchen</v>
      </c>
      <c r="H5933" s="16" t="n">
        <f aca="false">INDEX(Products!$E$2:$E$181,MATCH(C5933,Products!$A$2:$A$181,0))</f>
        <v>1131.05</v>
      </c>
      <c r="I5933" s="12" t="str">
        <f aca="false">INDEX(Orders!$G$2:$G$3525,MATCH(B5933,Orders!$A$2:$A$3525,0))</f>
        <v>Delivered</v>
      </c>
      <c r="J5933" s="16" t="n">
        <f aca="false">D5933*E5933*(1-F5933/100)</f>
        <v>3678</v>
      </c>
      <c r="K5933" s="16" t="n">
        <f aca="false">D5933*H5933</f>
        <v>2262.1</v>
      </c>
      <c r="L5933" s="16" t="n">
        <f aca="false">J5933-K5933</f>
        <v>1415.9</v>
      </c>
    </row>
    <row r="5934" customFormat="false" ht="15" hidden="false" customHeight="false" outlineLevel="0" collapsed="false">
      <c r="A5934" s="12" t="n">
        <v>5933</v>
      </c>
      <c r="B5934" s="12" t="n">
        <v>3125</v>
      </c>
      <c r="C5934" s="12" t="n">
        <v>27</v>
      </c>
      <c r="D5934" s="12" t="n">
        <v>1</v>
      </c>
      <c r="E5934" s="16" t="n">
        <v>5699</v>
      </c>
      <c r="F5934" s="12" t="n">
        <v>0</v>
      </c>
      <c r="G5934" s="12" t="str">
        <f aca="false">INDEX(Products!$C$2:$C$181,MATCH(C5934,Products!$A$2:$A$181,0))</f>
        <v>Electronics</v>
      </c>
      <c r="H5934" s="16" t="n">
        <f aca="false">INDEX(Products!$E$2:$E$181,MATCH(C5934,Products!$A$2:$A$181,0))</f>
        <v>4154.37</v>
      </c>
      <c r="I5934" s="12" t="str">
        <f aca="false">INDEX(Orders!$G$2:$G$3525,MATCH(B5934,Orders!$A$2:$A$3525,0))</f>
        <v>Delivered</v>
      </c>
      <c r="J5934" s="16" t="n">
        <f aca="false">D5934*E5934*(1-F5934/100)</f>
        <v>5699</v>
      </c>
      <c r="K5934" s="16" t="n">
        <f aca="false">D5934*H5934</f>
        <v>4154.37</v>
      </c>
      <c r="L5934" s="16" t="n">
        <f aca="false">J5934-K5934</f>
        <v>1544.63</v>
      </c>
    </row>
    <row r="5935" customFormat="false" ht="15" hidden="false" customHeight="false" outlineLevel="0" collapsed="false">
      <c r="A5935" s="12" t="n">
        <v>5934</v>
      </c>
      <c r="B5935" s="12" t="n">
        <v>3126</v>
      </c>
      <c r="C5935" s="12" t="n">
        <v>53</v>
      </c>
      <c r="D5935" s="12" t="n">
        <v>1</v>
      </c>
      <c r="E5935" s="16" t="n">
        <v>4579</v>
      </c>
      <c r="F5935" s="12" t="n">
        <v>0</v>
      </c>
      <c r="G5935" s="12" t="str">
        <f aca="false">INDEX(Products!$C$2:$C$181,MATCH(C5935,Products!$A$2:$A$181,0))</f>
        <v>Home &amp; Kitchen</v>
      </c>
      <c r="H5935" s="16" t="n">
        <f aca="false">INDEX(Products!$E$2:$E$181,MATCH(C5935,Products!$A$2:$A$181,0))</f>
        <v>2746.75</v>
      </c>
      <c r="I5935" s="12" t="str">
        <f aca="false">INDEX(Orders!$G$2:$G$3525,MATCH(B5935,Orders!$A$2:$A$3525,0))</f>
        <v>Returned</v>
      </c>
      <c r="J5935" s="16" t="n">
        <f aca="false">D5935*E5935*(1-F5935/100)</f>
        <v>4579</v>
      </c>
      <c r="K5935" s="16" t="n">
        <f aca="false">D5935*H5935</f>
        <v>2746.75</v>
      </c>
      <c r="L5935" s="16" t="n">
        <f aca="false">J5935-K5935</f>
        <v>1832.25</v>
      </c>
    </row>
    <row r="5936" customFormat="false" ht="15" hidden="false" customHeight="false" outlineLevel="0" collapsed="false">
      <c r="A5936" s="12" t="n">
        <v>5935</v>
      </c>
      <c r="B5936" s="12" t="n">
        <v>3127</v>
      </c>
      <c r="C5936" s="12" t="n">
        <v>2</v>
      </c>
      <c r="D5936" s="12" t="n">
        <v>1</v>
      </c>
      <c r="E5936" s="16" t="n">
        <v>4619</v>
      </c>
      <c r="F5936" s="12" t="n">
        <v>0</v>
      </c>
      <c r="G5936" s="12" t="str">
        <f aca="false">INDEX(Products!$C$2:$C$181,MATCH(C5936,Products!$A$2:$A$181,0))</f>
        <v>Electronics</v>
      </c>
      <c r="H5936" s="16" t="n">
        <f aca="false">INDEX(Products!$E$2:$E$181,MATCH(C5936,Products!$A$2:$A$181,0))</f>
        <v>3093.49</v>
      </c>
      <c r="I5936" s="12" t="str">
        <f aca="false">INDEX(Orders!$G$2:$G$3525,MATCH(B5936,Orders!$A$2:$A$3525,0))</f>
        <v>Delivered</v>
      </c>
      <c r="J5936" s="16" t="n">
        <f aca="false">D5936*E5936*(1-F5936/100)</f>
        <v>4619</v>
      </c>
      <c r="K5936" s="16" t="n">
        <f aca="false">D5936*H5936</f>
        <v>3093.49</v>
      </c>
      <c r="L5936" s="16" t="n">
        <f aca="false">J5936-K5936</f>
        <v>1525.51</v>
      </c>
    </row>
    <row r="5937" customFormat="false" ht="15" hidden="false" customHeight="false" outlineLevel="0" collapsed="false">
      <c r="A5937" s="12" t="n">
        <v>5936</v>
      </c>
      <c r="B5937" s="12" t="n">
        <v>3127</v>
      </c>
      <c r="C5937" s="12" t="n">
        <v>13</v>
      </c>
      <c r="D5937" s="12" t="n">
        <v>1</v>
      </c>
      <c r="E5937" s="16" t="n">
        <v>3179</v>
      </c>
      <c r="F5937" s="12" t="n">
        <v>0</v>
      </c>
      <c r="G5937" s="12" t="str">
        <f aca="false">INDEX(Products!$C$2:$C$181,MATCH(C5937,Products!$A$2:$A$181,0))</f>
        <v>Electronics</v>
      </c>
      <c r="H5937" s="16" t="n">
        <f aca="false">INDEX(Products!$E$2:$E$181,MATCH(C5937,Products!$A$2:$A$181,0))</f>
        <v>2247.66</v>
      </c>
      <c r="I5937" s="12" t="str">
        <f aca="false">INDEX(Orders!$G$2:$G$3525,MATCH(B5937,Orders!$A$2:$A$3525,0))</f>
        <v>Delivered</v>
      </c>
      <c r="J5937" s="16" t="n">
        <f aca="false">D5937*E5937*(1-F5937/100)</f>
        <v>3179</v>
      </c>
      <c r="K5937" s="16" t="n">
        <f aca="false">D5937*H5937</f>
        <v>2247.66</v>
      </c>
      <c r="L5937" s="16" t="n">
        <f aca="false">J5937-K5937</f>
        <v>931.34</v>
      </c>
    </row>
    <row r="5938" customFormat="false" ht="15" hidden="false" customHeight="false" outlineLevel="0" collapsed="false">
      <c r="A5938" s="12" t="n">
        <v>5937</v>
      </c>
      <c r="B5938" s="12" t="n">
        <v>3128</v>
      </c>
      <c r="C5938" s="12" t="n">
        <v>156</v>
      </c>
      <c r="D5938" s="12" t="n">
        <v>1</v>
      </c>
      <c r="E5938" s="16" t="n">
        <v>459</v>
      </c>
      <c r="F5938" s="12" t="n">
        <v>0</v>
      </c>
      <c r="G5938" s="12" t="str">
        <f aca="false">INDEX(Products!$C$2:$C$181,MATCH(C5938,Products!$A$2:$A$181,0))</f>
        <v>Books &amp; Stationery</v>
      </c>
      <c r="H5938" s="16" t="n">
        <f aca="false">INDEX(Products!$E$2:$E$181,MATCH(C5938,Products!$A$2:$A$181,0))</f>
        <v>259.65</v>
      </c>
      <c r="I5938" s="12" t="str">
        <f aca="false">INDEX(Orders!$G$2:$G$3525,MATCH(B5938,Orders!$A$2:$A$3525,0))</f>
        <v>Delivered</v>
      </c>
      <c r="J5938" s="16" t="n">
        <f aca="false">D5938*E5938*(1-F5938/100)</f>
        <v>459</v>
      </c>
      <c r="K5938" s="16" t="n">
        <f aca="false">D5938*H5938</f>
        <v>259.65</v>
      </c>
      <c r="L5938" s="16" t="n">
        <f aca="false">J5938-K5938</f>
        <v>199.35</v>
      </c>
    </row>
    <row r="5939" customFormat="false" ht="15" hidden="false" customHeight="false" outlineLevel="0" collapsed="false">
      <c r="A5939" s="12" t="n">
        <v>5938</v>
      </c>
      <c r="B5939" s="12" t="n">
        <v>3129</v>
      </c>
      <c r="C5939" s="12" t="n">
        <v>74</v>
      </c>
      <c r="D5939" s="12" t="n">
        <v>1</v>
      </c>
      <c r="E5939" s="16" t="n">
        <v>1959</v>
      </c>
      <c r="F5939" s="12" t="n">
        <v>0</v>
      </c>
      <c r="G5939" s="12" t="str">
        <f aca="false">INDEX(Products!$C$2:$C$181,MATCH(C5939,Products!$A$2:$A$181,0))</f>
        <v>Fashion</v>
      </c>
      <c r="H5939" s="16" t="n">
        <f aca="false">INDEX(Products!$E$2:$E$181,MATCH(C5939,Products!$A$2:$A$181,0))</f>
        <v>1274.4</v>
      </c>
      <c r="I5939" s="12" t="str">
        <f aca="false">INDEX(Orders!$G$2:$G$3525,MATCH(B5939,Orders!$A$2:$A$3525,0))</f>
        <v>Returned</v>
      </c>
      <c r="J5939" s="16" t="n">
        <f aca="false">D5939*E5939*(1-F5939/100)</f>
        <v>1959</v>
      </c>
      <c r="K5939" s="16" t="n">
        <f aca="false">D5939*H5939</f>
        <v>1274.4</v>
      </c>
      <c r="L5939" s="16" t="n">
        <f aca="false">J5939-K5939</f>
        <v>684.6</v>
      </c>
    </row>
    <row r="5940" customFormat="false" ht="15" hidden="false" customHeight="false" outlineLevel="0" collapsed="false">
      <c r="A5940" s="12" t="n">
        <v>5939</v>
      </c>
      <c r="B5940" s="12" t="n">
        <v>3129</v>
      </c>
      <c r="C5940" s="12" t="n">
        <v>169</v>
      </c>
      <c r="D5940" s="12" t="n">
        <v>1</v>
      </c>
      <c r="E5940" s="16" t="n">
        <v>789</v>
      </c>
      <c r="F5940" s="12" t="n">
        <v>0</v>
      </c>
      <c r="G5940" s="12" t="str">
        <f aca="false">INDEX(Products!$C$2:$C$181,MATCH(C5940,Products!$A$2:$A$181,0))</f>
        <v>Books &amp; Stationery</v>
      </c>
      <c r="H5940" s="16" t="n">
        <f aca="false">INDEX(Products!$E$2:$E$181,MATCH(C5940,Products!$A$2:$A$181,0))</f>
        <v>544.99</v>
      </c>
      <c r="I5940" s="12" t="str">
        <f aca="false">INDEX(Orders!$G$2:$G$3525,MATCH(B5940,Orders!$A$2:$A$3525,0))</f>
        <v>Returned</v>
      </c>
      <c r="J5940" s="16" t="n">
        <f aca="false">D5940*E5940*(1-F5940/100)</f>
        <v>789</v>
      </c>
      <c r="K5940" s="16" t="n">
        <f aca="false">D5940*H5940</f>
        <v>544.99</v>
      </c>
      <c r="L5940" s="16" t="n">
        <f aca="false">J5940-K5940</f>
        <v>244.01</v>
      </c>
    </row>
    <row r="5941" customFormat="false" ht="15" hidden="false" customHeight="false" outlineLevel="0" collapsed="false">
      <c r="A5941" s="12" t="n">
        <v>5940</v>
      </c>
      <c r="B5941" s="12" t="n">
        <v>3129</v>
      </c>
      <c r="C5941" s="12" t="n">
        <v>102</v>
      </c>
      <c r="D5941" s="12" t="n">
        <v>1</v>
      </c>
      <c r="E5941" s="16" t="n">
        <v>429</v>
      </c>
      <c r="F5941" s="12" t="n">
        <v>5</v>
      </c>
      <c r="G5941" s="12" t="str">
        <f aca="false">INDEX(Products!$C$2:$C$181,MATCH(C5941,Products!$A$2:$A$181,0))</f>
        <v>Beauty</v>
      </c>
      <c r="H5941" s="16" t="n">
        <f aca="false">INDEX(Products!$E$2:$E$181,MATCH(C5941,Products!$A$2:$A$181,0))</f>
        <v>313.05</v>
      </c>
      <c r="I5941" s="12" t="str">
        <f aca="false">INDEX(Orders!$G$2:$G$3525,MATCH(B5941,Orders!$A$2:$A$3525,0))</f>
        <v>Returned</v>
      </c>
      <c r="J5941" s="16" t="n">
        <f aca="false">D5941*E5941*(1-F5941/100)</f>
        <v>407.55</v>
      </c>
      <c r="K5941" s="16" t="n">
        <f aca="false">D5941*H5941</f>
        <v>313.05</v>
      </c>
      <c r="L5941" s="16" t="n">
        <f aca="false">J5941-K5941</f>
        <v>94.4999999999999</v>
      </c>
    </row>
    <row r="5942" customFormat="false" ht="15" hidden="false" customHeight="false" outlineLevel="0" collapsed="false">
      <c r="A5942" s="12" t="n">
        <v>5941</v>
      </c>
      <c r="B5942" s="12" t="n">
        <v>3129</v>
      </c>
      <c r="C5942" s="12" t="n">
        <v>59</v>
      </c>
      <c r="D5942" s="12" t="n">
        <v>1</v>
      </c>
      <c r="E5942" s="16" t="n">
        <v>4109</v>
      </c>
      <c r="F5942" s="12" t="n">
        <v>5</v>
      </c>
      <c r="G5942" s="12" t="str">
        <f aca="false">INDEX(Products!$C$2:$C$181,MATCH(C5942,Products!$A$2:$A$181,0))</f>
        <v>Home &amp; Kitchen</v>
      </c>
      <c r="H5942" s="16" t="n">
        <f aca="false">INDEX(Products!$E$2:$E$181,MATCH(C5942,Products!$A$2:$A$181,0))</f>
        <v>2413.27</v>
      </c>
      <c r="I5942" s="12" t="str">
        <f aca="false">INDEX(Orders!$G$2:$G$3525,MATCH(B5942,Orders!$A$2:$A$3525,0))</f>
        <v>Returned</v>
      </c>
      <c r="J5942" s="16" t="n">
        <f aca="false">D5942*E5942*(1-F5942/100)</f>
        <v>3903.55</v>
      </c>
      <c r="K5942" s="16" t="n">
        <f aca="false">D5942*H5942</f>
        <v>2413.27</v>
      </c>
      <c r="L5942" s="16" t="n">
        <f aca="false">J5942-K5942</f>
        <v>1490.28</v>
      </c>
    </row>
    <row r="5943" customFormat="false" ht="15" hidden="false" customHeight="false" outlineLevel="0" collapsed="false">
      <c r="A5943" s="12" t="n">
        <v>5942</v>
      </c>
      <c r="B5943" s="12" t="n">
        <v>3130</v>
      </c>
      <c r="C5943" s="12" t="n">
        <v>171</v>
      </c>
      <c r="D5943" s="12" t="n">
        <v>1</v>
      </c>
      <c r="E5943" s="16" t="n">
        <v>499</v>
      </c>
      <c r="F5943" s="12" t="n">
        <v>0</v>
      </c>
      <c r="G5943" s="12" t="str">
        <f aca="false">INDEX(Products!$C$2:$C$181,MATCH(C5943,Products!$A$2:$A$181,0))</f>
        <v>Books &amp; Stationery</v>
      </c>
      <c r="H5943" s="16" t="n">
        <f aca="false">INDEX(Products!$E$2:$E$181,MATCH(C5943,Products!$A$2:$A$181,0))</f>
        <v>321.7</v>
      </c>
      <c r="I5943" s="12" t="str">
        <f aca="false">INDEX(Orders!$G$2:$G$3525,MATCH(B5943,Orders!$A$2:$A$3525,0))</f>
        <v>Delivered</v>
      </c>
      <c r="J5943" s="16" t="n">
        <f aca="false">D5943*E5943*(1-F5943/100)</f>
        <v>499</v>
      </c>
      <c r="K5943" s="16" t="n">
        <f aca="false">D5943*H5943</f>
        <v>321.7</v>
      </c>
      <c r="L5943" s="16" t="n">
        <f aca="false">J5943-K5943</f>
        <v>177.3</v>
      </c>
    </row>
    <row r="5944" customFormat="false" ht="15" hidden="false" customHeight="false" outlineLevel="0" collapsed="false">
      <c r="A5944" s="12" t="n">
        <v>5943</v>
      </c>
      <c r="B5944" s="12" t="n">
        <v>3130</v>
      </c>
      <c r="C5944" s="12" t="n">
        <v>111</v>
      </c>
      <c r="D5944" s="12" t="n">
        <v>1</v>
      </c>
      <c r="E5944" s="16" t="n">
        <v>1249</v>
      </c>
      <c r="F5944" s="12" t="n">
        <v>5</v>
      </c>
      <c r="G5944" s="12" t="str">
        <f aca="false">INDEX(Products!$C$2:$C$181,MATCH(C5944,Products!$A$2:$A$181,0))</f>
        <v>Beauty</v>
      </c>
      <c r="H5944" s="16" t="n">
        <f aca="false">INDEX(Products!$E$2:$E$181,MATCH(C5944,Products!$A$2:$A$181,0))</f>
        <v>828.91</v>
      </c>
      <c r="I5944" s="12" t="str">
        <f aca="false">INDEX(Orders!$G$2:$G$3525,MATCH(B5944,Orders!$A$2:$A$3525,0))</f>
        <v>Delivered</v>
      </c>
      <c r="J5944" s="16" t="n">
        <f aca="false">D5944*E5944*(1-F5944/100)</f>
        <v>1186.55</v>
      </c>
      <c r="K5944" s="16" t="n">
        <f aca="false">D5944*H5944</f>
        <v>828.91</v>
      </c>
      <c r="L5944" s="16" t="n">
        <f aca="false">J5944-K5944</f>
        <v>357.64</v>
      </c>
    </row>
    <row r="5945" customFormat="false" ht="15" hidden="false" customHeight="false" outlineLevel="0" collapsed="false">
      <c r="A5945" s="12" t="n">
        <v>5944</v>
      </c>
      <c r="B5945" s="12" t="n">
        <v>3131</v>
      </c>
      <c r="C5945" s="12" t="n">
        <v>14</v>
      </c>
      <c r="D5945" s="12" t="n">
        <v>1</v>
      </c>
      <c r="E5945" s="16" t="n">
        <v>1849</v>
      </c>
      <c r="F5945" s="12" t="n">
        <v>0</v>
      </c>
      <c r="G5945" s="12" t="str">
        <f aca="false">INDEX(Products!$C$2:$C$181,MATCH(C5945,Products!$A$2:$A$181,0))</f>
        <v>Electronics</v>
      </c>
      <c r="H5945" s="16" t="n">
        <f aca="false">INDEX(Products!$E$2:$E$181,MATCH(C5945,Products!$A$2:$A$181,0))</f>
        <v>1207.11</v>
      </c>
      <c r="I5945" s="12" t="str">
        <f aca="false">INDEX(Orders!$G$2:$G$3525,MATCH(B5945,Orders!$A$2:$A$3525,0))</f>
        <v>Delivered</v>
      </c>
      <c r="J5945" s="16" t="n">
        <f aca="false">D5945*E5945*(1-F5945/100)</f>
        <v>1849</v>
      </c>
      <c r="K5945" s="16" t="n">
        <f aca="false">D5945*H5945</f>
        <v>1207.11</v>
      </c>
      <c r="L5945" s="16" t="n">
        <f aca="false">J5945-K5945</f>
        <v>641.89</v>
      </c>
    </row>
    <row r="5946" customFormat="false" ht="15" hidden="false" customHeight="false" outlineLevel="0" collapsed="false">
      <c r="A5946" s="12" t="n">
        <v>5945</v>
      </c>
      <c r="B5946" s="12" t="n">
        <v>3132</v>
      </c>
      <c r="C5946" s="12" t="n">
        <v>89</v>
      </c>
      <c r="D5946" s="12" t="n">
        <v>1</v>
      </c>
      <c r="E5946" s="16" t="n">
        <v>2179</v>
      </c>
      <c r="F5946" s="12" t="n">
        <v>0</v>
      </c>
      <c r="G5946" s="12" t="str">
        <f aca="false">INDEX(Products!$C$2:$C$181,MATCH(C5946,Products!$A$2:$A$181,0))</f>
        <v>Fashion</v>
      </c>
      <c r="H5946" s="16" t="n">
        <f aca="false">INDEX(Products!$E$2:$E$181,MATCH(C5946,Products!$A$2:$A$181,0))</f>
        <v>1366.99</v>
      </c>
      <c r="I5946" s="12" t="str">
        <f aca="false">INDEX(Orders!$G$2:$G$3525,MATCH(B5946,Orders!$A$2:$A$3525,0))</f>
        <v>Delivered</v>
      </c>
      <c r="J5946" s="16" t="n">
        <f aca="false">D5946*E5946*(1-F5946/100)</f>
        <v>2179</v>
      </c>
      <c r="K5946" s="16" t="n">
        <f aca="false">D5946*H5946</f>
        <v>1366.99</v>
      </c>
      <c r="L5946" s="16" t="n">
        <f aca="false">J5946-K5946</f>
        <v>812.01</v>
      </c>
    </row>
    <row r="5947" customFormat="false" ht="15" hidden="false" customHeight="false" outlineLevel="0" collapsed="false">
      <c r="A5947" s="12" t="n">
        <v>5946</v>
      </c>
      <c r="B5947" s="12" t="n">
        <v>3133</v>
      </c>
      <c r="C5947" s="12" t="n">
        <v>168</v>
      </c>
      <c r="D5947" s="12" t="n">
        <v>1</v>
      </c>
      <c r="E5947" s="16" t="n">
        <v>149</v>
      </c>
      <c r="F5947" s="12" t="n">
        <v>0</v>
      </c>
      <c r="G5947" s="12" t="str">
        <f aca="false">INDEX(Products!$C$2:$C$181,MATCH(C5947,Products!$A$2:$A$181,0))</f>
        <v>Books &amp; Stationery</v>
      </c>
      <c r="H5947" s="16" t="n">
        <f aca="false">INDEX(Products!$E$2:$E$181,MATCH(C5947,Products!$A$2:$A$181,0))</f>
        <v>83.16</v>
      </c>
      <c r="I5947" s="12" t="str">
        <f aca="false">INDEX(Orders!$G$2:$G$3525,MATCH(B5947,Orders!$A$2:$A$3525,0))</f>
        <v>Delivered</v>
      </c>
      <c r="J5947" s="16" t="n">
        <f aca="false">D5947*E5947*(1-F5947/100)</f>
        <v>149</v>
      </c>
      <c r="K5947" s="16" t="n">
        <f aca="false">D5947*H5947</f>
        <v>83.16</v>
      </c>
      <c r="L5947" s="16" t="n">
        <f aca="false">J5947-K5947</f>
        <v>65.84</v>
      </c>
    </row>
    <row r="5948" customFormat="false" ht="15" hidden="false" customHeight="false" outlineLevel="0" collapsed="false">
      <c r="A5948" s="12" t="n">
        <v>5947</v>
      </c>
      <c r="B5948" s="12" t="n">
        <v>3134</v>
      </c>
      <c r="C5948" s="12" t="n">
        <v>53</v>
      </c>
      <c r="D5948" s="12" t="n">
        <v>3</v>
      </c>
      <c r="E5948" s="16" t="n">
        <v>4579</v>
      </c>
      <c r="F5948" s="12" t="n">
        <v>0</v>
      </c>
      <c r="G5948" s="12" t="str">
        <f aca="false">INDEX(Products!$C$2:$C$181,MATCH(C5948,Products!$A$2:$A$181,0))</f>
        <v>Home &amp; Kitchen</v>
      </c>
      <c r="H5948" s="16" t="n">
        <f aca="false">INDEX(Products!$E$2:$E$181,MATCH(C5948,Products!$A$2:$A$181,0))</f>
        <v>2746.75</v>
      </c>
      <c r="I5948" s="12" t="str">
        <f aca="false">INDEX(Orders!$G$2:$G$3525,MATCH(B5948,Orders!$A$2:$A$3525,0))</f>
        <v>Delivered</v>
      </c>
      <c r="J5948" s="16" t="n">
        <f aca="false">D5948*E5948*(1-F5948/100)</f>
        <v>13737</v>
      </c>
      <c r="K5948" s="16" t="n">
        <f aca="false">D5948*H5948</f>
        <v>8240.25</v>
      </c>
      <c r="L5948" s="16" t="n">
        <f aca="false">J5948-K5948</f>
        <v>5496.75</v>
      </c>
    </row>
    <row r="5949" customFormat="false" ht="15" hidden="false" customHeight="false" outlineLevel="0" collapsed="false">
      <c r="A5949" s="12" t="n">
        <v>5948</v>
      </c>
      <c r="B5949" s="12" t="n">
        <v>3135</v>
      </c>
      <c r="C5949" s="12" t="n">
        <v>73</v>
      </c>
      <c r="D5949" s="12" t="n">
        <v>1</v>
      </c>
      <c r="E5949" s="16" t="n">
        <v>1079</v>
      </c>
      <c r="F5949" s="12" t="n">
        <v>0</v>
      </c>
      <c r="G5949" s="12" t="str">
        <f aca="false">INDEX(Products!$C$2:$C$181,MATCH(C5949,Products!$A$2:$A$181,0))</f>
        <v>Fashion</v>
      </c>
      <c r="H5949" s="16" t="n">
        <f aca="false">INDEX(Products!$E$2:$E$181,MATCH(C5949,Products!$A$2:$A$181,0))</f>
        <v>601.41</v>
      </c>
      <c r="I5949" s="12" t="str">
        <f aca="false">INDEX(Orders!$G$2:$G$3525,MATCH(B5949,Orders!$A$2:$A$3525,0))</f>
        <v>Delivered</v>
      </c>
      <c r="J5949" s="16" t="n">
        <f aca="false">D5949*E5949*(1-F5949/100)</f>
        <v>1079</v>
      </c>
      <c r="K5949" s="16" t="n">
        <f aca="false">D5949*H5949</f>
        <v>601.41</v>
      </c>
      <c r="L5949" s="16" t="n">
        <f aca="false">J5949-K5949</f>
        <v>477.59</v>
      </c>
    </row>
    <row r="5950" customFormat="false" ht="15" hidden="false" customHeight="false" outlineLevel="0" collapsed="false">
      <c r="A5950" s="12" t="n">
        <v>5949</v>
      </c>
      <c r="B5950" s="12" t="n">
        <v>3135</v>
      </c>
      <c r="C5950" s="12" t="n">
        <v>32</v>
      </c>
      <c r="D5950" s="12" t="n">
        <v>1</v>
      </c>
      <c r="E5950" s="16" t="n">
        <v>4219</v>
      </c>
      <c r="F5950" s="12" t="n">
        <v>5</v>
      </c>
      <c r="G5950" s="12" t="str">
        <f aca="false">INDEX(Products!$C$2:$C$181,MATCH(C5950,Products!$A$2:$A$181,0))</f>
        <v>Home &amp; Kitchen</v>
      </c>
      <c r="H5950" s="16" t="n">
        <f aca="false">INDEX(Products!$E$2:$E$181,MATCH(C5950,Products!$A$2:$A$181,0))</f>
        <v>2621.48</v>
      </c>
      <c r="I5950" s="12" t="str">
        <f aca="false">INDEX(Orders!$G$2:$G$3525,MATCH(B5950,Orders!$A$2:$A$3525,0))</f>
        <v>Delivered</v>
      </c>
      <c r="J5950" s="16" t="n">
        <f aca="false">D5950*E5950*(1-F5950/100)</f>
        <v>4008.05</v>
      </c>
      <c r="K5950" s="16" t="n">
        <f aca="false">D5950*H5950</f>
        <v>2621.48</v>
      </c>
      <c r="L5950" s="16" t="n">
        <f aca="false">J5950-K5950</f>
        <v>1386.57</v>
      </c>
    </row>
    <row r="5951" customFormat="false" ht="15" hidden="false" customHeight="false" outlineLevel="0" collapsed="false">
      <c r="A5951" s="12" t="n">
        <v>5950</v>
      </c>
      <c r="B5951" s="12" t="n">
        <v>3136</v>
      </c>
      <c r="C5951" s="12" t="n">
        <v>47</v>
      </c>
      <c r="D5951" s="12" t="n">
        <v>2</v>
      </c>
      <c r="E5951" s="16" t="n">
        <v>3909</v>
      </c>
      <c r="F5951" s="12" t="n">
        <v>0</v>
      </c>
      <c r="G5951" s="12" t="str">
        <f aca="false">INDEX(Products!$C$2:$C$181,MATCH(C5951,Products!$A$2:$A$181,0))</f>
        <v>Home &amp; Kitchen</v>
      </c>
      <c r="H5951" s="16" t="n">
        <f aca="false">INDEX(Products!$E$2:$E$181,MATCH(C5951,Products!$A$2:$A$181,0))</f>
        <v>2588.76</v>
      </c>
      <c r="I5951" s="12" t="str">
        <f aca="false">INDEX(Orders!$G$2:$G$3525,MATCH(B5951,Orders!$A$2:$A$3525,0))</f>
        <v>Cancelled</v>
      </c>
      <c r="J5951" s="16" t="n">
        <f aca="false">D5951*E5951*(1-F5951/100)</f>
        <v>7818</v>
      </c>
      <c r="K5951" s="16" t="n">
        <f aca="false">D5951*H5951</f>
        <v>5177.52</v>
      </c>
      <c r="L5951" s="16" t="n">
        <f aca="false">J5951-K5951</f>
        <v>2640.48</v>
      </c>
    </row>
    <row r="5952" customFormat="false" ht="15" hidden="false" customHeight="false" outlineLevel="0" collapsed="false">
      <c r="A5952" s="12" t="n">
        <v>5951</v>
      </c>
      <c r="B5952" s="12" t="n">
        <v>3136</v>
      </c>
      <c r="C5952" s="12" t="n">
        <v>76</v>
      </c>
      <c r="D5952" s="12" t="n">
        <v>3</v>
      </c>
      <c r="E5952" s="16" t="n">
        <v>2759</v>
      </c>
      <c r="F5952" s="12" t="n">
        <v>15</v>
      </c>
      <c r="G5952" s="12" t="str">
        <f aca="false">INDEX(Products!$C$2:$C$181,MATCH(C5952,Products!$A$2:$A$181,0))</f>
        <v>Fashion</v>
      </c>
      <c r="H5952" s="16" t="n">
        <f aca="false">INDEX(Products!$E$2:$E$181,MATCH(C5952,Products!$A$2:$A$181,0))</f>
        <v>1649.64</v>
      </c>
      <c r="I5952" s="12" t="str">
        <f aca="false">INDEX(Orders!$G$2:$G$3525,MATCH(B5952,Orders!$A$2:$A$3525,0))</f>
        <v>Cancelled</v>
      </c>
      <c r="J5952" s="16" t="n">
        <f aca="false">D5952*E5952*(1-F5952/100)</f>
        <v>7035.45</v>
      </c>
      <c r="K5952" s="16" t="n">
        <f aca="false">D5952*H5952</f>
        <v>4948.92</v>
      </c>
      <c r="L5952" s="16" t="n">
        <f aca="false">J5952-K5952</f>
        <v>2086.53</v>
      </c>
    </row>
    <row r="5953" customFormat="false" ht="15" hidden="false" customHeight="false" outlineLevel="0" collapsed="false">
      <c r="A5953" s="12" t="n">
        <v>5952</v>
      </c>
      <c r="B5953" s="12" t="n">
        <v>3137</v>
      </c>
      <c r="C5953" s="12" t="n">
        <v>171</v>
      </c>
      <c r="D5953" s="12" t="n">
        <v>1</v>
      </c>
      <c r="E5953" s="16" t="n">
        <v>499</v>
      </c>
      <c r="F5953" s="12" t="n">
        <v>0</v>
      </c>
      <c r="G5953" s="12" t="str">
        <f aca="false">INDEX(Products!$C$2:$C$181,MATCH(C5953,Products!$A$2:$A$181,0))</f>
        <v>Books &amp; Stationery</v>
      </c>
      <c r="H5953" s="16" t="n">
        <f aca="false">INDEX(Products!$E$2:$E$181,MATCH(C5953,Products!$A$2:$A$181,0))</f>
        <v>321.7</v>
      </c>
      <c r="I5953" s="12" t="str">
        <f aca="false">INDEX(Orders!$G$2:$G$3525,MATCH(B5953,Orders!$A$2:$A$3525,0))</f>
        <v>Delivered</v>
      </c>
      <c r="J5953" s="16" t="n">
        <f aca="false">D5953*E5953*(1-F5953/100)</f>
        <v>499</v>
      </c>
      <c r="K5953" s="16" t="n">
        <f aca="false">D5953*H5953</f>
        <v>321.7</v>
      </c>
      <c r="L5953" s="16" t="n">
        <f aca="false">J5953-K5953</f>
        <v>177.3</v>
      </c>
    </row>
    <row r="5954" customFormat="false" ht="15" hidden="false" customHeight="false" outlineLevel="0" collapsed="false">
      <c r="A5954" s="12" t="n">
        <v>5953</v>
      </c>
      <c r="B5954" s="12" t="n">
        <v>3138</v>
      </c>
      <c r="C5954" s="12" t="n">
        <v>73</v>
      </c>
      <c r="D5954" s="12" t="n">
        <v>1</v>
      </c>
      <c r="E5954" s="16" t="n">
        <v>1079</v>
      </c>
      <c r="F5954" s="12" t="n">
        <v>10</v>
      </c>
      <c r="G5954" s="12" t="str">
        <f aca="false">INDEX(Products!$C$2:$C$181,MATCH(C5954,Products!$A$2:$A$181,0))</f>
        <v>Fashion</v>
      </c>
      <c r="H5954" s="16" t="n">
        <f aca="false">INDEX(Products!$E$2:$E$181,MATCH(C5954,Products!$A$2:$A$181,0))</f>
        <v>601.41</v>
      </c>
      <c r="I5954" s="12" t="str">
        <f aca="false">INDEX(Orders!$G$2:$G$3525,MATCH(B5954,Orders!$A$2:$A$3525,0))</f>
        <v>Cancelled</v>
      </c>
      <c r="J5954" s="16" t="n">
        <f aca="false">D5954*E5954*(1-F5954/100)</f>
        <v>971.1</v>
      </c>
      <c r="K5954" s="16" t="n">
        <f aca="false">D5954*H5954</f>
        <v>601.41</v>
      </c>
      <c r="L5954" s="16" t="n">
        <f aca="false">J5954-K5954</f>
        <v>369.69</v>
      </c>
    </row>
    <row r="5955" customFormat="false" ht="15" hidden="false" customHeight="false" outlineLevel="0" collapsed="false">
      <c r="A5955" s="12" t="n">
        <v>5954</v>
      </c>
      <c r="B5955" s="12" t="n">
        <v>3139</v>
      </c>
      <c r="C5955" s="12" t="n">
        <v>28</v>
      </c>
      <c r="D5955" s="12" t="n">
        <v>1</v>
      </c>
      <c r="E5955" s="16" t="n">
        <v>3919</v>
      </c>
      <c r="F5955" s="12" t="n">
        <v>10</v>
      </c>
      <c r="G5955" s="12" t="str">
        <f aca="false">INDEX(Products!$C$2:$C$181,MATCH(C5955,Products!$A$2:$A$181,0))</f>
        <v>Electronics</v>
      </c>
      <c r="H5955" s="16" t="n">
        <f aca="false">INDEX(Products!$E$2:$E$181,MATCH(C5955,Products!$A$2:$A$181,0))</f>
        <v>2878.02</v>
      </c>
      <c r="I5955" s="12" t="str">
        <f aca="false">INDEX(Orders!$G$2:$G$3525,MATCH(B5955,Orders!$A$2:$A$3525,0))</f>
        <v>Returned</v>
      </c>
      <c r="J5955" s="16" t="n">
        <f aca="false">D5955*E5955*(1-F5955/100)</f>
        <v>3527.1</v>
      </c>
      <c r="K5955" s="16" t="n">
        <f aca="false">D5955*H5955</f>
        <v>2878.02</v>
      </c>
      <c r="L5955" s="16" t="n">
        <f aca="false">J5955-K5955</f>
        <v>649.08</v>
      </c>
    </row>
    <row r="5956" customFormat="false" ht="15" hidden="false" customHeight="false" outlineLevel="0" collapsed="false">
      <c r="A5956" s="12" t="n">
        <v>5955</v>
      </c>
      <c r="B5956" s="12" t="n">
        <v>3139</v>
      </c>
      <c r="C5956" s="12" t="n">
        <v>64</v>
      </c>
      <c r="D5956" s="12" t="n">
        <v>1</v>
      </c>
      <c r="E5956" s="16" t="n">
        <v>2519</v>
      </c>
      <c r="F5956" s="12" t="n">
        <v>5</v>
      </c>
      <c r="G5956" s="12" t="str">
        <f aca="false">INDEX(Products!$C$2:$C$181,MATCH(C5956,Products!$A$2:$A$181,0))</f>
        <v>Fashion</v>
      </c>
      <c r="H5956" s="16" t="n">
        <f aca="false">INDEX(Products!$E$2:$E$181,MATCH(C5956,Products!$A$2:$A$181,0))</f>
        <v>1819.09</v>
      </c>
      <c r="I5956" s="12" t="str">
        <f aca="false">INDEX(Orders!$G$2:$G$3525,MATCH(B5956,Orders!$A$2:$A$3525,0))</f>
        <v>Returned</v>
      </c>
      <c r="J5956" s="16" t="n">
        <f aca="false">D5956*E5956*(1-F5956/100)</f>
        <v>2393.05</v>
      </c>
      <c r="K5956" s="16" t="n">
        <f aca="false">D5956*H5956</f>
        <v>1819.09</v>
      </c>
      <c r="L5956" s="16" t="n">
        <f aca="false">J5956-K5956</f>
        <v>573.96</v>
      </c>
    </row>
    <row r="5957" customFormat="false" ht="15" hidden="false" customHeight="false" outlineLevel="0" collapsed="false">
      <c r="A5957" s="12" t="n">
        <v>5956</v>
      </c>
      <c r="B5957" s="12" t="n">
        <v>3139</v>
      </c>
      <c r="C5957" s="12" t="n">
        <v>37</v>
      </c>
      <c r="D5957" s="12" t="n">
        <v>1</v>
      </c>
      <c r="E5957" s="16" t="n">
        <v>439</v>
      </c>
      <c r="F5957" s="12" t="n">
        <v>0</v>
      </c>
      <c r="G5957" s="12" t="str">
        <f aca="false">INDEX(Products!$C$2:$C$181,MATCH(C5957,Products!$A$2:$A$181,0))</f>
        <v>Home &amp; Kitchen</v>
      </c>
      <c r="H5957" s="16" t="n">
        <f aca="false">INDEX(Products!$E$2:$E$181,MATCH(C5957,Products!$A$2:$A$181,0))</f>
        <v>313.05</v>
      </c>
      <c r="I5957" s="12" t="str">
        <f aca="false">INDEX(Orders!$G$2:$G$3525,MATCH(B5957,Orders!$A$2:$A$3525,0))</f>
        <v>Returned</v>
      </c>
      <c r="J5957" s="16" t="n">
        <f aca="false">D5957*E5957*(1-F5957/100)</f>
        <v>439</v>
      </c>
      <c r="K5957" s="16" t="n">
        <f aca="false">D5957*H5957</f>
        <v>313.05</v>
      </c>
      <c r="L5957" s="16" t="n">
        <f aca="false">J5957-K5957</f>
        <v>125.95</v>
      </c>
    </row>
    <row r="5958" customFormat="false" ht="15" hidden="false" customHeight="false" outlineLevel="0" collapsed="false">
      <c r="A5958" s="12" t="n">
        <v>5957</v>
      </c>
      <c r="B5958" s="12" t="n">
        <v>3140</v>
      </c>
      <c r="C5958" s="12" t="n">
        <v>140</v>
      </c>
      <c r="D5958" s="12" t="n">
        <v>3</v>
      </c>
      <c r="E5958" s="16" t="n">
        <v>2889</v>
      </c>
      <c r="F5958" s="12" t="n">
        <v>0</v>
      </c>
      <c r="G5958" s="12" t="str">
        <f aca="false">INDEX(Products!$C$2:$C$181,MATCH(C5958,Products!$A$2:$A$181,0))</f>
        <v>Sports &amp; Fitness</v>
      </c>
      <c r="H5958" s="16" t="n">
        <f aca="false">INDEX(Products!$E$2:$E$181,MATCH(C5958,Products!$A$2:$A$181,0))</f>
        <v>2048.76</v>
      </c>
      <c r="I5958" s="12" t="str">
        <f aca="false">INDEX(Orders!$G$2:$G$3525,MATCH(B5958,Orders!$A$2:$A$3525,0))</f>
        <v>Returned</v>
      </c>
      <c r="J5958" s="16" t="n">
        <f aca="false">D5958*E5958*(1-F5958/100)</f>
        <v>8667</v>
      </c>
      <c r="K5958" s="16" t="n">
        <f aca="false">D5958*H5958</f>
        <v>6146.28</v>
      </c>
      <c r="L5958" s="16" t="n">
        <f aca="false">J5958-K5958</f>
        <v>2520.72</v>
      </c>
    </row>
    <row r="5959" customFormat="false" ht="15" hidden="false" customHeight="false" outlineLevel="0" collapsed="false">
      <c r="A5959" s="12" t="n">
        <v>5958</v>
      </c>
      <c r="B5959" s="12" t="n">
        <v>3140</v>
      </c>
      <c r="C5959" s="12" t="n">
        <v>138</v>
      </c>
      <c r="D5959" s="12" t="n">
        <v>1</v>
      </c>
      <c r="E5959" s="16" t="n">
        <v>2179</v>
      </c>
      <c r="F5959" s="12" t="n">
        <v>0</v>
      </c>
      <c r="G5959" s="12" t="str">
        <f aca="false">INDEX(Products!$C$2:$C$181,MATCH(C5959,Products!$A$2:$A$181,0))</f>
        <v>Sports &amp; Fitness</v>
      </c>
      <c r="H5959" s="16" t="n">
        <f aca="false">INDEX(Products!$E$2:$E$181,MATCH(C5959,Products!$A$2:$A$181,0))</f>
        <v>1417.01</v>
      </c>
      <c r="I5959" s="12" t="str">
        <f aca="false">INDEX(Orders!$G$2:$G$3525,MATCH(B5959,Orders!$A$2:$A$3525,0))</f>
        <v>Returned</v>
      </c>
      <c r="J5959" s="16" t="n">
        <f aca="false">D5959*E5959*(1-F5959/100)</f>
        <v>2179</v>
      </c>
      <c r="K5959" s="16" t="n">
        <f aca="false">D5959*H5959</f>
        <v>1417.01</v>
      </c>
      <c r="L5959" s="16" t="n">
        <f aca="false">J5959-K5959</f>
        <v>761.99</v>
      </c>
    </row>
    <row r="5960" customFormat="false" ht="15" hidden="false" customHeight="false" outlineLevel="0" collapsed="false">
      <c r="A5960" s="12" t="n">
        <v>5959</v>
      </c>
      <c r="B5960" s="12" t="n">
        <v>3141</v>
      </c>
      <c r="C5960" s="12" t="n">
        <v>14</v>
      </c>
      <c r="D5960" s="12" t="n">
        <v>1</v>
      </c>
      <c r="E5960" s="16" t="n">
        <v>1849</v>
      </c>
      <c r="F5960" s="12" t="n">
        <v>0</v>
      </c>
      <c r="G5960" s="12" t="str">
        <f aca="false">INDEX(Products!$C$2:$C$181,MATCH(C5960,Products!$A$2:$A$181,0))</f>
        <v>Electronics</v>
      </c>
      <c r="H5960" s="16" t="n">
        <f aca="false">INDEX(Products!$E$2:$E$181,MATCH(C5960,Products!$A$2:$A$181,0))</f>
        <v>1207.11</v>
      </c>
      <c r="I5960" s="12" t="str">
        <f aca="false">INDEX(Orders!$G$2:$G$3525,MATCH(B5960,Orders!$A$2:$A$3525,0))</f>
        <v>Delivered</v>
      </c>
      <c r="J5960" s="16" t="n">
        <f aca="false">D5960*E5960*(1-F5960/100)</f>
        <v>1849</v>
      </c>
      <c r="K5960" s="16" t="n">
        <f aca="false">D5960*H5960</f>
        <v>1207.11</v>
      </c>
      <c r="L5960" s="16" t="n">
        <f aca="false">J5960-K5960</f>
        <v>641.89</v>
      </c>
    </row>
    <row r="5961" customFormat="false" ht="15" hidden="false" customHeight="false" outlineLevel="0" collapsed="false">
      <c r="A5961" s="12" t="n">
        <v>5960</v>
      </c>
      <c r="B5961" s="12" t="n">
        <v>3142</v>
      </c>
      <c r="C5961" s="12" t="n">
        <v>137</v>
      </c>
      <c r="D5961" s="12" t="n">
        <v>1</v>
      </c>
      <c r="E5961" s="16" t="n">
        <v>3509</v>
      </c>
      <c r="F5961" s="12" t="n">
        <v>0</v>
      </c>
      <c r="G5961" s="12" t="str">
        <f aca="false">INDEX(Products!$C$2:$C$181,MATCH(C5961,Products!$A$2:$A$181,0))</f>
        <v>Sports &amp; Fitness</v>
      </c>
      <c r="H5961" s="16" t="n">
        <f aca="false">INDEX(Products!$E$2:$E$181,MATCH(C5961,Products!$A$2:$A$181,0))</f>
        <v>2570.86</v>
      </c>
      <c r="I5961" s="12" t="str">
        <f aca="false">INDEX(Orders!$G$2:$G$3525,MATCH(B5961,Orders!$A$2:$A$3525,0))</f>
        <v>Returned</v>
      </c>
      <c r="J5961" s="16" t="n">
        <f aca="false">D5961*E5961*(1-F5961/100)</f>
        <v>3509</v>
      </c>
      <c r="K5961" s="16" t="n">
        <f aca="false">D5961*H5961</f>
        <v>2570.86</v>
      </c>
      <c r="L5961" s="16" t="n">
        <f aca="false">J5961-K5961</f>
        <v>938.14</v>
      </c>
    </row>
    <row r="5962" customFormat="false" ht="15" hidden="false" customHeight="false" outlineLevel="0" collapsed="false">
      <c r="A5962" s="12" t="n">
        <v>5961</v>
      </c>
      <c r="B5962" s="12" t="n">
        <v>3143</v>
      </c>
      <c r="C5962" s="12" t="n">
        <v>125</v>
      </c>
      <c r="D5962" s="12" t="n">
        <v>1</v>
      </c>
      <c r="E5962" s="16" t="n">
        <v>3869</v>
      </c>
      <c r="F5962" s="12" t="n">
        <v>10</v>
      </c>
      <c r="G5962" s="12" t="str">
        <f aca="false">INDEX(Products!$C$2:$C$181,MATCH(C5962,Products!$A$2:$A$181,0))</f>
        <v>Sports &amp; Fitness</v>
      </c>
      <c r="H5962" s="16" t="n">
        <f aca="false">INDEX(Products!$E$2:$E$181,MATCH(C5962,Products!$A$2:$A$181,0))</f>
        <v>2788.01</v>
      </c>
      <c r="I5962" s="12" t="str">
        <f aca="false">INDEX(Orders!$G$2:$G$3525,MATCH(B5962,Orders!$A$2:$A$3525,0))</f>
        <v>Delivered</v>
      </c>
      <c r="J5962" s="16" t="n">
        <f aca="false">D5962*E5962*(1-F5962/100)</f>
        <v>3482.1</v>
      </c>
      <c r="K5962" s="16" t="n">
        <f aca="false">D5962*H5962</f>
        <v>2788.01</v>
      </c>
      <c r="L5962" s="16" t="n">
        <f aca="false">J5962-K5962</f>
        <v>694.09</v>
      </c>
    </row>
    <row r="5963" customFormat="false" ht="15" hidden="false" customHeight="false" outlineLevel="0" collapsed="false">
      <c r="A5963" s="12" t="n">
        <v>5962</v>
      </c>
      <c r="B5963" s="12" t="n">
        <v>3144</v>
      </c>
      <c r="C5963" s="12" t="n">
        <v>151</v>
      </c>
      <c r="D5963" s="12" t="n">
        <v>1</v>
      </c>
      <c r="E5963" s="16" t="n">
        <v>149</v>
      </c>
      <c r="F5963" s="12" t="n">
        <v>10</v>
      </c>
      <c r="G5963" s="12" t="str">
        <f aca="false">INDEX(Products!$C$2:$C$181,MATCH(C5963,Products!$A$2:$A$181,0))</f>
        <v>Books &amp; Stationery</v>
      </c>
      <c r="H5963" s="16" t="n">
        <f aca="false">INDEX(Products!$E$2:$E$181,MATCH(C5963,Products!$A$2:$A$181,0))</f>
        <v>97.78</v>
      </c>
      <c r="I5963" s="12" t="str">
        <f aca="false">INDEX(Orders!$G$2:$G$3525,MATCH(B5963,Orders!$A$2:$A$3525,0))</f>
        <v>Delivered</v>
      </c>
      <c r="J5963" s="16" t="n">
        <f aca="false">D5963*E5963*(1-F5963/100)</f>
        <v>134.1</v>
      </c>
      <c r="K5963" s="16" t="n">
        <f aca="false">D5963*H5963</f>
        <v>97.78</v>
      </c>
      <c r="L5963" s="16" t="n">
        <f aca="false">J5963-K5963</f>
        <v>36.32</v>
      </c>
    </row>
    <row r="5964" customFormat="false" ht="15" hidden="false" customHeight="false" outlineLevel="0" collapsed="false">
      <c r="A5964" s="12" t="n">
        <v>5963</v>
      </c>
      <c r="B5964" s="12" t="n">
        <v>3144</v>
      </c>
      <c r="C5964" s="12" t="n">
        <v>148</v>
      </c>
      <c r="D5964" s="12" t="n">
        <v>2</v>
      </c>
      <c r="E5964" s="16" t="n">
        <v>739</v>
      </c>
      <c r="F5964" s="12" t="n">
        <v>0</v>
      </c>
      <c r="G5964" s="12" t="str">
        <f aca="false">INDEX(Products!$C$2:$C$181,MATCH(C5964,Products!$A$2:$A$181,0))</f>
        <v>Sports &amp; Fitness</v>
      </c>
      <c r="H5964" s="16" t="n">
        <f aca="false">INDEX(Products!$E$2:$E$181,MATCH(C5964,Products!$A$2:$A$181,0))</f>
        <v>483.64</v>
      </c>
      <c r="I5964" s="12" t="str">
        <f aca="false">INDEX(Orders!$G$2:$G$3525,MATCH(B5964,Orders!$A$2:$A$3525,0))</f>
        <v>Delivered</v>
      </c>
      <c r="J5964" s="16" t="n">
        <f aca="false">D5964*E5964*(1-F5964/100)</f>
        <v>1478</v>
      </c>
      <c r="K5964" s="16" t="n">
        <f aca="false">D5964*H5964</f>
        <v>967.28</v>
      </c>
      <c r="L5964" s="16" t="n">
        <f aca="false">J5964-K5964</f>
        <v>510.72</v>
      </c>
    </row>
    <row r="5965" customFormat="false" ht="15" hidden="false" customHeight="false" outlineLevel="0" collapsed="false">
      <c r="A5965" s="12" t="n">
        <v>5964</v>
      </c>
      <c r="B5965" s="12" t="n">
        <v>3144</v>
      </c>
      <c r="C5965" s="12" t="n">
        <v>159</v>
      </c>
      <c r="D5965" s="12" t="n">
        <v>1</v>
      </c>
      <c r="E5965" s="16" t="n">
        <v>439</v>
      </c>
      <c r="F5965" s="12" t="n">
        <v>5</v>
      </c>
      <c r="G5965" s="12" t="str">
        <f aca="false">INDEX(Products!$C$2:$C$181,MATCH(C5965,Products!$A$2:$A$181,0))</f>
        <v>Books &amp; Stationery</v>
      </c>
      <c r="H5965" s="16" t="n">
        <f aca="false">INDEX(Products!$E$2:$E$181,MATCH(C5965,Products!$A$2:$A$181,0))</f>
        <v>256.67</v>
      </c>
      <c r="I5965" s="12" t="str">
        <f aca="false">INDEX(Orders!$G$2:$G$3525,MATCH(B5965,Orders!$A$2:$A$3525,0))</f>
        <v>Delivered</v>
      </c>
      <c r="J5965" s="16" t="n">
        <f aca="false">D5965*E5965*(1-F5965/100)</f>
        <v>417.05</v>
      </c>
      <c r="K5965" s="16" t="n">
        <f aca="false">D5965*H5965</f>
        <v>256.67</v>
      </c>
      <c r="L5965" s="16" t="n">
        <f aca="false">J5965-K5965</f>
        <v>160.38</v>
      </c>
    </row>
    <row r="5966" customFormat="false" ht="15" hidden="false" customHeight="false" outlineLevel="0" collapsed="false">
      <c r="A5966" s="12" t="n">
        <v>5965</v>
      </c>
      <c r="B5966" s="12" t="n">
        <v>3144</v>
      </c>
      <c r="C5966" s="12" t="n">
        <v>42</v>
      </c>
      <c r="D5966" s="12" t="n">
        <v>1</v>
      </c>
      <c r="E5966" s="16" t="n">
        <v>1929</v>
      </c>
      <c r="F5966" s="12" t="n">
        <v>0</v>
      </c>
      <c r="G5966" s="12" t="str">
        <f aca="false">INDEX(Products!$C$2:$C$181,MATCH(C5966,Products!$A$2:$A$181,0))</f>
        <v>Home &amp; Kitchen</v>
      </c>
      <c r="H5966" s="16" t="n">
        <f aca="false">INDEX(Products!$E$2:$E$181,MATCH(C5966,Products!$A$2:$A$181,0))</f>
        <v>1085.47</v>
      </c>
      <c r="I5966" s="12" t="str">
        <f aca="false">INDEX(Orders!$G$2:$G$3525,MATCH(B5966,Orders!$A$2:$A$3525,0))</f>
        <v>Delivered</v>
      </c>
      <c r="J5966" s="16" t="n">
        <f aca="false">D5966*E5966*(1-F5966/100)</f>
        <v>1929</v>
      </c>
      <c r="K5966" s="16" t="n">
        <f aca="false">D5966*H5966</f>
        <v>1085.47</v>
      </c>
      <c r="L5966" s="16" t="n">
        <f aca="false">J5966-K5966</f>
        <v>843.53</v>
      </c>
    </row>
    <row r="5967" customFormat="false" ht="15" hidden="false" customHeight="false" outlineLevel="0" collapsed="false">
      <c r="A5967" s="12" t="n">
        <v>5966</v>
      </c>
      <c r="B5967" s="12" t="n">
        <v>3145</v>
      </c>
      <c r="C5967" s="12" t="n">
        <v>20</v>
      </c>
      <c r="D5967" s="12" t="n">
        <v>1</v>
      </c>
      <c r="E5967" s="16" t="n">
        <v>4369</v>
      </c>
      <c r="F5967" s="12" t="n">
        <v>10</v>
      </c>
      <c r="G5967" s="12" t="str">
        <f aca="false">INDEX(Products!$C$2:$C$181,MATCH(C5967,Products!$A$2:$A$181,0))</f>
        <v>Electronics</v>
      </c>
      <c r="H5967" s="16" t="n">
        <f aca="false">INDEX(Products!$E$2:$E$181,MATCH(C5967,Products!$A$2:$A$181,0))</f>
        <v>2787.56</v>
      </c>
      <c r="I5967" s="12" t="str">
        <f aca="false">INDEX(Orders!$G$2:$G$3525,MATCH(B5967,Orders!$A$2:$A$3525,0))</f>
        <v>Delivered</v>
      </c>
      <c r="J5967" s="16" t="n">
        <f aca="false">D5967*E5967*(1-F5967/100)</f>
        <v>3932.1</v>
      </c>
      <c r="K5967" s="16" t="n">
        <f aca="false">D5967*H5967</f>
        <v>2787.56</v>
      </c>
      <c r="L5967" s="16" t="n">
        <f aca="false">J5967-K5967</f>
        <v>1144.54</v>
      </c>
    </row>
    <row r="5968" customFormat="false" ht="15" hidden="false" customHeight="false" outlineLevel="0" collapsed="false">
      <c r="A5968" s="12" t="n">
        <v>5967</v>
      </c>
      <c r="B5968" s="12" t="n">
        <v>3145</v>
      </c>
      <c r="C5968" s="12" t="n">
        <v>23</v>
      </c>
      <c r="D5968" s="12" t="n">
        <v>1</v>
      </c>
      <c r="E5968" s="16" t="n">
        <v>2159</v>
      </c>
      <c r="F5968" s="12" t="n">
        <v>5</v>
      </c>
      <c r="G5968" s="12" t="str">
        <f aca="false">INDEX(Products!$C$2:$C$181,MATCH(C5968,Products!$A$2:$A$181,0))</f>
        <v>Electronics</v>
      </c>
      <c r="H5968" s="16" t="n">
        <f aca="false">INDEX(Products!$E$2:$E$181,MATCH(C5968,Products!$A$2:$A$181,0))</f>
        <v>1473.53</v>
      </c>
      <c r="I5968" s="12" t="str">
        <f aca="false">INDEX(Orders!$G$2:$G$3525,MATCH(B5968,Orders!$A$2:$A$3525,0))</f>
        <v>Delivered</v>
      </c>
      <c r="J5968" s="16" t="n">
        <f aca="false">D5968*E5968*(1-F5968/100)</f>
        <v>2051.05</v>
      </c>
      <c r="K5968" s="16" t="n">
        <f aca="false">D5968*H5968</f>
        <v>1473.53</v>
      </c>
      <c r="L5968" s="16" t="n">
        <f aca="false">J5968-K5968</f>
        <v>577.52</v>
      </c>
    </row>
    <row r="5969" customFormat="false" ht="15" hidden="false" customHeight="false" outlineLevel="0" collapsed="false">
      <c r="A5969" s="12" t="n">
        <v>5968</v>
      </c>
      <c r="B5969" s="12" t="n">
        <v>3145</v>
      </c>
      <c r="C5969" s="12" t="n">
        <v>33</v>
      </c>
      <c r="D5969" s="12" t="n">
        <v>1</v>
      </c>
      <c r="E5969" s="16" t="n">
        <v>1699</v>
      </c>
      <c r="F5969" s="12" t="n">
        <v>0</v>
      </c>
      <c r="G5969" s="12" t="str">
        <f aca="false">INDEX(Products!$C$2:$C$181,MATCH(C5969,Products!$A$2:$A$181,0))</f>
        <v>Home &amp; Kitchen</v>
      </c>
      <c r="H5969" s="16" t="n">
        <f aca="false">INDEX(Products!$E$2:$E$181,MATCH(C5969,Products!$A$2:$A$181,0))</f>
        <v>1118.86</v>
      </c>
      <c r="I5969" s="12" t="str">
        <f aca="false">INDEX(Orders!$G$2:$G$3525,MATCH(B5969,Orders!$A$2:$A$3525,0))</f>
        <v>Delivered</v>
      </c>
      <c r="J5969" s="16" t="n">
        <f aca="false">D5969*E5969*(1-F5969/100)</f>
        <v>1699</v>
      </c>
      <c r="K5969" s="16" t="n">
        <f aca="false">D5969*H5969</f>
        <v>1118.86</v>
      </c>
      <c r="L5969" s="16" t="n">
        <f aca="false">J5969-K5969</f>
        <v>580.14</v>
      </c>
    </row>
    <row r="5970" customFormat="false" ht="15" hidden="false" customHeight="false" outlineLevel="0" collapsed="false">
      <c r="A5970" s="12" t="n">
        <v>5969</v>
      </c>
      <c r="B5970" s="12" t="n">
        <v>3145</v>
      </c>
      <c r="C5970" s="12" t="n">
        <v>37</v>
      </c>
      <c r="D5970" s="12" t="n">
        <v>1</v>
      </c>
      <c r="E5970" s="16" t="n">
        <v>439</v>
      </c>
      <c r="F5970" s="12" t="n">
        <v>15</v>
      </c>
      <c r="G5970" s="12" t="str">
        <f aca="false">INDEX(Products!$C$2:$C$181,MATCH(C5970,Products!$A$2:$A$181,0))</f>
        <v>Home &amp; Kitchen</v>
      </c>
      <c r="H5970" s="16" t="n">
        <f aca="false">INDEX(Products!$E$2:$E$181,MATCH(C5970,Products!$A$2:$A$181,0))</f>
        <v>313.05</v>
      </c>
      <c r="I5970" s="12" t="str">
        <f aca="false">INDEX(Orders!$G$2:$G$3525,MATCH(B5970,Orders!$A$2:$A$3525,0))</f>
        <v>Delivered</v>
      </c>
      <c r="J5970" s="16" t="n">
        <f aca="false">D5970*E5970*(1-F5970/100)</f>
        <v>373.15</v>
      </c>
      <c r="K5970" s="16" t="n">
        <f aca="false">D5970*H5970</f>
        <v>313.05</v>
      </c>
      <c r="L5970" s="16" t="n">
        <f aca="false">J5970-K5970</f>
        <v>60.1</v>
      </c>
    </row>
    <row r="5971" customFormat="false" ht="15" hidden="false" customHeight="false" outlineLevel="0" collapsed="false">
      <c r="A5971" s="12" t="n">
        <v>5970</v>
      </c>
      <c r="B5971" s="12" t="n">
        <v>3146</v>
      </c>
      <c r="C5971" s="12" t="n">
        <v>52</v>
      </c>
      <c r="D5971" s="12" t="n">
        <v>1</v>
      </c>
      <c r="E5971" s="16" t="n">
        <v>1859</v>
      </c>
      <c r="F5971" s="12" t="n">
        <v>10</v>
      </c>
      <c r="G5971" s="12" t="str">
        <f aca="false">INDEX(Products!$C$2:$C$181,MATCH(C5971,Products!$A$2:$A$181,0))</f>
        <v>Home &amp; Kitchen</v>
      </c>
      <c r="H5971" s="16" t="n">
        <f aca="false">INDEX(Products!$E$2:$E$181,MATCH(C5971,Products!$A$2:$A$181,0))</f>
        <v>1211.54</v>
      </c>
      <c r="I5971" s="12" t="str">
        <f aca="false">INDEX(Orders!$G$2:$G$3525,MATCH(B5971,Orders!$A$2:$A$3525,0))</f>
        <v>Delivered</v>
      </c>
      <c r="J5971" s="16" t="n">
        <f aca="false">D5971*E5971*(1-F5971/100)</f>
        <v>1673.1</v>
      </c>
      <c r="K5971" s="16" t="n">
        <f aca="false">D5971*H5971</f>
        <v>1211.54</v>
      </c>
      <c r="L5971" s="16" t="n">
        <f aca="false">J5971-K5971</f>
        <v>461.56</v>
      </c>
    </row>
    <row r="5972" customFormat="false" ht="15" hidden="false" customHeight="false" outlineLevel="0" collapsed="false">
      <c r="A5972" s="12" t="n">
        <v>5971</v>
      </c>
      <c r="B5972" s="12" t="n">
        <v>3146</v>
      </c>
      <c r="C5972" s="12" t="n">
        <v>120</v>
      </c>
      <c r="D5972" s="12" t="n">
        <v>1</v>
      </c>
      <c r="E5972" s="16" t="n">
        <v>1229</v>
      </c>
      <c r="F5972" s="12" t="n">
        <v>0</v>
      </c>
      <c r="G5972" s="12" t="str">
        <f aca="false">INDEX(Products!$C$2:$C$181,MATCH(C5972,Products!$A$2:$A$181,0))</f>
        <v>Beauty</v>
      </c>
      <c r="H5972" s="16" t="n">
        <f aca="false">INDEX(Products!$E$2:$E$181,MATCH(C5972,Products!$A$2:$A$181,0))</f>
        <v>719.48</v>
      </c>
      <c r="I5972" s="12" t="str">
        <f aca="false">INDEX(Orders!$G$2:$G$3525,MATCH(B5972,Orders!$A$2:$A$3525,0))</f>
        <v>Delivered</v>
      </c>
      <c r="J5972" s="16" t="n">
        <f aca="false">D5972*E5972*(1-F5972/100)</f>
        <v>1229</v>
      </c>
      <c r="K5972" s="16" t="n">
        <f aca="false">D5972*H5972</f>
        <v>719.48</v>
      </c>
      <c r="L5972" s="16" t="n">
        <f aca="false">J5972-K5972</f>
        <v>509.52</v>
      </c>
    </row>
    <row r="5973" customFormat="false" ht="15" hidden="false" customHeight="false" outlineLevel="0" collapsed="false">
      <c r="A5973" s="12" t="n">
        <v>5972</v>
      </c>
      <c r="B5973" s="12" t="n">
        <v>3146</v>
      </c>
      <c r="C5973" s="12" t="n">
        <v>36</v>
      </c>
      <c r="D5973" s="12" t="n">
        <v>3</v>
      </c>
      <c r="E5973" s="16" t="n">
        <v>3959</v>
      </c>
      <c r="F5973" s="12" t="n">
        <v>20</v>
      </c>
      <c r="G5973" s="12" t="str">
        <f aca="false">INDEX(Products!$C$2:$C$181,MATCH(C5973,Products!$A$2:$A$181,0))</f>
        <v>Home &amp; Kitchen</v>
      </c>
      <c r="H5973" s="16" t="n">
        <f aca="false">INDEX(Products!$E$2:$E$181,MATCH(C5973,Products!$A$2:$A$181,0))</f>
        <v>2334.79</v>
      </c>
      <c r="I5973" s="12" t="str">
        <f aca="false">INDEX(Orders!$G$2:$G$3525,MATCH(B5973,Orders!$A$2:$A$3525,0))</f>
        <v>Delivered</v>
      </c>
      <c r="J5973" s="16" t="n">
        <f aca="false">D5973*E5973*(1-F5973/100)</f>
        <v>9501.6</v>
      </c>
      <c r="K5973" s="16" t="n">
        <f aca="false">D5973*H5973</f>
        <v>7004.37</v>
      </c>
      <c r="L5973" s="16" t="n">
        <f aca="false">J5973-K5973</f>
        <v>2497.23</v>
      </c>
    </row>
    <row r="5974" customFormat="false" ht="15" hidden="false" customHeight="false" outlineLevel="0" collapsed="false">
      <c r="A5974" s="12" t="n">
        <v>5973</v>
      </c>
      <c r="B5974" s="12" t="n">
        <v>3147</v>
      </c>
      <c r="C5974" s="12" t="n">
        <v>167</v>
      </c>
      <c r="D5974" s="12" t="n">
        <v>1</v>
      </c>
      <c r="E5974" s="16" t="n">
        <v>119</v>
      </c>
      <c r="F5974" s="12" t="n">
        <v>10</v>
      </c>
      <c r="G5974" s="12" t="str">
        <f aca="false">INDEX(Products!$C$2:$C$181,MATCH(C5974,Products!$A$2:$A$181,0))</f>
        <v>Books &amp; Stationery</v>
      </c>
      <c r="H5974" s="16" t="n">
        <f aca="false">INDEX(Products!$E$2:$E$181,MATCH(C5974,Products!$A$2:$A$181,0))</f>
        <v>68.21</v>
      </c>
      <c r="I5974" s="12" t="str">
        <f aca="false">INDEX(Orders!$G$2:$G$3525,MATCH(B5974,Orders!$A$2:$A$3525,0))</f>
        <v>Returned</v>
      </c>
      <c r="J5974" s="16" t="n">
        <f aca="false">D5974*E5974*(1-F5974/100)</f>
        <v>107.1</v>
      </c>
      <c r="K5974" s="16" t="n">
        <f aca="false">D5974*H5974</f>
        <v>68.21</v>
      </c>
      <c r="L5974" s="16" t="n">
        <f aca="false">J5974-K5974</f>
        <v>38.89</v>
      </c>
    </row>
    <row r="5975" customFormat="false" ht="15" hidden="false" customHeight="false" outlineLevel="0" collapsed="false">
      <c r="A5975" s="12" t="n">
        <v>5974</v>
      </c>
      <c r="B5975" s="12" t="n">
        <v>3147</v>
      </c>
      <c r="C5975" s="12" t="n">
        <v>59</v>
      </c>
      <c r="D5975" s="12" t="n">
        <v>1</v>
      </c>
      <c r="E5975" s="16" t="n">
        <v>4109</v>
      </c>
      <c r="F5975" s="12" t="n">
        <v>0</v>
      </c>
      <c r="G5975" s="12" t="str">
        <f aca="false">INDEX(Products!$C$2:$C$181,MATCH(C5975,Products!$A$2:$A$181,0))</f>
        <v>Home &amp; Kitchen</v>
      </c>
      <c r="H5975" s="16" t="n">
        <f aca="false">INDEX(Products!$E$2:$E$181,MATCH(C5975,Products!$A$2:$A$181,0))</f>
        <v>2413.27</v>
      </c>
      <c r="I5975" s="12" t="str">
        <f aca="false">INDEX(Orders!$G$2:$G$3525,MATCH(B5975,Orders!$A$2:$A$3525,0))</f>
        <v>Returned</v>
      </c>
      <c r="J5975" s="16" t="n">
        <f aca="false">D5975*E5975*(1-F5975/100)</f>
        <v>4109</v>
      </c>
      <c r="K5975" s="16" t="n">
        <f aca="false">D5975*H5975</f>
        <v>2413.27</v>
      </c>
      <c r="L5975" s="16" t="n">
        <f aca="false">J5975-K5975</f>
        <v>1695.73</v>
      </c>
    </row>
    <row r="5976" customFormat="false" ht="15" hidden="false" customHeight="false" outlineLevel="0" collapsed="false">
      <c r="A5976" s="12" t="n">
        <v>5975</v>
      </c>
      <c r="B5976" s="12" t="n">
        <v>3148</v>
      </c>
      <c r="C5976" s="12" t="n">
        <v>20</v>
      </c>
      <c r="D5976" s="12" t="n">
        <v>1</v>
      </c>
      <c r="E5976" s="16" t="n">
        <v>4369</v>
      </c>
      <c r="F5976" s="12" t="n">
        <v>0</v>
      </c>
      <c r="G5976" s="12" t="str">
        <f aca="false">INDEX(Products!$C$2:$C$181,MATCH(C5976,Products!$A$2:$A$181,0))</f>
        <v>Electronics</v>
      </c>
      <c r="H5976" s="16" t="n">
        <f aca="false">INDEX(Products!$E$2:$E$181,MATCH(C5976,Products!$A$2:$A$181,0))</f>
        <v>2787.56</v>
      </c>
      <c r="I5976" s="12" t="str">
        <f aca="false">INDEX(Orders!$G$2:$G$3525,MATCH(B5976,Orders!$A$2:$A$3525,0))</f>
        <v>Delivered</v>
      </c>
      <c r="J5976" s="16" t="n">
        <f aca="false">D5976*E5976*(1-F5976/100)</f>
        <v>4369</v>
      </c>
      <c r="K5976" s="16" t="n">
        <f aca="false">D5976*H5976</f>
        <v>2787.56</v>
      </c>
      <c r="L5976" s="16" t="n">
        <f aca="false">J5976-K5976</f>
        <v>1581.44</v>
      </c>
    </row>
    <row r="5977" customFormat="false" ht="15" hidden="false" customHeight="false" outlineLevel="0" collapsed="false">
      <c r="A5977" s="12" t="n">
        <v>5976</v>
      </c>
      <c r="B5977" s="12" t="n">
        <v>3149</v>
      </c>
      <c r="C5977" s="12" t="n">
        <v>87</v>
      </c>
      <c r="D5977" s="12" t="n">
        <v>1</v>
      </c>
      <c r="E5977" s="16" t="n">
        <v>1689</v>
      </c>
      <c r="F5977" s="12" t="n">
        <v>0</v>
      </c>
      <c r="G5977" s="12" t="str">
        <f aca="false">INDEX(Products!$C$2:$C$181,MATCH(C5977,Products!$A$2:$A$181,0))</f>
        <v>Fashion</v>
      </c>
      <c r="H5977" s="16" t="n">
        <f aca="false">INDEX(Products!$E$2:$E$181,MATCH(C5977,Products!$A$2:$A$181,0))</f>
        <v>1005.46</v>
      </c>
      <c r="I5977" s="12" t="str">
        <f aca="false">INDEX(Orders!$G$2:$G$3525,MATCH(B5977,Orders!$A$2:$A$3525,0))</f>
        <v>Delivered</v>
      </c>
      <c r="J5977" s="16" t="n">
        <f aca="false">D5977*E5977*(1-F5977/100)</f>
        <v>1689</v>
      </c>
      <c r="K5977" s="16" t="n">
        <f aca="false">D5977*H5977</f>
        <v>1005.46</v>
      </c>
      <c r="L5977" s="16" t="n">
        <f aca="false">J5977-K5977</f>
        <v>683.54</v>
      </c>
    </row>
    <row r="5978" customFormat="false" ht="15" hidden="false" customHeight="false" outlineLevel="0" collapsed="false">
      <c r="A5978" s="12" t="n">
        <v>5977</v>
      </c>
      <c r="B5978" s="12" t="n">
        <v>3149</v>
      </c>
      <c r="C5978" s="12" t="n">
        <v>104</v>
      </c>
      <c r="D5978" s="12" t="n">
        <v>1</v>
      </c>
      <c r="E5978" s="16" t="n">
        <v>329</v>
      </c>
      <c r="F5978" s="12" t="n">
        <v>5</v>
      </c>
      <c r="G5978" s="12" t="str">
        <f aca="false">INDEX(Products!$C$2:$C$181,MATCH(C5978,Products!$A$2:$A$181,0))</f>
        <v>Beauty</v>
      </c>
      <c r="H5978" s="16" t="n">
        <f aca="false">INDEX(Products!$E$2:$E$181,MATCH(C5978,Products!$A$2:$A$181,0))</f>
        <v>224.61</v>
      </c>
      <c r="I5978" s="12" t="str">
        <f aca="false">INDEX(Orders!$G$2:$G$3525,MATCH(B5978,Orders!$A$2:$A$3525,0))</f>
        <v>Delivered</v>
      </c>
      <c r="J5978" s="16" t="n">
        <f aca="false">D5978*E5978*(1-F5978/100)</f>
        <v>312.55</v>
      </c>
      <c r="K5978" s="16" t="n">
        <f aca="false">D5978*H5978</f>
        <v>224.61</v>
      </c>
      <c r="L5978" s="16" t="n">
        <f aca="false">J5978-K5978</f>
        <v>87.94</v>
      </c>
    </row>
    <row r="5979" customFormat="false" ht="15" hidden="false" customHeight="false" outlineLevel="0" collapsed="false">
      <c r="A5979" s="12" t="n">
        <v>5978</v>
      </c>
      <c r="B5979" s="12" t="n">
        <v>3150</v>
      </c>
      <c r="C5979" s="12" t="n">
        <v>144</v>
      </c>
      <c r="D5979" s="12" t="n">
        <v>1</v>
      </c>
      <c r="E5979" s="16" t="n">
        <v>2009</v>
      </c>
      <c r="F5979" s="12" t="n">
        <v>0</v>
      </c>
      <c r="G5979" s="12" t="str">
        <f aca="false">INDEX(Products!$C$2:$C$181,MATCH(C5979,Products!$A$2:$A$181,0))</f>
        <v>Sports &amp; Fitness</v>
      </c>
      <c r="H5979" s="16" t="n">
        <f aca="false">INDEX(Products!$E$2:$E$181,MATCH(C5979,Products!$A$2:$A$181,0))</f>
        <v>1322.98</v>
      </c>
      <c r="I5979" s="12" t="str">
        <f aca="false">INDEX(Orders!$G$2:$G$3525,MATCH(B5979,Orders!$A$2:$A$3525,0))</f>
        <v>Cancelled</v>
      </c>
      <c r="J5979" s="16" t="n">
        <f aca="false">D5979*E5979*(1-F5979/100)</f>
        <v>2009</v>
      </c>
      <c r="K5979" s="16" t="n">
        <f aca="false">D5979*H5979</f>
        <v>1322.98</v>
      </c>
      <c r="L5979" s="16" t="n">
        <f aca="false">J5979-K5979</f>
        <v>686.02</v>
      </c>
    </row>
    <row r="5980" customFormat="false" ht="15" hidden="false" customHeight="false" outlineLevel="0" collapsed="false">
      <c r="A5980" s="12" t="n">
        <v>5979</v>
      </c>
      <c r="B5980" s="12" t="n">
        <v>3150</v>
      </c>
      <c r="C5980" s="12" t="n">
        <v>6</v>
      </c>
      <c r="D5980" s="12" t="n">
        <v>1</v>
      </c>
      <c r="E5980" s="16" t="n">
        <v>919</v>
      </c>
      <c r="F5980" s="12" t="n">
        <v>0</v>
      </c>
      <c r="G5980" s="12" t="str">
        <f aca="false">INDEX(Products!$C$2:$C$181,MATCH(C5980,Products!$A$2:$A$181,0))</f>
        <v>Electronics</v>
      </c>
      <c r="H5980" s="16" t="n">
        <f aca="false">INDEX(Products!$E$2:$E$181,MATCH(C5980,Products!$A$2:$A$181,0))</f>
        <v>683.72</v>
      </c>
      <c r="I5980" s="12" t="str">
        <f aca="false">INDEX(Orders!$G$2:$G$3525,MATCH(B5980,Orders!$A$2:$A$3525,0))</f>
        <v>Cancelled</v>
      </c>
      <c r="J5980" s="16" t="n">
        <f aca="false">D5980*E5980*(1-F5980/100)</f>
        <v>919</v>
      </c>
      <c r="K5980" s="16" t="n">
        <f aca="false">D5980*H5980</f>
        <v>683.72</v>
      </c>
      <c r="L5980" s="16" t="n">
        <f aca="false">J5980-K5980</f>
        <v>235.28</v>
      </c>
    </row>
    <row r="5981" customFormat="false" ht="15" hidden="false" customHeight="false" outlineLevel="0" collapsed="false">
      <c r="A5981" s="12" t="n">
        <v>5980</v>
      </c>
      <c r="B5981" s="12" t="n">
        <v>3151</v>
      </c>
      <c r="C5981" s="12" t="n">
        <v>52</v>
      </c>
      <c r="D5981" s="12" t="n">
        <v>1</v>
      </c>
      <c r="E5981" s="16" t="n">
        <v>1859</v>
      </c>
      <c r="F5981" s="12" t="n">
        <v>0</v>
      </c>
      <c r="G5981" s="12" t="str">
        <f aca="false">INDEX(Products!$C$2:$C$181,MATCH(C5981,Products!$A$2:$A$181,0))</f>
        <v>Home &amp; Kitchen</v>
      </c>
      <c r="H5981" s="16" t="n">
        <f aca="false">INDEX(Products!$E$2:$E$181,MATCH(C5981,Products!$A$2:$A$181,0))</f>
        <v>1211.54</v>
      </c>
      <c r="I5981" s="12" t="str">
        <f aca="false">INDEX(Orders!$G$2:$G$3525,MATCH(B5981,Orders!$A$2:$A$3525,0))</f>
        <v>Delivered</v>
      </c>
      <c r="J5981" s="16" t="n">
        <f aca="false">D5981*E5981*(1-F5981/100)</f>
        <v>1859</v>
      </c>
      <c r="K5981" s="16" t="n">
        <f aca="false">D5981*H5981</f>
        <v>1211.54</v>
      </c>
      <c r="L5981" s="16" t="n">
        <f aca="false">J5981-K5981</f>
        <v>647.46</v>
      </c>
    </row>
    <row r="5982" customFormat="false" ht="15" hidden="false" customHeight="false" outlineLevel="0" collapsed="false">
      <c r="A5982" s="12" t="n">
        <v>5981</v>
      </c>
      <c r="B5982" s="12" t="n">
        <v>3152</v>
      </c>
      <c r="C5982" s="12" t="n">
        <v>15</v>
      </c>
      <c r="D5982" s="12" t="n">
        <v>1</v>
      </c>
      <c r="E5982" s="16" t="n">
        <v>3889</v>
      </c>
      <c r="F5982" s="12" t="n">
        <v>0</v>
      </c>
      <c r="G5982" s="12" t="str">
        <f aca="false">INDEX(Products!$C$2:$C$181,MATCH(C5982,Products!$A$2:$A$181,0))</f>
        <v>Electronics</v>
      </c>
      <c r="H5982" s="16" t="n">
        <f aca="false">INDEX(Products!$E$2:$E$181,MATCH(C5982,Products!$A$2:$A$181,0))</f>
        <v>2175.08</v>
      </c>
      <c r="I5982" s="12" t="str">
        <f aca="false">INDEX(Orders!$G$2:$G$3525,MATCH(B5982,Orders!$A$2:$A$3525,0))</f>
        <v>Delivered</v>
      </c>
      <c r="J5982" s="16" t="n">
        <f aca="false">D5982*E5982*(1-F5982/100)</f>
        <v>3889</v>
      </c>
      <c r="K5982" s="16" t="n">
        <f aca="false">D5982*H5982</f>
        <v>2175.08</v>
      </c>
      <c r="L5982" s="16" t="n">
        <f aca="false">J5982-K5982</f>
        <v>1713.92</v>
      </c>
    </row>
    <row r="5983" customFormat="false" ht="15" hidden="false" customHeight="false" outlineLevel="0" collapsed="false">
      <c r="A5983" s="12" t="n">
        <v>5982</v>
      </c>
      <c r="B5983" s="12" t="n">
        <v>3152</v>
      </c>
      <c r="C5983" s="12" t="n">
        <v>28</v>
      </c>
      <c r="D5983" s="12" t="n">
        <v>1</v>
      </c>
      <c r="E5983" s="16" t="n">
        <v>3919</v>
      </c>
      <c r="F5983" s="12" t="n">
        <v>5</v>
      </c>
      <c r="G5983" s="12" t="str">
        <f aca="false">INDEX(Products!$C$2:$C$181,MATCH(C5983,Products!$A$2:$A$181,0))</f>
        <v>Electronics</v>
      </c>
      <c r="H5983" s="16" t="n">
        <f aca="false">INDEX(Products!$E$2:$E$181,MATCH(C5983,Products!$A$2:$A$181,0))</f>
        <v>2878.02</v>
      </c>
      <c r="I5983" s="12" t="str">
        <f aca="false">INDEX(Orders!$G$2:$G$3525,MATCH(B5983,Orders!$A$2:$A$3525,0))</f>
        <v>Delivered</v>
      </c>
      <c r="J5983" s="16" t="n">
        <f aca="false">D5983*E5983*(1-F5983/100)</f>
        <v>3723.05</v>
      </c>
      <c r="K5983" s="16" t="n">
        <f aca="false">D5983*H5983</f>
        <v>2878.02</v>
      </c>
      <c r="L5983" s="16" t="n">
        <f aca="false">J5983-K5983</f>
        <v>845.03</v>
      </c>
    </row>
    <row r="5984" customFormat="false" ht="15" hidden="false" customHeight="false" outlineLevel="0" collapsed="false">
      <c r="A5984" s="12" t="n">
        <v>5983</v>
      </c>
      <c r="B5984" s="12" t="n">
        <v>3153</v>
      </c>
      <c r="C5984" s="12" t="n">
        <v>96</v>
      </c>
      <c r="D5984" s="12" t="n">
        <v>1</v>
      </c>
      <c r="E5984" s="16" t="n">
        <v>309</v>
      </c>
      <c r="F5984" s="12" t="n">
        <v>0</v>
      </c>
      <c r="G5984" s="12" t="str">
        <f aca="false">INDEX(Products!$C$2:$C$181,MATCH(C5984,Products!$A$2:$A$181,0))</f>
        <v>Beauty</v>
      </c>
      <c r="H5984" s="16" t="n">
        <f aca="false">INDEX(Products!$E$2:$E$181,MATCH(C5984,Products!$A$2:$A$181,0))</f>
        <v>225.4</v>
      </c>
      <c r="I5984" s="12" t="str">
        <f aca="false">INDEX(Orders!$G$2:$G$3525,MATCH(B5984,Orders!$A$2:$A$3525,0))</f>
        <v>Delivered</v>
      </c>
      <c r="J5984" s="16" t="n">
        <f aca="false">D5984*E5984*(1-F5984/100)</f>
        <v>309</v>
      </c>
      <c r="K5984" s="16" t="n">
        <f aca="false">D5984*H5984</f>
        <v>225.4</v>
      </c>
      <c r="L5984" s="16" t="n">
        <f aca="false">J5984-K5984</f>
        <v>83.6</v>
      </c>
    </row>
    <row r="5985" customFormat="false" ht="15" hidden="false" customHeight="false" outlineLevel="0" collapsed="false">
      <c r="A5985" s="12" t="n">
        <v>5984</v>
      </c>
      <c r="B5985" s="12" t="n">
        <v>3154</v>
      </c>
      <c r="C5985" s="12" t="n">
        <v>53</v>
      </c>
      <c r="D5985" s="12" t="n">
        <v>1</v>
      </c>
      <c r="E5985" s="16" t="n">
        <v>4579</v>
      </c>
      <c r="F5985" s="12" t="n">
        <v>5</v>
      </c>
      <c r="G5985" s="12" t="str">
        <f aca="false">INDEX(Products!$C$2:$C$181,MATCH(C5985,Products!$A$2:$A$181,0))</f>
        <v>Home &amp; Kitchen</v>
      </c>
      <c r="H5985" s="16" t="n">
        <f aca="false">INDEX(Products!$E$2:$E$181,MATCH(C5985,Products!$A$2:$A$181,0))</f>
        <v>2746.75</v>
      </c>
      <c r="I5985" s="12" t="str">
        <f aca="false">INDEX(Orders!$G$2:$G$3525,MATCH(B5985,Orders!$A$2:$A$3525,0))</f>
        <v>Cancelled</v>
      </c>
      <c r="J5985" s="16" t="n">
        <f aca="false">D5985*E5985*(1-F5985/100)</f>
        <v>4350.05</v>
      </c>
      <c r="K5985" s="16" t="n">
        <f aca="false">D5985*H5985</f>
        <v>2746.75</v>
      </c>
      <c r="L5985" s="16" t="n">
        <f aca="false">J5985-K5985</f>
        <v>1603.3</v>
      </c>
    </row>
    <row r="5986" customFormat="false" ht="15" hidden="false" customHeight="false" outlineLevel="0" collapsed="false">
      <c r="A5986" s="12" t="n">
        <v>5985</v>
      </c>
      <c r="B5986" s="12" t="n">
        <v>3155</v>
      </c>
      <c r="C5986" s="12" t="n">
        <v>167</v>
      </c>
      <c r="D5986" s="12" t="n">
        <v>1</v>
      </c>
      <c r="E5986" s="16" t="n">
        <v>119</v>
      </c>
      <c r="F5986" s="12" t="n">
        <v>10</v>
      </c>
      <c r="G5986" s="12" t="str">
        <f aca="false">INDEX(Products!$C$2:$C$181,MATCH(C5986,Products!$A$2:$A$181,0))</f>
        <v>Books &amp; Stationery</v>
      </c>
      <c r="H5986" s="16" t="n">
        <f aca="false">INDEX(Products!$E$2:$E$181,MATCH(C5986,Products!$A$2:$A$181,0))</f>
        <v>68.21</v>
      </c>
      <c r="I5986" s="12" t="str">
        <f aca="false">INDEX(Orders!$G$2:$G$3525,MATCH(B5986,Orders!$A$2:$A$3525,0))</f>
        <v>Returned</v>
      </c>
      <c r="J5986" s="16" t="n">
        <f aca="false">D5986*E5986*(1-F5986/100)</f>
        <v>107.1</v>
      </c>
      <c r="K5986" s="16" t="n">
        <f aca="false">D5986*H5986</f>
        <v>68.21</v>
      </c>
      <c r="L5986" s="16" t="n">
        <f aca="false">J5986-K5986</f>
        <v>38.89</v>
      </c>
    </row>
    <row r="5987" customFormat="false" ht="15" hidden="false" customHeight="false" outlineLevel="0" collapsed="false">
      <c r="A5987" s="12" t="n">
        <v>5986</v>
      </c>
      <c r="B5987" s="12" t="n">
        <v>3156</v>
      </c>
      <c r="C5987" s="12" t="n">
        <v>174</v>
      </c>
      <c r="D5987" s="12" t="n">
        <v>1</v>
      </c>
      <c r="E5987" s="16" t="n">
        <v>619</v>
      </c>
      <c r="F5987" s="12" t="n">
        <v>15</v>
      </c>
      <c r="G5987" s="12" t="str">
        <f aca="false">INDEX(Products!$C$2:$C$181,MATCH(C5987,Products!$A$2:$A$181,0))</f>
        <v>Books &amp; Stationery</v>
      </c>
      <c r="H5987" s="16" t="n">
        <f aca="false">INDEX(Products!$E$2:$E$181,MATCH(C5987,Products!$A$2:$A$181,0))</f>
        <v>346.06</v>
      </c>
      <c r="I5987" s="12" t="str">
        <f aca="false">INDEX(Orders!$G$2:$G$3525,MATCH(B5987,Orders!$A$2:$A$3525,0))</f>
        <v>Delivered</v>
      </c>
      <c r="J5987" s="16" t="n">
        <f aca="false">D5987*E5987*(1-F5987/100)</f>
        <v>526.15</v>
      </c>
      <c r="K5987" s="16" t="n">
        <f aca="false">D5987*H5987</f>
        <v>346.06</v>
      </c>
      <c r="L5987" s="16" t="n">
        <f aca="false">J5987-K5987</f>
        <v>180.09</v>
      </c>
    </row>
    <row r="5988" customFormat="false" ht="15" hidden="false" customHeight="false" outlineLevel="0" collapsed="false">
      <c r="A5988" s="12" t="n">
        <v>5987</v>
      </c>
      <c r="B5988" s="12" t="n">
        <v>3156</v>
      </c>
      <c r="C5988" s="12" t="n">
        <v>172</v>
      </c>
      <c r="D5988" s="12" t="n">
        <v>1</v>
      </c>
      <c r="E5988" s="16" t="n">
        <v>249</v>
      </c>
      <c r="F5988" s="12" t="n">
        <v>0</v>
      </c>
      <c r="G5988" s="12" t="str">
        <f aca="false">INDEX(Products!$C$2:$C$181,MATCH(C5988,Products!$A$2:$A$181,0))</f>
        <v>Books &amp; Stationery</v>
      </c>
      <c r="H5988" s="16" t="n">
        <f aca="false">INDEX(Products!$E$2:$E$181,MATCH(C5988,Products!$A$2:$A$181,0))</f>
        <v>158.56</v>
      </c>
      <c r="I5988" s="12" t="str">
        <f aca="false">INDEX(Orders!$G$2:$G$3525,MATCH(B5988,Orders!$A$2:$A$3525,0))</f>
        <v>Delivered</v>
      </c>
      <c r="J5988" s="16" t="n">
        <f aca="false">D5988*E5988*(1-F5988/100)</f>
        <v>249</v>
      </c>
      <c r="K5988" s="16" t="n">
        <f aca="false">D5988*H5988</f>
        <v>158.56</v>
      </c>
      <c r="L5988" s="16" t="n">
        <f aca="false">J5988-K5988</f>
        <v>90.44</v>
      </c>
    </row>
    <row r="5989" customFormat="false" ht="15" hidden="false" customHeight="false" outlineLevel="0" collapsed="false">
      <c r="A5989" s="12" t="n">
        <v>5988</v>
      </c>
      <c r="B5989" s="12" t="n">
        <v>3157</v>
      </c>
      <c r="C5989" s="12" t="n">
        <v>173</v>
      </c>
      <c r="D5989" s="12" t="n">
        <v>1</v>
      </c>
      <c r="E5989" s="16" t="n">
        <v>429</v>
      </c>
      <c r="F5989" s="12" t="n">
        <v>0</v>
      </c>
      <c r="G5989" s="12" t="str">
        <f aca="false">INDEX(Products!$C$2:$C$181,MATCH(C5989,Products!$A$2:$A$181,0))</f>
        <v>Books &amp; Stationery</v>
      </c>
      <c r="H5989" s="16" t="n">
        <f aca="false">INDEX(Products!$E$2:$E$181,MATCH(C5989,Products!$A$2:$A$181,0))</f>
        <v>288.79</v>
      </c>
      <c r="I5989" s="12" t="str">
        <f aca="false">INDEX(Orders!$G$2:$G$3525,MATCH(B5989,Orders!$A$2:$A$3525,0))</f>
        <v>Delivered</v>
      </c>
      <c r="J5989" s="16" t="n">
        <f aca="false">D5989*E5989*(1-F5989/100)</f>
        <v>429</v>
      </c>
      <c r="K5989" s="16" t="n">
        <f aca="false">D5989*H5989</f>
        <v>288.79</v>
      </c>
      <c r="L5989" s="16" t="n">
        <f aca="false">J5989-K5989</f>
        <v>140.21</v>
      </c>
    </row>
    <row r="5990" customFormat="false" ht="15" hidden="false" customHeight="false" outlineLevel="0" collapsed="false">
      <c r="A5990" s="12" t="n">
        <v>5989</v>
      </c>
      <c r="B5990" s="12" t="n">
        <v>3157</v>
      </c>
      <c r="C5990" s="12" t="n">
        <v>47</v>
      </c>
      <c r="D5990" s="12" t="n">
        <v>1</v>
      </c>
      <c r="E5990" s="16" t="n">
        <v>3909</v>
      </c>
      <c r="F5990" s="12" t="n">
        <v>0</v>
      </c>
      <c r="G5990" s="12" t="str">
        <f aca="false">INDEX(Products!$C$2:$C$181,MATCH(C5990,Products!$A$2:$A$181,0))</f>
        <v>Home &amp; Kitchen</v>
      </c>
      <c r="H5990" s="16" t="n">
        <f aca="false">INDEX(Products!$E$2:$E$181,MATCH(C5990,Products!$A$2:$A$181,0))</f>
        <v>2588.76</v>
      </c>
      <c r="I5990" s="12" t="str">
        <f aca="false">INDEX(Orders!$G$2:$G$3525,MATCH(B5990,Orders!$A$2:$A$3525,0))</f>
        <v>Delivered</v>
      </c>
      <c r="J5990" s="16" t="n">
        <f aca="false">D5990*E5990*(1-F5990/100)</f>
        <v>3909</v>
      </c>
      <c r="K5990" s="16" t="n">
        <f aca="false">D5990*H5990</f>
        <v>2588.76</v>
      </c>
      <c r="L5990" s="16" t="n">
        <f aca="false">J5990-K5990</f>
        <v>1320.24</v>
      </c>
    </row>
    <row r="5991" customFormat="false" ht="15" hidden="false" customHeight="false" outlineLevel="0" collapsed="false">
      <c r="A5991" s="12" t="n">
        <v>5990</v>
      </c>
      <c r="B5991" s="12" t="n">
        <v>3157</v>
      </c>
      <c r="C5991" s="12" t="n">
        <v>71</v>
      </c>
      <c r="D5991" s="12" t="n">
        <v>1</v>
      </c>
      <c r="E5991" s="16" t="n">
        <v>2909</v>
      </c>
      <c r="F5991" s="12" t="n">
        <v>0</v>
      </c>
      <c r="G5991" s="12" t="str">
        <f aca="false">INDEX(Products!$C$2:$C$181,MATCH(C5991,Products!$A$2:$A$181,0))</f>
        <v>Fashion</v>
      </c>
      <c r="H5991" s="16" t="n">
        <f aca="false">INDEX(Products!$E$2:$E$181,MATCH(C5991,Products!$A$2:$A$181,0))</f>
        <v>1746.44</v>
      </c>
      <c r="I5991" s="12" t="str">
        <f aca="false">INDEX(Orders!$G$2:$G$3525,MATCH(B5991,Orders!$A$2:$A$3525,0))</f>
        <v>Delivered</v>
      </c>
      <c r="J5991" s="16" t="n">
        <f aca="false">D5991*E5991*(1-F5991/100)</f>
        <v>2909</v>
      </c>
      <c r="K5991" s="16" t="n">
        <f aca="false">D5991*H5991</f>
        <v>1746.44</v>
      </c>
      <c r="L5991" s="16" t="n">
        <f aca="false">J5991-K5991</f>
        <v>1162.56</v>
      </c>
    </row>
    <row r="5992" customFormat="false" ht="15" hidden="false" customHeight="false" outlineLevel="0" collapsed="false">
      <c r="A5992" s="12" t="n">
        <v>5991</v>
      </c>
      <c r="B5992" s="12" t="n">
        <v>3158</v>
      </c>
      <c r="C5992" s="12" t="n">
        <v>134</v>
      </c>
      <c r="D5992" s="12" t="n">
        <v>1</v>
      </c>
      <c r="E5992" s="16" t="n">
        <v>2869</v>
      </c>
      <c r="F5992" s="12" t="n">
        <v>0</v>
      </c>
      <c r="G5992" s="12" t="str">
        <f aca="false">INDEX(Products!$C$2:$C$181,MATCH(C5992,Products!$A$2:$A$181,0))</f>
        <v>Sports &amp; Fitness</v>
      </c>
      <c r="H5992" s="16" t="n">
        <f aca="false">INDEX(Products!$E$2:$E$181,MATCH(C5992,Products!$A$2:$A$181,0))</f>
        <v>1981.04</v>
      </c>
      <c r="I5992" s="12" t="str">
        <f aca="false">INDEX(Orders!$G$2:$G$3525,MATCH(B5992,Orders!$A$2:$A$3525,0))</f>
        <v>Delivered</v>
      </c>
      <c r="J5992" s="16" t="n">
        <f aca="false">D5992*E5992*(1-F5992/100)</f>
        <v>2869</v>
      </c>
      <c r="K5992" s="16" t="n">
        <f aca="false">D5992*H5992</f>
        <v>1981.04</v>
      </c>
      <c r="L5992" s="16" t="n">
        <f aca="false">J5992-K5992</f>
        <v>887.96</v>
      </c>
    </row>
    <row r="5993" customFormat="false" ht="15" hidden="false" customHeight="false" outlineLevel="0" collapsed="false">
      <c r="A5993" s="12" t="n">
        <v>5992</v>
      </c>
      <c r="B5993" s="12" t="n">
        <v>3159</v>
      </c>
      <c r="C5993" s="12" t="n">
        <v>57</v>
      </c>
      <c r="D5993" s="12" t="n">
        <v>1</v>
      </c>
      <c r="E5993" s="16" t="n">
        <v>4689</v>
      </c>
      <c r="F5993" s="12" t="n">
        <v>5</v>
      </c>
      <c r="G5993" s="12" t="str">
        <f aca="false">INDEX(Products!$C$2:$C$181,MATCH(C5993,Products!$A$2:$A$181,0))</f>
        <v>Home &amp; Kitchen</v>
      </c>
      <c r="H5993" s="16" t="n">
        <f aca="false">INDEX(Products!$E$2:$E$181,MATCH(C5993,Products!$A$2:$A$181,0))</f>
        <v>3336.81</v>
      </c>
      <c r="I5993" s="12" t="str">
        <f aca="false">INDEX(Orders!$G$2:$G$3525,MATCH(B5993,Orders!$A$2:$A$3525,0))</f>
        <v>Delivered</v>
      </c>
      <c r="J5993" s="16" t="n">
        <f aca="false">D5993*E5993*(1-F5993/100)</f>
        <v>4454.55</v>
      </c>
      <c r="K5993" s="16" t="n">
        <f aca="false">D5993*H5993</f>
        <v>3336.81</v>
      </c>
      <c r="L5993" s="16" t="n">
        <f aca="false">J5993-K5993</f>
        <v>1117.74</v>
      </c>
    </row>
    <row r="5994" customFormat="false" ht="15" hidden="false" customHeight="false" outlineLevel="0" collapsed="false">
      <c r="A5994" s="12" t="n">
        <v>5993</v>
      </c>
      <c r="B5994" s="12" t="n">
        <v>3160</v>
      </c>
      <c r="C5994" s="12" t="n">
        <v>86</v>
      </c>
      <c r="D5994" s="12" t="n">
        <v>1</v>
      </c>
      <c r="E5994" s="16" t="n">
        <v>2139</v>
      </c>
      <c r="F5994" s="12" t="n">
        <v>0</v>
      </c>
      <c r="G5994" s="12" t="str">
        <f aca="false">INDEX(Products!$C$2:$C$181,MATCH(C5994,Products!$A$2:$A$181,0))</f>
        <v>Fashion</v>
      </c>
      <c r="H5994" s="16" t="n">
        <f aca="false">INDEX(Products!$E$2:$E$181,MATCH(C5994,Products!$A$2:$A$181,0))</f>
        <v>1183.55</v>
      </c>
      <c r="I5994" s="12" t="str">
        <f aca="false">INDEX(Orders!$G$2:$G$3525,MATCH(B5994,Orders!$A$2:$A$3525,0))</f>
        <v>Cancelled</v>
      </c>
      <c r="J5994" s="16" t="n">
        <f aca="false">D5994*E5994*(1-F5994/100)</f>
        <v>2139</v>
      </c>
      <c r="K5994" s="16" t="n">
        <f aca="false">D5994*H5994</f>
        <v>1183.55</v>
      </c>
      <c r="L5994" s="16" t="n">
        <f aca="false">J5994-K5994</f>
        <v>955.45</v>
      </c>
    </row>
    <row r="5995" customFormat="false" ht="15" hidden="false" customHeight="false" outlineLevel="0" collapsed="false">
      <c r="A5995" s="12" t="n">
        <v>5994</v>
      </c>
      <c r="B5995" s="12" t="n">
        <v>3160</v>
      </c>
      <c r="C5995" s="12" t="n">
        <v>19</v>
      </c>
      <c r="D5995" s="12" t="n">
        <v>2</v>
      </c>
      <c r="E5995" s="16" t="n">
        <v>2389</v>
      </c>
      <c r="F5995" s="12" t="n">
        <v>5</v>
      </c>
      <c r="G5995" s="12" t="str">
        <f aca="false">INDEX(Products!$C$2:$C$181,MATCH(C5995,Products!$A$2:$A$181,0))</f>
        <v>Electronics</v>
      </c>
      <c r="H5995" s="16" t="n">
        <f aca="false">INDEX(Products!$E$2:$E$181,MATCH(C5995,Products!$A$2:$A$181,0))</f>
        <v>1360.62</v>
      </c>
      <c r="I5995" s="12" t="str">
        <f aca="false">INDEX(Orders!$G$2:$G$3525,MATCH(B5995,Orders!$A$2:$A$3525,0))</f>
        <v>Cancelled</v>
      </c>
      <c r="J5995" s="16" t="n">
        <f aca="false">D5995*E5995*(1-F5995/100)</f>
        <v>4539.1</v>
      </c>
      <c r="K5995" s="16" t="n">
        <f aca="false">D5995*H5995</f>
        <v>2721.24</v>
      </c>
      <c r="L5995" s="16" t="n">
        <f aca="false">J5995-K5995</f>
        <v>1817.86</v>
      </c>
    </row>
    <row r="5996" customFormat="false" ht="15" hidden="false" customHeight="false" outlineLevel="0" collapsed="false">
      <c r="A5996" s="12" t="n">
        <v>5995</v>
      </c>
      <c r="B5996" s="12" t="n">
        <v>3161</v>
      </c>
      <c r="C5996" s="12" t="n">
        <v>2</v>
      </c>
      <c r="D5996" s="12" t="n">
        <v>1</v>
      </c>
      <c r="E5996" s="16" t="n">
        <v>4619</v>
      </c>
      <c r="F5996" s="12" t="n">
        <v>0</v>
      </c>
      <c r="G5996" s="12" t="str">
        <f aca="false">INDEX(Products!$C$2:$C$181,MATCH(C5996,Products!$A$2:$A$181,0))</f>
        <v>Electronics</v>
      </c>
      <c r="H5996" s="16" t="n">
        <f aca="false">INDEX(Products!$E$2:$E$181,MATCH(C5996,Products!$A$2:$A$181,0))</f>
        <v>3093.49</v>
      </c>
      <c r="I5996" s="12" t="str">
        <f aca="false">INDEX(Orders!$G$2:$G$3525,MATCH(B5996,Orders!$A$2:$A$3525,0))</f>
        <v>Delivered</v>
      </c>
      <c r="J5996" s="16" t="n">
        <f aca="false">D5996*E5996*(1-F5996/100)</f>
        <v>4619</v>
      </c>
      <c r="K5996" s="16" t="n">
        <f aca="false">D5996*H5996</f>
        <v>3093.49</v>
      </c>
      <c r="L5996" s="16" t="n">
        <f aca="false">J5996-K5996</f>
        <v>1525.51</v>
      </c>
    </row>
    <row r="5997" customFormat="false" ht="15" hidden="false" customHeight="false" outlineLevel="0" collapsed="false">
      <c r="A5997" s="12" t="n">
        <v>5996</v>
      </c>
      <c r="B5997" s="12" t="n">
        <v>3161</v>
      </c>
      <c r="C5997" s="12" t="n">
        <v>55</v>
      </c>
      <c r="D5997" s="12" t="n">
        <v>1</v>
      </c>
      <c r="E5997" s="16" t="n">
        <v>1459</v>
      </c>
      <c r="F5997" s="12" t="n">
        <v>0</v>
      </c>
      <c r="G5997" s="12" t="str">
        <f aca="false">INDEX(Products!$C$2:$C$181,MATCH(C5997,Products!$A$2:$A$181,0))</f>
        <v>Home &amp; Kitchen</v>
      </c>
      <c r="H5997" s="16" t="n">
        <f aca="false">INDEX(Products!$E$2:$E$181,MATCH(C5997,Products!$A$2:$A$181,0))</f>
        <v>824.91</v>
      </c>
      <c r="I5997" s="12" t="str">
        <f aca="false">INDEX(Orders!$G$2:$G$3525,MATCH(B5997,Orders!$A$2:$A$3525,0))</f>
        <v>Delivered</v>
      </c>
      <c r="J5997" s="16" t="n">
        <f aca="false">D5997*E5997*(1-F5997/100)</f>
        <v>1459</v>
      </c>
      <c r="K5997" s="16" t="n">
        <f aca="false">D5997*H5997</f>
        <v>824.91</v>
      </c>
      <c r="L5997" s="16" t="n">
        <f aca="false">J5997-K5997</f>
        <v>634.09</v>
      </c>
    </row>
    <row r="5998" customFormat="false" ht="15" hidden="false" customHeight="false" outlineLevel="0" collapsed="false">
      <c r="A5998" s="12" t="n">
        <v>5997</v>
      </c>
      <c r="B5998" s="12" t="n">
        <v>3162</v>
      </c>
      <c r="C5998" s="12" t="n">
        <v>176</v>
      </c>
      <c r="D5998" s="12" t="n">
        <v>1</v>
      </c>
      <c r="E5998" s="16" t="n">
        <v>509</v>
      </c>
      <c r="F5998" s="12" t="n">
        <v>0</v>
      </c>
      <c r="G5998" s="12" t="str">
        <f aca="false">INDEX(Products!$C$2:$C$181,MATCH(C5998,Products!$A$2:$A$181,0))</f>
        <v>Books &amp; Stationery</v>
      </c>
      <c r="H5998" s="16" t="n">
        <f aca="false">INDEX(Products!$E$2:$E$181,MATCH(C5998,Products!$A$2:$A$181,0))</f>
        <v>367.14</v>
      </c>
      <c r="I5998" s="12" t="str">
        <f aca="false">INDEX(Orders!$G$2:$G$3525,MATCH(B5998,Orders!$A$2:$A$3525,0))</f>
        <v>Delivered</v>
      </c>
      <c r="J5998" s="16" t="n">
        <f aca="false">D5998*E5998*(1-F5998/100)</f>
        <v>509</v>
      </c>
      <c r="K5998" s="16" t="n">
        <f aca="false">D5998*H5998</f>
        <v>367.14</v>
      </c>
      <c r="L5998" s="16" t="n">
        <f aca="false">J5998-K5998</f>
        <v>141.86</v>
      </c>
    </row>
    <row r="5999" customFormat="false" ht="15" hidden="false" customHeight="false" outlineLevel="0" collapsed="false">
      <c r="A5999" s="12" t="n">
        <v>5998</v>
      </c>
      <c r="B5999" s="12" t="n">
        <v>3162</v>
      </c>
      <c r="C5999" s="12" t="n">
        <v>133</v>
      </c>
      <c r="D5999" s="12" t="n">
        <v>1</v>
      </c>
      <c r="E5999" s="16" t="n">
        <v>3549</v>
      </c>
      <c r="F5999" s="12" t="n">
        <v>0</v>
      </c>
      <c r="G5999" s="12" t="str">
        <f aca="false">INDEX(Products!$C$2:$C$181,MATCH(C5999,Products!$A$2:$A$181,0))</f>
        <v>Sports &amp; Fitness</v>
      </c>
      <c r="H5999" s="16" t="n">
        <f aca="false">INDEX(Products!$E$2:$E$181,MATCH(C5999,Products!$A$2:$A$181,0))</f>
        <v>2477.75</v>
      </c>
      <c r="I5999" s="12" t="str">
        <f aca="false">INDEX(Orders!$G$2:$G$3525,MATCH(B5999,Orders!$A$2:$A$3525,0))</f>
        <v>Delivered</v>
      </c>
      <c r="J5999" s="16" t="n">
        <f aca="false">D5999*E5999*(1-F5999/100)</f>
        <v>3549</v>
      </c>
      <c r="K5999" s="16" t="n">
        <f aca="false">D5999*H5999</f>
        <v>2477.75</v>
      </c>
      <c r="L5999" s="16" t="n">
        <f aca="false">J5999-K5999</f>
        <v>1071.25</v>
      </c>
    </row>
    <row r="6000" customFormat="false" ht="15" hidden="false" customHeight="false" outlineLevel="0" collapsed="false">
      <c r="A6000" s="12" t="n">
        <v>5999</v>
      </c>
      <c r="B6000" s="12" t="n">
        <v>3163</v>
      </c>
      <c r="C6000" s="12" t="n">
        <v>22</v>
      </c>
      <c r="D6000" s="12" t="n">
        <v>1</v>
      </c>
      <c r="E6000" s="16" t="n">
        <v>989</v>
      </c>
      <c r="F6000" s="12" t="n">
        <v>10</v>
      </c>
      <c r="G6000" s="12" t="str">
        <f aca="false">INDEX(Products!$C$2:$C$181,MATCH(C6000,Products!$A$2:$A$181,0))</f>
        <v>Electronics</v>
      </c>
      <c r="H6000" s="16" t="n">
        <f aca="false">INDEX(Products!$E$2:$E$181,MATCH(C6000,Products!$A$2:$A$181,0))</f>
        <v>723.81</v>
      </c>
      <c r="I6000" s="12" t="str">
        <f aca="false">INDEX(Orders!$G$2:$G$3525,MATCH(B6000,Orders!$A$2:$A$3525,0))</f>
        <v>Cancelled</v>
      </c>
      <c r="J6000" s="16" t="n">
        <f aca="false">D6000*E6000*(1-F6000/100)</f>
        <v>890.1</v>
      </c>
      <c r="K6000" s="16" t="n">
        <f aca="false">D6000*H6000</f>
        <v>723.81</v>
      </c>
      <c r="L6000" s="16" t="n">
        <f aca="false">J6000-K6000</f>
        <v>166.29</v>
      </c>
    </row>
    <row r="6001" customFormat="false" ht="15" hidden="false" customHeight="false" outlineLevel="0" collapsed="false">
      <c r="A6001" s="12" t="n">
        <v>6000</v>
      </c>
      <c r="B6001" s="12" t="n">
        <v>3163</v>
      </c>
      <c r="C6001" s="12" t="n">
        <v>162</v>
      </c>
      <c r="D6001" s="12" t="n">
        <v>2</v>
      </c>
      <c r="E6001" s="16" t="n">
        <v>639</v>
      </c>
      <c r="F6001" s="12" t="n">
        <v>20</v>
      </c>
      <c r="G6001" s="12" t="str">
        <f aca="false">INDEX(Products!$C$2:$C$181,MATCH(C6001,Products!$A$2:$A$181,0))</f>
        <v>Books &amp; Stationery</v>
      </c>
      <c r="H6001" s="16" t="n">
        <f aca="false">INDEX(Products!$E$2:$E$181,MATCH(C6001,Products!$A$2:$A$181,0))</f>
        <v>387.23</v>
      </c>
      <c r="I6001" s="12" t="str">
        <f aca="false">INDEX(Orders!$G$2:$G$3525,MATCH(B6001,Orders!$A$2:$A$3525,0))</f>
        <v>Cancelled</v>
      </c>
      <c r="J6001" s="16" t="n">
        <f aca="false">D6001*E6001*(1-F6001/100)</f>
        <v>1022.4</v>
      </c>
      <c r="K6001" s="16" t="n">
        <f aca="false">D6001*H6001</f>
        <v>774.46</v>
      </c>
      <c r="L6001" s="16" t="n">
        <f aca="false">J6001-K6001</f>
        <v>247.94</v>
      </c>
    </row>
    <row r="6002" customFormat="false" ht="15" hidden="false" customHeight="false" outlineLevel="0" collapsed="false">
      <c r="A6002" s="12" t="n">
        <v>6001</v>
      </c>
      <c r="B6002" s="12" t="n">
        <v>3163</v>
      </c>
      <c r="C6002" s="12" t="n">
        <v>34</v>
      </c>
      <c r="D6002" s="12" t="n">
        <v>1</v>
      </c>
      <c r="E6002" s="16" t="n">
        <v>1059</v>
      </c>
      <c r="F6002" s="12" t="n">
        <v>0</v>
      </c>
      <c r="G6002" s="12" t="str">
        <f aca="false">INDEX(Products!$C$2:$C$181,MATCH(C6002,Products!$A$2:$A$181,0))</f>
        <v>Home &amp; Kitchen</v>
      </c>
      <c r="H6002" s="16" t="n">
        <f aca="false">INDEX(Products!$E$2:$E$181,MATCH(C6002,Products!$A$2:$A$181,0))</f>
        <v>752.36</v>
      </c>
      <c r="I6002" s="12" t="str">
        <f aca="false">INDEX(Orders!$G$2:$G$3525,MATCH(B6002,Orders!$A$2:$A$3525,0))</f>
        <v>Cancelled</v>
      </c>
      <c r="J6002" s="16" t="n">
        <f aca="false">D6002*E6002*(1-F6002/100)</f>
        <v>1059</v>
      </c>
      <c r="K6002" s="16" t="n">
        <f aca="false">D6002*H6002</f>
        <v>752.36</v>
      </c>
      <c r="L6002" s="16" t="n">
        <f aca="false">J6002-K6002</f>
        <v>306.64</v>
      </c>
    </row>
    <row r="6003" customFormat="false" ht="15" hidden="false" customHeight="false" outlineLevel="0" collapsed="false">
      <c r="A6003" s="12" t="n">
        <v>6002</v>
      </c>
      <c r="B6003" s="12" t="n">
        <v>3164</v>
      </c>
      <c r="C6003" s="12" t="n">
        <v>22</v>
      </c>
      <c r="D6003" s="12" t="n">
        <v>1</v>
      </c>
      <c r="E6003" s="16" t="n">
        <v>989</v>
      </c>
      <c r="F6003" s="12" t="n">
        <v>0</v>
      </c>
      <c r="G6003" s="12" t="str">
        <f aca="false">INDEX(Products!$C$2:$C$181,MATCH(C6003,Products!$A$2:$A$181,0))</f>
        <v>Electronics</v>
      </c>
      <c r="H6003" s="16" t="n">
        <f aca="false">INDEX(Products!$E$2:$E$181,MATCH(C6003,Products!$A$2:$A$181,0))</f>
        <v>723.81</v>
      </c>
      <c r="I6003" s="12" t="str">
        <f aca="false">INDEX(Orders!$G$2:$G$3525,MATCH(B6003,Orders!$A$2:$A$3525,0))</f>
        <v>Cancelled</v>
      </c>
      <c r="J6003" s="16" t="n">
        <f aca="false">D6003*E6003*(1-F6003/100)</f>
        <v>989</v>
      </c>
      <c r="K6003" s="16" t="n">
        <f aca="false">D6003*H6003</f>
        <v>723.81</v>
      </c>
      <c r="L6003" s="16" t="n">
        <f aca="false">J6003-K6003</f>
        <v>265.19</v>
      </c>
    </row>
    <row r="6004" customFormat="false" ht="15" hidden="false" customHeight="false" outlineLevel="0" collapsed="false">
      <c r="A6004" s="12" t="n">
        <v>6003</v>
      </c>
      <c r="B6004" s="12" t="n">
        <v>3164</v>
      </c>
      <c r="C6004" s="12" t="n">
        <v>139</v>
      </c>
      <c r="D6004" s="12" t="n">
        <v>1</v>
      </c>
      <c r="E6004" s="16" t="n">
        <v>3249</v>
      </c>
      <c r="F6004" s="12" t="n">
        <v>0</v>
      </c>
      <c r="G6004" s="12" t="str">
        <f aca="false">INDEX(Products!$C$2:$C$181,MATCH(C6004,Products!$A$2:$A$181,0))</f>
        <v>Sports &amp; Fitness</v>
      </c>
      <c r="H6004" s="16" t="n">
        <f aca="false">INDEX(Products!$E$2:$E$181,MATCH(C6004,Products!$A$2:$A$181,0))</f>
        <v>2209.3</v>
      </c>
      <c r="I6004" s="12" t="str">
        <f aca="false">INDEX(Orders!$G$2:$G$3525,MATCH(B6004,Orders!$A$2:$A$3525,0))</f>
        <v>Cancelled</v>
      </c>
      <c r="J6004" s="16" t="n">
        <f aca="false">D6004*E6004*(1-F6004/100)</f>
        <v>3249</v>
      </c>
      <c r="K6004" s="16" t="n">
        <f aca="false">D6004*H6004</f>
        <v>2209.3</v>
      </c>
      <c r="L6004" s="16" t="n">
        <f aca="false">J6004-K6004</f>
        <v>1039.7</v>
      </c>
    </row>
    <row r="6005" customFormat="false" ht="15" hidden="false" customHeight="false" outlineLevel="0" collapsed="false">
      <c r="A6005" s="12" t="n">
        <v>6004</v>
      </c>
      <c r="B6005" s="12" t="n">
        <v>3165</v>
      </c>
      <c r="C6005" s="12" t="n">
        <v>117</v>
      </c>
      <c r="D6005" s="12" t="n">
        <v>1</v>
      </c>
      <c r="E6005" s="16" t="n">
        <v>1109</v>
      </c>
      <c r="F6005" s="12" t="n">
        <v>0</v>
      </c>
      <c r="G6005" s="12" t="str">
        <f aca="false">INDEX(Products!$C$2:$C$181,MATCH(C6005,Products!$A$2:$A$181,0))</f>
        <v>Beauty</v>
      </c>
      <c r="H6005" s="16" t="n">
        <f aca="false">INDEX(Products!$E$2:$E$181,MATCH(C6005,Products!$A$2:$A$181,0))</f>
        <v>719.19</v>
      </c>
      <c r="I6005" s="12" t="str">
        <f aca="false">INDEX(Orders!$G$2:$G$3525,MATCH(B6005,Orders!$A$2:$A$3525,0))</f>
        <v>Delivered</v>
      </c>
      <c r="J6005" s="16" t="n">
        <f aca="false">D6005*E6005*(1-F6005/100)</f>
        <v>1109</v>
      </c>
      <c r="K6005" s="16" t="n">
        <f aca="false">D6005*H6005</f>
        <v>719.19</v>
      </c>
      <c r="L6005" s="16" t="n">
        <f aca="false">J6005-K6005</f>
        <v>389.81</v>
      </c>
    </row>
    <row r="6006" customFormat="false" ht="15" hidden="false" customHeight="false" outlineLevel="0" collapsed="false">
      <c r="A6006" s="12" t="n">
        <v>6005</v>
      </c>
      <c r="B6006" s="12" t="n">
        <v>3166</v>
      </c>
      <c r="C6006" s="12" t="n">
        <v>124</v>
      </c>
      <c r="D6006" s="12" t="n">
        <v>1</v>
      </c>
      <c r="E6006" s="16" t="n">
        <v>1869</v>
      </c>
      <c r="F6006" s="12" t="n">
        <v>0</v>
      </c>
      <c r="G6006" s="12" t="str">
        <f aca="false">INDEX(Products!$C$2:$C$181,MATCH(C6006,Products!$A$2:$A$181,0))</f>
        <v>Sports &amp; Fitness</v>
      </c>
      <c r="H6006" s="16" t="n">
        <f aca="false">INDEX(Products!$E$2:$E$181,MATCH(C6006,Products!$A$2:$A$181,0))</f>
        <v>1389.29</v>
      </c>
      <c r="I6006" s="12" t="str">
        <f aca="false">INDEX(Orders!$G$2:$G$3525,MATCH(B6006,Orders!$A$2:$A$3525,0))</f>
        <v>Cancelled</v>
      </c>
      <c r="J6006" s="16" t="n">
        <f aca="false">D6006*E6006*(1-F6006/100)</f>
        <v>1869</v>
      </c>
      <c r="K6006" s="16" t="n">
        <f aca="false">D6006*H6006</f>
        <v>1389.29</v>
      </c>
      <c r="L6006" s="16" t="n">
        <f aca="false">J6006-K6006</f>
        <v>479.71</v>
      </c>
    </row>
    <row r="6007" customFormat="false" ht="15" hidden="false" customHeight="false" outlineLevel="0" collapsed="false">
      <c r="A6007" s="12" t="n">
        <v>6006</v>
      </c>
      <c r="B6007" s="12" t="n">
        <v>3167</v>
      </c>
      <c r="C6007" s="12" t="n">
        <v>162</v>
      </c>
      <c r="D6007" s="12" t="n">
        <v>2</v>
      </c>
      <c r="E6007" s="16" t="n">
        <v>639</v>
      </c>
      <c r="F6007" s="12" t="n">
        <v>0</v>
      </c>
      <c r="G6007" s="12" t="str">
        <f aca="false">INDEX(Products!$C$2:$C$181,MATCH(C6007,Products!$A$2:$A$181,0))</f>
        <v>Books &amp; Stationery</v>
      </c>
      <c r="H6007" s="16" t="n">
        <f aca="false">INDEX(Products!$E$2:$E$181,MATCH(C6007,Products!$A$2:$A$181,0))</f>
        <v>387.23</v>
      </c>
      <c r="I6007" s="12" t="str">
        <f aca="false">INDEX(Orders!$G$2:$G$3525,MATCH(B6007,Orders!$A$2:$A$3525,0))</f>
        <v>Delivered</v>
      </c>
      <c r="J6007" s="16" t="n">
        <f aca="false">D6007*E6007*(1-F6007/100)</f>
        <v>1278</v>
      </c>
      <c r="K6007" s="16" t="n">
        <f aca="false">D6007*H6007</f>
        <v>774.46</v>
      </c>
      <c r="L6007" s="16" t="n">
        <f aca="false">J6007-K6007</f>
        <v>503.54</v>
      </c>
    </row>
    <row r="6008" customFormat="false" ht="15" hidden="false" customHeight="false" outlineLevel="0" collapsed="false">
      <c r="A6008" s="12" t="n">
        <v>6007</v>
      </c>
      <c r="B6008" s="12" t="n">
        <v>3167</v>
      </c>
      <c r="C6008" s="12" t="n">
        <v>68</v>
      </c>
      <c r="D6008" s="12" t="n">
        <v>1</v>
      </c>
      <c r="E6008" s="16" t="n">
        <v>2859</v>
      </c>
      <c r="F6008" s="12" t="n">
        <v>0</v>
      </c>
      <c r="G6008" s="12" t="str">
        <f aca="false">INDEX(Products!$C$2:$C$181,MATCH(C6008,Products!$A$2:$A$181,0))</f>
        <v>Fashion</v>
      </c>
      <c r="H6008" s="16" t="n">
        <f aca="false">INDEX(Products!$E$2:$E$181,MATCH(C6008,Products!$A$2:$A$181,0))</f>
        <v>1757.26</v>
      </c>
      <c r="I6008" s="12" t="str">
        <f aca="false">INDEX(Orders!$G$2:$G$3525,MATCH(B6008,Orders!$A$2:$A$3525,0))</f>
        <v>Delivered</v>
      </c>
      <c r="J6008" s="16" t="n">
        <f aca="false">D6008*E6008*(1-F6008/100)</f>
        <v>2859</v>
      </c>
      <c r="K6008" s="16" t="n">
        <f aca="false">D6008*H6008</f>
        <v>1757.26</v>
      </c>
      <c r="L6008" s="16" t="n">
        <f aca="false">J6008-K6008</f>
        <v>1101.74</v>
      </c>
    </row>
    <row r="6009" customFormat="false" ht="15" hidden="false" customHeight="false" outlineLevel="0" collapsed="false">
      <c r="A6009" s="12" t="n">
        <v>6008</v>
      </c>
      <c r="B6009" s="12" t="n">
        <v>3168</v>
      </c>
      <c r="C6009" s="12" t="n">
        <v>7</v>
      </c>
      <c r="D6009" s="12" t="n">
        <v>1</v>
      </c>
      <c r="E6009" s="16" t="n">
        <v>5139</v>
      </c>
      <c r="F6009" s="12" t="n">
        <v>10</v>
      </c>
      <c r="G6009" s="12" t="str">
        <f aca="false">INDEX(Products!$C$2:$C$181,MATCH(C6009,Products!$A$2:$A$181,0))</f>
        <v>Electronics</v>
      </c>
      <c r="H6009" s="16" t="n">
        <f aca="false">INDEX(Products!$E$2:$E$181,MATCH(C6009,Products!$A$2:$A$181,0))</f>
        <v>3044.69</v>
      </c>
      <c r="I6009" s="12" t="str">
        <f aca="false">INDEX(Orders!$G$2:$G$3525,MATCH(B6009,Orders!$A$2:$A$3525,0))</f>
        <v>Delivered</v>
      </c>
      <c r="J6009" s="16" t="n">
        <f aca="false">D6009*E6009*(1-F6009/100)</f>
        <v>4625.1</v>
      </c>
      <c r="K6009" s="16" t="n">
        <f aca="false">D6009*H6009</f>
        <v>3044.69</v>
      </c>
      <c r="L6009" s="16" t="n">
        <f aca="false">J6009-K6009</f>
        <v>1580.41</v>
      </c>
    </row>
    <row r="6010" customFormat="false" ht="15" hidden="false" customHeight="false" outlineLevel="0" collapsed="false">
      <c r="A6010" s="12" t="n">
        <v>6009</v>
      </c>
      <c r="B6010" s="12" t="n">
        <v>3168</v>
      </c>
      <c r="C6010" s="12" t="n">
        <v>120</v>
      </c>
      <c r="D6010" s="12" t="n">
        <v>1</v>
      </c>
      <c r="E6010" s="16" t="n">
        <v>1229</v>
      </c>
      <c r="F6010" s="12" t="n">
        <v>0</v>
      </c>
      <c r="G6010" s="12" t="str">
        <f aca="false">INDEX(Products!$C$2:$C$181,MATCH(C6010,Products!$A$2:$A$181,0))</f>
        <v>Beauty</v>
      </c>
      <c r="H6010" s="16" t="n">
        <f aca="false">INDEX(Products!$E$2:$E$181,MATCH(C6010,Products!$A$2:$A$181,0))</f>
        <v>719.48</v>
      </c>
      <c r="I6010" s="12" t="str">
        <f aca="false">INDEX(Orders!$G$2:$G$3525,MATCH(B6010,Orders!$A$2:$A$3525,0))</f>
        <v>Delivered</v>
      </c>
      <c r="J6010" s="16" t="n">
        <f aca="false">D6010*E6010*(1-F6010/100)</f>
        <v>1229</v>
      </c>
      <c r="K6010" s="16" t="n">
        <f aca="false">D6010*H6010</f>
        <v>719.48</v>
      </c>
      <c r="L6010" s="16" t="n">
        <f aca="false">J6010-K6010</f>
        <v>509.52</v>
      </c>
    </row>
    <row r="6011" customFormat="false" ht="15" hidden="false" customHeight="false" outlineLevel="0" collapsed="false">
      <c r="A6011" s="12" t="n">
        <v>6010</v>
      </c>
      <c r="B6011" s="12" t="n">
        <v>3169</v>
      </c>
      <c r="C6011" s="12" t="n">
        <v>176</v>
      </c>
      <c r="D6011" s="12" t="n">
        <v>1</v>
      </c>
      <c r="E6011" s="16" t="n">
        <v>509</v>
      </c>
      <c r="F6011" s="12" t="n">
        <v>0</v>
      </c>
      <c r="G6011" s="12" t="str">
        <f aca="false">INDEX(Products!$C$2:$C$181,MATCH(C6011,Products!$A$2:$A$181,0))</f>
        <v>Books &amp; Stationery</v>
      </c>
      <c r="H6011" s="16" t="n">
        <f aca="false">INDEX(Products!$E$2:$E$181,MATCH(C6011,Products!$A$2:$A$181,0))</f>
        <v>367.14</v>
      </c>
      <c r="I6011" s="12" t="str">
        <f aca="false">INDEX(Orders!$G$2:$G$3525,MATCH(B6011,Orders!$A$2:$A$3525,0))</f>
        <v>Delivered</v>
      </c>
      <c r="J6011" s="16" t="n">
        <f aca="false">D6011*E6011*(1-F6011/100)</f>
        <v>509</v>
      </c>
      <c r="K6011" s="16" t="n">
        <f aca="false">D6011*H6011</f>
        <v>367.14</v>
      </c>
      <c r="L6011" s="16" t="n">
        <f aca="false">J6011-K6011</f>
        <v>141.86</v>
      </c>
    </row>
    <row r="6012" customFormat="false" ht="15" hidden="false" customHeight="false" outlineLevel="0" collapsed="false">
      <c r="A6012" s="12" t="n">
        <v>6011</v>
      </c>
      <c r="B6012" s="12" t="n">
        <v>3169</v>
      </c>
      <c r="C6012" s="12" t="n">
        <v>122</v>
      </c>
      <c r="D6012" s="12" t="n">
        <v>1</v>
      </c>
      <c r="E6012" s="16" t="n">
        <v>3689</v>
      </c>
      <c r="F6012" s="12" t="n">
        <v>0</v>
      </c>
      <c r="G6012" s="12" t="str">
        <f aca="false">INDEX(Products!$C$2:$C$181,MATCH(C6012,Products!$A$2:$A$181,0))</f>
        <v>Sports &amp; Fitness</v>
      </c>
      <c r="H6012" s="16" t="n">
        <f aca="false">INDEX(Products!$E$2:$E$181,MATCH(C6012,Products!$A$2:$A$181,0))</f>
        <v>2302.05</v>
      </c>
      <c r="I6012" s="12" t="str">
        <f aca="false">INDEX(Orders!$G$2:$G$3525,MATCH(B6012,Orders!$A$2:$A$3525,0))</f>
        <v>Delivered</v>
      </c>
      <c r="J6012" s="16" t="n">
        <f aca="false">D6012*E6012*(1-F6012/100)</f>
        <v>3689</v>
      </c>
      <c r="K6012" s="16" t="n">
        <f aca="false">D6012*H6012</f>
        <v>2302.05</v>
      </c>
      <c r="L6012" s="16" t="n">
        <f aca="false">J6012-K6012</f>
        <v>1386.95</v>
      </c>
    </row>
    <row r="6013" customFormat="false" ht="15" hidden="false" customHeight="false" outlineLevel="0" collapsed="false">
      <c r="A6013" s="12" t="n">
        <v>6012</v>
      </c>
      <c r="B6013" s="12" t="n">
        <v>3169</v>
      </c>
      <c r="C6013" s="12" t="n">
        <v>29</v>
      </c>
      <c r="D6013" s="12" t="n">
        <v>1</v>
      </c>
      <c r="E6013" s="16" t="n">
        <v>1269</v>
      </c>
      <c r="F6013" s="12" t="n">
        <v>0</v>
      </c>
      <c r="G6013" s="12" t="str">
        <f aca="false">INDEX(Products!$C$2:$C$181,MATCH(C6013,Products!$A$2:$A$181,0))</f>
        <v>Electronics</v>
      </c>
      <c r="H6013" s="16" t="n">
        <f aca="false">INDEX(Products!$E$2:$E$181,MATCH(C6013,Products!$A$2:$A$181,0))</f>
        <v>747.69</v>
      </c>
      <c r="I6013" s="12" t="str">
        <f aca="false">INDEX(Orders!$G$2:$G$3525,MATCH(B6013,Orders!$A$2:$A$3525,0))</f>
        <v>Delivered</v>
      </c>
      <c r="J6013" s="16" t="n">
        <f aca="false">D6013*E6013*(1-F6013/100)</f>
        <v>1269</v>
      </c>
      <c r="K6013" s="16" t="n">
        <f aca="false">D6013*H6013</f>
        <v>747.69</v>
      </c>
      <c r="L6013" s="16" t="n">
        <f aca="false">J6013-K6013</f>
        <v>521.31</v>
      </c>
    </row>
    <row r="6014" customFormat="false" ht="15" hidden="false" customHeight="false" outlineLevel="0" collapsed="false">
      <c r="A6014" s="12" t="n">
        <v>6013</v>
      </c>
      <c r="B6014" s="12" t="n">
        <v>3170</v>
      </c>
      <c r="C6014" s="12" t="n">
        <v>53</v>
      </c>
      <c r="D6014" s="12" t="n">
        <v>1</v>
      </c>
      <c r="E6014" s="16" t="n">
        <v>4579</v>
      </c>
      <c r="F6014" s="12" t="n">
        <v>0</v>
      </c>
      <c r="G6014" s="12" t="str">
        <f aca="false">INDEX(Products!$C$2:$C$181,MATCH(C6014,Products!$A$2:$A$181,0))</f>
        <v>Home &amp; Kitchen</v>
      </c>
      <c r="H6014" s="16" t="n">
        <f aca="false">INDEX(Products!$E$2:$E$181,MATCH(C6014,Products!$A$2:$A$181,0))</f>
        <v>2746.75</v>
      </c>
      <c r="I6014" s="12" t="str">
        <f aca="false">INDEX(Orders!$G$2:$G$3525,MATCH(B6014,Orders!$A$2:$A$3525,0))</f>
        <v>Delivered</v>
      </c>
      <c r="J6014" s="16" t="n">
        <f aca="false">D6014*E6014*(1-F6014/100)</f>
        <v>4579</v>
      </c>
      <c r="K6014" s="16" t="n">
        <f aca="false">D6014*H6014</f>
        <v>2746.75</v>
      </c>
      <c r="L6014" s="16" t="n">
        <f aca="false">J6014-K6014</f>
        <v>1832.25</v>
      </c>
    </row>
    <row r="6015" customFormat="false" ht="15" hidden="false" customHeight="false" outlineLevel="0" collapsed="false">
      <c r="A6015" s="12" t="n">
        <v>6014</v>
      </c>
      <c r="B6015" s="12" t="n">
        <v>3170</v>
      </c>
      <c r="C6015" s="12" t="n">
        <v>109</v>
      </c>
      <c r="D6015" s="12" t="n">
        <v>1</v>
      </c>
      <c r="E6015" s="16" t="n">
        <v>699</v>
      </c>
      <c r="F6015" s="12" t="n">
        <v>5</v>
      </c>
      <c r="G6015" s="12" t="str">
        <f aca="false">INDEX(Products!$C$2:$C$181,MATCH(C6015,Products!$A$2:$A$181,0))</f>
        <v>Beauty</v>
      </c>
      <c r="H6015" s="16" t="n">
        <f aca="false">INDEX(Products!$E$2:$E$181,MATCH(C6015,Products!$A$2:$A$181,0))</f>
        <v>488.81</v>
      </c>
      <c r="I6015" s="12" t="str">
        <f aca="false">INDEX(Orders!$G$2:$G$3525,MATCH(B6015,Orders!$A$2:$A$3525,0))</f>
        <v>Delivered</v>
      </c>
      <c r="J6015" s="16" t="n">
        <f aca="false">D6015*E6015*(1-F6015/100)</f>
        <v>664.05</v>
      </c>
      <c r="K6015" s="16" t="n">
        <f aca="false">D6015*H6015</f>
        <v>488.81</v>
      </c>
      <c r="L6015" s="16" t="n">
        <f aca="false">J6015-K6015</f>
        <v>175.24</v>
      </c>
    </row>
    <row r="6016" customFormat="false" ht="15" hidden="false" customHeight="false" outlineLevel="0" collapsed="false">
      <c r="A6016" s="12" t="n">
        <v>6015</v>
      </c>
      <c r="B6016" s="12" t="n">
        <v>3170</v>
      </c>
      <c r="C6016" s="12" t="n">
        <v>127</v>
      </c>
      <c r="D6016" s="12" t="n">
        <v>1</v>
      </c>
      <c r="E6016" s="16" t="n">
        <v>3449</v>
      </c>
      <c r="F6016" s="12" t="n">
        <v>0</v>
      </c>
      <c r="G6016" s="12" t="str">
        <f aca="false">INDEX(Products!$C$2:$C$181,MATCH(C6016,Products!$A$2:$A$181,0))</f>
        <v>Sports &amp; Fitness</v>
      </c>
      <c r="H6016" s="16" t="n">
        <f aca="false">INDEX(Products!$E$2:$E$181,MATCH(C6016,Products!$A$2:$A$181,0))</f>
        <v>2115.56</v>
      </c>
      <c r="I6016" s="12" t="str">
        <f aca="false">INDEX(Orders!$G$2:$G$3525,MATCH(B6016,Orders!$A$2:$A$3525,0))</f>
        <v>Delivered</v>
      </c>
      <c r="J6016" s="16" t="n">
        <f aca="false">D6016*E6016*(1-F6016/100)</f>
        <v>3449</v>
      </c>
      <c r="K6016" s="16" t="n">
        <f aca="false">D6016*H6016</f>
        <v>2115.56</v>
      </c>
      <c r="L6016" s="16" t="n">
        <f aca="false">J6016-K6016</f>
        <v>1333.44</v>
      </c>
    </row>
    <row r="6017" customFormat="false" ht="15" hidden="false" customHeight="false" outlineLevel="0" collapsed="false">
      <c r="A6017" s="12" t="n">
        <v>6016</v>
      </c>
      <c r="B6017" s="12" t="n">
        <v>3170</v>
      </c>
      <c r="C6017" s="12" t="n">
        <v>60</v>
      </c>
      <c r="D6017" s="12" t="n">
        <v>1</v>
      </c>
      <c r="E6017" s="16" t="n">
        <v>4519</v>
      </c>
      <c r="F6017" s="12" t="n">
        <v>0</v>
      </c>
      <c r="G6017" s="12" t="str">
        <f aca="false">INDEX(Products!$C$2:$C$181,MATCH(C6017,Products!$A$2:$A$181,0))</f>
        <v>Home &amp; Kitchen</v>
      </c>
      <c r="H6017" s="16" t="n">
        <f aca="false">INDEX(Products!$E$2:$E$181,MATCH(C6017,Products!$A$2:$A$181,0))</f>
        <v>2972.91</v>
      </c>
      <c r="I6017" s="12" t="str">
        <f aca="false">INDEX(Orders!$G$2:$G$3525,MATCH(B6017,Orders!$A$2:$A$3525,0))</f>
        <v>Delivered</v>
      </c>
      <c r="J6017" s="16" t="n">
        <f aca="false">D6017*E6017*(1-F6017/100)</f>
        <v>4519</v>
      </c>
      <c r="K6017" s="16" t="n">
        <f aca="false">D6017*H6017</f>
        <v>2972.91</v>
      </c>
      <c r="L6017" s="16" t="n">
        <f aca="false">J6017-K6017</f>
        <v>1546.09</v>
      </c>
    </row>
    <row r="6018" customFormat="false" ht="15" hidden="false" customHeight="false" outlineLevel="0" collapsed="false">
      <c r="A6018" s="12" t="n">
        <v>6017</v>
      </c>
      <c r="B6018" s="12" t="n">
        <v>3171</v>
      </c>
      <c r="C6018" s="12" t="n">
        <v>56</v>
      </c>
      <c r="D6018" s="12" t="n">
        <v>1</v>
      </c>
      <c r="E6018" s="16" t="n">
        <v>1739</v>
      </c>
      <c r="F6018" s="12" t="n">
        <v>0</v>
      </c>
      <c r="G6018" s="12" t="str">
        <f aca="false">INDEX(Products!$C$2:$C$181,MATCH(C6018,Products!$A$2:$A$181,0))</f>
        <v>Home &amp; Kitchen</v>
      </c>
      <c r="H6018" s="16" t="n">
        <f aca="false">INDEX(Products!$E$2:$E$181,MATCH(C6018,Products!$A$2:$A$181,0))</f>
        <v>1012.52</v>
      </c>
      <c r="I6018" s="12" t="str">
        <f aca="false">INDEX(Orders!$G$2:$G$3525,MATCH(B6018,Orders!$A$2:$A$3525,0))</f>
        <v>Returned</v>
      </c>
      <c r="J6018" s="16" t="n">
        <f aca="false">D6018*E6018*(1-F6018/100)</f>
        <v>1739</v>
      </c>
      <c r="K6018" s="16" t="n">
        <f aca="false">D6018*H6018</f>
        <v>1012.52</v>
      </c>
      <c r="L6018" s="16" t="n">
        <f aca="false">J6018-K6018</f>
        <v>726.48</v>
      </c>
    </row>
    <row r="6019" customFormat="false" ht="15" hidden="false" customHeight="false" outlineLevel="0" collapsed="false">
      <c r="A6019" s="12" t="n">
        <v>6018</v>
      </c>
      <c r="B6019" s="12" t="n">
        <v>3172</v>
      </c>
      <c r="C6019" s="12" t="n">
        <v>6</v>
      </c>
      <c r="D6019" s="12" t="n">
        <v>1</v>
      </c>
      <c r="E6019" s="16" t="n">
        <v>919</v>
      </c>
      <c r="F6019" s="12" t="n">
        <v>0</v>
      </c>
      <c r="G6019" s="12" t="str">
        <f aca="false">INDEX(Products!$C$2:$C$181,MATCH(C6019,Products!$A$2:$A$181,0))</f>
        <v>Electronics</v>
      </c>
      <c r="H6019" s="16" t="n">
        <f aca="false">INDEX(Products!$E$2:$E$181,MATCH(C6019,Products!$A$2:$A$181,0))</f>
        <v>683.72</v>
      </c>
      <c r="I6019" s="12" t="str">
        <f aca="false">INDEX(Orders!$G$2:$G$3525,MATCH(B6019,Orders!$A$2:$A$3525,0))</f>
        <v>Delivered</v>
      </c>
      <c r="J6019" s="16" t="n">
        <f aca="false">D6019*E6019*(1-F6019/100)</f>
        <v>919</v>
      </c>
      <c r="K6019" s="16" t="n">
        <f aca="false">D6019*H6019</f>
        <v>683.72</v>
      </c>
      <c r="L6019" s="16" t="n">
        <f aca="false">J6019-K6019</f>
        <v>235.28</v>
      </c>
    </row>
    <row r="6020" customFormat="false" ht="15" hidden="false" customHeight="false" outlineLevel="0" collapsed="false">
      <c r="A6020" s="12" t="n">
        <v>6019</v>
      </c>
      <c r="B6020" s="12" t="n">
        <v>3173</v>
      </c>
      <c r="C6020" s="12" t="n">
        <v>156</v>
      </c>
      <c r="D6020" s="12" t="n">
        <v>1</v>
      </c>
      <c r="E6020" s="16" t="n">
        <v>459</v>
      </c>
      <c r="F6020" s="12" t="n">
        <v>20</v>
      </c>
      <c r="G6020" s="12" t="str">
        <f aca="false">INDEX(Products!$C$2:$C$181,MATCH(C6020,Products!$A$2:$A$181,0))</f>
        <v>Books &amp; Stationery</v>
      </c>
      <c r="H6020" s="16" t="n">
        <f aca="false">INDEX(Products!$E$2:$E$181,MATCH(C6020,Products!$A$2:$A$181,0))</f>
        <v>259.65</v>
      </c>
      <c r="I6020" s="12" t="str">
        <f aca="false">INDEX(Orders!$G$2:$G$3525,MATCH(B6020,Orders!$A$2:$A$3525,0))</f>
        <v>Delivered</v>
      </c>
      <c r="J6020" s="16" t="n">
        <f aca="false">D6020*E6020*(1-F6020/100)</f>
        <v>367.2</v>
      </c>
      <c r="K6020" s="16" t="n">
        <f aca="false">D6020*H6020</f>
        <v>259.65</v>
      </c>
      <c r="L6020" s="16" t="n">
        <f aca="false">J6020-K6020</f>
        <v>107.55</v>
      </c>
    </row>
    <row r="6021" customFormat="false" ht="15" hidden="false" customHeight="false" outlineLevel="0" collapsed="false">
      <c r="A6021" s="12" t="n">
        <v>6020</v>
      </c>
      <c r="B6021" s="12" t="n">
        <v>3173</v>
      </c>
      <c r="C6021" s="12" t="n">
        <v>141</v>
      </c>
      <c r="D6021" s="12" t="n">
        <v>1</v>
      </c>
      <c r="E6021" s="16" t="n">
        <v>3599</v>
      </c>
      <c r="F6021" s="12" t="n">
        <v>0</v>
      </c>
      <c r="G6021" s="12" t="str">
        <f aca="false">INDEX(Products!$C$2:$C$181,MATCH(C6021,Products!$A$2:$A$181,0))</f>
        <v>Sports &amp; Fitness</v>
      </c>
      <c r="H6021" s="16" t="n">
        <f aca="false">INDEX(Products!$E$2:$E$181,MATCH(C6021,Products!$A$2:$A$181,0))</f>
        <v>2222.74</v>
      </c>
      <c r="I6021" s="12" t="str">
        <f aca="false">INDEX(Orders!$G$2:$G$3525,MATCH(B6021,Orders!$A$2:$A$3525,0))</f>
        <v>Delivered</v>
      </c>
      <c r="J6021" s="16" t="n">
        <f aca="false">D6021*E6021*(1-F6021/100)</f>
        <v>3599</v>
      </c>
      <c r="K6021" s="16" t="n">
        <f aca="false">D6021*H6021</f>
        <v>2222.74</v>
      </c>
      <c r="L6021" s="16" t="n">
        <f aca="false">J6021-K6021</f>
        <v>1376.26</v>
      </c>
    </row>
    <row r="6022" customFormat="false" ht="15" hidden="false" customHeight="false" outlineLevel="0" collapsed="false">
      <c r="A6022" s="12" t="n">
        <v>6021</v>
      </c>
      <c r="B6022" s="12" t="n">
        <v>3174</v>
      </c>
      <c r="C6022" s="12" t="n">
        <v>30</v>
      </c>
      <c r="D6022" s="12" t="n">
        <v>1</v>
      </c>
      <c r="E6022" s="16" t="n">
        <v>1049</v>
      </c>
      <c r="F6022" s="12" t="n">
        <v>0</v>
      </c>
      <c r="G6022" s="12" t="str">
        <f aca="false">INDEX(Products!$C$2:$C$181,MATCH(C6022,Products!$A$2:$A$181,0))</f>
        <v>Electronics</v>
      </c>
      <c r="H6022" s="16" t="n">
        <f aca="false">INDEX(Products!$E$2:$E$181,MATCH(C6022,Products!$A$2:$A$181,0))</f>
        <v>645.2</v>
      </c>
      <c r="I6022" s="12" t="str">
        <f aca="false">INDEX(Orders!$G$2:$G$3525,MATCH(B6022,Orders!$A$2:$A$3525,0))</f>
        <v>Delivered</v>
      </c>
      <c r="J6022" s="16" t="n">
        <f aca="false">D6022*E6022*(1-F6022/100)</f>
        <v>1049</v>
      </c>
      <c r="K6022" s="16" t="n">
        <f aca="false">D6022*H6022</f>
        <v>645.2</v>
      </c>
      <c r="L6022" s="16" t="n">
        <f aca="false">J6022-K6022</f>
        <v>403.8</v>
      </c>
    </row>
    <row r="6023" customFormat="false" ht="15" hidden="false" customHeight="false" outlineLevel="0" collapsed="false">
      <c r="A6023" s="12" t="n">
        <v>6022</v>
      </c>
      <c r="B6023" s="12" t="n">
        <v>3175</v>
      </c>
      <c r="C6023" s="12" t="n">
        <v>176</v>
      </c>
      <c r="D6023" s="12" t="n">
        <v>3</v>
      </c>
      <c r="E6023" s="16" t="n">
        <v>509</v>
      </c>
      <c r="F6023" s="12" t="n">
        <v>0</v>
      </c>
      <c r="G6023" s="12" t="str">
        <f aca="false">INDEX(Products!$C$2:$C$181,MATCH(C6023,Products!$A$2:$A$181,0))</f>
        <v>Books &amp; Stationery</v>
      </c>
      <c r="H6023" s="16" t="n">
        <f aca="false">INDEX(Products!$E$2:$E$181,MATCH(C6023,Products!$A$2:$A$181,0))</f>
        <v>367.14</v>
      </c>
      <c r="I6023" s="12" t="str">
        <f aca="false">INDEX(Orders!$G$2:$G$3525,MATCH(B6023,Orders!$A$2:$A$3525,0))</f>
        <v>Returned</v>
      </c>
      <c r="J6023" s="16" t="n">
        <f aca="false">D6023*E6023*(1-F6023/100)</f>
        <v>1527</v>
      </c>
      <c r="K6023" s="16" t="n">
        <f aca="false">D6023*H6023</f>
        <v>1101.42</v>
      </c>
      <c r="L6023" s="16" t="n">
        <f aca="false">J6023-K6023</f>
        <v>425.58</v>
      </c>
    </row>
    <row r="6024" customFormat="false" ht="15" hidden="false" customHeight="false" outlineLevel="0" collapsed="false">
      <c r="A6024" s="12" t="n">
        <v>6023</v>
      </c>
      <c r="B6024" s="12" t="n">
        <v>3175</v>
      </c>
      <c r="C6024" s="12" t="n">
        <v>45</v>
      </c>
      <c r="D6024" s="12" t="n">
        <v>3</v>
      </c>
      <c r="E6024" s="16" t="n">
        <v>4489</v>
      </c>
      <c r="F6024" s="12" t="n">
        <v>0</v>
      </c>
      <c r="G6024" s="12" t="str">
        <f aca="false">INDEX(Products!$C$2:$C$181,MATCH(C6024,Products!$A$2:$A$181,0))</f>
        <v>Home &amp; Kitchen</v>
      </c>
      <c r="H6024" s="16" t="n">
        <f aca="false">INDEX(Products!$E$2:$E$181,MATCH(C6024,Products!$A$2:$A$181,0))</f>
        <v>2892.9</v>
      </c>
      <c r="I6024" s="12" t="str">
        <f aca="false">INDEX(Orders!$G$2:$G$3525,MATCH(B6024,Orders!$A$2:$A$3525,0))</f>
        <v>Returned</v>
      </c>
      <c r="J6024" s="16" t="n">
        <f aca="false">D6024*E6024*(1-F6024/100)</f>
        <v>13467</v>
      </c>
      <c r="K6024" s="16" t="n">
        <f aca="false">D6024*H6024</f>
        <v>8678.7</v>
      </c>
      <c r="L6024" s="16" t="n">
        <f aca="false">J6024-K6024</f>
        <v>4788.3</v>
      </c>
    </row>
    <row r="6025" customFormat="false" ht="15" hidden="false" customHeight="false" outlineLevel="0" collapsed="false">
      <c r="A6025" s="12" t="n">
        <v>6024</v>
      </c>
      <c r="B6025" s="12" t="n">
        <v>3176</v>
      </c>
      <c r="C6025" s="12" t="n">
        <v>7</v>
      </c>
      <c r="D6025" s="12" t="n">
        <v>1</v>
      </c>
      <c r="E6025" s="16" t="n">
        <v>5139</v>
      </c>
      <c r="F6025" s="12" t="n">
        <v>0</v>
      </c>
      <c r="G6025" s="12" t="str">
        <f aca="false">INDEX(Products!$C$2:$C$181,MATCH(C6025,Products!$A$2:$A$181,0))</f>
        <v>Electronics</v>
      </c>
      <c r="H6025" s="16" t="n">
        <f aca="false">INDEX(Products!$E$2:$E$181,MATCH(C6025,Products!$A$2:$A$181,0))</f>
        <v>3044.69</v>
      </c>
      <c r="I6025" s="12" t="str">
        <f aca="false">INDEX(Orders!$G$2:$G$3525,MATCH(B6025,Orders!$A$2:$A$3525,0))</f>
        <v>Cancelled</v>
      </c>
      <c r="J6025" s="16" t="n">
        <f aca="false">D6025*E6025*(1-F6025/100)</f>
        <v>5139</v>
      </c>
      <c r="K6025" s="16" t="n">
        <f aca="false">D6025*H6025</f>
        <v>3044.69</v>
      </c>
      <c r="L6025" s="16" t="n">
        <f aca="false">J6025-K6025</f>
        <v>2094.31</v>
      </c>
    </row>
    <row r="6026" customFormat="false" ht="15" hidden="false" customHeight="false" outlineLevel="0" collapsed="false">
      <c r="A6026" s="12" t="n">
        <v>6025</v>
      </c>
      <c r="B6026" s="12" t="n">
        <v>3176</v>
      </c>
      <c r="C6026" s="12" t="n">
        <v>148</v>
      </c>
      <c r="D6026" s="12" t="n">
        <v>1</v>
      </c>
      <c r="E6026" s="16" t="n">
        <v>739</v>
      </c>
      <c r="F6026" s="12" t="n">
        <v>15</v>
      </c>
      <c r="G6026" s="12" t="str">
        <f aca="false">INDEX(Products!$C$2:$C$181,MATCH(C6026,Products!$A$2:$A$181,0))</f>
        <v>Sports &amp; Fitness</v>
      </c>
      <c r="H6026" s="16" t="n">
        <f aca="false">INDEX(Products!$E$2:$E$181,MATCH(C6026,Products!$A$2:$A$181,0))</f>
        <v>483.64</v>
      </c>
      <c r="I6026" s="12" t="str">
        <f aca="false">INDEX(Orders!$G$2:$G$3525,MATCH(B6026,Orders!$A$2:$A$3525,0))</f>
        <v>Cancelled</v>
      </c>
      <c r="J6026" s="16" t="n">
        <f aca="false">D6026*E6026*(1-F6026/100)</f>
        <v>628.15</v>
      </c>
      <c r="K6026" s="16" t="n">
        <f aca="false">D6026*H6026</f>
        <v>483.64</v>
      </c>
      <c r="L6026" s="16" t="n">
        <f aca="false">J6026-K6026</f>
        <v>144.51</v>
      </c>
    </row>
    <row r="6027" customFormat="false" ht="15" hidden="false" customHeight="false" outlineLevel="0" collapsed="false">
      <c r="A6027" s="12" t="n">
        <v>6026</v>
      </c>
      <c r="B6027" s="12" t="n">
        <v>3176</v>
      </c>
      <c r="C6027" s="12" t="n">
        <v>134</v>
      </c>
      <c r="D6027" s="12" t="n">
        <v>2</v>
      </c>
      <c r="E6027" s="16" t="n">
        <v>2869</v>
      </c>
      <c r="F6027" s="12" t="n">
        <v>0</v>
      </c>
      <c r="G6027" s="12" t="str">
        <f aca="false">INDEX(Products!$C$2:$C$181,MATCH(C6027,Products!$A$2:$A$181,0))</f>
        <v>Sports &amp; Fitness</v>
      </c>
      <c r="H6027" s="16" t="n">
        <f aca="false">INDEX(Products!$E$2:$E$181,MATCH(C6027,Products!$A$2:$A$181,0))</f>
        <v>1981.04</v>
      </c>
      <c r="I6027" s="12" t="str">
        <f aca="false">INDEX(Orders!$G$2:$G$3525,MATCH(B6027,Orders!$A$2:$A$3525,0))</f>
        <v>Cancelled</v>
      </c>
      <c r="J6027" s="16" t="n">
        <f aca="false">D6027*E6027*(1-F6027/100)</f>
        <v>5738</v>
      </c>
      <c r="K6027" s="16" t="n">
        <f aca="false">D6027*H6027</f>
        <v>3962.08</v>
      </c>
      <c r="L6027" s="16" t="n">
        <f aca="false">J6027-K6027</f>
        <v>1775.92</v>
      </c>
    </row>
    <row r="6028" customFormat="false" ht="15" hidden="false" customHeight="false" outlineLevel="0" collapsed="false">
      <c r="A6028" s="12" t="n">
        <v>6027</v>
      </c>
      <c r="B6028" s="12" t="n">
        <v>3177</v>
      </c>
      <c r="C6028" s="12" t="n">
        <v>41</v>
      </c>
      <c r="D6028" s="12" t="n">
        <v>1</v>
      </c>
      <c r="E6028" s="16" t="n">
        <v>4379</v>
      </c>
      <c r="F6028" s="12" t="n">
        <v>5</v>
      </c>
      <c r="G6028" s="12" t="str">
        <f aca="false">INDEX(Products!$C$2:$C$181,MATCH(C6028,Products!$A$2:$A$181,0))</f>
        <v>Home &amp; Kitchen</v>
      </c>
      <c r="H6028" s="16" t="n">
        <f aca="false">INDEX(Products!$E$2:$E$181,MATCH(C6028,Products!$A$2:$A$181,0))</f>
        <v>2954.33</v>
      </c>
      <c r="I6028" s="12" t="str">
        <f aca="false">INDEX(Orders!$G$2:$G$3525,MATCH(B6028,Orders!$A$2:$A$3525,0))</f>
        <v>Delivered</v>
      </c>
      <c r="J6028" s="16" t="n">
        <f aca="false">D6028*E6028*(1-F6028/100)</f>
        <v>4160.05</v>
      </c>
      <c r="K6028" s="16" t="n">
        <f aca="false">D6028*H6028</f>
        <v>2954.33</v>
      </c>
      <c r="L6028" s="16" t="n">
        <f aca="false">J6028-K6028</f>
        <v>1205.72</v>
      </c>
    </row>
    <row r="6029" customFormat="false" ht="15" hidden="false" customHeight="false" outlineLevel="0" collapsed="false">
      <c r="A6029" s="12" t="n">
        <v>6028</v>
      </c>
      <c r="B6029" s="12" t="n">
        <v>3178</v>
      </c>
      <c r="C6029" s="12" t="n">
        <v>60</v>
      </c>
      <c r="D6029" s="12" t="n">
        <v>1</v>
      </c>
      <c r="E6029" s="16" t="n">
        <v>4519</v>
      </c>
      <c r="F6029" s="12" t="n">
        <v>15</v>
      </c>
      <c r="G6029" s="12" t="str">
        <f aca="false">INDEX(Products!$C$2:$C$181,MATCH(C6029,Products!$A$2:$A$181,0))</f>
        <v>Home &amp; Kitchen</v>
      </c>
      <c r="H6029" s="16" t="n">
        <f aca="false">INDEX(Products!$E$2:$E$181,MATCH(C6029,Products!$A$2:$A$181,0))</f>
        <v>2972.91</v>
      </c>
      <c r="I6029" s="12" t="str">
        <f aca="false">INDEX(Orders!$G$2:$G$3525,MATCH(B6029,Orders!$A$2:$A$3525,0))</f>
        <v>Delivered</v>
      </c>
      <c r="J6029" s="16" t="n">
        <f aca="false">D6029*E6029*(1-F6029/100)</f>
        <v>3841.15</v>
      </c>
      <c r="K6029" s="16" t="n">
        <f aca="false">D6029*H6029</f>
        <v>2972.91</v>
      </c>
      <c r="L6029" s="16" t="n">
        <f aca="false">J6029-K6029</f>
        <v>868.24</v>
      </c>
    </row>
    <row r="6030" customFormat="false" ht="15" hidden="false" customHeight="false" outlineLevel="0" collapsed="false">
      <c r="A6030" s="12" t="n">
        <v>6029</v>
      </c>
      <c r="B6030" s="12" t="n">
        <v>3178</v>
      </c>
      <c r="C6030" s="12" t="n">
        <v>88</v>
      </c>
      <c r="D6030" s="12" t="n">
        <v>1</v>
      </c>
      <c r="E6030" s="16" t="n">
        <v>2049</v>
      </c>
      <c r="F6030" s="12" t="n">
        <v>15</v>
      </c>
      <c r="G6030" s="12" t="str">
        <f aca="false">INDEX(Products!$C$2:$C$181,MATCH(C6030,Products!$A$2:$A$181,0))</f>
        <v>Fashion</v>
      </c>
      <c r="H6030" s="16" t="n">
        <f aca="false">INDEX(Products!$E$2:$E$181,MATCH(C6030,Products!$A$2:$A$181,0))</f>
        <v>1198.41</v>
      </c>
      <c r="I6030" s="12" t="str">
        <f aca="false">INDEX(Orders!$G$2:$G$3525,MATCH(B6030,Orders!$A$2:$A$3525,0))</f>
        <v>Delivered</v>
      </c>
      <c r="J6030" s="16" t="n">
        <f aca="false">D6030*E6030*(1-F6030/100)</f>
        <v>1741.65</v>
      </c>
      <c r="K6030" s="16" t="n">
        <f aca="false">D6030*H6030</f>
        <v>1198.41</v>
      </c>
      <c r="L6030" s="16" t="n">
        <f aca="false">J6030-K6030</f>
        <v>543.24</v>
      </c>
    </row>
    <row r="6031" customFormat="false" ht="15" hidden="false" customHeight="false" outlineLevel="0" collapsed="false">
      <c r="A6031" s="12" t="n">
        <v>6030</v>
      </c>
      <c r="B6031" s="12" t="n">
        <v>3179</v>
      </c>
      <c r="C6031" s="12" t="n">
        <v>149</v>
      </c>
      <c r="D6031" s="12" t="n">
        <v>1</v>
      </c>
      <c r="E6031" s="16" t="n">
        <v>3149</v>
      </c>
      <c r="F6031" s="12" t="n">
        <v>0</v>
      </c>
      <c r="G6031" s="12" t="str">
        <f aca="false">INDEX(Products!$C$2:$C$181,MATCH(C6031,Products!$A$2:$A$181,0))</f>
        <v>Sports &amp; Fitness</v>
      </c>
      <c r="H6031" s="16" t="n">
        <f aca="false">INDEX(Products!$E$2:$E$181,MATCH(C6031,Products!$A$2:$A$181,0))</f>
        <v>1867.87</v>
      </c>
      <c r="I6031" s="12" t="str">
        <f aca="false">INDEX(Orders!$G$2:$G$3525,MATCH(B6031,Orders!$A$2:$A$3525,0))</f>
        <v>Delivered</v>
      </c>
      <c r="J6031" s="16" t="n">
        <f aca="false">D6031*E6031*(1-F6031/100)</f>
        <v>3149</v>
      </c>
      <c r="K6031" s="16" t="n">
        <f aca="false">D6031*H6031</f>
        <v>1867.87</v>
      </c>
      <c r="L6031" s="16" t="n">
        <f aca="false">J6031-K6031</f>
        <v>1281.13</v>
      </c>
    </row>
    <row r="6032" customFormat="false" ht="15" hidden="false" customHeight="false" outlineLevel="0" collapsed="false">
      <c r="A6032" s="12" t="n">
        <v>6031</v>
      </c>
      <c r="B6032" s="12" t="n">
        <v>3179</v>
      </c>
      <c r="C6032" s="12" t="n">
        <v>59</v>
      </c>
      <c r="D6032" s="12" t="n">
        <v>1</v>
      </c>
      <c r="E6032" s="16" t="n">
        <v>4109</v>
      </c>
      <c r="F6032" s="12" t="n">
        <v>5</v>
      </c>
      <c r="G6032" s="12" t="str">
        <f aca="false">INDEX(Products!$C$2:$C$181,MATCH(C6032,Products!$A$2:$A$181,0))</f>
        <v>Home &amp; Kitchen</v>
      </c>
      <c r="H6032" s="16" t="n">
        <f aca="false">INDEX(Products!$E$2:$E$181,MATCH(C6032,Products!$A$2:$A$181,0))</f>
        <v>2413.27</v>
      </c>
      <c r="I6032" s="12" t="str">
        <f aca="false">INDEX(Orders!$G$2:$G$3525,MATCH(B6032,Orders!$A$2:$A$3525,0))</f>
        <v>Delivered</v>
      </c>
      <c r="J6032" s="16" t="n">
        <f aca="false">D6032*E6032*(1-F6032/100)</f>
        <v>3903.55</v>
      </c>
      <c r="K6032" s="16" t="n">
        <f aca="false">D6032*H6032</f>
        <v>2413.27</v>
      </c>
      <c r="L6032" s="16" t="n">
        <f aca="false">J6032-K6032</f>
        <v>1490.28</v>
      </c>
    </row>
    <row r="6033" customFormat="false" ht="15" hidden="false" customHeight="false" outlineLevel="0" collapsed="false">
      <c r="A6033" s="12" t="n">
        <v>6032</v>
      </c>
      <c r="B6033" s="12" t="n">
        <v>3179</v>
      </c>
      <c r="C6033" s="12" t="n">
        <v>34</v>
      </c>
      <c r="D6033" s="12" t="n">
        <v>1</v>
      </c>
      <c r="E6033" s="16" t="n">
        <v>1059</v>
      </c>
      <c r="F6033" s="12" t="n">
        <v>0</v>
      </c>
      <c r="G6033" s="12" t="str">
        <f aca="false">INDEX(Products!$C$2:$C$181,MATCH(C6033,Products!$A$2:$A$181,0))</f>
        <v>Home &amp; Kitchen</v>
      </c>
      <c r="H6033" s="16" t="n">
        <f aca="false">INDEX(Products!$E$2:$E$181,MATCH(C6033,Products!$A$2:$A$181,0))</f>
        <v>752.36</v>
      </c>
      <c r="I6033" s="12" t="str">
        <f aca="false">INDEX(Orders!$G$2:$G$3525,MATCH(B6033,Orders!$A$2:$A$3525,0))</f>
        <v>Delivered</v>
      </c>
      <c r="J6033" s="16" t="n">
        <f aca="false">D6033*E6033*(1-F6033/100)</f>
        <v>1059</v>
      </c>
      <c r="K6033" s="16" t="n">
        <f aca="false">D6033*H6033</f>
        <v>752.36</v>
      </c>
      <c r="L6033" s="16" t="n">
        <f aca="false">J6033-K6033</f>
        <v>306.64</v>
      </c>
    </row>
    <row r="6034" customFormat="false" ht="15" hidden="false" customHeight="false" outlineLevel="0" collapsed="false">
      <c r="A6034" s="12" t="n">
        <v>6033</v>
      </c>
      <c r="B6034" s="12" t="n">
        <v>3180</v>
      </c>
      <c r="C6034" s="12" t="n">
        <v>133</v>
      </c>
      <c r="D6034" s="12" t="n">
        <v>1</v>
      </c>
      <c r="E6034" s="16" t="n">
        <v>3549</v>
      </c>
      <c r="F6034" s="12" t="n">
        <v>0</v>
      </c>
      <c r="G6034" s="12" t="str">
        <f aca="false">INDEX(Products!$C$2:$C$181,MATCH(C6034,Products!$A$2:$A$181,0))</f>
        <v>Sports &amp; Fitness</v>
      </c>
      <c r="H6034" s="16" t="n">
        <f aca="false">INDEX(Products!$E$2:$E$181,MATCH(C6034,Products!$A$2:$A$181,0))</f>
        <v>2477.75</v>
      </c>
      <c r="I6034" s="12" t="str">
        <f aca="false">INDEX(Orders!$G$2:$G$3525,MATCH(B6034,Orders!$A$2:$A$3525,0))</f>
        <v>Delivered</v>
      </c>
      <c r="J6034" s="16" t="n">
        <f aca="false">D6034*E6034*(1-F6034/100)</f>
        <v>3549</v>
      </c>
      <c r="K6034" s="16" t="n">
        <f aca="false">D6034*H6034</f>
        <v>2477.75</v>
      </c>
      <c r="L6034" s="16" t="n">
        <f aca="false">J6034-K6034</f>
        <v>1071.25</v>
      </c>
    </row>
    <row r="6035" customFormat="false" ht="15" hidden="false" customHeight="false" outlineLevel="0" collapsed="false">
      <c r="A6035" s="12" t="n">
        <v>6034</v>
      </c>
      <c r="B6035" s="12" t="n">
        <v>3180</v>
      </c>
      <c r="C6035" s="12" t="n">
        <v>142</v>
      </c>
      <c r="D6035" s="12" t="n">
        <v>1</v>
      </c>
      <c r="E6035" s="16" t="n">
        <v>1669</v>
      </c>
      <c r="F6035" s="12" t="n">
        <v>0</v>
      </c>
      <c r="G6035" s="12" t="str">
        <f aca="false">INDEX(Products!$C$2:$C$181,MATCH(C6035,Products!$A$2:$A$181,0))</f>
        <v>Sports &amp; Fitness</v>
      </c>
      <c r="H6035" s="16" t="n">
        <f aca="false">INDEX(Products!$E$2:$E$181,MATCH(C6035,Products!$A$2:$A$181,0))</f>
        <v>949.32</v>
      </c>
      <c r="I6035" s="12" t="str">
        <f aca="false">INDEX(Orders!$G$2:$G$3525,MATCH(B6035,Orders!$A$2:$A$3525,0))</f>
        <v>Delivered</v>
      </c>
      <c r="J6035" s="16" t="n">
        <f aca="false">D6035*E6035*(1-F6035/100)</f>
        <v>1669</v>
      </c>
      <c r="K6035" s="16" t="n">
        <f aca="false">D6035*H6035</f>
        <v>949.32</v>
      </c>
      <c r="L6035" s="16" t="n">
        <f aca="false">J6035-K6035</f>
        <v>719.68</v>
      </c>
    </row>
    <row r="6036" customFormat="false" ht="15" hidden="false" customHeight="false" outlineLevel="0" collapsed="false">
      <c r="A6036" s="12" t="n">
        <v>6035</v>
      </c>
      <c r="B6036" s="12" t="n">
        <v>3180</v>
      </c>
      <c r="C6036" s="12" t="n">
        <v>26</v>
      </c>
      <c r="D6036" s="12" t="n">
        <v>1</v>
      </c>
      <c r="E6036" s="16" t="n">
        <v>5849</v>
      </c>
      <c r="F6036" s="12" t="n">
        <v>5</v>
      </c>
      <c r="G6036" s="12" t="str">
        <f aca="false">INDEX(Products!$C$2:$C$181,MATCH(C6036,Products!$A$2:$A$181,0))</f>
        <v>Electronics</v>
      </c>
      <c r="H6036" s="16" t="n">
        <f aca="false">INDEX(Products!$E$2:$E$181,MATCH(C6036,Products!$A$2:$A$181,0))</f>
        <v>4123.7</v>
      </c>
      <c r="I6036" s="12" t="str">
        <f aca="false">INDEX(Orders!$G$2:$G$3525,MATCH(B6036,Orders!$A$2:$A$3525,0))</f>
        <v>Delivered</v>
      </c>
      <c r="J6036" s="16" t="n">
        <f aca="false">D6036*E6036*(1-F6036/100)</f>
        <v>5556.55</v>
      </c>
      <c r="K6036" s="16" t="n">
        <f aca="false">D6036*H6036</f>
        <v>4123.7</v>
      </c>
      <c r="L6036" s="16" t="n">
        <f aca="false">J6036-K6036</f>
        <v>1432.85</v>
      </c>
    </row>
    <row r="6037" customFormat="false" ht="15" hidden="false" customHeight="false" outlineLevel="0" collapsed="false">
      <c r="A6037" s="12" t="n">
        <v>6036</v>
      </c>
      <c r="B6037" s="12" t="n">
        <v>3180</v>
      </c>
      <c r="C6037" s="12" t="n">
        <v>116</v>
      </c>
      <c r="D6037" s="12" t="n">
        <v>1</v>
      </c>
      <c r="E6037" s="16" t="n">
        <v>1469</v>
      </c>
      <c r="F6037" s="12" t="n">
        <v>0</v>
      </c>
      <c r="G6037" s="12" t="str">
        <f aca="false">INDEX(Products!$C$2:$C$181,MATCH(C6037,Products!$A$2:$A$181,0))</f>
        <v>Beauty</v>
      </c>
      <c r="H6037" s="16" t="n">
        <f aca="false">INDEX(Products!$E$2:$E$181,MATCH(C6037,Products!$A$2:$A$181,0))</f>
        <v>955.62</v>
      </c>
      <c r="I6037" s="12" t="str">
        <f aca="false">INDEX(Orders!$G$2:$G$3525,MATCH(B6037,Orders!$A$2:$A$3525,0))</f>
        <v>Delivered</v>
      </c>
      <c r="J6037" s="16" t="n">
        <f aca="false">D6037*E6037*(1-F6037/100)</f>
        <v>1469</v>
      </c>
      <c r="K6037" s="16" t="n">
        <f aca="false">D6037*H6037</f>
        <v>955.62</v>
      </c>
      <c r="L6037" s="16" t="n">
        <f aca="false">J6037-K6037</f>
        <v>513.38</v>
      </c>
    </row>
    <row r="6038" customFormat="false" ht="15" hidden="false" customHeight="false" outlineLevel="0" collapsed="false">
      <c r="A6038" s="12" t="n">
        <v>6037</v>
      </c>
      <c r="B6038" s="12" t="n">
        <v>3181</v>
      </c>
      <c r="C6038" s="12" t="n">
        <v>11</v>
      </c>
      <c r="D6038" s="12" t="n">
        <v>1</v>
      </c>
      <c r="E6038" s="16" t="n">
        <v>3989</v>
      </c>
      <c r="F6038" s="12" t="n">
        <v>0</v>
      </c>
      <c r="G6038" s="12" t="str">
        <f aca="false">INDEX(Products!$C$2:$C$181,MATCH(C6038,Products!$A$2:$A$181,0))</f>
        <v>Electronics</v>
      </c>
      <c r="H6038" s="16" t="n">
        <f aca="false">INDEX(Products!$E$2:$E$181,MATCH(C6038,Products!$A$2:$A$181,0))</f>
        <v>2305.24</v>
      </c>
      <c r="I6038" s="12" t="str">
        <f aca="false">INDEX(Orders!$G$2:$G$3525,MATCH(B6038,Orders!$A$2:$A$3525,0))</f>
        <v>Returned</v>
      </c>
      <c r="J6038" s="16" t="n">
        <f aca="false">D6038*E6038*(1-F6038/100)</f>
        <v>3989</v>
      </c>
      <c r="K6038" s="16" t="n">
        <f aca="false">D6038*H6038</f>
        <v>2305.24</v>
      </c>
      <c r="L6038" s="16" t="n">
        <f aca="false">J6038-K6038</f>
        <v>1683.76</v>
      </c>
    </row>
    <row r="6039" customFormat="false" ht="15" hidden="false" customHeight="false" outlineLevel="0" collapsed="false">
      <c r="A6039" s="12" t="n">
        <v>6038</v>
      </c>
      <c r="B6039" s="12" t="n">
        <v>3181</v>
      </c>
      <c r="C6039" s="12" t="n">
        <v>16</v>
      </c>
      <c r="D6039" s="12" t="n">
        <v>1</v>
      </c>
      <c r="E6039" s="16" t="n">
        <v>3969</v>
      </c>
      <c r="F6039" s="12" t="n">
        <v>5</v>
      </c>
      <c r="G6039" s="12" t="str">
        <f aca="false">INDEX(Products!$C$2:$C$181,MATCH(C6039,Products!$A$2:$A$181,0))</f>
        <v>Electronics</v>
      </c>
      <c r="H6039" s="16" t="n">
        <f aca="false">INDEX(Products!$E$2:$E$181,MATCH(C6039,Products!$A$2:$A$181,0))</f>
        <v>2318.31</v>
      </c>
      <c r="I6039" s="12" t="str">
        <f aca="false">INDEX(Orders!$G$2:$G$3525,MATCH(B6039,Orders!$A$2:$A$3525,0))</f>
        <v>Returned</v>
      </c>
      <c r="J6039" s="16" t="n">
        <f aca="false">D6039*E6039*(1-F6039/100)</f>
        <v>3770.55</v>
      </c>
      <c r="K6039" s="16" t="n">
        <f aca="false">D6039*H6039</f>
        <v>2318.31</v>
      </c>
      <c r="L6039" s="16" t="n">
        <f aca="false">J6039-K6039</f>
        <v>1452.24</v>
      </c>
    </row>
    <row r="6040" customFormat="false" ht="15" hidden="false" customHeight="false" outlineLevel="0" collapsed="false">
      <c r="A6040" s="12" t="n">
        <v>6039</v>
      </c>
      <c r="B6040" s="12" t="n">
        <v>3182</v>
      </c>
      <c r="C6040" s="12" t="n">
        <v>72</v>
      </c>
      <c r="D6040" s="12" t="n">
        <v>1</v>
      </c>
      <c r="E6040" s="16" t="n">
        <v>1649</v>
      </c>
      <c r="F6040" s="12" t="n">
        <v>0</v>
      </c>
      <c r="G6040" s="12" t="str">
        <f aca="false">INDEX(Products!$C$2:$C$181,MATCH(C6040,Products!$A$2:$A$181,0))</f>
        <v>Fashion</v>
      </c>
      <c r="H6040" s="16" t="n">
        <f aca="false">INDEX(Products!$E$2:$E$181,MATCH(C6040,Products!$A$2:$A$181,0))</f>
        <v>1006.18</v>
      </c>
      <c r="I6040" s="12" t="str">
        <f aca="false">INDEX(Orders!$G$2:$G$3525,MATCH(B6040,Orders!$A$2:$A$3525,0))</f>
        <v>Delivered</v>
      </c>
      <c r="J6040" s="16" t="n">
        <f aca="false">D6040*E6040*(1-F6040/100)</f>
        <v>1649</v>
      </c>
      <c r="K6040" s="16" t="n">
        <f aca="false">D6040*H6040</f>
        <v>1006.18</v>
      </c>
      <c r="L6040" s="16" t="n">
        <f aca="false">J6040-K6040</f>
        <v>642.82</v>
      </c>
    </row>
    <row r="6041" customFormat="false" ht="15" hidden="false" customHeight="false" outlineLevel="0" collapsed="false">
      <c r="A6041" s="12" t="n">
        <v>6040</v>
      </c>
      <c r="B6041" s="12" t="n">
        <v>3182</v>
      </c>
      <c r="C6041" s="12" t="n">
        <v>179</v>
      </c>
      <c r="D6041" s="12" t="n">
        <v>1</v>
      </c>
      <c r="E6041" s="16" t="n">
        <v>129</v>
      </c>
      <c r="F6041" s="12" t="n">
        <v>0</v>
      </c>
      <c r="G6041" s="12" t="str">
        <f aca="false">INDEX(Products!$C$2:$C$181,MATCH(C6041,Products!$A$2:$A$181,0))</f>
        <v>Books &amp; Stationery</v>
      </c>
      <c r="H6041" s="16" t="n">
        <f aca="false">INDEX(Products!$E$2:$E$181,MATCH(C6041,Products!$A$2:$A$181,0))</f>
        <v>86.06</v>
      </c>
      <c r="I6041" s="12" t="str">
        <f aca="false">INDEX(Orders!$G$2:$G$3525,MATCH(B6041,Orders!$A$2:$A$3525,0))</f>
        <v>Delivered</v>
      </c>
      <c r="J6041" s="16" t="n">
        <f aca="false">D6041*E6041*(1-F6041/100)</f>
        <v>129</v>
      </c>
      <c r="K6041" s="16" t="n">
        <f aca="false">D6041*H6041</f>
        <v>86.06</v>
      </c>
      <c r="L6041" s="16" t="n">
        <f aca="false">J6041-K6041</f>
        <v>42.94</v>
      </c>
    </row>
    <row r="6042" customFormat="false" ht="15" hidden="false" customHeight="false" outlineLevel="0" collapsed="false">
      <c r="A6042" s="12" t="n">
        <v>6041</v>
      </c>
      <c r="B6042" s="12" t="n">
        <v>3182</v>
      </c>
      <c r="C6042" s="12" t="n">
        <v>2</v>
      </c>
      <c r="D6042" s="12" t="n">
        <v>1</v>
      </c>
      <c r="E6042" s="16" t="n">
        <v>4619</v>
      </c>
      <c r="F6042" s="12" t="n">
        <v>10</v>
      </c>
      <c r="G6042" s="12" t="str">
        <f aca="false">INDEX(Products!$C$2:$C$181,MATCH(C6042,Products!$A$2:$A$181,0))</f>
        <v>Electronics</v>
      </c>
      <c r="H6042" s="16" t="n">
        <f aca="false">INDEX(Products!$E$2:$E$181,MATCH(C6042,Products!$A$2:$A$181,0))</f>
        <v>3093.49</v>
      </c>
      <c r="I6042" s="12" t="str">
        <f aca="false">INDEX(Orders!$G$2:$G$3525,MATCH(B6042,Orders!$A$2:$A$3525,0))</f>
        <v>Delivered</v>
      </c>
      <c r="J6042" s="16" t="n">
        <f aca="false">D6042*E6042*(1-F6042/100)</f>
        <v>4157.1</v>
      </c>
      <c r="K6042" s="16" t="n">
        <f aca="false">D6042*H6042</f>
        <v>3093.49</v>
      </c>
      <c r="L6042" s="16" t="n">
        <f aca="false">J6042-K6042</f>
        <v>1063.61</v>
      </c>
    </row>
    <row r="6043" customFormat="false" ht="15" hidden="false" customHeight="false" outlineLevel="0" collapsed="false">
      <c r="A6043" s="12" t="n">
        <v>6042</v>
      </c>
      <c r="B6043" s="12" t="n">
        <v>3183</v>
      </c>
      <c r="C6043" s="12" t="n">
        <v>68</v>
      </c>
      <c r="D6043" s="12" t="n">
        <v>1</v>
      </c>
      <c r="E6043" s="16" t="n">
        <v>2859</v>
      </c>
      <c r="F6043" s="12" t="n">
        <v>0</v>
      </c>
      <c r="G6043" s="12" t="str">
        <f aca="false">INDEX(Products!$C$2:$C$181,MATCH(C6043,Products!$A$2:$A$181,0))</f>
        <v>Fashion</v>
      </c>
      <c r="H6043" s="16" t="n">
        <f aca="false">INDEX(Products!$E$2:$E$181,MATCH(C6043,Products!$A$2:$A$181,0))</f>
        <v>1757.26</v>
      </c>
      <c r="I6043" s="12" t="str">
        <f aca="false">INDEX(Orders!$G$2:$G$3525,MATCH(B6043,Orders!$A$2:$A$3525,0))</f>
        <v>Delivered</v>
      </c>
      <c r="J6043" s="16" t="n">
        <f aca="false">D6043*E6043*(1-F6043/100)</f>
        <v>2859</v>
      </c>
      <c r="K6043" s="16" t="n">
        <f aca="false">D6043*H6043</f>
        <v>1757.26</v>
      </c>
      <c r="L6043" s="16" t="n">
        <f aca="false">J6043-K6043</f>
        <v>1101.74</v>
      </c>
    </row>
    <row r="6044" customFormat="false" ht="15" hidden="false" customHeight="false" outlineLevel="0" collapsed="false">
      <c r="A6044" s="12" t="n">
        <v>6043</v>
      </c>
      <c r="B6044" s="12" t="n">
        <v>3184</v>
      </c>
      <c r="C6044" s="12" t="n">
        <v>28</v>
      </c>
      <c r="D6044" s="12" t="n">
        <v>2</v>
      </c>
      <c r="E6044" s="16" t="n">
        <v>3919</v>
      </c>
      <c r="F6044" s="12" t="n">
        <v>15</v>
      </c>
      <c r="G6044" s="12" t="str">
        <f aca="false">INDEX(Products!$C$2:$C$181,MATCH(C6044,Products!$A$2:$A$181,0))</f>
        <v>Electronics</v>
      </c>
      <c r="H6044" s="16" t="n">
        <f aca="false">INDEX(Products!$E$2:$E$181,MATCH(C6044,Products!$A$2:$A$181,0))</f>
        <v>2878.02</v>
      </c>
      <c r="I6044" s="12" t="str">
        <f aca="false">INDEX(Orders!$G$2:$G$3525,MATCH(B6044,Orders!$A$2:$A$3525,0))</f>
        <v>Cancelled</v>
      </c>
      <c r="J6044" s="16" t="n">
        <f aca="false">D6044*E6044*(1-F6044/100)</f>
        <v>6662.3</v>
      </c>
      <c r="K6044" s="16" t="n">
        <f aca="false">D6044*H6044</f>
        <v>5756.04</v>
      </c>
      <c r="L6044" s="16" t="n">
        <f aca="false">J6044-K6044</f>
        <v>906.26</v>
      </c>
    </row>
    <row r="6045" customFormat="false" ht="15" hidden="false" customHeight="false" outlineLevel="0" collapsed="false">
      <c r="A6045" s="12" t="n">
        <v>6044</v>
      </c>
      <c r="B6045" s="12" t="n">
        <v>3184</v>
      </c>
      <c r="C6045" s="12" t="n">
        <v>134</v>
      </c>
      <c r="D6045" s="12" t="n">
        <v>1</v>
      </c>
      <c r="E6045" s="16" t="n">
        <v>2869</v>
      </c>
      <c r="F6045" s="12" t="n">
        <v>0</v>
      </c>
      <c r="G6045" s="12" t="str">
        <f aca="false">INDEX(Products!$C$2:$C$181,MATCH(C6045,Products!$A$2:$A$181,0))</f>
        <v>Sports &amp; Fitness</v>
      </c>
      <c r="H6045" s="16" t="n">
        <f aca="false">INDEX(Products!$E$2:$E$181,MATCH(C6045,Products!$A$2:$A$181,0))</f>
        <v>1981.04</v>
      </c>
      <c r="I6045" s="12" t="str">
        <f aca="false">INDEX(Orders!$G$2:$G$3525,MATCH(B6045,Orders!$A$2:$A$3525,0))</f>
        <v>Cancelled</v>
      </c>
      <c r="J6045" s="16" t="n">
        <f aca="false">D6045*E6045*(1-F6045/100)</f>
        <v>2869</v>
      </c>
      <c r="K6045" s="16" t="n">
        <f aca="false">D6045*H6045</f>
        <v>1981.04</v>
      </c>
      <c r="L6045" s="16" t="n">
        <f aca="false">J6045-K6045</f>
        <v>887.96</v>
      </c>
    </row>
    <row r="6046" customFormat="false" ht="15" hidden="false" customHeight="false" outlineLevel="0" collapsed="false">
      <c r="A6046" s="12" t="n">
        <v>6045</v>
      </c>
      <c r="B6046" s="12" t="n">
        <v>3184</v>
      </c>
      <c r="C6046" s="12" t="n">
        <v>123</v>
      </c>
      <c r="D6046" s="12" t="n">
        <v>3</v>
      </c>
      <c r="E6046" s="16" t="n">
        <v>319</v>
      </c>
      <c r="F6046" s="12" t="n">
        <v>0</v>
      </c>
      <c r="G6046" s="12" t="str">
        <f aca="false">INDEX(Products!$C$2:$C$181,MATCH(C6046,Products!$A$2:$A$181,0))</f>
        <v>Sports &amp; Fitness</v>
      </c>
      <c r="H6046" s="16" t="n">
        <f aca="false">INDEX(Products!$E$2:$E$181,MATCH(C6046,Products!$A$2:$A$181,0))</f>
        <v>234.68</v>
      </c>
      <c r="I6046" s="12" t="str">
        <f aca="false">INDEX(Orders!$G$2:$G$3525,MATCH(B6046,Orders!$A$2:$A$3525,0))</f>
        <v>Cancelled</v>
      </c>
      <c r="J6046" s="16" t="n">
        <f aca="false">D6046*E6046*(1-F6046/100)</f>
        <v>957</v>
      </c>
      <c r="K6046" s="16" t="n">
        <f aca="false">D6046*H6046</f>
        <v>704.04</v>
      </c>
      <c r="L6046" s="16" t="n">
        <f aca="false">J6046-K6046</f>
        <v>252.96</v>
      </c>
    </row>
    <row r="6047" customFormat="false" ht="15" hidden="false" customHeight="false" outlineLevel="0" collapsed="false">
      <c r="A6047" s="12" t="n">
        <v>6046</v>
      </c>
      <c r="B6047" s="12" t="n">
        <v>3184</v>
      </c>
      <c r="C6047" s="12" t="n">
        <v>169</v>
      </c>
      <c r="D6047" s="12" t="n">
        <v>1</v>
      </c>
      <c r="E6047" s="16" t="n">
        <v>789</v>
      </c>
      <c r="F6047" s="12" t="n">
        <v>0</v>
      </c>
      <c r="G6047" s="12" t="str">
        <f aca="false">INDEX(Products!$C$2:$C$181,MATCH(C6047,Products!$A$2:$A$181,0))</f>
        <v>Books &amp; Stationery</v>
      </c>
      <c r="H6047" s="16" t="n">
        <f aca="false">INDEX(Products!$E$2:$E$181,MATCH(C6047,Products!$A$2:$A$181,0))</f>
        <v>544.99</v>
      </c>
      <c r="I6047" s="12" t="str">
        <f aca="false">INDEX(Orders!$G$2:$G$3525,MATCH(B6047,Orders!$A$2:$A$3525,0))</f>
        <v>Cancelled</v>
      </c>
      <c r="J6047" s="16" t="n">
        <f aca="false">D6047*E6047*(1-F6047/100)</f>
        <v>789</v>
      </c>
      <c r="K6047" s="16" t="n">
        <f aca="false">D6047*H6047</f>
        <v>544.99</v>
      </c>
      <c r="L6047" s="16" t="n">
        <f aca="false">J6047-K6047</f>
        <v>244.01</v>
      </c>
    </row>
    <row r="6048" customFormat="false" ht="15" hidden="false" customHeight="false" outlineLevel="0" collapsed="false">
      <c r="A6048" s="12" t="n">
        <v>6047</v>
      </c>
      <c r="B6048" s="12" t="n">
        <v>3185</v>
      </c>
      <c r="C6048" s="12" t="n">
        <v>163</v>
      </c>
      <c r="D6048" s="12" t="n">
        <v>1</v>
      </c>
      <c r="E6048" s="16" t="n">
        <v>869</v>
      </c>
      <c r="F6048" s="12" t="n">
        <v>0</v>
      </c>
      <c r="G6048" s="12" t="str">
        <f aca="false">INDEX(Products!$C$2:$C$181,MATCH(C6048,Products!$A$2:$A$181,0))</f>
        <v>Books &amp; Stationery</v>
      </c>
      <c r="H6048" s="16" t="n">
        <f aca="false">INDEX(Products!$E$2:$E$181,MATCH(C6048,Products!$A$2:$A$181,0))</f>
        <v>606.2</v>
      </c>
      <c r="I6048" s="12" t="str">
        <f aca="false">INDEX(Orders!$G$2:$G$3525,MATCH(B6048,Orders!$A$2:$A$3525,0))</f>
        <v>Delivered</v>
      </c>
      <c r="J6048" s="16" t="n">
        <f aca="false">D6048*E6048*(1-F6048/100)</f>
        <v>869</v>
      </c>
      <c r="K6048" s="16" t="n">
        <f aca="false">D6048*H6048</f>
        <v>606.2</v>
      </c>
      <c r="L6048" s="16" t="n">
        <f aca="false">J6048-K6048</f>
        <v>262.8</v>
      </c>
    </row>
    <row r="6049" customFormat="false" ht="15" hidden="false" customHeight="false" outlineLevel="0" collapsed="false">
      <c r="A6049" s="12" t="n">
        <v>6048</v>
      </c>
      <c r="B6049" s="12" t="n">
        <v>3185</v>
      </c>
      <c r="C6049" s="12" t="n">
        <v>81</v>
      </c>
      <c r="D6049" s="12" t="n">
        <v>1</v>
      </c>
      <c r="E6049" s="16" t="n">
        <v>1299</v>
      </c>
      <c r="F6049" s="12" t="n">
        <v>0</v>
      </c>
      <c r="G6049" s="12" t="str">
        <f aca="false">INDEX(Products!$C$2:$C$181,MATCH(C6049,Products!$A$2:$A$181,0))</f>
        <v>Fashion</v>
      </c>
      <c r="H6049" s="16" t="n">
        <f aca="false">INDEX(Products!$E$2:$E$181,MATCH(C6049,Products!$A$2:$A$181,0))</f>
        <v>878.72</v>
      </c>
      <c r="I6049" s="12" t="str">
        <f aca="false">INDEX(Orders!$G$2:$G$3525,MATCH(B6049,Orders!$A$2:$A$3525,0))</f>
        <v>Delivered</v>
      </c>
      <c r="J6049" s="16" t="n">
        <f aca="false">D6049*E6049*(1-F6049/100)</f>
        <v>1299</v>
      </c>
      <c r="K6049" s="16" t="n">
        <f aca="false">D6049*H6049</f>
        <v>878.72</v>
      </c>
      <c r="L6049" s="16" t="n">
        <f aca="false">J6049-K6049</f>
        <v>420.28</v>
      </c>
    </row>
    <row r="6050" customFormat="false" ht="15" hidden="false" customHeight="false" outlineLevel="0" collapsed="false">
      <c r="A6050" s="12" t="n">
        <v>6049</v>
      </c>
      <c r="B6050" s="12" t="n">
        <v>3186</v>
      </c>
      <c r="C6050" s="12" t="n">
        <v>78</v>
      </c>
      <c r="D6050" s="12" t="n">
        <v>1</v>
      </c>
      <c r="E6050" s="16" t="n">
        <v>2969</v>
      </c>
      <c r="F6050" s="12" t="n">
        <v>0</v>
      </c>
      <c r="G6050" s="12" t="str">
        <f aca="false">INDEX(Products!$C$2:$C$181,MATCH(C6050,Products!$A$2:$A$181,0))</f>
        <v>Fashion</v>
      </c>
      <c r="H6050" s="16" t="n">
        <f aca="false">INDEX(Products!$E$2:$E$181,MATCH(C6050,Products!$A$2:$A$181,0))</f>
        <v>1776.68</v>
      </c>
      <c r="I6050" s="12" t="str">
        <f aca="false">INDEX(Orders!$G$2:$G$3525,MATCH(B6050,Orders!$A$2:$A$3525,0))</f>
        <v>Returned</v>
      </c>
      <c r="J6050" s="16" t="n">
        <f aca="false">D6050*E6050*(1-F6050/100)</f>
        <v>2969</v>
      </c>
      <c r="K6050" s="16" t="n">
        <f aca="false">D6050*H6050</f>
        <v>1776.68</v>
      </c>
      <c r="L6050" s="16" t="n">
        <f aca="false">J6050-K6050</f>
        <v>1192.32</v>
      </c>
    </row>
    <row r="6051" customFormat="false" ht="15" hidden="false" customHeight="false" outlineLevel="0" collapsed="false">
      <c r="A6051" s="12" t="n">
        <v>6050</v>
      </c>
      <c r="B6051" s="12" t="n">
        <v>3186</v>
      </c>
      <c r="C6051" s="12" t="n">
        <v>6</v>
      </c>
      <c r="D6051" s="12" t="n">
        <v>1</v>
      </c>
      <c r="E6051" s="16" t="n">
        <v>919</v>
      </c>
      <c r="F6051" s="12" t="n">
        <v>0</v>
      </c>
      <c r="G6051" s="12" t="str">
        <f aca="false">INDEX(Products!$C$2:$C$181,MATCH(C6051,Products!$A$2:$A$181,0))</f>
        <v>Electronics</v>
      </c>
      <c r="H6051" s="16" t="n">
        <f aca="false">INDEX(Products!$E$2:$E$181,MATCH(C6051,Products!$A$2:$A$181,0))</f>
        <v>683.72</v>
      </c>
      <c r="I6051" s="12" t="str">
        <f aca="false">INDEX(Orders!$G$2:$G$3525,MATCH(B6051,Orders!$A$2:$A$3525,0))</f>
        <v>Returned</v>
      </c>
      <c r="J6051" s="16" t="n">
        <f aca="false">D6051*E6051*(1-F6051/100)</f>
        <v>919</v>
      </c>
      <c r="K6051" s="16" t="n">
        <f aca="false">D6051*H6051</f>
        <v>683.72</v>
      </c>
      <c r="L6051" s="16" t="n">
        <f aca="false">J6051-K6051</f>
        <v>235.28</v>
      </c>
    </row>
    <row r="6052" customFormat="false" ht="15" hidden="false" customHeight="false" outlineLevel="0" collapsed="false">
      <c r="A6052" s="12" t="n">
        <v>6051</v>
      </c>
      <c r="B6052" s="12" t="n">
        <v>3187</v>
      </c>
      <c r="C6052" s="12" t="n">
        <v>57</v>
      </c>
      <c r="D6052" s="12" t="n">
        <v>2</v>
      </c>
      <c r="E6052" s="16" t="n">
        <v>4689</v>
      </c>
      <c r="F6052" s="12" t="n">
        <v>15</v>
      </c>
      <c r="G6052" s="12" t="str">
        <f aca="false">INDEX(Products!$C$2:$C$181,MATCH(C6052,Products!$A$2:$A$181,0))</f>
        <v>Home &amp; Kitchen</v>
      </c>
      <c r="H6052" s="16" t="n">
        <f aca="false">INDEX(Products!$E$2:$E$181,MATCH(C6052,Products!$A$2:$A$181,0))</f>
        <v>3336.81</v>
      </c>
      <c r="I6052" s="12" t="str">
        <f aca="false">INDEX(Orders!$G$2:$G$3525,MATCH(B6052,Orders!$A$2:$A$3525,0))</f>
        <v>Delivered</v>
      </c>
      <c r="J6052" s="16" t="n">
        <f aca="false">D6052*E6052*(1-F6052/100)</f>
        <v>7971.3</v>
      </c>
      <c r="K6052" s="16" t="n">
        <f aca="false">D6052*H6052</f>
        <v>6673.62</v>
      </c>
      <c r="L6052" s="16" t="n">
        <f aca="false">J6052-K6052</f>
        <v>1297.68</v>
      </c>
    </row>
    <row r="6053" customFormat="false" ht="15" hidden="false" customHeight="false" outlineLevel="0" collapsed="false">
      <c r="A6053" s="12" t="n">
        <v>6052</v>
      </c>
      <c r="B6053" s="12" t="n">
        <v>3188</v>
      </c>
      <c r="C6053" s="12" t="n">
        <v>161</v>
      </c>
      <c r="D6053" s="12" t="n">
        <v>1</v>
      </c>
      <c r="E6053" s="16" t="n">
        <v>549</v>
      </c>
      <c r="F6053" s="12" t="n">
        <v>0</v>
      </c>
      <c r="G6053" s="12" t="str">
        <f aca="false">INDEX(Products!$C$2:$C$181,MATCH(C6053,Products!$A$2:$A$181,0))</f>
        <v>Books &amp; Stationery</v>
      </c>
      <c r="H6053" s="16" t="n">
        <f aca="false">INDEX(Products!$E$2:$E$181,MATCH(C6053,Products!$A$2:$A$181,0))</f>
        <v>380.41</v>
      </c>
      <c r="I6053" s="12" t="str">
        <f aca="false">INDEX(Orders!$G$2:$G$3525,MATCH(B6053,Orders!$A$2:$A$3525,0))</f>
        <v>Delivered</v>
      </c>
      <c r="J6053" s="16" t="n">
        <f aca="false">D6053*E6053*(1-F6053/100)</f>
        <v>549</v>
      </c>
      <c r="K6053" s="16" t="n">
        <f aca="false">D6053*H6053</f>
        <v>380.41</v>
      </c>
      <c r="L6053" s="16" t="n">
        <f aca="false">J6053-K6053</f>
        <v>168.59</v>
      </c>
    </row>
    <row r="6054" customFormat="false" ht="15" hidden="false" customHeight="false" outlineLevel="0" collapsed="false">
      <c r="A6054" s="12" t="n">
        <v>6053</v>
      </c>
      <c r="B6054" s="12" t="n">
        <v>3189</v>
      </c>
      <c r="C6054" s="12" t="n">
        <v>107</v>
      </c>
      <c r="D6054" s="12" t="n">
        <v>1</v>
      </c>
      <c r="E6054" s="16" t="n">
        <v>1239</v>
      </c>
      <c r="F6054" s="12" t="n">
        <v>10</v>
      </c>
      <c r="G6054" s="12" t="str">
        <f aca="false">INDEX(Products!$C$2:$C$181,MATCH(C6054,Products!$A$2:$A$181,0))</f>
        <v>Beauty</v>
      </c>
      <c r="H6054" s="16" t="n">
        <f aca="false">INDEX(Products!$E$2:$E$181,MATCH(C6054,Products!$A$2:$A$181,0))</f>
        <v>737.02</v>
      </c>
      <c r="I6054" s="12" t="str">
        <f aca="false">INDEX(Orders!$G$2:$G$3525,MATCH(B6054,Orders!$A$2:$A$3525,0))</f>
        <v>Delivered</v>
      </c>
      <c r="J6054" s="16" t="n">
        <f aca="false">D6054*E6054*(1-F6054/100)</f>
        <v>1115.1</v>
      </c>
      <c r="K6054" s="16" t="n">
        <f aca="false">D6054*H6054</f>
        <v>737.02</v>
      </c>
      <c r="L6054" s="16" t="n">
        <f aca="false">J6054-K6054</f>
        <v>378.08</v>
      </c>
    </row>
    <row r="6055" customFormat="false" ht="15" hidden="false" customHeight="false" outlineLevel="0" collapsed="false">
      <c r="A6055" s="12" t="n">
        <v>6054</v>
      </c>
      <c r="B6055" s="12" t="n">
        <v>3189</v>
      </c>
      <c r="C6055" s="12" t="n">
        <v>109</v>
      </c>
      <c r="D6055" s="12" t="n">
        <v>1</v>
      </c>
      <c r="E6055" s="16" t="n">
        <v>699</v>
      </c>
      <c r="F6055" s="12" t="n">
        <v>5</v>
      </c>
      <c r="G6055" s="12" t="str">
        <f aca="false">INDEX(Products!$C$2:$C$181,MATCH(C6055,Products!$A$2:$A$181,0))</f>
        <v>Beauty</v>
      </c>
      <c r="H6055" s="16" t="n">
        <f aca="false">INDEX(Products!$E$2:$E$181,MATCH(C6055,Products!$A$2:$A$181,0))</f>
        <v>488.81</v>
      </c>
      <c r="I6055" s="12" t="str">
        <f aca="false">INDEX(Orders!$G$2:$G$3525,MATCH(B6055,Orders!$A$2:$A$3525,0))</f>
        <v>Delivered</v>
      </c>
      <c r="J6055" s="16" t="n">
        <f aca="false">D6055*E6055*(1-F6055/100)</f>
        <v>664.05</v>
      </c>
      <c r="K6055" s="16" t="n">
        <f aca="false">D6055*H6055</f>
        <v>488.81</v>
      </c>
      <c r="L6055" s="16" t="n">
        <f aca="false">J6055-K6055</f>
        <v>175.24</v>
      </c>
    </row>
    <row r="6056" customFormat="false" ht="15" hidden="false" customHeight="false" outlineLevel="0" collapsed="false">
      <c r="A6056" s="12" t="n">
        <v>6055</v>
      </c>
      <c r="B6056" s="12" t="n">
        <v>3189</v>
      </c>
      <c r="C6056" s="12" t="n">
        <v>139</v>
      </c>
      <c r="D6056" s="12" t="n">
        <v>1</v>
      </c>
      <c r="E6056" s="16" t="n">
        <v>3249</v>
      </c>
      <c r="F6056" s="12" t="n">
        <v>0</v>
      </c>
      <c r="G6056" s="12" t="str">
        <f aca="false">INDEX(Products!$C$2:$C$181,MATCH(C6056,Products!$A$2:$A$181,0))</f>
        <v>Sports &amp; Fitness</v>
      </c>
      <c r="H6056" s="16" t="n">
        <f aca="false">INDEX(Products!$E$2:$E$181,MATCH(C6056,Products!$A$2:$A$181,0))</f>
        <v>2209.3</v>
      </c>
      <c r="I6056" s="12" t="str">
        <f aca="false">INDEX(Orders!$G$2:$G$3525,MATCH(B6056,Orders!$A$2:$A$3525,0))</f>
        <v>Delivered</v>
      </c>
      <c r="J6056" s="16" t="n">
        <f aca="false">D6056*E6056*(1-F6056/100)</f>
        <v>3249</v>
      </c>
      <c r="K6056" s="16" t="n">
        <f aca="false">D6056*H6056</f>
        <v>2209.3</v>
      </c>
      <c r="L6056" s="16" t="n">
        <f aca="false">J6056-K6056</f>
        <v>1039.7</v>
      </c>
    </row>
    <row r="6057" customFormat="false" ht="15" hidden="false" customHeight="false" outlineLevel="0" collapsed="false">
      <c r="A6057" s="12" t="n">
        <v>6056</v>
      </c>
      <c r="B6057" s="12" t="n">
        <v>3190</v>
      </c>
      <c r="C6057" s="12" t="n">
        <v>54</v>
      </c>
      <c r="D6057" s="12" t="n">
        <v>2</v>
      </c>
      <c r="E6057" s="16" t="n">
        <v>2299</v>
      </c>
      <c r="F6057" s="12" t="n">
        <v>10</v>
      </c>
      <c r="G6057" s="12" t="str">
        <f aca="false">INDEX(Products!$C$2:$C$181,MATCH(C6057,Products!$A$2:$A$181,0))</f>
        <v>Home &amp; Kitchen</v>
      </c>
      <c r="H6057" s="16" t="n">
        <f aca="false">INDEX(Products!$E$2:$E$181,MATCH(C6057,Products!$A$2:$A$181,0))</f>
        <v>1611.85</v>
      </c>
      <c r="I6057" s="12" t="str">
        <f aca="false">INDEX(Orders!$G$2:$G$3525,MATCH(B6057,Orders!$A$2:$A$3525,0))</f>
        <v>Delivered</v>
      </c>
      <c r="J6057" s="16" t="n">
        <f aca="false">D6057*E6057*(1-F6057/100)</f>
        <v>4138.2</v>
      </c>
      <c r="K6057" s="16" t="n">
        <f aca="false">D6057*H6057</f>
        <v>3223.7</v>
      </c>
      <c r="L6057" s="16" t="n">
        <f aca="false">J6057-K6057</f>
        <v>914.5</v>
      </c>
    </row>
    <row r="6058" customFormat="false" ht="15" hidden="false" customHeight="false" outlineLevel="0" collapsed="false">
      <c r="A6058" s="12" t="n">
        <v>6057</v>
      </c>
      <c r="B6058" s="12" t="n">
        <v>3191</v>
      </c>
      <c r="C6058" s="12" t="n">
        <v>140</v>
      </c>
      <c r="D6058" s="12" t="n">
        <v>1</v>
      </c>
      <c r="E6058" s="16" t="n">
        <v>2889</v>
      </c>
      <c r="F6058" s="12" t="n">
        <v>0</v>
      </c>
      <c r="G6058" s="12" t="str">
        <f aca="false">INDEX(Products!$C$2:$C$181,MATCH(C6058,Products!$A$2:$A$181,0))</f>
        <v>Sports &amp; Fitness</v>
      </c>
      <c r="H6058" s="16" t="n">
        <f aca="false">INDEX(Products!$E$2:$E$181,MATCH(C6058,Products!$A$2:$A$181,0))</f>
        <v>2048.76</v>
      </c>
      <c r="I6058" s="12" t="str">
        <f aca="false">INDEX(Orders!$G$2:$G$3525,MATCH(B6058,Orders!$A$2:$A$3525,0))</f>
        <v>Delivered</v>
      </c>
      <c r="J6058" s="16" t="n">
        <f aca="false">D6058*E6058*(1-F6058/100)</f>
        <v>2889</v>
      </c>
      <c r="K6058" s="16" t="n">
        <f aca="false">D6058*H6058</f>
        <v>2048.76</v>
      </c>
      <c r="L6058" s="16" t="n">
        <f aca="false">J6058-K6058</f>
        <v>840.24</v>
      </c>
    </row>
    <row r="6059" customFormat="false" ht="15" hidden="false" customHeight="false" outlineLevel="0" collapsed="false">
      <c r="A6059" s="12" t="n">
        <v>6058</v>
      </c>
      <c r="B6059" s="12" t="n">
        <v>3191</v>
      </c>
      <c r="C6059" s="12" t="n">
        <v>175</v>
      </c>
      <c r="D6059" s="12" t="n">
        <v>1</v>
      </c>
      <c r="E6059" s="16" t="n">
        <v>409</v>
      </c>
      <c r="F6059" s="12" t="n">
        <v>0</v>
      </c>
      <c r="G6059" s="12" t="str">
        <f aca="false">INDEX(Products!$C$2:$C$181,MATCH(C6059,Products!$A$2:$A$181,0))</f>
        <v>Books &amp; Stationery</v>
      </c>
      <c r="H6059" s="16" t="n">
        <f aca="false">INDEX(Products!$E$2:$E$181,MATCH(C6059,Products!$A$2:$A$181,0))</f>
        <v>276.15</v>
      </c>
      <c r="I6059" s="12" t="str">
        <f aca="false">INDEX(Orders!$G$2:$G$3525,MATCH(B6059,Orders!$A$2:$A$3525,0))</f>
        <v>Delivered</v>
      </c>
      <c r="J6059" s="16" t="n">
        <f aca="false">D6059*E6059*(1-F6059/100)</f>
        <v>409</v>
      </c>
      <c r="K6059" s="16" t="n">
        <f aca="false">D6059*H6059</f>
        <v>276.15</v>
      </c>
      <c r="L6059" s="16" t="n">
        <f aca="false">J6059-K6059</f>
        <v>132.85</v>
      </c>
    </row>
    <row r="6060" customFormat="false" ht="15" hidden="false" customHeight="false" outlineLevel="0" collapsed="false">
      <c r="A6060" s="12" t="n">
        <v>6059</v>
      </c>
      <c r="B6060" s="12" t="n">
        <v>3192</v>
      </c>
      <c r="C6060" s="12" t="n">
        <v>117</v>
      </c>
      <c r="D6060" s="12" t="n">
        <v>1</v>
      </c>
      <c r="E6060" s="16" t="n">
        <v>1109</v>
      </c>
      <c r="F6060" s="12" t="n">
        <v>0</v>
      </c>
      <c r="G6060" s="12" t="str">
        <f aca="false">INDEX(Products!$C$2:$C$181,MATCH(C6060,Products!$A$2:$A$181,0))</f>
        <v>Beauty</v>
      </c>
      <c r="H6060" s="16" t="n">
        <f aca="false">INDEX(Products!$E$2:$E$181,MATCH(C6060,Products!$A$2:$A$181,0))</f>
        <v>719.19</v>
      </c>
      <c r="I6060" s="12" t="str">
        <f aca="false">INDEX(Orders!$G$2:$G$3525,MATCH(B6060,Orders!$A$2:$A$3525,0))</f>
        <v>Returned</v>
      </c>
      <c r="J6060" s="16" t="n">
        <f aca="false">D6060*E6060*(1-F6060/100)</f>
        <v>1109</v>
      </c>
      <c r="K6060" s="16" t="n">
        <f aca="false">D6060*H6060</f>
        <v>719.19</v>
      </c>
      <c r="L6060" s="16" t="n">
        <f aca="false">J6060-K6060</f>
        <v>389.81</v>
      </c>
    </row>
    <row r="6061" customFormat="false" ht="15" hidden="false" customHeight="false" outlineLevel="0" collapsed="false">
      <c r="A6061" s="12" t="n">
        <v>6060</v>
      </c>
      <c r="B6061" s="12" t="n">
        <v>3193</v>
      </c>
      <c r="C6061" s="12" t="n">
        <v>27</v>
      </c>
      <c r="D6061" s="12" t="n">
        <v>1</v>
      </c>
      <c r="E6061" s="16" t="n">
        <v>5699</v>
      </c>
      <c r="F6061" s="12" t="n">
        <v>0</v>
      </c>
      <c r="G6061" s="12" t="str">
        <f aca="false">INDEX(Products!$C$2:$C$181,MATCH(C6061,Products!$A$2:$A$181,0))</f>
        <v>Electronics</v>
      </c>
      <c r="H6061" s="16" t="n">
        <f aca="false">INDEX(Products!$E$2:$E$181,MATCH(C6061,Products!$A$2:$A$181,0))</f>
        <v>4154.37</v>
      </c>
      <c r="I6061" s="12" t="str">
        <f aca="false">INDEX(Orders!$G$2:$G$3525,MATCH(B6061,Orders!$A$2:$A$3525,0))</f>
        <v>Delivered</v>
      </c>
      <c r="J6061" s="16" t="n">
        <f aca="false">D6061*E6061*(1-F6061/100)</f>
        <v>5699</v>
      </c>
      <c r="K6061" s="16" t="n">
        <f aca="false">D6061*H6061</f>
        <v>4154.37</v>
      </c>
      <c r="L6061" s="16" t="n">
        <f aca="false">J6061-K6061</f>
        <v>1544.63</v>
      </c>
    </row>
    <row r="6062" customFormat="false" ht="15" hidden="false" customHeight="false" outlineLevel="0" collapsed="false">
      <c r="A6062" s="12" t="n">
        <v>6061</v>
      </c>
      <c r="B6062" s="12" t="n">
        <v>3193</v>
      </c>
      <c r="C6062" s="12" t="n">
        <v>170</v>
      </c>
      <c r="D6062" s="12" t="n">
        <v>1</v>
      </c>
      <c r="E6062" s="16" t="n">
        <v>489</v>
      </c>
      <c r="F6062" s="12" t="n">
        <v>0</v>
      </c>
      <c r="G6062" s="12" t="str">
        <f aca="false">INDEX(Products!$C$2:$C$181,MATCH(C6062,Products!$A$2:$A$181,0))</f>
        <v>Books &amp; Stationery</v>
      </c>
      <c r="H6062" s="16" t="n">
        <f aca="false">INDEX(Products!$E$2:$E$181,MATCH(C6062,Products!$A$2:$A$181,0))</f>
        <v>278.52</v>
      </c>
      <c r="I6062" s="12" t="str">
        <f aca="false">INDEX(Orders!$G$2:$G$3525,MATCH(B6062,Orders!$A$2:$A$3525,0))</f>
        <v>Delivered</v>
      </c>
      <c r="J6062" s="16" t="n">
        <f aca="false">D6062*E6062*(1-F6062/100)</f>
        <v>489</v>
      </c>
      <c r="K6062" s="16" t="n">
        <f aca="false">D6062*H6062</f>
        <v>278.52</v>
      </c>
      <c r="L6062" s="16" t="n">
        <f aca="false">J6062-K6062</f>
        <v>210.48</v>
      </c>
    </row>
    <row r="6063" customFormat="false" ht="15" hidden="false" customHeight="false" outlineLevel="0" collapsed="false">
      <c r="A6063" s="12" t="n">
        <v>6062</v>
      </c>
      <c r="B6063" s="12" t="n">
        <v>3194</v>
      </c>
      <c r="C6063" s="12" t="n">
        <v>103</v>
      </c>
      <c r="D6063" s="12" t="n">
        <v>1</v>
      </c>
      <c r="E6063" s="16" t="n">
        <v>1159</v>
      </c>
      <c r="F6063" s="12" t="n">
        <v>5</v>
      </c>
      <c r="G6063" s="12" t="str">
        <f aca="false">INDEX(Products!$C$2:$C$181,MATCH(C6063,Products!$A$2:$A$181,0))</f>
        <v>Beauty</v>
      </c>
      <c r="H6063" s="16" t="n">
        <f aca="false">INDEX(Products!$E$2:$E$181,MATCH(C6063,Products!$A$2:$A$181,0))</f>
        <v>639.58</v>
      </c>
      <c r="I6063" s="12" t="str">
        <f aca="false">INDEX(Orders!$G$2:$G$3525,MATCH(B6063,Orders!$A$2:$A$3525,0))</f>
        <v>Cancelled</v>
      </c>
      <c r="J6063" s="16" t="n">
        <f aca="false">D6063*E6063*(1-F6063/100)</f>
        <v>1101.05</v>
      </c>
      <c r="K6063" s="16" t="n">
        <f aca="false">D6063*H6063</f>
        <v>639.58</v>
      </c>
      <c r="L6063" s="16" t="n">
        <f aca="false">J6063-K6063</f>
        <v>461.47</v>
      </c>
    </row>
    <row r="6064" customFormat="false" ht="15" hidden="false" customHeight="false" outlineLevel="0" collapsed="false">
      <c r="A6064" s="12" t="n">
        <v>6063</v>
      </c>
      <c r="B6064" s="12" t="n">
        <v>3194</v>
      </c>
      <c r="C6064" s="12" t="n">
        <v>37</v>
      </c>
      <c r="D6064" s="12" t="n">
        <v>1</v>
      </c>
      <c r="E6064" s="16" t="n">
        <v>439</v>
      </c>
      <c r="F6064" s="12" t="n">
        <v>0</v>
      </c>
      <c r="G6064" s="12" t="str">
        <f aca="false">INDEX(Products!$C$2:$C$181,MATCH(C6064,Products!$A$2:$A$181,0))</f>
        <v>Home &amp; Kitchen</v>
      </c>
      <c r="H6064" s="16" t="n">
        <f aca="false">INDEX(Products!$E$2:$E$181,MATCH(C6064,Products!$A$2:$A$181,0))</f>
        <v>313.05</v>
      </c>
      <c r="I6064" s="12" t="str">
        <f aca="false">INDEX(Orders!$G$2:$G$3525,MATCH(B6064,Orders!$A$2:$A$3525,0))</f>
        <v>Cancelled</v>
      </c>
      <c r="J6064" s="16" t="n">
        <f aca="false">D6064*E6064*(1-F6064/100)</f>
        <v>439</v>
      </c>
      <c r="K6064" s="16" t="n">
        <f aca="false">D6064*H6064</f>
        <v>313.05</v>
      </c>
      <c r="L6064" s="16" t="n">
        <f aca="false">J6064-K6064</f>
        <v>125.95</v>
      </c>
    </row>
    <row r="6065" customFormat="false" ht="15" hidden="false" customHeight="false" outlineLevel="0" collapsed="false">
      <c r="A6065" s="12" t="n">
        <v>6064</v>
      </c>
      <c r="B6065" s="12" t="n">
        <v>3195</v>
      </c>
      <c r="C6065" s="12" t="n">
        <v>11</v>
      </c>
      <c r="D6065" s="12" t="n">
        <v>1</v>
      </c>
      <c r="E6065" s="16" t="n">
        <v>3989</v>
      </c>
      <c r="F6065" s="12" t="n">
        <v>0</v>
      </c>
      <c r="G6065" s="12" t="str">
        <f aca="false">INDEX(Products!$C$2:$C$181,MATCH(C6065,Products!$A$2:$A$181,0))</f>
        <v>Electronics</v>
      </c>
      <c r="H6065" s="16" t="n">
        <f aca="false">INDEX(Products!$E$2:$E$181,MATCH(C6065,Products!$A$2:$A$181,0))</f>
        <v>2305.24</v>
      </c>
      <c r="I6065" s="12" t="str">
        <f aca="false">INDEX(Orders!$G$2:$G$3525,MATCH(B6065,Orders!$A$2:$A$3525,0))</f>
        <v>Delivered</v>
      </c>
      <c r="J6065" s="16" t="n">
        <f aca="false">D6065*E6065*(1-F6065/100)</f>
        <v>3989</v>
      </c>
      <c r="K6065" s="16" t="n">
        <f aca="false">D6065*H6065</f>
        <v>2305.24</v>
      </c>
      <c r="L6065" s="16" t="n">
        <f aca="false">J6065-K6065</f>
        <v>1683.76</v>
      </c>
    </row>
    <row r="6066" customFormat="false" ht="15" hidden="false" customHeight="false" outlineLevel="0" collapsed="false">
      <c r="A6066" s="12" t="n">
        <v>6065</v>
      </c>
      <c r="B6066" s="12" t="n">
        <v>3196</v>
      </c>
      <c r="C6066" s="12" t="n">
        <v>29</v>
      </c>
      <c r="D6066" s="12" t="n">
        <v>1</v>
      </c>
      <c r="E6066" s="16" t="n">
        <v>1269</v>
      </c>
      <c r="F6066" s="12" t="n">
        <v>0</v>
      </c>
      <c r="G6066" s="12" t="str">
        <f aca="false">INDEX(Products!$C$2:$C$181,MATCH(C6066,Products!$A$2:$A$181,0))</f>
        <v>Electronics</v>
      </c>
      <c r="H6066" s="16" t="n">
        <f aca="false">INDEX(Products!$E$2:$E$181,MATCH(C6066,Products!$A$2:$A$181,0))</f>
        <v>747.69</v>
      </c>
      <c r="I6066" s="12" t="str">
        <f aca="false">INDEX(Orders!$G$2:$G$3525,MATCH(B6066,Orders!$A$2:$A$3525,0))</f>
        <v>Returned</v>
      </c>
      <c r="J6066" s="16" t="n">
        <f aca="false">D6066*E6066*(1-F6066/100)</f>
        <v>1269</v>
      </c>
      <c r="K6066" s="16" t="n">
        <f aca="false">D6066*H6066</f>
        <v>747.69</v>
      </c>
      <c r="L6066" s="16" t="n">
        <f aca="false">J6066-K6066</f>
        <v>521.31</v>
      </c>
    </row>
    <row r="6067" customFormat="false" ht="15" hidden="false" customHeight="false" outlineLevel="0" collapsed="false">
      <c r="A6067" s="12" t="n">
        <v>6066</v>
      </c>
      <c r="B6067" s="12" t="n">
        <v>3196</v>
      </c>
      <c r="C6067" s="12" t="n">
        <v>21</v>
      </c>
      <c r="D6067" s="12" t="n">
        <v>2</v>
      </c>
      <c r="E6067" s="16" t="n">
        <v>1439</v>
      </c>
      <c r="F6067" s="12" t="n">
        <v>0</v>
      </c>
      <c r="G6067" s="12" t="str">
        <f aca="false">INDEX(Products!$C$2:$C$181,MATCH(C6067,Products!$A$2:$A$181,0))</f>
        <v>Electronics</v>
      </c>
      <c r="H6067" s="16" t="n">
        <f aca="false">INDEX(Products!$E$2:$E$181,MATCH(C6067,Products!$A$2:$A$181,0))</f>
        <v>933.96</v>
      </c>
      <c r="I6067" s="12" t="str">
        <f aca="false">INDEX(Orders!$G$2:$G$3525,MATCH(B6067,Orders!$A$2:$A$3525,0))</f>
        <v>Returned</v>
      </c>
      <c r="J6067" s="16" t="n">
        <f aca="false">D6067*E6067*(1-F6067/100)</f>
        <v>2878</v>
      </c>
      <c r="K6067" s="16" t="n">
        <f aca="false">D6067*H6067</f>
        <v>1867.92</v>
      </c>
      <c r="L6067" s="16" t="n">
        <f aca="false">J6067-K6067</f>
        <v>1010.08</v>
      </c>
    </row>
    <row r="6068" customFormat="false" ht="15" hidden="false" customHeight="false" outlineLevel="0" collapsed="false">
      <c r="A6068" s="12" t="n">
        <v>6067</v>
      </c>
      <c r="B6068" s="12" t="n">
        <v>3196</v>
      </c>
      <c r="C6068" s="12" t="n">
        <v>130</v>
      </c>
      <c r="D6068" s="12" t="n">
        <v>2</v>
      </c>
      <c r="E6068" s="16" t="n">
        <v>2399</v>
      </c>
      <c r="F6068" s="12" t="n">
        <v>5</v>
      </c>
      <c r="G6068" s="12" t="str">
        <f aca="false">INDEX(Products!$C$2:$C$181,MATCH(C6068,Products!$A$2:$A$181,0))</f>
        <v>Sports &amp; Fitness</v>
      </c>
      <c r="H6068" s="16" t="n">
        <f aca="false">INDEX(Products!$E$2:$E$181,MATCH(C6068,Products!$A$2:$A$181,0))</f>
        <v>1366.08</v>
      </c>
      <c r="I6068" s="12" t="str">
        <f aca="false">INDEX(Orders!$G$2:$G$3525,MATCH(B6068,Orders!$A$2:$A$3525,0))</f>
        <v>Returned</v>
      </c>
      <c r="J6068" s="16" t="n">
        <f aca="false">D6068*E6068*(1-F6068/100)</f>
        <v>4558.1</v>
      </c>
      <c r="K6068" s="16" t="n">
        <f aca="false">D6068*H6068</f>
        <v>2732.16</v>
      </c>
      <c r="L6068" s="16" t="n">
        <f aca="false">J6068-K6068</f>
        <v>1825.94</v>
      </c>
    </row>
    <row r="6069" customFormat="false" ht="15" hidden="false" customHeight="false" outlineLevel="0" collapsed="false">
      <c r="A6069" s="12" t="n">
        <v>6068</v>
      </c>
      <c r="B6069" s="12" t="n">
        <v>3197</v>
      </c>
      <c r="C6069" s="12" t="n">
        <v>134</v>
      </c>
      <c r="D6069" s="12" t="n">
        <v>1</v>
      </c>
      <c r="E6069" s="16" t="n">
        <v>2869</v>
      </c>
      <c r="F6069" s="12" t="n">
        <v>0</v>
      </c>
      <c r="G6069" s="12" t="str">
        <f aca="false">INDEX(Products!$C$2:$C$181,MATCH(C6069,Products!$A$2:$A$181,0))</f>
        <v>Sports &amp; Fitness</v>
      </c>
      <c r="H6069" s="16" t="n">
        <f aca="false">INDEX(Products!$E$2:$E$181,MATCH(C6069,Products!$A$2:$A$181,0))</f>
        <v>1981.04</v>
      </c>
      <c r="I6069" s="12" t="str">
        <f aca="false">INDEX(Orders!$G$2:$G$3525,MATCH(B6069,Orders!$A$2:$A$3525,0))</f>
        <v>Delivered</v>
      </c>
      <c r="J6069" s="16" t="n">
        <f aca="false">D6069*E6069*(1-F6069/100)</f>
        <v>2869</v>
      </c>
      <c r="K6069" s="16" t="n">
        <f aca="false">D6069*H6069</f>
        <v>1981.04</v>
      </c>
      <c r="L6069" s="16" t="n">
        <f aca="false">J6069-K6069</f>
        <v>887.96</v>
      </c>
    </row>
    <row r="6070" customFormat="false" ht="15" hidden="false" customHeight="false" outlineLevel="0" collapsed="false">
      <c r="A6070" s="12" t="n">
        <v>6069</v>
      </c>
      <c r="B6070" s="12" t="n">
        <v>3198</v>
      </c>
      <c r="C6070" s="12" t="n">
        <v>170</v>
      </c>
      <c r="D6070" s="12" t="n">
        <v>1</v>
      </c>
      <c r="E6070" s="16" t="n">
        <v>489</v>
      </c>
      <c r="F6070" s="12" t="n">
        <v>10</v>
      </c>
      <c r="G6070" s="12" t="str">
        <f aca="false">INDEX(Products!$C$2:$C$181,MATCH(C6070,Products!$A$2:$A$181,0))</f>
        <v>Books &amp; Stationery</v>
      </c>
      <c r="H6070" s="16" t="n">
        <f aca="false">INDEX(Products!$E$2:$E$181,MATCH(C6070,Products!$A$2:$A$181,0))</f>
        <v>278.52</v>
      </c>
      <c r="I6070" s="12" t="str">
        <f aca="false">INDEX(Orders!$G$2:$G$3525,MATCH(B6070,Orders!$A$2:$A$3525,0))</f>
        <v>Delivered</v>
      </c>
      <c r="J6070" s="16" t="n">
        <f aca="false">D6070*E6070*(1-F6070/100)</f>
        <v>440.1</v>
      </c>
      <c r="K6070" s="16" t="n">
        <f aca="false">D6070*H6070</f>
        <v>278.52</v>
      </c>
      <c r="L6070" s="16" t="n">
        <f aca="false">J6070-K6070</f>
        <v>161.58</v>
      </c>
    </row>
    <row r="6071" customFormat="false" ht="15" hidden="false" customHeight="false" outlineLevel="0" collapsed="false">
      <c r="A6071" s="12" t="n">
        <v>6070</v>
      </c>
      <c r="B6071" s="12" t="n">
        <v>3198</v>
      </c>
      <c r="C6071" s="12" t="n">
        <v>107</v>
      </c>
      <c r="D6071" s="12" t="n">
        <v>1</v>
      </c>
      <c r="E6071" s="16" t="n">
        <v>1239</v>
      </c>
      <c r="F6071" s="12" t="n">
        <v>10</v>
      </c>
      <c r="G6071" s="12" t="str">
        <f aca="false">INDEX(Products!$C$2:$C$181,MATCH(C6071,Products!$A$2:$A$181,0))</f>
        <v>Beauty</v>
      </c>
      <c r="H6071" s="16" t="n">
        <f aca="false">INDEX(Products!$E$2:$E$181,MATCH(C6071,Products!$A$2:$A$181,0))</f>
        <v>737.02</v>
      </c>
      <c r="I6071" s="12" t="str">
        <f aca="false">INDEX(Orders!$G$2:$G$3525,MATCH(B6071,Orders!$A$2:$A$3525,0))</f>
        <v>Delivered</v>
      </c>
      <c r="J6071" s="16" t="n">
        <f aca="false">D6071*E6071*(1-F6071/100)</f>
        <v>1115.1</v>
      </c>
      <c r="K6071" s="16" t="n">
        <f aca="false">D6071*H6071</f>
        <v>737.02</v>
      </c>
      <c r="L6071" s="16" t="n">
        <f aca="false">J6071-K6071</f>
        <v>378.08</v>
      </c>
    </row>
    <row r="6072" customFormat="false" ht="15" hidden="false" customHeight="false" outlineLevel="0" collapsed="false">
      <c r="A6072" s="12" t="n">
        <v>6071</v>
      </c>
      <c r="B6072" s="12" t="n">
        <v>3199</v>
      </c>
      <c r="C6072" s="12" t="n">
        <v>113</v>
      </c>
      <c r="D6072" s="12" t="n">
        <v>1</v>
      </c>
      <c r="E6072" s="16" t="n">
        <v>599</v>
      </c>
      <c r="F6072" s="12" t="n">
        <v>0</v>
      </c>
      <c r="G6072" s="12" t="str">
        <f aca="false">INDEX(Products!$C$2:$C$181,MATCH(C6072,Products!$A$2:$A$181,0))</f>
        <v>Beauty</v>
      </c>
      <c r="H6072" s="16" t="n">
        <f aca="false">INDEX(Products!$E$2:$E$181,MATCH(C6072,Products!$A$2:$A$181,0))</f>
        <v>358.68</v>
      </c>
      <c r="I6072" s="12" t="str">
        <f aca="false">INDEX(Orders!$G$2:$G$3525,MATCH(B6072,Orders!$A$2:$A$3525,0))</f>
        <v>Delivered</v>
      </c>
      <c r="J6072" s="16" t="n">
        <f aca="false">D6072*E6072*(1-F6072/100)</f>
        <v>599</v>
      </c>
      <c r="K6072" s="16" t="n">
        <f aca="false">D6072*H6072</f>
        <v>358.68</v>
      </c>
      <c r="L6072" s="16" t="n">
        <f aca="false">J6072-K6072</f>
        <v>240.32</v>
      </c>
    </row>
    <row r="6073" customFormat="false" ht="15" hidden="false" customHeight="false" outlineLevel="0" collapsed="false">
      <c r="A6073" s="12" t="n">
        <v>6072</v>
      </c>
      <c r="B6073" s="12" t="n">
        <v>3200</v>
      </c>
      <c r="C6073" s="12" t="n">
        <v>71</v>
      </c>
      <c r="D6073" s="12" t="n">
        <v>1</v>
      </c>
      <c r="E6073" s="16" t="n">
        <v>2909</v>
      </c>
      <c r="F6073" s="12" t="n">
        <v>0</v>
      </c>
      <c r="G6073" s="12" t="str">
        <f aca="false">INDEX(Products!$C$2:$C$181,MATCH(C6073,Products!$A$2:$A$181,0))</f>
        <v>Fashion</v>
      </c>
      <c r="H6073" s="16" t="n">
        <f aca="false">INDEX(Products!$E$2:$E$181,MATCH(C6073,Products!$A$2:$A$181,0))</f>
        <v>1746.44</v>
      </c>
      <c r="I6073" s="12" t="str">
        <f aca="false">INDEX(Orders!$G$2:$G$3525,MATCH(B6073,Orders!$A$2:$A$3525,0))</f>
        <v>Delivered</v>
      </c>
      <c r="J6073" s="16" t="n">
        <f aca="false">D6073*E6073*(1-F6073/100)</f>
        <v>2909</v>
      </c>
      <c r="K6073" s="16" t="n">
        <f aca="false">D6073*H6073</f>
        <v>1746.44</v>
      </c>
      <c r="L6073" s="16" t="n">
        <f aca="false">J6073-K6073</f>
        <v>1162.56</v>
      </c>
    </row>
    <row r="6074" customFormat="false" ht="15" hidden="false" customHeight="false" outlineLevel="0" collapsed="false">
      <c r="A6074" s="12" t="n">
        <v>6073</v>
      </c>
      <c r="B6074" s="12" t="n">
        <v>3201</v>
      </c>
      <c r="C6074" s="12" t="n">
        <v>107</v>
      </c>
      <c r="D6074" s="12" t="n">
        <v>3</v>
      </c>
      <c r="E6074" s="16" t="n">
        <v>1239</v>
      </c>
      <c r="F6074" s="12" t="n">
        <v>0</v>
      </c>
      <c r="G6074" s="12" t="str">
        <f aca="false">INDEX(Products!$C$2:$C$181,MATCH(C6074,Products!$A$2:$A$181,0))</f>
        <v>Beauty</v>
      </c>
      <c r="H6074" s="16" t="n">
        <f aca="false">INDEX(Products!$E$2:$E$181,MATCH(C6074,Products!$A$2:$A$181,0))</f>
        <v>737.02</v>
      </c>
      <c r="I6074" s="12" t="str">
        <f aca="false">INDEX(Orders!$G$2:$G$3525,MATCH(B6074,Orders!$A$2:$A$3525,0))</f>
        <v>Delivered</v>
      </c>
      <c r="J6074" s="16" t="n">
        <f aca="false">D6074*E6074*(1-F6074/100)</f>
        <v>3717</v>
      </c>
      <c r="K6074" s="16" t="n">
        <f aca="false">D6074*H6074</f>
        <v>2211.06</v>
      </c>
      <c r="L6074" s="16" t="n">
        <f aca="false">J6074-K6074</f>
        <v>1505.94</v>
      </c>
    </row>
    <row r="6075" customFormat="false" ht="15" hidden="false" customHeight="false" outlineLevel="0" collapsed="false">
      <c r="A6075" s="12" t="n">
        <v>6074</v>
      </c>
      <c r="B6075" s="12" t="n">
        <v>3201</v>
      </c>
      <c r="C6075" s="12" t="n">
        <v>101</v>
      </c>
      <c r="D6075" s="12" t="n">
        <v>2</v>
      </c>
      <c r="E6075" s="16" t="n">
        <v>1219</v>
      </c>
      <c r="F6075" s="12" t="n">
        <v>0</v>
      </c>
      <c r="G6075" s="12" t="str">
        <f aca="false">INDEX(Products!$C$2:$C$181,MATCH(C6075,Products!$A$2:$A$181,0))</f>
        <v>Beauty</v>
      </c>
      <c r="H6075" s="16" t="n">
        <f aca="false">INDEX(Products!$E$2:$E$181,MATCH(C6075,Products!$A$2:$A$181,0))</f>
        <v>690.96</v>
      </c>
      <c r="I6075" s="12" t="str">
        <f aca="false">INDEX(Orders!$G$2:$G$3525,MATCH(B6075,Orders!$A$2:$A$3525,0))</f>
        <v>Delivered</v>
      </c>
      <c r="J6075" s="16" t="n">
        <f aca="false">D6075*E6075*(1-F6075/100)</f>
        <v>2438</v>
      </c>
      <c r="K6075" s="16" t="n">
        <f aca="false">D6075*H6075</f>
        <v>1381.92</v>
      </c>
      <c r="L6075" s="16" t="n">
        <f aca="false">J6075-K6075</f>
        <v>1056.08</v>
      </c>
    </row>
    <row r="6076" customFormat="false" ht="15" hidden="false" customHeight="false" outlineLevel="0" collapsed="false">
      <c r="A6076" s="12" t="n">
        <v>6075</v>
      </c>
      <c r="B6076" s="12" t="n">
        <v>3201</v>
      </c>
      <c r="C6076" s="12" t="n">
        <v>43</v>
      </c>
      <c r="D6076" s="12" t="n">
        <v>1</v>
      </c>
      <c r="E6076" s="16" t="n">
        <v>1839</v>
      </c>
      <c r="F6076" s="12" t="n">
        <v>0</v>
      </c>
      <c r="G6076" s="12" t="str">
        <f aca="false">INDEX(Products!$C$2:$C$181,MATCH(C6076,Products!$A$2:$A$181,0))</f>
        <v>Home &amp; Kitchen</v>
      </c>
      <c r="H6076" s="16" t="n">
        <f aca="false">INDEX(Products!$E$2:$E$181,MATCH(C6076,Products!$A$2:$A$181,0))</f>
        <v>1131.05</v>
      </c>
      <c r="I6076" s="12" t="str">
        <f aca="false">INDEX(Orders!$G$2:$G$3525,MATCH(B6076,Orders!$A$2:$A$3525,0))</f>
        <v>Delivered</v>
      </c>
      <c r="J6076" s="16" t="n">
        <f aca="false">D6076*E6076*(1-F6076/100)</f>
        <v>1839</v>
      </c>
      <c r="K6076" s="16" t="n">
        <f aca="false">D6076*H6076</f>
        <v>1131.05</v>
      </c>
      <c r="L6076" s="16" t="n">
        <f aca="false">J6076-K6076</f>
        <v>707.95</v>
      </c>
    </row>
    <row r="6077" customFormat="false" ht="15" hidden="false" customHeight="false" outlineLevel="0" collapsed="false">
      <c r="A6077" s="12" t="n">
        <v>6076</v>
      </c>
      <c r="B6077" s="12" t="n">
        <v>3201</v>
      </c>
      <c r="C6077" s="12" t="n">
        <v>180</v>
      </c>
      <c r="D6077" s="12" t="n">
        <v>1</v>
      </c>
      <c r="E6077" s="16" t="n">
        <v>859</v>
      </c>
      <c r="F6077" s="12" t="n">
        <v>5</v>
      </c>
      <c r="G6077" s="12" t="str">
        <f aca="false">INDEX(Products!$C$2:$C$181,MATCH(C6077,Products!$A$2:$A$181,0))</f>
        <v>Books &amp; Stationery</v>
      </c>
      <c r="H6077" s="16" t="n">
        <f aca="false">INDEX(Products!$E$2:$E$181,MATCH(C6077,Products!$A$2:$A$181,0))</f>
        <v>571.32</v>
      </c>
      <c r="I6077" s="12" t="str">
        <f aca="false">INDEX(Orders!$G$2:$G$3525,MATCH(B6077,Orders!$A$2:$A$3525,0))</f>
        <v>Delivered</v>
      </c>
      <c r="J6077" s="16" t="n">
        <f aca="false">D6077*E6077*(1-F6077/100)</f>
        <v>816.05</v>
      </c>
      <c r="K6077" s="16" t="n">
        <f aca="false">D6077*H6077</f>
        <v>571.32</v>
      </c>
      <c r="L6077" s="16" t="n">
        <f aca="false">J6077-K6077</f>
        <v>244.73</v>
      </c>
    </row>
    <row r="6078" customFormat="false" ht="15" hidden="false" customHeight="false" outlineLevel="0" collapsed="false">
      <c r="A6078" s="12" t="n">
        <v>6077</v>
      </c>
      <c r="B6078" s="12" t="n">
        <v>3202</v>
      </c>
      <c r="C6078" s="12" t="n">
        <v>108</v>
      </c>
      <c r="D6078" s="12" t="n">
        <v>2</v>
      </c>
      <c r="E6078" s="16" t="n">
        <v>1339</v>
      </c>
      <c r="F6078" s="12" t="n">
        <v>5</v>
      </c>
      <c r="G6078" s="12" t="str">
        <f aca="false">INDEX(Products!$C$2:$C$181,MATCH(C6078,Products!$A$2:$A$181,0))</f>
        <v>Beauty</v>
      </c>
      <c r="H6078" s="16" t="n">
        <f aca="false">INDEX(Products!$E$2:$E$181,MATCH(C6078,Products!$A$2:$A$181,0))</f>
        <v>799.99</v>
      </c>
      <c r="I6078" s="12" t="str">
        <f aca="false">INDEX(Orders!$G$2:$G$3525,MATCH(B6078,Orders!$A$2:$A$3525,0))</f>
        <v>Delivered</v>
      </c>
      <c r="J6078" s="16" t="n">
        <f aca="false">D6078*E6078*(1-F6078/100)</f>
        <v>2544.1</v>
      </c>
      <c r="K6078" s="16" t="n">
        <f aca="false">D6078*H6078</f>
        <v>1599.98</v>
      </c>
      <c r="L6078" s="16" t="n">
        <f aca="false">J6078-K6078</f>
        <v>944.12</v>
      </c>
    </row>
    <row r="6079" customFormat="false" ht="15" hidden="false" customHeight="false" outlineLevel="0" collapsed="false">
      <c r="A6079" s="12" t="n">
        <v>6078</v>
      </c>
      <c r="B6079" s="12" t="n">
        <v>3202</v>
      </c>
      <c r="C6079" s="12" t="n">
        <v>136</v>
      </c>
      <c r="D6079" s="12" t="n">
        <v>1</v>
      </c>
      <c r="E6079" s="16" t="n">
        <v>3299</v>
      </c>
      <c r="F6079" s="12" t="n">
        <v>10</v>
      </c>
      <c r="G6079" s="12" t="str">
        <f aca="false">INDEX(Products!$C$2:$C$181,MATCH(C6079,Products!$A$2:$A$181,0))</f>
        <v>Sports &amp; Fitness</v>
      </c>
      <c r="H6079" s="16" t="n">
        <f aca="false">INDEX(Products!$E$2:$E$181,MATCH(C6079,Products!$A$2:$A$181,0))</f>
        <v>2348.96</v>
      </c>
      <c r="I6079" s="12" t="str">
        <f aca="false">INDEX(Orders!$G$2:$G$3525,MATCH(B6079,Orders!$A$2:$A$3525,0))</f>
        <v>Delivered</v>
      </c>
      <c r="J6079" s="16" t="n">
        <f aca="false">D6079*E6079*(1-F6079/100)</f>
        <v>2969.1</v>
      </c>
      <c r="K6079" s="16" t="n">
        <f aca="false">D6079*H6079</f>
        <v>2348.96</v>
      </c>
      <c r="L6079" s="16" t="n">
        <f aca="false">J6079-K6079</f>
        <v>620.14</v>
      </c>
    </row>
    <row r="6080" customFormat="false" ht="15" hidden="false" customHeight="false" outlineLevel="0" collapsed="false">
      <c r="A6080" s="12" t="n">
        <v>6079</v>
      </c>
      <c r="B6080" s="12" t="n">
        <v>3202</v>
      </c>
      <c r="C6080" s="12" t="n">
        <v>57</v>
      </c>
      <c r="D6080" s="12" t="n">
        <v>1</v>
      </c>
      <c r="E6080" s="16" t="n">
        <v>4689</v>
      </c>
      <c r="F6080" s="12" t="n">
        <v>20</v>
      </c>
      <c r="G6080" s="12" t="str">
        <f aca="false">INDEX(Products!$C$2:$C$181,MATCH(C6080,Products!$A$2:$A$181,0))</f>
        <v>Home &amp; Kitchen</v>
      </c>
      <c r="H6080" s="16" t="n">
        <f aca="false">INDEX(Products!$E$2:$E$181,MATCH(C6080,Products!$A$2:$A$181,0))</f>
        <v>3336.81</v>
      </c>
      <c r="I6080" s="12" t="str">
        <f aca="false">INDEX(Orders!$G$2:$G$3525,MATCH(B6080,Orders!$A$2:$A$3525,0))</f>
        <v>Delivered</v>
      </c>
      <c r="J6080" s="16" t="n">
        <f aca="false">D6080*E6080*(1-F6080/100)</f>
        <v>3751.2</v>
      </c>
      <c r="K6080" s="16" t="n">
        <f aca="false">D6080*H6080</f>
        <v>3336.81</v>
      </c>
      <c r="L6080" s="16" t="n">
        <f aca="false">J6080-K6080</f>
        <v>414.39</v>
      </c>
    </row>
    <row r="6081" customFormat="false" ht="15" hidden="false" customHeight="false" outlineLevel="0" collapsed="false">
      <c r="A6081" s="12" t="n">
        <v>6080</v>
      </c>
      <c r="B6081" s="12" t="n">
        <v>3203</v>
      </c>
      <c r="C6081" s="12" t="n">
        <v>37</v>
      </c>
      <c r="D6081" s="12" t="n">
        <v>1</v>
      </c>
      <c r="E6081" s="16" t="n">
        <v>439</v>
      </c>
      <c r="F6081" s="12" t="n">
        <v>0</v>
      </c>
      <c r="G6081" s="12" t="str">
        <f aca="false">INDEX(Products!$C$2:$C$181,MATCH(C6081,Products!$A$2:$A$181,0))</f>
        <v>Home &amp; Kitchen</v>
      </c>
      <c r="H6081" s="16" t="n">
        <f aca="false">INDEX(Products!$E$2:$E$181,MATCH(C6081,Products!$A$2:$A$181,0))</f>
        <v>313.05</v>
      </c>
      <c r="I6081" s="12" t="str">
        <f aca="false">INDEX(Orders!$G$2:$G$3525,MATCH(B6081,Orders!$A$2:$A$3525,0))</f>
        <v>Delivered</v>
      </c>
      <c r="J6081" s="16" t="n">
        <f aca="false">D6081*E6081*(1-F6081/100)</f>
        <v>439</v>
      </c>
      <c r="K6081" s="16" t="n">
        <f aca="false">D6081*H6081</f>
        <v>313.05</v>
      </c>
      <c r="L6081" s="16" t="n">
        <f aca="false">J6081-K6081</f>
        <v>125.95</v>
      </c>
    </row>
    <row r="6082" customFormat="false" ht="15" hidden="false" customHeight="false" outlineLevel="0" collapsed="false">
      <c r="A6082" s="12" t="n">
        <v>6081</v>
      </c>
      <c r="B6082" s="12" t="n">
        <v>3203</v>
      </c>
      <c r="C6082" s="12" t="n">
        <v>146</v>
      </c>
      <c r="D6082" s="12" t="n">
        <v>1</v>
      </c>
      <c r="E6082" s="16" t="n">
        <v>369</v>
      </c>
      <c r="F6082" s="12" t="n">
        <v>0</v>
      </c>
      <c r="G6082" s="12" t="str">
        <f aca="false">INDEX(Products!$C$2:$C$181,MATCH(C6082,Products!$A$2:$A$181,0))</f>
        <v>Sports &amp; Fitness</v>
      </c>
      <c r="H6082" s="16" t="n">
        <f aca="false">INDEX(Products!$E$2:$E$181,MATCH(C6082,Products!$A$2:$A$181,0))</f>
        <v>205.71</v>
      </c>
      <c r="I6082" s="12" t="str">
        <f aca="false">INDEX(Orders!$G$2:$G$3525,MATCH(B6082,Orders!$A$2:$A$3525,0))</f>
        <v>Delivered</v>
      </c>
      <c r="J6082" s="16" t="n">
        <f aca="false">D6082*E6082*(1-F6082/100)</f>
        <v>369</v>
      </c>
      <c r="K6082" s="16" t="n">
        <f aca="false">D6082*H6082</f>
        <v>205.71</v>
      </c>
      <c r="L6082" s="16" t="n">
        <f aca="false">J6082-K6082</f>
        <v>163.29</v>
      </c>
    </row>
    <row r="6083" customFormat="false" ht="15" hidden="false" customHeight="false" outlineLevel="0" collapsed="false">
      <c r="A6083" s="12" t="n">
        <v>6082</v>
      </c>
      <c r="B6083" s="12" t="n">
        <v>3204</v>
      </c>
      <c r="C6083" s="12" t="n">
        <v>90</v>
      </c>
      <c r="D6083" s="12" t="n">
        <v>1</v>
      </c>
      <c r="E6083" s="16" t="n">
        <v>2839</v>
      </c>
      <c r="F6083" s="12" t="n">
        <v>5</v>
      </c>
      <c r="G6083" s="12" t="str">
        <f aca="false">INDEX(Products!$C$2:$C$181,MATCH(C6083,Products!$A$2:$A$181,0))</f>
        <v>Fashion</v>
      </c>
      <c r="H6083" s="16" t="n">
        <f aca="false">INDEX(Products!$E$2:$E$181,MATCH(C6083,Products!$A$2:$A$181,0))</f>
        <v>1639.53</v>
      </c>
      <c r="I6083" s="12" t="str">
        <f aca="false">INDEX(Orders!$G$2:$G$3525,MATCH(B6083,Orders!$A$2:$A$3525,0))</f>
        <v>Returned</v>
      </c>
      <c r="J6083" s="16" t="n">
        <f aca="false">D6083*E6083*(1-F6083/100)</f>
        <v>2697.05</v>
      </c>
      <c r="K6083" s="16" t="n">
        <f aca="false">D6083*H6083</f>
        <v>1639.53</v>
      </c>
      <c r="L6083" s="16" t="n">
        <f aca="false">J6083-K6083</f>
        <v>1057.52</v>
      </c>
    </row>
    <row r="6084" customFormat="false" ht="15" hidden="false" customHeight="false" outlineLevel="0" collapsed="false">
      <c r="A6084" s="12" t="n">
        <v>6083</v>
      </c>
      <c r="B6084" s="12" t="n">
        <v>3205</v>
      </c>
      <c r="C6084" s="12" t="n">
        <v>111</v>
      </c>
      <c r="D6084" s="12" t="n">
        <v>1</v>
      </c>
      <c r="E6084" s="16" t="n">
        <v>1249</v>
      </c>
      <c r="F6084" s="12" t="n">
        <v>0</v>
      </c>
      <c r="G6084" s="12" t="str">
        <f aca="false">INDEX(Products!$C$2:$C$181,MATCH(C6084,Products!$A$2:$A$181,0))</f>
        <v>Beauty</v>
      </c>
      <c r="H6084" s="16" t="n">
        <f aca="false">INDEX(Products!$E$2:$E$181,MATCH(C6084,Products!$A$2:$A$181,0))</f>
        <v>828.91</v>
      </c>
      <c r="I6084" s="12" t="str">
        <f aca="false">INDEX(Orders!$G$2:$G$3525,MATCH(B6084,Orders!$A$2:$A$3525,0))</f>
        <v>Delivered</v>
      </c>
      <c r="J6084" s="16" t="n">
        <f aca="false">D6084*E6084*(1-F6084/100)</f>
        <v>1249</v>
      </c>
      <c r="K6084" s="16" t="n">
        <f aca="false">D6084*H6084</f>
        <v>828.91</v>
      </c>
      <c r="L6084" s="16" t="n">
        <f aca="false">J6084-K6084</f>
        <v>420.09</v>
      </c>
    </row>
    <row r="6085" customFormat="false" ht="15" hidden="false" customHeight="false" outlineLevel="0" collapsed="false">
      <c r="A6085" s="12" t="n">
        <v>6084</v>
      </c>
      <c r="B6085" s="12" t="n">
        <v>3205</v>
      </c>
      <c r="C6085" s="12" t="n">
        <v>97</v>
      </c>
      <c r="D6085" s="12" t="n">
        <v>1</v>
      </c>
      <c r="E6085" s="16" t="n">
        <v>1649</v>
      </c>
      <c r="F6085" s="12" t="n">
        <v>0</v>
      </c>
      <c r="G6085" s="12" t="str">
        <f aca="false">INDEX(Products!$C$2:$C$181,MATCH(C6085,Products!$A$2:$A$181,0))</f>
        <v>Beauty</v>
      </c>
      <c r="H6085" s="16" t="n">
        <f aca="false">INDEX(Products!$E$2:$E$181,MATCH(C6085,Products!$A$2:$A$181,0))</f>
        <v>1115.75</v>
      </c>
      <c r="I6085" s="12" t="str">
        <f aca="false">INDEX(Orders!$G$2:$G$3525,MATCH(B6085,Orders!$A$2:$A$3525,0))</f>
        <v>Delivered</v>
      </c>
      <c r="J6085" s="16" t="n">
        <f aca="false">D6085*E6085*(1-F6085/100)</f>
        <v>1649</v>
      </c>
      <c r="K6085" s="16" t="n">
        <f aca="false">D6085*H6085</f>
        <v>1115.75</v>
      </c>
      <c r="L6085" s="16" t="n">
        <f aca="false">J6085-K6085</f>
        <v>533.25</v>
      </c>
    </row>
    <row r="6086" customFormat="false" ht="15" hidden="false" customHeight="false" outlineLevel="0" collapsed="false">
      <c r="A6086" s="12" t="n">
        <v>6085</v>
      </c>
      <c r="B6086" s="12" t="n">
        <v>3205</v>
      </c>
      <c r="C6086" s="12" t="n">
        <v>147</v>
      </c>
      <c r="D6086" s="12" t="n">
        <v>1</v>
      </c>
      <c r="E6086" s="16" t="n">
        <v>3339</v>
      </c>
      <c r="F6086" s="12" t="n">
        <v>0</v>
      </c>
      <c r="G6086" s="12" t="str">
        <f aca="false">INDEX(Products!$C$2:$C$181,MATCH(C6086,Products!$A$2:$A$181,0))</f>
        <v>Sports &amp; Fitness</v>
      </c>
      <c r="H6086" s="16" t="n">
        <f aca="false">INDEX(Products!$E$2:$E$181,MATCH(C6086,Products!$A$2:$A$181,0))</f>
        <v>2076.99</v>
      </c>
      <c r="I6086" s="12" t="str">
        <f aca="false">INDEX(Orders!$G$2:$G$3525,MATCH(B6086,Orders!$A$2:$A$3525,0))</f>
        <v>Delivered</v>
      </c>
      <c r="J6086" s="16" t="n">
        <f aca="false">D6086*E6086*(1-F6086/100)</f>
        <v>3339</v>
      </c>
      <c r="K6086" s="16" t="n">
        <f aca="false">D6086*H6086</f>
        <v>2076.99</v>
      </c>
      <c r="L6086" s="16" t="n">
        <f aca="false">J6086-K6086</f>
        <v>1262.01</v>
      </c>
    </row>
    <row r="6087" customFormat="false" ht="15" hidden="false" customHeight="false" outlineLevel="0" collapsed="false">
      <c r="A6087" s="12" t="n">
        <v>6086</v>
      </c>
      <c r="B6087" s="12" t="n">
        <v>3206</v>
      </c>
      <c r="C6087" s="12" t="n">
        <v>22</v>
      </c>
      <c r="D6087" s="12" t="n">
        <v>1</v>
      </c>
      <c r="E6087" s="16" t="n">
        <v>989</v>
      </c>
      <c r="F6087" s="12" t="n">
        <v>10</v>
      </c>
      <c r="G6087" s="12" t="str">
        <f aca="false">INDEX(Products!$C$2:$C$181,MATCH(C6087,Products!$A$2:$A$181,0))</f>
        <v>Electronics</v>
      </c>
      <c r="H6087" s="16" t="n">
        <f aca="false">INDEX(Products!$E$2:$E$181,MATCH(C6087,Products!$A$2:$A$181,0))</f>
        <v>723.81</v>
      </c>
      <c r="I6087" s="12" t="str">
        <f aca="false">INDEX(Orders!$G$2:$G$3525,MATCH(B6087,Orders!$A$2:$A$3525,0))</f>
        <v>Returned</v>
      </c>
      <c r="J6087" s="16" t="n">
        <f aca="false">D6087*E6087*(1-F6087/100)</f>
        <v>890.1</v>
      </c>
      <c r="K6087" s="16" t="n">
        <f aca="false">D6087*H6087</f>
        <v>723.81</v>
      </c>
      <c r="L6087" s="16" t="n">
        <f aca="false">J6087-K6087</f>
        <v>166.29</v>
      </c>
    </row>
    <row r="6088" customFormat="false" ht="15" hidden="false" customHeight="false" outlineLevel="0" collapsed="false">
      <c r="A6088" s="12" t="n">
        <v>6087</v>
      </c>
      <c r="B6088" s="12" t="n">
        <v>3206</v>
      </c>
      <c r="C6088" s="12" t="n">
        <v>140</v>
      </c>
      <c r="D6088" s="12" t="n">
        <v>1</v>
      </c>
      <c r="E6088" s="16" t="n">
        <v>2889</v>
      </c>
      <c r="F6088" s="12" t="n">
        <v>0</v>
      </c>
      <c r="G6088" s="12" t="str">
        <f aca="false">INDEX(Products!$C$2:$C$181,MATCH(C6088,Products!$A$2:$A$181,0))</f>
        <v>Sports &amp; Fitness</v>
      </c>
      <c r="H6088" s="16" t="n">
        <f aca="false">INDEX(Products!$E$2:$E$181,MATCH(C6088,Products!$A$2:$A$181,0))</f>
        <v>2048.76</v>
      </c>
      <c r="I6088" s="12" t="str">
        <f aca="false">INDEX(Orders!$G$2:$G$3525,MATCH(B6088,Orders!$A$2:$A$3525,0))</f>
        <v>Returned</v>
      </c>
      <c r="J6088" s="16" t="n">
        <f aca="false">D6088*E6088*(1-F6088/100)</f>
        <v>2889</v>
      </c>
      <c r="K6088" s="16" t="n">
        <f aca="false">D6088*H6088</f>
        <v>2048.76</v>
      </c>
      <c r="L6088" s="16" t="n">
        <f aca="false">J6088-K6088</f>
        <v>840.24</v>
      </c>
    </row>
    <row r="6089" customFormat="false" ht="15" hidden="false" customHeight="false" outlineLevel="0" collapsed="false">
      <c r="A6089" s="12" t="n">
        <v>6088</v>
      </c>
      <c r="B6089" s="12" t="n">
        <v>3206</v>
      </c>
      <c r="C6089" s="12" t="n">
        <v>10</v>
      </c>
      <c r="D6089" s="12" t="n">
        <v>1</v>
      </c>
      <c r="E6089" s="16" t="n">
        <v>3059</v>
      </c>
      <c r="F6089" s="12" t="n">
        <v>5</v>
      </c>
      <c r="G6089" s="12" t="str">
        <f aca="false">INDEX(Products!$C$2:$C$181,MATCH(C6089,Products!$A$2:$A$181,0))</f>
        <v>Electronics</v>
      </c>
      <c r="H6089" s="16" t="n">
        <f aca="false">INDEX(Products!$E$2:$E$181,MATCH(C6089,Products!$A$2:$A$181,0))</f>
        <v>1860.62</v>
      </c>
      <c r="I6089" s="12" t="str">
        <f aca="false">INDEX(Orders!$G$2:$G$3525,MATCH(B6089,Orders!$A$2:$A$3525,0))</f>
        <v>Returned</v>
      </c>
      <c r="J6089" s="16" t="n">
        <f aca="false">D6089*E6089*(1-F6089/100)</f>
        <v>2906.05</v>
      </c>
      <c r="K6089" s="16" t="n">
        <f aca="false">D6089*H6089</f>
        <v>1860.62</v>
      </c>
      <c r="L6089" s="16" t="n">
        <f aca="false">J6089-K6089</f>
        <v>1045.43</v>
      </c>
    </row>
    <row r="6090" customFormat="false" ht="15" hidden="false" customHeight="false" outlineLevel="0" collapsed="false">
      <c r="A6090" s="12" t="n">
        <v>6089</v>
      </c>
      <c r="B6090" s="12" t="n">
        <v>3207</v>
      </c>
      <c r="C6090" s="12" t="n">
        <v>143</v>
      </c>
      <c r="D6090" s="12" t="n">
        <v>1</v>
      </c>
      <c r="E6090" s="16" t="n">
        <v>2429</v>
      </c>
      <c r="F6090" s="12" t="n">
        <v>5</v>
      </c>
      <c r="G6090" s="12" t="str">
        <f aca="false">INDEX(Products!$C$2:$C$181,MATCH(C6090,Products!$A$2:$A$181,0))</f>
        <v>Sports &amp; Fitness</v>
      </c>
      <c r="H6090" s="16" t="n">
        <f aca="false">INDEX(Products!$E$2:$E$181,MATCH(C6090,Products!$A$2:$A$181,0))</f>
        <v>1353.41</v>
      </c>
      <c r="I6090" s="12" t="str">
        <f aca="false">INDEX(Orders!$G$2:$G$3525,MATCH(B6090,Orders!$A$2:$A$3525,0))</f>
        <v>Cancelled</v>
      </c>
      <c r="J6090" s="16" t="n">
        <f aca="false">D6090*E6090*(1-F6090/100)</f>
        <v>2307.55</v>
      </c>
      <c r="K6090" s="16" t="n">
        <f aca="false">D6090*H6090</f>
        <v>1353.41</v>
      </c>
      <c r="L6090" s="16" t="n">
        <f aca="false">J6090-K6090</f>
        <v>954.14</v>
      </c>
    </row>
    <row r="6091" customFormat="false" ht="15" hidden="false" customHeight="false" outlineLevel="0" collapsed="false">
      <c r="A6091" s="12" t="n">
        <v>6090</v>
      </c>
      <c r="B6091" s="12" t="n">
        <v>3208</v>
      </c>
      <c r="C6091" s="12" t="n">
        <v>139</v>
      </c>
      <c r="D6091" s="12" t="n">
        <v>1</v>
      </c>
      <c r="E6091" s="16" t="n">
        <v>3249</v>
      </c>
      <c r="F6091" s="12" t="n">
        <v>0</v>
      </c>
      <c r="G6091" s="12" t="str">
        <f aca="false">INDEX(Products!$C$2:$C$181,MATCH(C6091,Products!$A$2:$A$181,0))</f>
        <v>Sports &amp; Fitness</v>
      </c>
      <c r="H6091" s="16" t="n">
        <f aca="false">INDEX(Products!$E$2:$E$181,MATCH(C6091,Products!$A$2:$A$181,0))</f>
        <v>2209.3</v>
      </c>
      <c r="I6091" s="12" t="str">
        <f aca="false">INDEX(Orders!$G$2:$G$3525,MATCH(B6091,Orders!$A$2:$A$3525,0))</f>
        <v>Delivered</v>
      </c>
      <c r="J6091" s="16" t="n">
        <f aca="false">D6091*E6091*(1-F6091/100)</f>
        <v>3249</v>
      </c>
      <c r="K6091" s="16" t="n">
        <f aca="false">D6091*H6091</f>
        <v>2209.3</v>
      </c>
      <c r="L6091" s="16" t="n">
        <f aca="false">J6091-K6091</f>
        <v>1039.7</v>
      </c>
    </row>
    <row r="6092" customFormat="false" ht="15" hidden="false" customHeight="false" outlineLevel="0" collapsed="false">
      <c r="A6092" s="12" t="n">
        <v>6091</v>
      </c>
      <c r="B6092" s="12" t="n">
        <v>3209</v>
      </c>
      <c r="C6092" s="12" t="n">
        <v>142</v>
      </c>
      <c r="D6092" s="12" t="n">
        <v>2</v>
      </c>
      <c r="E6092" s="16" t="n">
        <v>1669</v>
      </c>
      <c r="F6092" s="12" t="n">
        <v>0</v>
      </c>
      <c r="G6092" s="12" t="str">
        <f aca="false">INDEX(Products!$C$2:$C$181,MATCH(C6092,Products!$A$2:$A$181,0))</f>
        <v>Sports &amp; Fitness</v>
      </c>
      <c r="H6092" s="16" t="n">
        <f aca="false">INDEX(Products!$E$2:$E$181,MATCH(C6092,Products!$A$2:$A$181,0))</f>
        <v>949.32</v>
      </c>
      <c r="I6092" s="12" t="str">
        <f aca="false">INDEX(Orders!$G$2:$G$3525,MATCH(B6092,Orders!$A$2:$A$3525,0))</f>
        <v>Delivered</v>
      </c>
      <c r="J6092" s="16" t="n">
        <f aca="false">D6092*E6092*(1-F6092/100)</f>
        <v>3338</v>
      </c>
      <c r="K6092" s="16" t="n">
        <f aca="false">D6092*H6092</f>
        <v>1898.64</v>
      </c>
      <c r="L6092" s="16" t="n">
        <f aca="false">J6092-K6092</f>
        <v>1439.36</v>
      </c>
    </row>
    <row r="6093" customFormat="false" ht="15" hidden="false" customHeight="false" outlineLevel="0" collapsed="false">
      <c r="A6093" s="12" t="n">
        <v>6092</v>
      </c>
      <c r="B6093" s="12" t="n">
        <v>3209</v>
      </c>
      <c r="C6093" s="12" t="n">
        <v>109</v>
      </c>
      <c r="D6093" s="12" t="n">
        <v>1</v>
      </c>
      <c r="E6093" s="16" t="n">
        <v>699</v>
      </c>
      <c r="F6093" s="12" t="n">
        <v>0</v>
      </c>
      <c r="G6093" s="12" t="str">
        <f aca="false">INDEX(Products!$C$2:$C$181,MATCH(C6093,Products!$A$2:$A$181,0))</f>
        <v>Beauty</v>
      </c>
      <c r="H6093" s="16" t="n">
        <f aca="false">INDEX(Products!$E$2:$E$181,MATCH(C6093,Products!$A$2:$A$181,0))</f>
        <v>488.81</v>
      </c>
      <c r="I6093" s="12" t="str">
        <f aca="false">INDEX(Orders!$G$2:$G$3525,MATCH(B6093,Orders!$A$2:$A$3525,0))</f>
        <v>Delivered</v>
      </c>
      <c r="J6093" s="16" t="n">
        <f aca="false">D6093*E6093*(1-F6093/100)</f>
        <v>699</v>
      </c>
      <c r="K6093" s="16" t="n">
        <f aca="false">D6093*H6093</f>
        <v>488.81</v>
      </c>
      <c r="L6093" s="16" t="n">
        <f aca="false">J6093-K6093</f>
        <v>210.19</v>
      </c>
    </row>
    <row r="6094" customFormat="false" ht="15" hidden="false" customHeight="false" outlineLevel="0" collapsed="false">
      <c r="A6094" s="12" t="n">
        <v>6093</v>
      </c>
      <c r="B6094" s="12" t="n">
        <v>3210</v>
      </c>
      <c r="C6094" s="12" t="n">
        <v>168</v>
      </c>
      <c r="D6094" s="12" t="n">
        <v>1</v>
      </c>
      <c r="E6094" s="16" t="n">
        <v>149</v>
      </c>
      <c r="F6094" s="12" t="n">
        <v>0</v>
      </c>
      <c r="G6094" s="12" t="str">
        <f aca="false">INDEX(Products!$C$2:$C$181,MATCH(C6094,Products!$A$2:$A$181,0))</f>
        <v>Books &amp; Stationery</v>
      </c>
      <c r="H6094" s="16" t="n">
        <f aca="false">INDEX(Products!$E$2:$E$181,MATCH(C6094,Products!$A$2:$A$181,0))</f>
        <v>83.16</v>
      </c>
      <c r="I6094" s="12" t="str">
        <f aca="false">INDEX(Orders!$G$2:$G$3525,MATCH(B6094,Orders!$A$2:$A$3525,0))</f>
        <v>Delivered</v>
      </c>
      <c r="J6094" s="16" t="n">
        <f aca="false">D6094*E6094*(1-F6094/100)</f>
        <v>149</v>
      </c>
      <c r="K6094" s="16" t="n">
        <f aca="false">D6094*H6094</f>
        <v>83.16</v>
      </c>
      <c r="L6094" s="16" t="n">
        <f aca="false">J6094-K6094</f>
        <v>65.84</v>
      </c>
    </row>
    <row r="6095" customFormat="false" ht="15" hidden="false" customHeight="false" outlineLevel="0" collapsed="false">
      <c r="A6095" s="12" t="n">
        <v>6094</v>
      </c>
      <c r="B6095" s="12" t="n">
        <v>3210</v>
      </c>
      <c r="C6095" s="12" t="n">
        <v>113</v>
      </c>
      <c r="D6095" s="12" t="n">
        <v>1</v>
      </c>
      <c r="E6095" s="16" t="n">
        <v>599</v>
      </c>
      <c r="F6095" s="12" t="n">
        <v>0</v>
      </c>
      <c r="G6095" s="12" t="str">
        <f aca="false">INDEX(Products!$C$2:$C$181,MATCH(C6095,Products!$A$2:$A$181,0))</f>
        <v>Beauty</v>
      </c>
      <c r="H6095" s="16" t="n">
        <f aca="false">INDEX(Products!$E$2:$E$181,MATCH(C6095,Products!$A$2:$A$181,0))</f>
        <v>358.68</v>
      </c>
      <c r="I6095" s="12" t="str">
        <f aca="false">INDEX(Orders!$G$2:$G$3525,MATCH(B6095,Orders!$A$2:$A$3525,0))</f>
        <v>Delivered</v>
      </c>
      <c r="J6095" s="16" t="n">
        <f aca="false">D6095*E6095*(1-F6095/100)</f>
        <v>599</v>
      </c>
      <c r="K6095" s="16" t="n">
        <f aca="false">D6095*H6095</f>
        <v>358.68</v>
      </c>
      <c r="L6095" s="16" t="n">
        <f aca="false">J6095-K6095</f>
        <v>240.32</v>
      </c>
    </row>
    <row r="6096" customFormat="false" ht="15" hidden="false" customHeight="false" outlineLevel="0" collapsed="false">
      <c r="A6096" s="12" t="n">
        <v>6095</v>
      </c>
      <c r="B6096" s="12" t="n">
        <v>3210</v>
      </c>
      <c r="C6096" s="12" t="n">
        <v>25</v>
      </c>
      <c r="D6096" s="12" t="n">
        <v>1</v>
      </c>
      <c r="E6096" s="16" t="n">
        <v>3649</v>
      </c>
      <c r="F6096" s="12" t="n">
        <v>5</v>
      </c>
      <c r="G6096" s="12" t="str">
        <f aca="false">INDEX(Products!$C$2:$C$181,MATCH(C6096,Products!$A$2:$A$181,0))</f>
        <v>Electronics</v>
      </c>
      <c r="H6096" s="16" t="n">
        <f aca="false">INDEX(Products!$E$2:$E$181,MATCH(C6096,Products!$A$2:$A$181,0))</f>
        <v>2141.86</v>
      </c>
      <c r="I6096" s="12" t="str">
        <f aca="false">INDEX(Orders!$G$2:$G$3525,MATCH(B6096,Orders!$A$2:$A$3525,0))</f>
        <v>Delivered</v>
      </c>
      <c r="J6096" s="16" t="n">
        <f aca="false">D6096*E6096*(1-F6096/100)</f>
        <v>3466.55</v>
      </c>
      <c r="K6096" s="16" t="n">
        <f aca="false">D6096*H6096</f>
        <v>2141.86</v>
      </c>
      <c r="L6096" s="16" t="n">
        <f aca="false">J6096-K6096</f>
        <v>1324.69</v>
      </c>
    </row>
    <row r="6097" customFormat="false" ht="15" hidden="false" customHeight="false" outlineLevel="0" collapsed="false">
      <c r="A6097" s="12" t="n">
        <v>6096</v>
      </c>
      <c r="B6097" s="12" t="n">
        <v>3211</v>
      </c>
      <c r="C6097" s="12" t="n">
        <v>149</v>
      </c>
      <c r="D6097" s="12" t="n">
        <v>1</v>
      </c>
      <c r="E6097" s="16" t="n">
        <v>3149</v>
      </c>
      <c r="F6097" s="12" t="n">
        <v>0</v>
      </c>
      <c r="G6097" s="12" t="str">
        <f aca="false">INDEX(Products!$C$2:$C$181,MATCH(C6097,Products!$A$2:$A$181,0))</f>
        <v>Sports &amp; Fitness</v>
      </c>
      <c r="H6097" s="16" t="n">
        <f aca="false">INDEX(Products!$E$2:$E$181,MATCH(C6097,Products!$A$2:$A$181,0))</f>
        <v>1867.87</v>
      </c>
      <c r="I6097" s="12" t="str">
        <f aca="false">INDEX(Orders!$G$2:$G$3525,MATCH(B6097,Orders!$A$2:$A$3525,0))</f>
        <v>Delivered</v>
      </c>
      <c r="J6097" s="16" t="n">
        <f aca="false">D6097*E6097*(1-F6097/100)</f>
        <v>3149</v>
      </c>
      <c r="K6097" s="16" t="n">
        <f aca="false">D6097*H6097</f>
        <v>1867.87</v>
      </c>
      <c r="L6097" s="16" t="n">
        <f aca="false">J6097-K6097</f>
        <v>1281.13</v>
      </c>
    </row>
    <row r="6098" customFormat="false" ht="15" hidden="false" customHeight="false" outlineLevel="0" collapsed="false">
      <c r="A6098" s="12" t="n">
        <v>6097</v>
      </c>
      <c r="B6098" s="12" t="n">
        <v>3212</v>
      </c>
      <c r="C6098" s="12" t="n">
        <v>31</v>
      </c>
      <c r="D6098" s="12" t="n">
        <v>1</v>
      </c>
      <c r="E6098" s="16" t="n">
        <v>2199</v>
      </c>
      <c r="F6098" s="12" t="n">
        <v>0</v>
      </c>
      <c r="G6098" s="12" t="str">
        <f aca="false">INDEX(Products!$C$2:$C$181,MATCH(C6098,Products!$A$2:$A$181,0))</f>
        <v>Home &amp; Kitchen</v>
      </c>
      <c r="H6098" s="16" t="n">
        <f aca="false">INDEX(Products!$E$2:$E$181,MATCH(C6098,Products!$A$2:$A$181,0))</f>
        <v>1328.79</v>
      </c>
      <c r="I6098" s="12" t="str">
        <f aca="false">INDEX(Orders!$G$2:$G$3525,MATCH(B6098,Orders!$A$2:$A$3525,0))</f>
        <v>Delivered</v>
      </c>
      <c r="J6098" s="16" t="n">
        <f aca="false">D6098*E6098*(1-F6098/100)</f>
        <v>2199</v>
      </c>
      <c r="K6098" s="16" t="n">
        <f aca="false">D6098*H6098</f>
        <v>1328.79</v>
      </c>
      <c r="L6098" s="16" t="n">
        <f aca="false">J6098-K6098</f>
        <v>870.21</v>
      </c>
    </row>
    <row r="6099" customFormat="false" ht="15" hidden="false" customHeight="false" outlineLevel="0" collapsed="false">
      <c r="A6099" s="12" t="n">
        <v>6098</v>
      </c>
      <c r="B6099" s="12" t="n">
        <v>3213</v>
      </c>
      <c r="C6099" s="12" t="n">
        <v>133</v>
      </c>
      <c r="D6099" s="12" t="n">
        <v>1</v>
      </c>
      <c r="E6099" s="16" t="n">
        <v>3549</v>
      </c>
      <c r="F6099" s="12" t="n">
        <v>5</v>
      </c>
      <c r="G6099" s="12" t="str">
        <f aca="false">INDEX(Products!$C$2:$C$181,MATCH(C6099,Products!$A$2:$A$181,0))</f>
        <v>Sports &amp; Fitness</v>
      </c>
      <c r="H6099" s="16" t="n">
        <f aca="false">INDEX(Products!$E$2:$E$181,MATCH(C6099,Products!$A$2:$A$181,0))</f>
        <v>2477.75</v>
      </c>
      <c r="I6099" s="12" t="str">
        <f aca="false">INDEX(Orders!$G$2:$G$3525,MATCH(B6099,Orders!$A$2:$A$3525,0))</f>
        <v>Delivered</v>
      </c>
      <c r="J6099" s="16" t="n">
        <f aca="false">D6099*E6099*(1-F6099/100)</f>
        <v>3371.55</v>
      </c>
      <c r="K6099" s="16" t="n">
        <f aca="false">D6099*H6099</f>
        <v>2477.75</v>
      </c>
      <c r="L6099" s="16" t="n">
        <f aca="false">J6099-K6099</f>
        <v>893.8</v>
      </c>
    </row>
    <row r="6100" customFormat="false" ht="15" hidden="false" customHeight="false" outlineLevel="0" collapsed="false">
      <c r="A6100" s="12" t="n">
        <v>6099</v>
      </c>
      <c r="B6100" s="12" t="n">
        <v>3214</v>
      </c>
      <c r="C6100" s="12" t="n">
        <v>105</v>
      </c>
      <c r="D6100" s="12" t="n">
        <v>1</v>
      </c>
      <c r="E6100" s="16" t="n">
        <v>169</v>
      </c>
      <c r="F6100" s="12" t="n">
        <v>0</v>
      </c>
      <c r="G6100" s="12" t="str">
        <f aca="false">INDEX(Products!$C$2:$C$181,MATCH(C6100,Products!$A$2:$A$181,0))</f>
        <v>Beauty</v>
      </c>
      <c r="H6100" s="16" t="n">
        <f aca="false">INDEX(Products!$E$2:$E$181,MATCH(C6100,Products!$A$2:$A$181,0))</f>
        <v>98.39</v>
      </c>
      <c r="I6100" s="12" t="str">
        <f aca="false">INDEX(Orders!$G$2:$G$3525,MATCH(B6100,Orders!$A$2:$A$3525,0))</f>
        <v>Delivered</v>
      </c>
      <c r="J6100" s="16" t="n">
        <f aca="false">D6100*E6100*(1-F6100/100)</f>
        <v>169</v>
      </c>
      <c r="K6100" s="16" t="n">
        <f aca="false">D6100*H6100</f>
        <v>98.39</v>
      </c>
      <c r="L6100" s="16" t="n">
        <f aca="false">J6100-K6100</f>
        <v>70.61</v>
      </c>
    </row>
    <row r="6101" customFormat="false" ht="15" hidden="false" customHeight="false" outlineLevel="0" collapsed="false">
      <c r="A6101" s="12" t="n">
        <v>6100</v>
      </c>
      <c r="B6101" s="12" t="n">
        <v>3214</v>
      </c>
      <c r="C6101" s="12" t="n">
        <v>9</v>
      </c>
      <c r="D6101" s="12" t="n">
        <v>1</v>
      </c>
      <c r="E6101" s="16" t="n">
        <v>2389</v>
      </c>
      <c r="F6101" s="12" t="n">
        <v>0</v>
      </c>
      <c r="G6101" s="12" t="str">
        <f aca="false">INDEX(Products!$C$2:$C$181,MATCH(C6101,Products!$A$2:$A$181,0))</f>
        <v>Electronics</v>
      </c>
      <c r="H6101" s="16" t="n">
        <f aca="false">INDEX(Products!$E$2:$E$181,MATCH(C6101,Products!$A$2:$A$181,0))</f>
        <v>1564.68</v>
      </c>
      <c r="I6101" s="12" t="str">
        <f aca="false">INDEX(Orders!$G$2:$G$3525,MATCH(B6101,Orders!$A$2:$A$3525,0))</f>
        <v>Delivered</v>
      </c>
      <c r="J6101" s="16" t="n">
        <f aca="false">D6101*E6101*(1-F6101/100)</f>
        <v>2389</v>
      </c>
      <c r="K6101" s="16" t="n">
        <f aca="false">D6101*H6101</f>
        <v>1564.68</v>
      </c>
      <c r="L6101" s="16" t="n">
        <f aca="false">J6101-K6101</f>
        <v>824.32</v>
      </c>
    </row>
    <row r="6102" customFormat="false" ht="15" hidden="false" customHeight="false" outlineLevel="0" collapsed="false">
      <c r="A6102" s="12" t="n">
        <v>6101</v>
      </c>
      <c r="B6102" s="12" t="n">
        <v>3214</v>
      </c>
      <c r="C6102" s="12" t="n">
        <v>57</v>
      </c>
      <c r="D6102" s="12" t="n">
        <v>1</v>
      </c>
      <c r="E6102" s="16" t="n">
        <v>4689</v>
      </c>
      <c r="F6102" s="12" t="n">
        <v>0</v>
      </c>
      <c r="G6102" s="12" t="str">
        <f aca="false">INDEX(Products!$C$2:$C$181,MATCH(C6102,Products!$A$2:$A$181,0))</f>
        <v>Home &amp; Kitchen</v>
      </c>
      <c r="H6102" s="16" t="n">
        <f aca="false">INDEX(Products!$E$2:$E$181,MATCH(C6102,Products!$A$2:$A$181,0))</f>
        <v>3336.81</v>
      </c>
      <c r="I6102" s="12" t="str">
        <f aca="false">INDEX(Orders!$G$2:$G$3525,MATCH(B6102,Orders!$A$2:$A$3525,0))</f>
        <v>Delivered</v>
      </c>
      <c r="J6102" s="16" t="n">
        <f aca="false">D6102*E6102*(1-F6102/100)</f>
        <v>4689</v>
      </c>
      <c r="K6102" s="16" t="n">
        <f aca="false">D6102*H6102</f>
        <v>3336.81</v>
      </c>
      <c r="L6102" s="16" t="n">
        <f aca="false">J6102-K6102</f>
        <v>1352.19</v>
      </c>
    </row>
    <row r="6103" customFormat="false" ht="15" hidden="false" customHeight="false" outlineLevel="0" collapsed="false">
      <c r="A6103" s="12" t="n">
        <v>6102</v>
      </c>
      <c r="B6103" s="12" t="n">
        <v>3215</v>
      </c>
      <c r="C6103" s="12" t="n">
        <v>77</v>
      </c>
      <c r="D6103" s="12" t="n">
        <v>1</v>
      </c>
      <c r="E6103" s="16" t="n">
        <v>699</v>
      </c>
      <c r="F6103" s="12" t="n">
        <v>5</v>
      </c>
      <c r="G6103" s="12" t="str">
        <f aca="false">INDEX(Products!$C$2:$C$181,MATCH(C6103,Products!$A$2:$A$181,0))</f>
        <v>Fashion</v>
      </c>
      <c r="H6103" s="16" t="n">
        <f aca="false">INDEX(Products!$E$2:$E$181,MATCH(C6103,Products!$A$2:$A$181,0))</f>
        <v>452.88</v>
      </c>
      <c r="I6103" s="12" t="str">
        <f aca="false">INDEX(Orders!$G$2:$G$3525,MATCH(B6103,Orders!$A$2:$A$3525,0))</f>
        <v>Delivered</v>
      </c>
      <c r="J6103" s="16" t="n">
        <f aca="false">D6103*E6103*(1-F6103/100)</f>
        <v>664.05</v>
      </c>
      <c r="K6103" s="16" t="n">
        <f aca="false">D6103*H6103</f>
        <v>452.88</v>
      </c>
      <c r="L6103" s="16" t="n">
        <f aca="false">J6103-K6103</f>
        <v>211.17</v>
      </c>
    </row>
    <row r="6104" customFormat="false" ht="15" hidden="false" customHeight="false" outlineLevel="0" collapsed="false">
      <c r="A6104" s="12" t="n">
        <v>6103</v>
      </c>
      <c r="B6104" s="12" t="n">
        <v>3215</v>
      </c>
      <c r="C6104" s="12" t="n">
        <v>126</v>
      </c>
      <c r="D6104" s="12" t="n">
        <v>2</v>
      </c>
      <c r="E6104" s="16" t="n">
        <v>1359</v>
      </c>
      <c r="F6104" s="12" t="n">
        <v>0</v>
      </c>
      <c r="G6104" s="12" t="str">
        <f aca="false">INDEX(Products!$C$2:$C$181,MATCH(C6104,Products!$A$2:$A$181,0))</f>
        <v>Sports &amp; Fitness</v>
      </c>
      <c r="H6104" s="16" t="n">
        <f aca="false">INDEX(Products!$E$2:$E$181,MATCH(C6104,Products!$A$2:$A$181,0))</f>
        <v>852.12</v>
      </c>
      <c r="I6104" s="12" t="str">
        <f aca="false">INDEX(Orders!$G$2:$G$3525,MATCH(B6104,Orders!$A$2:$A$3525,0))</f>
        <v>Delivered</v>
      </c>
      <c r="J6104" s="16" t="n">
        <f aca="false">D6104*E6104*(1-F6104/100)</f>
        <v>2718</v>
      </c>
      <c r="K6104" s="16" t="n">
        <f aca="false">D6104*H6104</f>
        <v>1704.24</v>
      </c>
      <c r="L6104" s="16" t="n">
        <f aca="false">J6104-K6104</f>
        <v>1013.76</v>
      </c>
    </row>
    <row r="6105" customFormat="false" ht="15" hidden="false" customHeight="false" outlineLevel="0" collapsed="false">
      <c r="A6105" s="12" t="n">
        <v>6104</v>
      </c>
      <c r="B6105" s="12" t="n">
        <v>3215</v>
      </c>
      <c r="C6105" s="12" t="n">
        <v>100</v>
      </c>
      <c r="D6105" s="12" t="n">
        <v>1</v>
      </c>
      <c r="E6105" s="16" t="n">
        <v>1619</v>
      </c>
      <c r="F6105" s="12" t="n">
        <v>0</v>
      </c>
      <c r="G6105" s="12" t="str">
        <f aca="false">INDEX(Products!$C$2:$C$181,MATCH(C6105,Products!$A$2:$A$181,0))</f>
        <v>Beauty</v>
      </c>
      <c r="H6105" s="16" t="n">
        <f aca="false">INDEX(Products!$E$2:$E$181,MATCH(C6105,Products!$A$2:$A$181,0))</f>
        <v>1142.97</v>
      </c>
      <c r="I6105" s="12" t="str">
        <f aca="false">INDEX(Orders!$G$2:$G$3525,MATCH(B6105,Orders!$A$2:$A$3525,0))</f>
        <v>Delivered</v>
      </c>
      <c r="J6105" s="16" t="n">
        <f aca="false">D6105*E6105*(1-F6105/100)</f>
        <v>1619</v>
      </c>
      <c r="K6105" s="16" t="n">
        <f aca="false">D6105*H6105</f>
        <v>1142.97</v>
      </c>
      <c r="L6105" s="16" t="n">
        <f aca="false">J6105-K6105</f>
        <v>476.03</v>
      </c>
    </row>
    <row r="6106" customFormat="false" ht="15" hidden="false" customHeight="false" outlineLevel="0" collapsed="false">
      <c r="A6106" s="12" t="n">
        <v>6105</v>
      </c>
      <c r="B6106" s="12" t="n">
        <v>3216</v>
      </c>
      <c r="C6106" s="12" t="n">
        <v>133</v>
      </c>
      <c r="D6106" s="12" t="n">
        <v>1</v>
      </c>
      <c r="E6106" s="16" t="n">
        <v>3549</v>
      </c>
      <c r="F6106" s="12" t="n">
        <v>0</v>
      </c>
      <c r="G6106" s="12" t="str">
        <f aca="false">INDEX(Products!$C$2:$C$181,MATCH(C6106,Products!$A$2:$A$181,0))</f>
        <v>Sports &amp; Fitness</v>
      </c>
      <c r="H6106" s="16" t="n">
        <f aca="false">INDEX(Products!$E$2:$E$181,MATCH(C6106,Products!$A$2:$A$181,0))</f>
        <v>2477.75</v>
      </c>
      <c r="I6106" s="12" t="str">
        <f aca="false">INDEX(Orders!$G$2:$G$3525,MATCH(B6106,Orders!$A$2:$A$3525,0))</f>
        <v>Returned</v>
      </c>
      <c r="J6106" s="16" t="n">
        <f aca="false">D6106*E6106*(1-F6106/100)</f>
        <v>3549</v>
      </c>
      <c r="K6106" s="16" t="n">
        <f aca="false">D6106*H6106</f>
        <v>2477.75</v>
      </c>
      <c r="L6106" s="16" t="n">
        <f aca="false">J6106-K6106</f>
        <v>1071.25</v>
      </c>
    </row>
    <row r="6107" customFormat="false" ht="15" hidden="false" customHeight="false" outlineLevel="0" collapsed="false">
      <c r="A6107" s="12" t="n">
        <v>6106</v>
      </c>
      <c r="B6107" s="12" t="n">
        <v>3216</v>
      </c>
      <c r="C6107" s="12" t="n">
        <v>97</v>
      </c>
      <c r="D6107" s="12" t="n">
        <v>1</v>
      </c>
      <c r="E6107" s="16" t="n">
        <v>1649</v>
      </c>
      <c r="F6107" s="12" t="n">
        <v>0</v>
      </c>
      <c r="G6107" s="12" t="str">
        <f aca="false">INDEX(Products!$C$2:$C$181,MATCH(C6107,Products!$A$2:$A$181,0))</f>
        <v>Beauty</v>
      </c>
      <c r="H6107" s="16" t="n">
        <f aca="false">INDEX(Products!$E$2:$E$181,MATCH(C6107,Products!$A$2:$A$181,0))</f>
        <v>1115.75</v>
      </c>
      <c r="I6107" s="12" t="str">
        <f aca="false">INDEX(Orders!$G$2:$G$3525,MATCH(B6107,Orders!$A$2:$A$3525,0))</f>
        <v>Returned</v>
      </c>
      <c r="J6107" s="16" t="n">
        <f aca="false">D6107*E6107*(1-F6107/100)</f>
        <v>1649</v>
      </c>
      <c r="K6107" s="16" t="n">
        <f aca="false">D6107*H6107</f>
        <v>1115.75</v>
      </c>
      <c r="L6107" s="16" t="n">
        <f aca="false">J6107-K6107</f>
        <v>533.25</v>
      </c>
    </row>
    <row r="6108" customFormat="false" ht="15" hidden="false" customHeight="false" outlineLevel="0" collapsed="false">
      <c r="A6108" s="12" t="n">
        <v>6107</v>
      </c>
      <c r="B6108" s="12" t="n">
        <v>3216</v>
      </c>
      <c r="C6108" s="12" t="n">
        <v>7</v>
      </c>
      <c r="D6108" s="12" t="n">
        <v>1</v>
      </c>
      <c r="E6108" s="16" t="n">
        <v>5139</v>
      </c>
      <c r="F6108" s="12" t="n">
        <v>0</v>
      </c>
      <c r="G6108" s="12" t="str">
        <f aca="false">INDEX(Products!$C$2:$C$181,MATCH(C6108,Products!$A$2:$A$181,0))</f>
        <v>Electronics</v>
      </c>
      <c r="H6108" s="16" t="n">
        <f aca="false">INDEX(Products!$E$2:$E$181,MATCH(C6108,Products!$A$2:$A$181,0))</f>
        <v>3044.69</v>
      </c>
      <c r="I6108" s="12" t="str">
        <f aca="false">INDEX(Orders!$G$2:$G$3525,MATCH(B6108,Orders!$A$2:$A$3525,0))</f>
        <v>Returned</v>
      </c>
      <c r="J6108" s="16" t="n">
        <f aca="false">D6108*E6108*(1-F6108/100)</f>
        <v>5139</v>
      </c>
      <c r="K6108" s="16" t="n">
        <f aca="false">D6108*H6108</f>
        <v>3044.69</v>
      </c>
      <c r="L6108" s="16" t="n">
        <f aca="false">J6108-K6108</f>
        <v>2094.31</v>
      </c>
    </row>
    <row r="6109" customFormat="false" ht="15" hidden="false" customHeight="false" outlineLevel="0" collapsed="false">
      <c r="A6109" s="12" t="n">
        <v>6108</v>
      </c>
      <c r="B6109" s="12" t="n">
        <v>3216</v>
      </c>
      <c r="C6109" s="12" t="n">
        <v>29</v>
      </c>
      <c r="D6109" s="12" t="n">
        <v>1</v>
      </c>
      <c r="E6109" s="16" t="n">
        <v>1269</v>
      </c>
      <c r="F6109" s="12" t="n">
        <v>0</v>
      </c>
      <c r="G6109" s="12" t="str">
        <f aca="false">INDEX(Products!$C$2:$C$181,MATCH(C6109,Products!$A$2:$A$181,0))</f>
        <v>Electronics</v>
      </c>
      <c r="H6109" s="16" t="n">
        <f aca="false">INDEX(Products!$E$2:$E$181,MATCH(C6109,Products!$A$2:$A$181,0))</f>
        <v>747.69</v>
      </c>
      <c r="I6109" s="12" t="str">
        <f aca="false">INDEX(Orders!$G$2:$G$3525,MATCH(B6109,Orders!$A$2:$A$3525,0))</f>
        <v>Returned</v>
      </c>
      <c r="J6109" s="16" t="n">
        <f aca="false">D6109*E6109*(1-F6109/100)</f>
        <v>1269</v>
      </c>
      <c r="K6109" s="16" t="n">
        <f aca="false">D6109*H6109</f>
        <v>747.69</v>
      </c>
      <c r="L6109" s="16" t="n">
        <f aca="false">J6109-K6109</f>
        <v>521.31</v>
      </c>
    </row>
    <row r="6110" customFormat="false" ht="15" hidden="false" customHeight="false" outlineLevel="0" collapsed="false">
      <c r="A6110" s="12" t="n">
        <v>6109</v>
      </c>
      <c r="B6110" s="12" t="n">
        <v>3217</v>
      </c>
      <c r="C6110" s="12" t="n">
        <v>54</v>
      </c>
      <c r="D6110" s="12" t="n">
        <v>1</v>
      </c>
      <c r="E6110" s="16" t="n">
        <v>2299</v>
      </c>
      <c r="F6110" s="12" t="n">
        <v>0</v>
      </c>
      <c r="G6110" s="12" t="str">
        <f aca="false">INDEX(Products!$C$2:$C$181,MATCH(C6110,Products!$A$2:$A$181,0))</f>
        <v>Home &amp; Kitchen</v>
      </c>
      <c r="H6110" s="16" t="n">
        <f aca="false">INDEX(Products!$E$2:$E$181,MATCH(C6110,Products!$A$2:$A$181,0))</f>
        <v>1611.85</v>
      </c>
      <c r="I6110" s="12" t="str">
        <f aca="false">INDEX(Orders!$G$2:$G$3525,MATCH(B6110,Orders!$A$2:$A$3525,0))</f>
        <v>Delivered</v>
      </c>
      <c r="J6110" s="16" t="n">
        <f aca="false">D6110*E6110*(1-F6110/100)</f>
        <v>2299</v>
      </c>
      <c r="K6110" s="16" t="n">
        <f aca="false">D6110*H6110</f>
        <v>1611.85</v>
      </c>
      <c r="L6110" s="16" t="n">
        <f aca="false">J6110-K6110</f>
        <v>687.15</v>
      </c>
    </row>
    <row r="6111" customFormat="false" ht="15" hidden="false" customHeight="false" outlineLevel="0" collapsed="false">
      <c r="A6111" s="12" t="n">
        <v>6110</v>
      </c>
      <c r="B6111" s="12" t="n">
        <v>3217</v>
      </c>
      <c r="C6111" s="12" t="n">
        <v>14</v>
      </c>
      <c r="D6111" s="12" t="n">
        <v>3</v>
      </c>
      <c r="E6111" s="16" t="n">
        <v>1849</v>
      </c>
      <c r="F6111" s="12" t="n">
        <v>0</v>
      </c>
      <c r="G6111" s="12" t="str">
        <f aca="false">INDEX(Products!$C$2:$C$181,MATCH(C6111,Products!$A$2:$A$181,0))</f>
        <v>Electronics</v>
      </c>
      <c r="H6111" s="16" t="n">
        <f aca="false">INDEX(Products!$E$2:$E$181,MATCH(C6111,Products!$A$2:$A$181,0))</f>
        <v>1207.11</v>
      </c>
      <c r="I6111" s="12" t="str">
        <f aca="false">INDEX(Orders!$G$2:$G$3525,MATCH(B6111,Orders!$A$2:$A$3525,0))</f>
        <v>Delivered</v>
      </c>
      <c r="J6111" s="16" t="n">
        <f aca="false">D6111*E6111*(1-F6111/100)</f>
        <v>5547</v>
      </c>
      <c r="K6111" s="16" t="n">
        <f aca="false">D6111*H6111</f>
        <v>3621.33</v>
      </c>
      <c r="L6111" s="16" t="n">
        <f aca="false">J6111-K6111</f>
        <v>1925.67</v>
      </c>
    </row>
    <row r="6112" customFormat="false" ht="15" hidden="false" customHeight="false" outlineLevel="0" collapsed="false">
      <c r="A6112" s="12" t="n">
        <v>6111</v>
      </c>
      <c r="B6112" s="12" t="n">
        <v>3218</v>
      </c>
      <c r="C6112" s="12" t="n">
        <v>10</v>
      </c>
      <c r="D6112" s="12" t="n">
        <v>1</v>
      </c>
      <c r="E6112" s="16" t="n">
        <v>3059</v>
      </c>
      <c r="F6112" s="12" t="n">
        <v>0</v>
      </c>
      <c r="G6112" s="12" t="str">
        <f aca="false">INDEX(Products!$C$2:$C$181,MATCH(C6112,Products!$A$2:$A$181,0))</f>
        <v>Electronics</v>
      </c>
      <c r="H6112" s="16" t="n">
        <f aca="false">INDEX(Products!$E$2:$E$181,MATCH(C6112,Products!$A$2:$A$181,0))</f>
        <v>1860.62</v>
      </c>
      <c r="I6112" s="12" t="str">
        <f aca="false">INDEX(Orders!$G$2:$G$3525,MATCH(B6112,Orders!$A$2:$A$3525,0))</f>
        <v>Delivered</v>
      </c>
      <c r="J6112" s="16" t="n">
        <f aca="false">D6112*E6112*(1-F6112/100)</f>
        <v>3059</v>
      </c>
      <c r="K6112" s="16" t="n">
        <f aca="false">D6112*H6112</f>
        <v>1860.62</v>
      </c>
      <c r="L6112" s="16" t="n">
        <f aca="false">J6112-K6112</f>
        <v>1198.38</v>
      </c>
    </row>
    <row r="6113" customFormat="false" ht="15" hidden="false" customHeight="false" outlineLevel="0" collapsed="false">
      <c r="A6113" s="12" t="n">
        <v>6112</v>
      </c>
      <c r="B6113" s="12" t="n">
        <v>3219</v>
      </c>
      <c r="C6113" s="12" t="n">
        <v>77</v>
      </c>
      <c r="D6113" s="12" t="n">
        <v>1</v>
      </c>
      <c r="E6113" s="16" t="n">
        <v>699</v>
      </c>
      <c r="F6113" s="12" t="n">
        <v>0</v>
      </c>
      <c r="G6113" s="12" t="str">
        <f aca="false">INDEX(Products!$C$2:$C$181,MATCH(C6113,Products!$A$2:$A$181,0))</f>
        <v>Fashion</v>
      </c>
      <c r="H6113" s="16" t="n">
        <f aca="false">INDEX(Products!$E$2:$E$181,MATCH(C6113,Products!$A$2:$A$181,0))</f>
        <v>452.88</v>
      </c>
      <c r="I6113" s="12" t="str">
        <f aca="false">INDEX(Orders!$G$2:$G$3525,MATCH(B6113,Orders!$A$2:$A$3525,0))</f>
        <v>Returned</v>
      </c>
      <c r="J6113" s="16" t="n">
        <f aca="false">D6113*E6113*(1-F6113/100)</f>
        <v>699</v>
      </c>
      <c r="K6113" s="16" t="n">
        <f aca="false">D6113*H6113</f>
        <v>452.88</v>
      </c>
      <c r="L6113" s="16" t="n">
        <f aca="false">J6113-K6113</f>
        <v>246.12</v>
      </c>
    </row>
    <row r="6114" customFormat="false" ht="15" hidden="false" customHeight="false" outlineLevel="0" collapsed="false">
      <c r="A6114" s="12" t="n">
        <v>6113</v>
      </c>
      <c r="B6114" s="12" t="n">
        <v>3219</v>
      </c>
      <c r="C6114" s="12" t="n">
        <v>41</v>
      </c>
      <c r="D6114" s="12" t="n">
        <v>1</v>
      </c>
      <c r="E6114" s="16" t="n">
        <v>4379</v>
      </c>
      <c r="F6114" s="12" t="n">
        <v>0</v>
      </c>
      <c r="G6114" s="12" t="str">
        <f aca="false">INDEX(Products!$C$2:$C$181,MATCH(C6114,Products!$A$2:$A$181,0))</f>
        <v>Home &amp; Kitchen</v>
      </c>
      <c r="H6114" s="16" t="n">
        <f aca="false">INDEX(Products!$E$2:$E$181,MATCH(C6114,Products!$A$2:$A$181,0))</f>
        <v>2954.33</v>
      </c>
      <c r="I6114" s="12" t="str">
        <f aca="false">INDEX(Orders!$G$2:$G$3525,MATCH(B6114,Orders!$A$2:$A$3525,0))</f>
        <v>Returned</v>
      </c>
      <c r="J6114" s="16" t="n">
        <f aca="false">D6114*E6114*(1-F6114/100)</f>
        <v>4379</v>
      </c>
      <c r="K6114" s="16" t="n">
        <f aca="false">D6114*H6114</f>
        <v>2954.33</v>
      </c>
      <c r="L6114" s="16" t="n">
        <f aca="false">J6114-K6114</f>
        <v>1424.67</v>
      </c>
    </row>
    <row r="6115" customFormat="false" ht="15" hidden="false" customHeight="false" outlineLevel="0" collapsed="false">
      <c r="A6115" s="12" t="n">
        <v>6114</v>
      </c>
      <c r="B6115" s="12" t="n">
        <v>3220</v>
      </c>
      <c r="C6115" s="12" t="n">
        <v>81</v>
      </c>
      <c r="D6115" s="12" t="n">
        <v>1</v>
      </c>
      <c r="E6115" s="16" t="n">
        <v>1299</v>
      </c>
      <c r="F6115" s="12" t="n">
        <v>0</v>
      </c>
      <c r="G6115" s="12" t="str">
        <f aca="false">INDEX(Products!$C$2:$C$181,MATCH(C6115,Products!$A$2:$A$181,0))</f>
        <v>Fashion</v>
      </c>
      <c r="H6115" s="16" t="n">
        <f aca="false">INDEX(Products!$E$2:$E$181,MATCH(C6115,Products!$A$2:$A$181,0))</f>
        <v>878.72</v>
      </c>
      <c r="I6115" s="12" t="str">
        <f aca="false">INDEX(Orders!$G$2:$G$3525,MATCH(B6115,Orders!$A$2:$A$3525,0))</f>
        <v>Delivered</v>
      </c>
      <c r="J6115" s="16" t="n">
        <f aca="false">D6115*E6115*(1-F6115/100)</f>
        <v>1299</v>
      </c>
      <c r="K6115" s="16" t="n">
        <f aca="false">D6115*H6115</f>
        <v>878.72</v>
      </c>
      <c r="L6115" s="16" t="n">
        <f aca="false">J6115-K6115</f>
        <v>420.28</v>
      </c>
    </row>
    <row r="6116" customFormat="false" ht="15" hidden="false" customHeight="false" outlineLevel="0" collapsed="false">
      <c r="A6116" s="12" t="n">
        <v>6115</v>
      </c>
      <c r="B6116" s="12" t="n">
        <v>3220</v>
      </c>
      <c r="C6116" s="12" t="n">
        <v>142</v>
      </c>
      <c r="D6116" s="12" t="n">
        <v>1</v>
      </c>
      <c r="E6116" s="16" t="n">
        <v>1669</v>
      </c>
      <c r="F6116" s="12" t="n">
        <v>10</v>
      </c>
      <c r="G6116" s="12" t="str">
        <f aca="false">INDEX(Products!$C$2:$C$181,MATCH(C6116,Products!$A$2:$A$181,0))</f>
        <v>Sports &amp; Fitness</v>
      </c>
      <c r="H6116" s="16" t="n">
        <f aca="false">INDEX(Products!$E$2:$E$181,MATCH(C6116,Products!$A$2:$A$181,0))</f>
        <v>949.32</v>
      </c>
      <c r="I6116" s="12" t="str">
        <f aca="false">INDEX(Orders!$G$2:$G$3525,MATCH(B6116,Orders!$A$2:$A$3525,0))</f>
        <v>Delivered</v>
      </c>
      <c r="J6116" s="16" t="n">
        <f aca="false">D6116*E6116*(1-F6116/100)</f>
        <v>1502.1</v>
      </c>
      <c r="K6116" s="16" t="n">
        <f aca="false">D6116*H6116</f>
        <v>949.32</v>
      </c>
      <c r="L6116" s="16" t="n">
        <f aca="false">J6116-K6116</f>
        <v>552.78</v>
      </c>
    </row>
    <row r="6117" customFormat="false" ht="15" hidden="false" customHeight="false" outlineLevel="0" collapsed="false">
      <c r="A6117" s="12" t="n">
        <v>6116</v>
      </c>
      <c r="B6117" s="12" t="n">
        <v>3220</v>
      </c>
      <c r="C6117" s="12" t="n">
        <v>123</v>
      </c>
      <c r="D6117" s="12" t="n">
        <v>1</v>
      </c>
      <c r="E6117" s="16" t="n">
        <v>319</v>
      </c>
      <c r="F6117" s="12" t="n">
        <v>5</v>
      </c>
      <c r="G6117" s="12" t="str">
        <f aca="false">INDEX(Products!$C$2:$C$181,MATCH(C6117,Products!$A$2:$A$181,0))</f>
        <v>Sports &amp; Fitness</v>
      </c>
      <c r="H6117" s="16" t="n">
        <f aca="false">INDEX(Products!$E$2:$E$181,MATCH(C6117,Products!$A$2:$A$181,0))</f>
        <v>234.68</v>
      </c>
      <c r="I6117" s="12" t="str">
        <f aca="false">INDEX(Orders!$G$2:$G$3525,MATCH(B6117,Orders!$A$2:$A$3525,0))</f>
        <v>Delivered</v>
      </c>
      <c r="J6117" s="16" t="n">
        <f aca="false">D6117*E6117*(1-F6117/100)</f>
        <v>303.05</v>
      </c>
      <c r="K6117" s="16" t="n">
        <f aca="false">D6117*H6117</f>
        <v>234.68</v>
      </c>
      <c r="L6117" s="16" t="n">
        <f aca="false">J6117-K6117</f>
        <v>68.37</v>
      </c>
    </row>
    <row r="6118" customFormat="false" ht="15" hidden="false" customHeight="false" outlineLevel="0" collapsed="false">
      <c r="A6118" s="12" t="n">
        <v>6117</v>
      </c>
      <c r="B6118" s="12" t="n">
        <v>3220</v>
      </c>
      <c r="C6118" s="12" t="n">
        <v>179</v>
      </c>
      <c r="D6118" s="12" t="n">
        <v>1</v>
      </c>
      <c r="E6118" s="16" t="n">
        <v>129</v>
      </c>
      <c r="F6118" s="12" t="n">
        <v>0</v>
      </c>
      <c r="G6118" s="12" t="str">
        <f aca="false">INDEX(Products!$C$2:$C$181,MATCH(C6118,Products!$A$2:$A$181,0))</f>
        <v>Books &amp; Stationery</v>
      </c>
      <c r="H6118" s="16" t="n">
        <f aca="false">INDEX(Products!$E$2:$E$181,MATCH(C6118,Products!$A$2:$A$181,0))</f>
        <v>86.06</v>
      </c>
      <c r="I6118" s="12" t="str">
        <f aca="false">INDEX(Orders!$G$2:$G$3525,MATCH(B6118,Orders!$A$2:$A$3525,0))</f>
        <v>Delivered</v>
      </c>
      <c r="J6118" s="16" t="n">
        <f aca="false">D6118*E6118*(1-F6118/100)</f>
        <v>129</v>
      </c>
      <c r="K6118" s="16" t="n">
        <f aca="false">D6118*H6118</f>
        <v>86.06</v>
      </c>
      <c r="L6118" s="16" t="n">
        <f aca="false">J6118-K6118</f>
        <v>42.94</v>
      </c>
    </row>
    <row r="6119" customFormat="false" ht="15" hidden="false" customHeight="false" outlineLevel="0" collapsed="false">
      <c r="A6119" s="12" t="n">
        <v>6118</v>
      </c>
      <c r="B6119" s="12" t="n">
        <v>3221</v>
      </c>
      <c r="C6119" s="12" t="n">
        <v>28</v>
      </c>
      <c r="D6119" s="12" t="n">
        <v>1</v>
      </c>
      <c r="E6119" s="16" t="n">
        <v>3919</v>
      </c>
      <c r="F6119" s="12" t="n">
        <v>0</v>
      </c>
      <c r="G6119" s="12" t="str">
        <f aca="false">INDEX(Products!$C$2:$C$181,MATCH(C6119,Products!$A$2:$A$181,0))</f>
        <v>Electronics</v>
      </c>
      <c r="H6119" s="16" t="n">
        <f aca="false">INDEX(Products!$E$2:$E$181,MATCH(C6119,Products!$A$2:$A$181,0))</f>
        <v>2878.02</v>
      </c>
      <c r="I6119" s="12" t="str">
        <f aca="false">INDEX(Orders!$G$2:$G$3525,MATCH(B6119,Orders!$A$2:$A$3525,0))</f>
        <v>Cancelled</v>
      </c>
      <c r="J6119" s="16" t="n">
        <f aca="false">D6119*E6119*(1-F6119/100)</f>
        <v>3919</v>
      </c>
      <c r="K6119" s="16" t="n">
        <f aca="false">D6119*H6119</f>
        <v>2878.02</v>
      </c>
      <c r="L6119" s="16" t="n">
        <f aca="false">J6119-K6119</f>
        <v>1040.98</v>
      </c>
    </row>
    <row r="6120" customFormat="false" ht="15" hidden="false" customHeight="false" outlineLevel="0" collapsed="false">
      <c r="A6120" s="12" t="n">
        <v>6119</v>
      </c>
      <c r="B6120" s="12" t="n">
        <v>3221</v>
      </c>
      <c r="C6120" s="12" t="n">
        <v>33</v>
      </c>
      <c r="D6120" s="12" t="n">
        <v>1</v>
      </c>
      <c r="E6120" s="16" t="n">
        <v>1699</v>
      </c>
      <c r="F6120" s="12" t="n">
        <v>0</v>
      </c>
      <c r="G6120" s="12" t="str">
        <f aca="false">INDEX(Products!$C$2:$C$181,MATCH(C6120,Products!$A$2:$A$181,0))</f>
        <v>Home &amp; Kitchen</v>
      </c>
      <c r="H6120" s="16" t="n">
        <f aca="false">INDEX(Products!$E$2:$E$181,MATCH(C6120,Products!$A$2:$A$181,0))</f>
        <v>1118.86</v>
      </c>
      <c r="I6120" s="12" t="str">
        <f aca="false">INDEX(Orders!$G$2:$G$3525,MATCH(B6120,Orders!$A$2:$A$3525,0))</f>
        <v>Cancelled</v>
      </c>
      <c r="J6120" s="16" t="n">
        <f aca="false">D6120*E6120*(1-F6120/100)</f>
        <v>1699</v>
      </c>
      <c r="K6120" s="16" t="n">
        <f aca="false">D6120*H6120</f>
        <v>1118.86</v>
      </c>
      <c r="L6120" s="16" t="n">
        <f aca="false">J6120-K6120</f>
        <v>580.14</v>
      </c>
    </row>
    <row r="6121" customFormat="false" ht="15" hidden="false" customHeight="false" outlineLevel="0" collapsed="false">
      <c r="A6121" s="12" t="n">
        <v>6120</v>
      </c>
      <c r="B6121" s="12" t="n">
        <v>3222</v>
      </c>
      <c r="C6121" s="12" t="n">
        <v>50</v>
      </c>
      <c r="D6121" s="12" t="n">
        <v>1</v>
      </c>
      <c r="E6121" s="16" t="n">
        <v>529</v>
      </c>
      <c r="F6121" s="12" t="n">
        <v>20</v>
      </c>
      <c r="G6121" s="12" t="str">
        <f aca="false">INDEX(Products!$C$2:$C$181,MATCH(C6121,Products!$A$2:$A$181,0))</f>
        <v>Home &amp; Kitchen</v>
      </c>
      <c r="H6121" s="16" t="n">
        <f aca="false">INDEX(Products!$E$2:$E$181,MATCH(C6121,Products!$A$2:$A$181,0))</f>
        <v>302.36</v>
      </c>
      <c r="I6121" s="12" t="str">
        <f aca="false">INDEX(Orders!$G$2:$G$3525,MATCH(B6121,Orders!$A$2:$A$3525,0))</f>
        <v>Delivered</v>
      </c>
      <c r="J6121" s="16" t="n">
        <f aca="false">D6121*E6121*(1-F6121/100)</f>
        <v>423.2</v>
      </c>
      <c r="K6121" s="16" t="n">
        <f aca="false">D6121*H6121</f>
        <v>302.36</v>
      </c>
      <c r="L6121" s="16" t="n">
        <f aca="false">J6121-K6121</f>
        <v>120.84</v>
      </c>
    </row>
    <row r="6122" customFormat="false" ht="15" hidden="false" customHeight="false" outlineLevel="0" collapsed="false">
      <c r="A6122" s="12" t="n">
        <v>6121</v>
      </c>
      <c r="B6122" s="12" t="n">
        <v>3223</v>
      </c>
      <c r="C6122" s="12" t="n">
        <v>102</v>
      </c>
      <c r="D6122" s="12" t="n">
        <v>1</v>
      </c>
      <c r="E6122" s="16" t="n">
        <v>429</v>
      </c>
      <c r="F6122" s="12" t="n">
        <v>15</v>
      </c>
      <c r="G6122" s="12" t="str">
        <f aca="false">INDEX(Products!$C$2:$C$181,MATCH(C6122,Products!$A$2:$A$181,0))</f>
        <v>Beauty</v>
      </c>
      <c r="H6122" s="16" t="n">
        <f aca="false">INDEX(Products!$E$2:$E$181,MATCH(C6122,Products!$A$2:$A$181,0))</f>
        <v>313.05</v>
      </c>
      <c r="I6122" s="12" t="str">
        <f aca="false">INDEX(Orders!$G$2:$G$3525,MATCH(B6122,Orders!$A$2:$A$3525,0))</f>
        <v>Cancelled</v>
      </c>
      <c r="J6122" s="16" t="n">
        <f aca="false">D6122*E6122*(1-F6122/100)</f>
        <v>364.65</v>
      </c>
      <c r="K6122" s="16" t="n">
        <f aca="false">D6122*H6122</f>
        <v>313.05</v>
      </c>
      <c r="L6122" s="16" t="n">
        <f aca="false">J6122-K6122</f>
        <v>51.6</v>
      </c>
    </row>
    <row r="6123" customFormat="false" ht="15" hidden="false" customHeight="false" outlineLevel="0" collapsed="false">
      <c r="A6123" s="12" t="n">
        <v>6122</v>
      </c>
      <c r="B6123" s="12" t="n">
        <v>3224</v>
      </c>
      <c r="C6123" s="12" t="n">
        <v>74</v>
      </c>
      <c r="D6123" s="12" t="n">
        <v>1</v>
      </c>
      <c r="E6123" s="16" t="n">
        <v>1959</v>
      </c>
      <c r="F6123" s="12" t="n">
        <v>0</v>
      </c>
      <c r="G6123" s="12" t="str">
        <f aca="false">INDEX(Products!$C$2:$C$181,MATCH(C6123,Products!$A$2:$A$181,0))</f>
        <v>Fashion</v>
      </c>
      <c r="H6123" s="16" t="n">
        <f aca="false">INDEX(Products!$E$2:$E$181,MATCH(C6123,Products!$A$2:$A$181,0))</f>
        <v>1274.4</v>
      </c>
      <c r="I6123" s="12" t="str">
        <f aca="false">INDEX(Orders!$G$2:$G$3525,MATCH(B6123,Orders!$A$2:$A$3525,0))</f>
        <v>Delivered</v>
      </c>
      <c r="J6123" s="16" t="n">
        <f aca="false">D6123*E6123*(1-F6123/100)</f>
        <v>1959</v>
      </c>
      <c r="K6123" s="16" t="n">
        <f aca="false">D6123*H6123</f>
        <v>1274.4</v>
      </c>
      <c r="L6123" s="16" t="n">
        <f aca="false">J6123-K6123</f>
        <v>684.6</v>
      </c>
    </row>
    <row r="6124" customFormat="false" ht="15" hidden="false" customHeight="false" outlineLevel="0" collapsed="false">
      <c r="A6124" s="12" t="n">
        <v>6123</v>
      </c>
      <c r="B6124" s="12" t="n">
        <v>3225</v>
      </c>
      <c r="C6124" s="12" t="n">
        <v>84</v>
      </c>
      <c r="D6124" s="12" t="n">
        <v>1</v>
      </c>
      <c r="E6124" s="16" t="n">
        <v>1179</v>
      </c>
      <c r="F6124" s="12" t="n">
        <v>15</v>
      </c>
      <c r="G6124" s="12" t="str">
        <f aca="false">INDEX(Products!$C$2:$C$181,MATCH(C6124,Products!$A$2:$A$181,0))</f>
        <v>Fashion</v>
      </c>
      <c r="H6124" s="16" t="n">
        <f aca="false">INDEX(Products!$E$2:$E$181,MATCH(C6124,Products!$A$2:$A$181,0))</f>
        <v>692.43</v>
      </c>
      <c r="I6124" s="12" t="str">
        <f aca="false">INDEX(Orders!$G$2:$G$3525,MATCH(B6124,Orders!$A$2:$A$3525,0))</f>
        <v>Delivered</v>
      </c>
      <c r="J6124" s="16" t="n">
        <f aca="false">D6124*E6124*(1-F6124/100)</f>
        <v>1002.15</v>
      </c>
      <c r="K6124" s="16" t="n">
        <f aca="false">D6124*H6124</f>
        <v>692.43</v>
      </c>
      <c r="L6124" s="16" t="n">
        <f aca="false">J6124-K6124</f>
        <v>309.72</v>
      </c>
    </row>
    <row r="6125" customFormat="false" ht="15" hidden="false" customHeight="false" outlineLevel="0" collapsed="false">
      <c r="A6125" s="12" t="n">
        <v>6124</v>
      </c>
      <c r="B6125" s="12" t="n">
        <v>3226</v>
      </c>
      <c r="C6125" s="12" t="n">
        <v>116</v>
      </c>
      <c r="D6125" s="12" t="n">
        <v>1</v>
      </c>
      <c r="E6125" s="16" t="n">
        <v>1469</v>
      </c>
      <c r="F6125" s="12" t="n">
        <v>0</v>
      </c>
      <c r="G6125" s="12" t="str">
        <f aca="false">INDEX(Products!$C$2:$C$181,MATCH(C6125,Products!$A$2:$A$181,0))</f>
        <v>Beauty</v>
      </c>
      <c r="H6125" s="16" t="n">
        <f aca="false">INDEX(Products!$E$2:$E$181,MATCH(C6125,Products!$A$2:$A$181,0))</f>
        <v>955.62</v>
      </c>
      <c r="I6125" s="12" t="str">
        <f aca="false">INDEX(Orders!$G$2:$G$3525,MATCH(B6125,Orders!$A$2:$A$3525,0))</f>
        <v>Delivered</v>
      </c>
      <c r="J6125" s="16" t="n">
        <f aca="false">D6125*E6125*(1-F6125/100)</f>
        <v>1469</v>
      </c>
      <c r="K6125" s="16" t="n">
        <f aca="false">D6125*H6125</f>
        <v>955.62</v>
      </c>
      <c r="L6125" s="16" t="n">
        <f aca="false">J6125-K6125</f>
        <v>513.38</v>
      </c>
    </row>
    <row r="6126" customFormat="false" ht="15" hidden="false" customHeight="false" outlineLevel="0" collapsed="false">
      <c r="A6126" s="12" t="n">
        <v>6125</v>
      </c>
      <c r="B6126" s="12" t="n">
        <v>3226</v>
      </c>
      <c r="C6126" s="12" t="n">
        <v>70</v>
      </c>
      <c r="D6126" s="12" t="n">
        <v>1</v>
      </c>
      <c r="E6126" s="16" t="n">
        <v>1289</v>
      </c>
      <c r="F6126" s="12" t="n">
        <v>0</v>
      </c>
      <c r="G6126" s="12" t="str">
        <f aca="false">INDEX(Products!$C$2:$C$181,MATCH(C6126,Products!$A$2:$A$181,0))</f>
        <v>Fashion</v>
      </c>
      <c r="H6126" s="16" t="n">
        <f aca="false">INDEX(Products!$E$2:$E$181,MATCH(C6126,Products!$A$2:$A$181,0))</f>
        <v>959.48</v>
      </c>
      <c r="I6126" s="12" t="str">
        <f aca="false">INDEX(Orders!$G$2:$G$3525,MATCH(B6126,Orders!$A$2:$A$3525,0))</f>
        <v>Delivered</v>
      </c>
      <c r="J6126" s="16" t="n">
        <f aca="false">D6126*E6126*(1-F6126/100)</f>
        <v>1289</v>
      </c>
      <c r="K6126" s="16" t="n">
        <f aca="false">D6126*H6126</f>
        <v>959.48</v>
      </c>
      <c r="L6126" s="16" t="n">
        <f aca="false">J6126-K6126</f>
        <v>329.52</v>
      </c>
    </row>
    <row r="6127" customFormat="false" ht="15" hidden="false" customHeight="false" outlineLevel="0" collapsed="false">
      <c r="A6127" s="12" t="n">
        <v>6126</v>
      </c>
      <c r="B6127" s="12" t="n">
        <v>3227</v>
      </c>
      <c r="C6127" s="12" t="n">
        <v>44</v>
      </c>
      <c r="D6127" s="12" t="n">
        <v>1</v>
      </c>
      <c r="E6127" s="16" t="n">
        <v>3769</v>
      </c>
      <c r="F6127" s="12" t="n">
        <v>0</v>
      </c>
      <c r="G6127" s="12" t="str">
        <f aca="false">INDEX(Products!$C$2:$C$181,MATCH(C6127,Products!$A$2:$A$181,0))</f>
        <v>Home &amp; Kitchen</v>
      </c>
      <c r="H6127" s="16" t="n">
        <f aca="false">INDEX(Products!$E$2:$E$181,MATCH(C6127,Products!$A$2:$A$181,0))</f>
        <v>2553.54</v>
      </c>
      <c r="I6127" s="12" t="str">
        <f aca="false">INDEX(Orders!$G$2:$G$3525,MATCH(B6127,Orders!$A$2:$A$3525,0))</f>
        <v>Delivered</v>
      </c>
      <c r="J6127" s="16" t="n">
        <f aca="false">D6127*E6127*(1-F6127/100)</f>
        <v>3769</v>
      </c>
      <c r="K6127" s="16" t="n">
        <f aca="false">D6127*H6127</f>
        <v>2553.54</v>
      </c>
      <c r="L6127" s="16" t="n">
        <f aca="false">J6127-K6127</f>
        <v>1215.46</v>
      </c>
    </row>
    <row r="6128" customFormat="false" ht="15" hidden="false" customHeight="false" outlineLevel="0" collapsed="false">
      <c r="A6128" s="12" t="n">
        <v>6127</v>
      </c>
      <c r="B6128" s="12" t="n">
        <v>3227</v>
      </c>
      <c r="C6128" s="12" t="n">
        <v>129</v>
      </c>
      <c r="D6128" s="12" t="n">
        <v>1</v>
      </c>
      <c r="E6128" s="16" t="n">
        <v>3769</v>
      </c>
      <c r="F6128" s="12" t="n">
        <v>10</v>
      </c>
      <c r="G6128" s="12" t="str">
        <f aca="false">INDEX(Products!$C$2:$C$181,MATCH(C6128,Products!$A$2:$A$181,0))</f>
        <v>Sports &amp; Fitness</v>
      </c>
      <c r="H6128" s="16" t="n">
        <f aca="false">INDEX(Products!$E$2:$E$181,MATCH(C6128,Products!$A$2:$A$181,0))</f>
        <v>2597.62</v>
      </c>
      <c r="I6128" s="12" t="str">
        <f aca="false">INDEX(Orders!$G$2:$G$3525,MATCH(B6128,Orders!$A$2:$A$3525,0))</f>
        <v>Delivered</v>
      </c>
      <c r="J6128" s="16" t="n">
        <f aca="false">D6128*E6128*(1-F6128/100)</f>
        <v>3392.1</v>
      </c>
      <c r="K6128" s="16" t="n">
        <f aca="false">D6128*H6128</f>
        <v>2597.62</v>
      </c>
      <c r="L6128" s="16" t="n">
        <f aca="false">J6128-K6128</f>
        <v>794.48</v>
      </c>
    </row>
    <row r="6129" customFormat="false" ht="15" hidden="false" customHeight="false" outlineLevel="0" collapsed="false">
      <c r="A6129" s="12" t="n">
        <v>6128</v>
      </c>
      <c r="B6129" s="12" t="n">
        <v>3228</v>
      </c>
      <c r="C6129" s="12" t="n">
        <v>30</v>
      </c>
      <c r="D6129" s="12" t="n">
        <v>1</v>
      </c>
      <c r="E6129" s="16" t="n">
        <v>1049</v>
      </c>
      <c r="F6129" s="12" t="n">
        <v>5</v>
      </c>
      <c r="G6129" s="12" t="str">
        <f aca="false">INDEX(Products!$C$2:$C$181,MATCH(C6129,Products!$A$2:$A$181,0))</f>
        <v>Electronics</v>
      </c>
      <c r="H6129" s="16" t="n">
        <f aca="false">INDEX(Products!$E$2:$E$181,MATCH(C6129,Products!$A$2:$A$181,0))</f>
        <v>645.2</v>
      </c>
      <c r="I6129" s="12" t="str">
        <f aca="false">INDEX(Orders!$G$2:$G$3525,MATCH(B6129,Orders!$A$2:$A$3525,0))</f>
        <v>Delivered</v>
      </c>
      <c r="J6129" s="16" t="n">
        <f aca="false">D6129*E6129*(1-F6129/100)</f>
        <v>996.55</v>
      </c>
      <c r="K6129" s="16" t="n">
        <f aca="false">D6129*H6129</f>
        <v>645.2</v>
      </c>
      <c r="L6129" s="16" t="n">
        <f aca="false">J6129-K6129</f>
        <v>351.35</v>
      </c>
    </row>
    <row r="6130" customFormat="false" ht="15" hidden="false" customHeight="false" outlineLevel="0" collapsed="false">
      <c r="A6130" s="12" t="n">
        <v>6129</v>
      </c>
      <c r="B6130" s="12" t="n">
        <v>3229</v>
      </c>
      <c r="C6130" s="12" t="n">
        <v>69</v>
      </c>
      <c r="D6130" s="12" t="n">
        <v>1</v>
      </c>
      <c r="E6130" s="16" t="n">
        <v>1709</v>
      </c>
      <c r="F6130" s="12" t="n">
        <v>0</v>
      </c>
      <c r="G6130" s="12" t="str">
        <f aca="false">INDEX(Products!$C$2:$C$181,MATCH(C6130,Products!$A$2:$A$181,0))</f>
        <v>Fashion</v>
      </c>
      <c r="H6130" s="16" t="n">
        <f aca="false">INDEX(Products!$E$2:$E$181,MATCH(C6130,Products!$A$2:$A$181,0))</f>
        <v>1180.24</v>
      </c>
      <c r="I6130" s="12" t="str">
        <f aca="false">INDEX(Orders!$G$2:$G$3525,MATCH(B6130,Orders!$A$2:$A$3525,0))</f>
        <v>Delivered</v>
      </c>
      <c r="J6130" s="16" t="n">
        <f aca="false">D6130*E6130*(1-F6130/100)</f>
        <v>1709</v>
      </c>
      <c r="K6130" s="16" t="n">
        <f aca="false">D6130*H6130</f>
        <v>1180.24</v>
      </c>
      <c r="L6130" s="16" t="n">
        <f aca="false">J6130-K6130</f>
        <v>528.76</v>
      </c>
    </row>
    <row r="6131" customFormat="false" ht="15" hidden="false" customHeight="false" outlineLevel="0" collapsed="false">
      <c r="A6131" s="12" t="n">
        <v>6130</v>
      </c>
      <c r="B6131" s="12" t="n">
        <v>3230</v>
      </c>
      <c r="C6131" s="12" t="n">
        <v>106</v>
      </c>
      <c r="D6131" s="12" t="n">
        <v>1</v>
      </c>
      <c r="E6131" s="16" t="n">
        <v>1069</v>
      </c>
      <c r="F6131" s="12" t="n">
        <v>10</v>
      </c>
      <c r="G6131" s="12" t="str">
        <f aca="false">INDEX(Products!$C$2:$C$181,MATCH(C6131,Products!$A$2:$A$181,0))</f>
        <v>Beauty</v>
      </c>
      <c r="H6131" s="16" t="n">
        <f aca="false">INDEX(Products!$E$2:$E$181,MATCH(C6131,Products!$A$2:$A$181,0))</f>
        <v>735.88</v>
      </c>
      <c r="I6131" s="12" t="str">
        <f aca="false">INDEX(Orders!$G$2:$G$3525,MATCH(B6131,Orders!$A$2:$A$3525,0))</f>
        <v>Delivered</v>
      </c>
      <c r="J6131" s="16" t="n">
        <f aca="false">D6131*E6131*(1-F6131/100)</f>
        <v>962.1</v>
      </c>
      <c r="K6131" s="16" t="n">
        <f aca="false">D6131*H6131</f>
        <v>735.88</v>
      </c>
      <c r="L6131" s="16" t="n">
        <f aca="false">J6131-K6131</f>
        <v>226.22</v>
      </c>
    </row>
    <row r="6132" customFormat="false" ht="15" hidden="false" customHeight="false" outlineLevel="0" collapsed="false">
      <c r="A6132" s="12" t="n">
        <v>6131</v>
      </c>
      <c r="B6132" s="12" t="n">
        <v>3231</v>
      </c>
      <c r="C6132" s="12" t="n">
        <v>169</v>
      </c>
      <c r="D6132" s="12" t="n">
        <v>1</v>
      </c>
      <c r="E6132" s="16" t="n">
        <v>789</v>
      </c>
      <c r="F6132" s="12" t="n">
        <v>0</v>
      </c>
      <c r="G6132" s="12" t="str">
        <f aca="false">INDEX(Products!$C$2:$C$181,MATCH(C6132,Products!$A$2:$A$181,0))</f>
        <v>Books &amp; Stationery</v>
      </c>
      <c r="H6132" s="16" t="n">
        <f aca="false">INDEX(Products!$E$2:$E$181,MATCH(C6132,Products!$A$2:$A$181,0))</f>
        <v>544.99</v>
      </c>
      <c r="I6132" s="12" t="str">
        <f aca="false">INDEX(Orders!$G$2:$G$3525,MATCH(B6132,Orders!$A$2:$A$3525,0))</f>
        <v>Delivered</v>
      </c>
      <c r="J6132" s="16" t="n">
        <f aca="false">D6132*E6132*(1-F6132/100)</f>
        <v>789</v>
      </c>
      <c r="K6132" s="16" t="n">
        <f aca="false">D6132*H6132</f>
        <v>544.99</v>
      </c>
      <c r="L6132" s="16" t="n">
        <f aca="false">J6132-K6132</f>
        <v>244.01</v>
      </c>
    </row>
    <row r="6133" customFormat="false" ht="15" hidden="false" customHeight="false" outlineLevel="0" collapsed="false">
      <c r="A6133" s="12" t="n">
        <v>6132</v>
      </c>
      <c r="B6133" s="12" t="n">
        <v>3231</v>
      </c>
      <c r="C6133" s="12" t="n">
        <v>25</v>
      </c>
      <c r="D6133" s="12" t="n">
        <v>1</v>
      </c>
      <c r="E6133" s="16" t="n">
        <v>3649</v>
      </c>
      <c r="F6133" s="12" t="n">
        <v>0</v>
      </c>
      <c r="G6133" s="12" t="str">
        <f aca="false">INDEX(Products!$C$2:$C$181,MATCH(C6133,Products!$A$2:$A$181,0))</f>
        <v>Electronics</v>
      </c>
      <c r="H6133" s="16" t="n">
        <f aca="false">INDEX(Products!$E$2:$E$181,MATCH(C6133,Products!$A$2:$A$181,0))</f>
        <v>2141.86</v>
      </c>
      <c r="I6133" s="12" t="str">
        <f aca="false">INDEX(Orders!$G$2:$G$3525,MATCH(B6133,Orders!$A$2:$A$3525,0))</f>
        <v>Delivered</v>
      </c>
      <c r="J6133" s="16" t="n">
        <f aca="false">D6133*E6133*(1-F6133/100)</f>
        <v>3649</v>
      </c>
      <c r="K6133" s="16" t="n">
        <f aca="false">D6133*H6133</f>
        <v>2141.86</v>
      </c>
      <c r="L6133" s="16" t="n">
        <f aca="false">J6133-K6133</f>
        <v>1507.14</v>
      </c>
    </row>
    <row r="6134" customFormat="false" ht="15" hidden="false" customHeight="false" outlineLevel="0" collapsed="false">
      <c r="A6134" s="12" t="n">
        <v>6133</v>
      </c>
      <c r="B6134" s="12" t="n">
        <v>3231</v>
      </c>
      <c r="C6134" s="12" t="n">
        <v>49</v>
      </c>
      <c r="D6134" s="12" t="n">
        <v>1</v>
      </c>
      <c r="E6134" s="16" t="n">
        <v>2809</v>
      </c>
      <c r="F6134" s="12" t="n">
        <v>0</v>
      </c>
      <c r="G6134" s="12" t="str">
        <f aca="false">INDEX(Products!$C$2:$C$181,MATCH(C6134,Products!$A$2:$A$181,0))</f>
        <v>Home &amp; Kitchen</v>
      </c>
      <c r="H6134" s="16" t="n">
        <f aca="false">INDEX(Products!$E$2:$E$181,MATCH(C6134,Products!$A$2:$A$181,0))</f>
        <v>1785.14</v>
      </c>
      <c r="I6134" s="12" t="str">
        <f aca="false">INDEX(Orders!$G$2:$G$3525,MATCH(B6134,Orders!$A$2:$A$3525,0))</f>
        <v>Delivered</v>
      </c>
      <c r="J6134" s="16" t="n">
        <f aca="false">D6134*E6134*(1-F6134/100)</f>
        <v>2809</v>
      </c>
      <c r="K6134" s="16" t="n">
        <f aca="false">D6134*H6134</f>
        <v>1785.14</v>
      </c>
      <c r="L6134" s="16" t="n">
        <f aca="false">J6134-K6134</f>
        <v>1023.86</v>
      </c>
    </row>
    <row r="6135" customFormat="false" ht="15" hidden="false" customHeight="false" outlineLevel="0" collapsed="false">
      <c r="A6135" s="12" t="n">
        <v>6134</v>
      </c>
      <c r="B6135" s="12" t="n">
        <v>3231</v>
      </c>
      <c r="C6135" s="12" t="n">
        <v>108</v>
      </c>
      <c r="D6135" s="12" t="n">
        <v>1</v>
      </c>
      <c r="E6135" s="16" t="n">
        <v>1339</v>
      </c>
      <c r="F6135" s="12" t="n">
        <v>5</v>
      </c>
      <c r="G6135" s="12" t="str">
        <f aca="false">INDEX(Products!$C$2:$C$181,MATCH(C6135,Products!$A$2:$A$181,0))</f>
        <v>Beauty</v>
      </c>
      <c r="H6135" s="16" t="n">
        <f aca="false">INDEX(Products!$E$2:$E$181,MATCH(C6135,Products!$A$2:$A$181,0))</f>
        <v>799.99</v>
      </c>
      <c r="I6135" s="12" t="str">
        <f aca="false">INDEX(Orders!$G$2:$G$3525,MATCH(B6135,Orders!$A$2:$A$3525,0))</f>
        <v>Delivered</v>
      </c>
      <c r="J6135" s="16" t="n">
        <f aca="false">D6135*E6135*(1-F6135/100)</f>
        <v>1272.05</v>
      </c>
      <c r="K6135" s="16" t="n">
        <f aca="false">D6135*H6135</f>
        <v>799.99</v>
      </c>
      <c r="L6135" s="16" t="n">
        <f aca="false">J6135-K6135</f>
        <v>472.06</v>
      </c>
    </row>
    <row r="6136" customFormat="false" ht="15" hidden="false" customHeight="false" outlineLevel="0" collapsed="false">
      <c r="A6136" s="12" t="n">
        <v>6135</v>
      </c>
      <c r="B6136" s="12" t="n">
        <v>3232</v>
      </c>
      <c r="C6136" s="12" t="n">
        <v>92</v>
      </c>
      <c r="D6136" s="12" t="n">
        <v>1</v>
      </c>
      <c r="E6136" s="16" t="n">
        <v>1689</v>
      </c>
      <c r="F6136" s="12" t="n">
        <v>0</v>
      </c>
      <c r="G6136" s="12" t="str">
        <f aca="false">INDEX(Products!$C$2:$C$181,MATCH(C6136,Products!$A$2:$A$181,0))</f>
        <v>Beauty</v>
      </c>
      <c r="H6136" s="16" t="n">
        <f aca="false">INDEX(Products!$E$2:$E$181,MATCH(C6136,Products!$A$2:$A$181,0))</f>
        <v>1225.32</v>
      </c>
      <c r="I6136" s="12" t="str">
        <f aca="false">INDEX(Orders!$G$2:$G$3525,MATCH(B6136,Orders!$A$2:$A$3525,0))</f>
        <v>Delivered</v>
      </c>
      <c r="J6136" s="16" t="n">
        <f aca="false">D6136*E6136*(1-F6136/100)</f>
        <v>1689</v>
      </c>
      <c r="K6136" s="16" t="n">
        <f aca="false">D6136*H6136</f>
        <v>1225.32</v>
      </c>
      <c r="L6136" s="16" t="n">
        <f aca="false">J6136-K6136</f>
        <v>463.68</v>
      </c>
    </row>
    <row r="6137" customFormat="false" ht="15" hidden="false" customHeight="false" outlineLevel="0" collapsed="false">
      <c r="A6137" s="12" t="n">
        <v>6136</v>
      </c>
      <c r="B6137" s="12" t="n">
        <v>3232</v>
      </c>
      <c r="C6137" s="12" t="n">
        <v>122</v>
      </c>
      <c r="D6137" s="12" t="n">
        <v>1</v>
      </c>
      <c r="E6137" s="16" t="n">
        <v>3689</v>
      </c>
      <c r="F6137" s="12" t="n">
        <v>15</v>
      </c>
      <c r="G6137" s="12" t="str">
        <f aca="false">INDEX(Products!$C$2:$C$181,MATCH(C6137,Products!$A$2:$A$181,0))</f>
        <v>Sports &amp; Fitness</v>
      </c>
      <c r="H6137" s="16" t="n">
        <f aca="false">INDEX(Products!$E$2:$E$181,MATCH(C6137,Products!$A$2:$A$181,0))</f>
        <v>2302.05</v>
      </c>
      <c r="I6137" s="12" t="str">
        <f aca="false">INDEX(Orders!$G$2:$G$3525,MATCH(B6137,Orders!$A$2:$A$3525,0))</f>
        <v>Delivered</v>
      </c>
      <c r="J6137" s="16" t="n">
        <f aca="false">D6137*E6137*(1-F6137/100)</f>
        <v>3135.65</v>
      </c>
      <c r="K6137" s="16" t="n">
        <f aca="false">D6137*H6137</f>
        <v>2302.05</v>
      </c>
      <c r="L6137" s="16" t="n">
        <f aca="false">J6137-K6137</f>
        <v>833.6</v>
      </c>
    </row>
    <row r="6138" customFormat="false" ht="15" hidden="false" customHeight="false" outlineLevel="0" collapsed="false">
      <c r="A6138" s="12" t="n">
        <v>6137</v>
      </c>
      <c r="B6138" s="12" t="n">
        <v>3232</v>
      </c>
      <c r="C6138" s="12" t="n">
        <v>5</v>
      </c>
      <c r="D6138" s="12" t="n">
        <v>1</v>
      </c>
      <c r="E6138" s="16" t="n">
        <v>3939</v>
      </c>
      <c r="F6138" s="12" t="n">
        <v>5</v>
      </c>
      <c r="G6138" s="12" t="str">
        <f aca="false">INDEX(Products!$C$2:$C$181,MATCH(C6138,Products!$A$2:$A$181,0))</f>
        <v>Electronics</v>
      </c>
      <c r="H6138" s="16" t="n">
        <f aca="false">INDEX(Products!$E$2:$E$181,MATCH(C6138,Products!$A$2:$A$181,0))</f>
        <v>2724.27</v>
      </c>
      <c r="I6138" s="12" t="str">
        <f aca="false">INDEX(Orders!$G$2:$G$3525,MATCH(B6138,Orders!$A$2:$A$3525,0))</f>
        <v>Delivered</v>
      </c>
      <c r="J6138" s="16" t="n">
        <f aca="false">D6138*E6138*(1-F6138/100)</f>
        <v>3742.05</v>
      </c>
      <c r="K6138" s="16" t="n">
        <f aca="false">D6138*H6138</f>
        <v>2724.27</v>
      </c>
      <c r="L6138" s="16" t="n">
        <f aca="false">J6138-K6138</f>
        <v>1017.78</v>
      </c>
    </row>
    <row r="6139" customFormat="false" ht="15" hidden="false" customHeight="false" outlineLevel="0" collapsed="false">
      <c r="A6139" s="12" t="n">
        <v>6138</v>
      </c>
      <c r="B6139" s="12" t="n">
        <v>3233</v>
      </c>
      <c r="C6139" s="12" t="n">
        <v>137</v>
      </c>
      <c r="D6139" s="12" t="n">
        <v>1</v>
      </c>
      <c r="E6139" s="16" t="n">
        <v>3509</v>
      </c>
      <c r="F6139" s="12" t="n">
        <v>0</v>
      </c>
      <c r="G6139" s="12" t="str">
        <f aca="false">INDEX(Products!$C$2:$C$181,MATCH(C6139,Products!$A$2:$A$181,0))</f>
        <v>Sports &amp; Fitness</v>
      </c>
      <c r="H6139" s="16" t="n">
        <f aca="false">INDEX(Products!$E$2:$E$181,MATCH(C6139,Products!$A$2:$A$181,0))</f>
        <v>2570.86</v>
      </c>
      <c r="I6139" s="12" t="str">
        <f aca="false">INDEX(Orders!$G$2:$G$3525,MATCH(B6139,Orders!$A$2:$A$3525,0))</f>
        <v>Delivered</v>
      </c>
      <c r="J6139" s="16" t="n">
        <f aca="false">D6139*E6139*(1-F6139/100)</f>
        <v>3509</v>
      </c>
      <c r="K6139" s="16" t="n">
        <f aca="false">D6139*H6139</f>
        <v>2570.86</v>
      </c>
      <c r="L6139" s="16" t="n">
        <f aca="false">J6139-K6139</f>
        <v>938.14</v>
      </c>
    </row>
    <row r="6140" customFormat="false" ht="15" hidden="false" customHeight="false" outlineLevel="0" collapsed="false">
      <c r="A6140" s="12" t="n">
        <v>6139</v>
      </c>
      <c r="B6140" s="12" t="n">
        <v>3233</v>
      </c>
      <c r="C6140" s="12" t="n">
        <v>16</v>
      </c>
      <c r="D6140" s="12" t="n">
        <v>1</v>
      </c>
      <c r="E6140" s="16" t="n">
        <v>3969</v>
      </c>
      <c r="F6140" s="12" t="n">
        <v>0</v>
      </c>
      <c r="G6140" s="12" t="str">
        <f aca="false">INDEX(Products!$C$2:$C$181,MATCH(C6140,Products!$A$2:$A$181,0))</f>
        <v>Electronics</v>
      </c>
      <c r="H6140" s="16" t="n">
        <f aca="false">INDEX(Products!$E$2:$E$181,MATCH(C6140,Products!$A$2:$A$181,0))</f>
        <v>2318.31</v>
      </c>
      <c r="I6140" s="12" t="str">
        <f aca="false">INDEX(Orders!$G$2:$G$3525,MATCH(B6140,Orders!$A$2:$A$3525,0))</f>
        <v>Delivered</v>
      </c>
      <c r="J6140" s="16" t="n">
        <f aca="false">D6140*E6140*(1-F6140/100)</f>
        <v>3969</v>
      </c>
      <c r="K6140" s="16" t="n">
        <f aca="false">D6140*H6140</f>
        <v>2318.31</v>
      </c>
      <c r="L6140" s="16" t="n">
        <f aca="false">J6140-K6140</f>
        <v>1650.69</v>
      </c>
    </row>
    <row r="6141" customFormat="false" ht="15" hidden="false" customHeight="false" outlineLevel="0" collapsed="false">
      <c r="A6141" s="12" t="n">
        <v>6140</v>
      </c>
      <c r="B6141" s="12" t="n">
        <v>3233</v>
      </c>
      <c r="C6141" s="12" t="n">
        <v>84</v>
      </c>
      <c r="D6141" s="12" t="n">
        <v>1</v>
      </c>
      <c r="E6141" s="16" t="n">
        <v>1179</v>
      </c>
      <c r="F6141" s="12" t="n">
        <v>5</v>
      </c>
      <c r="G6141" s="12" t="str">
        <f aca="false">INDEX(Products!$C$2:$C$181,MATCH(C6141,Products!$A$2:$A$181,0))</f>
        <v>Fashion</v>
      </c>
      <c r="H6141" s="16" t="n">
        <f aca="false">INDEX(Products!$E$2:$E$181,MATCH(C6141,Products!$A$2:$A$181,0))</f>
        <v>692.43</v>
      </c>
      <c r="I6141" s="12" t="str">
        <f aca="false">INDEX(Orders!$G$2:$G$3525,MATCH(B6141,Orders!$A$2:$A$3525,0))</f>
        <v>Delivered</v>
      </c>
      <c r="J6141" s="16" t="n">
        <f aca="false">D6141*E6141*(1-F6141/100)</f>
        <v>1120.05</v>
      </c>
      <c r="K6141" s="16" t="n">
        <f aca="false">D6141*H6141</f>
        <v>692.43</v>
      </c>
      <c r="L6141" s="16" t="n">
        <f aca="false">J6141-K6141</f>
        <v>427.62</v>
      </c>
    </row>
    <row r="6142" customFormat="false" ht="15" hidden="false" customHeight="false" outlineLevel="0" collapsed="false">
      <c r="A6142" s="12" t="n">
        <v>6141</v>
      </c>
      <c r="B6142" s="12" t="n">
        <v>3233</v>
      </c>
      <c r="C6142" s="12" t="n">
        <v>87</v>
      </c>
      <c r="D6142" s="12" t="n">
        <v>1</v>
      </c>
      <c r="E6142" s="16" t="n">
        <v>1689</v>
      </c>
      <c r="F6142" s="12" t="n">
        <v>10</v>
      </c>
      <c r="G6142" s="12" t="str">
        <f aca="false">INDEX(Products!$C$2:$C$181,MATCH(C6142,Products!$A$2:$A$181,0))</f>
        <v>Fashion</v>
      </c>
      <c r="H6142" s="16" t="n">
        <f aca="false">INDEX(Products!$E$2:$E$181,MATCH(C6142,Products!$A$2:$A$181,0))</f>
        <v>1005.46</v>
      </c>
      <c r="I6142" s="12" t="str">
        <f aca="false">INDEX(Orders!$G$2:$G$3525,MATCH(B6142,Orders!$A$2:$A$3525,0))</f>
        <v>Delivered</v>
      </c>
      <c r="J6142" s="16" t="n">
        <f aca="false">D6142*E6142*(1-F6142/100)</f>
        <v>1520.1</v>
      </c>
      <c r="K6142" s="16" t="n">
        <f aca="false">D6142*H6142</f>
        <v>1005.46</v>
      </c>
      <c r="L6142" s="16" t="n">
        <f aca="false">J6142-K6142</f>
        <v>514.64</v>
      </c>
    </row>
    <row r="6143" customFormat="false" ht="15" hidden="false" customHeight="false" outlineLevel="0" collapsed="false">
      <c r="A6143" s="12" t="n">
        <v>6142</v>
      </c>
      <c r="B6143" s="12" t="n">
        <v>3234</v>
      </c>
      <c r="C6143" s="12" t="n">
        <v>44</v>
      </c>
      <c r="D6143" s="12" t="n">
        <v>1</v>
      </c>
      <c r="E6143" s="16" t="n">
        <v>3769</v>
      </c>
      <c r="F6143" s="12" t="n">
        <v>0</v>
      </c>
      <c r="G6143" s="12" t="str">
        <f aca="false">INDEX(Products!$C$2:$C$181,MATCH(C6143,Products!$A$2:$A$181,0))</f>
        <v>Home &amp; Kitchen</v>
      </c>
      <c r="H6143" s="16" t="n">
        <f aca="false">INDEX(Products!$E$2:$E$181,MATCH(C6143,Products!$A$2:$A$181,0))</f>
        <v>2553.54</v>
      </c>
      <c r="I6143" s="12" t="str">
        <f aca="false">INDEX(Orders!$G$2:$G$3525,MATCH(B6143,Orders!$A$2:$A$3525,0))</f>
        <v>Delivered</v>
      </c>
      <c r="J6143" s="16" t="n">
        <f aca="false">D6143*E6143*(1-F6143/100)</f>
        <v>3769</v>
      </c>
      <c r="K6143" s="16" t="n">
        <f aca="false">D6143*H6143</f>
        <v>2553.54</v>
      </c>
      <c r="L6143" s="16" t="n">
        <f aca="false">J6143-K6143</f>
        <v>1215.46</v>
      </c>
    </row>
    <row r="6144" customFormat="false" ht="15" hidden="false" customHeight="false" outlineLevel="0" collapsed="false">
      <c r="A6144" s="12" t="n">
        <v>6143</v>
      </c>
      <c r="B6144" s="12" t="n">
        <v>3235</v>
      </c>
      <c r="C6144" s="12" t="n">
        <v>80</v>
      </c>
      <c r="D6144" s="12" t="n">
        <v>1</v>
      </c>
      <c r="E6144" s="16" t="n">
        <v>949</v>
      </c>
      <c r="F6144" s="12" t="n">
        <v>0</v>
      </c>
      <c r="G6144" s="12" t="str">
        <f aca="false">INDEX(Products!$C$2:$C$181,MATCH(C6144,Products!$A$2:$A$181,0))</f>
        <v>Fashion</v>
      </c>
      <c r="H6144" s="16" t="n">
        <f aca="false">INDEX(Products!$E$2:$E$181,MATCH(C6144,Products!$A$2:$A$181,0))</f>
        <v>660.17</v>
      </c>
      <c r="I6144" s="12" t="str">
        <f aca="false">INDEX(Orders!$G$2:$G$3525,MATCH(B6144,Orders!$A$2:$A$3525,0))</f>
        <v>Delivered</v>
      </c>
      <c r="J6144" s="16" t="n">
        <f aca="false">D6144*E6144*(1-F6144/100)</f>
        <v>949</v>
      </c>
      <c r="K6144" s="16" t="n">
        <f aca="false">D6144*H6144</f>
        <v>660.17</v>
      </c>
      <c r="L6144" s="16" t="n">
        <f aca="false">J6144-K6144</f>
        <v>288.83</v>
      </c>
    </row>
    <row r="6145" customFormat="false" ht="15" hidden="false" customHeight="false" outlineLevel="0" collapsed="false">
      <c r="A6145" s="12" t="n">
        <v>6144</v>
      </c>
      <c r="B6145" s="12" t="n">
        <v>3235</v>
      </c>
      <c r="C6145" s="12" t="n">
        <v>19</v>
      </c>
      <c r="D6145" s="12" t="n">
        <v>1</v>
      </c>
      <c r="E6145" s="16" t="n">
        <v>2389</v>
      </c>
      <c r="F6145" s="12" t="n">
        <v>10</v>
      </c>
      <c r="G6145" s="12" t="str">
        <f aca="false">INDEX(Products!$C$2:$C$181,MATCH(C6145,Products!$A$2:$A$181,0))</f>
        <v>Electronics</v>
      </c>
      <c r="H6145" s="16" t="n">
        <f aca="false">INDEX(Products!$E$2:$E$181,MATCH(C6145,Products!$A$2:$A$181,0))</f>
        <v>1360.62</v>
      </c>
      <c r="I6145" s="12" t="str">
        <f aca="false">INDEX(Orders!$G$2:$G$3525,MATCH(B6145,Orders!$A$2:$A$3525,0))</f>
        <v>Delivered</v>
      </c>
      <c r="J6145" s="16" t="n">
        <f aca="false">D6145*E6145*(1-F6145/100)</f>
        <v>2150.1</v>
      </c>
      <c r="K6145" s="16" t="n">
        <f aca="false">D6145*H6145</f>
        <v>1360.62</v>
      </c>
      <c r="L6145" s="16" t="n">
        <f aca="false">J6145-K6145</f>
        <v>789.48</v>
      </c>
    </row>
    <row r="6146" customFormat="false" ht="15" hidden="false" customHeight="false" outlineLevel="0" collapsed="false">
      <c r="A6146" s="12" t="n">
        <v>6145</v>
      </c>
      <c r="B6146" s="12" t="n">
        <v>3236</v>
      </c>
      <c r="C6146" s="12" t="n">
        <v>129</v>
      </c>
      <c r="D6146" s="12" t="n">
        <v>1</v>
      </c>
      <c r="E6146" s="16" t="n">
        <v>3769</v>
      </c>
      <c r="F6146" s="12" t="n">
        <v>5</v>
      </c>
      <c r="G6146" s="12" t="str">
        <f aca="false">INDEX(Products!$C$2:$C$181,MATCH(C6146,Products!$A$2:$A$181,0))</f>
        <v>Sports &amp; Fitness</v>
      </c>
      <c r="H6146" s="16" t="n">
        <f aca="false">INDEX(Products!$E$2:$E$181,MATCH(C6146,Products!$A$2:$A$181,0))</f>
        <v>2597.62</v>
      </c>
      <c r="I6146" s="12" t="str">
        <f aca="false">INDEX(Orders!$G$2:$G$3525,MATCH(B6146,Orders!$A$2:$A$3525,0))</f>
        <v>Delivered</v>
      </c>
      <c r="J6146" s="16" t="n">
        <f aca="false">D6146*E6146*(1-F6146/100)</f>
        <v>3580.55</v>
      </c>
      <c r="K6146" s="16" t="n">
        <f aca="false">D6146*H6146</f>
        <v>2597.62</v>
      </c>
      <c r="L6146" s="16" t="n">
        <f aca="false">J6146-K6146</f>
        <v>982.93</v>
      </c>
    </row>
    <row r="6147" customFormat="false" ht="15" hidden="false" customHeight="false" outlineLevel="0" collapsed="false">
      <c r="A6147" s="12" t="n">
        <v>6146</v>
      </c>
      <c r="B6147" s="12" t="n">
        <v>3236</v>
      </c>
      <c r="C6147" s="12" t="n">
        <v>40</v>
      </c>
      <c r="D6147" s="12" t="n">
        <v>1</v>
      </c>
      <c r="E6147" s="16" t="n">
        <v>2059</v>
      </c>
      <c r="F6147" s="12" t="n">
        <v>0</v>
      </c>
      <c r="G6147" s="12" t="str">
        <f aca="false">INDEX(Products!$C$2:$C$181,MATCH(C6147,Products!$A$2:$A$181,0))</f>
        <v>Home &amp; Kitchen</v>
      </c>
      <c r="H6147" s="16" t="n">
        <f aca="false">INDEX(Products!$E$2:$E$181,MATCH(C6147,Products!$A$2:$A$181,0))</f>
        <v>1180.16</v>
      </c>
      <c r="I6147" s="12" t="str">
        <f aca="false">INDEX(Orders!$G$2:$G$3525,MATCH(B6147,Orders!$A$2:$A$3525,0))</f>
        <v>Delivered</v>
      </c>
      <c r="J6147" s="16" t="n">
        <f aca="false">D6147*E6147*(1-F6147/100)</f>
        <v>2059</v>
      </c>
      <c r="K6147" s="16" t="n">
        <f aca="false">D6147*H6147</f>
        <v>1180.16</v>
      </c>
      <c r="L6147" s="16" t="n">
        <f aca="false">J6147-K6147</f>
        <v>878.84</v>
      </c>
    </row>
    <row r="6148" customFormat="false" ht="15" hidden="false" customHeight="false" outlineLevel="0" collapsed="false">
      <c r="A6148" s="12" t="n">
        <v>6147</v>
      </c>
      <c r="B6148" s="12" t="n">
        <v>3236</v>
      </c>
      <c r="C6148" s="12" t="n">
        <v>38</v>
      </c>
      <c r="D6148" s="12" t="n">
        <v>1</v>
      </c>
      <c r="E6148" s="16" t="n">
        <v>3659</v>
      </c>
      <c r="F6148" s="12" t="n">
        <v>20</v>
      </c>
      <c r="G6148" s="12" t="str">
        <f aca="false">INDEX(Products!$C$2:$C$181,MATCH(C6148,Products!$A$2:$A$181,0))</f>
        <v>Home &amp; Kitchen</v>
      </c>
      <c r="H6148" s="16" t="n">
        <f aca="false">INDEX(Products!$E$2:$E$181,MATCH(C6148,Products!$A$2:$A$181,0))</f>
        <v>2545.94</v>
      </c>
      <c r="I6148" s="12" t="str">
        <f aca="false">INDEX(Orders!$G$2:$G$3525,MATCH(B6148,Orders!$A$2:$A$3525,0))</f>
        <v>Delivered</v>
      </c>
      <c r="J6148" s="16" t="n">
        <f aca="false">D6148*E6148*(1-F6148/100)</f>
        <v>2927.2</v>
      </c>
      <c r="K6148" s="16" t="n">
        <f aca="false">D6148*H6148</f>
        <v>2545.94</v>
      </c>
      <c r="L6148" s="16" t="n">
        <f aca="false">J6148-K6148</f>
        <v>381.26</v>
      </c>
    </row>
    <row r="6149" customFormat="false" ht="15" hidden="false" customHeight="false" outlineLevel="0" collapsed="false">
      <c r="A6149" s="12" t="n">
        <v>6148</v>
      </c>
      <c r="B6149" s="12" t="n">
        <v>3236</v>
      </c>
      <c r="C6149" s="12" t="n">
        <v>70</v>
      </c>
      <c r="D6149" s="12" t="n">
        <v>1</v>
      </c>
      <c r="E6149" s="16" t="n">
        <v>1289</v>
      </c>
      <c r="F6149" s="12" t="n">
        <v>5</v>
      </c>
      <c r="G6149" s="12" t="str">
        <f aca="false">INDEX(Products!$C$2:$C$181,MATCH(C6149,Products!$A$2:$A$181,0))</f>
        <v>Fashion</v>
      </c>
      <c r="H6149" s="16" t="n">
        <f aca="false">INDEX(Products!$E$2:$E$181,MATCH(C6149,Products!$A$2:$A$181,0))</f>
        <v>959.48</v>
      </c>
      <c r="I6149" s="12" t="str">
        <f aca="false">INDEX(Orders!$G$2:$G$3525,MATCH(B6149,Orders!$A$2:$A$3525,0))</f>
        <v>Delivered</v>
      </c>
      <c r="J6149" s="16" t="n">
        <f aca="false">D6149*E6149*(1-F6149/100)</f>
        <v>1224.55</v>
      </c>
      <c r="K6149" s="16" t="n">
        <f aca="false">D6149*H6149</f>
        <v>959.48</v>
      </c>
      <c r="L6149" s="16" t="n">
        <f aca="false">J6149-K6149</f>
        <v>265.07</v>
      </c>
    </row>
    <row r="6150" customFormat="false" ht="15" hidden="false" customHeight="false" outlineLevel="0" collapsed="false">
      <c r="A6150" s="12" t="n">
        <v>6149</v>
      </c>
      <c r="B6150" s="12" t="n">
        <v>3237</v>
      </c>
      <c r="C6150" s="12" t="n">
        <v>52</v>
      </c>
      <c r="D6150" s="12" t="n">
        <v>1</v>
      </c>
      <c r="E6150" s="16" t="n">
        <v>1859</v>
      </c>
      <c r="F6150" s="12" t="n">
        <v>0</v>
      </c>
      <c r="G6150" s="12" t="str">
        <f aca="false">INDEX(Products!$C$2:$C$181,MATCH(C6150,Products!$A$2:$A$181,0))</f>
        <v>Home &amp; Kitchen</v>
      </c>
      <c r="H6150" s="16" t="n">
        <f aca="false">INDEX(Products!$E$2:$E$181,MATCH(C6150,Products!$A$2:$A$181,0))</f>
        <v>1211.54</v>
      </c>
      <c r="I6150" s="12" t="str">
        <f aca="false">INDEX(Orders!$G$2:$G$3525,MATCH(B6150,Orders!$A$2:$A$3525,0))</f>
        <v>Cancelled</v>
      </c>
      <c r="J6150" s="16" t="n">
        <f aca="false">D6150*E6150*(1-F6150/100)</f>
        <v>1859</v>
      </c>
      <c r="K6150" s="16" t="n">
        <f aca="false">D6150*H6150</f>
        <v>1211.54</v>
      </c>
      <c r="L6150" s="16" t="n">
        <f aca="false">J6150-K6150</f>
        <v>647.46</v>
      </c>
    </row>
    <row r="6151" customFormat="false" ht="15" hidden="false" customHeight="false" outlineLevel="0" collapsed="false">
      <c r="A6151" s="12" t="n">
        <v>6150</v>
      </c>
      <c r="B6151" s="12" t="n">
        <v>3238</v>
      </c>
      <c r="C6151" s="12" t="n">
        <v>148</v>
      </c>
      <c r="D6151" s="12" t="n">
        <v>1</v>
      </c>
      <c r="E6151" s="16" t="n">
        <v>739</v>
      </c>
      <c r="F6151" s="12" t="n">
        <v>0</v>
      </c>
      <c r="G6151" s="12" t="str">
        <f aca="false">INDEX(Products!$C$2:$C$181,MATCH(C6151,Products!$A$2:$A$181,0))</f>
        <v>Sports &amp; Fitness</v>
      </c>
      <c r="H6151" s="16" t="n">
        <f aca="false">INDEX(Products!$E$2:$E$181,MATCH(C6151,Products!$A$2:$A$181,0))</f>
        <v>483.64</v>
      </c>
      <c r="I6151" s="12" t="str">
        <f aca="false">INDEX(Orders!$G$2:$G$3525,MATCH(B6151,Orders!$A$2:$A$3525,0))</f>
        <v>Delivered</v>
      </c>
      <c r="J6151" s="16" t="n">
        <f aca="false">D6151*E6151*(1-F6151/100)</f>
        <v>739</v>
      </c>
      <c r="K6151" s="16" t="n">
        <f aca="false">D6151*H6151</f>
        <v>483.64</v>
      </c>
      <c r="L6151" s="16" t="n">
        <f aca="false">J6151-K6151</f>
        <v>255.36</v>
      </c>
    </row>
    <row r="6152" customFormat="false" ht="15" hidden="false" customHeight="false" outlineLevel="0" collapsed="false">
      <c r="A6152" s="12" t="n">
        <v>6151</v>
      </c>
      <c r="B6152" s="12" t="n">
        <v>3239</v>
      </c>
      <c r="C6152" s="12" t="n">
        <v>114</v>
      </c>
      <c r="D6152" s="12" t="n">
        <v>1</v>
      </c>
      <c r="E6152" s="16" t="n">
        <v>1769</v>
      </c>
      <c r="F6152" s="12" t="n">
        <v>0</v>
      </c>
      <c r="G6152" s="12" t="str">
        <f aca="false">INDEX(Products!$C$2:$C$181,MATCH(C6152,Products!$A$2:$A$181,0))</f>
        <v>Beauty</v>
      </c>
      <c r="H6152" s="16" t="n">
        <f aca="false">INDEX(Products!$E$2:$E$181,MATCH(C6152,Products!$A$2:$A$181,0))</f>
        <v>1112.03</v>
      </c>
      <c r="I6152" s="12" t="str">
        <f aca="false">INDEX(Orders!$G$2:$G$3525,MATCH(B6152,Orders!$A$2:$A$3525,0))</f>
        <v>Delivered</v>
      </c>
      <c r="J6152" s="16" t="n">
        <f aca="false">D6152*E6152*(1-F6152/100)</f>
        <v>1769</v>
      </c>
      <c r="K6152" s="16" t="n">
        <f aca="false">D6152*H6152</f>
        <v>1112.03</v>
      </c>
      <c r="L6152" s="16" t="n">
        <f aca="false">J6152-K6152</f>
        <v>656.97</v>
      </c>
    </row>
    <row r="6153" customFormat="false" ht="15" hidden="false" customHeight="false" outlineLevel="0" collapsed="false">
      <c r="A6153" s="12" t="n">
        <v>6152</v>
      </c>
      <c r="B6153" s="12" t="n">
        <v>3239</v>
      </c>
      <c r="C6153" s="12" t="n">
        <v>49</v>
      </c>
      <c r="D6153" s="12" t="n">
        <v>1</v>
      </c>
      <c r="E6153" s="16" t="n">
        <v>2809</v>
      </c>
      <c r="F6153" s="12" t="n">
        <v>0</v>
      </c>
      <c r="G6153" s="12" t="str">
        <f aca="false">INDEX(Products!$C$2:$C$181,MATCH(C6153,Products!$A$2:$A$181,0))</f>
        <v>Home &amp; Kitchen</v>
      </c>
      <c r="H6153" s="16" t="n">
        <f aca="false">INDEX(Products!$E$2:$E$181,MATCH(C6153,Products!$A$2:$A$181,0))</f>
        <v>1785.14</v>
      </c>
      <c r="I6153" s="12" t="str">
        <f aca="false">INDEX(Orders!$G$2:$G$3525,MATCH(B6153,Orders!$A$2:$A$3525,0))</f>
        <v>Delivered</v>
      </c>
      <c r="J6153" s="16" t="n">
        <f aca="false">D6153*E6153*(1-F6153/100)</f>
        <v>2809</v>
      </c>
      <c r="K6153" s="16" t="n">
        <f aca="false">D6153*H6153</f>
        <v>1785.14</v>
      </c>
      <c r="L6153" s="16" t="n">
        <f aca="false">J6153-K6153</f>
        <v>1023.86</v>
      </c>
    </row>
    <row r="6154" customFormat="false" ht="15" hidden="false" customHeight="false" outlineLevel="0" collapsed="false">
      <c r="A6154" s="12" t="n">
        <v>6153</v>
      </c>
      <c r="B6154" s="12" t="n">
        <v>3239</v>
      </c>
      <c r="C6154" s="12" t="n">
        <v>106</v>
      </c>
      <c r="D6154" s="12" t="n">
        <v>1</v>
      </c>
      <c r="E6154" s="16" t="n">
        <v>1069</v>
      </c>
      <c r="F6154" s="12" t="n">
        <v>5</v>
      </c>
      <c r="G6154" s="12" t="str">
        <f aca="false">INDEX(Products!$C$2:$C$181,MATCH(C6154,Products!$A$2:$A$181,0))</f>
        <v>Beauty</v>
      </c>
      <c r="H6154" s="16" t="n">
        <f aca="false">INDEX(Products!$E$2:$E$181,MATCH(C6154,Products!$A$2:$A$181,0))</f>
        <v>735.88</v>
      </c>
      <c r="I6154" s="12" t="str">
        <f aca="false">INDEX(Orders!$G$2:$G$3525,MATCH(B6154,Orders!$A$2:$A$3525,0))</f>
        <v>Delivered</v>
      </c>
      <c r="J6154" s="16" t="n">
        <f aca="false">D6154*E6154*(1-F6154/100)</f>
        <v>1015.55</v>
      </c>
      <c r="K6154" s="16" t="n">
        <f aca="false">D6154*H6154</f>
        <v>735.88</v>
      </c>
      <c r="L6154" s="16" t="n">
        <f aca="false">J6154-K6154</f>
        <v>279.67</v>
      </c>
    </row>
    <row r="6155" customFormat="false" ht="15" hidden="false" customHeight="false" outlineLevel="0" collapsed="false">
      <c r="A6155" s="12" t="n">
        <v>6154</v>
      </c>
      <c r="B6155" s="12" t="n">
        <v>3240</v>
      </c>
      <c r="C6155" s="12" t="n">
        <v>68</v>
      </c>
      <c r="D6155" s="12" t="n">
        <v>1</v>
      </c>
      <c r="E6155" s="16" t="n">
        <v>2859</v>
      </c>
      <c r="F6155" s="12" t="n">
        <v>10</v>
      </c>
      <c r="G6155" s="12" t="str">
        <f aca="false">INDEX(Products!$C$2:$C$181,MATCH(C6155,Products!$A$2:$A$181,0))</f>
        <v>Fashion</v>
      </c>
      <c r="H6155" s="16" t="n">
        <f aca="false">INDEX(Products!$E$2:$E$181,MATCH(C6155,Products!$A$2:$A$181,0))</f>
        <v>1757.26</v>
      </c>
      <c r="I6155" s="12" t="str">
        <f aca="false">INDEX(Orders!$G$2:$G$3525,MATCH(B6155,Orders!$A$2:$A$3525,0))</f>
        <v>Returned</v>
      </c>
      <c r="J6155" s="16" t="n">
        <f aca="false">D6155*E6155*(1-F6155/100)</f>
        <v>2573.1</v>
      </c>
      <c r="K6155" s="16" t="n">
        <f aca="false">D6155*H6155</f>
        <v>1757.26</v>
      </c>
      <c r="L6155" s="16" t="n">
        <f aca="false">J6155-K6155</f>
        <v>815.84</v>
      </c>
    </row>
    <row r="6156" customFormat="false" ht="15" hidden="false" customHeight="false" outlineLevel="0" collapsed="false">
      <c r="A6156" s="12" t="n">
        <v>6155</v>
      </c>
      <c r="B6156" s="12" t="n">
        <v>3240</v>
      </c>
      <c r="C6156" s="12" t="n">
        <v>116</v>
      </c>
      <c r="D6156" s="12" t="n">
        <v>2</v>
      </c>
      <c r="E6156" s="16" t="n">
        <v>1469</v>
      </c>
      <c r="F6156" s="12" t="n">
        <v>0</v>
      </c>
      <c r="G6156" s="12" t="str">
        <f aca="false">INDEX(Products!$C$2:$C$181,MATCH(C6156,Products!$A$2:$A$181,0))</f>
        <v>Beauty</v>
      </c>
      <c r="H6156" s="16" t="n">
        <f aca="false">INDEX(Products!$E$2:$E$181,MATCH(C6156,Products!$A$2:$A$181,0))</f>
        <v>955.62</v>
      </c>
      <c r="I6156" s="12" t="str">
        <f aca="false">INDEX(Orders!$G$2:$G$3525,MATCH(B6156,Orders!$A$2:$A$3525,0))</f>
        <v>Returned</v>
      </c>
      <c r="J6156" s="16" t="n">
        <f aca="false">D6156*E6156*(1-F6156/100)</f>
        <v>2938</v>
      </c>
      <c r="K6156" s="16" t="n">
        <f aca="false">D6156*H6156</f>
        <v>1911.24</v>
      </c>
      <c r="L6156" s="16" t="n">
        <f aca="false">J6156-K6156</f>
        <v>1026.76</v>
      </c>
    </row>
    <row r="6157" customFormat="false" ht="15" hidden="false" customHeight="false" outlineLevel="0" collapsed="false">
      <c r="A6157" s="12" t="n">
        <v>6156</v>
      </c>
      <c r="B6157" s="12" t="n">
        <v>3240</v>
      </c>
      <c r="C6157" s="12" t="n">
        <v>98</v>
      </c>
      <c r="D6157" s="12" t="n">
        <v>1</v>
      </c>
      <c r="E6157" s="16" t="n">
        <v>719</v>
      </c>
      <c r="F6157" s="12" t="n">
        <v>5</v>
      </c>
      <c r="G6157" s="12" t="str">
        <f aca="false">INDEX(Products!$C$2:$C$181,MATCH(C6157,Products!$A$2:$A$181,0))</f>
        <v>Beauty</v>
      </c>
      <c r="H6157" s="16" t="n">
        <f aca="false">INDEX(Products!$E$2:$E$181,MATCH(C6157,Products!$A$2:$A$181,0))</f>
        <v>445.67</v>
      </c>
      <c r="I6157" s="12" t="str">
        <f aca="false">INDEX(Orders!$G$2:$G$3525,MATCH(B6157,Orders!$A$2:$A$3525,0))</f>
        <v>Returned</v>
      </c>
      <c r="J6157" s="16" t="n">
        <f aca="false">D6157*E6157*(1-F6157/100)</f>
        <v>683.05</v>
      </c>
      <c r="K6157" s="16" t="n">
        <f aca="false">D6157*H6157</f>
        <v>445.67</v>
      </c>
      <c r="L6157" s="16" t="n">
        <f aca="false">J6157-K6157</f>
        <v>237.38</v>
      </c>
    </row>
    <row r="6158" customFormat="false" ht="15" hidden="false" customHeight="false" outlineLevel="0" collapsed="false">
      <c r="A6158" s="12" t="n">
        <v>6157</v>
      </c>
      <c r="B6158" s="12" t="n">
        <v>3240</v>
      </c>
      <c r="C6158" s="12" t="n">
        <v>112</v>
      </c>
      <c r="D6158" s="12" t="n">
        <v>1</v>
      </c>
      <c r="E6158" s="16" t="n">
        <v>309</v>
      </c>
      <c r="F6158" s="12" t="n">
        <v>0</v>
      </c>
      <c r="G6158" s="12" t="str">
        <f aca="false">INDEX(Products!$C$2:$C$181,MATCH(C6158,Products!$A$2:$A$181,0))</f>
        <v>Beauty</v>
      </c>
      <c r="H6158" s="16" t="n">
        <f aca="false">INDEX(Products!$E$2:$E$181,MATCH(C6158,Products!$A$2:$A$181,0))</f>
        <v>192.67</v>
      </c>
      <c r="I6158" s="12" t="str">
        <f aca="false">INDEX(Orders!$G$2:$G$3525,MATCH(B6158,Orders!$A$2:$A$3525,0))</f>
        <v>Returned</v>
      </c>
      <c r="J6158" s="16" t="n">
        <f aca="false">D6158*E6158*(1-F6158/100)</f>
        <v>309</v>
      </c>
      <c r="K6158" s="16" t="n">
        <f aca="false">D6158*H6158</f>
        <v>192.67</v>
      </c>
      <c r="L6158" s="16" t="n">
        <f aca="false">J6158-K6158</f>
        <v>116.33</v>
      </c>
    </row>
    <row r="6159" customFormat="false" ht="15" hidden="false" customHeight="false" outlineLevel="0" collapsed="false">
      <c r="A6159" s="12" t="n">
        <v>6158</v>
      </c>
      <c r="B6159" s="12" t="n">
        <v>3241</v>
      </c>
      <c r="C6159" s="12" t="n">
        <v>162</v>
      </c>
      <c r="D6159" s="12" t="n">
        <v>1</v>
      </c>
      <c r="E6159" s="16" t="n">
        <v>639</v>
      </c>
      <c r="F6159" s="12" t="n">
        <v>0</v>
      </c>
      <c r="G6159" s="12" t="str">
        <f aca="false">INDEX(Products!$C$2:$C$181,MATCH(C6159,Products!$A$2:$A$181,0))</f>
        <v>Books &amp; Stationery</v>
      </c>
      <c r="H6159" s="16" t="n">
        <f aca="false">INDEX(Products!$E$2:$E$181,MATCH(C6159,Products!$A$2:$A$181,0))</f>
        <v>387.23</v>
      </c>
      <c r="I6159" s="12" t="str">
        <f aca="false">INDEX(Orders!$G$2:$G$3525,MATCH(B6159,Orders!$A$2:$A$3525,0))</f>
        <v>Delivered</v>
      </c>
      <c r="J6159" s="16" t="n">
        <f aca="false">D6159*E6159*(1-F6159/100)</f>
        <v>639</v>
      </c>
      <c r="K6159" s="16" t="n">
        <f aca="false">D6159*H6159</f>
        <v>387.23</v>
      </c>
      <c r="L6159" s="16" t="n">
        <f aca="false">J6159-K6159</f>
        <v>251.77</v>
      </c>
    </row>
    <row r="6160" customFormat="false" ht="15" hidden="false" customHeight="false" outlineLevel="0" collapsed="false">
      <c r="A6160" s="12" t="n">
        <v>6159</v>
      </c>
      <c r="B6160" s="12" t="n">
        <v>3241</v>
      </c>
      <c r="C6160" s="12" t="n">
        <v>99</v>
      </c>
      <c r="D6160" s="12" t="n">
        <v>3</v>
      </c>
      <c r="E6160" s="16" t="n">
        <v>1359</v>
      </c>
      <c r="F6160" s="12" t="n">
        <v>0</v>
      </c>
      <c r="G6160" s="12" t="str">
        <f aca="false">INDEX(Products!$C$2:$C$181,MATCH(C6160,Products!$A$2:$A$181,0))</f>
        <v>Beauty</v>
      </c>
      <c r="H6160" s="16" t="n">
        <f aca="false">INDEX(Products!$E$2:$E$181,MATCH(C6160,Products!$A$2:$A$181,0))</f>
        <v>991.28</v>
      </c>
      <c r="I6160" s="12" t="str">
        <f aca="false">INDEX(Orders!$G$2:$G$3525,MATCH(B6160,Orders!$A$2:$A$3525,0))</f>
        <v>Delivered</v>
      </c>
      <c r="J6160" s="16" t="n">
        <f aca="false">D6160*E6160*(1-F6160/100)</f>
        <v>4077</v>
      </c>
      <c r="K6160" s="16" t="n">
        <f aca="false">D6160*H6160</f>
        <v>2973.84</v>
      </c>
      <c r="L6160" s="16" t="n">
        <f aca="false">J6160-K6160</f>
        <v>1103.16</v>
      </c>
    </row>
    <row r="6161" customFormat="false" ht="15" hidden="false" customHeight="false" outlineLevel="0" collapsed="false">
      <c r="A6161" s="12" t="n">
        <v>6160</v>
      </c>
      <c r="B6161" s="12" t="n">
        <v>3241</v>
      </c>
      <c r="C6161" s="12" t="n">
        <v>1</v>
      </c>
      <c r="D6161" s="12" t="n">
        <v>1</v>
      </c>
      <c r="E6161" s="16" t="n">
        <v>2759</v>
      </c>
      <c r="F6161" s="12" t="n">
        <v>0</v>
      </c>
      <c r="G6161" s="12" t="str">
        <f aca="false">INDEX(Products!$C$2:$C$181,MATCH(C6161,Products!$A$2:$A$181,0))</f>
        <v>Electronics</v>
      </c>
      <c r="H6161" s="16" t="n">
        <f aca="false">INDEX(Products!$E$2:$E$181,MATCH(C6161,Products!$A$2:$A$181,0))</f>
        <v>2042.05</v>
      </c>
      <c r="I6161" s="12" t="str">
        <f aca="false">INDEX(Orders!$G$2:$G$3525,MATCH(B6161,Orders!$A$2:$A$3525,0))</f>
        <v>Delivered</v>
      </c>
      <c r="J6161" s="16" t="n">
        <f aca="false">D6161*E6161*(1-F6161/100)</f>
        <v>2759</v>
      </c>
      <c r="K6161" s="16" t="n">
        <f aca="false">D6161*H6161</f>
        <v>2042.05</v>
      </c>
      <c r="L6161" s="16" t="n">
        <f aca="false">J6161-K6161</f>
        <v>716.95</v>
      </c>
    </row>
    <row r="6162" customFormat="false" ht="15" hidden="false" customHeight="false" outlineLevel="0" collapsed="false">
      <c r="A6162" s="12" t="n">
        <v>6161</v>
      </c>
      <c r="B6162" s="12" t="n">
        <v>3242</v>
      </c>
      <c r="C6162" s="12" t="n">
        <v>8</v>
      </c>
      <c r="D6162" s="12" t="n">
        <v>1</v>
      </c>
      <c r="E6162" s="16" t="n">
        <v>1759</v>
      </c>
      <c r="F6162" s="12" t="n">
        <v>0</v>
      </c>
      <c r="G6162" s="12" t="str">
        <f aca="false">INDEX(Products!$C$2:$C$181,MATCH(C6162,Products!$A$2:$A$181,0))</f>
        <v>Electronics</v>
      </c>
      <c r="H6162" s="16" t="n">
        <f aca="false">INDEX(Products!$E$2:$E$181,MATCH(C6162,Products!$A$2:$A$181,0))</f>
        <v>1031.97</v>
      </c>
      <c r="I6162" s="12" t="str">
        <f aca="false">INDEX(Orders!$G$2:$G$3525,MATCH(B6162,Orders!$A$2:$A$3525,0))</f>
        <v>Delivered</v>
      </c>
      <c r="J6162" s="16" t="n">
        <f aca="false">D6162*E6162*(1-F6162/100)</f>
        <v>1759</v>
      </c>
      <c r="K6162" s="16" t="n">
        <f aca="false">D6162*H6162</f>
        <v>1031.97</v>
      </c>
      <c r="L6162" s="16" t="n">
        <f aca="false">J6162-K6162</f>
        <v>727.03</v>
      </c>
    </row>
    <row r="6163" customFormat="false" ht="15" hidden="false" customHeight="false" outlineLevel="0" collapsed="false">
      <c r="A6163" s="12" t="n">
        <v>6162</v>
      </c>
      <c r="B6163" s="12" t="n">
        <v>3242</v>
      </c>
      <c r="C6163" s="12" t="n">
        <v>46</v>
      </c>
      <c r="D6163" s="12" t="n">
        <v>1</v>
      </c>
      <c r="E6163" s="16" t="n">
        <v>959</v>
      </c>
      <c r="F6163" s="12" t="n">
        <v>5</v>
      </c>
      <c r="G6163" s="12" t="str">
        <f aca="false">INDEX(Products!$C$2:$C$181,MATCH(C6163,Products!$A$2:$A$181,0))</f>
        <v>Home &amp; Kitchen</v>
      </c>
      <c r="H6163" s="16" t="n">
        <f aca="false">INDEX(Products!$E$2:$E$181,MATCH(C6163,Products!$A$2:$A$181,0))</f>
        <v>664.25</v>
      </c>
      <c r="I6163" s="12" t="str">
        <f aca="false">INDEX(Orders!$G$2:$G$3525,MATCH(B6163,Orders!$A$2:$A$3525,0))</f>
        <v>Delivered</v>
      </c>
      <c r="J6163" s="16" t="n">
        <f aca="false">D6163*E6163*(1-F6163/100)</f>
        <v>911.05</v>
      </c>
      <c r="K6163" s="16" t="n">
        <f aca="false">D6163*H6163</f>
        <v>664.25</v>
      </c>
      <c r="L6163" s="16" t="n">
        <f aca="false">J6163-K6163</f>
        <v>246.8</v>
      </c>
    </row>
    <row r="6164" customFormat="false" ht="15" hidden="false" customHeight="false" outlineLevel="0" collapsed="false">
      <c r="A6164" s="12" t="n">
        <v>6163</v>
      </c>
      <c r="B6164" s="12" t="n">
        <v>3243</v>
      </c>
      <c r="C6164" s="12" t="n">
        <v>136</v>
      </c>
      <c r="D6164" s="12" t="n">
        <v>1</v>
      </c>
      <c r="E6164" s="16" t="n">
        <v>3299</v>
      </c>
      <c r="F6164" s="12" t="n">
        <v>10</v>
      </c>
      <c r="G6164" s="12" t="str">
        <f aca="false">INDEX(Products!$C$2:$C$181,MATCH(C6164,Products!$A$2:$A$181,0))</f>
        <v>Sports &amp; Fitness</v>
      </c>
      <c r="H6164" s="16" t="n">
        <f aca="false">INDEX(Products!$E$2:$E$181,MATCH(C6164,Products!$A$2:$A$181,0))</f>
        <v>2348.96</v>
      </c>
      <c r="I6164" s="12" t="str">
        <f aca="false">INDEX(Orders!$G$2:$G$3525,MATCH(B6164,Orders!$A$2:$A$3525,0))</f>
        <v>Delivered</v>
      </c>
      <c r="J6164" s="16" t="n">
        <f aca="false">D6164*E6164*(1-F6164/100)</f>
        <v>2969.1</v>
      </c>
      <c r="K6164" s="16" t="n">
        <f aca="false">D6164*H6164</f>
        <v>2348.96</v>
      </c>
      <c r="L6164" s="16" t="n">
        <f aca="false">J6164-K6164</f>
        <v>620.14</v>
      </c>
    </row>
    <row r="6165" customFormat="false" ht="15" hidden="false" customHeight="false" outlineLevel="0" collapsed="false">
      <c r="A6165" s="12" t="n">
        <v>6164</v>
      </c>
      <c r="B6165" s="12" t="n">
        <v>3244</v>
      </c>
      <c r="C6165" s="12" t="n">
        <v>167</v>
      </c>
      <c r="D6165" s="12" t="n">
        <v>1</v>
      </c>
      <c r="E6165" s="16" t="n">
        <v>119</v>
      </c>
      <c r="F6165" s="12" t="n">
        <v>0</v>
      </c>
      <c r="G6165" s="12" t="str">
        <f aca="false">INDEX(Products!$C$2:$C$181,MATCH(C6165,Products!$A$2:$A$181,0))</f>
        <v>Books &amp; Stationery</v>
      </c>
      <c r="H6165" s="16" t="n">
        <f aca="false">INDEX(Products!$E$2:$E$181,MATCH(C6165,Products!$A$2:$A$181,0))</f>
        <v>68.21</v>
      </c>
      <c r="I6165" s="12" t="str">
        <f aca="false">INDEX(Orders!$G$2:$G$3525,MATCH(B6165,Orders!$A$2:$A$3525,0))</f>
        <v>Delivered</v>
      </c>
      <c r="J6165" s="16" t="n">
        <f aca="false">D6165*E6165*(1-F6165/100)</f>
        <v>119</v>
      </c>
      <c r="K6165" s="16" t="n">
        <f aca="false">D6165*H6165</f>
        <v>68.21</v>
      </c>
      <c r="L6165" s="16" t="n">
        <f aca="false">J6165-K6165</f>
        <v>50.79</v>
      </c>
    </row>
    <row r="6166" customFormat="false" ht="15" hidden="false" customHeight="false" outlineLevel="0" collapsed="false">
      <c r="A6166" s="12" t="n">
        <v>6165</v>
      </c>
      <c r="B6166" s="12" t="n">
        <v>3245</v>
      </c>
      <c r="C6166" s="12" t="n">
        <v>30</v>
      </c>
      <c r="D6166" s="12" t="n">
        <v>2</v>
      </c>
      <c r="E6166" s="16" t="n">
        <v>1049</v>
      </c>
      <c r="F6166" s="12" t="n">
        <v>10</v>
      </c>
      <c r="G6166" s="12" t="str">
        <f aca="false">INDEX(Products!$C$2:$C$181,MATCH(C6166,Products!$A$2:$A$181,0))</f>
        <v>Electronics</v>
      </c>
      <c r="H6166" s="16" t="n">
        <f aca="false">INDEX(Products!$E$2:$E$181,MATCH(C6166,Products!$A$2:$A$181,0))</f>
        <v>645.2</v>
      </c>
      <c r="I6166" s="12" t="str">
        <f aca="false">INDEX(Orders!$G$2:$G$3525,MATCH(B6166,Orders!$A$2:$A$3525,0))</f>
        <v>Delivered</v>
      </c>
      <c r="J6166" s="16" t="n">
        <f aca="false">D6166*E6166*(1-F6166/100)</f>
        <v>1888.2</v>
      </c>
      <c r="K6166" s="16" t="n">
        <f aca="false">D6166*H6166</f>
        <v>1290.4</v>
      </c>
      <c r="L6166" s="16" t="n">
        <f aca="false">J6166-K6166</f>
        <v>597.8</v>
      </c>
    </row>
    <row r="6167" customFormat="false" ht="15" hidden="false" customHeight="false" outlineLevel="0" collapsed="false">
      <c r="A6167" s="12" t="n">
        <v>6166</v>
      </c>
      <c r="B6167" s="12" t="n">
        <v>3246</v>
      </c>
      <c r="C6167" s="12" t="n">
        <v>92</v>
      </c>
      <c r="D6167" s="12" t="n">
        <v>1</v>
      </c>
      <c r="E6167" s="16" t="n">
        <v>1689</v>
      </c>
      <c r="F6167" s="12" t="n">
        <v>15</v>
      </c>
      <c r="G6167" s="12" t="str">
        <f aca="false">INDEX(Products!$C$2:$C$181,MATCH(C6167,Products!$A$2:$A$181,0))</f>
        <v>Beauty</v>
      </c>
      <c r="H6167" s="16" t="n">
        <f aca="false">INDEX(Products!$E$2:$E$181,MATCH(C6167,Products!$A$2:$A$181,0))</f>
        <v>1225.32</v>
      </c>
      <c r="I6167" s="12" t="str">
        <f aca="false">INDEX(Orders!$G$2:$G$3525,MATCH(B6167,Orders!$A$2:$A$3525,0))</f>
        <v>Cancelled</v>
      </c>
      <c r="J6167" s="16" t="n">
        <f aca="false">D6167*E6167*(1-F6167/100)</f>
        <v>1435.65</v>
      </c>
      <c r="K6167" s="16" t="n">
        <f aca="false">D6167*H6167</f>
        <v>1225.32</v>
      </c>
      <c r="L6167" s="16" t="n">
        <f aca="false">J6167-K6167</f>
        <v>210.33</v>
      </c>
    </row>
    <row r="6168" customFormat="false" ht="15" hidden="false" customHeight="false" outlineLevel="0" collapsed="false">
      <c r="A6168" s="12" t="n">
        <v>6167</v>
      </c>
      <c r="B6168" s="12" t="n">
        <v>3246</v>
      </c>
      <c r="C6168" s="12" t="n">
        <v>34</v>
      </c>
      <c r="D6168" s="12" t="n">
        <v>1</v>
      </c>
      <c r="E6168" s="16" t="n">
        <v>1059</v>
      </c>
      <c r="F6168" s="12" t="n">
        <v>0</v>
      </c>
      <c r="G6168" s="12" t="str">
        <f aca="false">INDEX(Products!$C$2:$C$181,MATCH(C6168,Products!$A$2:$A$181,0))</f>
        <v>Home &amp; Kitchen</v>
      </c>
      <c r="H6168" s="16" t="n">
        <f aca="false">INDEX(Products!$E$2:$E$181,MATCH(C6168,Products!$A$2:$A$181,0))</f>
        <v>752.36</v>
      </c>
      <c r="I6168" s="12" t="str">
        <f aca="false">INDEX(Orders!$G$2:$G$3525,MATCH(B6168,Orders!$A$2:$A$3525,0))</f>
        <v>Cancelled</v>
      </c>
      <c r="J6168" s="16" t="n">
        <f aca="false">D6168*E6168*(1-F6168/100)</f>
        <v>1059</v>
      </c>
      <c r="K6168" s="16" t="n">
        <f aca="false">D6168*H6168</f>
        <v>752.36</v>
      </c>
      <c r="L6168" s="16" t="n">
        <f aca="false">J6168-K6168</f>
        <v>306.64</v>
      </c>
    </row>
    <row r="6169" customFormat="false" ht="15" hidden="false" customHeight="false" outlineLevel="0" collapsed="false">
      <c r="A6169" s="12" t="n">
        <v>6168</v>
      </c>
      <c r="B6169" s="12" t="n">
        <v>3247</v>
      </c>
      <c r="C6169" s="12" t="n">
        <v>98</v>
      </c>
      <c r="D6169" s="12" t="n">
        <v>1</v>
      </c>
      <c r="E6169" s="16" t="n">
        <v>719</v>
      </c>
      <c r="F6169" s="12" t="n">
        <v>0</v>
      </c>
      <c r="G6169" s="12" t="str">
        <f aca="false">INDEX(Products!$C$2:$C$181,MATCH(C6169,Products!$A$2:$A$181,0))</f>
        <v>Beauty</v>
      </c>
      <c r="H6169" s="16" t="n">
        <f aca="false">INDEX(Products!$E$2:$E$181,MATCH(C6169,Products!$A$2:$A$181,0))</f>
        <v>445.67</v>
      </c>
      <c r="I6169" s="12" t="str">
        <f aca="false">INDEX(Orders!$G$2:$G$3525,MATCH(B6169,Orders!$A$2:$A$3525,0))</f>
        <v>Delivered</v>
      </c>
      <c r="J6169" s="16" t="n">
        <f aca="false">D6169*E6169*(1-F6169/100)</f>
        <v>719</v>
      </c>
      <c r="K6169" s="16" t="n">
        <f aca="false">D6169*H6169</f>
        <v>445.67</v>
      </c>
      <c r="L6169" s="16" t="n">
        <f aca="false">J6169-K6169</f>
        <v>273.33</v>
      </c>
    </row>
    <row r="6170" customFormat="false" ht="15" hidden="false" customHeight="false" outlineLevel="0" collapsed="false">
      <c r="A6170" s="12" t="n">
        <v>6169</v>
      </c>
      <c r="B6170" s="12" t="n">
        <v>3248</v>
      </c>
      <c r="C6170" s="12" t="n">
        <v>108</v>
      </c>
      <c r="D6170" s="12" t="n">
        <v>1</v>
      </c>
      <c r="E6170" s="16" t="n">
        <v>1339</v>
      </c>
      <c r="F6170" s="12" t="n">
        <v>0</v>
      </c>
      <c r="G6170" s="12" t="str">
        <f aca="false">INDEX(Products!$C$2:$C$181,MATCH(C6170,Products!$A$2:$A$181,0))</f>
        <v>Beauty</v>
      </c>
      <c r="H6170" s="16" t="n">
        <f aca="false">INDEX(Products!$E$2:$E$181,MATCH(C6170,Products!$A$2:$A$181,0))</f>
        <v>799.99</v>
      </c>
      <c r="I6170" s="12" t="str">
        <f aca="false">INDEX(Orders!$G$2:$G$3525,MATCH(B6170,Orders!$A$2:$A$3525,0))</f>
        <v>Delivered</v>
      </c>
      <c r="J6170" s="16" t="n">
        <f aca="false">D6170*E6170*(1-F6170/100)</f>
        <v>1339</v>
      </c>
      <c r="K6170" s="16" t="n">
        <f aca="false">D6170*H6170</f>
        <v>799.99</v>
      </c>
      <c r="L6170" s="16" t="n">
        <f aca="false">J6170-K6170</f>
        <v>539.01</v>
      </c>
    </row>
    <row r="6171" customFormat="false" ht="15" hidden="false" customHeight="false" outlineLevel="0" collapsed="false">
      <c r="A6171" s="12" t="n">
        <v>6170</v>
      </c>
      <c r="B6171" s="12" t="n">
        <v>3248</v>
      </c>
      <c r="C6171" s="12" t="n">
        <v>85</v>
      </c>
      <c r="D6171" s="12" t="n">
        <v>1</v>
      </c>
      <c r="E6171" s="16" t="n">
        <v>419</v>
      </c>
      <c r="F6171" s="12" t="n">
        <v>0</v>
      </c>
      <c r="G6171" s="12" t="str">
        <f aca="false">INDEX(Products!$C$2:$C$181,MATCH(C6171,Products!$A$2:$A$181,0))</f>
        <v>Fashion</v>
      </c>
      <c r="H6171" s="16" t="n">
        <f aca="false">INDEX(Products!$E$2:$E$181,MATCH(C6171,Products!$A$2:$A$181,0))</f>
        <v>279.97</v>
      </c>
      <c r="I6171" s="12" t="str">
        <f aca="false">INDEX(Orders!$G$2:$G$3525,MATCH(B6171,Orders!$A$2:$A$3525,0))</f>
        <v>Delivered</v>
      </c>
      <c r="J6171" s="16" t="n">
        <f aca="false">D6171*E6171*(1-F6171/100)</f>
        <v>419</v>
      </c>
      <c r="K6171" s="16" t="n">
        <f aca="false">D6171*H6171</f>
        <v>279.97</v>
      </c>
      <c r="L6171" s="16" t="n">
        <f aca="false">J6171-K6171</f>
        <v>139.03</v>
      </c>
    </row>
    <row r="6172" customFormat="false" ht="15" hidden="false" customHeight="false" outlineLevel="0" collapsed="false">
      <c r="A6172" s="12" t="n">
        <v>6171</v>
      </c>
      <c r="B6172" s="12" t="n">
        <v>3248</v>
      </c>
      <c r="C6172" s="12" t="n">
        <v>78</v>
      </c>
      <c r="D6172" s="12" t="n">
        <v>2</v>
      </c>
      <c r="E6172" s="16" t="n">
        <v>2969</v>
      </c>
      <c r="F6172" s="12" t="n">
        <v>0</v>
      </c>
      <c r="G6172" s="12" t="str">
        <f aca="false">INDEX(Products!$C$2:$C$181,MATCH(C6172,Products!$A$2:$A$181,0))</f>
        <v>Fashion</v>
      </c>
      <c r="H6172" s="16" t="n">
        <f aca="false">INDEX(Products!$E$2:$E$181,MATCH(C6172,Products!$A$2:$A$181,0))</f>
        <v>1776.68</v>
      </c>
      <c r="I6172" s="12" t="str">
        <f aca="false">INDEX(Orders!$G$2:$G$3525,MATCH(B6172,Orders!$A$2:$A$3525,0))</f>
        <v>Delivered</v>
      </c>
      <c r="J6172" s="16" t="n">
        <f aca="false">D6172*E6172*(1-F6172/100)</f>
        <v>5938</v>
      </c>
      <c r="K6172" s="16" t="n">
        <f aca="false">D6172*H6172</f>
        <v>3553.36</v>
      </c>
      <c r="L6172" s="16" t="n">
        <f aca="false">J6172-K6172</f>
        <v>2384.64</v>
      </c>
    </row>
    <row r="6173" customFormat="false" ht="15" hidden="false" customHeight="false" outlineLevel="0" collapsed="false">
      <c r="A6173" s="12" t="n">
        <v>6172</v>
      </c>
      <c r="B6173" s="12" t="n">
        <v>3248</v>
      </c>
      <c r="C6173" s="12" t="n">
        <v>34</v>
      </c>
      <c r="D6173" s="12" t="n">
        <v>1</v>
      </c>
      <c r="E6173" s="16" t="n">
        <v>1059</v>
      </c>
      <c r="F6173" s="12" t="n">
        <v>5</v>
      </c>
      <c r="G6173" s="12" t="str">
        <f aca="false">INDEX(Products!$C$2:$C$181,MATCH(C6173,Products!$A$2:$A$181,0))</f>
        <v>Home &amp; Kitchen</v>
      </c>
      <c r="H6173" s="16" t="n">
        <f aca="false">INDEX(Products!$E$2:$E$181,MATCH(C6173,Products!$A$2:$A$181,0))</f>
        <v>752.36</v>
      </c>
      <c r="I6173" s="12" t="str">
        <f aca="false">INDEX(Orders!$G$2:$G$3525,MATCH(B6173,Orders!$A$2:$A$3525,0))</f>
        <v>Delivered</v>
      </c>
      <c r="J6173" s="16" t="n">
        <f aca="false">D6173*E6173*(1-F6173/100)</f>
        <v>1006.05</v>
      </c>
      <c r="K6173" s="16" t="n">
        <f aca="false">D6173*H6173</f>
        <v>752.36</v>
      </c>
      <c r="L6173" s="16" t="n">
        <f aca="false">J6173-K6173</f>
        <v>253.69</v>
      </c>
    </row>
    <row r="6174" customFormat="false" ht="15" hidden="false" customHeight="false" outlineLevel="0" collapsed="false">
      <c r="A6174" s="12" t="n">
        <v>6173</v>
      </c>
      <c r="B6174" s="12" t="n">
        <v>3249</v>
      </c>
      <c r="C6174" s="12" t="n">
        <v>17</v>
      </c>
      <c r="D6174" s="12" t="n">
        <v>1</v>
      </c>
      <c r="E6174" s="16" t="n">
        <v>1149</v>
      </c>
      <c r="F6174" s="12" t="n">
        <v>0</v>
      </c>
      <c r="G6174" s="12" t="str">
        <f aca="false">INDEX(Products!$C$2:$C$181,MATCH(C6174,Products!$A$2:$A$181,0))</f>
        <v>Electronics</v>
      </c>
      <c r="H6174" s="16" t="n">
        <f aca="false">INDEX(Products!$E$2:$E$181,MATCH(C6174,Products!$A$2:$A$181,0))</f>
        <v>850</v>
      </c>
      <c r="I6174" s="12" t="str">
        <f aca="false">INDEX(Orders!$G$2:$G$3525,MATCH(B6174,Orders!$A$2:$A$3525,0))</f>
        <v>Delivered</v>
      </c>
      <c r="J6174" s="16" t="n">
        <f aca="false">D6174*E6174*(1-F6174/100)</f>
        <v>1149</v>
      </c>
      <c r="K6174" s="16" t="n">
        <f aca="false">D6174*H6174</f>
        <v>850</v>
      </c>
      <c r="L6174" s="16" t="n">
        <f aca="false">J6174-K6174</f>
        <v>299</v>
      </c>
    </row>
    <row r="6175" customFormat="false" ht="15" hidden="false" customHeight="false" outlineLevel="0" collapsed="false">
      <c r="A6175" s="12" t="n">
        <v>6174</v>
      </c>
      <c r="B6175" s="12" t="n">
        <v>3249</v>
      </c>
      <c r="C6175" s="12" t="n">
        <v>134</v>
      </c>
      <c r="D6175" s="12" t="n">
        <v>1</v>
      </c>
      <c r="E6175" s="16" t="n">
        <v>2869</v>
      </c>
      <c r="F6175" s="12" t="n">
        <v>0</v>
      </c>
      <c r="G6175" s="12" t="str">
        <f aca="false">INDEX(Products!$C$2:$C$181,MATCH(C6175,Products!$A$2:$A$181,0))</f>
        <v>Sports &amp; Fitness</v>
      </c>
      <c r="H6175" s="16" t="n">
        <f aca="false">INDEX(Products!$E$2:$E$181,MATCH(C6175,Products!$A$2:$A$181,0))</f>
        <v>1981.04</v>
      </c>
      <c r="I6175" s="12" t="str">
        <f aca="false">INDEX(Orders!$G$2:$G$3525,MATCH(B6175,Orders!$A$2:$A$3525,0))</f>
        <v>Delivered</v>
      </c>
      <c r="J6175" s="16" t="n">
        <f aca="false">D6175*E6175*(1-F6175/100)</f>
        <v>2869</v>
      </c>
      <c r="K6175" s="16" t="n">
        <f aca="false">D6175*H6175</f>
        <v>1981.04</v>
      </c>
      <c r="L6175" s="16" t="n">
        <f aca="false">J6175-K6175</f>
        <v>887.96</v>
      </c>
    </row>
    <row r="6176" customFormat="false" ht="15" hidden="false" customHeight="false" outlineLevel="0" collapsed="false">
      <c r="A6176" s="12" t="n">
        <v>6175</v>
      </c>
      <c r="B6176" s="12" t="n">
        <v>3250</v>
      </c>
      <c r="C6176" s="12" t="n">
        <v>70</v>
      </c>
      <c r="D6176" s="12" t="n">
        <v>1</v>
      </c>
      <c r="E6176" s="16" t="n">
        <v>1289</v>
      </c>
      <c r="F6176" s="12" t="n">
        <v>0</v>
      </c>
      <c r="G6176" s="12" t="str">
        <f aca="false">INDEX(Products!$C$2:$C$181,MATCH(C6176,Products!$A$2:$A$181,0))</f>
        <v>Fashion</v>
      </c>
      <c r="H6176" s="16" t="n">
        <f aca="false">INDEX(Products!$E$2:$E$181,MATCH(C6176,Products!$A$2:$A$181,0))</f>
        <v>959.48</v>
      </c>
      <c r="I6176" s="12" t="str">
        <f aca="false">INDEX(Orders!$G$2:$G$3525,MATCH(B6176,Orders!$A$2:$A$3525,0))</f>
        <v>Delivered</v>
      </c>
      <c r="J6176" s="16" t="n">
        <f aca="false">D6176*E6176*(1-F6176/100)</f>
        <v>1289</v>
      </c>
      <c r="K6176" s="16" t="n">
        <f aca="false">D6176*H6176</f>
        <v>959.48</v>
      </c>
      <c r="L6176" s="16" t="n">
        <f aca="false">J6176-K6176</f>
        <v>329.52</v>
      </c>
    </row>
    <row r="6177" customFormat="false" ht="15" hidden="false" customHeight="false" outlineLevel="0" collapsed="false">
      <c r="A6177" s="12" t="n">
        <v>6176</v>
      </c>
      <c r="B6177" s="12" t="n">
        <v>3250</v>
      </c>
      <c r="C6177" s="12" t="n">
        <v>9</v>
      </c>
      <c r="D6177" s="12" t="n">
        <v>1</v>
      </c>
      <c r="E6177" s="16" t="n">
        <v>2389</v>
      </c>
      <c r="F6177" s="12" t="n">
        <v>0</v>
      </c>
      <c r="G6177" s="12" t="str">
        <f aca="false">INDEX(Products!$C$2:$C$181,MATCH(C6177,Products!$A$2:$A$181,0))</f>
        <v>Electronics</v>
      </c>
      <c r="H6177" s="16" t="n">
        <f aca="false">INDEX(Products!$E$2:$E$181,MATCH(C6177,Products!$A$2:$A$181,0))</f>
        <v>1564.68</v>
      </c>
      <c r="I6177" s="12" t="str">
        <f aca="false">INDEX(Orders!$G$2:$G$3525,MATCH(B6177,Orders!$A$2:$A$3525,0))</f>
        <v>Delivered</v>
      </c>
      <c r="J6177" s="16" t="n">
        <f aca="false">D6177*E6177*(1-F6177/100)</f>
        <v>2389</v>
      </c>
      <c r="K6177" s="16" t="n">
        <f aca="false">D6177*H6177</f>
        <v>1564.68</v>
      </c>
      <c r="L6177" s="16" t="n">
        <f aca="false">J6177-K6177</f>
        <v>824.32</v>
      </c>
    </row>
    <row r="6178" customFormat="false" ht="15" hidden="false" customHeight="false" outlineLevel="0" collapsed="false">
      <c r="A6178" s="12" t="n">
        <v>6177</v>
      </c>
      <c r="B6178" s="12" t="n">
        <v>3251</v>
      </c>
      <c r="C6178" s="12" t="n">
        <v>65</v>
      </c>
      <c r="D6178" s="12" t="n">
        <v>1</v>
      </c>
      <c r="E6178" s="16" t="n">
        <v>329</v>
      </c>
      <c r="F6178" s="12" t="n">
        <v>0</v>
      </c>
      <c r="G6178" s="12" t="str">
        <f aca="false">INDEX(Products!$C$2:$C$181,MATCH(C6178,Products!$A$2:$A$181,0))</f>
        <v>Fashion</v>
      </c>
      <c r="H6178" s="16" t="n">
        <f aca="false">INDEX(Products!$E$2:$E$181,MATCH(C6178,Products!$A$2:$A$181,0))</f>
        <v>214.56</v>
      </c>
      <c r="I6178" s="12" t="str">
        <f aca="false">INDEX(Orders!$G$2:$G$3525,MATCH(B6178,Orders!$A$2:$A$3525,0))</f>
        <v>Cancelled</v>
      </c>
      <c r="J6178" s="16" t="n">
        <f aca="false">D6178*E6178*(1-F6178/100)</f>
        <v>329</v>
      </c>
      <c r="K6178" s="16" t="n">
        <f aca="false">D6178*H6178</f>
        <v>214.56</v>
      </c>
      <c r="L6178" s="16" t="n">
        <f aca="false">J6178-K6178</f>
        <v>114.44</v>
      </c>
    </row>
    <row r="6179" customFormat="false" ht="15" hidden="false" customHeight="false" outlineLevel="0" collapsed="false">
      <c r="A6179" s="12" t="n">
        <v>6178</v>
      </c>
      <c r="B6179" s="12" t="n">
        <v>3251</v>
      </c>
      <c r="C6179" s="12" t="n">
        <v>118</v>
      </c>
      <c r="D6179" s="12" t="n">
        <v>1</v>
      </c>
      <c r="E6179" s="16" t="n">
        <v>479</v>
      </c>
      <c r="F6179" s="12" t="n">
        <v>0</v>
      </c>
      <c r="G6179" s="12" t="str">
        <f aca="false">INDEX(Products!$C$2:$C$181,MATCH(C6179,Products!$A$2:$A$181,0))</f>
        <v>Beauty</v>
      </c>
      <c r="H6179" s="16" t="n">
        <f aca="false">INDEX(Products!$E$2:$E$181,MATCH(C6179,Products!$A$2:$A$181,0))</f>
        <v>332.66</v>
      </c>
      <c r="I6179" s="12" t="str">
        <f aca="false">INDEX(Orders!$G$2:$G$3525,MATCH(B6179,Orders!$A$2:$A$3525,0))</f>
        <v>Cancelled</v>
      </c>
      <c r="J6179" s="16" t="n">
        <f aca="false">D6179*E6179*(1-F6179/100)</f>
        <v>479</v>
      </c>
      <c r="K6179" s="16" t="n">
        <f aca="false">D6179*H6179</f>
        <v>332.66</v>
      </c>
      <c r="L6179" s="16" t="n">
        <f aca="false">J6179-K6179</f>
        <v>146.34</v>
      </c>
    </row>
    <row r="6180" customFormat="false" ht="15" hidden="false" customHeight="false" outlineLevel="0" collapsed="false">
      <c r="A6180" s="12" t="n">
        <v>6179</v>
      </c>
      <c r="B6180" s="12" t="n">
        <v>3252</v>
      </c>
      <c r="C6180" s="12" t="n">
        <v>83</v>
      </c>
      <c r="D6180" s="12" t="n">
        <v>1</v>
      </c>
      <c r="E6180" s="16" t="n">
        <v>549</v>
      </c>
      <c r="F6180" s="12" t="n">
        <v>0</v>
      </c>
      <c r="G6180" s="12" t="str">
        <f aca="false">INDEX(Products!$C$2:$C$181,MATCH(C6180,Products!$A$2:$A$181,0))</f>
        <v>Fashion</v>
      </c>
      <c r="H6180" s="16" t="n">
        <f aca="false">INDEX(Products!$E$2:$E$181,MATCH(C6180,Products!$A$2:$A$181,0))</f>
        <v>393.67</v>
      </c>
      <c r="I6180" s="12" t="str">
        <f aca="false">INDEX(Orders!$G$2:$G$3525,MATCH(B6180,Orders!$A$2:$A$3525,0))</f>
        <v>Delivered</v>
      </c>
      <c r="J6180" s="16" t="n">
        <f aca="false">D6180*E6180*(1-F6180/100)</f>
        <v>549</v>
      </c>
      <c r="K6180" s="16" t="n">
        <f aca="false">D6180*H6180</f>
        <v>393.67</v>
      </c>
      <c r="L6180" s="16" t="n">
        <f aca="false">J6180-K6180</f>
        <v>155.33</v>
      </c>
    </row>
    <row r="6181" customFormat="false" ht="15" hidden="false" customHeight="false" outlineLevel="0" collapsed="false">
      <c r="A6181" s="12" t="n">
        <v>6180</v>
      </c>
      <c r="B6181" s="12" t="n">
        <v>3253</v>
      </c>
      <c r="C6181" s="12" t="n">
        <v>123</v>
      </c>
      <c r="D6181" s="12" t="n">
        <v>1</v>
      </c>
      <c r="E6181" s="16" t="n">
        <v>319</v>
      </c>
      <c r="F6181" s="12" t="n">
        <v>0</v>
      </c>
      <c r="G6181" s="12" t="str">
        <f aca="false">INDEX(Products!$C$2:$C$181,MATCH(C6181,Products!$A$2:$A$181,0))</f>
        <v>Sports &amp; Fitness</v>
      </c>
      <c r="H6181" s="16" t="n">
        <f aca="false">INDEX(Products!$E$2:$E$181,MATCH(C6181,Products!$A$2:$A$181,0))</f>
        <v>234.68</v>
      </c>
      <c r="I6181" s="12" t="str">
        <f aca="false">INDEX(Orders!$G$2:$G$3525,MATCH(B6181,Orders!$A$2:$A$3525,0))</f>
        <v>Delivered</v>
      </c>
      <c r="J6181" s="16" t="n">
        <f aca="false">D6181*E6181*(1-F6181/100)</f>
        <v>319</v>
      </c>
      <c r="K6181" s="16" t="n">
        <f aca="false">D6181*H6181</f>
        <v>234.68</v>
      </c>
      <c r="L6181" s="16" t="n">
        <f aca="false">J6181-K6181</f>
        <v>84.32</v>
      </c>
    </row>
    <row r="6182" customFormat="false" ht="15" hidden="false" customHeight="false" outlineLevel="0" collapsed="false">
      <c r="A6182" s="12" t="n">
        <v>6181</v>
      </c>
      <c r="B6182" s="12" t="n">
        <v>3254</v>
      </c>
      <c r="C6182" s="12" t="n">
        <v>138</v>
      </c>
      <c r="D6182" s="12" t="n">
        <v>1</v>
      </c>
      <c r="E6182" s="16" t="n">
        <v>2179</v>
      </c>
      <c r="F6182" s="12" t="n">
        <v>0</v>
      </c>
      <c r="G6182" s="12" t="str">
        <f aca="false">INDEX(Products!$C$2:$C$181,MATCH(C6182,Products!$A$2:$A$181,0))</f>
        <v>Sports &amp; Fitness</v>
      </c>
      <c r="H6182" s="16" t="n">
        <f aca="false">INDEX(Products!$E$2:$E$181,MATCH(C6182,Products!$A$2:$A$181,0))</f>
        <v>1417.01</v>
      </c>
      <c r="I6182" s="12" t="str">
        <f aca="false">INDEX(Orders!$G$2:$G$3525,MATCH(B6182,Orders!$A$2:$A$3525,0))</f>
        <v>Returned</v>
      </c>
      <c r="J6182" s="16" t="n">
        <f aca="false">D6182*E6182*(1-F6182/100)</f>
        <v>2179</v>
      </c>
      <c r="K6182" s="16" t="n">
        <f aca="false">D6182*H6182</f>
        <v>1417.01</v>
      </c>
      <c r="L6182" s="16" t="n">
        <f aca="false">J6182-K6182</f>
        <v>761.99</v>
      </c>
    </row>
    <row r="6183" customFormat="false" ht="15" hidden="false" customHeight="false" outlineLevel="0" collapsed="false">
      <c r="A6183" s="12" t="n">
        <v>6182</v>
      </c>
      <c r="B6183" s="12" t="n">
        <v>3254</v>
      </c>
      <c r="C6183" s="12" t="n">
        <v>120</v>
      </c>
      <c r="D6183" s="12" t="n">
        <v>3</v>
      </c>
      <c r="E6183" s="16" t="n">
        <v>1229</v>
      </c>
      <c r="F6183" s="12" t="n">
        <v>5</v>
      </c>
      <c r="G6183" s="12" t="str">
        <f aca="false">INDEX(Products!$C$2:$C$181,MATCH(C6183,Products!$A$2:$A$181,0))</f>
        <v>Beauty</v>
      </c>
      <c r="H6183" s="16" t="n">
        <f aca="false">INDEX(Products!$E$2:$E$181,MATCH(C6183,Products!$A$2:$A$181,0))</f>
        <v>719.48</v>
      </c>
      <c r="I6183" s="12" t="str">
        <f aca="false">INDEX(Orders!$G$2:$G$3525,MATCH(B6183,Orders!$A$2:$A$3525,0))</f>
        <v>Returned</v>
      </c>
      <c r="J6183" s="16" t="n">
        <f aca="false">D6183*E6183*(1-F6183/100)</f>
        <v>3502.65</v>
      </c>
      <c r="K6183" s="16" t="n">
        <f aca="false">D6183*H6183</f>
        <v>2158.44</v>
      </c>
      <c r="L6183" s="16" t="n">
        <f aca="false">J6183-K6183</f>
        <v>1344.21</v>
      </c>
    </row>
    <row r="6184" customFormat="false" ht="15" hidden="false" customHeight="false" outlineLevel="0" collapsed="false">
      <c r="A6184" s="12" t="n">
        <v>6183</v>
      </c>
      <c r="B6184" s="12" t="n">
        <v>3254</v>
      </c>
      <c r="C6184" s="12" t="n">
        <v>156</v>
      </c>
      <c r="D6184" s="12" t="n">
        <v>1</v>
      </c>
      <c r="E6184" s="16" t="n">
        <v>459</v>
      </c>
      <c r="F6184" s="12" t="n">
        <v>5</v>
      </c>
      <c r="G6184" s="12" t="str">
        <f aca="false">INDEX(Products!$C$2:$C$181,MATCH(C6184,Products!$A$2:$A$181,0))</f>
        <v>Books &amp; Stationery</v>
      </c>
      <c r="H6184" s="16" t="n">
        <f aca="false">INDEX(Products!$E$2:$E$181,MATCH(C6184,Products!$A$2:$A$181,0))</f>
        <v>259.65</v>
      </c>
      <c r="I6184" s="12" t="str">
        <f aca="false">INDEX(Orders!$G$2:$G$3525,MATCH(B6184,Orders!$A$2:$A$3525,0))</f>
        <v>Returned</v>
      </c>
      <c r="J6184" s="16" t="n">
        <f aca="false">D6184*E6184*(1-F6184/100)</f>
        <v>436.05</v>
      </c>
      <c r="K6184" s="16" t="n">
        <f aca="false">D6184*H6184</f>
        <v>259.65</v>
      </c>
      <c r="L6184" s="16" t="n">
        <f aca="false">J6184-K6184</f>
        <v>176.4</v>
      </c>
    </row>
    <row r="6185" customFormat="false" ht="15" hidden="false" customHeight="false" outlineLevel="0" collapsed="false">
      <c r="A6185" s="12" t="n">
        <v>6184</v>
      </c>
      <c r="B6185" s="12" t="n">
        <v>3255</v>
      </c>
      <c r="C6185" s="12" t="n">
        <v>102</v>
      </c>
      <c r="D6185" s="12" t="n">
        <v>1</v>
      </c>
      <c r="E6185" s="16" t="n">
        <v>429</v>
      </c>
      <c r="F6185" s="12" t="n">
        <v>0</v>
      </c>
      <c r="G6185" s="12" t="str">
        <f aca="false">INDEX(Products!$C$2:$C$181,MATCH(C6185,Products!$A$2:$A$181,0))</f>
        <v>Beauty</v>
      </c>
      <c r="H6185" s="16" t="n">
        <f aca="false">INDEX(Products!$E$2:$E$181,MATCH(C6185,Products!$A$2:$A$181,0))</f>
        <v>313.05</v>
      </c>
      <c r="I6185" s="12" t="str">
        <f aca="false">INDEX(Orders!$G$2:$G$3525,MATCH(B6185,Orders!$A$2:$A$3525,0))</f>
        <v>Delivered</v>
      </c>
      <c r="J6185" s="16" t="n">
        <f aca="false">D6185*E6185*(1-F6185/100)</f>
        <v>429</v>
      </c>
      <c r="K6185" s="16" t="n">
        <f aca="false">D6185*H6185</f>
        <v>313.05</v>
      </c>
      <c r="L6185" s="16" t="n">
        <f aca="false">J6185-K6185</f>
        <v>115.95</v>
      </c>
    </row>
    <row r="6186" customFormat="false" ht="15" hidden="false" customHeight="false" outlineLevel="0" collapsed="false">
      <c r="A6186" s="12" t="n">
        <v>6185</v>
      </c>
      <c r="B6186" s="12" t="n">
        <v>3255</v>
      </c>
      <c r="C6186" s="12" t="n">
        <v>87</v>
      </c>
      <c r="D6186" s="12" t="n">
        <v>1</v>
      </c>
      <c r="E6186" s="16" t="n">
        <v>1689</v>
      </c>
      <c r="F6186" s="12" t="n">
        <v>15</v>
      </c>
      <c r="G6186" s="12" t="str">
        <f aca="false">INDEX(Products!$C$2:$C$181,MATCH(C6186,Products!$A$2:$A$181,0))</f>
        <v>Fashion</v>
      </c>
      <c r="H6186" s="16" t="n">
        <f aca="false">INDEX(Products!$E$2:$E$181,MATCH(C6186,Products!$A$2:$A$181,0))</f>
        <v>1005.46</v>
      </c>
      <c r="I6186" s="12" t="str">
        <f aca="false">INDEX(Orders!$G$2:$G$3525,MATCH(B6186,Orders!$A$2:$A$3525,0))</f>
        <v>Delivered</v>
      </c>
      <c r="J6186" s="16" t="n">
        <f aca="false">D6186*E6186*(1-F6186/100)</f>
        <v>1435.65</v>
      </c>
      <c r="K6186" s="16" t="n">
        <f aca="false">D6186*H6186</f>
        <v>1005.46</v>
      </c>
      <c r="L6186" s="16" t="n">
        <f aca="false">J6186-K6186</f>
        <v>430.19</v>
      </c>
    </row>
    <row r="6187" customFormat="false" ht="15" hidden="false" customHeight="false" outlineLevel="0" collapsed="false">
      <c r="A6187" s="12" t="n">
        <v>6186</v>
      </c>
      <c r="B6187" s="12" t="n">
        <v>3255</v>
      </c>
      <c r="C6187" s="12" t="n">
        <v>164</v>
      </c>
      <c r="D6187" s="12" t="n">
        <v>1</v>
      </c>
      <c r="E6187" s="16" t="n">
        <v>549</v>
      </c>
      <c r="F6187" s="12" t="n">
        <v>0</v>
      </c>
      <c r="G6187" s="12" t="str">
        <f aca="false">INDEX(Products!$C$2:$C$181,MATCH(C6187,Products!$A$2:$A$181,0))</f>
        <v>Books &amp; Stationery</v>
      </c>
      <c r="H6187" s="16" t="n">
        <f aca="false">INDEX(Products!$E$2:$E$181,MATCH(C6187,Products!$A$2:$A$181,0))</f>
        <v>369.12</v>
      </c>
      <c r="I6187" s="12" t="str">
        <f aca="false">INDEX(Orders!$G$2:$G$3525,MATCH(B6187,Orders!$A$2:$A$3525,0))</f>
        <v>Delivered</v>
      </c>
      <c r="J6187" s="16" t="n">
        <f aca="false">D6187*E6187*(1-F6187/100)</f>
        <v>549</v>
      </c>
      <c r="K6187" s="16" t="n">
        <f aca="false">D6187*H6187</f>
        <v>369.12</v>
      </c>
      <c r="L6187" s="16" t="n">
        <f aca="false">J6187-K6187</f>
        <v>179.88</v>
      </c>
    </row>
    <row r="6188" customFormat="false" ht="15" hidden="false" customHeight="false" outlineLevel="0" collapsed="false">
      <c r="A6188" s="12" t="n">
        <v>6187</v>
      </c>
      <c r="B6188" s="12" t="n">
        <v>3256</v>
      </c>
      <c r="C6188" s="12" t="n">
        <v>66</v>
      </c>
      <c r="D6188" s="12" t="n">
        <v>1</v>
      </c>
      <c r="E6188" s="16" t="n">
        <v>1439</v>
      </c>
      <c r="F6188" s="12" t="n">
        <v>5</v>
      </c>
      <c r="G6188" s="12" t="str">
        <f aca="false">INDEX(Products!$C$2:$C$181,MATCH(C6188,Products!$A$2:$A$181,0))</f>
        <v>Fashion</v>
      </c>
      <c r="H6188" s="16" t="n">
        <f aca="false">INDEX(Products!$E$2:$E$181,MATCH(C6188,Products!$A$2:$A$181,0))</f>
        <v>855.37</v>
      </c>
      <c r="I6188" s="12" t="str">
        <f aca="false">INDEX(Orders!$G$2:$G$3525,MATCH(B6188,Orders!$A$2:$A$3525,0))</f>
        <v>Delivered</v>
      </c>
      <c r="J6188" s="16" t="n">
        <f aca="false">D6188*E6188*(1-F6188/100)</f>
        <v>1367.05</v>
      </c>
      <c r="K6188" s="16" t="n">
        <f aca="false">D6188*H6188</f>
        <v>855.37</v>
      </c>
      <c r="L6188" s="16" t="n">
        <f aca="false">J6188-K6188</f>
        <v>511.68</v>
      </c>
    </row>
    <row r="6189" customFormat="false" ht="15" hidden="false" customHeight="false" outlineLevel="0" collapsed="false">
      <c r="A6189" s="12" t="n">
        <v>6188</v>
      </c>
      <c r="B6189" s="12" t="n">
        <v>3257</v>
      </c>
      <c r="C6189" s="12" t="n">
        <v>41</v>
      </c>
      <c r="D6189" s="12" t="n">
        <v>3</v>
      </c>
      <c r="E6189" s="16" t="n">
        <v>4379</v>
      </c>
      <c r="F6189" s="12" t="n">
        <v>0</v>
      </c>
      <c r="G6189" s="12" t="str">
        <f aca="false">INDEX(Products!$C$2:$C$181,MATCH(C6189,Products!$A$2:$A$181,0))</f>
        <v>Home &amp; Kitchen</v>
      </c>
      <c r="H6189" s="16" t="n">
        <f aca="false">INDEX(Products!$E$2:$E$181,MATCH(C6189,Products!$A$2:$A$181,0))</f>
        <v>2954.33</v>
      </c>
      <c r="I6189" s="12" t="str">
        <f aca="false">INDEX(Orders!$G$2:$G$3525,MATCH(B6189,Orders!$A$2:$A$3525,0))</f>
        <v>Delivered</v>
      </c>
      <c r="J6189" s="16" t="n">
        <f aca="false">D6189*E6189*(1-F6189/100)</f>
        <v>13137</v>
      </c>
      <c r="K6189" s="16" t="n">
        <f aca="false">D6189*H6189</f>
        <v>8862.99</v>
      </c>
      <c r="L6189" s="16" t="n">
        <f aca="false">J6189-K6189</f>
        <v>4274.01</v>
      </c>
    </row>
    <row r="6190" customFormat="false" ht="15" hidden="false" customHeight="false" outlineLevel="0" collapsed="false">
      <c r="A6190" s="12" t="n">
        <v>6189</v>
      </c>
      <c r="B6190" s="12" t="n">
        <v>3258</v>
      </c>
      <c r="C6190" s="12" t="n">
        <v>119</v>
      </c>
      <c r="D6190" s="12" t="n">
        <v>1</v>
      </c>
      <c r="E6190" s="16" t="n">
        <v>619</v>
      </c>
      <c r="F6190" s="12" t="n">
        <v>10</v>
      </c>
      <c r="G6190" s="12" t="str">
        <f aca="false">INDEX(Products!$C$2:$C$181,MATCH(C6190,Products!$A$2:$A$181,0))</f>
        <v>Beauty</v>
      </c>
      <c r="H6190" s="16" t="n">
        <f aca="false">INDEX(Products!$E$2:$E$181,MATCH(C6190,Products!$A$2:$A$181,0))</f>
        <v>343.46</v>
      </c>
      <c r="I6190" s="12" t="str">
        <f aca="false">INDEX(Orders!$G$2:$G$3525,MATCH(B6190,Orders!$A$2:$A$3525,0))</f>
        <v>Returned</v>
      </c>
      <c r="J6190" s="16" t="n">
        <f aca="false">D6190*E6190*(1-F6190/100)</f>
        <v>557.1</v>
      </c>
      <c r="K6190" s="16" t="n">
        <f aca="false">D6190*H6190</f>
        <v>343.46</v>
      </c>
      <c r="L6190" s="16" t="n">
        <f aca="false">J6190-K6190</f>
        <v>213.64</v>
      </c>
    </row>
    <row r="6191" customFormat="false" ht="15" hidden="false" customHeight="false" outlineLevel="0" collapsed="false">
      <c r="A6191" s="12" t="n">
        <v>6190</v>
      </c>
      <c r="B6191" s="12" t="n">
        <v>3258</v>
      </c>
      <c r="C6191" s="12" t="n">
        <v>83</v>
      </c>
      <c r="D6191" s="12" t="n">
        <v>1</v>
      </c>
      <c r="E6191" s="16" t="n">
        <v>549</v>
      </c>
      <c r="F6191" s="12" t="n">
        <v>0</v>
      </c>
      <c r="G6191" s="12" t="str">
        <f aca="false">INDEX(Products!$C$2:$C$181,MATCH(C6191,Products!$A$2:$A$181,0))</f>
        <v>Fashion</v>
      </c>
      <c r="H6191" s="16" t="n">
        <f aca="false">INDEX(Products!$E$2:$E$181,MATCH(C6191,Products!$A$2:$A$181,0))</f>
        <v>393.67</v>
      </c>
      <c r="I6191" s="12" t="str">
        <f aca="false">INDEX(Orders!$G$2:$G$3525,MATCH(B6191,Orders!$A$2:$A$3525,0))</f>
        <v>Returned</v>
      </c>
      <c r="J6191" s="16" t="n">
        <f aca="false">D6191*E6191*(1-F6191/100)</f>
        <v>549</v>
      </c>
      <c r="K6191" s="16" t="n">
        <f aca="false">D6191*H6191</f>
        <v>393.67</v>
      </c>
      <c r="L6191" s="16" t="n">
        <f aca="false">J6191-K6191</f>
        <v>155.33</v>
      </c>
    </row>
    <row r="6192" customFormat="false" ht="15" hidden="false" customHeight="false" outlineLevel="0" collapsed="false">
      <c r="A6192" s="12" t="n">
        <v>6191</v>
      </c>
      <c r="B6192" s="12" t="n">
        <v>3259</v>
      </c>
      <c r="C6192" s="12" t="n">
        <v>98</v>
      </c>
      <c r="D6192" s="12" t="n">
        <v>1</v>
      </c>
      <c r="E6192" s="16" t="n">
        <v>719</v>
      </c>
      <c r="F6192" s="12" t="n">
        <v>10</v>
      </c>
      <c r="G6192" s="12" t="str">
        <f aca="false">INDEX(Products!$C$2:$C$181,MATCH(C6192,Products!$A$2:$A$181,0))</f>
        <v>Beauty</v>
      </c>
      <c r="H6192" s="16" t="n">
        <f aca="false">INDEX(Products!$E$2:$E$181,MATCH(C6192,Products!$A$2:$A$181,0))</f>
        <v>445.67</v>
      </c>
      <c r="I6192" s="12" t="str">
        <f aca="false">INDEX(Orders!$G$2:$G$3525,MATCH(B6192,Orders!$A$2:$A$3525,0))</f>
        <v>Delivered</v>
      </c>
      <c r="J6192" s="16" t="n">
        <f aca="false">D6192*E6192*(1-F6192/100)</f>
        <v>647.1</v>
      </c>
      <c r="K6192" s="16" t="n">
        <f aca="false">D6192*H6192</f>
        <v>445.67</v>
      </c>
      <c r="L6192" s="16" t="n">
        <f aca="false">J6192-K6192</f>
        <v>201.43</v>
      </c>
    </row>
    <row r="6193" customFormat="false" ht="15" hidden="false" customHeight="false" outlineLevel="0" collapsed="false">
      <c r="A6193" s="12" t="n">
        <v>6192</v>
      </c>
      <c r="B6193" s="12" t="n">
        <v>3260</v>
      </c>
      <c r="C6193" s="12" t="n">
        <v>20</v>
      </c>
      <c r="D6193" s="12" t="n">
        <v>1</v>
      </c>
      <c r="E6193" s="16" t="n">
        <v>4369</v>
      </c>
      <c r="F6193" s="12" t="n">
        <v>0</v>
      </c>
      <c r="G6193" s="12" t="str">
        <f aca="false">INDEX(Products!$C$2:$C$181,MATCH(C6193,Products!$A$2:$A$181,0))</f>
        <v>Electronics</v>
      </c>
      <c r="H6193" s="16" t="n">
        <f aca="false">INDEX(Products!$E$2:$E$181,MATCH(C6193,Products!$A$2:$A$181,0))</f>
        <v>2787.56</v>
      </c>
      <c r="I6193" s="12" t="str">
        <f aca="false">INDEX(Orders!$G$2:$G$3525,MATCH(B6193,Orders!$A$2:$A$3525,0))</f>
        <v>Delivered</v>
      </c>
      <c r="J6193" s="16" t="n">
        <f aca="false">D6193*E6193*(1-F6193/100)</f>
        <v>4369</v>
      </c>
      <c r="K6193" s="16" t="n">
        <f aca="false">D6193*H6193</f>
        <v>2787.56</v>
      </c>
      <c r="L6193" s="16" t="n">
        <f aca="false">J6193-K6193</f>
        <v>1581.44</v>
      </c>
    </row>
    <row r="6194" customFormat="false" ht="15" hidden="false" customHeight="false" outlineLevel="0" collapsed="false">
      <c r="A6194" s="12" t="n">
        <v>6193</v>
      </c>
      <c r="B6194" s="12" t="n">
        <v>3260</v>
      </c>
      <c r="C6194" s="12" t="n">
        <v>139</v>
      </c>
      <c r="D6194" s="12" t="n">
        <v>1</v>
      </c>
      <c r="E6194" s="16" t="n">
        <v>3249</v>
      </c>
      <c r="F6194" s="12" t="n">
        <v>0</v>
      </c>
      <c r="G6194" s="12" t="str">
        <f aca="false">INDEX(Products!$C$2:$C$181,MATCH(C6194,Products!$A$2:$A$181,0))</f>
        <v>Sports &amp; Fitness</v>
      </c>
      <c r="H6194" s="16" t="n">
        <f aca="false">INDEX(Products!$E$2:$E$181,MATCH(C6194,Products!$A$2:$A$181,0))</f>
        <v>2209.3</v>
      </c>
      <c r="I6194" s="12" t="str">
        <f aca="false">INDEX(Orders!$G$2:$G$3525,MATCH(B6194,Orders!$A$2:$A$3525,0))</f>
        <v>Delivered</v>
      </c>
      <c r="J6194" s="16" t="n">
        <f aca="false">D6194*E6194*(1-F6194/100)</f>
        <v>3249</v>
      </c>
      <c r="K6194" s="16" t="n">
        <f aca="false">D6194*H6194</f>
        <v>2209.3</v>
      </c>
      <c r="L6194" s="16" t="n">
        <f aca="false">J6194-K6194</f>
        <v>1039.7</v>
      </c>
    </row>
    <row r="6195" customFormat="false" ht="15" hidden="false" customHeight="false" outlineLevel="0" collapsed="false">
      <c r="A6195" s="12" t="n">
        <v>6194</v>
      </c>
      <c r="B6195" s="12" t="n">
        <v>3261</v>
      </c>
      <c r="C6195" s="12" t="n">
        <v>59</v>
      </c>
      <c r="D6195" s="12" t="n">
        <v>1</v>
      </c>
      <c r="E6195" s="16" t="n">
        <v>4109</v>
      </c>
      <c r="F6195" s="12" t="n">
        <v>10</v>
      </c>
      <c r="G6195" s="12" t="str">
        <f aca="false">INDEX(Products!$C$2:$C$181,MATCH(C6195,Products!$A$2:$A$181,0))</f>
        <v>Home &amp; Kitchen</v>
      </c>
      <c r="H6195" s="16" t="n">
        <f aca="false">INDEX(Products!$E$2:$E$181,MATCH(C6195,Products!$A$2:$A$181,0))</f>
        <v>2413.27</v>
      </c>
      <c r="I6195" s="12" t="str">
        <f aca="false">INDEX(Orders!$G$2:$G$3525,MATCH(B6195,Orders!$A$2:$A$3525,0))</f>
        <v>Returned</v>
      </c>
      <c r="J6195" s="16" t="n">
        <f aca="false">D6195*E6195*(1-F6195/100)</f>
        <v>3698.1</v>
      </c>
      <c r="K6195" s="16" t="n">
        <f aca="false">D6195*H6195</f>
        <v>2413.27</v>
      </c>
      <c r="L6195" s="16" t="n">
        <f aca="false">J6195-K6195</f>
        <v>1284.83</v>
      </c>
    </row>
    <row r="6196" customFormat="false" ht="15" hidden="false" customHeight="false" outlineLevel="0" collapsed="false">
      <c r="A6196" s="12" t="n">
        <v>6195</v>
      </c>
      <c r="B6196" s="12" t="n">
        <v>3261</v>
      </c>
      <c r="C6196" s="12" t="n">
        <v>145</v>
      </c>
      <c r="D6196" s="12" t="n">
        <v>1</v>
      </c>
      <c r="E6196" s="16" t="n">
        <v>1329</v>
      </c>
      <c r="F6196" s="12" t="n">
        <v>0</v>
      </c>
      <c r="G6196" s="12" t="str">
        <f aca="false">INDEX(Products!$C$2:$C$181,MATCH(C6196,Products!$A$2:$A$181,0))</f>
        <v>Sports &amp; Fitness</v>
      </c>
      <c r="H6196" s="16" t="n">
        <f aca="false">INDEX(Products!$E$2:$E$181,MATCH(C6196,Products!$A$2:$A$181,0))</f>
        <v>887.99</v>
      </c>
      <c r="I6196" s="12" t="str">
        <f aca="false">INDEX(Orders!$G$2:$G$3525,MATCH(B6196,Orders!$A$2:$A$3525,0))</f>
        <v>Returned</v>
      </c>
      <c r="J6196" s="16" t="n">
        <f aca="false">D6196*E6196*(1-F6196/100)</f>
        <v>1329</v>
      </c>
      <c r="K6196" s="16" t="n">
        <f aca="false">D6196*H6196</f>
        <v>887.99</v>
      </c>
      <c r="L6196" s="16" t="n">
        <f aca="false">J6196-K6196</f>
        <v>441.01</v>
      </c>
    </row>
    <row r="6197" customFormat="false" ht="15" hidden="false" customHeight="false" outlineLevel="0" collapsed="false">
      <c r="A6197" s="12" t="n">
        <v>6196</v>
      </c>
      <c r="B6197" s="12" t="n">
        <v>3262</v>
      </c>
      <c r="C6197" s="12" t="n">
        <v>59</v>
      </c>
      <c r="D6197" s="12" t="n">
        <v>1</v>
      </c>
      <c r="E6197" s="16" t="n">
        <v>4109</v>
      </c>
      <c r="F6197" s="12" t="n">
        <v>0</v>
      </c>
      <c r="G6197" s="12" t="str">
        <f aca="false">INDEX(Products!$C$2:$C$181,MATCH(C6197,Products!$A$2:$A$181,0))</f>
        <v>Home &amp; Kitchen</v>
      </c>
      <c r="H6197" s="16" t="n">
        <f aca="false">INDEX(Products!$E$2:$E$181,MATCH(C6197,Products!$A$2:$A$181,0))</f>
        <v>2413.27</v>
      </c>
      <c r="I6197" s="12" t="str">
        <f aca="false">INDEX(Orders!$G$2:$G$3525,MATCH(B6197,Orders!$A$2:$A$3525,0))</f>
        <v>Delivered</v>
      </c>
      <c r="J6197" s="16" t="n">
        <f aca="false">D6197*E6197*(1-F6197/100)</f>
        <v>4109</v>
      </c>
      <c r="K6197" s="16" t="n">
        <f aca="false">D6197*H6197</f>
        <v>2413.27</v>
      </c>
      <c r="L6197" s="16" t="n">
        <f aca="false">J6197-K6197</f>
        <v>1695.73</v>
      </c>
    </row>
    <row r="6198" customFormat="false" ht="15" hidden="false" customHeight="false" outlineLevel="0" collapsed="false">
      <c r="A6198" s="12" t="n">
        <v>6197</v>
      </c>
      <c r="B6198" s="12" t="n">
        <v>3263</v>
      </c>
      <c r="C6198" s="12" t="n">
        <v>15</v>
      </c>
      <c r="D6198" s="12" t="n">
        <v>1</v>
      </c>
      <c r="E6198" s="16" t="n">
        <v>3889</v>
      </c>
      <c r="F6198" s="12" t="n">
        <v>5</v>
      </c>
      <c r="G6198" s="12" t="str">
        <f aca="false">INDEX(Products!$C$2:$C$181,MATCH(C6198,Products!$A$2:$A$181,0))</f>
        <v>Electronics</v>
      </c>
      <c r="H6198" s="16" t="n">
        <f aca="false">INDEX(Products!$E$2:$E$181,MATCH(C6198,Products!$A$2:$A$181,0))</f>
        <v>2175.08</v>
      </c>
      <c r="I6198" s="12" t="str">
        <f aca="false">INDEX(Orders!$G$2:$G$3525,MATCH(B6198,Orders!$A$2:$A$3525,0))</f>
        <v>Delivered</v>
      </c>
      <c r="J6198" s="16" t="n">
        <f aca="false">D6198*E6198*(1-F6198/100)</f>
        <v>3694.55</v>
      </c>
      <c r="K6198" s="16" t="n">
        <f aca="false">D6198*H6198</f>
        <v>2175.08</v>
      </c>
      <c r="L6198" s="16" t="n">
        <f aca="false">J6198-K6198</f>
        <v>1519.47</v>
      </c>
    </row>
    <row r="6199" customFormat="false" ht="15" hidden="false" customHeight="false" outlineLevel="0" collapsed="false">
      <c r="A6199" s="12" t="n">
        <v>6198</v>
      </c>
      <c r="B6199" s="12" t="n">
        <v>3264</v>
      </c>
      <c r="C6199" s="12" t="n">
        <v>180</v>
      </c>
      <c r="D6199" s="12" t="n">
        <v>1</v>
      </c>
      <c r="E6199" s="16" t="n">
        <v>859</v>
      </c>
      <c r="F6199" s="12" t="n">
        <v>0</v>
      </c>
      <c r="G6199" s="12" t="str">
        <f aca="false">INDEX(Products!$C$2:$C$181,MATCH(C6199,Products!$A$2:$A$181,0))</f>
        <v>Books &amp; Stationery</v>
      </c>
      <c r="H6199" s="16" t="n">
        <f aca="false">INDEX(Products!$E$2:$E$181,MATCH(C6199,Products!$A$2:$A$181,0))</f>
        <v>571.32</v>
      </c>
      <c r="I6199" s="12" t="str">
        <f aca="false">INDEX(Orders!$G$2:$G$3525,MATCH(B6199,Orders!$A$2:$A$3525,0))</f>
        <v>Returned</v>
      </c>
      <c r="J6199" s="16" t="n">
        <f aca="false">D6199*E6199*(1-F6199/100)</f>
        <v>859</v>
      </c>
      <c r="K6199" s="16" t="n">
        <f aca="false">D6199*H6199</f>
        <v>571.32</v>
      </c>
      <c r="L6199" s="16" t="n">
        <f aca="false">J6199-K6199</f>
        <v>287.68</v>
      </c>
    </row>
    <row r="6200" customFormat="false" ht="15" hidden="false" customHeight="false" outlineLevel="0" collapsed="false">
      <c r="A6200" s="12" t="n">
        <v>6199</v>
      </c>
      <c r="B6200" s="12" t="n">
        <v>3264</v>
      </c>
      <c r="C6200" s="12" t="n">
        <v>32</v>
      </c>
      <c r="D6200" s="12" t="n">
        <v>1</v>
      </c>
      <c r="E6200" s="16" t="n">
        <v>4219</v>
      </c>
      <c r="F6200" s="12" t="n">
        <v>0</v>
      </c>
      <c r="G6200" s="12" t="str">
        <f aca="false">INDEX(Products!$C$2:$C$181,MATCH(C6200,Products!$A$2:$A$181,0))</f>
        <v>Home &amp; Kitchen</v>
      </c>
      <c r="H6200" s="16" t="n">
        <f aca="false">INDEX(Products!$E$2:$E$181,MATCH(C6200,Products!$A$2:$A$181,0))</f>
        <v>2621.48</v>
      </c>
      <c r="I6200" s="12" t="str">
        <f aca="false">INDEX(Orders!$G$2:$G$3525,MATCH(B6200,Orders!$A$2:$A$3525,0))</f>
        <v>Returned</v>
      </c>
      <c r="J6200" s="16" t="n">
        <f aca="false">D6200*E6200*(1-F6200/100)</f>
        <v>4219</v>
      </c>
      <c r="K6200" s="16" t="n">
        <f aca="false">D6200*H6200</f>
        <v>2621.48</v>
      </c>
      <c r="L6200" s="16" t="n">
        <f aca="false">J6200-K6200</f>
        <v>1597.52</v>
      </c>
    </row>
    <row r="6201" customFormat="false" ht="15" hidden="false" customHeight="false" outlineLevel="0" collapsed="false">
      <c r="A6201" s="12" t="n">
        <v>6200</v>
      </c>
      <c r="B6201" s="12" t="n">
        <v>3264</v>
      </c>
      <c r="C6201" s="12" t="n">
        <v>7</v>
      </c>
      <c r="D6201" s="12" t="n">
        <v>1</v>
      </c>
      <c r="E6201" s="16" t="n">
        <v>5139</v>
      </c>
      <c r="F6201" s="12" t="n">
        <v>0</v>
      </c>
      <c r="G6201" s="12" t="str">
        <f aca="false">INDEX(Products!$C$2:$C$181,MATCH(C6201,Products!$A$2:$A$181,0))</f>
        <v>Electronics</v>
      </c>
      <c r="H6201" s="16" t="n">
        <f aca="false">INDEX(Products!$E$2:$E$181,MATCH(C6201,Products!$A$2:$A$181,0))</f>
        <v>3044.69</v>
      </c>
      <c r="I6201" s="12" t="str">
        <f aca="false">INDEX(Orders!$G$2:$G$3525,MATCH(B6201,Orders!$A$2:$A$3525,0))</f>
        <v>Returned</v>
      </c>
      <c r="J6201" s="16" t="n">
        <f aca="false">D6201*E6201*(1-F6201/100)</f>
        <v>5139</v>
      </c>
      <c r="K6201" s="16" t="n">
        <f aca="false">D6201*H6201</f>
        <v>3044.69</v>
      </c>
      <c r="L6201" s="16" t="n">
        <f aca="false">J6201-K6201</f>
        <v>2094.31</v>
      </c>
    </row>
    <row r="6202" customFormat="false" ht="15" hidden="false" customHeight="false" outlineLevel="0" collapsed="false">
      <c r="A6202" s="12" t="n">
        <v>6201</v>
      </c>
      <c r="B6202" s="12" t="n">
        <v>3264</v>
      </c>
      <c r="C6202" s="12" t="n">
        <v>90</v>
      </c>
      <c r="D6202" s="12" t="n">
        <v>1</v>
      </c>
      <c r="E6202" s="16" t="n">
        <v>2839</v>
      </c>
      <c r="F6202" s="12" t="n">
        <v>20</v>
      </c>
      <c r="G6202" s="12" t="str">
        <f aca="false">INDEX(Products!$C$2:$C$181,MATCH(C6202,Products!$A$2:$A$181,0))</f>
        <v>Fashion</v>
      </c>
      <c r="H6202" s="16" t="n">
        <f aca="false">INDEX(Products!$E$2:$E$181,MATCH(C6202,Products!$A$2:$A$181,0))</f>
        <v>1639.53</v>
      </c>
      <c r="I6202" s="12" t="str">
        <f aca="false">INDEX(Orders!$G$2:$G$3525,MATCH(B6202,Orders!$A$2:$A$3525,0))</f>
        <v>Returned</v>
      </c>
      <c r="J6202" s="16" t="n">
        <f aca="false">D6202*E6202*(1-F6202/100)</f>
        <v>2271.2</v>
      </c>
      <c r="K6202" s="16" t="n">
        <f aca="false">D6202*H6202</f>
        <v>1639.53</v>
      </c>
      <c r="L6202" s="16" t="n">
        <f aca="false">J6202-K6202</f>
        <v>631.67</v>
      </c>
    </row>
    <row r="6203" customFormat="false" ht="15" hidden="false" customHeight="false" outlineLevel="0" collapsed="false">
      <c r="A6203" s="12" t="n">
        <v>6202</v>
      </c>
      <c r="B6203" s="12" t="n">
        <v>3265</v>
      </c>
      <c r="C6203" s="12" t="n">
        <v>147</v>
      </c>
      <c r="D6203" s="12" t="n">
        <v>2</v>
      </c>
      <c r="E6203" s="16" t="n">
        <v>3339</v>
      </c>
      <c r="F6203" s="12" t="n">
        <v>5</v>
      </c>
      <c r="G6203" s="12" t="str">
        <f aca="false">INDEX(Products!$C$2:$C$181,MATCH(C6203,Products!$A$2:$A$181,0))</f>
        <v>Sports &amp; Fitness</v>
      </c>
      <c r="H6203" s="16" t="n">
        <f aca="false">INDEX(Products!$E$2:$E$181,MATCH(C6203,Products!$A$2:$A$181,0))</f>
        <v>2076.99</v>
      </c>
      <c r="I6203" s="12" t="str">
        <f aca="false">INDEX(Orders!$G$2:$G$3525,MATCH(B6203,Orders!$A$2:$A$3525,0))</f>
        <v>Delivered</v>
      </c>
      <c r="J6203" s="16" t="n">
        <f aca="false">D6203*E6203*(1-F6203/100)</f>
        <v>6344.1</v>
      </c>
      <c r="K6203" s="16" t="n">
        <f aca="false">D6203*H6203</f>
        <v>4153.98</v>
      </c>
      <c r="L6203" s="16" t="n">
        <f aca="false">J6203-K6203</f>
        <v>2190.12</v>
      </c>
    </row>
    <row r="6204" customFormat="false" ht="15" hidden="false" customHeight="false" outlineLevel="0" collapsed="false">
      <c r="A6204" s="12" t="n">
        <v>6203</v>
      </c>
      <c r="B6204" s="12" t="n">
        <v>3265</v>
      </c>
      <c r="C6204" s="12" t="n">
        <v>116</v>
      </c>
      <c r="D6204" s="12" t="n">
        <v>2</v>
      </c>
      <c r="E6204" s="16" t="n">
        <v>1469</v>
      </c>
      <c r="F6204" s="12" t="n">
        <v>5</v>
      </c>
      <c r="G6204" s="12" t="str">
        <f aca="false">INDEX(Products!$C$2:$C$181,MATCH(C6204,Products!$A$2:$A$181,0))</f>
        <v>Beauty</v>
      </c>
      <c r="H6204" s="16" t="n">
        <f aca="false">INDEX(Products!$E$2:$E$181,MATCH(C6204,Products!$A$2:$A$181,0))</f>
        <v>955.62</v>
      </c>
      <c r="I6204" s="12" t="str">
        <f aca="false">INDEX(Orders!$G$2:$G$3525,MATCH(B6204,Orders!$A$2:$A$3525,0))</f>
        <v>Delivered</v>
      </c>
      <c r="J6204" s="16" t="n">
        <f aca="false">D6204*E6204*(1-F6204/100)</f>
        <v>2791.1</v>
      </c>
      <c r="K6204" s="16" t="n">
        <f aca="false">D6204*H6204</f>
        <v>1911.24</v>
      </c>
      <c r="L6204" s="16" t="n">
        <f aca="false">J6204-K6204</f>
        <v>879.86</v>
      </c>
    </row>
    <row r="6205" customFormat="false" ht="15" hidden="false" customHeight="false" outlineLevel="0" collapsed="false">
      <c r="A6205" s="12" t="n">
        <v>6204</v>
      </c>
      <c r="B6205" s="12" t="n">
        <v>3266</v>
      </c>
      <c r="C6205" s="12" t="n">
        <v>112</v>
      </c>
      <c r="D6205" s="12" t="n">
        <v>1</v>
      </c>
      <c r="E6205" s="16" t="n">
        <v>309</v>
      </c>
      <c r="F6205" s="12" t="n">
        <v>0</v>
      </c>
      <c r="G6205" s="12" t="str">
        <f aca="false">INDEX(Products!$C$2:$C$181,MATCH(C6205,Products!$A$2:$A$181,0))</f>
        <v>Beauty</v>
      </c>
      <c r="H6205" s="16" t="n">
        <f aca="false">INDEX(Products!$E$2:$E$181,MATCH(C6205,Products!$A$2:$A$181,0))</f>
        <v>192.67</v>
      </c>
      <c r="I6205" s="12" t="str">
        <f aca="false">INDEX(Orders!$G$2:$G$3525,MATCH(B6205,Orders!$A$2:$A$3525,0))</f>
        <v>Delivered</v>
      </c>
      <c r="J6205" s="16" t="n">
        <f aca="false">D6205*E6205*(1-F6205/100)</f>
        <v>309</v>
      </c>
      <c r="K6205" s="16" t="n">
        <f aca="false">D6205*H6205</f>
        <v>192.67</v>
      </c>
      <c r="L6205" s="16" t="n">
        <f aca="false">J6205-K6205</f>
        <v>116.33</v>
      </c>
    </row>
    <row r="6206" customFormat="false" ht="15" hidden="false" customHeight="false" outlineLevel="0" collapsed="false">
      <c r="A6206" s="12" t="n">
        <v>6205</v>
      </c>
      <c r="B6206" s="12" t="n">
        <v>3266</v>
      </c>
      <c r="C6206" s="12" t="n">
        <v>76</v>
      </c>
      <c r="D6206" s="12" t="n">
        <v>1</v>
      </c>
      <c r="E6206" s="16" t="n">
        <v>2759</v>
      </c>
      <c r="F6206" s="12" t="n">
        <v>0</v>
      </c>
      <c r="G6206" s="12" t="str">
        <f aca="false">INDEX(Products!$C$2:$C$181,MATCH(C6206,Products!$A$2:$A$181,0))</f>
        <v>Fashion</v>
      </c>
      <c r="H6206" s="16" t="n">
        <f aca="false">INDEX(Products!$E$2:$E$181,MATCH(C6206,Products!$A$2:$A$181,0))</f>
        <v>1649.64</v>
      </c>
      <c r="I6206" s="12" t="str">
        <f aca="false">INDEX(Orders!$G$2:$G$3525,MATCH(B6206,Orders!$A$2:$A$3525,0))</f>
        <v>Delivered</v>
      </c>
      <c r="J6206" s="16" t="n">
        <f aca="false">D6206*E6206*(1-F6206/100)</f>
        <v>2759</v>
      </c>
      <c r="K6206" s="16" t="n">
        <f aca="false">D6206*H6206</f>
        <v>1649.64</v>
      </c>
      <c r="L6206" s="16" t="n">
        <f aca="false">J6206-K6206</f>
        <v>1109.36</v>
      </c>
    </row>
    <row r="6207" customFormat="false" ht="15" hidden="false" customHeight="false" outlineLevel="0" collapsed="false">
      <c r="A6207" s="12" t="n">
        <v>6206</v>
      </c>
      <c r="B6207" s="12" t="n">
        <v>3267</v>
      </c>
      <c r="C6207" s="12" t="n">
        <v>159</v>
      </c>
      <c r="D6207" s="12" t="n">
        <v>1</v>
      </c>
      <c r="E6207" s="16" t="n">
        <v>439</v>
      </c>
      <c r="F6207" s="12" t="n">
        <v>5</v>
      </c>
      <c r="G6207" s="12" t="str">
        <f aca="false">INDEX(Products!$C$2:$C$181,MATCH(C6207,Products!$A$2:$A$181,0))</f>
        <v>Books &amp; Stationery</v>
      </c>
      <c r="H6207" s="16" t="n">
        <f aca="false">INDEX(Products!$E$2:$E$181,MATCH(C6207,Products!$A$2:$A$181,0))</f>
        <v>256.67</v>
      </c>
      <c r="I6207" s="12" t="str">
        <f aca="false">INDEX(Orders!$G$2:$G$3525,MATCH(B6207,Orders!$A$2:$A$3525,0))</f>
        <v>Delivered</v>
      </c>
      <c r="J6207" s="16" t="n">
        <f aca="false">D6207*E6207*(1-F6207/100)</f>
        <v>417.05</v>
      </c>
      <c r="K6207" s="16" t="n">
        <f aca="false">D6207*H6207</f>
        <v>256.67</v>
      </c>
      <c r="L6207" s="16" t="n">
        <f aca="false">J6207-K6207</f>
        <v>160.38</v>
      </c>
    </row>
    <row r="6208" customFormat="false" ht="15" hidden="false" customHeight="false" outlineLevel="0" collapsed="false">
      <c r="A6208" s="12" t="n">
        <v>6207</v>
      </c>
      <c r="B6208" s="12" t="n">
        <v>3267</v>
      </c>
      <c r="C6208" s="12" t="n">
        <v>89</v>
      </c>
      <c r="D6208" s="12" t="n">
        <v>1</v>
      </c>
      <c r="E6208" s="16" t="n">
        <v>2179</v>
      </c>
      <c r="F6208" s="12" t="n">
        <v>0</v>
      </c>
      <c r="G6208" s="12" t="str">
        <f aca="false">INDEX(Products!$C$2:$C$181,MATCH(C6208,Products!$A$2:$A$181,0))</f>
        <v>Fashion</v>
      </c>
      <c r="H6208" s="16" t="n">
        <f aca="false">INDEX(Products!$E$2:$E$181,MATCH(C6208,Products!$A$2:$A$181,0))</f>
        <v>1366.99</v>
      </c>
      <c r="I6208" s="12" t="str">
        <f aca="false">INDEX(Orders!$G$2:$G$3525,MATCH(B6208,Orders!$A$2:$A$3525,0))</f>
        <v>Delivered</v>
      </c>
      <c r="J6208" s="16" t="n">
        <f aca="false">D6208*E6208*(1-F6208/100)</f>
        <v>2179</v>
      </c>
      <c r="K6208" s="16" t="n">
        <f aca="false">D6208*H6208</f>
        <v>1366.99</v>
      </c>
      <c r="L6208" s="16" t="n">
        <f aca="false">J6208-K6208</f>
        <v>812.01</v>
      </c>
    </row>
    <row r="6209" customFormat="false" ht="15" hidden="false" customHeight="false" outlineLevel="0" collapsed="false">
      <c r="A6209" s="12" t="n">
        <v>6208</v>
      </c>
      <c r="B6209" s="12" t="n">
        <v>3268</v>
      </c>
      <c r="C6209" s="12" t="n">
        <v>142</v>
      </c>
      <c r="D6209" s="12" t="n">
        <v>1</v>
      </c>
      <c r="E6209" s="16" t="n">
        <v>1669</v>
      </c>
      <c r="F6209" s="12" t="n">
        <v>0</v>
      </c>
      <c r="G6209" s="12" t="str">
        <f aca="false">INDEX(Products!$C$2:$C$181,MATCH(C6209,Products!$A$2:$A$181,0))</f>
        <v>Sports &amp; Fitness</v>
      </c>
      <c r="H6209" s="16" t="n">
        <f aca="false">INDEX(Products!$E$2:$E$181,MATCH(C6209,Products!$A$2:$A$181,0))</f>
        <v>949.32</v>
      </c>
      <c r="I6209" s="12" t="str">
        <f aca="false">INDEX(Orders!$G$2:$G$3525,MATCH(B6209,Orders!$A$2:$A$3525,0))</f>
        <v>Delivered</v>
      </c>
      <c r="J6209" s="16" t="n">
        <f aca="false">D6209*E6209*(1-F6209/100)</f>
        <v>1669</v>
      </c>
      <c r="K6209" s="16" t="n">
        <f aca="false">D6209*H6209</f>
        <v>949.32</v>
      </c>
      <c r="L6209" s="16" t="n">
        <f aca="false">J6209-K6209</f>
        <v>719.68</v>
      </c>
    </row>
    <row r="6210" customFormat="false" ht="15" hidden="false" customHeight="false" outlineLevel="0" collapsed="false">
      <c r="A6210" s="12" t="n">
        <v>6209</v>
      </c>
      <c r="B6210" s="12" t="n">
        <v>3269</v>
      </c>
      <c r="C6210" s="12" t="n">
        <v>131</v>
      </c>
      <c r="D6210" s="12" t="n">
        <v>1</v>
      </c>
      <c r="E6210" s="16" t="n">
        <v>2569</v>
      </c>
      <c r="F6210" s="12" t="n">
        <v>5</v>
      </c>
      <c r="G6210" s="12" t="str">
        <f aca="false">INDEX(Products!$C$2:$C$181,MATCH(C6210,Products!$A$2:$A$181,0))</f>
        <v>Sports &amp; Fitness</v>
      </c>
      <c r="H6210" s="16" t="n">
        <f aca="false">INDEX(Products!$E$2:$E$181,MATCH(C6210,Products!$A$2:$A$181,0))</f>
        <v>1921.64</v>
      </c>
      <c r="I6210" s="12" t="str">
        <f aca="false">INDEX(Orders!$G$2:$G$3525,MATCH(B6210,Orders!$A$2:$A$3525,0))</f>
        <v>Delivered</v>
      </c>
      <c r="J6210" s="16" t="n">
        <f aca="false">D6210*E6210*(1-F6210/100)</f>
        <v>2440.55</v>
      </c>
      <c r="K6210" s="16" t="n">
        <f aca="false">D6210*H6210</f>
        <v>1921.64</v>
      </c>
      <c r="L6210" s="16" t="n">
        <f aca="false">J6210-K6210</f>
        <v>518.91</v>
      </c>
    </row>
    <row r="6211" customFormat="false" ht="15" hidden="false" customHeight="false" outlineLevel="0" collapsed="false">
      <c r="A6211" s="12" t="n">
        <v>6210</v>
      </c>
      <c r="B6211" s="12" t="n">
        <v>3269</v>
      </c>
      <c r="C6211" s="12" t="n">
        <v>103</v>
      </c>
      <c r="D6211" s="12" t="n">
        <v>3</v>
      </c>
      <c r="E6211" s="16" t="n">
        <v>1159</v>
      </c>
      <c r="F6211" s="12" t="n">
        <v>0</v>
      </c>
      <c r="G6211" s="12" t="str">
        <f aca="false">INDEX(Products!$C$2:$C$181,MATCH(C6211,Products!$A$2:$A$181,0))</f>
        <v>Beauty</v>
      </c>
      <c r="H6211" s="16" t="n">
        <f aca="false">INDEX(Products!$E$2:$E$181,MATCH(C6211,Products!$A$2:$A$181,0))</f>
        <v>639.58</v>
      </c>
      <c r="I6211" s="12" t="str">
        <f aca="false">INDEX(Orders!$G$2:$G$3525,MATCH(B6211,Orders!$A$2:$A$3525,0))</f>
        <v>Delivered</v>
      </c>
      <c r="J6211" s="16" t="n">
        <f aca="false">D6211*E6211*(1-F6211/100)</f>
        <v>3477</v>
      </c>
      <c r="K6211" s="16" t="n">
        <f aca="false">D6211*H6211</f>
        <v>1918.74</v>
      </c>
      <c r="L6211" s="16" t="n">
        <f aca="false">J6211-K6211</f>
        <v>1558.26</v>
      </c>
    </row>
    <row r="6212" customFormat="false" ht="15" hidden="false" customHeight="false" outlineLevel="0" collapsed="false">
      <c r="A6212" s="12" t="n">
        <v>6211</v>
      </c>
      <c r="B6212" s="12" t="n">
        <v>3270</v>
      </c>
      <c r="C6212" s="12" t="n">
        <v>125</v>
      </c>
      <c r="D6212" s="12" t="n">
        <v>1</v>
      </c>
      <c r="E6212" s="16" t="n">
        <v>3869</v>
      </c>
      <c r="F6212" s="12" t="n">
        <v>10</v>
      </c>
      <c r="G6212" s="12" t="str">
        <f aca="false">INDEX(Products!$C$2:$C$181,MATCH(C6212,Products!$A$2:$A$181,0))</f>
        <v>Sports &amp; Fitness</v>
      </c>
      <c r="H6212" s="16" t="n">
        <f aca="false">INDEX(Products!$E$2:$E$181,MATCH(C6212,Products!$A$2:$A$181,0))</f>
        <v>2788.01</v>
      </c>
      <c r="I6212" s="12" t="str">
        <f aca="false">INDEX(Orders!$G$2:$G$3525,MATCH(B6212,Orders!$A$2:$A$3525,0))</f>
        <v>Cancelled</v>
      </c>
      <c r="J6212" s="16" t="n">
        <f aca="false">D6212*E6212*(1-F6212/100)</f>
        <v>3482.1</v>
      </c>
      <c r="K6212" s="16" t="n">
        <f aca="false">D6212*H6212</f>
        <v>2788.01</v>
      </c>
      <c r="L6212" s="16" t="n">
        <f aca="false">J6212-K6212</f>
        <v>694.09</v>
      </c>
    </row>
    <row r="6213" customFormat="false" ht="15" hidden="false" customHeight="false" outlineLevel="0" collapsed="false">
      <c r="A6213" s="12" t="n">
        <v>6212</v>
      </c>
      <c r="B6213" s="12" t="n">
        <v>3271</v>
      </c>
      <c r="C6213" s="12" t="n">
        <v>126</v>
      </c>
      <c r="D6213" s="12" t="n">
        <v>1</v>
      </c>
      <c r="E6213" s="16" t="n">
        <v>1359</v>
      </c>
      <c r="F6213" s="12" t="n">
        <v>0</v>
      </c>
      <c r="G6213" s="12" t="str">
        <f aca="false">INDEX(Products!$C$2:$C$181,MATCH(C6213,Products!$A$2:$A$181,0))</f>
        <v>Sports &amp; Fitness</v>
      </c>
      <c r="H6213" s="16" t="n">
        <f aca="false">INDEX(Products!$E$2:$E$181,MATCH(C6213,Products!$A$2:$A$181,0))</f>
        <v>852.12</v>
      </c>
      <c r="I6213" s="12" t="str">
        <f aca="false">INDEX(Orders!$G$2:$G$3525,MATCH(B6213,Orders!$A$2:$A$3525,0))</f>
        <v>Delivered</v>
      </c>
      <c r="J6213" s="16" t="n">
        <f aca="false">D6213*E6213*(1-F6213/100)</f>
        <v>1359</v>
      </c>
      <c r="K6213" s="16" t="n">
        <f aca="false">D6213*H6213</f>
        <v>852.12</v>
      </c>
      <c r="L6213" s="16" t="n">
        <f aca="false">J6213-K6213</f>
        <v>506.88</v>
      </c>
    </row>
    <row r="6214" customFormat="false" ht="15" hidden="false" customHeight="false" outlineLevel="0" collapsed="false">
      <c r="A6214" s="12" t="n">
        <v>6213</v>
      </c>
      <c r="B6214" s="12" t="n">
        <v>3272</v>
      </c>
      <c r="C6214" s="12" t="n">
        <v>13</v>
      </c>
      <c r="D6214" s="12" t="n">
        <v>1</v>
      </c>
      <c r="E6214" s="16" t="n">
        <v>3179</v>
      </c>
      <c r="F6214" s="12" t="n">
        <v>0</v>
      </c>
      <c r="G6214" s="12" t="str">
        <f aca="false">INDEX(Products!$C$2:$C$181,MATCH(C6214,Products!$A$2:$A$181,0))</f>
        <v>Electronics</v>
      </c>
      <c r="H6214" s="16" t="n">
        <f aca="false">INDEX(Products!$E$2:$E$181,MATCH(C6214,Products!$A$2:$A$181,0))</f>
        <v>2247.66</v>
      </c>
      <c r="I6214" s="12" t="str">
        <f aca="false">INDEX(Orders!$G$2:$G$3525,MATCH(B6214,Orders!$A$2:$A$3525,0))</f>
        <v>Delivered</v>
      </c>
      <c r="J6214" s="16" t="n">
        <f aca="false">D6214*E6214*(1-F6214/100)</f>
        <v>3179</v>
      </c>
      <c r="K6214" s="16" t="n">
        <f aca="false">D6214*H6214</f>
        <v>2247.66</v>
      </c>
      <c r="L6214" s="16" t="n">
        <f aca="false">J6214-K6214</f>
        <v>931.34</v>
      </c>
    </row>
    <row r="6215" customFormat="false" ht="15" hidden="false" customHeight="false" outlineLevel="0" collapsed="false">
      <c r="A6215" s="12" t="n">
        <v>6214</v>
      </c>
      <c r="B6215" s="12" t="n">
        <v>3273</v>
      </c>
      <c r="C6215" s="12" t="n">
        <v>160</v>
      </c>
      <c r="D6215" s="12" t="n">
        <v>2</v>
      </c>
      <c r="E6215" s="16" t="n">
        <v>229</v>
      </c>
      <c r="F6215" s="12" t="n">
        <v>0</v>
      </c>
      <c r="G6215" s="12" t="str">
        <f aca="false">INDEX(Products!$C$2:$C$181,MATCH(C6215,Products!$A$2:$A$181,0))</f>
        <v>Books &amp; Stationery</v>
      </c>
      <c r="H6215" s="16" t="n">
        <f aca="false">INDEX(Products!$E$2:$E$181,MATCH(C6215,Products!$A$2:$A$181,0))</f>
        <v>137.41</v>
      </c>
      <c r="I6215" s="12" t="str">
        <f aca="false">INDEX(Orders!$G$2:$G$3525,MATCH(B6215,Orders!$A$2:$A$3525,0))</f>
        <v>Delivered</v>
      </c>
      <c r="J6215" s="16" t="n">
        <f aca="false">D6215*E6215*(1-F6215/100)</f>
        <v>458</v>
      </c>
      <c r="K6215" s="16" t="n">
        <f aca="false">D6215*H6215</f>
        <v>274.82</v>
      </c>
      <c r="L6215" s="16" t="n">
        <f aca="false">J6215-K6215</f>
        <v>183.18</v>
      </c>
    </row>
    <row r="6216" customFormat="false" ht="15" hidden="false" customHeight="false" outlineLevel="0" collapsed="false">
      <c r="A6216" s="12" t="n">
        <v>6215</v>
      </c>
      <c r="B6216" s="12" t="n">
        <v>3273</v>
      </c>
      <c r="C6216" s="12" t="n">
        <v>121</v>
      </c>
      <c r="D6216" s="12" t="n">
        <v>2</v>
      </c>
      <c r="E6216" s="16" t="n">
        <v>3789</v>
      </c>
      <c r="F6216" s="12" t="n">
        <v>15</v>
      </c>
      <c r="G6216" s="12" t="str">
        <f aca="false">INDEX(Products!$C$2:$C$181,MATCH(C6216,Products!$A$2:$A$181,0))</f>
        <v>Sports &amp; Fitness</v>
      </c>
      <c r="H6216" s="16" t="n">
        <f aca="false">INDEX(Products!$E$2:$E$181,MATCH(C6216,Products!$A$2:$A$181,0))</f>
        <v>2806.84</v>
      </c>
      <c r="I6216" s="12" t="str">
        <f aca="false">INDEX(Orders!$G$2:$G$3525,MATCH(B6216,Orders!$A$2:$A$3525,0))</f>
        <v>Delivered</v>
      </c>
      <c r="J6216" s="16" t="n">
        <f aca="false">D6216*E6216*(1-F6216/100)</f>
        <v>6441.3</v>
      </c>
      <c r="K6216" s="16" t="n">
        <f aca="false">D6216*H6216</f>
        <v>5613.68</v>
      </c>
      <c r="L6216" s="16" t="n">
        <f aca="false">J6216-K6216</f>
        <v>827.62</v>
      </c>
    </row>
    <row r="6217" customFormat="false" ht="15" hidden="false" customHeight="false" outlineLevel="0" collapsed="false">
      <c r="A6217" s="12" t="n">
        <v>6216</v>
      </c>
      <c r="B6217" s="12" t="n">
        <v>3274</v>
      </c>
      <c r="C6217" s="12" t="n">
        <v>129</v>
      </c>
      <c r="D6217" s="12" t="n">
        <v>1</v>
      </c>
      <c r="E6217" s="16" t="n">
        <v>3769</v>
      </c>
      <c r="F6217" s="12" t="n">
        <v>0</v>
      </c>
      <c r="G6217" s="12" t="str">
        <f aca="false">INDEX(Products!$C$2:$C$181,MATCH(C6217,Products!$A$2:$A$181,0))</f>
        <v>Sports &amp; Fitness</v>
      </c>
      <c r="H6217" s="16" t="n">
        <f aca="false">INDEX(Products!$E$2:$E$181,MATCH(C6217,Products!$A$2:$A$181,0))</f>
        <v>2597.62</v>
      </c>
      <c r="I6217" s="12" t="str">
        <f aca="false">INDEX(Orders!$G$2:$G$3525,MATCH(B6217,Orders!$A$2:$A$3525,0))</f>
        <v>Delivered</v>
      </c>
      <c r="J6217" s="16" t="n">
        <f aca="false">D6217*E6217*(1-F6217/100)</f>
        <v>3769</v>
      </c>
      <c r="K6217" s="16" t="n">
        <f aca="false">D6217*H6217</f>
        <v>2597.62</v>
      </c>
      <c r="L6217" s="16" t="n">
        <f aca="false">J6217-K6217</f>
        <v>1171.38</v>
      </c>
    </row>
    <row r="6218" customFormat="false" ht="15" hidden="false" customHeight="false" outlineLevel="0" collapsed="false">
      <c r="A6218" s="12" t="n">
        <v>6217</v>
      </c>
      <c r="B6218" s="12" t="n">
        <v>3274</v>
      </c>
      <c r="C6218" s="12" t="n">
        <v>155</v>
      </c>
      <c r="D6218" s="12" t="n">
        <v>1</v>
      </c>
      <c r="E6218" s="16" t="n">
        <v>749</v>
      </c>
      <c r="F6218" s="12" t="n">
        <v>0</v>
      </c>
      <c r="G6218" s="12" t="str">
        <f aca="false">INDEX(Products!$C$2:$C$181,MATCH(C6218,Products!$A$2:$A$181,0))</f>
        <v>Books &amp; Stationery</v>
      </c>
      <c r="H6218" s="16" t="n">
        <f aca="false">INDEX(Products!$E$2:$E$181,MATCH(C6218,Products!$A$2:$A$181,0))</f>
        <v>452.52</v>
      </c>
      <c r="I6218" s="12" t="str">
        <f aca="false">INDEX(Orders!$G$2:$G$3525,MATCH(B6218,Orders!$A$2:$A$3525,0))</f>
        <v>Delivered</v>
      </c>
      <c r="J6218" s="16" t="n">
        <f aca="false">D6218*E6218*(1-F6218/100)</f>
        <v>749</v>
      </c>
      <c r="K6218" s="16" t="n">
        <f aca="false">D6218*H6218</f>
        <v>452.52</v>
      </c>
      <c r="L6218" s="16" t="n">
        <f aca="false">J6218-K6218</f>
        <v>296.48</v>
      </c>
    </row>
    <row r="6219" customFormat="false" ht="15" hidden="false" customHeight="false" outlineLevel="0" collapsed="false">
      <c r="A6219" s="12" t="n">
        <v>6218</v>
      </c>
      <c r="B6219" s="12" t="n">
        <v>3275</v>
      </c>
      <c r="C6219" s="12" t="n">
        <v>13</v>
      </c>
      <c r="D6219" s="12" t="n">
        <v>2</v>
      </c>
      <c r="E6219" s="16" t="n">
        <v>3179</v>
      </c>
      <c r="F6219" s="12" t="n">
        <v>0</v>
      </c>
      <c r="G6219" s="12" t="str">
        <f aca="false">INDEX(Products!$C$2:$C$181,MATCH(C6219,Products!$A$2:$A$181,0))</f>
        <v>Electronics</v>
      </c>
      <c r="H6219" s="16" t="n">
        <f aca="false">INDEX(Products!$E$2:$E$181,MATCH(C6219,Products!$A$2:$A$181,0))</f>
        <v>2247.66</v>
      </c>
      <c r="I6219" s="12" t="str">
        <f aca="false">INDEX(Orders!$G$2:$G$3525,MATCH(B6219,Orders!$A$2:$A$3525,0))</f>
        <v>Delivered</v>
      </c>
      <c r="J6219" s="16" t="n">
        <f aca="false">D6219*E6219*(1-F6219/100)</f>
        <v>6358</v>
      </c>
      <c r="K6219" s="16" t="n">
        <f aca="false">D6219*H6219</f>
        <v>4495.32</v>
      </c>
      <c r="L6219" s="16" t="n">
        <f aca="false">J6219-K6219</f>
        <v>1862.68</v>
      </c>
    </row>
    <row r="6220" customFormat="false" ht="15" hidden="false" customHeight="false" outlineLevel="0" collapsed="false">
      <c r="A6220" s="12" t="n">
        <v>6219</v>
      </c>
      <c r="B6220" s="12" t="n">
        <v>3275</v>
      </c>
      <c r="C6220" s="12" t="n">
        <v>8</v>
      </c>
      <c r="D6220" s="12" t="n">
        <v>1</v>
      </c>
      <c r="E6220" s="16" t="n">
        <v>1759</v>
      </c>
      <c r="F6220" s="12" t="n">
        <v>0</v>
      </c>
      <c r="G6220" s="12" t="str">
        <f aca="false">INDEX(Products!$C$2:$C$181,MATCH(C6220,Products!$A$2:$A$181,0))</f>
        <v>Electronics</v>
      </c>
      <c r="H6220" s="16" t="n">
        <f aca="false">INDEX(Products!$E$2:$E$181,MATCH(C6220,Products!$A$2:$A$181,0))</f>
        <v>1031.97</v>
      </c>
      <c r="I6220" s="12" t="str">
        <f aca="false">INDEX(Orders!$G$2:$G$3525,MATCH(B6220,Orders!$A$2:$A$3525,0))</f>
        <v>Delivered</v>
      </c>
      <c r="J6220" s="16" t="n">
        <f aca="false">D6220*E6220*(1-F6220/100)</f>
        <v>1759</v>
      </c>
      <c r="K6220" s="16" t="n">
        <f aca="false">D6220*H6220</f>
        <v>1031.97</v>
      </c>
      <c r="L6220" s="16" t="n">
        <f aca="false">J6220-K6220</f>
        <v>727.03</v>
      </c>
    </row>
    <row r="6221" customFormat="false" ht="15" hidden="false" customHeight="false" outlineLevel="0" collapsed="false">
      <c r="A6221" s="12" t="n">
        <v>6220</v>
      </c>
      <c r="B6221" s="12" t="n">
        <v>3275</v>
      </c>
      <c r="C6221" s="12" t="n">
        <v>42</v>
      </c>
      <c r="D6221" s="12" t="n">
        <v>1</v>
      </c>
      <c r="E6221" s="16" t="n">
        <v>1929</v>
      </c>
      <c r="F6221" s="12" t="n">
        <v>5</v>
      </c>
      <c r="G6221" s="12" t="str">
        <f aca="false">INDEX(Products!$C$2:$C$181,MATCH(C6221,Products!$A$2:$A$181,0))</f>
        <v>Home &amp; Kitchen</v>
      </c>
      <c r="H6221" s="16" t="n">
        <f aca="false">INDEX(Products!$E$2:$E$181,MATCH(C6221,Products!$A$2:$A$181,0))</f>
        <v>1085.47</v>
      </c>
      <c r="I6221" s="12" t="str">
        <f aca="false">INDEX(Orders!$G$2:$G$3525,MATCH(B6221,Orders!$A$2:$A$3525,0))</f>
        <v>Delivered</v>
      </c>
      <c r="J6221" s="16" t="n">
        <f aca="false">D6221*E6221*(1-F6221/100)</f>
        <v>1832.55</v>
      </c>
      <c r="K6221" s="16" t="n">
        <f aca="false">D6221*H6221</f>
        <v>1085.47</v>
      </c>
      <c r="L6221" s="16" t="n">
        <f aca="false">J6221-K6221</f>
        <v>747.08</v>
      </c>
    </row>
    <row r="6222" customFormat="false" ht="15" hidden="false" customHeight="false" outlineLevel="0" collapsed="false">
      <c r="A6222" s="12" t="n">
        <v>6221</v>
      </c>
      <c r="B6222" s="12" t="n">
        <v>3276</v>
      </c>
      <c r="C6222" s="12" t="n">
        <v>49</v>
      </c>
      <c r="D6222" s="12" t="n">
        <v>1</v>
      </c>
      <c r="E6222" s="16" t="n">
        <v>2809</v>
      </c>
      <c r="F6222" s="12" t="n">
        <v>0</v>
      </c>
      <c r="G6222" s="12" t="str">
        <f aca="false">INDEX(Products!$C$2:$C$181,MATCH(C6222,Products!$A$2:$A$181,0))</f>
        <v>Home &amp; Kitchen</v>
      </c>
      <c r="H6222" s="16" t="n">
        <f aca="false">INDEX(Products!$E$2:$E$181,MATCH(C6222,Products!$A$2:$A$181,0))</f>
        <v>1785.14</v>
      </c>
      <c r="I6222" s="12" t="str">
        <f aca="false">INDEX(Orders!$G$2:$G$3525,MATCH(B6222,Orders!$A$2:$A$3525,0))</f>
        <v>Delivered</v>
      </c>
      <c r="J6222" s="16" t="n">
        <f aca="false">D6222*E6222*(1-F6222/100)</f>
        <v>2809</v>
      </c>
      <c r="K6222" s="16" t="n">
        <f aca="false">D6222*H6222</f>
        <v>1785.14</v>
      </c>
      <c r="L6222" s="16" t="n">
        <f aca="false">J6222-K6222</f>
        <v>1023.86</v>
      </c>
    </row>
    <row r="6223" customFormat="false" ht="15" hidden="false" customHeight="false" outlineLevel="0" collapsed="false">
      <c r="A6223" s="12" t="n">
        <v>6222</v>
      </c>
      <c r="B6223" s="12" t="n">
        <v>3276</v>
      </c>
      <c r="C6223" s="12" t="n">
        <v>135</v>
      </c>
      <c r="D6223" s="12" t="n">
        <v>1</v>
      </c>
      <c r="E6223" s="16" t="n">
        <v>1609</v>
      </c>
      <c r="F6223" s="12" t="n">
        <v>0</v>
      </c>
      <c r="G6223" s="12" t="str">
        <f aca="false">INDEX(Products!$C$2:$C$181,MATCH(C6223,Products!$A$2:$A$181,0))</f>
        <v>Sports &amp; Fitness</v>
      </c>
      <c r="H6223" s="16" t="n">
        <f aca="false">INDEX(Products!$E$2:$E$181,MATCH(C6223,Products!$A$2:$A$181,0))</f>
        <v>979.43</v>
      </c>
      <c r="I6223" s="12" t="str">
        <f aca="false">INDEX(Orders!$G$2:$G$3525,MATCH(B6223,Orders!$A$2:$A$3525,0))</f>
        <v>Delivered</v>
      </c>
      <c r="J6223" s="16" t="n">
        <f aca="false">D6223*E6223*(1-F6223/100)</f>
        <v>1609</v>
      </c>
      <c r="K6223" s="16" t="n">
        <f aca="false">D6223*H6223</f>
        <v>979.43</v>
      </c>
      <c r="L6223" s="16" t="n">
        <f aca="false">J6223-K6223</f>
        <v>629.57</v>
      </c>
    </row>
    <row r="6224" customFormat="false" ht="15" hidden="false" customHeight="false" outlineLevel="0" collapsed="false">
      <c r="A6224" s="12" t="n">
        <v>6223</v>
      </c>
      <c r="B6224" s="12" t="n">
        <v>3277</v>
      </c>
      <c r="C6224" s="12" t="n">
        <v>13</v>
      </c>
      <c r="D6224" s="12" t="n">
        <v>3</v>
      </c>
      <c r="E6224" s="16" t="n">
        <v>3179</v>
      </c>
      <c r="F6224" s="12" t="n">
        <v>0</v>
      </c>
      <c r="G6224" s="12" t="str">
        <f aca="false">INDEX(Products!$C$2:$C$181,MATCH(C6224,Products!$A$2:$A$181,0))</f>
        <v>Electronics</v>
      </c>
      <c r="H6224" s="16" t="n">
        <f aca="false">INDEX(Products!$E$2:$E$181,MATCH(C6224,Products!$A$2:$A$181,0))</f>
        <v>2247.66</v>
      </c>
      <c r="I6224" s="12" t="str">
        <f aca="false">INDEX(Orders!$G$2:$G$3525,MATCH(B6224,Orders!$A$2:$A$3525,0))</f>
        <v>Delivered</v>
      </c>
      <c r="J6224" s="16" t="n">
        <f aca="false">D6224*E6224*(1-F6224/100)</f>
        <v>9537</v>
      </c>
      <c r="K6224" s="16" t="n">
        <f aca="false">D6224*H6224</f>
        <v>6742.98</v>
      </c>
      <c r="L6224" s="16" t="n">
        <f aca="false">J6224-K6224</f>
        <v>2794.02</v>
      </c>
    </row>
    <row r="6225" customFormat="false" ht="15" hidden="false" customHeight="false" outlineLevel="0" collapsed="false">
      <c r="A6225" s="12" t="n">
        <v>6224</v>
      </c>
      <c r="B6225" s="12" t="n">
        <v>3278</v>
      </c>
      <c r="C6225" s="12" t="n">
        <v>48</v>
      </c>
      <c r="D6225" s="12" t="n">
        <v>3</v>
      </c>
      <c r="E6225" s="16" t="n">
        <v>3959</v>
      </c>
      <c r="F6225" s="12" t="n">
        <v>10</v>
      </c>
      <c r="G6225" s="12" t="str">
        <f aca="false">INDEX(Products!$C$2:$C$181,MATCH(C6225,Products!$A$2:$A$181,0))</f>
        <v>Home &amp; Kitchen</v>
      </c>
      <c r="H6225" s="16" t="n">
        <f aca="false">INDEX(Products!$E$2:$E$181,MATCH(C6225,Products!$A$2:$A$181,0))</f>
        <v>2568.44</v>
      </c>
      <c r="I6225" s="12" t="str">
        <f aca="false">INDEX(Orders!$G$2:$G$3525,MATCH(B6225,Orders!$A$2:$A$3525,0))</f>
        <v>Delivered</v>
      </c>
      <c r="J6225" s="16" t="n">
        <f aca="false">D6225*E6225*(1-F6225/100)</f>
        <v>10689.3</v>
      </c>
      <c r="K6225" s="16" t="n">
        <f aca="false">D6225*H6225</f>
        <v>7705.32</v>
      </c>
      <c r="L6225" s="16" t="n">
        <f aca="false">J6225-K6225</f>
        <v>2983.98</v>
      </c>
    </row>
    <row r="6226" customFormat="false" ht="15" hidden="false" customHeight="false" outlineLevel="0" collapsed="false">
      <c r="A6226" s="12" t="n">
        <v>6225</v>
      </c>
      <c r="B6226" s="12" t="n">
        <v>3279</v>
      </c>
      <c r="C6226" s="12" t="n">
        <v>112</v>
      </c>
      <c r="D6226" s="12" t="n">
        <v>1</v>
      </c>
      <c r="E6226" s="16" t="n">
        <v>309</v>
      </c>
      <c r="F6226" s="12" t="n">
        <v>0</v>
      </c>
      <c r="G6226" s="12" t="str">
        <f aca="false">INDEX(Products!$C$2:$C$181,MATCH(C6226,Products!$A$2:$A$181,0))</f>
        <v>Beauty</v>
      </c>
      <c r="H6226" s="16" t="n">
        <f aca="false">INDEX(Products!$E$2:$E$181,MATCH(C6226,Products!$A$2:$A$181,0))</f>
        <v>192.67</v>
      </c>
      <c r="I6226" s="12" t="str">
        <f aca="false">INDEX(Orders!$G$2:$G$3525,MATCH(B6226,Orders!$A$2:$A$3525,0))</f>
        <v>Delivered</v>
      </c>
      <c r="J6226" s="16" t="n">
        <f aca="false">D6226*E6226*(1-F6226/100)</f>
        <v>309</v>
      </c>
      <c r="K6226" s="16" t="n">
        <f aca="false">D6226*H6226</f>
        <v>192.67</v>
      </c>
      <c r="L6226" s="16" t="n">
        <f aca="false">J6226-K6226</f>
        <v>116.33</v>
      </c>
    </row>
    <row r="6227" customFormat="false" ht="15" hidden="false" customHeight="false" outlineLevel="0" collapsed="false">
      <c r="A6227" s="12" t="n">
        <v>6226</v>
      </c>
      <c r="B6227" s="12" t="n">
        <v>3280</v>
      </c>
      <c r="C6227" s="12" t="n">
        <v>162</v>
      </c>
      <c r="D6227" s="12" t="n">
        <v>1</v>
      </c>
      <c r="E6227" s="16" t="n">
        <v>639</v>
      </c>
      <c r="F6227" s="12" t="n">
        <v>0</v>
      </c>
      <c r="G6227" s="12" t="str">
        <f aca="false">INDEX(Products!$C$2:$C$181,MATCH(C6227,Products!$A$2:$A$181,0))</f>
        <v>Books &amp; Stationery</v>
      </c>
      <c r="H6227" s="16" t="n">
        <f aca="false">INDEX(Products!$E$2:$E$181,MATCH(C6227,Products!$A$2:$A$181,0))</f>
        <v>387.23</v>
      </c>
      <c r="I6227" s="12" t="str">
        <f aca="false">INDEX(Orders!$G$2:$G$3525,MATCH(B6227,Orders!$A$2:$A$3525,0))</f>
        <v>Delivered</v>
      </c>
      <c r="J6227" s="16" t="n">
        <f aca="false">D6227*E6227*(1-F6227/100)</f>
        <v>639</v>
      </c>
      <c r="K6227" s="16" t="n">
        <f aca="false">D6227*H6227</f>
        <v>387.23</v>
      </c>
      <c r="L6227" s="16" t="n">
        <f aca="false">J6227-K6227</f>
        <v>251.77</v>
      </c>
    </row>
    <row r="6228" customFormat="false" ht="15" hidden="false" customHeight="false" outlineLevel="0" collapsed="false">
      <c r="A6228" s="12" t="n">
        <v>6227</v>
      </c>
      <c r="B6228" s="12" t="n">
        <v>3281</v>
      </c>
      <c r="C6228" s="12" t="n">
        <v>16</v>
      </c>
      <c r="D6228" s="12" t="n">
        <v>1</v>
      </c>
      <c r="E6228" s="16" t="n">
        <v>3969</v>
      </c>
      <c r="F6228" s="12" t="n">
        <v>5</v>
      </c>
      <c r="G6228" s="12" t="str">
        <f aca="false">INDEX(Products!$C$2:$C$181,MATCH(C6228,Products!$A$2:$A$181,0))</f>
        <v>Electronics</v>
      </c>
      <c r="H6228" s="16" t="n">
        <f aca="false">INDEX(Products!$E$2:$E$181,MATCH(C6228,Products!$A$2:$A$181,0))</f>
        <v>2318.31</v>
      </c>
      <c r="I6228" s="12" t="str">
        <f aca="false">INDEX(Orders!$G$2:$G$3525,MATCH(B6228,Orders!$A$2:$A$3525,0))</f>
        <v>Delivered</v>
      </c>
      <c r="J6228" s="16" t="n">
        <f aca="false">D6228*E6228*(1-F6228/100)</f>
        <v>3770.55</v>
      </c>
      <c r="K6228" s="16" t="n">
        <f aca="false">D6228*H6228</f>
        <v>2318.31</v>
      </c>
      <c r="L6228" s="16" t="n">
        <f aca="false">J6228-K6228</f>
        <v>1452.24</v>
      </c>
    </row>
    <row r="6229" customFormat="false" ht="15" hidden="false" customHeight="false" outlineLevel="0" collapsed="false">
      <c r="A6229" s="12" t="n">
        <v>6228</v>
      </c>
      <c r="B6229" s="12" t="n">
        <v>3281</v>
      </c>
      <c r="C6229" s="12" t="n">
        <v>150</v>
      </c>
      <c r="D6229" s="12" t="n">
        <v>3</v>
      </c>
      <c r="E6229" s="16" t="n">
        <v>2599</v>
      </c>
      <c r="F6229" s="12" t="n">
        <v>0</v>
      </c>
      <c r="G6229" s="12" t="str">
        <f aca="false">INDEX(Products!$C$2:$C$181,MATCH(C6229,Products!$A$2:$A$181,0))</f>
        <v>Sports &amp; Fitness</v>
      </c>
      <c r="H6229" s="16" t="n">
        <f aca="false">INDEX(Products!$E$2:$E$181,MATCH(C6229,Products!$A$2:$A$181,0))</f>
        <v>1473.81</v>
      </c>
      <c r="I6229" s="12" t="str">
        <f aca="false">INDEX(Orders!$G$2:$G$3525,MATCH(B6229,Orders!$A$2:$A$3525,0))</f>
        <v>Delivered</v>
      </c>
      <c r="J6229" s="16" t="n">
        <f aca="false">D6229*E6229*(1-F6229/100)</f>
        <v>7797</v>
      </c>
      <c r="K6229" s="16" t="n">
        <f aca="false">D6229*H6229</f>
        <v>4421.43</v>
      </c>
      <c r="L6229" s="16" t="n">
        <f aca="false">J6229-K6229</f>
        <v>3375.57</v>
      </c>
    </row>
    <row r="6230" customFormat="false" ht="15" hidden="false" customHeight="false" outlineLevel="0" collapsed="false">
      <c r="A6230" s="12" t="n">
        <v>6229</v>
      </c>
      <c r="B6230" s="12" t="n">
        <v>3282</v>
      </c>
      <c r="C6230" s="12" t="n">
        <v>106</v>
      </c>
      <c r="D6230" s="12" t="n">
        <v>1</v>
      </c>
      <c r="E6230" s="16" t="n">
        <v>1069</v>
      </c>
      <c r="F6230" s="12" t="n">
        <v>5</v>
      </c>
      <c r="G6230" s="12" t="str">
        <f aca="false">INDEX(Products!$C$2:$C$181,MATCH(C6230,Products!$A$2:$A$181,0))</f>
        <v>Beauty</v>
      </c>
      <c r="H6230" s="16" t="n">
        <f aca="false">INDEX(Products!$E$2:$E$181,MATCH(C6230,Products!$A$2:$A$181,0))</f>
        <v>735.88</v>
      </c>
      <c r="I6230" s="12" t="str">
        <f aca="false">INDEX(Orders!$G$2:$G$3525,MATCH(B6230,Orders!$A$2:$A$3525,0))</f>
        <v>Delivered</v>
      </c>
      <c r="J6230" s="16" t="n">
        <f aca="false">D6230*E6230*(1-F6230/100)</f>
        <v>1015.55</v>
      </c>
      <c r="K6230" s="16" t="n">
        <f aca="false">D6230*H6230</f>
        <v>735.88</v>
      </c>
      <c r="L6230" s="16" t="n">
        <f aca="false">J6230-K6230</f>
        <v>279.67</v>
      </c>
    </row>
    <row r="6231" customFormat="false" ht="15" hidden="false" customHeight="false" outlineLevel="0" collapsed="false">
      <c r="A6231" s="12" t="n">
        <v>6230</v>
      </c>
      <c r="B6231" s="12" t="n">
        <v>3282</v>
      </c>
      <c r="C6231" s="12" t="n">
        <v>146</v>
      </c>
      <c r="D6231" s="12" t="n">
        <v>1</v>
      </c>
      <c r="E6231" s="16" t="n">
        <v>369</v>
      </c>
      <c r="F6231" s="12" t="n">
        <v>0</v>
      </c>
      <c r="G6231" s="12" t="str">
        <f aca="false">INDEX(Products!$C$2:$C$181,MATCH(C6231,Products!$A$2:$A$181,0))</f>
        <v>Sports &amp; Fitness</v>
      </c>
      <c r="H6231" s="16" t="n">
        <f aca="false">INDEX(Products!$E$2:$E$181,MATCH(C6231,Products!$A$2:$A$181,0))</f>
        <v>205.71</v>
      </c>
      <c r="I6231" s="12" t="str">
        <f aca="false">INDEX(Orders!$G$2:$G$3525,MATCH(B6231,Orders!$A$2:$A$3525,0))</f>
        <v>Delivered</v>
      </c>
      <c r="J6231" s="16" t="n">
        <f aca="false">D6231*E6231*(1-F6231/100)</f>
        <v>369</v>
      </c>
      <c r="K6231" s="16" t="n">
        <f aca="false">D6231*H6231</f>
        <v>205.71</v>
      </c>
      <c r="L6231" s="16" t="n">
        <f aca="false">J6231-K6231</f>
        <v>163.29</v>
      </c>
    </row>
    <row r="6232" customFormat="false" ht="15" hidden="false" customHeight="false" outlineLevel="0" collapsed="false">
      <c r="A6232" s="12" t="n">
        <v>6231</v>
      </c>
      <c r="B6232" s="12" t="n">
        <v>3283</v>
      </c>
      <c r="C6232" s="12" t="n">
        <v>168</v>
      </c>
      <c r="D6232" s="12" t="n">
        <v>1</v>
      </c>
      <c r="E6232" s="16" t="n">
        <v>149</v>
      </c>
      <c r="F6232" s="12" t="n">
        <v>15</v>
      </c>
      <c r="G6232" s="12" t="str">
        <f aca="false">INDEX(Products!$C$2:$C$181,MATCH(C6232,Products!$A$2:$A$181,0))</f>
        <v>Books &amp; Stationery</v>
      </c>
      <c r="H6232" s="16" t="n">
        <f aca="false">INDEX(Products!$E$2:$E$181,MATCH(C6232,Products!$A$2:$A$181,0))</f>
        <v>83.16</v>
      </c>
      <c r="I6232" s="12" t="str">
        <f aca="false">INDEX(Orders!$G$2:$G$3525,MATCH(B6232,Orders!$A$2:$A$3525,0))</f>
        <v>Returned</v>
      </c>
      <c r="J6232" s="16" t="n">
        <f aca="false">D6232*E6232*(1-F6232/100)</f>
        <v>126.65</v>
      </c>
      <c r="K6232" s="16" t="n">
        <f aca="false">D6232*H6232</f>
        <v>83.16</v>
      </c>
      <c r="L6232" s="16" t="n">
        <f aca="false">J6232-K6232</f>
        <v>43.49</v>
      </c>
    </row>
    <row r="6233" customFormat="false" ht="15" hidden="false" customHeight="false" outlineLevel="0" collapsed="false">
      <c r="A6233" s="12" t="n">
        <v>6232</v>
      </c>
      <c r="B6233" s="12" t="n">
        <v>3283</v>
      </c>
      <c r="C6233" s="12" t="n">
        <v>6</v>
      </c>
      <c r="D6233" s="12" t="n">
        <v>1</v>
      </c>
      <c r="E6233" s="16" t="n">
        <v>919</v>
      </c>
      <c r="F6233" s="12" t="n">
        <v>20</v>
      </c>
      <c r="G6233" s="12" t="str">
        <f aca="false">INDEX(Products!$C$2:$C$181,MATCH(C6233,Products!$A$2:$A$181,0))</f>
        <v>Electronics</v>
      </c>
      <c r="H6233" s="16" t="n">
        <f aca="false">INDEX(Products!$E$2:$E$181,MATCH(C6233,Products!$A$2:$A$181,0))</f>
        <v>683.72</v>
      </c>
      <c r="I6233" s="12" t="str">
        <f aca="false">INDEX(Orders!$G$2:$G$3525,MATCH(B6233,Orders!$A$2:$A$3525,0))</f>
        <v>Returned</v>
      </c>
      <c r="J6233" s="16" t="n">
        <f aca="false">D6233*E6233*(1-F6233/100)</f>
        <v>735.2</v>
      </c>
      <c r="K6233" s="16" t="n">
        <f aca="false">D6233*H6233</f>
        <v>683.72</v>
      </c>
      <c r="L6233" s="16" t="n">
        <f aca="false">J6233-K6233</f>
        <v>51.48</v>
      </c>
    </row>
    <row r="6234" customFormat="false" ht="15" hidden="false" customHeight="false" outlineLevel="0" collapsed="false">
      <c r="A6234" s="12" t="n">
        <v>6233</v>
      </c>
      <c r="B6234" s="12" t="n">
        <v>3283</v>
      </c>
      <c r="C6234" s="12" t="n">
        <v>111</v>
      </c>
      <c r="D6234" s="12" t="n">
        <v>1</v>
      </c>
      <c r="E6234" s="16" t="n">
        <v>1249</v>
      </c>
      <c r="F6234" s="12" t="n">
        <v>0</v>
      </c>
      <c r="G6234" s="12" t="str">
        <f aca="false">INDEX(Products!$C$2:$C$181,MATCH(C6234,Products!$A$2:$A$181,0))</f>
        <v>Beauty</v>
      </c>
      <c r="H6234" s="16" t="n">
        <f aca="false">INDEX(Products!$E$2:$E$181,MATCH(C6234,Products!$A$2:$A$181,0))</f>
        <v>828.91</v>
      </c>
      <c r="I6234" s="12" t="str">
        <f aca="false">INDEX(Orders!$G$2:$G$3525,MATCH(B6234,Orders!$A$2:$A$3525,0))</f>
        <v>Returned</v>
      </c>
      <c r="J6234" s="16" t="n">
        <f aca="false">D6234*E6234*(1-F6234/100)</f>
        <v>1249</v>
      </c>
      <c r="K6234" s="16" t="n">
        <f aca="false">D6234*H6234</f>
        <v>828.91</v>
      </c>
      <c r="L6234" s="16" t="n">
        <f aca="false">J6234-K6234</f>
        <v>420.09</v>
      </c>
    </row>
    <row r="6235" customFormat="false" ht="15" hidden="false" customHeight="false" outlineLevel="0" collapsed="false">
      <c r="A6235" s="12" t="n">
        <v>6234</v>
      </c>
      <c r="B6235" s="12" t="n">
        <v>3283</v>
      </c>
      <c r="C6235" s="12" t="n">
        <v>115</v>
      </c>
      <c r="D6235" s="12" t="n">
        <v>1</v>
      </c>
      <c r="E6235" s="16" t="n">
        <v>1629</v>
      </c>
      <c r="F6235" s="12" t="n">
        <v>0</v>
      </c>
      <c r="G6235" s="12" t="str">
        <f aca="false">INDEX(Products!$C$2:$C$181,MATCH(C6235,Products!$A$2:$A$181,0))</f>
        <v>Beauty</v>
      </c>
      <c r="H6235" s="16" t="n">
        <f aca="false">INDEX(Products!$E$2:$E$181,MATCH(C6235,Products!$A$2:$A$181,0))</f>
        <v>1101.57</v>
      </c>
      <c r="I6235" s="12" t="str">
        <f aca="false">INDEX(Orders!$G$2:$G$3525,MATCH(B6235,Orders!$A$2:$A$3525,0))</f>
        <v>Returned</v>
      </c>
      <c r="J6235" s="16" t="n">
        <f aca="false">D6235*E6235*(1-F6235/100)</f>
        <v>1629</v>
      </c>
      <c r="K6235" s="16" t="n">
        <f aca="false">D6235*H6235</f>
        <v>1101.57</v>
      </c>
      <c r="L6235" s="16" t="n">
        <f aca="false">J6235-K6235</f>
        <v>527.43</v>
      </c>
    </row>
    <row r="6236" customFormat="false" ht="15" hidden="false" customHeight="false" outlineLevel="0" collapsed="false">
      <c r="A6236" s="12" t="n">
        <v>6235</v>
      </c>
      <c r="B6236" s="12" t="n">
        <v>3284</v>
      </c>
      <c r="C6236" s="12" t="n">
        <v>42</v>
      </c>
      <c r="D6236" s="12" t="n">
        <v>1</v>
      </c>
      <c r="E6236" s="16" t="n">
        <v>1929</v>
      </c>
      <c r="F6236" s="12" t="n">
        <v>0</v>
      </c>
      <c r="G6236" s="12" t="str">
        <f aca="false">INDEX(Products!$C$2:$C$181,MATCH(C6236,Products!$A$2:$A$181,0))</f>
        <v>Home &amp; Kitchen</v>
      </c>
      <c r="H6236" s="16" t="n">
        <f aca="false">INDEX(Products!$E$2:$E$181,MATCH(C6236,Products!$A$2:$A$181,0))</f>
        <v>1085.47</v>
      </c>
      <c r="I6236" s="12" t="str">
        <f aca="false">INDEX(Orders!$G$2:$G$3525,MATCH(B6236,Orders!$A$2:$A$3525,0))</f>
        <v>Delivered</v>
      </c>
      <c r="J6236" s="16" t="n">
        <f aca="false">D6236*E6236*(1-F6236/100)</f>
        <v>1929</v>
      </c>
      <c r="K6236" s="16" t="n">
        <f aca="false">D6236*H6236</f>
        <v>1085.47</v>
      </c>
      <c r="L6236" s="16" t="n">
        <f aca="false">J6236-K6236</f>
        <v>843.53</v>
      </c>
    </row>
    <row r="6237" customFormat="false" ht="15" hidden="false" customHeight="false" outlineLevel="0" collapsed="false">
      <c r="A6237" s="12" t="n">
        <v>6236</v>
      </c>
      <c r="B6237" s="12" t="n">
        <v>3284</v>
      </c>
      <c r="C6237" s="12" t="n">
        <v>149</v>
      </c>
      <c r="D6237" s="12" t="n">
        <v>1</v>
      </c>
      <c r="E6237" s="16" t="n">
        <v>3149</v>
      </c>
      <c r="F6237" s="12" t="n">
        <v>10</v>
      </c>
      <c r="G6237" s="12" t="str">
        <f aca="false">INDEX(Products!$C$2:$C$181,MATCH(C6237,Products!$A$2:$A$181,0))</f>
        <v>Sports &amp; Fitness</v>
      </c>
      <c r="H6237" s="16" t="n">
        <f aca="false">INDEX(Products!$E$2:$E$181,MATCH(C6237,Products!$A$2:$A$181,0))</f>
        <v>1867.87</v>
      </c>
      <c r="I6237" s="12" t="str">
        <f aca="false">INDEX(Orders!$G$2:$G$3525,MATCH(B6237,Orders!$A$2:$A$3525,0))</f>
        <v>Delivered</v>
      </c>
      <c r="J6237" s="16" t="n">
        <f aca="false">D6237*E6237*(1-F6237/100)</f>
        <v>2834.1</v>
      </c>
      <c r="K6237" s="16" t="n">
        <f aca="false">D6237*H6237</f>
        <v>1867.87</v>
      </c>
      <c r="L6237" s="16" t="n">
        <f aca="false">J6237-K6237</f>
        <v>966.23</v>
      </c>
    </row>
    <row r="6238" customFormat="false" ht="15" hidden="false" customHeight="false" outlineLevel="0" collapsed="false">
      <c r="A6238" s="12" t="n">
        <v>6237</v>
      </c>
      <c r="B6238" s="12" t="n">
        <v>3284</v>
      </c>
      <c r="C6238" s="12" t="n">
        <v>47</v>
      </c>
      <c r="D6238" s="12" t="n">
        <v>1</v>
      </c>
      <c r="E6238" s="16" t="n">
        <v>3909</v>
      </c>
      <c r="F6238" s="12" t="n">
        <v>5</v>
      </c>
      <c r="G6238" s="12" t="str">
        <f aca="false">INDEX(Products!$C$2:$C$181,MATCH(C6238,Products!$A$2:$A$181,0))</f>
        <v>Home &amp; Kitchen</v>
      </c>
      <c r="H6238" s="16" t="n">
        <f aca="false">INDEX(Products!$E$2:$E$181,MATCH(C6238,Products!$A$2:$A$181,0))</f>
        <v>2588.76</v>
      </c>
      <c r="I6238" s="12" t="str">
        <f aca="false">INDEX(Orders!$G$2:$G$3525,MATCH(B6238,Orders!$A$2:$A$3525,0))</f>
        <v>Delivered</v>
      </c>
      <c r="J6238" s="16" t="n">
        <f aca="false">D6238*E6238*(1-F6238/100)</f>
        <v>3713.55</v>
      </c>
      <c r="K6238" s="16" t="n">
        <f aca="false">D6238*H6238</f>
        <v>2588.76</v>
      </c>
      <c r="L6238" s="16" t="n">
        <f aca="false">J6238-K6238</f>
        <v>1124.79</v>
      </c>
    </row>
    <row r="6239" customFormat="false" ht="15" hidden="false" customHeight="false" outlineLevel="0" collapsed="false">
      <c r="A6239" s="12" t="n">
        <v>6238</v>
      </c>
      <c r="B6239" s="12" t="n">
        <v>3285</v>
      </c>
      <c r="C6239" s="12" t="n">
        <v>1</v>
      </c>
      <c r="D6239" s="12" t="n">
        <v>1</v>
      </c>
      <c r="E6239" s="16" t="n">
        <v>2759</v>
      </c>
      <c r="F6239" s="12" t="n">
        <v>10</v>
      </c>
      <c r="G6239" s="12" t="str">
        <f aca="false">INDEX(Products!$C$2:$C$181,MATCH(C6239,Products!$A$2:$A$181,0))</f>
        <v>Electronics</v>
      </c>
      <c r="H6239" s="16" t="n">
        <f aca="false">INDEX(Products!$E$2:$E$181,MATCH(C6239,Products!$A$2:$A$181,0))</f>
        <v>2042.05</v>
      </c>
      <c r="I6239" s="12" t="str">
        <f aca="false">INDEX(Orders!$G$2:$G$3525,MATCH(B6239,Orders!$A$2:$A$3525,0))</f>
        <v>Delivered</v>
      </c>
      <c r="J6239" s="16" t="n">
        <f aca="false">D6239*E6239*(1-F6239/100)</f>
        <v>2483.1</v>
      </c>
      <c r="K6239" s="16" t="n">
        <f aca="false">D6239*H6239</f>
        <v>2042.05</v>
      </c>
      <c r="L6239" s="16" t="n">
        <f aca="false">J6239-K6239</f>
        <v>441.05</v>
      </c>
    </row>
    <row r="6240" customFormat="false" ht="15" hidden="false" customHeight="false" outlineLevel="0" collapsed="false">
      <c r="A6240" s="12" t="n">
        <v>6239</v>
      </c>
      <c r="B6240" s="12" t="n">
        <v>3285</v>
      </c>
      <c r="C6240" s="12" t="n">
        <v>26</v>
      </c>
      <c r="D6240" s="12" t="n">
        <v>1</v>
      </c>
      <c r="E6240" s="16" t="n">
        <v>5849</v>
      </c>
      <c r="F6240" s="12" t="n">
        <v>0</v>
      </c>
      <c r="G6240" s="12" t="str">
        <f aca="false">INDEX(Products!$C$2:$C$181,MATCH(C6240,Products!$A$2:$A$181,0))</f>
        <v>Electronics</v>
      </c>
      <c r="H6240" s="16" t="n">
        <f aca="false">INDEX(Products!$E$2:$E$181,MATCH(C6240,Products!$A$2:$A$181,0))</f>
        <v>4123.7</v>
      </c>
      <c r="I6240" s="12" t="str">
        <f aca="false">INDEX(Orders!$G$2:$G$3525,MATCH(B6240,Orders!$A$2:$A$3525,0))</f>
        <v>Delivered</v>
      </c>
      <c r="J6240" s="16" t="n">
        <f aca="false">D6240*E6240*(1-F6240/100)</f>
        <v>5849</v>
      </c>
      <c r="K6240" s="16" t="n">
        <f aca="false">D6240*H6240</f>
        <v>4123.7</v>
      </c>
      <c r="L6240" s="16" t="n">
        <f aca="false">J6240-K6240</f>
        <v>1725.3</v>
      </c>
    </row>
    <row r="6241" customFormat="false" ht="15" hidden="false" customHeight="false" outlineLevel="0" collapsed="false">
      <c r="A6241" s="12" t="n">
        <v>6240</v>
      </c>
      <c r="B6241" s="12" t="n">
        <v>3286</v>
      </c>
      <c r="C6241" s="12" t="n">
        <v>130</v>
      </c>
      <c r="D6241" s="12" t="n">
        <v>1</v>
      </c>
      <c r="E6241" s="16" t="n">
        <v>2399</v>
      </c>
      <c r="F6241" s="12" t="n">
        <v>10</v>
      </c>
      <c r="G6241" s="12" t="str">
        <f aca="false">INDEX(Products!$C$2:$C$181,MATCH(C6241,Products!$A$2:$A$181,0))</f>
        <v>Sports &amp; Fitness</v>
      </c>
      <c r="H6241" s="16" t="n">
        <f aca="false">INDEX(Products!$E$2:$E$181,MATCH(C6241,Products!$A$2:$A$181,0))</f>
        <v>1366.08</v>
      </c>
      <c r="I6241" s="12" t="str">
        <f aca="false">INDEX(Orders!$G$2:$G$3525,MATCH(B6241,Orders!$A$2:$A$3525,0))</f>
        <v>Delivered</v>
      </c>
      <c r="J6241" s="16" t="n">
        <f aca="false">D6241*E6241*(1-F6241/100)</f>
        <v>2159.1</v>
      </c>
      <c r="K6241" s="16" t="n">
        <f aca="false">D6241*H6241</f>
        <v>1366.08</v>
      </c>
      <c r="L6241" s="16" t="n">
        <f aca="false">J6241-K6241</f>
        <v>793.02</v>
      </c>
    </row>
    <row r="6242" customFormat="false" ht="15" hidden="false" customHeight="false" outlineLevel="0" collapsed="false">
      <c r="A6242" s="12" t="n">
        <v>6241</v>
      </c>
      <c r="B6242" s="12" t="n">
        <v>3287</v>
      </c>
      <c r="C6242" s="12" t="n">
        <v>173</v>
      </c>
      <c r="D6242" s="12" t="n">
        <v>1</v>
      </c>
      <c r="E6242" s="16" t="n">
        <v>429</v>
      </c>
      <c r="F6242" s="12" t="n">
        <v>5</v>
      </c>
      <c r="G6242" s="12" t="str">
        <f aca="false">INDEX(Products!$C$2:$C$181,MATCH(C6242,Products!$A$2:$A$181,0))</f>
        <v>Books &amp; Stationery</v>
      </c>
      <c r="H6242" s="16" t="n">
        <f aca="false">INDEX(Products!$E$2:$E$181,MATCH(C6242,Products!$A$2:$A$181,0))</f>
        <v>288.79</v>
      </c>
      <c r="I6242" s="12" t="str">
        <f aca="false">INDEX(Orders!$G$2:$G$3525,MATCH(B6242,Orders!$A$2:$A$3525,0))</f>
        <v>Delivered</v>
      </c>
      <c r="J6242" s="16" t="n">
        <f aca="false">D6242*E6242*(1-F6242/100)</f>
        <v>407.55</v>
      </c>
      <c r="K6242" s="16" t="n">
        <f aca="false">D6242*H6242</f>
        <v>288.79</v>
      </c>
      <c r="L6242" s="16" t="n">
        <f aca="false">J6242-K6242</f>
        <v>118.76</v>
      </c>
    </row>
    <row r="6243" customFormat="false" ht="15" hidden="false" customHeight="false" outlineLevel="0" collapsed="false">
      <c r="A6243" s="12" t="n">
        <v>6242</v>
      </c>
      <c r="B6243" s="12" t="n">
        <v>3287</v>
      </c>
      <c r="C6243" s="12" t="n">
        <v>165</v>
      </c>
      <c r="D6243" s="12" t="n">
        <v>1</v>
      </c>
      <c r="E6243" s="16" t="n">
        <v>449</v>
      </c>
      <c r="F6243" s="12" t="n">
        <v>5</v>
      </c>
      <c r="G6243" s="12" t="str">
        <f aca="false">INDEX(Products!$C$2:$C$181,MATCH(C6243,Products!$A$2:$A$181,0))</f>
        <v>Books &amp; Stationery</v>
      </c>
      <c r="H6243" s="16" t="n">
        <f aca="false">INDEX(Products!$E$2:$E$181,MATCH(C6243,Products!$A$2:$A$181,0))</f>
        <v>269.2</v>
      </c>
      <c r="I6243" s="12" t="str">
        <f aca="false">INDEX(Orders!$G$2:$G$3525,MATCH(B6243,Orders!$A$2:$A$3525,0))</f>
        <v>Delivered</v>
      </c>
      <c r="J6243" s="16" t="n">
        <f aca="false">D6243*E6243*(1-F6243/100)</f>
        <v>426.55</v>
      </c>
      <c r="K6243" s="16" t="n">
        <f aca="false">D6243*H6243</f>
        <v>269.2</v>
      </c>
      <c r="L6243" s="16" t="n">
        <f aca="false">J6243-K6243</f>
        <v>157.35</v>
      </c>
    </row>
    <row r="6244" customFormat="false" ht="15" hidden="false" customHeight="false" outlineLevel="0" collapsed="false">
      <c r="A6244" s="12" t="n">
        <v>6243</v>
      </c>
      <c r="B6244" s="12" t="n">
        <v>3287</v>
      </c>
      <c r="C6244" s="12" t="n">
        <v>77</v>
      </c>
      <c r="D6244" s="12" t="n">
        <v>2</v>
      </c>
      <c r="E6244" s="16" t="n">
        <v>699</v>
      </c>
      <c r="F6244" s="12" t="n">
        <v>0</v>
      </c>
      <c r="G6244" s="12" t="str">
        <f aca="false">INDEX(Products!$C$2:$C$181,MATCH(C6244,Products!$A$2:$A$181,0))</f>
        <v>Fashion</v>
      </c>
      <c r="H6244" s="16" t="n">
        <f aca="false">INDEX(Products!$E$2:$E$181,MATCH(C6244,Products!$A$2:$A$181,0))</f>
        <v>452.88</v>
      </c>
      <c r="I6244" s="12" t="str">
        <f aca="false">INDEX(Orders!$G$2:$G$3525,MATCH(B6244,Orders!$A$2:$A$3525,0))</f>
        <v>Delivered</v>
      </c>
      <c r="J6244" s="16" t="n">
        <f aca="false">D6244*E6244*(1-F6244/100)</f>
        <v>1398</v>
      </c>
      <c r="K6244" s="16" t="n">
        <f aca="false">D6244*H6244</f>
        <v>905.76</v>
      </c>
      <c r="L6244" s="16" t="n">
        <f aca="false">J6244-K6244</f>
        <v>492.24</v>
      </c>
    </row>
    <row r="6245" customFormat="false" ht="15" hidden="false" customHeight="false" outlineLevel="0" collapsed="false">
      <c r="A6245" s="12" t="n">
        <v>6244</v>
      </c>
      <c r="B6245" s="12" t="n">
        <v>3288</v>
      </c>
      <c r="C6245" s="12" t="n">
        <v>14</v>
      </c>
      <c r="D6245" s="12" t="n">
        <v>1</v>
      </c>
      <c r="E6245" s="16" t="n">
        <v>1849</v>
      </c>
      <c r="F6245" s="12" t="n">
        <v>0</v>
      </c>
      <c r="G6245" s="12" t="str">
        <f aca="false">INDEX(Products!$C$2:$C$181,MATCH(C6245,Products!$A$2:$A$181,0))</f>
        <v>Electronics</v>
      </c>
      <c r="H6245" s="16" t="n">
        <f aca="false">INDEX(Products!$E$2:$E$181,MATCH(C6245,Products!$A$2:$A$181,0))</f>
        <v>1207.11</v>
      </c>
      <c r="I6245" s="12" t="str">
        <f aca="false">INDEX(Orders!$G$2:$G$3525,MATCH(B6245,Orders!$A$2:$A$3525,0))</f>
        <v>Delivered</v>
      </c>
      <c r="J6245" s="16" t="n">
        <f aca="false">D6245*E6245*(1-F6245/100)</f>
        <v>1849</v>
      </c>
      <c r="K6245" s="16" t="n">
        <f aca="false">D6245*H6245</f>
        <v>1207.11</v>
      </c>
      <c r="L6245" s="16" t="n">
        <f aca="false">J6245-K6245</f>
        <v>641.89</v>
      </c>
    </row>
    <row r="6246" customFormat="false" ht="15" hidden="false" customHeight="false" outlineLevel="0" collapsed="false">
      <c r="A6246" s="12" t="n">
        <v>6245</v>
      </c>
      <c r="B6246" s="12" t="n">
        <v>3289</v>
      </c>
      <c r="C6246" s="12" t="n">
        <v>170</v>
      </c>
      <c r="D6246" s="12" t="n">
        <v>1</v>
      </c>
      <c r="E6246" s="16" t="n">
        <v>489</v>
      </c>
      <c r="F6246" s="12" t="n">
        <v>5</v>
      </c>
      <c r="G6246" s="12" t="str">
        <f aca="false">INDEX(Products!$C$2:$C$181,MATCH(C6246,Products!$A$2:$A$181,0))</f>
        <v>Books &amp; Stationery</v>
      </c>
      <c r="H6246" s="16" t="n">
        <f aca="false">INDEX(Products!$E$2:$E$181,MATCH(C6246,Products!$A$2:$A$181,0))</f>
        <v>278.52</v>
      </c>
      <c r="I6246" s="12" t="str">
        <f aca="false">INDEX(Orders!$G$2:$G$3525,MATCH(B6246,Orders!$A$2:$A$3525,0))</f>
        <v>Delivered</v>
      </c>
      <c r="J6246" s="16" t="n">
        <f aca="false">D6246*E6246*(1-F6246/100)</f>
        <v>464.55</v>
      </c>
      <c r="K6246" s="16" t="n">
        <f aca="false">D6246*H6246</f>
        <v>278.52</v>
      </c>
      <c r="L6246" s="16" t="n">
        <f aca="false">J6246-K6246</f>
        <v>186.03</v>
      </c>
    </row>
    <row r="6247" customFormat="false" ht="15" hidden="false" customHeight="false" outlineLevel="0" collapsed="false">
      <c r="A6247" s="12" t="n">
        <v>6246</v>
      </c>
      <c r="B6247" s="12" t="n">
        <v>3289</v>
      </c>
      <c r="C6247" s="12" t="n">
        <v>60</v>
      </c>
      <c r="D6247" s="12" t="n">
        <v>1</v>
      </c>
      <c r="E6247" s="16" t="n">
        <v>4519</v>
      </c>
      <c r="F6247" s="12" t="n">
        <v>0</v>
      </c>
      <c r="G6247" s="12" t="str">
        <f aca="false">INDEX(Products!$C$2:$C$181,MATCH(C6247,Products!$A$2:$A$181,0))</f>
        <v>Home &amp; Kitchen</v>
      </c>
      <c r="H6247" s="16" t="n">
        <f aca="false">INDEX(Products!$E$2:$E$181,MATCH(C6247,Products!$A$2:$A$181,0))</f>
        <v>2972.91</v>
      </c>
      <c r="I6247" s="12" t="str">
        <f aca="false">INDEX(Orders!$G$2:$G$3525,MATCH(B6247,Orders!$A$2:$A$3525,0))</f>
        <v>Delivered</v>
      </c>
      <c r="J6247" s="16" t="n">
        <f aca="false">D6247*E6247*(1-F6247/100)</f>
        <v>4519</v>
      </c>
      <c r="K6247" s="16" t="n">
        <f aca="false">D6247*H6247</f>
        <v>2972.91</v>
      </c>
      <c r="L6247" s="16" t="n">
        <f aca="false">J6247-K6247</f>
        <v>1546.09</v>
      </c>
    </row>
    <row r="6248" customFormat="false" ht="15" hidden="false" customHeight="false" outlineLevel="0" collapsed="false">
      <c r="A6248" s="12" t="n">
        <v>6247</v>
      </c>
      <c r="B6248" s="12" t="n">
        <v>3289</v>
      </c>
      <c r="C6248" s="12" t="n">
        <v>165</v>
      </c>
      <c r="D6248" s="12" t="n">
        <v>1</v>
      </c>
      <c r="E6248" s="16" t="n">
        <v>449</v>
      </c>
      <c r="F6248" s="12" t="n">
        <v>0</v>
      </c>
      <c r="G6248" s="12" t="str">
        <f aca="false">INDEX(Products!$C$2:$C$181,MATCH(C6248,Products!$A$2:$A$181,0))</f>
        <v>Books &amp; Stationery</v>
      </c>
      <c r="H6248" s="16" t="n">
        <f aca="false">INDEX(Products!$E$2:$E$181,MATCH(C6248,Products!$A$2:$A$181,0))</f>
        <v>269.2</v>
      </c>
      <c r="I6248" s="12" t="str">
        <f aca="false">INDEX(Orders!$G$2:$G$3525,MATCH(B6248,Orders!$A$2:$A$3525,0))</f>
        <v>Delivered</v>
      </c>
      <c r="J6248" s="16" t="n">
        <f aca="false">D6248*E6248*(1-F6248/100)</f>
        <v>449</v>
      </c>
      <c r="K6248" s="16" t="n">
        <f aca="false">D6248*H6248</f>
        <v>269.2</v>
      </c>
      <c r="L6248" s="16" t="n">
        <f aca="false">J6248-K6248</f>
        <v>179.8</v>
      </c>
    </row>
    <row r="6249" customFormat="false" ht="15" hidden="false" customHeight="false" outlineLevel="0" collapsed="false">
      <c r="A6249" s="12" t="n">
        <v>6248</v>
      </c>
      <c r="B6249" s="12" t="n">
        <v>3290</v>
      </c>
      <c r="C6249" s="12" t="n">
        <v>178</v>
      </c>
      <c r="D6249" s="12" t="n">
        <v>1</v>
      </c>
      <c r="E6249" s="16" t="n">
        <v>169</v>
      </c>
      <c r="F6249" s="12" t="n">
        <v>0</v>
      </c>
      <c r="G6249" s="12" t="str">
        <f aca="false">INDEX(Products!$C$2:$C$181,MATCH(C6249,Products!$A$2:$A$181,0))</f>
        <v>Books &amp; Stationery</v>
      </c>
      <c r="H6249" s="16" t="n">
        <f aca="false">INDEX(Products!$E$2:$E$181,MATCH(C6249,Products!$A$2:$A$181,0))</f>
        <v>114.66</v>
      </c>
      <c r="I6249" s="12" t="str">
        <f aca="false">INDEX(Orders!$G$2:$G$3525,MATCH(B6249,Orders!$A$2:$A$3525,0))</f>
        <v>Delivered</v>
      </c>
      <c r="J6249" s="16" t="n">
        <f aca="false">D6249*E6249*(1-F6249/100)</f>
        <v>169</v>
      </c>
      <c r="K6249" s="16" t="n">
        <f aca="false">D6249*H6249</f>
        <v>114.66</v>
      </c>
      <c r="L6249" s="16" t="n">
        <f aca="false">J6249-K6249</f>
        <v>54.34</v>
      </c>
    </row>
    <row r="6250" customFormat="false" ht="15" hidden="false" customHeight="false" outlineLevel="0" collapsed="false">
      <c r="A6250" s="12" t="n">
        <v>6249</v>
      </c>
      <c r="B6250" s="12" t="n">
        <v>3290</v>
      </c>
      <c r="C6250" s="12" t="n">
        <v>37</v>
      </c>
      <c r="D6250" s="12" t="n">
        <v>1</v>
      </c>
      <c r="E6250" s="16" t="n">
        <v>439</v>
      </c>
      <c r="F6250" s="12" t="n">
        <v>0</v>
      </c>
      <c r="G6250" s="12" t="str">
        <f aca="false">INDEX(Products!$C$2:$C$181,MATCH(C6250,Products!$A$2:$A$181,0))</f>
        <v>Home &amp; Kitchen</v>
      </c>
      <c r="H6250" s="16" t="n">
        <f aca="false">INDEX(Products!$E$2:$E$181,MATCH(C6250,Products!$A$2:$A$181,0))</f>
        <v>313.05</v>
      </c>
      <c r="I6250" s="12" t="str">
        <f aca="false">INDEX(Orders!$G$2:$G$3525,MATCH(B6250,Orders!$A$2:$A$3525,0))</f>
        <v>Delivered</v>
      </c>
      <c r="J6250" s="16" t="n">
        <f aca="false">D6250*E6250*(1-F6250/100)</f>
        <v>439</v>
      </c>
      <c r="K6250" s="16" t="n">
        <f aca="false">D6250*H6250</f>
        <v>313.05</v>
      </c>
      <c r="L6250" s="16" t="n">
        <f aca="false">J6250-K6250</f>
        <v>125.95</v>
      </c>
    </row>
    <row r="6251" customFormat="false" ht="15" hidden="false" customHeight="false" outlineLevel="0" collapsed="false">
      <c r="A6251" s="12" t="n">
        <v>6250</v>
      </c>
      <c r="B6251" s="12" t="n">
        <v>3290</v>
      </c>
      <c r="C6251" s="12" t="n">
        <v>104</v>
      </c>
      <c r="D6251" s="12" t="n">
        <v>1</v>
      </c>
      <c r="E6251" s="16" t="n">
        <v>329</v>
      </c>
      <c r="F6251" s="12" t="n">
        <v>5</v>
      </c>
      <c r="G6251" s="12" t="str">
        <f aca="false">INDEX(Products!$C$2:$C$181,MATCH(C6251,Products!$A$2:$A$181,0))</f>
        <v>Beauty</v>
      </c>
      <c r="H6251" s="16" t="n">
        <f aca="false">INDEX(Products!$E$2:$E$181,MATCH(C6251,Products!$A$2:$A$181,0))</f>
        <v>224.61</v>
      </c>
      <c r="I6251" s="12" t="str">
        <f aca="false">INDEX(Orders!$G$2:$G$3525,MATCH(B6251,Orders!$A$2:$A$3525,0))</f>
        <v>Delivered</v>
      </c>
      <c r="J6251" s="16" t="n">
        <f aca="false">D6251*E6251*(1-F6251/100)</f>
        <v>312.55</v>
      </c>
      <c r="K6251" s="16" t="n">
        <f aca="false">D6251*H6251</f>
        <v>224.61</v>
      </c>
      <c r="L6251" s="16" t="n">
        <f aca="false">J6251-K6251</f>
        <v>87.94</v>
      </c>
    </row>
    <row r="6252" customFormat="false" ht="15" hidden="false" customHeight="false" outlineLevel="0" collapsed="false">
      <c r="A6252" s="12" t="n">
        <v>6251</v>
      </c>
      <c r="B6252" s="12" t="n">
        <v>3291</v>
      </c>
      <c r="C6252" s="12" t="n">
        <v>162</v>
      </c>
      <c r="D6252" s="12" t="n">
        <v>1</v>
      </c>
      <c r="E6252" s="16" t="n">
        <v>639</v>
      </c>
      <c r="F6252" s="12" t="n">
        <v>0</v>
      </c>
      <c r="G6252" s="12" t="str">
        <f aca="false">INDEX(Products!$C$2:$C$181,MATCH(C6252,Products!$A$2:$A$181,0))</f>
        <v>Books &amp; Stationery</v>
      </c>
      <c r="H6252" s="16" t="n">
        <f aca="false">INDEX(Products!$E$2:$E$181,MATCH(C6252,Products!$A$2:$A$181,0))</f>
        <v>387.23</v>
      </c>
      <c r="I6252" s="12" t="str">
        <f aca="false">INDEX(Orders!$G$2:$G$3525,MATCH(B6252,Orders!$A$2:$A$3525,0))</f>
        <v>Delivered</v>
      </c>
      <c r="J6252" s="16" t="n">
        <f aca="false">D6252*E6252*(1-F6252/100)</f>
        <v>639</v>
      </c>
      <c r="K6252" s="16" t="n">
        <f aca="false">D6252*H6252</f>
        <v>387.23</v>
      </c>
      <c r="L6252" s="16" t="n">
        <f aca="false">J6252-K6252</f>
        <v>251.77</v>
      </c>
    </row>
    <row r="6253" customFormat="false" ht="15" hidden="false" customHeight="false" outlineLevel="0" collapsed="false">
      <c r="A6253" s="12" t="n">
        <v>6252</v>
      </c>
      <c r="B6253" s="12" t="n">
        <v>3291</v>
      </c>
      <c r="C6253" s="12" t="n">
        <v>25</v>
      </c>
      <c r="D6253" s="12" t="n">
        <v>1</v>
      </c>
      <c r="E6253" s="16" t="n">
        <v>3649</v>
      </c>
      <c r="F6253" s="12" t="n">
        <v>5</v>
      </c>
      <c r="G6253" s="12" t="str">
        <f aca="false">INDEX(Products!$C$2:$C$181,MATCH(C6253,Products!$A$2:$A$181,0))</f>
        <v>Electronics</v>
      </c>
      <c r="H6253" s="16" t="n">
        <f aca="false">INDEX(Products!$E$2:$E$181,MATCH(C6253,Products!$A$2:$A$181,0))</f>
        <v>2141.86</v>
      </c>
      <c r="I6253" s="12" t="str">
        <f aca="false">INDEX(Orders!$G$2:$G$3525,MATCH(B6253,Orders!$A$2:$A$3525,0))</f>
        <v>Delivered</v>
      </c>
      <c r="J6253" s="16" t="n">
        <f aca="false">D6253*E6253*(1-F6253/100)</f>
        <v>3466.55</v>
      </c>
      <c r="K6253" s="16" t="n">
        <f aca="false">D6253*H6253</f>
        <v>2141.86</v>
      </c>
      <c r="L6253" s="16" t="n">
        <f aca="false">J6253-K6253</f>
        <v>1324.69</v>
      </c>
    </row>
    <row r="6254" customFormat="false" ht="15" hidden="false" customHeight="false" outlineLevel="0" collapsed="false">
      <c r="A6254" s="12" t="n">
        <v>6253</v>
      </c>
      <c r="B6254" s="12" t="n">
        <v>3292</v>
      </c>
      <c r="C6254" s="12" t="n">
        <v>178</v>
      </c>
      <c r="D6254" s="12" t="n">
        <v>1</v>
      </c>
      <c r="E6254" s="16" t="n">
        <v>169</v>
      </c>
      <c r="F6254" s="12" t="n">
        <v>0</v>
      </c>
      <c r="G6254" s="12" t="str">
        <f aca="false">INDEX(Products!$C$2:$C$181,MATCH(C6254,Products!$A$2:$A$181,0))</f>
        <v>Books &amp; Stationery</v>
      </c>
      <c r="H6254" s="16" t="n">
        <f aca="false">INDEX(Products!$E$2:$E$181,MATCH(C6254,Products!$A$2:$A$181,0))</f>
        <v>114.66</v>
      </c>
      <c r="I6254" s="12" t="str">
        <f aca="false">INDEX(Orders!$G$2:$G$3525,MATCH(B6254,Orders!$A$2:$A$3525,0))</f>
        <v>Returned</v>
      </c>
      <c r="J6254" s="16" t="n">
        <f aca="false">D6254*E6254*(1-F6254/100)</f>
        <v>169</v>
      </c>
      <c r="K6254" s="16" t="n">
        <f aca="false">D6254*H6254</f>
        <v>114.66</v>
      </c>
      <c r="L6254" s="16" t="n">
        <f aca="false">J6254-K6254</f>
        <v>54.34</v>
      </c>
    </row>
    <row r="6255" customFormat="false" ht="15" hidden="false" customHeight="false" outlineLevel="0" collapsed="false">
      <c r="A6255" s="12" t="n">
        <v>6254</v>
      </c>
      <c r="B6255" s="12" t="n">
        <v>3292</v>
      </c>
      <c r="C6255" s="12" t="n">
        <v>126</v>
      </c>
      <c r="D6255" s="12" t="n">
        <v>1</v>
      </c>
      <c r="E6255" s="16" t="n">
        <v>1359</v>
      </c>
      <c r="F6255" s="12" t="n">
        <v>0</v>
      </c>
      <c r="G6255" s="12" t="str">
        <f aca="false">INDEX(Products!$C$2:$C$181,MATCH(C6255,Products!$A$2:$A$181,0))</f>
        <v>Sports &amp; Fitness</v>
      </c>
      <c r="H6255" s="16" t="n">
        <f aca="false">INDEX(Products!$E$2:$E$181,MATCH(C6255,Products!$A$2:$A$181,0))</f>
        <v>852.12</v>
      </c>
      <c r="I6255" s="12" t="str">
        <f aca="false">INDEX(Orders!$G$2:$G$3525,MATCH(B6255,Orders!$A$2:$A$3525,0))</f>
        <v>Returned</v>
      </c>
      <c r="J6255" s="16" t="n">
        <f aca="false">D6255*E6255*(1-F6255/100)</f>
        <v>1359</v>
      </c>
      <c r="K6255" s="16" t="n">
        <f aca="false">D6255*H6255</f>
        <v>852.12</v>
      </c>
      <c r="L6255" s="16" t="n">
        <f aca="false">J6255-K6255</f>
        <v>506.88</v>
      </c>
    </row>
    <row r="6256" customFormat="false" ht="15" hidden="false" customHeight="false" outlineLevel="0" collapsed="false">
      <c r="A6256" s="12" t="n">
        <v>6255</v>
      </c>
      <c r="B6256" s="12" t="n">
        <v>3292</v>
      </c>
      <c r="C6256" s="12" t="n">
        <v>147</v>
      </c>
      <c r="D6256" s="12" t="n">
        <v>1</v>
      </c>
      <c r="E6256" s="16" t="n">
        <v>3339</v>
      </c>
      <c r="F6256" s="12" t="n">
        <v>0</v>
      </c>
      <c r="G6256" s="12" t="str">
        <f aca="false">INDEX(Products!$C$2:$C$181,MATCH(C6256,Products!$A$2:$A$181,0))</f>
        <v>Sports &amp; Fitness</v>
      </c>
      <c r="H6256" s="16" t="n">
        <f aca="false">INDEX(Products!$E$2:$E$181,MATCH(C6256,Products!$A$2:$A$181,0))</f>
        <v>2076.99</v>
      </c>
      <c r="I6256" s="12" t="str">
        <f aca="false">INDEX(Orders!$G$2:$G$3525,MATCH(B6256,Orders!$A$2:$A$3525,0))</f>
        <v>Returned</v>
      </c>
      <c r="J6256" s="16" t="n">
        <f aca="false">D6256*E6256*(1-F6256/100)</f>
        <v>3339</v>
      </c>
      <c r="K6256" s="16" t="n">
        <f aca="false">D6256*H6256</f>
        <v>2076.99</v>
      </c>
      <c r="L6256" s="16" t="n">
        <f aca="false">J6256-K6256</f>
        <v>1262.01</v>
      </c>
    </row>
    <row r="6257" customFormat="false" ht="15" hidden="false" customHeight="false" outlineLevel="0" collapsed="false">
      <c r="A6257" s="12" t="n">
        <v>6256</v>
      </c>
      <c r="B6257" s="12" t="n">
        <v>3293</v>
      </c>
      <c r="C6257" s="12" t="n">
        <v>165</v>
      </c>
      <c r="D6257" s="12" t="n">
        <v>1</v>
      </c>
      <c r="E6257" s="16" t="n">
        <v>449</v>
      </c>
      <c r="F6257" s="12" t="n">
        <v>0</v>
      </c>
      <c r="G6257" s="12" t="str">
        <f aca="false">INDEX(Products!$C$2:$C$181,MATCH(C6257,Products!$A$2:$A$181,0))</f>
        <v>Books &amp; Stationery</v>
      </c>
      <c r="H6257" s="16" t="n">
        <f aca="false">INDEX(Products!$E$2:$E$181,MATCH(C6257,Products!$A$2:$A$181,0))</f>
        <v>269.2</v>
      </c>
      <c r="I6257" s="12" t="str">
        <f aca="false">INDEX(Orders!$G$2:$G$3525,MATCH(B6257,Orders!$A$2:$A$3525,0))</f>
        <v>Delivered</v>
      </c>
      <c r="J6257" s="16" t="n">
        <f aca="false">D6257*E6257*(1-F6257/100)</f>
        <v>449</v>
      </c>
      <c r="K6257" s="16" t="n">
        <f aca="false">D6257*H6257</f>
        <v>269.2</v>
      </c>
      <c r="L6257" s="16" t="n">
        <f aca="false">J6257-K6257</f>
        <v>179.8</v>
      </c>
    </row>
    <row r="6258" customFormat="false" ht="15" hidden="false" customHeight="false" outlineLevel="0" collapsed="false">
      <c r="A6258" s="12" t="n">
        <v>6257</v>
      </c>
      <c r="B6258" s="12" t="n">
        <v>3293</v>
      </c>
      <c r="C6258" s="12" t="n">
        <v>36</v>
      </c>
      <c r="D6258" s="12" t="n">
        <v>1</v>
      </c>
      <c r="E6258" s="16" t="n">
        <v>3959</v>
      </c>
      <c r="F6258" s="12" t="n">
        <v>0</v>
      </c>
      <c r="G6258" s="12" t="str">
        <f aca="false">INDEX(Products!$C$2:$C$181,MATCH(C6258,Products!$A$2:$A$181,0))</f>
        <v>Home &amp; Kitchen</v>
      </c>
      <c r="H6258" s="16" t="n">
        <f aca="false">INDEX(Products!$E$2:$E$181,MATCH(C6258,Products!$A$2:$A$181,0))</f>
        <v>2334.79</v>
      </c>
      <c r="I6258" s="12" t="str">
        <f aca="false">INDEX(Orders!$G$2:$G$3525,MATCH(B6258,Orders!$A$2:$A$3525,0))</f>
        <v>Delivered</v>
      </c>
      <c r="J6258" s="16" t="n">
        <f aca="false">D6258*E6258*(1-F6258/100)</f>
        <v>3959</v>
      </c>
      <c r="K6258" s="16" t="n">
        <f aca="false">D6258*H6258</f>
        <v>2334.79</v>
      </c>
      <c r="L6258" s="16" t="n">
        <f aca="false">J6258-K6258</f>
        <v>1624.21</v>
      </c>
    </row>
    <row r="6259" customFormat="false" ht="15" hidden="false" customHeight="false" outlineLevel="0" collapsed="false">
      <c r="A6259" s="12" t="n">
        <v>6258</v>
      </c>
      <c r="B6259" s="12" t="n">
        <v>3294</v>
      </c>
      <c r="C6259" s="12" t="n">
        <v>166</v>
      </c>
      <c r="D6259" s="12" t="n">
        <v>2</v>
      </c>
      <c r="E6259" s="16" t="n">
        <v>389</v>
      </c>
      <c r="F6259" s="12" t="n">
        <v>0</v>
      </c>
      <c r="G6259" s="12" t="str">
        <f aca="false">INDEX(Products!$C$2:$C$181,MATCH(C6259,Products!$A$2:$A$181,0))</f>
        <v>Books &amp; Stationery</v>
      </c>
      <c r="H6259" s="16" t="n">
        <f aca="false">INDEX(Products!$E$2:$E$181,MATCH(C6259,Products!$A$2:$A$181,0))</f>
        <v>272.91</v>
      </c>
      <c r="I6259" s="12" t="str">
        <f aca="false">INDEX(Orders!$G$2:$G$3525,MATCH(B6259,Orders!$A$2:$A$3525,0))</f>
        <v>Delivered</v>
      </c>
      <c r="J6259" s="16" t="n">
        <f aca="false">D6259*E6259*(1-F6259/100)</f>
        <v>778</v>
      </c>
      <c r="K6259" s="16" t="n">
        <f aca="false">D6259*H6259</f>
        <v>545.82</v>
      </c>
      <c r="L6259" s="16" t="n">
        <f aca="false">J6259-K6259</f>
        <v>232.18</v>
      </c>
    </row>
    <row r="6260" customFormat="false" ht="15" hidden="false" customHeight="false" outlineLevel="0" collapsed="false">
      <c r="A6260" s="12" t="n">
        <v>6259</v>
      </c>
      <c r="B6260" s="12" t="n">
        <v>3294</v>
      </c>
      <c r="C6260" s="12" t="n">
        <v>78</v>
      </c>
      <c r="D6260" s="12" t="n">
        <v>2</v>
      </c>
      <c r="E6260" s="16" t="n">
        <v>2969</v>
      </c>
      <c r="F6260" s="12" t="n">
        <v>0</v>
      </c>
      <c r="G6260" s="12" t="str">
        <f aca="false">INDEX(Products!$C$2:$C$181,MATCH(C6260,Products!$A$2:$A$181,0))</f>
        <v>Fashion</v>
      </c>
      <c r="H6260" s="16" t="n">
        <f aca="false">INDEX(Products!$E$2:$E$181,MATCH(C6260,Products!$A$2:$A$181,0))</f>
        <v>1776.68</v>
      </c>
      <c r="I6260" s="12" t="str">
        <f aca="false">INDEX(Orders!$G$2:$G$3525,MATCH(B6260,Orders!$A$2:$A$3525,0))</f>
        <v>Delivered</v>
      </c>
      <c r="J6260" s="16" t="n">
        <f aca="false">D6260*E6260*(1-F6260/100)</f>
        <v>5938</v>
      </c>
      <c r="K6260" s="16" t="n">
        <f aca="false">D6260*H6260</f>
        <v>3553.36</v>
      </c>
      <c r="L6260" s="16" t="n">
        <f aca="false">J6260-K6260</f>
        <v>2384.64</v>
      </c>
    </row>
    <row r="6261" customFormat="false" ht="15" hidden="false" customHeight="false" outlineLevel="0" collapsed="false">
      <c r="A6261" s="12" t="n">
        <v>6260</v>
      </c>
      <c r="B6261" s="12" t="n">
        <v>3294</v>
      </c>
      <c r="C6261" s="12" t="n">
        <v>159</v>
      </c>
      <c r="D6261" s="12" t="n">
        <v>1</v>
      </c>
      <c r="E6261" s="16" t="n">
        <v>439</v>
      </c>
      <c r="F6261" s="12" t="n">
        <v>5</v>
      </c>
      <c r="G6261" s="12" t="str">
        <f aca="false">INDEX(Products!$C$2:$C$181,MATCH(C6261,Products!$A$2:$A$181,0))</f>
        <v>Books &amp; Stationery</v>
      </c>
      <c r="H6261" s="16" t="n">
        <f aca="false">INDEX(Products!$E$2:$E$181,MATCH(C6261,Products!$A$2:$A$181,0))</f>
        <v>256.67</v>
      </c>
      <c r="I6261" s="12" t="str">
        <f aca="false">INDEX(Orders!$G$2:$G$3525,MATCH(B6261,Orders!$A$2:$A$3525,0))</f>
        <v>Delivered</v>
      </c>
      <c r="J6261" s="16" t="n">
        <f aca="false">D6261*E6261*(1-F6261/100)</f>
        <v>417.05</v>
      </c>
      <c r="K6261" s="16" t="n">
        <f aca="false">D6261*H6261</f>
        <v>256.67</v>
      </c>
      <c r="L6261" s="16" t="n">
        <f aca="false">J6261-K6261</f>
        <v>160.38</v>
      </c>
    </row>
    <row r="6262" customFormat="false" ht="15" hidden="false" customHeight="false" outlineLevel="0" collapsed="false">
      <c r="A6262" s="12" t="n">
        <v>6261</v>
      </c>
      <c r="B6262" s="12" t="n">
        <v>3295</v>
      </c>
      <c r="C6262" s="12" t="n">
        <v>12</v>
      </c>
      <c r="D6262" s="12" t="n">
        <v>1</v>
      </c>
      <c r="E6262" s="16" t="n">
        <v>2329</v>
      </c>
      <c r="F6262" s="12" t="n">
        <v>5</v>
      </c>
      <c r="G6262" s="12" t="str">
        <f aca="false">INDEX(Products!$C$2:$C$181,MATCH(C6262,Products!$A$2:$A$181,0))</f>
        <v>Electronics</v>
      </c>
      <c r="H6262" s="16" t="n">
        <f aca="false">INDEX(Products!$E$2:$E$181,MATCH(C6262,Products!$A$2:$A$181,0))</f>
        <v>1451.6</v>
      </c>
      <c r="I6262" s="12" t="str">
        <f aca="false">INDEX(Orders!$G$2:$G$3525,MATCH(B6262,Orders!$A$2:$A$3525,0))</f>
        <v>Delivered</v>
      </c>
      <c r="J6262" s="16" t="n">
        <f aca="false">D6262*E6262*(1-F6262/100)</f>
        <v>2212.55</v>
      </c>
      <c r="K6262" s="16" t="n">
        <f aca="false">D6262*H6262</f>
        <v>1451.6</v>
      </c>
      <c r="L6262" s="16" t="n">
        <f aca="false">J6262-K6262</f>
        <v>760.95</v>
      </c>
    </row>
    <row r="6263" customFormat="false" ht="15" hidden="false" customHeight="false" outlineLevel="0" collapsed="false">
      <c r="A6263" s="12" t="n">
        <v>6262</v>
      </c>
      <c r="B6263" s="12" t="n">
        <v>3296</v>
      </c>
      <c r="C6263" s="12" t="n">
        <v>99</v>
      </c>
      <c r="D6263" s="12" t="n">
        <v>1</v>
      </c>
      <c r="E6263" s="16" t="n">
        <v>1359</v>
      </c>
      <c r="F6263" s="12" t="n">
        <v>10</v>
      </c>
      <c r="G6263" s="12" t="str">
        <f aca="false">INDEX(Products!$C$2:$C$181,MATCH(C6263,Products!$A$2:$A$181,0))</f>
        <v>Beauty</v>
      </c>
      <c r="H6263" s="16" t="n">
        <f aca="false">INDEX(Products!$E$2:$E$181,MATCH(C6263,Products!$A$2:$A$181,0))</f>
        <v>991.28</v>
      </c>
      <c r="I6263" s="12" t="str">
        <f aca="false">INDEX(Orders!$G$2:$G$3525,MATCH(B6263,Orders!$A$2:$A$3525,0))</f>
        <v>Returned</v>
      </c>
      <c r="J6263" s="16" t="n">
        <f aca="false">D6263*E6263*(1-F6263/100)</f>
        <v>1223.1</v>
      </c>
      <c r="K6263" s="16" t="n">
        <f aca="false">D6263*H6263</f>
        <v>991.28</v>
      </c>
      <c r="L6263" s="16" t="n">
        <f aca="false">J6263-K6263</f>
        <v>231.82</v>
      </c>
    </row>
    <row r="6264" customFormat="false" ht="15" hidden="false" customHeight="false" outlineLevel="0" collapsed="false">
      <c r="A6264" s="12" t="n">
        <v>6263</v>
      </c>
      <c r="B6264" s="12" t="n">
        <v>3296</v>
      </c>
      <c r="C6264" s="12" t="n">
        <v>12</v>
      </c>
      <c r="D6264" s="12" t="n">
        <v>1</v>
      </c>
      <c r="E6264" s="16" t="n">
        <v>2329</v>
      </c>
      <c r="F6264" s="12" t="n">
        <v>15</v>
      </c>
      <c r="G6264" s="12" t="str">
        <f aca="false">INDEX(Products!$C$2:$C$181,MATCH(C6264,Products!$A$2:$A$181,0))</f>
        <v>Electronics</v>
      </c>
      <c r="H6264" s="16" t="n">
        <f aca="false">INDEX(Products!$E$2:$E$181,MATCH(C6264,Products!$A$2:$A$181,0))</f>
        <v>1451.6</v>
      </c>
      <c r="I6264" s="12" t="str">
        <f aca="false">INDEX(Orders!$G$2:$G$3525,MATCH(B6264,Orders!$A$2:$A$3525,0))</f>
        <v>Returned</v>
      </c>
      <c r="J6264" s="16" t="n">
        <f aca="false">D6264*E6264*(1-F6264/100)</f>
        <v>1979.65</v>
      </c>
      <c r="K6264" s="16" t="n">
        <f aca="false">D6264*H6264</f>
        <v>1451.6</v>
      </c>
      <c r="L6264" s="16" t="n">
        <f aca="false">J6264-K6264</f>
        <v>528.05</v>
      </c>
    </row>
    <row r="6265" customFormat="false" ht="15" hidden="false" customHeight="false" outlineLevel="0" collapsed="false">
      <c r="A6265" s="12" t="n">
        <v>6264</v>
      </c>
      <c r="B6265" s="12" t="n">
        <v>3297</v>
      </c>
      <c r="C6265" s="12" t="n">
        <v>166</v>
      </c>
      <c r="D6265" s="12" t="n">
        <v>1</v>
      </c>
      <c r="E6265" s="16" t="n">
        <v>389</v>
      </c>
      <c r="F6265" s="12" t="n">
        <v>10</v>
      </c>
      <c r="G6265" s="12" t="str">
        <f aca="false">INDEX(Products!$C$2:$C$181,MATCH(C6265,Products!$A$2:$A$181,0))</f>
        <v>Books &amp; Stationery</v>
      </c>
      <c r="H6265" s="16" t="n">
        <f aca="false">INDEX(Products!$E$2:$E$181,MATCH(C6265,Products!$A$2:$A$181,0))</f>
        <v>272.91</v>
      </c>
      <c r="I6265" s="12" t="str">
        <f aca="false">INDEX(Orders!$G$2:$G$3525,MATCH(B6265,Orders!$A$2:$A$3525,0))</f>
        <v>Delivered</v>
      </c>
      <c r="J6265" s="16" t="n">
        <f aca="false">D6265*E6265*(1-F6265/100)</f>
        <v>350.1</v>
      </c>
      <c r="K6265" s="16" t="n">
        <f aca="false">D6265*H6265</f>
        <v>272.91</v>
      </c>
      <c r="L6265" s="16" t="n">
        <f aca="false">J6265-K6265</f>
        <v>77.19</v>
      </c>
    </row>
    <row r="6266" customFormat="false" ht="15" hidden="false" customHeight="false" outlineLevel="0" collapsed="false">
      <c r="A6266" s="12" t="n">
        <v>6265</v>
      </c>
      <c r="B6266" s="12" t="n">
        <v>3297</v>
      </c>
      <c r="C6266" s="12" t="n">
        <v>65</v>
      </c>
      <c r="D6266" s="12" t="n">
        <v>1</v>
      </c>
      <c r="E6266" s="16" t="n">
        <v>329</v>
      </c>
      <c r="F6266" s="12" t="n">
        <v>0</v>
      </c>
      <c r="G6266" s="12" t="str">
        <f aca="false">INDEX(Products!$C$2:$C$181,MATCH(C6266,Products!$A$2:$A$181,0))</f>
        <v>Fashion</v>
      </c>
      <c r="H6266" s="16" t="n">
        <f aca="false">INDEX(Products!$E$2:$E$181,MATCH(C6266,Products!$A$2:$A$181,0))</f>
        <v>214.56</v>
      </c>
      <c r="I6266" s="12" t="str">
        <f aca="false">INDEX(Orders!$G$2:$G$3525,MATCH(B6266,Orders!$A$2:$A$3525,0))</f>
        <v>Delivered</v>
      </c>
      <c r="J6266" s="16" t="n">
        <f aca="false">D6266*E6266*(1-F6266/100)</f>
        <v>329</v>
      </c>
      <c r="K6266" s="16" t="n">
        <f aca="false">D6266*H6266</f>
        <v>214.56</v>
      </c>
      <c r="L6266" s="16" t="n">
        <f aca="false">J6266-K6266</f>
        <v>114.44</v>
      </c>
    </row>
    <row r="6267" customFormat="false" ht="15" hidden="false" customHeight="false" outlineLevel="0" collapsed="false">
      <c r="A6267" s="12" t="n">
        <v>6266</v>
      </c>
      <c r="B6267" s="12" t="n">
        <v>3297</v>
      </c>
      <c r="C6267" s="12" t="n">
        <v>78</v>
      </c>
      <c r="D6267" s="12" t="n">
        <v>1</v>
      </c>
      <c r="E6267" s="16" t="n">
        <v>2969</v>
      </c>
      <c r="F6267" s="12" t="n">
        <v>0</v>
      </c>
      <c r="G6267" s="12" t="str">
        <f aca="false">INDEX(Products!$C$2:$C$181,MATCH(C6267,Products!$A$2:$A$181,0))</f>
        <v>Fashion</v>
      </c>
      <c r="H6267" s="16" t="n">
        <f aca="false">INDEX(Products!$E$2:$E$181,MATCH(C6267,Products!$A$2:$A$181,0))</f>
        <v>1776.68</v>
      </c>
      <c r="I6267" s="12" t="str">
        <f aca="false">INDEX(Orders!$G$2:$G$3525,MATCH(B6267,Orders!$A$2:$A$3525,0))</f>
        <v>Delivered</v>
      </c>
      <c r="J6267" s="16" t="n">
        <f aca="false">D6267*E6267*(1-F6267/100)</f>
        <v>2969</v>
      </c>
      <c r="K6267" s="16" t="n">
        <f aca="false">D6267*H6267</f>
        <v>1776.68</v>
      </c>
      <c r="L6267" s="16" t="n">
        <f aca="false">J6267-K6267</f>
        <v>1192.32</v>
      </c>
    </row>
    <row r="6268" customFormat="false" ht="15" hidden="false" customHeight="false" outlineLevel="0" collapsed="false">
      <c r="A6268" s="12" t="n">
        <v>6267</v>
      </c>
      <c r="B6268" s="12" t="n">
        <v>3298</v>
      </c>
      <c r="C6268" s="12" t="n">
        <v>74</v>
      </c>
      <c r="D6268" s="12" t="n">
        <v>1</v>
      </c>
      <c r="E6268" s="16" t="n">
        <v>1959</v>
      </c>
      <c r="F6268" s="12" t="n">
        <v>0</v>
      </c>
      <c r="G6268" s="12" t="str">
        <f aca="false">INDEX(Products!$C$2:$C$181,MATCH(C6268,Products!$A$2:$A$181,0))</f>
        <v>Fashion</v>
      </c>
      <c r="H6268" s="16" t="n">
        <f aca="false">INDEX(Products!$E$2:$E$181,MATCH(C6268,Products!$A$2:$A$181,0))</f>
        <v>1274.4</v>
      </c>
      <c r="I6268" s="12" t="str">
        <f aca="false">INDEX(Orders!$G$2:$G$3525,MATCH(B6268,Orders!$A$2:$A$3525,0))</f>
        <v>Returned</v>
      </c>
      <c r="J6268" s="16" t="n">
        <f aca="false">D6268*E6268*(1-F6268/100)</f>
        <v>1959</v>
      </c>
      <c r="K6268" s="16" t="n">
        <f aca="false">D6268*H6268</f>
        <v>1274.4</v>
      </c>
      <c r="L6268" s="16" t="n">
        <f aca="false">J6268-K6268</f>
        <v>684.6</v>
      </c>
    </row>
    <row r="6269" customFormat="false" ht="15" hidden="false" customHeight="false" outlineLevel="0" collapsed="false">
      <c r="A6269" s="12" t="n">
        <v>6268</v>
      </c>
      <c r="B6269" s="12" t="n">
        <v>3299</v>
      </c>
      <c r="C6269" s="12" t="n">
        <v>8</v>
      </c>
      <c r="D6269" s="12" t="n">
        <v>1</v>
      </c>
      <c r="E6269" s="16" t="n">
        <v>1759</v>
      </c>
      <c r="F6269" s="12" t="n">
        <v>15</v>
      </c>
      <c r="G6269" s="12" t="str">
        <f aca="false">INDEX(Products!$C$2:$C$181,MATCH(C6269,Products!$A$2:$A$181,0))</f>
        <v>Electronics</v>
      </c>
      <c r="H6269" s="16" t="n">
        <f aca="false">INDEX(Products!$E$2:$E$181,MATCH(C6269,Products!$A$2:$A$181,0))</f>
        <v>1031.97</v>
      </c>
      <c r="I6269" s="12" t="str">
        <f aca="false">INDEX(Orders!$G$2:$G$3525,MATCH(B6269,Orders!$A$2:$A$3525,0))</f>
        <v>Delivered</v>
      </c>
      <c r="J6269" s="16" t="n">
        <f aca="false">D6269*E6269*(1-F6269/100)</f>
        <v>1495.15</v>
      </c>
      <c r="K6269" s="16" t="n">
        <f aca="false">D6269*H6269</f>
        <v>1031.97</v>
      </c>
      <c r="L6269" s="16" t="n">
        <f aca="false">J6269-K6269</f>
        <v>463.18</v>
      </c>
    </row>
    <row r="6270" customFormat="false" ht="15" hidden="false" customHeight="false" outlineLevel="0" collapsed="false">
      <c r="A6270" s="12" t="n">
        <v>6269</v>
      </c>
      <c r="B6270" s="12" t="n">
        <v>3300</v>
      </c>
      <c r="C6270" s="12" t="n">
        <v>23</v>
      </c>
      <c r="D6270" s="12" t="n">
        <v>1</v>
      </c>
      <c r="E6270" s="16" t="n">
        <v>2159</v>
      </c>
      <c r="F6270" s="12" t="n">
        <v>0</v>
      </c>
      <c r="G6270" s="12" t="str">
        <f aca="false">INDEX(Products!$C$2:$C$181,MATCH(C6270,Products!$A$2:$A$181,0))</f>
        <v>Electronics</v>
      </c>
      <c r="H6270" s="16" t="n">
        <f aca="false">INDEX(Products!$E$2:$E$181,MATCH(C6270,Products!$A$2:$A$181,0))</f>
        <v>1473.53</v>
      </c>
      <c r="I6270" s="12" t="str">
        <f aca="false">INDEX(Orders!$G$2:$G$3525,MATCH(B6270,Orders!$A$2:$A$3525,0))</f>
        <v>Delivered</v>
      </c>
      <c r="J6270" s="16" t="n">
        <f aca="false">D6270*E6270*(1-F6270/100)</f>
        <v>2159</v>
      </c>
      <c r="K6270" s="16" t="n">
        <f aca="false">D6270*H6270</f>
        <v>1473.53</v>
      </c>
      <c r="L6270" s="16" t="n">
        <f aca="false">J6270-K6270</f>
        <v>685.47</v>
      </c>
    </row>
    <row r="6271" customFormat="false" ht="15" hidden="false" customHeight="false" outlineLevel="0" collapsed="false">
      <c r="A6271" s="12" t="n">
        <v>6270</v>
      </c>
      <c r="B6271" s="12" t="n">
        <v>3300</v>
      </c>
      <c r="C6271" s="12" t="n">
        <v>70</v>
      </c>
      <c r="D6271" s="12" t="n">
        <v>2</v>
      </c>
      <c r="E6271" s="16" t="n">
        <v>1289</v>
      </c>
      <c r="F6271" s="12" t="n">
        <v>15</v>
      </c>
      <c r="G6271" s="12" t="str">
        <f aca="false">INDEX(Products!$C$2:$C$181,MATCH(C6271,Products!$A$2:$A$181,0))</f>
        <v>Fashion</v>
      </c>
      <c r="H6271" s="16" t="n">
        <f aca="false">INDEX(Products!$E$2:$E$181,MATCH(C6271,Products!$A$2:$A$181,0))</f>
        <v>959.48</v>
      </c>
      <c r="I6271" s="12" t="str">
        <f aca="false">INDEX(Orders!$G$2:$G$3525,MATCH(B6271,Orders!$A$2:$A$3525,0))</f>
        <v>Delivered</v>
      </c>
      <c r="J6271" s="16" t="n">
        <f aca="false">D6271*E6271*(1-F6271/100)</f>
        <v>2191.3</v>
      </c>
      <c r="K6271" s="16" t="n">
        <f aca="false">D6271*H6271</f>
        <v>1918.96</v>
      </c>
      <c r="L6271" s="16" t="n">
        <f aca="false">J6271-K6271</f>
        <v>272.34</v>
      </c>
    </row>
    <row r="6272" customFormat="false" ht="15" hidden="false" customHeight="false" outlineLevel="0" collapsed="false">
      <c r="A6272" s="12" t="n">
        <v>6271</v>
      </c>
      <c r="B6272" s="12" t="n">
        <v>3301</v>
      </c>
      <c r="C6272" s="12" t="n">
        <v>62</v>
      </c>
      <c r="D6272" s="12" t="n">
        <v>1</v>
      </c>
      <c r="E6272" s="16" t="n">
        <v>1169</v>
      </c>
      <c r="F6272" s="12" t="n">
        <v>0</v>
      </c>
      <c r="G6272" s="12" t="str">
        <f aca="false">INDEX(Products!$C$2:$C$181,MATCH(C6272,Products!$A$2:$A$181,0))</f>
        <v>Fashion</v>
      </c>
      <c r="H6272" s="16" t="n">
        <f aca="false">INDEX(Products!$E$2:$E$181,MATCH(C6272,Products!$A$2:$A$181,0))</f>
        <v>668.68</v>
      </c>
      <c r="I6272" s="12" t="str">
        <f aca="false">INDEX(Orders!$G$2:$G$3525,MATCH(B6272,Orders!$A$2:$A$3525,0))</f>
        <v>Delivered</v>
      </c>
      <c r="J6272" s="16" t="n">
        <f aca="false">D6272*E6272*(1-F6272/100)</f>
        <v>1169</v>
      </c>
      <c r="K6272" s="16" t="n">
        <f aca="false">D6272*H6272</f>
        <v>668.68</v>
      </c>
      <c r="L6272" s="16" t="n">
        <f aca="false">J6272-K6272</f>
        <v>500.32</v>
      </c>
    </row>
    <row r="6273" customFormat="false" ht="15" hidden="false" customHeight="false" outlineLevel="0" collapsed="false">
      <c r="A6273" s="12" t="n">
        <v>6272</v>
      </c>
      <c r="B6273" s="12" t="n">
        <v>3301</v>
      </c>
      <c r="C6273" s="12" t="n">
        <v>58</v>
      </c>
      <c r="D6273" s="12" t="n">
        <v>1</v>
      </c>
      <c r="E6273" s="16" t="n">
        <v>3319</v>
      </c>
      <c r="F6273" s="12" t="n">
        <v>5</v>
      </c>
      <c r="G6273" s="12" t="str">
        <f aca="false">INDEX(Products!$C$2:$C$181,MATCH(C6273,Products!$A$2:$A$181,0))</f>
        <v>Home &amp; Kitchen</v>
      </c>
      <c r="H6273" s="16" t="n">
        <f aca="false">INDEX(Products!$E$2:$E$181,MATCH(C6273,Products!$A$2:$A$181,0))</f>
        <v>2403.93</v>
      </c>
      <c r="I6273" s="12" t="str">
        <f aca="false">INDEX(Orders!$G$2:$G$3525,MATCH(B6273,Orders!$A$2:$A$3525,0))</f>
        <v>Delivered</v>
      </c>
      <c r="J6273" s="16" t="n">
        <f aca="false">D6273*E6273*(1-F6273/100)</f>
        <v>3153.05</v>
      </c>
      <c r="K6273" s="16" t="n">
        <f aca="false">D6273*H6273</f>
        <v>2403.93</v>
      </c>
      <c r="L6273" s="16" t="n">
        <f aca="false">J6273-K6273</f>
        <v>749.12</v>
      </c>
    </row>
    <row r="6274" customFormat="false" ht="15" hidden="false" customHeight="false" outlineLevel="0" collapsed="false">
      <c r="A6274" s="12" t="n">
        <v>6273</v>
      </c>
      <c r="B6274" s="12" t="n">
        <v>3302</v>
      </c>
      <c r="C6274" s="12" t="n">
        <v>19</v>
      </c>
      <c r="D6274" s="12" t="n">
        <v>1</v>
      </c>
      <c r="E6274" s="16" t="n">
        <v>2389</v>
      </c>
      <c r="F6274" s="12" t="n">
        <v>0</v>
      </c>
      <c r="G6274" s="12" t="str">
        <f aca="false">INDEX(Products!$C$2:$C$181,MATCH(C6274,Products!$A$2:$A$181,0))</f>
        <v>Electronics</v>
      </c>
      <c r="H6274" s="16" t="n">
        <f aca="false">INDEX(Products!$E$2:$E$181,MATCH(C6274,Products!$A$2:$A$181,0))</f>
        <v>1360.62</v>
      </c>
      <c r="I6274" s="12" t="str">
        <f aca="false">INDEX(Orders!$G$2:$G$3525,MATCH(B6274,Orders!$A$2:$A$3525,0))</f>
        <v>Delivered</v>
      </c>
      <c r="J6274" s="16" t="n">
        <f aca="false">D6274*E6274*(1-F6274/100)</f>
        <v>2389</v>
      </c>
      <c r="K6274" s="16" t="n">
        <f aca="false">D6274*H6274</f>
        <v>1360.62</v>
      </c>
      <c r="L6274" s="16" t="n">
        <f aca="false">J6274-K6274</f>
        <v>1028.38</v>
      </c>
    </row>
    <row r="6275" customFormat="false" ht="15" hidden="false" customHeight="false" outlineLevel="0" collapsed="false">
      <c r="A6275" s="12" t="n">
        <v>6274</v>
      </c>
      <c r="B6275" s="12" t="n">
        <v>3302</v>
      </c>
      <c r="C6275" s="12" t="n">
        <v>113</v>
      </c>
      <c r="D6275" s="12" t="n">
        <v>1</v>
      </c>
      <c r="E6275" s="16" t="n">
        <v>599</v>
      </c>
      <c r="F6275" s="12" t="n">
        <v>0</v>
      </c>
      <c r="G6275" s="12" t="str">
        <f aca="false">INDEX(Products!$C$2:$C$181,MATCH(C6275,Products!$A$2:$A$181,0))</f>
        <v>Beauty</v>
      </c>
      <c r="H6275" s="16" t="n">
        <f aca="false">INDEX(Products!$E$2:$E$181,MATCH(C6275,Products!$A$2:$A$181,0))</f>
        <v>358.68</v>
      </c>
      <c r="I6275" s="12" t="str">
        <f aca="false">INDEX(Orders!$G$2:$G$3525,MATCH(B6275,Orders!$A$2:$A$3525,0))</f>
        <v>Delivered</v>
      </c>
      <c r="J6275" s="16" t="n">
        <f aca="false">D6275*E6275*(1-F6275/100)</f>
        <v>599</v>
      </c>
      <c r="K6275" s="16" t="n">
        <f aca="false">D6275*H6275</f>
        <v>358.68</v>
      </c>
      <c r="L6275" s="16" t="n">
        <f aca="false">J6275-K6275</f>
        <v>240.32</v>
      </c>
    </row>
    <row r="6276" customFormat="false" ht="15" hidden="false" customHeight="false" outlineLevel="0" collapsed="false">
      <c r="A6276" s="12" t="n">
        <v>6275</v>
      </c>
      <c r="B6276" s="12" t="n">
        <v>3302</v>
      </c>
      <c r="C6276" s="12" t="n">
        <v>146</v>
      </c>
      <c r="D6276" s="12" t="n">
        <v>1</v>
      </c>
      <c r="E6276" s="16" t="n">
        <v>369</v>
      </c>
      <c r="F6276" s="12" t="n">
        <v>0</v>
      </c>
      <c r="G6276" s="12" t="str">
        <f aca="false">INDEX(Products!$C$2:$C$181,MATCH(C6276,Products!$A$2:$A$181,0))</f>
        <v>Sports &amp; Fitness</v>
      </c>
      <c r="H6276" s="16" t="n">
        <f aca="false">INDEX(Products!$E$2:$E$181,MATCH(C6276,Products!$A$2:$A$181,0))</f>
        <v>205.71</v>
      </c>
      <c r="I6276" s="12" t="str">
        <f aca="false">INDEX(Orders!$G$2:$G$3525,MATCH(B6276,Orders!$A$2:$A$3525,0))</f>
        <v>Delivered</v>
      </c>
      <c r="J6276" s="16" t="n">
        <f aca="false">D6276*E6276*(1-F6276/100)</f>
        <v>369</v>
      </c>
      <c r="K6276" s="16" t="n">
        <f aca="false">D6276*H6276</f>
        <v>205.71</v>
      </c>
      <c r="L6276" s="16" t="n">
        <f aca="false">J6276-K6276</f>
        <v>163.29</v>
      </c>
    </row>
    <row r="6277" customFormat="false" ht="15" hidden="false" customHeight="false" outlineLevel="0" collapsed="false">
      <c r="A6277" s="12" t="n">
        <v>6276</v>
      </c>
      <c r="B6277" s="12" t="n">
        <v>3302</v>
      </c>
      <c r="C6277" s="12" t="n">
        <v>169</v>
      </c>
      <c r="D6277" s="12" t="n">
        <v>1</v>
      </c>
      <c r="E6277" s="16" t="n">
        <v>789</v>
      </c>
      <c r="F6277" s="12" t="n">
        <v>0</v>
      </c>
      <c r="G6277" s="12" t="str">
        <f aca="false">INDEX(Products!$C$2:$C$181,MATCH(C6277,Products!$A$2:$A$181,0))</f>
        <v>Books &amp; Stationery</v>
      </c>
      <c r="H6277" s="16" t="n">
        <f aca="false">INDEX(Products!$E$2:$E$181,MATCH(C6277,Products!$A$2:$A$181,0))</f>
        <v>544.99</v>
      </c>
      <c r="I6277" s="12" t="str">
        <f aca="false">INDEX(Orders!$G$2:$G$3525,MATCH(B6277,Orders!$A$2:$A$3525,0))</f>
        <v>Delivered</v>
      </c>
      <c r="J6277" s="16" t="n">
        <f aca="false">D6277*E6277*(1-F6277/100)</f>
        <v>789</v>
      </c>
      <c r="K6277" s="16" t="n">
        <f aca="false">D6277*H6277</f>
        <v>544.99</v>
      </c>
      <c r="L6277" s="16" t="n">
        <f aca="false">J6277-K6277</f>
        <v>244.01</v>
      </c>
    </row>
    <row r="6278" customFormat="false" ht="15" hidden="false" customHeight="false" outlineLevel="0" collapsed="false">
      <c r="A6278" s="12" t="n">
        <v>6277</v>
      </c>
      <c r="B6278" s="12" t="n">
        <v>3303</v>
      </c>
      <c r="C6278" s="12" t="n">
        <v>66</v>
      </c>
      <c r="D6278" s="12" t="n">
        <v>1</v>
      </c>
      <c r="E6278" s="16" t="n">
        <v>1439</v>
      </c>
      <c r="F6278" s="12" t="n">
        <v>0</v>
      </c>
      <c r="G6278" s="12" t="str">
        <f aca="false">INDEX(Products!$C$2:$C$181,MATCH(C6278,Products!$A$2:$A$181,0))</f>
        <v>Fashion</v>
      </c>
      <c r="H6278" s="16" t="n">
        <f aca="false">INDEX(Products!$E$2:$E$181,MATCH(C6278,Products!$A$2:$A$181,0))</f>
        <v>855.37</v>
      </c>
      <c r="I6278" s="12" t="str">
        <f aca="false">INDEX(Orders!$G$2:$G$3525,MATCH(B6278,Orders!$A$2:$A$3525,0))</f>
        <v>Delivered</v>
      </c>
      <c r="J6278" s="16" t="n">
        <f aca="false">D6278*E6278*(1-F6278/100)</f>
        <v>1439</v>
      </c>
      <c r="K6278" s="16" t="n">
        <f aca="false">D6278*H6278</f>
        <v>855.37</v>
      </c>
      <c r="L6278" s="16" t="n">
        <f aca="false">J6278-K6278</f>
        <v>583.63</v>
      </c>
    </row>
    <row r="6279" customFormat="false" ht="15" hidden="false" customHeight="false" outlineLevel="0" collapsed="false">
      <c r="A6279" s="12" t="n">
        <v>6278</v>
      </c>
      <c r="B6279" s="12" t="n">
        <v>3303</v>
      </c>
      <c r="C6279" s="12" t="n">
        <v>154</v>
      </c>
      <c r="D6279" s="12" t="n">
        <v>1</v>
      </c>
      <c r="E6279" s="16" t="n">
        <v>519</v>
      </c>
      <c r="F6279" s="12" t="n">
        <v>5</v>
      </c>
      <c r="G6279" s="12" t="str">
        <f aca="false">INDEX(Products!$C$2:$C$181,MATCH(C6279,Products!$A$2:$A$181,0))</f>
        <v>Books &amp; Stationery</v>
      </c>
      <c r="H6279" s="16" t="n">
        <f aca="false">INDEX(Products!$E$2:$E$181,MATCH(C6279,Products!$A$2:$A$181,0))</f>
        <v>318.97</v>
      </c>
      <c r="I6279" s="12" t="str">
        <f aca="false">INDEX(Orders!$G$2:$G$3525,MATCH(B6279,Orders!$A$2:$A$3525,0))</f>
        <v>Delivered</v>
      </c>
      <c r="J6279" s="16" t="n">
        <f aca="false">D6279*E6279*(1-F6279/100)</f>
        <v>493.05</v>
      </c>
      <c r="K6279" s="16" t="n">
        <f aca="false">D6279*H6279</f>
        <v>318.97</v>
      </c>
      <c r="L6279" s="16" t="n">
        <f aca="false">J6279-K6279</f>
        <v>174.08</v>
      </c>
    </row>
    <row r="6280" customFormat="false" ht="15" hidden="false" customHeight="false" outlineLevel="0" collapsed="false">
      <c r="A6280" s="12" t="n">
        <v>6279</v>
      </c>
      <c r="B6280" s="12" t="n">
        <v>3304</v>
      </c>
      <c r="C6280" s="12" t="n">
        <v>150</v>
      </c>
      <c r="D6280" s="12" t="n">
        <v>1</v>
      </c>
      <c r="E6280" s="16" t="n">
        <v>2599</v>
      </c>
      <c r="F6280" s="12" t="n">
        <v>0</v>
      </c>
      <c r="G6280" s="12" t="str">
        <f aca="false">INDEX(Products!$C$2:$C$181,MATCH(C6280,Products!$A$2:$A$181,0))</f>
        <v>Sports &amp; Fitness</v>
      </c>
      <c r="H6280" s="16" t="n">
        <f aca="false">INDEX(Products!$E$2:$E$181,MATCH(C6280,Products!$A$2:$A$181,0))</f>
        <v>1473.81</v>
      </c>
      <c r="I6280" s="12" t="str">
        <f aca="false">INDEX(Orders!$G$2:$G$3525,MATCH(B6280,Orders!$A$2:$A$3525,0))</f>
        <v>Cancelled</v>
      </c>
      <c r="J6280" s="16" t="n">
        <f aca="false">D6280*E6280*(1-F6280/100)</f>
        <v>2599</v>
      </c>
      <c r="K6280" s="16" t="n">
        <f aca="false">D6280*H6280</f>
        <v>1473.81</v>
      </c>
      <c r="L6280" s="16" t="n">
        <f aca="false">J6280-K6280</f>
        <v>1125.19</v>
      </c>
    </row>
    <row r="6281" customFormat="false" ht="15" hidden="false" customHeight="false" outlineLevel="0" collapsed="false">
      <c r="A6281" s="12" t="n">
        <v>6280</v>
      </c>
      <c r="B6281" s="12" t="n">
        <v>3305</v>
      </c>
      <c r="C6281" s="12" t="n">
        <v>171</v>
      </c>
      <c r="D6281" s="12" t="n">
        <v>1</v>
      </c>
      <c r="E6281" s="16" t="n">
        <v>499</v>
      </c>
      <c r="F6281" s="12" t="n">
        <v>10</v>
      </c>
      <c r="G6281" s="12" t="str">
        <f aca="false">INDEX(Products!$C$2:$C$181,MATCH(C6281,Products!$A$2:$A$181,0))</f>
        <v>Books &amp; Stationery</v>
      </c>
      <c r="H6281" s="16" t="n">
        <f aca="false">INDEX(Products!$E$2:$E$181,MATCH(C6281,Products!$A$2:$A$181,0))</f>
        <v>321.7</v>
      </c>
      <c r="I6281" s="12" t="str">
        <f aca="false">INDEX(Orders!$G$2:$G$3525,MATCH(B6281,Orders!$A$2:$A$3525,0))</f>
        <v>Cancelled</v>
      </c>
      <c r="J6281" s="16" t="n">
        <f aca="false">D6281*E6281*(1-F6281/100)</f>
        <v>449.1</v>
      </c>
      <c r="K6281" s="16" t="n">
        <f aca="false">D6281*H6281</f>
        <v>321.7</v>
      </c>
      <c r="L6281" s="16" t="n">
        <f aca="false">J6281-K6281</f>
        <v>127.4</v>
      </c>
    </row>
    <row r="6282" customFormat="false" ht="15" hidden="false" customHeight="false" outlineLevel="0" collapsed="false">
      <c r="A6282" s="12" t="n">
        <v>6281</v>
      </c>
      <c r="B6282" s="12" t="n">
        <v>3306</v>
      </c>
      <c r="C6282" s="12" t="n">
        <v>107</v>
      </c>
      <c r="D6282" s="12" t="n">
        <v>1</v>
      </c>
      <c r="E6282" s="16" t="n">
        <v>1239</v>
      </c>
      <c r="F6282" s="12" t="n">
        <v>10</v>
      </c>
      <c r="G6282" s="12" t="str">
        <f aca="false">INDEX(Products!$C$2:$C$181,MATCH(C6282,Products!$A$2:$A$181,0))</f>
        <v>Beauty</v>
      </c>
      <c r="H6282" s="16" t="n">
        <f aca="false">INDEX(Products!$E$2:$E$181,MATCH(C6282,Products!$A$2:$A$181,0))</f>
        <v>737.02</v>
      </c>
      <c r="I6282" s="12" t="str">
        <f aca="false">INDEX(Orders!$G$2:$G$3525,MATCH(B6282,Orders!$A$2:$A$3525,0))</f>
        <v>Delivered</v>
      </c>
      <c r="J6282" s="16" t="n">
        <f aca="false">D6282*E6282*(1-F6282/100)</f>
        <v>1115.1</v>
      </c>
      <c r="K6282" s="16" t="n">
        <f aca="false">D6282*H6282</f>
        <v>737.02</v>
      </c>
      <c r="L6282" s="16" t="n">
        <f aca="false">J6282-K6282</f>
        <v>378.08</v>
      </c>
    </row>
    <row r="6283" customFormat="false" ht="15" hidden="false" customHeight="false" outlineLevel="0" collapsed="false">
      <c r="A6283" s="12" t="n">
        <v>6282</v>
      </c>
      <c r="B6283" s="12" t="n">
        <v>3306</v>
      </c>
      <c r="C6283" s="12" t="n">
        <v>149</v>
      </c>
      <c r="D6283" s="12" t="n">
        <v>1</v>
      </c>
      <c r="E6283" s="16" t="n">
        <v>3149</v>
      </c>
      <c r="F6283" s="12" t="n">
        <v>0</v>
      </c>
      <c r="G6283" s="12" t="str">
        <f aca="false">INDEX(Products!$C$2:$C$181,MATCH(C6283,Products!$A$2:$A$181,0))</f>
        <v>Sports &amp; Fitness</v>
      </c>
      <c r="H6283" s="16" t="n">
        <f aca="false">INDEX(Products!$E$2:$E$181,MATCH(C6283,Products!$A$2:$A$181,0))</f>
        <v>1867.87</v>
      </c>
      <c r="I6283" s="12" t="str">
        <f aca="false">INDEX(Orders!$G$2:$G$3525,MATCH(B6283,Orders!$A$2:$A$3525,0))</f>
        <v>Delivered</v>
      </c>
      <c r="J6283" s="16" t="n">
        <f aca="false">D6283*E6283*(1-F6283/100)</f>
        <v>3149</v>
      </c>
      <c r="K6283" s="16" t="n">
        <f aca="false">D6283*H6283</f>
        <v>1867.87</v>
      </c>
      <c r="L6283" s="16" t="n">
        <f aca="false">J6283-K6283</f>
        <v>1281.13</v>
      </c>
    </row>
    <row r="6284" customFormat="false" ht="15" hidden="false" customHeight="false" outlineLevel="0" collapsed="false">
      <c r="A6284" s="12" t="n">
        <v>6283</v>
      </c>
      <c r="B6284" s="12" t="n">
        <v>3306</v>
      </c>
      <c r="C6284" s="12" t="n">
        <v>56</v>
      </c>
      <c r="D6284" s="12" t="n">
        <v>1</v>
      </c>
      <c r="E6284" s="16" t="n">
        <v>1739</v>
      </c>
      <c r="F6284" s="12" t="n">
        <v>0</v>
      </c>
      <c r="G6284" s="12" t="str">
        <f aca="false">INDEX(Products!$C$2:$C$181,MATCH(C6284,Products!$A$2:$A$181,0))</f>
        <v>Home &amp; Kitchen</v>
      </c>
      <c r="H6284" s="16" t="n">
        <f aca="false">INDEX(Products!$E$2:$E$181,MATCH(C6284,Products!$A$2:$A$181,0))</f>
        <v>1012.52</v>
      </c>
      <c r="I6284" s="12" t="str">
        <f aca="false">INDEX(Orders!$G$2:$G$3525,MATCH(B6284,Orders!$A$2:$A$3525,0))</f>
        <v>Delivered</v>
      </c>
      <c r="J6284" s="16" t="n">
        <f aca="false">D6284*E6284*(1-F6284/100)</f>
        <v>1739</v>
      </c>
      <c r="K6284" s="16" t="n">
        <f aca="false">D6284*H6284</f>
        <v>1012.52</v>
      </c>
      <c r="L6284" s="16" t="n">
        <f aca="false">J6284-K6284</f>
        <v>726.48</v>
      </c>
    </row>
    <row r="6285" customFormat="false" ht="15" hidden="false" customHeight="false" outlineLevel="0" collapsed="false">
      <c r="A6285" s="12" t="n">
        <v>6284</v>
      </c>
      <c r="B6285" s="12" t="n">
        <v>3307</v>
      </c>
      <c r="C6285" s="12" t="n">
        <v>3</v>
      </c>
      <c r="D6285" s="12" t="n">
        <v>1</v>
      </c>
      <c r="E6285" s="16" t="n">
        <v>1619</v>
      </c>
      <c r="F6285" s="12" t="n">
        <v>5</v>
      </c>
      <c r="G6285" s="12" t="str">
        <f aca="false">INDEX(Products!$C$2:$C$181,MATCH(C6285,Products!$A$2:$A$181,0))</f>
        <v>Electronics</v>
      </c>
      <c r="H6285" s="16" t="n">
        <f aca="false">INDEX(Products!$E$2:$E$181,MATCH(C6285,Products!$A$2:$A$181,0))</f>
        <v>940.96</v>
      </c>
      <c r="I6285" s="12" t="str">
        <f aca="false">INDEX(Orders!$G$2:$G$3525,MATCH(B6285,Orders!$A$2:$A$3525,0))</f>
        <v>Delivered</v>
      </c>
      <c r="J6285" s="16" t="n">
        <f aca="false">D6285*E6285*(1-F6285/100)</f>
        <v>1538.05</v>
      </c>
      <c r="K6285" s="16" t="n">
        <f aca="false">D6285*H6285</f>
        <v>940.96</v>
      </c>
      <c r="L6285" s="16" t="n">
        <f aca="false">J6285-K6285</f>
        <v>597.09</v>
      </c>
    </row>
    <row r="6286" customFormat="false" ht="15" hidden="false" customHeight="false" outlineLevel="0" collapsed="false">
      <c r="A6286" s="12" t="n">
        <v>6285</v>
      </c>
      <c r="B6286" s="12" t="n">
        <v>3307</v>
      </c>
      <c r="C6286" s="12" t="n">
        <v>62</v>
      </c>
      <c r="D6286" s="12" t="n">
        <v>1</v>
      </c>
      <c r="E6286" s="16" t="n">
        <v>1169</v>
      </c>
      <c r="F6286" s="12" t="n">
        <v>0</v>
      </c>
      <c r="G6286" s="12" t="str">
        <f aca="false">INDEX(Products!$C$2:$C$181,MATCH(C6286,Products!$A$2:$A$181,0))</f>
        <v>Fashion</v>
      </c>
      <c r="H6286" s="16" t="n">
        <f aca="false">INDEX(Products!$E$2:$E$181,MATCH(C6286,Products!$A$2:$A$181,0))</f>
        <v>668.68</v>
      </c>
      <c r="I6286" s="12" t="str">
        <f aca="false">INDEX(Orders!$G$2:$G$3525,MATCH(B6286,Orders!$A$2:$A$3525,0))</f>
        <v>Delivered</v>
      </c>
      <c r="J6286" s="16" t="n">
        <f aca="false">D6286*E6286*(1-F6286/100)</f>
        <v>1169</v>
      </c>
      <c r="K6286" s="16" t="n">
        <f aca="false">D6286*H6286</f>
        <v>668.68</v>
      </c>
      <c r="L6286" s="16" t="n">
        <f aca="false">J6286-K6286</f>
        <v>500.32</v>
      </c>
    </row>
    <row r="6287" customFormat="false" ht="15" hidden="false" customHeight="false" outlineLevel="0" collapsed="false">
      <c r="A6287" s="12" t="n">
        <v>6286</v>
      </c>
      <c r="B6287" s="12" t="n">
        <v>3308</v>
      </c>
      <c r="C6287" s="12" t="n">
        <v>45</v>
      </c>
      <c r="D6287" s="12" t="n">
        <v>1</v>
      </c>
      <c r="E6287" s="16" t="n">
        <v>4489</v>
      </c>
      <c r="F6287" s="12" t="n">
        <v>0</v>
      </c>
      <c r="G6287" s="12" t="str">
        <f aca="false">INDEX(Products!$C$2:$C$181,MATCH(C6287,Products!$A$2:$A$181,0))</f>
        <v>Home &amp; Kitchen</v>
      </c>
      <c r="H6287" s="16" t="n">
        <f aca="false">INDEX(Products!$E$2:$E$181,MATCH(C6287,Products!$A$2:$A$181,0))</f>
        <v>2892.9</v>
      </c>
      <c r="I6287" s="12" t="str">
        <f aca="false">INDEX(Orders!$G$2:$G$3525,MATCH(B6287,Orders!$A$2:$A$3525,0))</f>
        <v>Returned</v>
      </c>
      <c r="J6287" s="16" t="n">
        <f aca="false">D6287*E6287*(1-F6287/100)</f>
        <v>4489</v>
      </c>
      <c r="K6287" s="16" t="n">
        <f aca="false">D6287*H6287</f>
        <v>2892.9</v>
      </c>
      <c r="L6287" s="16" t="n">
        <f aca="false">J6287-K6287</f>
        <v>1596.1</v>
      </c>
    </row>
    <row r="6288" customFormat="false" ht="15" hidden="false" customHeight="false" outlineLevel="0" collapsed="false">
      <c r="A6288" s="12" t="n">
        <v>6287</v>
      </c>
      <c r="B6288" s="12" t="n">
        <v>3309</v>
      </c>
      <c r="C6288" s="12" t="n">
        <v>39</v>
      </c>
      <c r="D6288" s="12" t="n">
        <v>1</v>
      </c>
      <c r="E6288" s="16" t="n">
        <v>3959</v>
      </c>
      <c r="F6288" s="12" t="n">
        <v>0</v>
      </c>
      <c r="G6288" s="12" t="str">
        <f aca="false">INDEX(Products!$C$2:$C$181,MATCH(C6288,Products!$A$2:$A$181,0))</f>
        <v>Home &amp; Kitchen</v>
      </c>
      <c r="H6288" s="16" t="n">
        <f aca="false">INDEX(Products!$E$2:$E$181,MATCH(C6288,Products!$A$2:$A$181,0))</f>
        <v>2236.08</v>
      </c>
      <c r="I6288" s="12" t="str">
        <f aca="false">INDEX(Orders!$G$2:$G$3525,MATCH(B6288,Orders!$A$2:$A$3525,0))</f>
        <v>Returned</v>
      </c>
      <c r="J6288" s="16" t="n">
        <f aca="false">D6288*E6288*(1-F6288/100)</f>
        <v>3959</v>
      </c>
      <c r="K6288" s="16" t="n">
        <f aca="false">D6288*H6288</f>
        <v>2236.08</v>
      </c>
      <c r="L6288" s="16" t="n">
        <f aca="false">J6288-K6288</f>
        <v>1722.92</v>
      </c>
    </row>
    <row r="6289" customFormat="false" ht="15" hidden="false" customHeight="false" outlineLevel="0" collapsed="false">
      <c r="A6289" s="12" t="n">
        <v>6288</v>
      </c>
      <c r="B6289" s="12" t="n">
        <v>3309</v>
      </c>
      <c r="C6289" s="12" t="n">
        <v>6</v>
      </c>
      <c r="D6289" s="12" t="n">
        <v>1</v>
      </c>
      <c r="E6289" s="16" t="n">
        <v>919</v>
      </c>
      <c r="F6289" s="12" t="n">
        <v>0</v>
      </c>
      <c r="G6289" s="12" t="str">
        <f aca="false">INDEX(Products!$C$2:$C$181,MATCH(C6289,Products!$A$2:$A$181,0))</f>
        <v>Electronics</v>
      </c>
      <c r="H6289" s="16" t="n">
        <f aca="false">INDEX(Products!$E$2:$E$181,MATCH(C6289,Products!$A$2:$A$181,0))</f>
        <v>683.72</v>
      </c>
      <c r="I6289" s="12" t="str">
        <f aca="false">INDEX(Orders!$G$2:$G$3525,MATCH(B6289,Orders!$A$2:$A$3525,0))</f>
        <v>Returned</v>
      </c>
      <c r="J6289" s="16" t="n">
        <f aca="false">D6289*E6289*(1-F6289/100)</f>
        <v>919</v>
      </c>
      <c r="K6289" s="16" t="n">
        <f aca="false">D6289*H6289</f>
        <v>683.72</v>
      </c>
      <c r="L6289" s="16" t="n">
        <f aca="false">J6289-K6289</f>
        <v>235.28</v>
      </c>
    </row>
    <row r="6290" customFormat="false" ht="15" hidden="false" customHeight="false" outlineLevel="0" collapsed="false">
      <c r="A6290" s="12" t="n">
        <v>6289</v>
      </c>
      <c r="B6290" s="12" t="n">
        <v>3310</v>
      </c>
      <c r="C6290" s="12" t="n">
        <v>76</v>
      </c>
      <c r="D6290" s="12" t="n">
        <v>2</v>
      </c>
      <c r="E6290" s="16" t="n">
        <v>2759</v>
      </c>
      <c r="F6290" s="12" t="n">
        <v>0</v>
      </c>
      <c r="G6290" s="12" t="str">
        <f aca="false">INDEX(Products!$C$2:$C$181,MATCH(C6290,Products!$A$2:$A$181,0))</f>
        <v>Fashion</v>
      </c>
      <c r="H6290" s="16" t="n">
        <f aca="false">INDEX(Products!$E$2:$E$181,MATCH(C6290,Products!$A$2:$A$181,0))</f>
        <v>1649.64</v>
      </c>
      <c r="I6290" s="12" t="str">
        <f aca="false">INDEX(Orders!$G$2:$G$3525,MATCH(B6290,Orders!$A$2:$A$3525,0))</f>
        <v>Returned</v>
      </c>
      <c r="J6290" s="16" t="n">
        <f aca="false">D6290*E6290*(1-F6290/100)</f>
        <v>5518</v>
      </c>
      <c r="K6290" s="16" t="n">
        <f aca="false">D6290*H6290</f>
        <v>3299.28</v>
      </c>
      <c r="L6290" s="16" t="n">
        <f aca="false">J6290-K6290</f>
        <v>2218.72</v>
      </c>
    </row>
    <row r="6291" customFormat="false" ht="15" hidden="false" customHeight="false" outlineLevel="0" collapsed="false">
      <c r="A6291" s="12" t="n">
        <v>6290</v>
      </c>
      <c r="B6291" s="12" t="n">
        <v>3311</v>
      </c>
      <c r="C6291" s="12" t="n">
        <v>23</v>
      </c>
      <c r="D6291" s="12" t="n">
        <v>1</v>
      </c>
      <c r="E6291" s="16" t="n">
        <v>2159</v>
      </c>
      <c r="F6291" s="12" t="n">
        <v>0</v>
      </c>
      <c r="G6291" s="12" t="str">
        <f aca="false">INDEX(Products!$C$2:$C$181,MATCH(C6291,Products!$A$2:$A$181,0))</f>
        <v>Electronics</v>
      </c>
      <c r="H6291" s="16" t="n">
        <f aca="false">INDEX(Products!$E$2:$E$181,MATCH(C6291,Products!$A$2:$A$181,0))</f>
        <v>1473.53</v>
      </c>
      <c r="I6291" s="12" t="str">
        <f aca="false">INDEX(Orders!$G$2:$G$3525,MATCH(B6291,Orders!$A$2:$A$3525,0))</f>
        <v>Delivered</v>
      </c>
      <c r="J6291" s="16" t="n">
        <f aca="false">D6291*E6291*(1-F6291/100)</f>
        <v>2159</v>
      </c>
      <c r="K6291" s="16" t="n">
        <f aca="false">D6291*H6291</f>
        <v>1473.53</v>
      </c>
      <c r="L6291" s="16" t="n">
        <f aca="false">J6291-K6291</f>
        <v>685.47</v>
      </c>
    </row>
    <row r="6292" customFormat="false" ht="15" hidden="false" customHeight="false" outlineLevel="0" collapsed="false">
      <c r="A6292" s="12" t="n">
        <v>6291</v>
      </c>
      <c r="B6292" s="12" t="n">
        <v>3311</v>
      </c>
      <c r="C6292" s="12" t="n">
        <v>111</v>
      </c>
      <c r="D6292" s="12" t="n">
        <v>1</v>
      </c>
      <c r="E6292" s="16" t="n">
        <v>1249</v>
      </c>
      <c r="F6292" s="12" t="n">
        <v>5</v>
      </c>
      <c r="G6292" s="12" t="str">
        <f aca="false">INDEX(Products!$C$2:$C$181,MATCH(C6292,Products!$A$2:$A$181,0))</f>
        <v>Beauty</v>
      </c>
      <c r="H6292" s="16" t="n">
        <f aca="false">INDEX(Products!$E$2:$E$181,MATCH(C6292,Products!$A$2:$A$181,0))</f>
        <v>828.91</v>
      </c>
      <c r="I6292" s="12" t="str">
        <f aca="false">INDEX(Orders!$G$2:$G$3525,MATCH(B6292,Orders!$A$2:$A$3525,0))</f>
        <v>Delivered</v>
      </c>
      <c r="J6292" s="16" t="n">
        <f aca="false">D6292*E6292*(1-F6292/100)</f>
        <v>1186.55</v>
      </c>
      <c r="K6292" s="16" t="n">
        <f aca="false">D6292*H6292</f>
        <v>828.91</v>
      </c>
      <c r="L6292" s="16" t="n">
        <f aca="false">J6292-K6292</f>
        <v>357.64</v>
      </c>
    </row>
    <row r="6293" customFormat="false" ht="15" hidden="false" customHeight="false" outlineLevel="0" collapsed="false">
      <c r="A6293" s="12" t="n">
        <v>6292</v>
      </c>
      <c r="B6293" s="12" t="n">
        <v>3311</v>
      </c>
      <c r="C6293" s="12" t="n">
        <v>30</v>
      </c>
      <c r="D6293" s="12" t="n">
        <v>3</v>
      </c>
      <c r="E6293" s="16" t="n">
        <v>1049</v>
      </c>
      <c r="F6293" s="12" t="n">
        <v>0</v>
      </c>
      <c r="G6293" s="12" t="str">
        <f aca="false">INDEX(Products!$C$2:$C$181,MATCH(C6293,Products!$A$2:$A$181,0))</f>
        <v>Electronics</v>
      </c>
      <c r="H6293" s="16" t="n">
        <f aca="false">INDEX(Products!$E$2:$E$181,MATCH(C6293,Products!$A$2:$A$181,0))</f>
        <v>645.2</v>
      </c>
      <c r="I6293" s="12" t="str">
        <f aca="false">INDEX(Orders!$G$2:$G$3525,MATCH(B6293,Orders!$A$2:$A$3525,0))</f>
        <v>Delivered</v>
      </c>
      <c r="J6293" s="16" t="n">
        <f aca="false">D6293*E6293*(1-F6293/100)</f>
        <v>3147</v>
      </c>
      <c r="K6293" s="16" t="n">
        <f aca="false">D6293*H6293</f>
        <v>1935.6</v>
      </c>
      <c r="L6293" s="16" t="n">
        <f aca="false">J6293-K6293</f>
        <v>1211.4</v>
      </c>
    </row>
    <row r="6294" customFormat="false" ht="15" hidden="false" customHeight="false" outlineLevel="0" collapsed="false">
      <c r="A6294" s="12" t="n">
        <v>6293</v>
      </c>
      <c r="B6294" s="12" t="n">
        <v>3312</v>
      </c>
      <c r="C6294" s="12" t="n">
        <v>171</v>
      </c>
      <c r="D6294" s="12" t="n">
        <v>1</v>
      </c>
      <c r="E6294" s="16" t="n">
        <v>499</v>
      </c>
      <c r="F6294" s="12" t="n">
        <v>5</v>
      </c>
      <c r="G6294" s="12" t="str">
        <f aca="false">INDEX(Products!$C$2:$C$181,MATCH(C6294,Products!$A$2:$A$181,0))</f>
        <v>Books &amp; Stationery</v>
      </c>
      <c r="H6294" s="16" t="n">
        <f aca="false">INDEX(Products!$E$2:$E$181,MATCH(C6294,Products!$A$2:$A$181,0))</f>
        <v>321.7</v>
      </c>
      <c r="I6294" s="12" t="str">
        <f aca="false">INDEX(Orders!$G$2:$G$3525,MATCH(B6294,Orders!$A$2:$A$3525,0))</f>
        <v>Delivered</v>
      </c>
      <c r="J6294" s="16" t="n">
        <f aca="false">D6294*E6294*(1-F6294/100)</f>
        <v>474.05</v>
      </c>
      <c r="K6294" s="16" t="n">
        <f aca="false">D6294*H6294</f>
        <v>321.7</v>
      </c>
      <c r="L6294" s="16" t="n">
        <f aca="false">J6294-K6294</f>
        <v>152.35</v>
      </c>
    </row>
    <row r="6295" customFormat="false" ht="15" hidden="false" customHeight="false" outlineLevel="0" collapsed="false">
      <c r="A6295" s="12" t="n">
        <v>6294</v>
      </c>
      <c r="B6295" s="12" t="n">
        <v>3312</v>
      </c>
      <c r="C6295" s="12" t="n">
        <v>139</v>
      </c>
      <c r="D6295" s="12" t="n">
        <v>1</v>
      </c>
      <c r="E6295" s="16" t="n">
        <v>3249</v>
      </c>
      <c r="F6295" s="12" t="n">
        <v>0</v>
      </c>
      <c r="G6295" s="12" t="str">
        <f aca="false">INDEX(Products!$C$2:$C$181,MATCH(C6295,Products!$A$2:$A$181,0))</f>
        <v>Sports &amp; Fitness</v>
      </c>
      <c r="H6295" s="16" t="n">
        <f aca="false">INDEX(Products!$E$2:$E$181,MATCH(C6295,Products!$A$2:$A$181,0))</f>
        <v>2209.3</v>
      </c>
      <c r="I6295" s="12" t="str">
        <f aca="false">INDEX(Orders!$G$2:$G$3525,MATCH(B6295,Orders!$A$2:$A$3525,0))</f>
        <v>Delivered</v>
      </c>
      <c r="J6295" s="16" t="n">
        <f aca="false">D6295*E6295*(1-F6295/100)</f>
        <v>3249</v>
      </c>
      <c r="K6295" s="16" t="n">
        <f aca="false">D6295*H6295</f>
        <v>2209.3</v>
      </c>
      <c r="L6295" s="16" t="n">
        <f aca="false">J6295-K6295</f>
        <v>1039.7</v>
      </c>
    </row>
    <row r="6296" customFormat="false" ht="15" hidden="false" customHeight="false" outlineLevel="0" collapsed="false">
      <c r="A6296" s="12" t="n">
        <v>6295</v>
      </c>
      <c r="B6296" s="12" t="n">
        <v>3312</v>
      </c>
      <c r="C6296" s="12" t="n">
        <v>19</v>
      </c>
      <c r="D6296" s="12" t="n">
        <v>1</v>
      </c>
      <c r="E6296" s="16" t="n">
        <v>2389</v>
      </c>
      <c r="F6296" s="12" t="n">
        <v>0</v>
      </c>
      <c r="G6296" s="12" t="str">
        <f aca="false">INDEX(Products!$C$2:$C$181,MATCH(C6296,Products!$A$2:$A$181,0))</f>
        <v>Electronics</v>
      </c>
      <c r="H6296" s="16" t="n">
        <f aca="false">INDEX(Products!$E$2:$E$181,MATCH(C6296,Products!$A$2:$A$181,0))</f>
        <v>1360.62</v>
      </c>
      <c r="I6296" s="12" t="str">
        <f aca="false">INDEX(Orders!$G$2:$G$3525,MATCH(B6296,Orders!$A$2:$A$3525,0))</f>
        <v>Delivered</v>
      </c>
      <c r="J6296" s="16" t="n">
        <f aca="false">D6296*E6296*(1-F6296/100)</f>
        <v>2389</v>
      </c>
      <c r="K6296" s="16" t="n">
        <f aca="false">D6296*H6296</f>
        <v>1360.62</v>
      </c>
      <c r="L6296" s="16" t="n">
        <f aca="false">J6296-K6296</f>
        <v>1028.38</v>
      </c>
    </row>
    <row r="6297" customFormat="false" ht="15" hidden="false" customHeight="false" outlineLevel="0" collapsed="false">
      <c r="A6297" s="12" t="n">
        <v>6296</v>
      </c>
      <c r="B6297" s="12" t="n">
        <v>3312</v>
      </c>
      <c r="C6297" s="12" t="n">
        <v>150</v>
      </c>
      <c r="D6297" s="12" t="n">
        <v>1</v>
      </c>
      <c r="E6297" s="16" t="n">
        <v>2599</v>
      </c>
      <c r="F6297" s="12" t="n">
        <v>0</v>
      </c>
      <c r="G6297" s="12" t="str">
        <f aca="false">INDEX(Products!$C$2:$C$181,MATCH(C6297,Products!$A$2:$A$181,0))</f>
        <v>Sports &amp; Fitness</v>
      </c>
      <c r="H6297" s="16" t="n">
        <f aca="false">INDEX(Products!$E$2:$E$181,MATCH(C6297,Products!$A$2:$A$181,0))</f>
        <v>1473.81</v>
      </c>
      <c r="I6297" s="12" t="str">
        <f aca="false">INDEX(Orders!$G$2:$G$3525,MATCH(B6297,Orders!$A$2:$A$3525,0))</f>
        <v>Delivered</v>
      </c>
      <c r="J6297" s="16" t="n">
        <f aca="false">D6297*E6297*(1-F6297/100)</f>
        <v>2599</v>
      </c>
      <c r="K6297" s="16" t="n">
        <f aca="false">D6297*H6297</f>
        <v>1473.81</v>
      </c>
      <c r="L6297" s="16" t="n">
        <f aca="false">J6297-K6297</f>
        <v>1125.19</v>
      </c>
    </row>
    <row r="6298" customFormat="false" ht="15" hidden="false" customHeight="false" outlineLevel="0" collapsed="false">
      <c r="A6298" s="12" t="n">
        <v>6297</v>
      </c>
      <c r="B6298" s="12" t="n">
        <v>3313</v>
      </c>
      <c r="C6298" s="12" t="n">
        <v>158</v>
      </c>
      <c r="D6298" s="12" t="n">
        <v>1</v>
      </c>
      <c r="E6298" s="16" t="n">
        <v>779</v>
      </c>
      <c r="F6298" s="12" t="n">
        <v>0</v>
      </c>
      <c r="G6298" s="12" t="str">
        <f aca="false">INDEX(Products!$C$2:$C$181,MATCH(C6298,Products!$A$2:$A$181,0))</f>
        <v>Books &amp; Stationery</v>
      </c>
      <c r="H6298" s="16" t="n">
        <f aca="false">INDEX(Products!$E$2:$E$181,MATCH(C6298,Products!$A$2:$A$181,0))</f>
        <v>536.88</v>
      </c>
      <c r="I6298" s="12" t="str">
        <f aca="false">INDEX(Orders!$G$2:$G$3525,MATCH(B6298,Orders!$A$2:$A$3525,0))</f>
        <v>Returned</v>
      </c>
      <c r="J6298" s="16" t="n">
        <f aca="false">D6298*E6298*(1-F6298/100)</f>
        <v>779</v>
      </c>
      <c r="K6298" s="16" t="n">
        <f aca="false">D6298*H6298</f>
        <v>536.88</v>
      </c>
      <c r="L6298" s="16" t="n">
        <f aca="false">J6298-K6298</f>
        <v>242.12</v>
      </c>
    </row>
    <row r="6299" customFormat="false" ht="15" hidden="false" customHeight="false" outlineLevel="0" collapsed="false">
      <c r="A6299" s="12" t="n">
        <v>6298</v>
      </c>
      <c r="B6299" s="12" t="n">
        <v>3313</v>
      </c>
      <c r="C6299" s="12" t="n">
        <v>128</v>
      </c>
      <c r="D6299" s="12" t="n">
        <v>1</v>
      </c>
      <c r="E6299" s="16" t="n">
        <v>899</v>
      </c>
      <c r="F6299" s="12" t="n">
        <v>0</v>
      </c>
      <c r="G6299" s="12" t="str">
        <f aca="false">INDEX(Products!$C$2:$C$181,MATCH(C6299,Products!$A$2:$A$181,0))</f>
        <v>Sports &amp; Fitness</v>
      </c>
      <c r="H6299" s="16" t="n">
        <f aca="false">INDEX(Products!$E$2:$E$181,MATCH(C6299,Products!$A$2:$A$181,0))</f>
        <v>594.56</v>
      </c>
      <c r="I6299" s="12" t="str">
        <f aca="false">INDEX(Orders!$G$2:$G$3525,MATCH(B6299,Orders!$A$2:$A$3525,0))</f>
        <v>Returned</v>
      </c>
      <c r="J6299" s="16" t="n">
        <f aca="false">D6299*E6299*(1-F6299/100)</f>
        <v>899</v>
      </c>
      <c r="K6299" s="16" t="n">
        <f aca="false">D6299*H6299</f>
        <v>594.56</v>
      </c>
      <c r="L6299" s="16" t="n">
        <f aca="false">J6299-K6299</f>
        <v>304.44</v>
      </c>
    </row>
    <row r="6300" customFormat="false" ht="15" hidden="false" customHeight="false" outlineLevel="0" collapsed="false">
      <c r="A6300" s="12" t="n">
        <v>6299</v>
      </c>
      <c r="B6300" s="12" t="n">
        <v>3314</v>
      </c>
      <c r="C6300" s="12" t="n">
        <v>35</v>
      </c>
      <c r="D6300" s="12" t="n">
        <v>1</v>
      </c>
      <c r="E6300" s="16" t="n">
        <v>749</v>
      </c>
      <c r="F6300" s="12" t="n">
        <v>0</v>
      </c>
      <c r="G6300" s="12" t="str">
        <f aca="false">INDEX(Products!$C$2:$C$181,MATCH(C6300,Products!$A$2:$A$181,0))</f>
        <v>Home &amp; Kitchen</v>
      </c>
      <c r="H6300" s="16" t="n">
        <f aca="false">INDEX(Products!$E$2:$E$181,MATCH(C6300,Products!$A$2:$A$181,0))</f>
        <v>559.79</v>
      </c>
      <c r="I6300" s="12" t="str">
        <f aca="false">INDEX(Orders!$G$2:$G$3525,MATCH(B6300,Orders!$A$2:$A$3525,0))</f>
        <v>Delivered</v>
      </c>
      <c r="J6300" s="16" t="n">
        <f aca="false">D6300*E6300*(1-F6300/100)</f>
        <v>749</v>
      </c>
      <c r="K6300" s="16" t="n">
        <f aca="false">D6300*H6300</f>
        <v>559.79</v>
      </c>
      <c r="L6300" s="16" t="n">
        <f aca="false">J6300-K6300</f>
        <v>189.21</v>
      </c>
    </row>
    <row r="6301" customFormat="false" ht="15" hidden="false" customHeight="false" outlineLevel="0" collapsed="false">
      <c r="A6301" s="12" t="n">
        <v>6300</v>
      </c>
      <c r="B6301" s="12" t="n">
        <v>3315</v>
      </c>
      <c r="C6301" s="12" t="n">
        <v>84</v>
      </c>
      <c r="D6301" s="12" t="n">
        <v>1</v>
      </c>
      <c r="E6301" s="16" t="n">
        <v>1179</v>
      </c>
      <c r="F6301" s="12" t="n">
        <v>20</v>
      </c>
      <c r="G6301" s="12" t="str">
        <f aca="false">INDEX(Products!$C$2:$C$181,MATCH(C6301,Products!$A$2:$A$181,0))</f>
        <v>Fashion</v>
      </c>
      <c r="H6301" s="16" t="n">
        <f aca="false">INDEX(Products!$E$2:$E$181,MATCH(C6301,Products!$A$2:$A$181,0))</f>
        <v>692.43</v>
      </c>
      <c r="I6301" s="12" t="str">
        <f aca="false">INDEX(Orders!$G$2:$G$3525,MATCH(B6301,Orders!$A$2:$A$3525,0))</f>
        <v>Delivered</v>
      </c>
      <c r="J6301" s="16" t="n">
        <f aca="false">D6301*E6301*(1-F6301/100)</f>
        <v>943.2</v>
      </c>
      <c r="K6301" s="16" t="n">
        <f aca="false">D6301*H6301</f>
        <v>692.43</v>
      </c>
      <c r="L6301" s="16" t="n">
        <f aca="false">J6301-K6301</f>
        <v>250.77</v>
      </c>
    </row>
    <row r="6302" customFormat="false" ht="15" hidden="false" customHeight="false" outlineLevel="0" collapsed="false">
      <c r="A6302" s="12" t="n">
        <v>6301</v>
      </c>
      <c r="B6302" s="12" t="n">
        <v>3315</v>
      </c>
      <c r="C6302" s="12" t="n">
        <v>67</v>
      </c>
      <c r="D6302" s="12" t="n">
        <v>2</v>
      </c>
      <c r="E6302" s="16" t="n">
        <v>629</v>
      </c>
      <c r="F6302" s="12" t="n">
        <v>5</v>
      </c>
      <c r="G6302" s="12" t="str">
        <f aca="false">INDEX(Products!$C$2:$C$181,MATCH(C6302,Products!$A$2:$A$181,0))</f>
        <v>Fashion</v>
      </c>
      <c r="H6302" s="16" t="n">
        <f aca="false">INDEX(Products!$E$2:$E$181,MATCH(C6302,Products!$A$2:$A$181,0))</f>
        <v>388.42</v>
      </c>
      <c r="I6302" s="12" t="str">
        <f aca="false">INDEX(Orders!$G$2:$G$3525,MATCH(B6302,Orders!$A$2:$A$3525,0))</f>
        <v>Delivered</v>
      </c>
      <c r="J6302" s="16" t="n">
        <f aca="false">D6302*E6302*(1-F6302/100)</f>
        <v>1195.1</v>
      </c>
      <c r="K6302" s="16" t="n">
        <f aca="false">D6302*H6302</f>
        <v>776.84</v>
      </c>
      <c r="L6302" s="16" t="n">
        <f aca="false">J6302-K6302</f>
        <v>418.26</v>
      </c>
    </row>
    <row r="6303" customFormat="false" ht="15" hidden="false" customHeight="false" outlineLevel="0" collapsed="false">
      <c r="A6303" s="12" t="n">
        <v>6302</v>
      </c>
      <c r="B6303" s="12" t="n">
        <v>3315</v>
      </c>
      <c r="C6303" s="12" t="n">
        <v>15</v>
      </c>
      <c r="D6303" s="12" t="n">
        <v>1</v>
      </c>
      <c r="E6303" s="16" t="n">
        <v>3889</v>
      </c>
      <c r="F6303" s="12" t="n">
        <v>0</v>
      </c>
      <c r="G6303" s="12" t="str">
        <f aca="false">INDEX(Products!$C$2:$C$181,MATCH(C6303,Products!$A$2:$A$181,0))</f>
        <v>Electronics</v>
      </c>
      <c r="H6303" s="16" t="n">
        <f aca="false">INDEX(Products!$E$2:$E$181,MATCH(C6303,Products!$A$2:$A$181,0))</f>
        <v>2175.08</v>
      </c>
      <c r="I6303" s="12" t="str">
        <f aca="false">INDEX(Orders!$G$2:$G$3525,MATCH(B6303,Orders!$A$2:$A$3525,0))</f>
        <v>Delivered</v>
      </c>
      <c r="J6303" s="16" t="n">
        <f aca="false">D6303*E6303*(1-F6303/100)</f>
        <v>3889</v>
      </c>
      <c r="K6303" s="16" t="n">
        <f aca="false">D6303*H6303</f>
        <v>2175.08</v>
      </c>
      <c r="L6303" s="16" t="n">
        <f aca="false">J6303-K6303</f>
        <v>1713.92</v>
      </c>
    </row>
    <row r="6304" customFormat="false" ht="15" hidden="false" customHeight="false" outlineLevel="0" collapsed="false">
      <c r="A6304" s="12" t="n">
        <v>6303</v>
      </c>
      <c r="B6304" s="12" t="n">
        <v>3315</v>
      </c>
      <c r="C6304" s="12" t="n">
        <v>69</v>
      </c>
      <c r="D6304" s="12" t="n">
        <v>1</v>
      </c>
      <c r="E6304" s="16" t="n">
        <v>1709</v>
      </c>
      <c r="F6304" s="12" t="n">
        <v>0</v>
      </c>
      <c r="G6304" s="12" t="str">
        <f aca="false">INDEX(Products!$C$2:$C$181,MATCH(C6304,Products!$A$2:$A$181,0))</f>
        <v>Fashion</v>
      </c>
      <c r="H6304" s="16" t="n">
        <f aca="false">INDEX(Products!$E$2:$E$181,MATCH(C6304,Products!$A$2:$A$181,0))</f>
        <v>1180.24</v>
      </c>
      <c r="I6304" s="12" t="str">
        <f aca="false">INDEX(Orders!$G$2:$G$3525,MATCH(B6304,Orders!$A$2:$A$3525,0))</f>
        <v>Delivered</v>
      </c>
      <c r="J6304" s="16" t="n">
        <f aca="false">D6304*E6304*(1-F6304/100)</f>
        <v>1709</v>
      </c>
      <c r="K6304" s="16" t="n">
        <f aca="false">D6304*H6304</f>
        <v>1180.24</v>
      </c>
      <c r="L6304" s="16" t="n">
        <f aca="false">J6304-K6304</f>
        <v>528.76</v>
      </c>
    </row>
    <row r="6305" customFormat="false" ht="15" hidden="false" customHeight="false" outlineLevel="0" collapsed="false">
      <c r="A6305" s="12" t="n">
        <v>6304</v>
      </c>
      <c r="B6305" s="12" t="n">
        <v>3316</v>
      </c>
      <c r="C6305" s="12" t="n">
        <v>134</v>
      </c>
      <c r="D6305" s="12" t="n">
        <v>1</v>
      </c>
      <c r="E6305" s="16" t="n">
        <v>2869</v>
      </c>
      <c r="F6305" s="12" t="n">
        <v>0</v>
      </c>
      <c r="G6305" s="12" t="str">
        <f aca="false">INDEX(Products!$C$2:$C$181,MATCH(C6305,Products!$A$2:$A$181,0))</f>
        <v>Sports &amp; Fitness</v>
      </c>
      <c r="H6305" s="16" t="n">
        <f aca="false">INDEX(Products!$E$2:$E$181,MATCH(C6305,Products!$A$2:$A$181,0))</f>
        <v>1981.04</v>
      </c>
      <c r="I6305" s="12" t="str">
        <f aca="false">INDEX(Orders!$G$2:$G$3525,MATCH(B6305,Orders!$A$2:$A$3525,0))</f>
        <v>Returned</v>
      </c>
      <c r="J6305" s="16" t="n">
        <f aca="false">D6305*E6305*(1-F6305/100)</f>
        <v>2869</v>
      </c>
      <c r="K6305" s="16" t="n">
        <f aca="false">D6305*H6305</f>
        <v>1981.04</v>
      </c>
      <c r="L6305" s="16" t="n">
        <f aca="false">J6305-K6305</f>
        <v>887.96</v>
      </c>
    </row>
    <row r="6306" customFormat="false" ht="15" hidden="false" customHeight="false" outlineLevel="0" collapsed="false">
      <c r="A6306" s="12" t="n">
        <v>6305</v>
      </c>
      <c r="B6306" s="12" t="n">
        <v>3316</v>
      </c>
      <c r="C6306" s="12" t="n">
        <v>6</v>
      </c>
      <c r="D6306" s="12" t="n">
        <v>1</v>
      </c>
      <c r="E6306" s="16" t="n">
        <v>919</v>
      </c>
      <c r="F6306" s="12" t="n">
        <v>15</v>
      </c>
      <c r="G6306" s="12" t="str">
        <f aca="false">INDEX(Products!$C$2:$C$181,MATCH(C6306,Products!$A$2:$A$181,0))</f>
        <v>Electronics</v>
      </c>
      <c r="H6306" s="16" t="n">
        <f aca="false">INDEX(Products!$E$2:$E$181,MATCH(C6306,Products!$A$2:$A$181,0))</f>
        <v>683.72</v>
      </c>
      <c r="I6306" s="12" t="str">
        <f aca="false">INDEX(Orders!$G$2:$G$3525,MATCH(B6306,Orders!$A$2:$A$3525,0))</f>
        <v>Returned</v>
      </c>
      <c r="J6306" s="16" t="n">
        <f aca="false">D6306*E6306*(1-F6306/100)</f>
        <v>781.15</v>
      </c>
      <c r="K6306" s="16" t="n">
        <f aca="false">D6306*H6306</f>
        <v>683.72</v>
      </c>
      <c r="L6306" s="16" t="n">
        <f aca="false">J6306-K6306</f>
        <v>97.43</v>
      </c>
    </row>
    <row r="6307" customFormat="false" ht="15" hidden="false" customHeight="false" outlineLevel="0" collapsed="false">
      <c r="A6307" s="12" t="n">
        <v>6306</v>
      </c>
      <c r="B6307" s="12" t="n">
        <v>3316</v>
      </c>
      <c r="C6307" s="12" t="n">
        <v>128</v>
      </c>
      <c r="D6307" s="12" t="n">
        <v>1</v>
      </c>
      <c r="E6307" s="16" t="n">
        <v>899</v>
      </c>
      <c r="F6307" s="12" t="n">
        <v>15</v>
      </c>
      <c r="G6307" s="12" t="str">
        <f aca="false">INDEX(Products!$C$2:$C$181,MATCH(C6307,Products!$A$2:$A$181,0))</f>
        <v>Sports &amp; Fitness</v>
      </c>
      <c r="H6307" s="16" t="n">
        <f aca="false">INDEX(Products!$E$2:$E$181,MATCH(C6307,Products!$A$2:$A$181,0))</f>
        <v>594.56</v>
      </c>
      <c r="I6307" s="12" t="str">
        <f aca="false">INDEX(Orders!$G$2:$G$3525,MATCH(B6307,Orders!$A$2:$A$3525,0))</f>
        <v>Returned</v>
      </c>
      <c r="J6307" s="16" t="n">
        <f aca="false">D6307*E6307*(1-F6307/100)</f>
        <v>764.15</v>
      </c>
      <c r="K6307" s="16" t="n">
        <f aca="false">D6307*H6307</f>
        <v>594.56</v>
      </c>
      <c r="L6307" s="16" t="n">
        <f aca="false">J6307-K6307</f>
        <v>169.59</v>
      </c>
    </row>
    <row r="6308" customFormat="false" ht="15" hidden="false" customHeight="false" outlineLevel="0" collapsed="false">
      <c r="A6308" s="12" t="n">
        <v>6307</v>
      </c>
      <c r="B6308" s="12" t="n">
        <v>3317</v>
      </c>
      <c r="C6308" s="12" t="n">
        <v>19</v>
      </c>
      <c r="D6308" s="12" t="n">
        <v>2</v>
      </c>
      <c r="E6308" s="16" t="n">
        <v>2389</v>
      </c>
      <c r="F6308" s="12" t="n">
        <v>0</v>
      </c>
      <c r="G6308" s="12" t="str">
        <f aca="false">INDEX(Products!$C$2:$C$181,MATCH(C6308,Products!$A$2:$A$181,0))</f>
        <v>Electronics</v>
      </c>
      <c r="H6308" s="16" t="n">
        <f aca="false">INDEX(Products!$E$2:$E$181,MATCH(C6308,Products!$A$2:$A$181,0))</f>
        <v>1360.62</v>
      </c>
      <c r="I6308" s="12" t="str">
        <f aca="false">INDEX(Orders!$G$2:$G$3525,MATCH(B6308,Orders!$A$2:$A$3525,0))</f>
        <v>Delivered</v>
      </c>
      <c r="J6308" s="16" t="n">
        <f aca="false">D6308*E6308*(1-F6308/100)</f>
        <v>4778</v>
      </c>
      <c r="K6308" s="16" t="n">
        <f aca="false">D6308*H6308</f>
        <v>2721.24</v>
      </c>
      <c r="L6308" s="16" t="n">
        <f aca="false">J6308-K6308</f>
        <v>2056.76</v>
      </c>
    </row>
    <row r="6309" customFormat="false" ht="15" hidden="false" customHeight="false" outlineLevel="0" collapsed="false">
      <c r="A6309" s="12" t="n">
        <v>6308</v>
      </c>
      <c r="B6309" s="12" t="n">
        <v>3317</v>
      </c>
      <c r="C6309" s="12" t="n">
        <v>53</v>
      </c>
      <c r="D6309" s="12" t="n">
        <v>1</v>
      </c>
      <c r="E6309" s="16" t="n">
        <v>4579</v>
      </c>
      <c r="F6309" s="12" t="n">
        <v>10</v>
      </c>
      <c r="G6309" s="12" t="str">
        <f aca="false">INDEX(Products!$C$2:$C$181,MATCH(C6309,Products!$A$2:$A$181,0))</f>
        <v>Home &amp; Kitchen</v>
      </c>
      <c r="H6309" s="16" t="n">
        <f aca="false">INDEX(Products!$E$2:$E$181,MATCH(C6309,Products!$A$2:$A$181,0))</f>
        <v>2746.75</v>
      </c>
      <c r="I6309" s="12" t="str">
        <f aca="false">INDEX(Orders!$G$2:$G$3525,MATCH(B6309,Orders!$A$2:$A$3525,0))</f>
        <v>Delivered</v>
      </c>
      <c r="J6309" s="16" t="n">
        <f aca="false">D6309*E6309*(1-F6309/100)</f>
        <v>4121.1</v>
      </c>
      <c r="K6309" s="16" t="n">
        <f aca="false">D6309*H6309</f>
        <v>2746.75</v>
      </c>
      <c r="L6309" s="16" t="n">
        <f aca="false">J6309-K6309</f>
        <v>1374.35</v>
      </c>
    </row>
    <row r="6310" customFormat="false" ht="15" hidden="false" customHeight="false" outlineLevel="0" collapsed="false">
      <c r="A6310" s="12" t="n">
        <v>6309</v>
      </c>
      <c r="B6310" s="12" t="n">
        <v>3317</v>
      </c>
      <c r="C6310" s="12" t="n">
        <v>174</v>
      </c>
      <c r="D6310" s="12" t="n">
        <v>1</v>
      </c>
      <c r="E6310" s="16" t="n">
        <v>619</v>
      </c>
      <c r="F6310" s="12" t="n">
        <v>15</v>
      </c>
      <c r="G6310" s="12" t="str">
        <f aca="false">INDEX(Products!$C$2:$C$181,MATCH(C6310,Products!$A$2:$A$181,0))</f>
        <v>Books &amp; Stationery</v>
      </c>
      <c r="H6310" s="16" t="n">
        <f aca="false">INDEX(Products!$E$2:$E$181,MATCH(C6310,Products!$A$2:$A$181,0))</f>
        <v>346.06</v>
      </c>
      <c r="I6310" s="12" t="str">
        <f aca="false">INDEX(Orders!$G$2:$G$3525,MATCH(B6310,Orders!$A$2:$A$3525,0))</f>
        <v>Delivered</v>
      </c>
      <c r="J6310" s="16" t="n">
        <f aca="false">D6310*E6310*(1-F6310/100)</f>
        <v>526.15</v>
      </c>
      <c r="K6310" s="16" t="n">
        <f aca="false">D6310*H6310</f>
        <v>346.06</v>
      </c>
      <c r="L6310" s="16" t="n">
        <f aca="false">J6310-K6310</f>
        <v>180.09</v>
      </c>
    </row>
    <row r="6311" customFormat="false" ht="15" hidden="false" customHeight="false" outlineLevel="0" collapsed="false">
      <c r="A6311" s="12" t="n">
        <v>6310</v>
      </c>
      <c r="B6311" s="12" t="n">
        <v>3317</v>
      </c>
      <c r="C6311" s="12" t="n">
        <v>11</v>
      </c>
      <c r="D6311" s="12" t="n">
        <v>1</v>
      </c>
      <c r="E6311" s="16" t="n">
        <v>3989</v>
      </c>
      <c r="F6311" s="12" t="n">
        <v>0</v>
      </c>
      <c r="G6311" s="12" t="str">
        <f aca="false">INDEX(Products!$C$2:$C$181,MATCH(C6311,Products!$A$2:$A$181,0))</f>
        <v>Electronics</v>
      </c>
      <c r="H6311" s="16" t="n">
        <f aca="false">INDEX(Products!$E$2:$E$181,MATCH(C6311,Products!$A$2:$A$181,0))</f>
        <v>2305.24</v>
      </c>
      <c r="I6311" s="12" t="str">
        <f aca="false">INDEX(Orders!$G$2:$G$3525,MATCH(B6311,Orders!$A$2:$A$3525,0))</f>
        <v>Delivered</v>
      </c>
      <c r="J6311" s="16" t="n">
        <f aca="false">D6311*E6311*(1-F6311/100)</f>
        <v>3989</v>
      </c>
      <c r="K6311" s="16" t="n">
        <f aca="false">D6311*H6311</f>
        <v>2305.24</v>
      </c>
      <c r="L6311" s="16" t="n">
        <f aca="false">J6311-K6311</f>
        <v>1683.76</v>
      </c>
    </row>
    <row r="6312" customFormat="false" ht="15" hidden="false" customHeight="false" outlineLevel="0" collapsed="false">
      <c r="A6312" s="12" t="n">
        <v>6311</v>
      </c>
      <c r="B6312" s="12" t="n">
        <v>3318</v>
      </c>
      <c r="C6312" s="12" t="n">
        <v>67</v>
      </c>
      <c r="D6312" s="12" t="n">
        <v>2</v>
      </c>
      <c r="E6312" s="16" t="n">
        <v>629</v>
      </c>
      <c r="F6312" s="12" t="n">
        <v>5</v>
      </c>
      <c r="G6312" s="12" t="str">
        <f aca="false">INDEX(Products!$C$2:$C$181,MATCH(C6312,Products!$A$2:$A$181,0))</f>
        <v>Fashion</v>
      </c>
      <c r="H6312" s="16" t="n">
        <f aca="false">INDEX(Products!$E$2:$E$181,MATCH(C6312,Products!$A$2:$A$181,0))</f>
        <v>388.42</v>
      </c>
      <c r="I6312" s="12" t="str">
        <f aca="false">INDEX(Orders!$G$2:$G$3525,MATCH(B6312,Orders!$A$2:$A$3525,0))</f>
        <v>Returned</v>
      </c>
      <c r="J6312" s="16" t="n">
        <f aca="false">D6312*E6312*(1-F6312/100)</f>
        <v>1195.1</v>
      </c>
      <c r="K6312" s="16" t="n">
        <f aca="false">D6312*H6312</f>
        <v>776.84</v>
      </c>
      <c r="L6312" s="16" t="n">
        <f aca="false">J6312-K6312</f>
        <v>418.26</v>
      </c>
    </row>
    <row r="6313" customFormat="false" ht="15" hidden="false" customHeight="false" outlineLevel="0" collapsed="false">
      <c r="A6313" s="12" t="n">
        <v>6312</v>
      </c>
      <c r="B6313" s="12" t="n">
        <v>3319</v>
      </c>
      <c r="C6313" s="12" t="n">
        <v>90</v>
      </c>
      <c r="D6313" s="12" t="n">
        <v>2</v>
      </c>
      <c r="E6313" s="16" t="n">
        <v>2839</v>
      </c>
      <c r="F6313" s="12" t="n">
        <v>0</v>
      </c>
      <c r="G6313" s="12" t="str">
        <f aca="false">INDEX(Products!$C$2:$C$181,MATCH(C6313,Products!$A$2:$A$181,0))</f>
        <v>Fashion</v>
      </c>
      <c r="H6313" s="16" t="n">
        <f aca="false">INDEX(Products!$E$2:$E$181,MATCH(C6313,Products!$A$2:$A$181,0))</f>
        <v>1639.53</v>
      </c>
      <c r="I6313" s="12" t="str">
        <f aca="false">INDEX(Orders!$G$2:$G$3525,MATCH(B6313,Orders!$A$2:$A$3525,0))</f>
        <v>Delivered</v>
      </c>
      <c r="J6313" s="16" t="n">
        <f aca="false">D6313*E6313*(1-F6313/100)</f>
        <v>5678</v>
      </c>
      <c r="K6313" s="16" t="n">
        <f aca="false">D6313*H6313</f>
        <v>3279.06</v>
      </c>
      <c r="L6313" s="16" t="n">
        <f aca="false">J6313-K6313</f>
        <v>2398.94</v>
      </c>
    </row>
    <row r="6314" customFormat="false" ht="15" hidden="false" customHeight="false" outlineLevel="0" collapsed="false">
      <c r="A6314" s="12" t="n">
        <v>6313</v>
      </c>
      <c r="B6314" s="12" t="n">
        <v>3319</v>
      </c>
      <c r="C6314" s="12" t="n">
        <v>82</v>
      </c>
      <c r="D6314" s="12" t="n">
        <v>1</v>
      </c>
      <c r="E6314" s="16" t="n">
        <v>2019</v>
      </c>
      <c r="F6314" s="12" t="n">
        <v>0</v>
      </c>
      <c r="G6314" s="12" t="str">
        <f aca="false">INDEX(Products!$C$2:$C$181,MATCH(C6314,Products!$A$2:$A$181,0))</f>
        <v>Fashion</v>
      </c>
      <c r="H6314" s="16" t="n">
        <f aca="false">INDEX(Products!$E$2:$E$181,MATCH(C6314,Products!$A$2:$A$181,0))</f>
        <v>1326.8</v>
      </c>
      <c r="I6314" s="12" t="str">
        <f aca="false">INDEX(Orders!$G$2:$G$3525,MATCH(B6314,Orders!$A$2:$A$3525,0))</f>
        <v>Delivered</v>
      </c>
      <c r="J6314" s="16" t="n">
        <f aca="false">D6314*E6314*(1-F6314/100)</f>
        <v>2019</v>
      </c>
      <c r="K6314" s="16" t="n">
        <f aca="false">D6314*H6314</f>
        <v>1326.8</v>
      </c>
      <c r="L6314" s="16" t="n">
        <f aca="false">J6314-K6314</f>
        <v>692.2</v>
      </c>
    </row>
    <row r="6315" customFormat="false" ht="15" hidden="false" customHeight="false" outlineLevel="0" collapsed="false">
      <c r="A6315" s="12" t="n">
        <v>6314</v>
      </c>
      <c r="B6315" s="12" t="n">
        <v>3320</v>
      </c>
      <c r="C6315" s="12" t="n">
        <v>113</v>
      </c>
      <c r="D6315" s="12" t="n">
        <v>1</v>
      </c>
      <c r="E6315" s="16" t="n">
        <v>599</v>
      </c>
      <c r="F6315" s="12" t="n">
        <v>0</v>
      </c>
      <c r="G6315" s="12" t="str">
        <f aca="false">INDEX(Products!$C$2:$C$181,MATCH(C6315,Products!$A$2:$A$181,0))</f>
        <v>Beauty</v>
      </c>
      <c r="H6315" s="16" t="n">
        <f aca="false">INDEX(Products!$E$2:$E$181,MATCH(C6315,Products!$A$2:$A$181,0))</f>
        <v>358.68</v>
      </c>
      <c r="I6315" s="12" t="str">
        <f aca="false">INDEX(Orders!$G$2:$G$3525,MATCH(B6315,Orders!$A$2:$A$3525,0))</f>
        <v>Returned</v>
      </c>
      <c r="J6315" s="16" t="n">
        <f aca="false">D6315*E6315*(1-F6315/100)</f>
        <v>599</v>
      </c>
      <c r="K6315" s="16" t="n">
        <f aca="false">D6315*H6315</f>
        <v>358.68</v>
      </c>
      <c r="L6315" s="16" t="n">
        <f aca="false">J6315-K6315</f>
        <v>240.32</v>
      </c>
    </row>
    <row r="6316" customFormat="false" ht="15" hidden="false" customHeight="false" outlineLevel="0" collapsed="false">
      <c r="A6316" s="12" t="n">
        <v>6315</v>
      </c>
      <c r="B6316" s="12" t="n">
        <v>3321</v>
      </c>
      <c r="C6316" s="12" t="n">
        <v>6</v>
      </c>
      <c r="D6316" s="12" t="n">
        <v>1</v>
      </c>
      <c r="E6316" s="16" t="n">
        <v>919</v>
      </c>
      <c r="F6316" s="12" t="n">
        <v>0</v>
      </c>
      <c r="G6316" s="12" t="str">
        <f aca="false">INDEX(Products!$C$2:$C$181,MATCH(C6316,Products!$A$2:$A$181,0))</f>
        <v>Electronics</v>
      </c>
      <c r="H6316" s="16" t="n">
        <f aca="false">INDEX(Products!$E$2:$E$181,MATCH(C6316,Products!$A$2:$A$181,0))</f>
        <v>683.72</v>
      </c>
      <c r="I6316" s="12" t="str">
        <f aca="false">INDEX(Orders!$G$2:$G$3525,MATCH(B6316,Orders!$A$2:$A$3525,0))</f>
        <v>Delivered</v>
      </c>
      <c r="J6316" s="16" t="n">
        <f aca="false">D6316*E6316*(1-F6316/100)</f>
        <v>919</v>
      </c>
      <c r="K6316" s="16" t="n">
        <f aca="false">D6316*H6316</f>
        <v>683.72</v>
      </c>
      <c r="L6316" s="16" t="n">
        <f aca="false">J6316-K6316</f>
        <v>235.28</v>
      </c>
    </row>
    <row r="6317" customFormat="false" ht="15" hidden="false" customHeight="false" outlineLevel="0" collapsed="false">
      <c r="A6317" s="12" t="n">
        <v>6316</v>
      </c>
      <c r="B6317" s="12" t="n">
        <v>3322</v>
      </c>
      <c r="C6317" s="12" t="n">
        <v>6</v>
      </c>
      <c r="D6317" s="12" t="n">
        <v>1</v>
      </c>
      <c r="E6317" s="16" t="n">
        <v>919</v>
      </c>
      <c r="F6317" s="12" t="n">
        <v>10</v>
      </c>
      <c r="G6317" s="12" t="str">
        <f aca="false">INDEX(Products!$C$2:$C$181,MATCH(C6317,Products!$A$2:$A$181,0))</f>
        <v>Electronics</v>
      </c>
      <c r="H6317" s="16" t="n">
        <f aca="false">INDEX(Products!$E$2:$E$181,MATCH(C6317,Products!$A$2:$A$181,0))</f>
        <v>683.72</v>
      </c>
      <c r="I6317" s="12" t="str">
        <f aca="false">INDEX(Orders!$G$2:$G$3525,MATCH(B6317,Orders!$A$2:$A$3525,0))</f>
        <v>Delivered</v>
      </c>
      <c r="J6317" s="16" t="n">
        <f aca="false">D6317*E6317*(1-F6317/100)</f>
        <v>827.1</v>
      </c>
      <c r="K6317" s="16" t="n">
        <f aca="false">D6317*H6317</f>
        <v>683.72</v>
      </c>
      <c r="L6317" s="16" t="n">
        <f aca="false">J6317-K6317</f>
        <v>143.38</v>
      </c>
    </row>
    <row r="6318" customFormat="false" ht="15" hidden="false" customHeight="false" outlineLevel="0" collapsed="false">
      <c r="A6318" s="12" t="n">
        <v>6317</v>
      </c>
      <c r="B6318" s="12" t="n">
        <v>3323</v>
      </c>
      <c r="C6318" s="12" t="n">
        <v>50</v>
      </c>
      <c r="D6318" s="12" t="n">
        <v>1</v>
      </c>
      <c r="E6318" s="16" t="n">
        <v>529</v>
      </c>
      <c r="F6318" s="12" t="n">
        <v>0</v>
      </c>
      <c r="G6318" s="12" t="str">
        <f aca="false">INDEX(Products!$C$2:$C$181,MATCH(C6318,Products!$A$2:$A$181,0))</f>
        <v>Home &amp; Kitchen</v>
      </c>
      <c r="H6318" s="16" t="n">
        <f aca="false">INDEX(Products!$E$2:$E$181,MATCH(C6318,Products!$A$2:$A$181,0))</f>
        <v>302.36</v>
      </c>
      <c r="I6318" s="12" t="str">
        <f aca="false">INDEX(Orders!$G$2:$G$3525,MATCH(B6318,Orders!$A$2:$A$3525,0))</f>
        <v>Cancelled</v>
      </c>
      <c r="J6318" s="16" t="n">
        <f aca="false">D6318*E6318*(1-F6318/100)</f>
        <v>529</v>
      </c>
      <c r="K6318" s="16" t="n">
        <f aca="false">D6318*H6318</f>
        <v>302.36</v>
      </c>
      <c r="L6318" s="16" t="n">
        <f aca="false">J6318-K6318</f>
        <v>226.64</v>
      </c>
    </row>
    <row r="6319" customFormat="false" ht="15" hidden="false" customHeight="false" outlineLevel="0" collapsed="false">
      <c r="A6319" s="12" t="n">
        <v>6318</v>
      </c>
      <c r="B6319" s="12" t="n">
        <v>3323</v>
      </c>
      <c r="C6319" s="12" t="n">
        <v>35</v>
      </c>
      <c r="D6319" s="12" t="n">
        <v>1</v>
      </c>
      <c r="E6319" s="16" t="n">
        <v>749</v>
      </c>
      <c r="F6319" s="12" t="n">
        <v>0</v>
      </c>
      <c r="G6319" s="12" t="str">
        <f aca="false">INDEX(Products!$C$2:$C$181,MATCH(C6319,Products!$A$2:$A$181,0))</f>
        <v>Home &amp; Kitchen</v>
      </c>
      <c r="H6319" s="16" t="n">
        <f aca="false">INDEX(Products!$E$2:$E$181,MATCH(C6319,Products!$A$2:$A$181,0))</f>
        <v>559.79</v>
      </c>
      <c r="I6319" s="12" t="str">
        <f aca="false">INDEX(Orders!$G$2:$G$3525,MATCH(B6319,Orders!$A$2:$A$3525,0))</f>
        <v>Cancelled</v>
      </c>
      <c r="J6319" s="16" t="n">
        <f aca="false">D6319*E6319*(1-F6319/100)</f>
        <v>749</v>
      </c>
      <c r="K6319" s="16" t="n">
        <f aca="false">D6319*H6319</f>
        <v>559.79</v>
      </c>
      <c r="L6319" s="16" t="n">
        <f aca="false">J6319-K6319</f>
        <v>189.21</v>
      </c>
    </row>
    <row r="6320" customFormat="false" ht="15" hidden="false" customHeight="false" outlineLevel="0" collapsed="false">
      <c r="A6320" s="12" t="n">
        <v>6319</v>
      </c>
      <c r="B6320" s="12" t="n">
        <v>3323</v>
      </c>
      <c r="C6320" s="12" t="n">
        <v>102</v>
      </c>
      <c r="D6320" s="12" t="n">
        <v>1</v>
      </c>
      <c r="E6320" s="16" t="n">
        <v>429</v>
      </c>
      <c r="F6320" s="12" t="n">
        <v>10</v>
      </c>
      <c r="G6320" s="12" t="str">
        <f aca="false">INDEX(Products!$C$2:$C$181,MATCH(C6320,Products!$A$2:$A$181,0))</f>
        <v>Beauty</v>
      </c>
      <c r="H6320" s="16" t="n">
        <f aca="false">INDEX(Products!$E$2:$E$181,MATCH(C6320,Products!$A$2:$A$181,0))</f>
        <v>313.05</v>
      </c>
      <c r="I6320" s="12" t="str">
        <f aca="false">INDEX(Orders!$G$2:$G$3525,MATCH(B6320,Orders!$A$2:$A$3525,0))</f>
        <v>Cancelled</v>
      </c>
      <c r="J6320" s="16" t="n">
        <f aca="false">D6320*E6320*(1-F6320/100)</f>
        <v>386.1</v>
      </c>
      <c r="K6320" s="16" t="n">
        <f aca="false">D6320*H6320</f>
        <v>313.05</v>
      </c>
      <c r="L6320" s="16" t="n">
        <f aca="false">J6320-K6320</f>
        <v>73.05</v>
      </c>
    </row>
    <row r="6321" customFormat="false" ht="15" hidden="false" customHeight="false" outlineLevel="0" collapsed="false">
      <c r="A6321" s="12" t="n">
        <v>6320</v>
      </c>
      <c r="B6321" s="12" t="n">
        <v>3324</v>
      </c>
      <c r="C6321" s="12" t="n">
        <v>35</v>
      </c>
      <c r="D6321" s="12" t="n">
        <v>1</v>
      </c>
      <c r="E6321" s="16" t="n">
        <v>749</v>
      </c>
      <c r="F6321" s="12" t="n">
        <v>0</v>
      </c>
      <c r="G6321" s="12" t="str">
        <f aca="false">INDEX(Products!$C$2:$C$181,MATCH(C6321,Products!$A$2:$A$181,0))</f>
        <v>Home &amp; Kitchen</v>
      </c>
      <c r="H6321" s="16" t="n">
        <f aca="false">INDEX(Products!$E$2:$E$181,MATCH(C6321,Products!$A$2:$A$181,0))</f>
        <v>559.79</v>
      </c>
      <c r="I6321" s="12" t="str">
        <f aca="false">INDEX(Orders!$G$2:$G$3525,MATCH(B6321,Orders!$A$2:$A$3525,0))</f>
        <v>Cancelled</v>
      </c>
      <c r="J6321" s="16" t="n">
        <f aca="false">D6321*E6321*(1-F6321/100)</f>
        <v>749</v>
      </c>
      <c r="K6321" s="16" t="n">
        <f aca="false">D6321*H6321</f>
        <v>559.79</v>
      </c>
      <c r="L6321" s="16" t="n">
        <f aca="false">J6321-K6321</f>
        <v>189.21</v>
      </c>
    </row>
    <row r="6322" customFormat="false" ht="15" hidden="false" customHeight="false" outlineLevel="0" collapsed="false">
      <c r="A6322" s="12" t="n">
        <v>6321</v>
      </c>
      <c r="B6322" s="12" t="n">
        <v>3324</v>
      </c>
      <c r="C6322" s="12" t="n">
        <v>82</v>
      </c>
      <c r="D6322" s="12" t="n">
        <v>1</v>
      </c>
      <c r="E6322" s="16" t="n">
        <v>2019</v>
      </c>
      <c r="F6322" s="12" t="n">
        <v>0</v>
      </c>
      <c r="G6322" s="12" t="str">
        <f aca="false">INDEX(Products!$C$2:$C$181,MATCH(C6322,Products!$A$2:$A$181,0))</f>
        <v>Fashion</v>
      </c>
      <c r="H6322" s="16" t="n">
        <f aca="false">INDEX(Products!$E$2:$E$181,MATCH(C6322,Products!$A$2:$A$181,0))</f>
        <v>1326.8</v>
      </c>
      <c r="I6322" s="12" t="str">
        <f aca="false">INDEX(Orders!$G$2:$G$3525,MATCH(B6322,Orders!$A$2:$A$3525,0))</f>
        <v>Cancelled</v>
      </c>
      <c r="J6322" s="16" t="n">
        <f aca="false">D6322*E6322*(1-F6322/100)</f>
        <v>2019</v>
      </c>
      <c r="K6322" s="16" t="n">
        <f aca="false">D6322*H6322</f>
        <v>1326.8</v>
      </c>
      <c r="L6322" s="16" t="n">
        <f aca="false">J6322-K6322</f>
        <v>692.2</v>
      </c>
    </row>
    <row r="6323" customFormat="false" ht="15" hidden="false" customHeight="false" outlineLevel="0" collapsed="false">
      <c r="A6323" s="12" t="n">
        <v>6322</v>
      </c>
      <c r="B6323" s="12" t="n">
        <v>3325</v>
      </c>
      <c r="C6323" s="12" t="n">
        <v>86</v>
      </c>
      <c r="D6323" s="12" t="n">
        <v>1</v>
      </c>
      <c r="E6323" s="16" t="n">
        <v>2139</v>
      </c>
      <c r="F6323" s="12" t="n">
        <v>10</v>
      </c>
      <c r="G6323" s="12" t="str">
        <f aca="false">INDEX(Products!$C$2:$C$181,MATCH(C6323,Products!$A$2:$A$181,0))</f>
        <v>Fashion</v>
      </c>
      <c r="H6323" s="16" t="n">
        <f aca="false">INDEX(Products!$E$2:$E$181,MATCH(C6323,Products!$A$2:$A$181,0))</f>
        <v>1183.55</v>
      </c>
      <c r="I6323" s="12" t="str">
        <f aca="false">INDEX(Orders!$G$2:$G$3525,MATCH(B6323,Orders!$A$2:$A$3525,0))</f>
        <v>Cancelled</v>
      </c>
      <c r="J6323" s="16" t="n">
        <f aca="false">D6323*E6323*(1-F6323/100)</f>
        <v>1925.1</v>
      </c>
      <c r="K6323" s="16" t="n">
        <f aca="false">D6323*H6323</f>
        <v>1183.55</v>
      </c>
      <c r="L6323" s="16" t="n">
        <f aca="false">J6323-K6323</f>
        <v>741.55</v>
      </c>
    </row>
    <row r="6324" customFormat="false" ht="15" hidden="false" customHeight="false" outlineLevel="0" collapsed="false">
      <c r="A6324" s="12" t="n">
        <v>6323</v>
      </c>
      <c r="B6324" s="12" t="n">
        <v>3326</v>
      </c>
      <c r="C6324" s="12" t="n">
        <v>93</v>
      </c>
      <c r="D6324" s="12" t="n">
        <v>1</v>
      </c>
      <c r="E6324" s="16" t="n">
        <v>589</v>
      </c>
      <c r="F6324" s="12" t="n">
        <v>0</v>
      </c>
      <c r="G6324" s="12" t="str">
        <f aca="false">INDEX(Products!$C$2:$C$181,MATCH(C6324,Products!$A$2:$A$181,0))</f>
        <v>Beauty</v>
      </c>
      <c r="H6324" s="16" t="n">
        <f aca="false">INDEX(Products!$E$2:$E$181,MATCH(C6324,Products!$A$2:$A$181,0))</f>
        <v>401.7</v>
      </c>
      <c r="I6324" s="12" t="str">
        <f aca="false">INDEX(Orders!$G$2:$G$3525,MATCH(B6324,Orders!$A$2:$A$3525,0))</f>
        <v>Delivered</v>
      </c>
      <c r="J6324" s="16" t="n">
        <f aca="false">D6324*E6324*(1-F6324/100)</f>
        <v>589</v>
      </c>
      <c r="K6324" s="16" t="n">
        <f aca="false">D6324*H6324</f>
        <v>401.7</v>
      </c>
      <c r="L6324" s="16" t="n">
        <f aca="false">J6324-K6324</f>
        <v>187.3</v>
      </c>
    </row>
    <row r="6325" customFormat="false" ht="15" hidden="false" customHeight="false" outlineLevel="0" collapsed="false">
      <c r="A6325" s="12" t="n">
        <v>6324</v>
      </c>
      <c r="B6325" s="12" t="n">
        <v>3326</v>
      </c>
      <c r="C6325" s="12" t="n">
        <v>66</v>
      </c>
      <c r="D6325" s="12" t="n">
        <v>1</v>
      </c>
      <c r="E6325" s="16" t="n">
        <v>1439</v>
      </c>
      <c r="F6325" s="12" t="n">
        <v>0</v>
      </c>
      <c r="G6325" s="12" t="str">
        <f aca="false">INDEX(Products!$C$2:$C$181,MATCH(C6325,Products!$A$2:$A$181,0))</f>
        <v>Fashion</v>
      </c>
      <c r="H6325" s="16" t="n">
        <f aca="false">INDEX(Products!$E$2:$E$181,MATCH(C6325,Products!$A$2:$A$181,0))</f>
        <v>855.37</v>
      </c>
      <c r="I6325" s="12" t="str">
        <f aca="false">INDEX(Orders!$G$2:$G$3525,MATCH(B6325,Orders!$A$2:$A$3525,0))</f>
        <v>Delivered</v>
      </c>
      <c r="J6325" s="16" t="n">
        <f aca="false">D6325*E6325*(1-F6325/100)</f>
        <v>1439</v>
      </c>
      <c r="K6325" s="16" t="n">
        <f aca="false">D6325*H6325</f>
        <v>855.37</v>
      </c>
      <c r="L6325" s="16" t="n">
        <f aca="false">J6325-K6325</f>
        <v>583.63</v>
      </c>
    </row>
    <row r="6326" customFormat="false" ht="15" hidden="false" customHeight="false" outlineLevel="0" collapsed="false">
      <c r="A6326" s="12" t="n">
        <v>6325</v>
      </c>
      <c r="B6326" s="12" t="n">
        <v>3327</v>
      </c>
      <c r="C6326" s="12" t="n">
        <v>92</v>
      </c>
      <c r="D6326" s="12" t="n">
        <v>1</v>
      </c>
      <c r="E6326" s="16" t="n">
        <v>1689</v>
      </c>
      <c r="F6326" s="12" t="n">
        <v>0</v>
      </c>
      <c r="G6326" s="12" t="str">
        <f aca="false">INDEX(Products!$C$2:$C$181,MATCH(C6326,Products!$A$2:$A$181,0))</f>
        <v>Beauty</v>
      </c>
      <c r="H6326" s="16" t="n">
        <f aca="false">INDEX(Products!$E$2:$E$181,MATCH(C6326,Products!$A$2:$A$181,0))</f>
        <v>1225.32</v>
      </c>
      <c r="I6326" s="12" t="str">
        <f aca="false">INDEX(Orders!$G$2:$G$3525,MATCH(B6326,Orders!$A$2:$A$3525,0))</f>
        <v>Delivered</v>
      </c>
      <c r="J6326" s="16" t="n">
        <f aca="false">D6326*E6326*(1-F6326/100)</f>
        <v>1689</v>
      </c>
      <c r="K6326" s="16" t="n">
        <f aca="false">D6326*H6326</f>
        <v>1225.32</v>
      </c>
      <c r="L6326" s="16" t="n">
        <f aca="false">J6326-K6326</f>
        <v>463.68</v>
      </c>
    </row>
    <row r="6327" customFormat="false" ht="15" hidden="false" customHeight="false" outlineLevel="0" collapsed="false">
      <c r="A6327" s="12" t="n">
        <v>6326</v>
      </c>
      <c r="B6327" s="12" t="n">
        <v>3328</v>
      </c>
      <c r="C6327" s="12" t="n">
        <v>126</v>
      </c>
      <c r="D6327" s="12" t="n">
        <v>1</v>
      </c>
      <c r="E6327" s="16" t="n">
        <v>1359</v>
      </c>
      <c r="F6327" s="12" t="n">
        <v>0</v>
      </c>
      <c r="G6327" s="12" t="str">
        <f aca="false">INDEX(Products!$C$2:$C$181,MATCH(C6327,Products!$A$2:$A$181,0))</f>
        <v>Sports &amp; Fitness</v>
      </c>
      <c r="H6327" s="16" t="n">
        <f aca="false">INDEX(Products!$E$2:$E$181,MATCH(C6327,Products!$A$2:$A$181,0))</f>
        <v>852.12</v>
      </c>
      <c r="I6327" s="12" t="str">
        <f aca="false">INDEX(Orders!$G$2:$G$3525,MATCH(B6327,Orders!$A$2:$A$3525,0))</f>
        <v>Delivered</v>
      </c>
      <c r="J6327" s="16" t="n">
        <f aca="false">D6327*E6327*(1-F6327/100)</f>
        <v>1359</v>
      </c>
      <c r="K6327" s="16" t="n">
        <f aca="false">D6327*H6327</f>
        <v>852.12</v>
      </c>
      <c r="L6327" s="16" t="n">
        <f aca="false">J6327-K6327</f>
        <v>506.88</v>
      </c>
    </row>
    <row r="6328" customFormat="false" ht="15" hidden="false" customHeight="false" outlineLevel="0" collapsed="false">
      <c r="A6328" s="12" t="n">
        <v>6327</v>
      </c>
      <c r="B6328" s="12" t="n">
        <v>3328</v>
      </c>
      <c r="C6328" s="12" t="n">
        <v>81</v>
      </c>
      <c r="D6328" s="12" t="n">
        <v>1</v>
      </c>
      <c r="E6328" s="16" t="n">
        <v>1299</v>
      </c>
      <c r="F6328" s="12" t="n">
        <v>15</v>
      </c>
      <c r="G6328" s="12" t="str">
        <f aca="false">INDEX(Products!$C$2:$C$181,MATCH(C6328,Products!$A$2:$A$181,0))</f>
        <v>Fashion</v>
      </c>
      <c r="H6328" s="16" t="n">
        <f aca="false">INDEX(Products!$E$2:$E$181,MATCH(C6328,Products!$A$2:$A$181,0))</f>
        <v>878.72</v>
      </c>
      <c r="I6328" s="12" t="str">
        <f aca="false">INDEX(Orders!$G$2:$G$3525,MATCH(B6328,Orders!$A$2:$A$3525,0))</f>
        <v>Delivered</v>
      </c>
      <c r="J6328" s="16" t="n">
        <f aca="false">D6328*E6328*(1-F6328/100)</f>
        <v>1104.15</v>
      </c>
      <c r="K6328" s="16" t="n">
        <f aca="false">D6328*H6328</f>
        <v>878.72</v>
      </c>
      <c r="L6328" s="16" t="n">
        <f aca="false">J6328-K6328</f>
        <v>225.43</v>
      </c>
    </row>
    <row r="6329" customFormat="false" ht="15" hidden="false" customHeight="false" outlineLevel="0" collapsed="false">
      <c r="A6329" s="12" t="n">
        <v>6328</v>
      </c>
      <c r="B6329" s="12" t="n">
        <v>3329</v>
      </c>
      <c r="C6329" s="12" t="n">
        <v>23</v>
      </c>
      <c r="D6329" s="12" t="n">
        <v>1</v>
      </c>
      <c r="E6329" s="16" t="n">
        <v>2159</v>
      </c>
      <c r="F6329" s="12" t="n">
        <v>10</v>
      </c>
      <c r="G6329" s="12" t="str">
        <f aca="false">INDEX(Products!$C$2:$C$181,MATCH(C6329,Products!$A$2:$A$181,0))</f>
        <v>Electronics</v>
      </c>
      <c r="H6329" s="16" t="n">
        <f aca="false">INDEX(Products!$E$2:$E$181,MATCH(C6329,Products!$A$2:$A$181,0))</f>
        <v>1473.53</v>
      </c>
      <c r="I6329" s="12" t="str">
        <f aca="false">INDEX(Orders!$G$2:$G$3525,MATCH(B6329,Orders!$A$2:$A$3525,0))</f>
        <v>Delivered</v>
      </c>
      <c r="J6329" s="16" t="n">
        <f aca="false">D6329*E6329*(1-F6329/100)</f>
        <v>1943.1</v>
      </c>
      <c r="K6329" s="16" t="n">
        <f aca="false">D6329*H6329</f>
        <v>1473.53</v>
      </c>
      <c r="L6329" s="16" t="n">
        <f aca="false">J6329-K6329</f>
        <v>469.57</v>
      </c>
    </row>
    <row r="6330" customFormat="false" ht="15" hidden="false" customHeight="false" outlineLevel="0" collapsed="false">
      <c r="A6330" s="12" t="n">
        <v>6329</v>
      </c>
      <c r="B6330" s="12" t="n">
        <v>3329</v>
      </c>
      <c r="C6330" s="12" t="n">
        <v>109</v>
      </c>
      <c r="D6330" s="12" t="n">
        <v>2</v>
      </c>
      <c r="E6330" s="16" t="n">
        <v>699</v>
      </c>
      <c r="F6330" s="12" t="n">
        <v>5</v>
      </c>
      <c r="G6330" s="12" t="str">
        <f aca="false">INDEX(Products!$C$2:$C$181,MATCH(C6330,Products!$A$2:$A$181,0))</f>
        <v>Beauty</v>
      </c>
      <c r="H6330" s="16" t="n">
        <f aca="false">INDEX(Products!$E$2:$E$181,MATCH(C6330,Products!$A$2:$A$181,0))</f>
        <v>488.81</v>
      </c>
      <c r="I6330" s="12" t="str">
        <f aca="false">INDEX(Orders!$G$2:$G$3525,MATCH(B6330,Orders!$A$2:$A$3525,0))</f>
        <v>Delivered</v>
      </c>
      <c r="J6330" s="16" t="n">
        <f aca="false">D6330*E6330*(1-F6330/100)</f>
        <v>1328.1</v>
      </c>
      <c r="K6330" s="16" t="n">
        <f aca="false">D6330*H6330</f>
        <v>977.62</v>
      </c>
      <c r="L6330" s="16" t="n">
        <f aca="false">J6330-K6330</f>
        <v>350.48</v>
      </c>
    </row>
    <row r="6331" customFormat="false" ht="15" hidden="false" customHeight="false" outlineLevel="0" collapsed="false">
      <c r="A6331" s="12" t="n">
        <v>6330</v>
      </c>
      <c r="B6331" s="12" t="n">
        <v>3330</v>
      </c>
      <c r="C6331" s="12" t="n">
        <v>4</v>
      </c>
      <c r="D6331" s="12" t="n">
        <v>1</v>
      </c>
      <c r="E6331" s="16" t="n">
        <v>1109</v>
      </c>
      <c r="F6331" s="12" t="n">
        <v>0</v>
      </c>
      <c r="G6331" s="12" t="str">
        <f aca="false">INDEX(Products!$C$2:$C$181,MATCH(C6331,Products!$A$2:$A$181,0))</f>
        <v>Electronics</v>
      </c>
      <c r="H6331" s="16" t="n">
        <f aca="false">INDEX(Products!$E$2:$E$181,MATCH(C6331,Products!$A$2:$A$181,0))</f>
        <v>802.07</v>
      </c>
      <c r="I6331" s="12" t="str">
        <f aca="false">INDEX(Orders!$G$2:$G$3525,MATCH(B6331,Orders!$A$2:$A$3525,0))</f>
        <v>Delivered</v>
      </c>
      <c r="J6331" s="16" t="n">
        <f aca="false">D6331*E6331*(1-F6331/100)</f>
        <v>1109</v>
      </c>
      <c r="K6331" s="16" t="n">
        <f aca="false">D6331*H6331</f>
        <v>802.07</v>
      </c>
      <c r="L6331" s="16" t="n">
        <f aca="false">J6331-K6331</f>
        <v>306.93</v>
      </c>
    </row>
    <row r="6332" customFormat="false" ht="15" hidden="false" customHeight="false" outlineLevel="0" collapsed="false">
      <c r="A6332" s="12" t="n">
        <v>6331</v>
      </c>
      <c r="B6332" s="12" t="n">
        <v>3331</v>
      </c>
      <c r="C6332" s="12" t="n">
        <v>154</v>
      </c>
      <c r="D6332" s="12" t="n">
        <v>1</v>
      </c>
      <c r="E6332" s="16" t="n">
        <v>519</v>
      </c>
      <c r="F6332" s="12" t="n">
        <v>5</v>
      </c>
      <c r="G6332" s="12" t="str">
        <f aca="false">INDEX(Products!$C$2:$C$181,MATCH(C6332,Products!$A$2:$A$181,0))</f>
        <v>Books &amp; Stationery</v>
      </c>
      <c r="H6332" s="16" t="n">
        <f aca="false">INDEX(Products!$E$2:$E$181,MATCH(C6332,Products!$A$2:$A$181,0))</f>
        <v>318.97</v>
      </c>
      <c r="I6332" s="12" t="str">
        <f aca="false">INDEX(Orders!$G$2:$G$3525,MATCH(B6332,Orders!$A$2:$A$3525,0))</f>
        <v>Delivered</v>
      </c>
      <c r="J6332" s="16" t="n">
        <f aca="false">D6332*E6332*(1-F6332/100)</f>
        <v>493.05</v>
      </c>
      <c r="K6332" s="16" t="n">
        <f aca="false">D6332*H6332</f>
        <v>318.97</v>
      </c>
      <c r="L6332" s="16" t="n">
        <f aca="false">J6332-K6332</f>
        <v>174.08</v>
      </c>
    </row>
    <row r="6333" customFormat="false" ht="15" hidden="false" customHeight="false" outlineLevel="0" collapsed="false">
      <c r="A6333" s="12" t="n">
        <v>6332</v>
      </c>
      <c r="B6333" s="12" t="n">
        <v>3332</v>
      </c>
      <c r="C6333" s="12" t="n">
        <v>175</v>
      </c>
      <c r="D6333" s="12" t="n">
        <v>1</v>
      </c>
      <c r="E6333" s="16" t="n">
        <v>409</v>
      </c>
      <c r="F6333" s="12" t="n">
        <v>15</v>
      </c>
      <c r="G6333" s="12" t="str">
        <f aca="false">INDEX(Products!$C$2:$C$181,MATCH(C6333,Products!$A$2:$A$181,0))</f>
        <v>Books &amp; Stationery</v>
      </c>
      <c r="H6333" s="16" t="n">
        <f aca="false">INDEX(Products!$E$2:$E$181,MATCH(C6333,Products!$A$2:$A$181,0))</f>
        <v>276.15</v>
      </c>
      <c r="I6333" s="12" t="str">
        <f aca="false">INDEX(Orders!$G$2:$G$3525,MATCH(B6333,Orders!$A$2:$A$3525,0))</f>
        <v>Delivered</v>
      </c>
      <c r="J6333" s="16" t="n">
        <f aca="false">D6333*E6333*(1-F6333/100)</f>
        <v>347.65</v>
      </c>
      <c r="K6333" s="16" t="n">
        <f aca="false">D6333*H6333</f>
        <v>276.15</v>
      </c>
      <c r="L6333" s="16" t="n">
        <f aca="false">J6333-K6333</f>
        <v>71.5</v>
      </c>
    </row>
    <row r="6334" customFormat="false" ht="15" hidden="false" customHeight="false" outlineLevel="0" collapsed="false">
      <c r="A6334" s="12" t="n">
        <v>6333</v>
      </c>
      <c r="B6334" s="12" t="n">
        <v>3333</v>
      </c>
      <c r="C6334" s="12" t="n">
        <v>121</v>
      </c>
      <c r="D6334" s="12" t="n">
        <v>1</v>
      </c>
      <c r="E6334" s="16" t="n">
        <v>3789</v>
      </c>
      <c r="F6334" s="12" t="n">
        <v>0</v>
      </c>
      <c r="G6334" s="12" t="str">
        <f aca="false">INDEX(Products!$C$2:$C$181,MATCH(C6334,Products!$A$2:$A$181,0))</f>
        <v>Sports &amp; Fitness</v>
      </c>
      <c r="H6334" s="16" t="n">
        <f aca="false">INDEX(Products!$E$2:$E$181,MATCH(C6334,Products!$A$2:$A$181,0))</f>
        <v>2806.84</v>
      </c>
      <c r="I6334" s="12" t="str">
        <f aca="false">INDEX(Orders!$G$2:$G$3525,MATCH(B6334,Orders!$A$2:$A$3525,0))</f>
        <v>Delivered</v>
      </c>
      <c r="J6334" s="16" t="n">
        <f aca="false">D6334*E6334*(1-F6334/100)</f>
        <v>3789</v>
      </c>
      <c r="K6334" s="16" t="n">
        <f aca="false">D6334*H6334</f>
        <v>2806.84</v>
      </c>
      <c r="L6334" s="16" t="n">
        <f aca="false">J6334-K6334</f>
        <v>982.16</v>
      </c>
    </row>
    <row r="6335" customFormat="false" ht="15" hidden="false" customHeight="false" outlineLevel="0" collapsed="false">
      <c r="A6335" s="12" t="n">
        <v>6334</v>
      </c>
      <c r="B6335" s="12" t="n">
        <v>3334</v>
      </c>
      <c r="C6335" s="12" t="n">
        <v>51</v>
      </c>
      <c r="D6335" s="12" t="n">
        <v>2</v>
      </c>
      <c r="E6335" s="16" t="n">
        <v>549</v>
      </c>
      <c r="F6335" s="12" t="n">
        <v>0</v>
      </c>
      <c r="G6335" s="12" t="str">
        <f aca="false">INDEX(Products!$C$2:$C$181,MATCH(C6335,Products!$A$2:$A$181,0))</f>
        <v>Home &amp; Kitchen</v>
      </c>
      <c r="H6335" s="16" t="n">
        <f aca="false">INDEX(Products!$E$2:$E$181,MATCH(C6335,Products!$A$2:$A$181,0))</f>
        <v>371.83</v>
      </c>
      <c r="I6335" s="12" t="str">
        <f aca="false">INDEX(Orders!$G$2:$G$3525,MATCH(B6335,Orders!$A$2:$A$3525,0))</f>
        <v>Returned</v>
      </c>
      <c r="J6335" s="16" t="n">
        <f aca="false">D6335*E6335*(1-F6335/100)</f>
        <v>1098</v>
      </c>
      <c r="K6335" s="16" t="n">
        <f aca="false">D6335*H6335</f>
        <v>743.66</v>
      </c>
      <c r="L6335" s="16" t="n">
        <f aca="false">J6335-K6335</f>
        <v>354.34</v>
      </c>
    </row>
    <row r="6336" customFormat="false" ht="15" hidden="false" customHeight="false" outlineLevel="0" collapsed="false">
      <c r="A6336" s="12" t="n">
        <v>6335</v>
      </c>
      <c r="B6336" s="12" t="n">
        <v>3335</v>
      </c>
      <c r="C6336" s="12" t="n">
        <v>178</v>
      </c>
      <c r="D6336" s="12" t="n">
        <v>1</v>
      </c>
      <c r="E6336" s="16" t="n">
        <v>169</v>
      </c>
      <c r="F6336" s="12" t="n">
        <v>10</v>
      </c>
      <c r="G6336" s="12" t="str">
        <f aca="false">INDEX(Products!$C$2:$C$181,MATCH(C6336,Products!$A$2:$A$181,0))</f>
        <v>Books &amp; Stationery</v>
      </c>
      <c r="H6336" s="16" t="n">
        <f aca="false">INDEX(Products!$E$2:$E$181,MATCH(C6336,Products!$A$2:$A$181,0))</f>
        <v>114.66</v>
      </c>
      <c r="I6336" s="12" t="str">
        <f aca="false">INDEX(Orders!$G$2:$G$3525,MATCH(B6336,Orders!$A$2:$A$3525,0))</f>
        <v>Delivered</v>
      </c>
      <c r="J6336" s="16" t="n">
        <f aca="false">D6336*E6336*(1-F6336/100)</f>
        <v>152.1</v>
      </c>
      <c r="K6336" s="16" t="n">
        <f aca="false">D6336*H6336</f>
        <v>114.66</v>
      </c>
      <c r="L6336" s="16" t="n">
        <f aca="false">J6336-K6336</f>
        <v>37.44</v>
      </c>
    </row>
    <row r="6337" customFormat="false" ht="15" hidden="false" customHeight="false" outlineLevel="0" collapsed="false">
      <c r="A6337" s="12" t="n">
        <v>6336</v>
      </c>
      <c r="B6337" s="12" t="n">
        <v>3336</v>
      </c>
      <c r="C6337" s="12" t="n">
        <v>91</v>
      </c>
      <c r="D6337" s="12" t="n">
        <v>3</v>
      </c>
      <c r="E6337" s="16" t="n">
        <v>719</v>
      </c>
      <c r="F6337" s="12" t="n">
        <v>0</v>
      </c>
      <c r="G6337" s="12" t="str">
        <f aca="false">INDEX(Products!$C$2:$C$181,MATCH(C6337,Products!$A$2:$A$181,0))</f>
        <v>Beauty</v>
      </c>
      <c r="H6337" s="16" t="n">
        <f aca="false">INDEX(Products!$E$2:$E$181,MATCH(C6337,Products!$A$2:$A$181,0))</f>
        <v>411.77</v>
      </c>
      <c r="I6337" s="12" t="str">
        <f aca="false">INDEX(Orders!$G$2:$G$3525,MATCH(B6337,Orders!$A$2:$A$3525,0))</f>
        <v>Delivered</v>
      </c>
      <c r="J6337" s="16" t="n">
        <f aca="false">D6337*E6337*(1-F6337/100)</f>
        <v>2157</v>
      </c>
      <c r="K6337" s="16" t="n">
        <f aca="false">D6337*H6337</f>
        <v>1235.31</v>
      </c>
      <c r="L6337" s="16" t="n">
        <f aca="false">J6337-K6337</f>
        <v>921.69</v>
      </c>
    </row>
    <row r="6338" customFormat="false" ht="15" hidden="false" customHeight="false" outlineLevel="0" collapsed="false">
      <c r="A6338" s="12" t="n">
        <v>6337</v>
      </c>
      <c r="B6338" s="12" t="n">
        <v>3336</v>
      </c>
      <c r="C6338" s="12" t="n">
        <v>37</v>
      </c>
      <c r="D6338" s="12" t="n">
        <v>1</v>
      </c>
      <c r="E6338" s="16" t="n">
        <v>439</v>
      </c>
      <c r="F6338" s="12" t="n">
        <v>10</v>
      </c>
      <c r="G6338" s="12" t="str">
        <f aca="false">INDEX(Products!$C$2:$C$181,MATCH(C6338,Products!$A$2:$A$181,0))</f>
        <v>Home &amp; Kitchen</v>
      </c>
      <c r="H6338" s="16" t="n">
        <f aca="false">INDEX(Products!$E$2:$E$181,MATCH(C6338,Products!$A$2:$A$181,0))</f>
        <v>313.05</v>
      </c>
      <c r="I6338" s="12" t="str">
        <f aca="false">INDEX(Orders!$G$2:$G$3525,MATCH(B6338,Orders!$A$2:$A$3525,0))</f>
        <v>Delivered</v>
      </c>
      <c r="J6338" s="16" t="n">
        <f aca="false">D6338*E6338*(1-F6338/100)</f>
        <v>395.1</v>
      </c>
      <c r="K6338" s="16" t="n">
        <f aca="false">D6338*H6338</f>
        <v>313.05</v>
      </c>
      <c r="L6338" s="16" t="n">
        <f aca="false">J6338-K6338</f>
        <v>82.05</v>
      </c>
    </row>
    <row r="6339" customFormat="false" ht="15" hidden="false" customHeight="false" outlineLevel="0" collapsed="false">
      <c r="A6339" s="12" t="n">
        <v>6338</v>
      </c>
      <c r="B6339" s="12" t="n">
        <v>3337</v>
      </c>
      <c r="C6339" s="12" t="n">
        <v>108</v>
      </c>
      <c r="D6339" s="12" t="n">
        <v>1</v>
      </c>
      <c r="E6339" s="16" t="n">
        <v>1339</v>
      </c>
      <c r="F6339" s="12" t="n">
        <v>0</v>
      </c>
      <c r="G6339" s="12" t="str">
        <f aca="false">INDEX(Products!$C$2:$C$181,MATCH(C6339,Products!$A$2:$A$181,0))</f>
        <v>Beauty</v>
      </c>
      <c r="H6339" s="16" t="n">
        <f aca="false">INDEX(Products!$E$2:$E$181,MATCH(C6339,Products!$A$2:$A$181,0))</f>
        <v>799.99</v>
      </c>
      <c r="I6339" s="12" t="str">
        <f aca="false">INDEX(Orders!$G$2:$G$3525,MATCH(B6339,Orders!$A$2:$A$3525,0))</f>
        <v>Returned</v>
      </c>
      <c r="J6339" s="16" t="n">
        <f aca="false">D6339*E6339*(1-F6339/100)</f>
        <v>1339</v>
      </c>
      <c r="K6339" s="16" t="n">
        <f aca="false">D6339*H6339</f>
        <v>799.99</v>
      </c>
      <c r="L6339" s="16" t="n">
        <f aca="false">J6339-K6339</f>
        <v>539.01</v>
      </c>
    </row>
    <row r="6340" customFormat="false" ht="15" hidden="false" customHeight="false" outlineLevel="0" collapsed="false">
      <c r="A6340" s="12" t="n">
        <v>6339</v>
      </c>
      <c r="B6340" s="12" t="n">
        <v>3337</v>
      </c>
      <c r="C6340" s="12" t="n">
        <v>54</v>
      </c>
      <c r="D6340" s="12" t="n">
        <v>1</v>
      </c>
      <c r="E6340" s="16" t="n">
        <v>2299</v>
      </c>
      <c r="F6340" s="12" t="n">
        <v>5</v>
      </c>
      <c r="G6340" s="12" t="str">
        <f aca="false">INDEX(Products!$C$2:$C$181,MATCH(C6340,Products!$A$2:$A$181,0))</f>
        <v>Home &amp; Kitchen</v>
      </c>
      <c r="H6340" s="16" t="n">
        <f aca="false">INDEX(Products!$E$2:$E$181,MATCH(C6340,Products!$A$2:$A$181,0))</f>
        <v>1611.85</v>
      </c>
      <c r="I6340" s="12" t="str">
        <f aca="false">INDEX(Orders!$G$2:$G$3525,MATCH(B6340,Orders!$A$2:$A$3525,0))</f>
        <v>Returned</v>
      </c>
      <c r="J6340" s="16" t="n">
        <f aca="false">D6340*E6340*(1-F6340/100)</f>
        <v>2184.05</v>
      </c>
      <c r="K6340" s="16" t="n">
        <f aca="false">D6340*H6340</f>
        <v>1611.85</v>
      </c>
      <c r="L6340" s="16" t="n">
        <f aca="false">J6340-K6340</f>
        <v>572.2</v>
      </c>
    </row>
    <row r="6341" customFormat="false" ht="15" hidden="false" customHeight="false" outlineLevel="0" collapsed="false">
      <c r="A6341" s="12" t="n">
        <v>6340</v>
      </c>
      <c r="B6341" s="12" t="n">
        <v>3338</v>
      </c>
      <c r="C6341" s="12" t="n">
        <v>92</v>
      </c>
      <c r="D6341" s="12" t="n">
        <v>1</v>
      </c>
      <c r="E6341" s="16" t="n">
        <v>1689</v>
      </c>
      <c r="F6341" s="12" t="n">
        <v>0</v>
      </c>
      <c r="G6341" s="12" t="str">
        <f aca="false">INDEX(Products!$C$2:$C$181,MATCH(C6341,Products!$A$2:$A$181,0))</f>
        <v>Beauty</v>
      </c>
      <c r="H6341" s="16" t="n">
        <f aca="false">INDEX(Products!$E$2:$E$181,MATCH(C6341,Products!$A$2:$A$181,0))</f>
        <v>1225.32</v>
      </c>
      <c r="I6341" s="12" t="str">
        <f aca="false">INDEX(Orders!$G$2:$G$3525,MATCH(B6341,Orders!$A$2:$A$3525,0))</f>
        <v>Delivered</v>
      </c>
      <c r="J6341" s="16" t="n">
        <f aca="false">D6341*E6341*(1-F6341/100)</f>
        <v>1689</v>
      </c>
      <c r="K6341" s="16" t="n">
        <f aca="false">D6341*H6341</f>
        <v>1225.32</v>
      </c>
      <c r="L6341" s="16" t="n">
        <f aca="false">J6341-K6341</f>
        <v>463.68</v>
      </c>
    </row>
    <row r="6342" customFormat="false" ht="15" hidden="false" customHeight="false" outlineLevel="0" collapsed="false">
      <c r="A6342" s="12" t="n">
        <v>6341</v>
      </c>
      <c r="B6342" s="12" t="n">
        <v>3338</v>
      </c>
      <c r="C6342" s="12" t="n">
        <v>111</v>
      </c>
      <c r="D6342" s="12" t="n">
        <v>3</v>
      </c>
      <c r="E6342" s="16" t="n">
        <v>1249</v>
      </c>
      <c r="F6342" s="12" t="n">
        <v>0</v>
      </c>
      <c r="G6342" s="12" t="str">
        <f aca="false">INDEX(Products!$C$2:$C$181,MATCH(C6342,Products!$A$2:$A$181,0))</f>
        <v>Beauty</v>
      </c>
      <c r="H6342" s="16" t="n">
        <f aca="false">INDEX(Products!$E$2:$E$181,MATCH(C6342,Products!$A$2:$A$181,0))</f>
        <v>828.91</v>
      </c>
      <c r="I6342" s="12" t="str">
        <f aca="false">INDEX(Orders!$G$2:$G$3525,MATCH(B6342,Orders!$A$2:$A$3525,0))</f>
        <v>Delivered</v>
      </c>
      <c r="J6342" s="16" t="n">
        <f aca="false">D6342*E6342*(1-F6342/100)</f>
        <v>3747</v>
      </c>
      <c r="K6342" s="16" t="n">
        <f aca="false">D6342*H6342</f>
        <v>2486.73</v>
      </c>
      <c r="L6342" s="16" t="n">
        <f aca="false">J6342-K6342</f>
        <v>1260.27</v>
      </c>
    </row>
    <row r="6343" customFormat="false" ht="15" hidden="false" customHeight="false" outlineLevel="0" collapsed="false">
      <c r="A6343" s="12" t="n">
        <v>6342</v>
      </c>
      <c r="B6343" s="12" t="n">
        <v>3338</v>
      </c>
      <c r="C6343" s="12" t="n">
        <v>57</v>
      </c>
      <c r="D6343" s="12" t="n">
        <v>1</v>
      </c>
      <c r="E6343" s="16" t="n">
        <v>4689</v>
      </c>
      <c r="F6343" s="12" t="n">
        <v>0</v>
      </c>
      <c r="G6343" s="12" t="str">
        <f aca="false">INDEX(Products!$C$2:$C$181,MATCH(C6343,Products!$A$2:$A$181,0))</f>
        <v>Home &amp; Kitchen</v>
      </c>
      <c r="H6343" s="16" t="n">
        <f aca="false">INDEX(Products!$E$2:$E$181,MATCH(C6343,Products!$A$2:$A$181,0))</f>
        <v>3336.81</v>
      </c>
      <c r="I6343" s="12" t="str">
        <f aca="false">INDEX(Orders!$G$2:$G$3525,MATCH(B6343,Orders!$A$2:$A$3525,0))</f>
        <v>Delivered</v>
      </c>
      <c r="J6343" s="16" t="n">
        <f aca="false">D6343*E6343*(1-F6343/100)</f>
        <v>4689</v>
      </c>
      <c r="K6343" s="16" t="n">
        <f aca="false">D6343*H6343</f>
        <v>3336.81</v>
      </c>
      <c r="L6343" s="16" t="n">
        <f aca="false">J6343-K6343</f>
        <v>1352.19</v>
      </c>
    </row>
    <row r="6344" customFormat="false" ht="15" hidden="false" customHeight="false" outlineLevel="0" collapsed="false">
      <c r="A6344" s="12" t="n">
        <v>6343</v>
      </c>
      <c r="B6344" s="12" t="n">
        <v>3338</v>
      </c>
      <c r="C6344" s="12" t="n">
        <v>171</v>
      </c>
      <c r="D6344" s="12" t="n">
        <v>1</v>
      </c>
      <c r="E6344" s="16" t="n">
        <v>499</v>
      </c>
      <c r="F6344" s="12" t="n">
        <v>0</v>
      </c>
      <c r="G6344" s="12" t="str">
        <f aca="false">INDEX(Products!$C$2:$C$181,MATCH(C6344,Products!$A$2:$A$181,0))</f>
        <v>Books &amp; Stationery</v>
      </c>
      <c r="H6344" s="16" t="n">
        <f aca="false">INDEX(Products!$E$2:$E$181,MATCH(C6344,Products!$A$2:$A$181,0))</f>
        <v>321.7</v>
      </c>
      <c r="I6344" s="12" t="str">
        <f aca="false">INDEX(Orders!$G$2:$G$3525,MATCH(B6344,Orders!$A$2:$A$3525,0))</f>
        <v>Delivered</v>
      </c>
      <c r="J6344" s="16" t="n">
        <f aca="false">D6344*E6344*(1-F6344/100)</f>
        <v>499</v>
      </c>
      <c r="K6344" s="16" t="n">
        <f aca="false">D6344*H6344</f>
        <v>321.7</v>
      </c>
      <c r="L6344" s="16" t="n">
        <f aca="false">J6344-K6344</f>
        <v>177.3</v>
      </c>
    </row>
    <row r="6345" customFormat="false" ht="15" hidden="false" customHeight="false" outlineLevel="0" collapsed="false">
      <c r="A6345" s="12" t="n">
        <v>6344</v>
      </c>
      <c r="B6345" s="12" t="n">
        <v>3339</v>
      </c>
      <c r="C6345" s="12" t="n">
        <v>98</v>
      </c>
      <c r="D6345" s="12" t="n">
        <v>1</v>
      </c>
      <c r="E6345" s="16" t="n">
        <v>719</v>
      </c>
      <c r="F6345" s="12" t="n">
        <v>0</v>
      </c>
      <c r="G6345" s="12" t="str">
        <f aca="false">INDEX(Products!$C$2:$C$181,MATCH(C6345,Products!$A$2:$A$181,0))</f>
        <v>Beauty</v>
      </c>
      <c r="H6345" s="16" t="n">
        <f aca="false">INDEX(Products!$E$2:$E$181,MATCH(C6345,Products!$A$2:$A$181,0))</f>
        <v>445.67</v>
      </c>
      <c r="I6345" s="12" t="str">
        <f aca="false">INDEX(Orders!$G$2:$G$3525,MATCH(B6345,Orders!$A$2:$A$3525,0))</f>
        <v>Delivered</v>
      </c>
      <c r="J6345" s="16" t="n">
        <f aca="false">D6345*E6345*(1-F6345/100)</f>
        <v>719</v>
      </c>
      <c r="K6345" s="16" t="n">
        <f aca="false">D6345*H6345</f>
        <v>445.67</v>
      </c>
      <c r="L6345" s="16" t="n">
        <f aca="false">J6345-K6345</f>
        <v>273.33</v>
      </c>
    </row>
    <row r="6346" customFormat="false" ht="15" hidden="false" customHeight="false" outlineLevel="0" collapsed="false">
      <c r="A6346" s="12" t="n">
        <v>6345</v>
      </c>
      <c r="B6346" s="12" t="n">
        <v>3339</v>
      </c>
      <c r="C6346" s="12" t="n">
        <v>157</v>
      </c>
      <c r="D6346" s="12" t="n">
        <v>1</v>
      </c>
      <c r="E6346" s="16" t="n">
        <v>129</v>
      </c>
      <c r="F6346" s="12" t="n">
        <v>0</v>
      </c>
      <c r="G6346" s="12" t="str">
        <f aca="false">INDEX(Products!$C$2:$C$181,MATCH(C6346,Products!$A$2:$A$181,0))</f>
        <v>Books &amp; Stationery</v>
      </c>
      <c r="H6346" s="16" t="n">
        <f aca="false">INDEX(Products!$E$2:$E$181,MATCH(C6346,Products!$A$2:$A$181,0))</f>
        <v>95.79</v>
      </c>
      <c r="I6346" s="12" t="str">
        <f aca="false">INDEX(Orders!$G$2:$G$3525,MATCH(B6346,Orders!$A$2:$A$3525,0))</f>
        <v>Delivered</v>
      </c>
      <c r="J6346" s="16" t="n">
        <f aca="false">D6346*E6346*(1-F6346/100)</f>
        <v>129</v>
      </c>
      <c r="K6346" s="16" t="n">
        <f aca="false">D6346*H6346</f>
        <v>95.79</v>
      </c>
      <c r="L6346" s="16" t="n">
        <f aca="false">J6346-K6346</f>
        <v>33.21</v>
      </c>
    </row>
    <row r="6347" customFormat="false" ht="15" hidden="false" customHeight="false" outlineLevel="0" collapsed="false">
      <c r="A6347" s="12" t="n">
        <v>6346</v>
      </c>
      <c r="B6347" s="12" t="n">
        <v>3340</v>
      </c>
      <c r="C6347" s="12" t="n">
        <v>79</v>
      </c>
      <c r="D6347" s="12" t="n">
        <v>1</v>
      </c>
      <c r="E6347" s="16" t="n">
        <v>2119</v>
      </c>
      <c r="F6347" s="12" t="n">
        <v>0</v>
      </c>
      <c r="G6347" s="12" t="str">
        <f aca="false">INDEX(Products!$C$2:$C$181,MATCH(C6347,Products!$A$2:$A$181,0))</f>
        <v>Fashion</v>
      </c>
      <c r="H6347" s="16" t="n">
        <f aca="false">INDEX(Products!$E$2:$E$181,MATCH(C6347,Products!$A$2:$A$181,0))</f>
        <v>1488.22</v>
      </c>
      <c r="I6347" s="12" t="str">
        <f aca="false">INDEX(Orders!$G$2:$G$3525,MATCH(B6347,Orders!$A$2:$A$3525,0))</f>
        <v>Delivered</v>
      </c>
      <c r="J6347" s="16" t="n">
        <f aca="false">D6347*E6347*(1-F6347/100)</f>
        <v>2119</v>
      </c>
      <c r="K6347" s="16" t="n">
        <f aca="false">D6347*H6347</f>
        <v>1488.22</v>
      </c>
      <c r="L6347" s="16" t="n">
        <f aca="false">J6347-K6347</f>
        <v>630.78</v>
      </c>
    </row>
    <row r="6348" customFormat="false" ht="15" hidden="false" customHeight="false" outlineLevel="0" collapsed="false">
      <c r="A6348" s="12" t="n">
        <v>6347</v>
      </c>
      <c r="B6348" s="12" t="n">
        <v>3341</v>
      </c>
      <c r="C6348" s="12" t="n">
        <v>54</v>
      </c>
      <c r="D6348" s="12" t="n">
        <v>1</v>
      </c>
      <c r="E6348" s="16" t="n">
        <v>2299</v>
      </c>
      <c r="F6348" s="12" t="n">
        <v>5</v>
      </c>
      <c r="G6348" s="12" t="str">
        <f aca="false">INDEX(Products!$C$2:$C$181,MATCH(C6348,Products!$A$2:$A$181,0))</f>
        <v>Home &amp; Kitchen</v>
      </c>
      <c r="H6348" s="16" t="n">
        <f aca="false">INDEX(Products!$E$2:$E$181,MATCH(C6348,Products!$A$2:$A$181,0))</f>
        <v>1611.85</v>
      </c>
      <c r="I6348" s="12" t="str">
        <f aca="false">INDEX(Orders!$G$2:$G$3525,MATCH(B6348,Orders!$A$2:$A$3525,0))</f>
        <v>Delivered</v>
      </c>
      <c r="J6348" s="16" t="n">
        <f aca="false">D6348*E6348*(1-F6348/100)</f>
        <v>2184.05</v>
      </c>
      <c r="K6348" s="16" t="n">
        <f aca="false">D6348*H6348</f>
        <v>1611.85</v>
      </c>
      <c r="L6348" s="16" t="n">
        <f aca="false">J6348-K6348</f>
        <v>572.2</v>
      </c>
    </row>
    <row r="6349" customFormat="false" ht="15" hidden="false" customHeight="false" outlineLevel="0" collapsed="false">
      <c r="A6349" s="12" t="n">
        <v>6348</v>
      </c>
      <c r="B6349" s="12" t="n">
        <v>3342</v>
      </c>
      <c r="C6349" s="12" t="n">
        <v>109</v>
      </c>
      <c r="D6349" s="12" t="n">
        <v>1</v>
      </c>
      <c r="E6349" s="16" t="n">
        <v>699</v>
      </c>
      <c r="F6349" s="12" t="n">
        <v>0</v>
      </c>
      <c r="G6349" s="12" t="str">
        <f aca="false">INDEX(Products!$C$2:$C$181,MATCH(C6349,Products!$A$2:$A$181,0))</f>
        <v>Beauty</v>
      </c>
      <c r="H6349" s="16" t="n">
        <f aca="false">INDEX(Products!$E$2:$E$181,MATCH(C6349,Products!$A$2:$A$181,0))</f>
        <v>488.81</v>
      </c>
      <c r="I6349" s="12" t="str">
        <f aca="false">INDEX(Orders!$G$2:$G$3525,MATCH(B6349,Orders!$A$2:$A$3525,0))</f>
        <v>Delivered</v>
      </c>
      <c r="J6349" s="16" t="n">
        <f aca="false">D6349*E6349*(1-F6349/100)</f>
        <v>699</v>
      </c>
      <c r="K6349" s="16" t="n">
        <f aca="false">D6349*H6349</f>
        <v>488.81</v>
      </c>
      <c r="L6349" s="16" t="n">
        <f aca="false">J6349-K6349</f>
        <v>210.19</v>
      </c>
    </row>
    <row r="6350" customFormat="false" ht="15" hidden="false" customHeight="false" outlineLevel="0" collapsed="false">
      <c r="A6350" s="12" t="n">
        <v>6349</v>
      </c>
      <c r="B6350" s="12" t="n">
        <v>3343</v>
      </c>
      <c r="C6350" s="12" t="n">
        <v>22</v>
      </c>
      <c r="D6350" s="12" t="n">
        <v>1</v>
      </c>
      <c r="E6350" s="16" t="n">
        <v>989</v>
      </c>
      <c r="F6350" s="12" t="n">
        <v>5</v>
      </c>
      <c r="G6350" s="12" t="str">
        <f aca="false">INDEX(Products!$C$2:$C$181,MATCH(C6350,Products!$A$2:$A$181,0))</f>
        <v>Electronics</v>
      </c>
      <c r="H6350" s="16" t="n">
        <f aca="false">INDEX(Products!$E$2:$E$181,MATCH(C6350,Products!$A$2:$A$181,0))</f>
        <v>723.81</v>
      </c>
      <c r="I6350" s="12" t="str">
        <f aca="false">INDEX(Orders!$G$2:$G$3525,MATCH(B6350,Orders!$A$2:$A$3525,0))</f>
        <v>Delivered</v>
      </c>
      <c r="J6350" s="16" t="n">
        <f aca="false">D6350*E6350*(1-F6350/100)</f>
        <v>939.55</v>
      </c>
      <c r="K6350" s="16" t="n">
        <f aca="false">D6350*H6350</f>
        <v>723.81</v>
      </c>
      <c r="L6350" s="16" t="n">
        <f aca="false">J6350-K6350</f>
        <v>215.74</v>
      </c>
    </row>
    <row r="6351" customFormat="false" ht="15" hidden="false" customHeight="false" outlineLevel="0" collapsed="false">
      <c r="A6351" s="12" t="n">
        <v>6350</v>
      </c>
      <c r="B6351" s="12" t="n">
        <v>3343</v>
      </c>
      <c r="C6351" s="12" t="n">
        <v>89</v>
      </c>
      <c r="D6351" s="12" t="n">
        <v>2</v>
      </c>
      <c r="E6351" s="16" t="n">
        <v>2179</v>
      </c>
      <c r="F6351" s="12" t="n">
        <v>5</v>
      </c>
      <c r="G6351" s="12" t="str">
        <f aca="false">INDEX(Products!$C$2:$C$181,MATCH(C6351,Products!$A$2:$A$181,0))</f>
        <v>Fashion</v>
      </c>
      <c r="H6351" s="16" t="n">
        <f aca="false">INDEX(Products!$E$2:$E$181,MATCH(C6351,Products!$A$2:$A$181,0))</f>
        <v>1366.99</v>
      </c>
      <c r="I6351" s="12" t="str">
        <f aca="false">INDEX(Orders!$G$2:$G$3525,MATCH(B6351,Orders!$A$2:$A$3525,0))</f>
        <v>Delivered</v>
      </c>
      <c r="J6351" s="16" t="n">
        <f aca="false">D6351*E6351*(1-F6351/100)</f>
        <v>4140.1</v>
      </c>
      <c r="K6351" s="16" t="n">
        <f aca="false">D6351*H6351</f>
        <v>2733.98</v>
      </c>
      <c r="L6351" s="16" t="n">
        <f aca="false">J6351-K6351</f>
        <v>1406.12</v>
      </c>
    </row>
    <row r="6352" customFormat="false" ht="15" hidden="false" customHeight="false" outlineLevel="0" collapsed="false">
      <c r="A6352" s="12" t="n">
        <v>6351</v>
      </c>
      <c r="B6352" s="12" t="n">
        <v>3344</v>
      </c>
      <c r="C6352" s="12" t="n">
        <v>149</v>
      </c>
      <c r="D6352" s="12" t="n">
        <v>1</v>
      </c>
      <c r="E6352" s="16" t="n">
        <v>3149</v>
      </c>
      <c r="F6352" s="12" t="n">
        <v>0</v>
      </c>
      <c r="G6352" s="12" t="str">
        <f aca="false">INDEX(Products!$C$2:$C$181,MATCH(C6352,Products!$A$2:$A$181,0))</f>
        <v>Sports &amp; Fitness</v>
      </c>
      <c r="H6352" s="16" t="n">
        <f aca="false">INDEX(Products!$E$2:$E$181,MATCH(C6352,Products!$A$2:$A$181,0))</f>
        <v>1867.87</v>
      </c>
      <c r="I6352" s="12" t="str">
        <f aca="false">INDEX(Orders!$G$2:$G$3525,MATCH(B6352,Orders!$A$2:$A$3525,0))</f>
        <v>Delivered</v>
      </c>
      <c r="J6352" s="16" t="n">
        <f aca="false">D6352*E6352*(1-F6352/100)</f>
        <v>3149</v>
      </c>
      <c r="K6352" s="16" t="n">
        <f aca="false">D6352*H6352</f>
        <v>1867.87</v>
      </c>
      <c r="L6352" s="16" t="n">
        <f aca="false">J6352-K6352</f>
        <v>1281.13</v>
      </c>
    </row>
    <row r="6353" customFormat="false" ht="15" hidden="false" customHeight="false" outlineLevel="0" collapsed="false">
      <c r="A6353" s="12" t="n">
        <v>6352</v>
      </c>
      <c r="B6353" s="12" t="n">
        <v>3344</v>
      </c>
      <c r="C6353" s="12" t="n">
        <v>135</v>
      </c>
      <c r="D6353" s="12" t="n">
        <v>1</v>
      </c>
      <c r="E6353" s="16" t="n">
        <v>1609</v>
      </c>
      <c r="F6353" s="12" t="n">
        <v>0</v>
      </c>
      <c r="G6353" s="12" t="str">
        <f aca="false">INDEX(Products!$C$2:$C$181,MATCH(C6353,Products!$A$2:$A$181,0))</f>
        <v>Sports &amp; Fitness</v>
      </c>
      <c r="H6353" s="16" t="n">
        <f aca="false">INDEX(Products!$E$2:$E$181,MATCH(C6353,Products!$A$2:$A$181,0))</f>
        <v>979.43</v>
      </c>
      <c r="I6353" s="12" t="str">
        <f aca="false">INDEX(Orders!$G$2:$G$3525,MATCH(B6353,Orders!$A$2:$A$3525,0))</f>
        <v>Delivered</v>
      </c>
      <c r="J6353" s="16" t="n">
        <f aca="false">D6353*E6353*(1-F6353/100)</f>
        <v>1609</v>
      </c>
      <c r="K6353" s="16" t="n">
        <f aca="false">D6353*H6353</f>
        <v>979.43</v>
      </c>
      <c r="L6353" s="16" t="n">
        <f aca="false">J6353-K6353</f>
        <v>629.57</v>
      </c>
    </row>
    <row r="6354" customFormat="false" ht="15" hidden="false" customHeight="false" outlineLevel="0" collapsed="false">
      <c r="A6354" s="12" t="n">
        <v>6353</v>
      </c>
      <c r="B6354" s="12" t="n">
        <v>3345</v>
      </c>
      <c r="C6354" s="12" t="n">
        <v>38</v>
      </c>
      <c r="D6354" s="12" t="n">
        <v>1</v>
      </c>
      <c r="E6354" s="16" t="n">
        <v>3659</v>
      </c>
      <c r="F6354" s="12" t="n">
        <v>5</v>
      </c>
      <c r="G6354" s="12" t="str">
        <f aca="false">INDEX(Products!$C$2:$C$181,MATCH(C6354,Products!$A$2:$A$181,0))</f>
        <v>Home &amp; Kitchen</v>
      </c>
      <c r="H6354" s="16" t="n">
        <f aca="false">INDEX(Products!$E$2:$E$181,MATCH(C6354,Products!$A$2:$A$181,0))</f>
        <v>2545.94</v>
      </c>
      <c r="I6354" s="12" t="str">
        <f aca="false">INDEX(Orders!$G$2:$G$3525,MATCH(B6354,Orders!$A$2:$A$3525,0))</f>
        <v>Delivered</v>
      </c>
      <c r="J6354" s="16" t="n">
        <f aca="false">D6354*E6354*(1-F6354/100)</f>
        <v>3476.05</v>
      </c>
      <c r="K6354" s="16" t="n">
        <f aca="false">D6354*H6354</f>
        <v>2545.94</v>
      </c>
      <c r="L6354" s="16" t="n">
        <f aca="false">J6354-K6354</f>
        <v>930.11</v>
      </c>
    </row>
    <row r="6355" customFormat="false" ht="15" hidden="false" customHeight="false" outlineLevel="0" collapsed="false">
      <c r="A6355" s="12" t="n">
        <v>6354</v>
      </c>
      <c r="B6355" s="12" t="n">
        <v>3345</v>
      </c>
      <c r="C6355" s="12" t="n">
        <v>154</v>
      </c>
      <c r="D6355" s="12" t="n">
        <v>1</v>
      </c>
      <c r="E6355" s="16" t="n">
        <v>519</v>
      </c>
      <c r="F6355" s="12" t="n">
        <v>20</v>
      </c>
      <c r="G6355" s="12" t="str">
        <f aca="false">INDEX(Products!$C$2:$C$181,MATCH(C6355,Products!$A$2:$A$181,0))</f>
        <v>Books &amp; Stationery</v>
      </c>
      <c r="H6355" s="16" t="n">
        <f aca="false">INDEX(Products!$E$2:$E$181,MATCH(C6355,Products!$A$2:$A$181,0))</f>
        <v>318.97</v>
      </c>
      <c r="I6355" s="12" t="str">
        <f aca="false">INDEX(Orders!$G$2:$G$3525,MATCH(B6355,Orders!$A$2:$A$3525,0))</f>
        <v>Delivered</v>
      </c>
      <c r="J6355" s="16" t="n">
        <f aca="false">D6355*E6355*(1-F6355/100)</f>
        <v>415.2</v>
      </c>
      <c r="K6355" s="16" t="n">
        <f aca="false">D6355*H6355</f>
        <v>318.97</v>
      </c>
      <c r="L6355" s="16" t="n">
        <f aca="false">J6355-K6355</f>
        <v>96.23</v>
      </c>
    </row>
    <row r="6356" customFormat="false" ht="15" hidden="false" customHeight="false" outlineLevel="0" collapsed="false">
      <c r="A6356" s="12" t="n">
        <v>6355</v>
      </c>
      <c r="B6356" s="12" t="n">
        <v>3345</v>
      </c>
      <c r="C6356" s="12" t="n">
        <v>114</v>
      </c>
      <c r="D6356" s="12" t="n">
        <v>1</v>
      </c>
      <c r="E6356" s="16" t="n">
        <v>1769</v>
      </c>
      <c r="F6356" s="12" t="n">
        <v>0</v>
      </c>
      <c r="G6356" s="12" t="str">
        <f aca="false">INDEX(Products!$C$2:$C$181,MATCH(C6356,Products!$A$2:$A$181,0))</f>
        <v>Beauty</v>
      </c>
      <c r="H6356" s="16" t="n">
        <f aca="false">INDEX(Products!$E$2:$E$181,MATCH(C6356,Products!$A$2:$A$181,0))</f>
        <v>1112.03</v>
      </c>
      <c r="I6356" s="12" t="str">
        <f aca="false">INDEX(Orders!$G$2:$G$3525,MATCH(B6356,Orders!$A$2:$A$3525,0))</f>
        <v>Delivered</v>
      </c>
      <c r="J6356" s="16" t="n">
        <f aca="false">D6356*E6356*(1-F6356/100)</f>
        <v>1769</v>
      </c>
      <c r="K6356" s="16" t="n">
        <f aca="false">D6356*H6356</f>
        <v>1112.03</v>
      </c>
      <c r="L6356" s="16" t="n">
        <f aca="false">J6356-K6356</f>
        <v>656.97</v>
      </c>
    </row>
    <row r="6357" customFormat="false" ht="15" hidden="false" customHeight="false" outlineLevel="0" collapsed="false">
      <c r="A6357" s="12" t="n">
        <v>6356</v>
      </c>
      <c r="B6357" s="12" t="n">
        <v>3346</v>
      </c>
      <c r="C6357" s="12" t="n">
        <v>125</v>
      </c>
      <c r="D6357" s="12" t="n">
        <v>1</v>
      </c>
      <c r="E6357" s="16" t="n">
        <v>3869</v>
      </c>
      <c r="F6357" s="12" t="n">
        <v>0</v>
      </c>
      <c r="G6357" s="12" t="str">
        <f aca="false">INDEX(Products!$C$2:$C$181,MATCH(C6357,Products!$A$2:$A$181,0))</f>
        <v>Sports &amp; Fitness</v>
      </c>
      <c r="H6357" s="16" t="n">
        <f aca="false">INDEX(Products!$E$2:$E$181,MATCH(C6357,Products!$A$2:$A$181,0))</f>
        <v>2788.01</v>
      </c>
      <c r="I6357" s="12" t="str">
        <f aca="false">INDEX(Orders!$G$2:$G$3525,MATCH(B6357,Orders!$A$2:$A$3525,0))</f>
        <v>Returned</v>
      </c>
      <c r="J6357" s="16" t="n">
        <f aca="false">D6357*E6357*(1-F6357/100)</f>
        <v>3869</v>
      </c>
      <c r="K6357" s="16" t="n">
        <f aca="false">D6357*H6357</f>
        <v>2788.01</v>
      </c>
      <c r="L6357" s="16" t="n">
        <f aca="false">J6357-K6357</f>
        <v>1080.99</v>
      </c>
    </row>
    <row r="6358" customFormat="false" ht="15" hidden="false" customHeight="false" outlineLevel="0" collapsed="false">
      <c r="A6358" s="12" t="n">
        <v>6357</v>
      </c>
      <c r="B6358" s="12" t="n">
        <v>3346</v>
      </c>
      <c r="C6358" s="12" t="n">
        <v>156</v>
      </c>
      <c r="D6358" s="12" t="n">
        <v>1</v>
      </c>
      <c r="E6358" s="16" t="n">
        <v>459</v>
      </c>
      <c r="F6358" s="12" t="n">
        <v>5</v>
      </c>
      <c r="G6358" s="12" t="str">
        <f aca="false">INDEX(Products!$C$2:$C$181,MATCH(C6358,Products!$A$2:$A$181,0))</f>
        <v>Books &amp; Stationery</v>
      </c>
      <c r="H6358" s="16" t="n">
        <f aca="false">INDEX(Products!$E$2:$E$181,MATCH(C6358,Products!$A$2:$A$181,0))</f>
        <v>259.65</v>
      </c>
      <c r="I6358" s="12" t="str">
        <f aca="false">INDEX(Orders!$G$2:$G$3525,MATCH(B6358,Orders!$A$2:$A$3525,0))</f>
        <v>Returned</v>
      </c>
      <c r="J6358" s="16" t="n">
        <f aca="false">D6358*E6358*(1-F6358/100)</f>
        <v>436.05</v>
      </c>
      <c r="K6358" s="16" t="n">
        <f aca="false">D6358*H6358</f>
        <v>259.65</v>
      </c>
      <c r="L6358" s="16" t="n">
        <f aca="false">J6358-K6358</f>
        <v>176.4</v>
      </c>
    </row>
    <row r="6359" customFormat="false" ht="15" hidden="false" customHeight="false" outlineLevel="0" collapsed="false">
      <c r="A6359" s="12" t="n">
        <v>6358</v>
      </c>
      <c r="B6359" s="12" t="n">
        <v>3346</v>
      </c>
      <c r="C6359" s="12" t="n">
        <v>64</v>
      </c>
      <c r="D6359" s="12" t="n">
        <v>2</v>
      </c>
      <c r="E6359" s="16" t="n">
        <v>2519</v>
      </c>
      <c r="F6359" s="12" t="n">
        <v>0</v>
      </c>
      <c r="G6359" s="12" t="str">
        <f aca="false">INDEX(Products!$C$2:$C$181,MATCH(C6359,Products!$A$2:$A$181,0))</f>
        <v>Fashion</v>
      </c>
      <c r="H6359" s="16" t="n">
        <f aca="false">INDEX(Products!$E$2:$E$181,MATCH(C6359,Products!$A$2:$A$181,0))</f>
        <v>1819.09</v>
      </c>
      <c r="I6359" s="12" t="str">
        <f aca="false">INDEX(Orders!$G$2:$G$3525,MATCH(B6359,Orders!$A$2:$A$3525,0))</f>
        <v>Returned</v>
      </c>
      <c r="J6359" s="16" t="n">
        <f aca="false">D6359*E6359*(1-F6359/100)</f>
        <v>5038</v>
      </c>
      <c r="K6359" s="16" t="n">
        <f aca="false">D6359*H6359</f>
        <v>3638.18</v>
      </c>
      <c r="L6359" s="16" t="n">
        <f aca="false">J6359-K6359</f>
        <v>1399.82</v>
      </c>
    </row>
    <row r="6360" customFormat="false" ht="15" hidden="false" customHeight="false" outlineLevel="0" collapsed="false">
      <c r="A6360" s="12" t="n">
        <v>6359</v>
      </c>
      <c r="B6360" s="12" t="n">
        <v>3347</v>
      </c>
      <c r="C6360" s="12" t="n">
        <v>154</v>
      </c>
      <c r="D6360" s="12" t="n">
        <v>1</v>
      </c>
      <c r="E6360" s="16" t="n">
        <v>519</v>
      </c>
      <c r="F6360" s="12" t="n">
        <v>5</v>
      </c>
      <c r="G6360" s="12" t="str">
        <f aca="false">INDEX(Products!$C$2:$C$181,MATCH(C6360,Products!$A$2:$A$181,0))</f>
        <v>Books &amp; Stationery</v>
      </c>
      <c r="H6360" s="16" t="n">
        <f aca="false">INDEX(Products!$E$2:$E$181,MATCH(C6360,Products!$A$2:$A$181,0))</f>
        <v>318.97</v>
      </c>
      <c r="I6360" s="12" t="str">
        <f aca="false">INDEX(Orders!$G$2:$G$3525,MATCH(B6360,Orders!$A$2:$A$3525,0))</f>
        <v>Cancelled</v>
      </c>
      <c r="J6360" s="16" t="n">
        <f aca="false">D6360*E6360*(1-F6360/100)</f>
        <v>493.05</v>
      </c>
      <c r="K6360" s="16" t="n">
        <f aca="false">D6360*H6360</f>
        <v>318.97</v>
      </c>
      <c r="L6360" s="16" t="n">
        <f aca="false">J6360-K6360</f>
        <v>174.08</v>
      </c>
    </row>
    <row r="6361" customFormat="false" ht="15" hidden="false" customHeight="false" outlineLevel="0" collapsed="false">
      <c r="A6361" s="12" t="n">
        <v>6360</v>
      </c>
      <c r="B6361" s="12" t="n">
        <v>3348</v>
      </c>
      <c r="C6361" s="12" t="n">
        <v>7</v>
      </c>
      <c r="D6361" s="12" t="n">
        <v>1</v>
      </c>
      <c r="E6361" s="16" t="n">
        <v>5139</v>
      </c>
      <c r="F6361" s="12" t="n">
        <v>5</v>
      </c>
      <c r="G6361" s="12" t="str">
        <f aca="false">INDEX(Products!$C$2:$C$181,MATCH(C6361,Products!$A$2:$A$181,0))</f>
        <v>Electronics</v>
      </c>
      <c r="H6361" s="16" t="n">
        <f aca="false">INDEX(Products!$E$2:$E$181,MATCH(C6361,Products!$A$2:$A$181,0))</f>
        <v>3044.69</v>
      </c>
      <c r="I6361" s="12" t="str">
        <f aca="false">INDEX(Orders!$G$2:$G$3525,MATCH(B6361,Orders!$A$2:$A$3525,0))</f>
        <v>Delivered</v>
      </c>
      <c r="J6361" s="16" t="n">
        <f aca="false">D6361*E6361*(1-F6361/100)</f>
        <v>4882.05</v>
      </c>
      <c r="K6361" s="16" t="n">
        <f aca="false">D6361*H6361</f>
        <v>3044.69</v>
      </c>
      <c r="L6361" s="16" t="n">
        <f aca="false">J6361-K6361</f>
        <v>1837.36</v>
      </c>
    </row>
    <row r="6362" customFormat="false" ht="15" hidden="false" customHeight="false" outlineLevel="0" collapsed="false">
      <c r="A6362" s="12" t="n">
        <v>6361</v>
      </c>
      <c r="B6362" s="12" t="n">
        <v>3348</v>
      </c>
      <c r="C6362" s="12" t="n">
        <v>129</v>
      </c>
      <c r="D6362" s="12" t="n">
        <v>1</v>
      </c>
      <c r="E6362" s="16" t="n">
        <v>3769</v>
      </c>
      <c r="F6362" s="12" t="n">
        <v>15</v>
      </c>
      <c r="G6362" s="12" t="str">
        <f aca="false">INDEX(Products!$C$2:$C$181,MATCH(C6362,Products!$A$2:$A$181,0))</f>
        <v>Sports &amp; Fitness</v>
      </c>
      <c r="H6362" s="16" t="n">
        <f aca="false">INDEX(Products!$E$2:$E$181,MATCH(C6362,Products!$A$2:$A$181,0))</f>
        <v>2597.62</v>
      </c>
      <c r="I6362" s="12" t="str">
        <f aca="false">INDEX(Orders!$G$2:$G$3525,MATCH(B6362,Orders!$A$2:$A$3525,0))</f>
        <v>Delivered</v>
      </c>
      <c r="J6362" s="16" t="n">
        <f aca="false">D6362*E6362*(1-F6362/100)</f>
        <v>3203.65</v>
      </c>
      <c r="K6362" s="16" t="n">
        <f aca="false">D6362*H6362</f>
        <v>2597.62</v>
      </c>
      <c r="L6362" s="16" t="n">
        <f aca="false">J6362-K6362</f>
        <v>606.03</v>
      </c>
    </row>
    <row r="6363" customFormat="false" ht="15" hidden="false" customHeight="false" outlineLevel="0" collapsed="false">
      <c r="A6363" s="12" t="n">
        <v>6362</v>
      </c>
      <c r="B6363" s="12" t="n">
        <v>3349</v>
      </c>
      <c r="C6363" s="12" t="n">
        <v>93</v>
      </c>
      <c r="D6363" s="12" t="n">
        <v>1</v>
      </c>
      <c r="E6363" s="16" t="n">
        <v>589</v>
      </c>
      <c r="F6363" s="12" t="n">
        <v>0</v>
      </c>
      <c r="G6363" s="12" t="str">
        <f aca="false">INDEX(Products!$C$2:$C$181,MATCH(C6363,Products!$A$2:$A$181,0))</f>
        <v>Beauty</v>
      </c>
      <c r="H6363" s="16" t="n">
        <f aca="false">INDEX(Products!$E$2:$E$181,MATCH(C6363,Products!$A$2:$A$181,0))</f>
        <v>401.7</v>
      </c>
      <c r="I6363" s="12" t="str">
        <f aca="false">INDEX(Orders!$G$2:$G$3525,MATCH(B6363,Orders!$A$2:$A$3525,0))</f>
        <v>Returned</v>
      </c>
      <c r="J6363" s="16" t="n">
        <f aca="false">D6363*E6363*(1-F6363/100)</f>
        <v>589</v>
      </c>
      <c r="K6363" s="16" t="n">
        <f aca="false">D6363*H6363</f>
        <v>401.7</v>
      </c>
      <c r="L6363" s="16" t="n">
        <f aca="false">J6363-K6363</f>
        <v>187.3</v>
      </c>
    </row>
    <row r="6364" customFormat="false" ht="15" hidden="false" customHeight="false" outlineLevel="0" collapsed="false">
      <c r="A6364" s="12" t="n">
        <v>6363</v>
      </c>
      <c r="B6364" s="12" t="n">
        <v>3349</v>
      </c>
      <c r="C6364" s="12" t="n">
        <v>101</v>
      </c>
      <c r="D6364" s="12" t="n">
        <v>1</v>
      </c>
      <c r="E6364" s="16" t="n">
        <v>1219</v>
      </c>
      <c r="F6364" s="12" t="n">
        <v>10</v>
      </c>
      <c r="G6364" s="12" t="str">
        <f aca="false">INDEX(Products!$C$2:$C$181,MATCH(C6364,Products!$A$2:$A$181,0))</f>
        <v>Beauty</v>
      </c>
      <c r="H6364" s="16" t="n">
        <f aca="false">INDEX(Products!$E$2:$E$181,MATCH(C6364,Products!$A$2:$A$181,0))</f>
        <v>690.96</v>
      </c>
      <c r="I6364" s="12" t="str">
        <f aca="false">INDEX(Orders!$G$2:$G$3525,MATCH(B6364,Orders!$A$2:$A$3525,0))</f>
        <v>Returned</v>
      </c>
      <c r="J6364" s="16" t="n">
        <f aca="false">D6364*E6364*(1-F6364/100)</f>
        <v>1097.1</v>
      </c>
      <c r="K6364" s="16" t="n">
        <f aca="false">D6364*H6364</f>
        <v>690.96</v>
      </c>
      <c r="L6364" s="16" t="n">
        <f aca="false">J6364-K6364</f>
        <v>406.14</v>
      </c>
    </row>
    <row r="6365" customFormat="false" ht="15" hidden="false" customHeight="false" outlineLevel="0" collapsed="false">
      <c r="A6365" s="12" t="n">
        <v>6364</v>
      </c>
      <c r="B6365" s="12" t="n">
        <v>3350</v>
      </c>
      <c r="C6365" s="12" t="n">
        <v>24</v>
      </c>
      <c r="D6365" s="12" t="n">
        <v>1</v>
      </c>
      <c r="E6365" s="16" t="n">
        <v>2429</v>
      </c>
      <c r="F6365" s="12" t="n">
        <v>0</v>
      </c>
      <c r="G6365" s="12" t="str">
        <f aca="false">INDEX(Products!$C$2:$C$181,MATCH(C6365,Products!$A$2:$A$181,0))</f>
        <v>Electronics</v>
      </c>
      <c r="H6365" s="16" t="n">
        <f aca="false">INDEX(Products!$E$2:$E$181,MATCH(C6365,Products!$A$2:$A$181,0))</f>
        <v>1588.6</v>
      </c>
      <c r="I6365" s="12" t="str">
        <f aca="false">INDEX(Orders!$G$2:$G$3525,MATCH(B6365,Orders!$A$2:$A$3525,0))</f>
        <v>Delivered</v>
      </c>
      <c r="J6365" s="16" t="n">
        <f aca="false">D6365*E6365*(1-F6365/100)</f>
        <v>2429</v>
      </c>
      <c r="K6365" s="16" t="n">
        <f aca="false">D6365*H6365</f>
        <v>1588.6</v>
      </c>
      <c r="L6365" s="16" t="n">
        <f aca="false">J6365-K6365</f>
        <v>840.4</v>
      </c>
    </row>
    <row r="6366" customFormat="false" ht="15" hidden="false" customHeight="false" outlineLevel="0" collapsed="false">
      <c r="A6366" s="12" t="n">
        <v>6365</v>
      </c>
      <c r="B6366" s="12" t="n">
        <v>3350</v>
      </c>
      <c r="C6366" s="12" t="n">
        <v>174</v>
      </c>
      <c r="D6366" s="12" t="n">
        <v>1</v>
      </c>
      <c r="E6366" s="16" t="n">
        <v>619</v>
      </c>
      <c r="F6366" s="12" t="n">
        <v>0</v>
      </c>
      <c r="G6366" s="12" t="str">
        <f aca="false">INDEX(Products!$C$2:$C$181,MATCH(C6366,Products!$A$2:$A$181,0))</f>
        <v>Books &amp; Stationery</v>
      </c>
      <c r="H6366" s="16" t="n">
        <f aca="false">INDEX(Products!$E$2:$E$181,MATCH(C6366,Products!$A$2:$A$181,0))</f>
        <v>346.06</v>
      </c>
      <c r="I6366" s="12" t="str">
        <f aca="false">INDEX(Orders!$G$2:$G$3525,MATCH(B6366,Orders!$A$2:$A$3525,0))</f>
        <v>Delivered</v>
      </c>
      <c r="J6366" s="16" t="n">
        <f aca="false">D6366*E6366*(1-F6366/100)</f>
        <v>619</v>
      </c>
      <c r="K6366" s="16" t="n">
        <f aca="false">D6366*H6366</f>
        <v>346.06</v>
      </c>
      <c r="L6366" s="16" t="n">
        <f aca="false">J6366-K6366</f>
        <v>272.94</v>
      </c>
    </row>
    <row r="6367" customFormat="false" ht="15" hidden="false" customHeight="false" outlineLevel="0" collapsed="false">
      <c r="A6367" s="12" t="n">
        <v>6366</v>
      </c>
      <c r="B6367" s="12" t="n">
        <v>3350</v>
      </c>
      <c r="C6367" s="12" t="n">
        <v>144</v>
      </c>
      <c r="D6367" s="12" t="n">
        <v>1</v>
      </c>
      <c r="E6367" s="16" t="n">
        <v>2009</v>
      </c>
      <c r="F6367" s="12" t="n">
        <v>5</v>
      </c>
      <c r="G6367" s="12" t="str">
        <f aca="false">INDEX(Products!$C$2:$C$181,MATCH(C6367,Products!$A$2:$A$181,0))</f>
        <v>Sports &amp; Fitness</v>
      </c>
      <c r="H6367" s="16" t="n">
        <f aca="false">INDEX(Products!$E$2:$E$181,MATCH(C6367,Products!$A$2:$A$181,0))</f>
        <v>1322.98</v>
      </c>
      <c r="I6367" s="12" t="str">
        <f aca="false">INDEX(Orders!$G$2:$G$3525,MATCH(B6367,Orders!$A$2:$A$3525,0))</f>
        <v>Delivered</v>
      </c>
      <c r="J6367" s="16" t="n">
        <f aca="false">D6367*E6367*(1-F6367/100)</f>
        <v>1908.55</v>
      </c>
      <c r="K6367" s="16" t="n">
        <f aca="false">D6367*H6367</f>
        <v>1322.98</v>
      </c>
      <c r="L6367" s="16" t="n">
        <f aca="false">J6367-K6367</f>
        <v>585.57</v>
      </c>
    </row>
    <row r="6368" customFormat="false" ht="15" hidden="false" customHeight="false" outlineLevel="0" collapsed="false">
      <c r="A6368" s="12" t="n">
        <v>6367</v>
      </c>
      <c r="B6368" s="12" t="n">
        <v>3350</v>
      </c>
      <c r="C6368" s="12" t="n">
        <v>115</v>
      </c>
      <c r="D6368" s="12" t="n">
        <v>1</v>
      </c>
      <c r="E6368" s="16" t="n">
        <v>1629</v>
      </c>
      <c r="F6368" s="12" t="n">
        <v>0</v>
      </c>
      <c r="G6368" s="12" t="str">
        <f aca="false">INDEX(Products!$C$2:$C$181,MATCH(C6368,Products!$A$2:$A$181,0))</f>
        <v>Beauty</v>
      </c>
      <c r="H6368" s="16" t="n">
        <f aca="false">INDEX(Products!$E$2:$E$181,MATCH(C6368,Products!$A$2:$A$181,0))</f>
        <v>1101.57</v>
      </c>
      <c r="I6368" s="12" t="str">
        <f aca="false">INDEX(Orders!$G$2:$G$3525,MATCH(B6368,Orders!$A$2:$A$3525,0))</f>
        <v>Delivered</v>
      </c>
      <c r="J6368" s="16" t="n">
        <f aca="false">D6368*E6368*(1-F6368/100)</f>
        <v>1629</v>
      </c>
      <c r="K6368" s="16" t="n">
        <f aca="false">D6368*H6368</f>
        <v>1101.57</v>
      </c>
      <c r="L6368" s="16" t="n">
        <f aca="false">J6368-K6368</f>
        <v>527.43</v>
      </c>
    </row>
    <row r="6369" customFormat="false" ht="15" hidden="false" customHeight="false" outlineLevel="0" collapsed="false">
      <c r="A6369" s="12" t="n">
        <v>6368</v>
      </c>
      <c r="B6369" s="12" t="n">
        <v>3351</v>
      </c>
      <c r="C6369" s="12" t="n">
        <v>133</v>
      </c>
      <c r="D6369" s="12" t="n">
        <v>1</v>
      </c>
      <c r="E6369" s="16" t="n">
        <v>3549</v>
      </c>
      <c r="F6369" s="12" t="n">
        <v>0</v>
      </c>
      <c r="G6369" s="12" t="str">
        <f aca="false">INDEX(Products!$C$2:$C$181,MATCH(C6369,Products!$A$2:$A$181,0))</f>
        <v>Sports &amp; Fitness</v>
      </c>
      <c r="H6369" s="16" t="n">
        <f aca="false">INDEX(Products!$E$2:$E$181,MATCH(C6369,Products!$A$2:$A$181,0))</f>
        <v>2477.75</v>
      </c>
      <c r="I6369" s="12" t="str">
        <f aca="false">INDEX(Orders!$G$2:$G$3525,MATCH(B6369,Orders!$A$2:$A$3525,0))</f>
        <v>Delivered</v>
      </c>
      <c r="J6369" s="16" t="n">
        <f aca="false">D6369*E6369*(1-F6369/100)</f>
        <v>3549</v>
      </c>
      <c r="K6369" s="16" t="n">
        <f aca="false">D6369*H6369</f>
        <v>2477.75</v>
      </c>
      <c r="L6369" s="16" t="n">
        <f aca="false">J6369-K6369</f>
        <v>1071.25</v>
      </c>
    </row>
    <row r="6370" customFormat="false" ht="15" hidden="false" customHeight="false" outlineLevel="0" collapsed="false">
      <c r="A6370" s="12" t="n">
        <v>6369</v>
      </c>
      <c r="B6370" s="12" t="n">
        <v>3352</v>
      </c>
      <c r="C6370" s="12" t="n">
        <v>124</v>
      </c>
      <c r="D6370" s="12" t="n">
        <v>1</v>
      </c>
      <c r="E6370" s="16" t="n">
        <v>1869</v>
      </c>
      <c r="F6370" s="12" t="n">
        <v>5</v>
      </c>
      <c r="G6370" s="12" t="str">
        <f aca="false">INDEX(Products!$C$2:$C$181,MATCH(C6370,Products!$A$2:$A$181,0))</f>
        <v>Sports &amp; Fitness</v>
      </c>
      <c r="H6370" s="16" t="n">
        <f aca="false">INDEX(Products!$E$2:$E$181,MATCH(C6370,Products!$A$2:$A$181,0))</f>
        <v>1389.29</v>
      </c>
      <c r="I6370" s="12" t="str">
        <f aca="false">INDEX(Orders!$G$2:$G$3525,MATCH(B6370,Orders!$A$2:$A$3525,0))</f>
        <v>Delivered</v>
      </c>
      <c r="J6370" s="16" t="n">
        <f aca="false">D6370*E6370*(1-F6370/100)</f>
        <v>1775.55</v>
      </c>
      <c r="K6370" s="16" t="n">
        <f aca="false">D6370*H6370</f>
        <v>1389.29</v>
      </c>
      <c r="L6370" s="16" t="n">
        <f aca="false">J6370-K6370</f>
        <v>386.26</v>
      </c>
    </row>
    <row r="6371" customFormat="false" ht="15" hidden="false" customHeight="false" outlineLevel="0" collapsed="false">
      <c r="A6371" s="12" t="n">
        <v>6370</v>
      </c>
      <c r="B6371" s="12" t="n">
        <v>3352</v>
      </c>
      <c r="C6371" s="12" t="n">
        <v>17</v>
      </c>
      <c r="D6371" s="12" t="n">
        <v>1</v>
      </c>
      <c r="E6371" s="16" t="n">
        <v>1149</v>
      </c>
      <c r="F6371" s="12" t="n">
        <v>0</v>
      </c>
      <c r="G6371" s="12" t="str">
        <f aca="false">INDEX(Products!$C$2:$C$181,MATCH(C6371,Products!$A$2:$A$181,0))</f>
        <v>Electronics</v>
      </c>
      <c r="H6371" s="16" t="n">
        <f aca="false">INDEX(Products!$E$2:$E$181,MATCH(C6371,Products!$A$2:$A$181,0))</f>
        <v>850</v>
      </c>
      <c r="I6371" s="12" t="str">
        <f aca="false">INDEX(Orders!$G$2:$G$3525,MATCH(B6371,Orders!$A$2:$A$3525,0))</f>
        <v>Delivered</v>
      </c>
      <c r="J6371" s="16" t="n">
        <f aca="false">D6371*E6371*(1-F6371/100)</f>
        <v>1149</v>
      </c>
      <c r="K6371" s="16" t="n">
        <f aca="false">D6371*H6371</f>
        <v>850</v>
      </c>
      <c r="L6371" s="16" t="n">
        <f aca="false">J6371-K6371</f>
        <v>299</v>
      </c>
    </row>
    <row r="6372" customFormat="false" ht="15" hidden="false" customHeight="false" outlineLevel="0" collapsed="false">
      <c r="A6372" s="12" t="n">
        <v>6371</v>
      </c>
      <c r="B6372" s="12" t="n">
        <v>3352</v>
      </c>
      <c r="C6372" s="12" t="n">
        <v>51</v>
      </c>
      <c r="D6372" s="12" t="n">
        <v>2</v>
      </c>
      <c r="E6372" s="16" t="n">
        <v>549</v>
      </c>
      <c r="F6372" s="12" t="n">
        <v>0</v>
      </c>
      <c r="G6372" s="12" t="str">
        <f aca="false">INDEX(Products!$C$2:$C$181,MATCH(C6372,Products!$A$2:$A$181,0))</f>
        <v>Home &amp; Kitchen</v>
      </c>
      <c r="H6372" s="16" t="n">
        <f aca="false">INDEX(Products!$E$2:$E$181,MATCH(C6372,Products!$A$2:$A$181,0))</f>
        <v>371.83</v>
      </c>
      <c r="I6372" s="12" t="str">
        <f aca="false">INDEX(Orders!$G$2:$G$3525,MATCH(B6372,Orders!$A$2:$A$3525,0))</f>
        <v>Delivered</v>
      </c>
      <c r="J6372" s="16" t="n">
        <f aca="false">D6372*E6372*(1-F6372/100)</f>
        <v>1098</v>
      </c>
      <c r="K6372" s="16" t="n">
        <f aca="false">D6372*H6372</f>
        <v>743.66</v>
      </c>
      <c r="L6372" s="16" t="n">
        <f aca="false">J6372-K6372</f>
        <v>354.34</v>
      </c>
    </row>
    <row r="6373" customFormat="false" ht="15" hidden="false" customHeight="false" outlineLevel="0" collapsed="false">
      <c r="A6373" s="12" t="n">
        <v>6372</v>
      </c>
      <c r="B6373" s="12" t="n">
        <v>3353</v>
      </c>
      <c r="C6373" s="12" t="n">
        <v>133</v>
      </c>
      <c r="D6373" s="12" t="n">
        <v>1</v>
      </c>
      <c r="E6373" s="16" t="n">
        <v>3549</v>
      </c>
      <c r="F6373" s="12" t="n">
        <v>0</v>
      </c>
      <c r="G6373" s="12" t="str">
        <f aca="false">INDEX(Products!$C$2:$C$181,MATCH(C6373,Products!$A$2:$A$181,0))</f>
        <v>Sports &amp; Fitness</v>
      </c>
      <c r="H6373" s="16" t="n">
        <f aca="false">INDEX(Products!$E$2:$E$181,MATCH(C6373,Products!$A$2:$A$181,0))</f>
        <v>2477.75</v>
      </c>
      <c r="I6373" s="12" t="str">
        <f aca="false">INDEX(Orders!$G$2:$G$3525,MATCH(B6373,Orders!$A$2:$A$3525,0))</f>
        <v>Delivered</v>
      </c>
      <c r="J6373" s="16" t="n">
        <f aca="false">D6373*E6373*(1-F6373/100)</f>
        <v>3549</v>
      </c>
      <c r="K6373" s="16" t="n">
        <f aca="false">D6373*H6373</f>
        <v>2477.75</v>
      </c>
      <c r="L6373" s="16" t="n">
        <f aca="false">J6373-K6373</f>
        <v>1071.25</v>
      </c>
    </row>
    <row r="6374" customFormat="false" ht="15" hidden="false" customHeight="false" outlineLevel="0" collapsed="false">
      <c r="A6374" s="12" t="n">
        <v>6373</v>
      </c>
      <c r="B6374" s="12" t="n">
        <v>3353</v>
      </c>
      <c r="C6374" s="12" t="n">
        <v>176</v>
      </c>
      <c r="D6374" s="12" t="n">
        <v>1</v>
      </c>
      <c r="E6374" s="16" t="n">
        <v>509</v>
      </c>
      <c r="F6374" s="12" t="n">
        <v>15</v>
      </c>
      <c r="G6374" s="12" t="str">
        <f aca="false">INDEX(Products!$C$2:$C$181,MATCH(C6374,Products!$A$2:$A$181,0))</f>
        <v>Books &amp; Stationery</v>
      </c>
      <c r="H6374" s="16" t="n">
        <f aca="false">INDEX(Products!$E$2:$E$181,MATCH(C6374,Products!$A$2:$A$181,0))</f>
        <v>367.14</v>
      </c>
      <c r="I6374" s="12" t="str">
        <f aca="false">INDEX(Orders!$G$2:$G$3525,MATCH(B6374,Orders!$A$2:$A$3525,0))</f>
        <v>Delivered</v>
      </c>
      <c r="J6374" s="16" t="n">
        <f aca="false">D6374*E6374*(1-F6374/100)</f>
        <v>432.65</v>
      </c>
      <c r="K6374" s="16" t="n">
        <f aca="false">D6374*H6374</f>
        <v>367.14</v>
      </c>
      <c r="L6374" s="16" t="n">
        <f aca="false">J6374-K6374</f>
        <v>65.51</v>
      </c>
    </row>
    <row r="6375" customFormat="false" ht="15" hidden="false" customHeight="false" outlineLevel="0" collapsed="false">
      <c r="A6375" s="12" t="n">
        <v>6374</v>
      </c>
      <c r="B6375" s="12" t="n">
        <v>3354</v>
      </c>
      <c r="C6375" s="12" t="n">
        <v>20</v>
      </c>
      <c r="D6375" s="12" t="n">
        <v>1</v>
      </c>
      <c r="E6375" s="16" t="n">
        <v>4369</v>
      </c>
      <c r="F6375" s="12" t="n">
        <v>0</v>
      </c>
      <c r="G6375" s="12" t="str">
        <f aca="false">INDEX(Products!$C$2:$C$181,MATCH(C6375,Products!$A$2:$A$181,0))</f>
        <v>Electronics</v>
      </c>
      <c r="H6375" s="16" t="n">
        <f aca="false">INDEX(Products!$E$2:$E$181,MATCH(C6375,Products!$A$2:$A$181,0))</f>
        <v>2787.56</v>
      </c>
      <c r="I6375" s="12" t="str">
        <f aca="false">INDEX(Orders!$G$2:$G$3525,MATCH(B6375,Orders!$A$2:$A$3525,0))</f>
        <v>Delivered</v>
      </c>
      <c r="J6375" s="16" t="n">
        <f aca="false">D6375*E6375*(1-F6375/100)</f>
        <v>4369</v>
      </c>
      <c r="K6375" s="16" t="n">
        <f aca="false">D6375*H6375</f>
        <v>2787.56</v>
      </c>
      <c r="L6375" s="16" t="n">
        <f aca="false">J6375-K6375</f>
        <v>1581.44</v>
      </c>
    </row>
    <row r="6376" customFormat="false" ht="15" hidden="false" customHeight="false" outlineLevel="0" collapsed="false">
      <c r="A6376" s="12" t="n">
        <v>6375</v>
      </c>
      <c r="B6376" s="12" t="n">
        <v>3354</v>
      </c>
      <c r="C6376" s="12" t="n">
        <v>83</v>
      </c>
      <c r="D6376" s="12" t="n">
        <v>1</v>
      </c>
      <c r="E6376" s="16" t="n">
        <v>549</v>
      </c>
      <c r="F6376" s="12" t="n">
        <v>0</v>
      </c>
      <c r="G6376" s="12" t="str">
        <f aca="false">INDEX(Products!$C$2:$C$181,MATCH(C6376,Products!$A$2:$A$181,0))</f>
        <v>Fashion</v>
      </c>
      <c r="H6376" s="16" t="n">
        <f aca="false">INDEX(Products!$E$2:$E$181,MATCH(C6376,Products!$A$2:$A$181,0))</f>
        <v>393.67</v>
      </c>
      <c r="I6376" s="12" t="str">
        <f aca="false">INDEX(Orders!$G$2:$G$3525,MATCH(B6376,Orders!$A$2:$A$3525,0))</f>
        <v>Delivered</v>
      </c>
      <c r="J6376" s="16" t="n">
        <f aca="false">D6376*E6376*(1-F6376/100)</f>
        <v>549</v>
      </c>
      <c r="K6376" s="16" t="n">
        <f aca="false">D6376*H6376</f>
        <v>393.67</v>
      </c>
      <c r="L6376" s="16" t="n">
        <f aca="false">J6376-K6376</f>
        <v>155.33</v>
      </c>
    </row>
    <row r="6377" customFormat="false" ht="15" hidden="false" customHeight="false" outlineLevel="0" collapsed="false">
      <c r="A6377" s="12" t="n">
        <v>6376</v>
      </c>
      <c r="B6377" s="12" t="n">
        <v>3355</v>
      </c>
      <c r="C6377" s="12" t="n">
        <v>1</v>
      </c>
      <c r="D6377" s="12" t="n">
        <v>1</v>
      </c>
      <c r="E6377" s="16" t="n">
        <v>2759</v>
      </c>
      <c r="F6377" s="12" t="n">
        <v>0</v>
      </c>
      <c r="G6377" s="12" t="str">
        <f aca="false">INDEX(Products!$C$2:$C$181,MATCH(C6377,Products!$A$2:$A$181,0))</f>
        <v>Electronics</v>
      </c>
      <c r="H6377" s="16" t="n">
        <f aca="false">INDEX(Products!$E$2:$E$181,MATCH(C6377,Products!$A$2:$A$181,0))</f>
        <v>2042.05</v>
      </c>
      <c r="I6377" s="12" t="str">
        <f aca="false">INDEX(Orders!$G$2:$G$3525,MATCH(B6377,Orders!$A$2:$A$3525,0))</f>
        <v>Delivered</v>
      </c>
      <c r="J6377" s="16" t="n">
        <f aca="false">D6377*E6377*(1-F6377/100)</f>
        <v>2759</v>
      </c>
      <c r="K6377" s="16" t="n">
        <f aca="false">D6377*H6377</f>
        <v>2042.05</v>
      </c>
      <c r="L6377" s="16" t="n">
        <f aca="false">J6377-K6377</f>
        <v>716.95</v>
      </c>
    </row>
    <row r="6378" customFormat="false" ht="15" hidden="false" customHeight="false" outlineLevel="0" collapsed="false">
      <c r="A6378" s="12" t="n">
        <v>6377</v>
      </c>
      <c r="B6378" s="12" t="n">
        <v>3355</v>
      </c>
      <c r="C6378" s="12" t="n">
        <v>70</v>
      </c>
      <c r="D6378" s="12" t="n">
        <v>1</v>
      </c>
      <c r="E6378" s="16" t="n">
        <v>1289</v>
      </c>
      <c r="F6378" s="12" t="n">
        <v>0</v>
      </c>
      <c r="G6378" s="12" t="str">
        <f aca="false">INDEX(Products!$C$2:$C$181,MATCH(C6378,Products!$A$2:$A$181,0))</f>
        <v>Fashion</v>
      </c>
      <c r="H6378" s="16" t="n">
        <f aca="false">INDEX(Products!$E$2:$E$181,MATCH(C6378,Products!$A$2:$A$181,0))</f>
        <v>959.48</v>
      </c>
      <c r="I6378" s="12" t="str">
        <f aca="false">INDEX(Orders!$G$2:$G$3525,MATCH(B6378,Orders!$A$2:$A$3525,0))</f>
        <v>Delivered</v>
      </c>
      <c r="J6378" s="16" t="n">
        <f aca="false">D6378*E6378*(1-F6378/100)</f>
        <v>1289</v>
      </c>
      <c r="K6378" s="16" t="n">
        <f aca="false">D6378*H6378</f>
        <v>959.48</v>
      </c>
      <c r="L6378" s="16" t="n">
        <f aca="false">J6378-K6378</f>
        <v>329.52</v>
      </c>
    </row>
    <row r="6379" customFormat="false" ht="15" hidden="false" customHeight="false" outlineLevel="0" collapsed="false">
      <c r="A6379" s="12" t="n">
        <v>6378</v>
      </c>
      <c r="B6379" s="12" t="n">
        <v>3356</v>
      </c>
      <c r="C6379" s="12" t="n">
        <v>55</v>
      </c>
      <c r="D6379" s="12" t="n">
        <v>1</v>
      </c>
      <c r="E6379" s="16" t="n">
        <v>1459</v>
      </c>
      <c r="F6379" s="12" t="n">
        <v>5</v>
      </c>
      <c r="G6379" s="12" t="str">
        <f aca="false">INDEX(Products!$C$2:$C$181,MATCH(C6379,Products!$A$2:$A$181,0))</f>
        <v>Home &amp; Kitchen</v>
      </c>
      <c r="H6379" s="16" t="n">
        <f aca="false">INDEX(Products!$E$2:$E$181,MATCH(C6379,Products!$A$2:$A$181,0))</f>
        <v>824.91</v>
      </c>
      <c r="I6379" s="12" t="str">
        <f aca="false">INDEX(Orders!$G$2:$G$3525,MATCH(B6379,Orders!$A$2:$A$3525,0))</f>
        <v>Cancelled</v>
      </c>
      <c r="J6379" s="16" t="n">
        <f aca="false">D6379*E6379*(1-F6379/100)</f>
        <v>1386.05</v>
      </c>
      <c r="K6379" s="16" t="n">
        <f aca="false">D6379*H6379</f>
        <v>824.91</v>
      </c>
      <c r="L6379" s="16" t="n">
        <f aca="false">J6379-K6379</f>
        <v>561.14</v>
      </c>
    </row>
    <row r="6380" customFormat="false" ht="15" hidden="false" customHeight="false" outlineLevel="0" collapsed="false">
      <c r="A6380" s="12" t="n">
        <v>6379</v>
      </c>
      <c r="B6380" s="12" t="n">
        <v>3356</v>
      </c>
      <c r="C6380" s="12" t="n">
        <v>6</v>
      </c>
      <c r="D6380" s="12" t="n">
        <v>1</v>
      </c>
      <c r="E6380" s="16" t="n">
        <v>919</v>
      </c>
      <c r="F6380" s="12" t="n">
        <v>0</v>
      </c>
      <c r="G6380" s="12" t="str">
        <f aca="false">INDEX(Products!$C$2:$C$181,MATCH(C6380,Products!$A$2:$A$181,0))</f>
        <v>Electronics</v>
      </c>
      <c r="H6380" s="16" t="n">
        <f aca="false">INDEX(Products!$E$2:$E$181,MATCH(C6380,Products!$A$2:$A$181,0))</f>
        <v>683.72</v>
      </c>
      <c r="I6380" s="12" t="str">
        <f aca="false">INDEX(Orders!$G$2:$G$3525,MATCH(B6380,Orders!$A$2:$A$3525,0))</f>
        <v>Cancelled</v>
      </c>
      <c r="J6380" s="16" t="n">
        <f aca="false">D6380*E6380*(1-F6380/100)</f>
        <v>919</v>
      </c>
      <c r="K6380" s="16" t="n">
        <f aca="false">D6380*H6380</f>
        <v>683.72</v>
      </c>
      <c r="L6380" s="16" t="n">
        <f aca="false">J6380-K6380</f>
        <v>235.28</v>
      </c>
    </row>
    <row r="6381" customFormat="false" ht="15" hidden="false" customHeight="false" outlineLevel="0" collapsed="false">
      <c r="A6381" s="12" t="n">
        <v>6380</v>
      </c>
      <c r="B6381" s="12" t="n">
        <v>3357</v>
      </c>
      <c r="C6381" s="12" t="n">
        <v>24</v>
      </c>
      <c r="D6381" s="12" t="n">
        <v>1</v>
      </c>
      <c r="E6381" s="16" t="n">
        <v>2429</v>
      </c>
      <c r="F6381" s="12" t="n">
        <v>0</v>
      </c>
      <c r="G6381" s="12" t="str">
        <f aca="false">INDEX(Products!$C$2:$C$181,MATCH(C6381,Products!$A$2:$A$181,0))</f>
        <v>Electronics</v>
      </c>
      <c r="H6381" s="16" t="n">
        <f aca="false">INDEX(Products!$E$2:$E$181,MATCH(C6381,Products!$A$2:$A$181,0))</f>
        <v>1588.6</v>
      </c>
      <c r="I6381" s="12" t="str">
        <f aca="false">INDEX(Orders!$G$2:$G$3525,MATCH(B6381,Orders!$A$2:$A$3525,0))</f>
        <v>Returned</v>
      </c>
      <c r="J6381" s="16" t="n">
        <f aca="false">D6381*E6381*(1-F6381/100)</f>
        <v>2429</v>
      </c>
      <c r="K6381" s="16" t="n">
        <f aca="false">D6381*H6381</f>
        <v>1588.6</v>
      </c>
      <c r="L6381" s="16" t="n">
        <f aca="false">J6381-K6381</f>
        <v>840.4</v>
      </c>
    </row>
    <row r="6382" customFormat="false" ht="15" hidden="false" customHeight="false" outlineLevel="0" collapsed="false">
      <c r="A6382" s="12" t="n">
        <v>6381</v>
      </c>
      <c r="B6382" s="12" t="n">
        <v>3358</v>
      </c>
      <c r="C6382" s="12" t="n">
        <v>12</v>
      </c>
      <c r="D6382" s="12" t="n">
        <v>1</v>
      </c>
      <c r="E6382" s="16" t="n">
        <v>2329</v>
      </c>
      <c r="F6382" s="12" t="n">
        <v>10</v>
      </c>
      <c r="G6382" s="12" t="str">
        <f aca="false">INDEX(Products!$C$2:$C$181,MATCH(C6382,Products!$A$2:$A$181,0))</f>
        <v>Electronics</v>
      </c>
      <c r="H6382" s="16" t="n">
        <f aca="false">INDEX(Products!$E$2:$E$181,MATCH(C6382,Products!$A$2:$A$181,0))</f>
        <v>1451.6</v>
      </c>
      <c r="I6382" s="12" t="str">
        <f aca="false">INDEX(Orders!$G$2:$G$3525,MATCH(B6382,Orders!$A$2:$A$3525,0))</f>
        <v>Cancelled</v>
      </c>
      <c r="J6382" s="16" t="n">
        <f aca="false">D6382*E6382*(1-F6382/100)</f>
        <v>2096.1</v>
      </c>
      <c r="K6382" s="16" t="n">
        <f aca="false">D6382*H6382</f>
        <v>1451.6</v>
      </c>
      <c r="L6382" s="16" t="n">
        <f aca="false">J6382-K6382</f>
        <v>644.5</v>
      </c>
    </row>
    <row r="6383" customFormat="false" ht="15" hidden="false" customHeight="false" outlineLevel="0" collapsed="false">
      <c r="A6383" s="12" t="n">
        <v>6382</v>
      </c>
      <c r="B6383" s="12" t="n">
        <v>3358</v>
      </c>
      <c r="C6383" s="12" t="n">
        <v>151</v>
      </c>
      <c r="D6383" s="12" t="n">
        <v>1</v>
      </c>
      <c r="E6383" s="16" t="n">
        <v>149</v>
      </c>
      <c r="F6383" s="12" t="n">
        <v>10</v>
      </c>
      <c r="G6383" s="12" t="str">
        <f aca="false">INDEX(Products!$C$2:$C$181,MATCH(C6383,Products!$A$2:$A$181,0))</f>
        <v>Books &amp; Stationery</v>
      </c>
      <c r="H6383" s="16" t="n">
        <f aca="false">INDEX(Products!$E$2:$E$181,MATCH(C6383,Products!$A$2:$A$181,0))</f>
        <v>97.78</v>
      </c>
      <c r="I6383" s="12" t="str">
        <f aca="false">INDEX(Orders!$G$2:$G$3525,MATCH(B6383,Orders!$A$2:$A$3525,0))</f>
        <v>Cancelled</v>
      </c>
      <c r="J6383" s="16" t="n">
        <f aca="false">D6383*E6383*(1-F6383/100)</f>
        <v>134.1</v>
      </c>
      <c r="K6383" s="16" t="n">
        <f aca="false">D6383*H6383</f>
        <v>97.78</v>
      </c>
      <c r="L6383" s="16" t="n">
        <f aca="false">J6383-K6383</f>
        <v>36.32</v>
      </c>
    </row>
    <row r="6384" customFormat="false" ht="15" hidden="false" customHeight="false" outlineLevel="0" collapsed="false">
      <c r="A6384" s="12" t="n">
        <v>6383</v>
      </c>
      <c r="B6384" s="12" t="n">
        <v>3359</v>
      </c>
      <c r="C6384" s="12" t="n">
        <v>12</v>
      </c>
      <c r="D6384" s="12" t="n">
        <v>1</v>
      </c>
      <c r="E6384" s="16" t="n">
        <v>2329</v>
      </c>
      <c r="F6384" s="12" t="n">
        <v>0</v>
      </c>
      <c r="G6384" s="12" t="str">
        <f aca="false">INDEX(Products!$C$2:$C$181,MATCH(C6384,Products!$A$2:$A$181,0))</f>
        <v>Electronics</v>
      </c>
      <c r="H6384" s="16" t="n">
        <f aca="false">INDEX(Products!$E$2:$E$181,MATCH(C6384,Products!$A$2:$A$181,0))</f>
        <v>1451.6</v>
      </c>
      <c r="I6384" s="12" t="str">
        <f aca="false">INDEX(Orders!$G$2:$G$3525,MATCH(B6384,Orders!$A$2:$A$3525,0))</f>
        <v>Delivered</v>
      </c>
      <c r="J6384" s="16" t="n">
        <f aca="false">D6384*E6384*(1-F6384/100)</f>
        <v>2329</v>
      </c>
      <c r="K6384" s="16" t="n">
        <f aca="false">D6384*H6384</f>
        <v>1451.6</v>
      </c>
      <c r="L6384" s="16" t="n">
        <f aca="false">J6384-K6384</f>
        <v>877.4</v>
      </c>
    </row>
    <row r="6385" customFormat="false" ht="15" hidden="false" customHeight="false" outlineLevel="0" collapsed="false">
      <c r="A6385" s="12" t="n">
        <v>6384</v>
      </c>
      <c r="B6385" s="12" t="n">
        <v>3360</v>
      </c>
      <c r="C6385" s="12" t="n">
        <v>85</v>
      </c>
      <c r="D6385" s="12" t="n">
        <v>1</v>
      </c>
      <c r="E6385" s="16" t="n">
        <v>419</v>
      </c>
      <c r="F6385" s="12" t="n">
        <v>0</v>
      </c>
      <c r="G6385" s="12" t="str">
        <f aca="false">INDEX(Products!$C$2:$C$181,MATCH(C6385,Products!$A$2:$A$181,0))</f>
        <v>Fashion</v>
      </c>
      <c r="H6385" s="16" t="n">
        <f aca="false">INDEX(Products!$E$2:$E$181,MATCH(C6385,Products!$A$2:$A$181,0))</f>
        <v>279.97</v>
      </c>
      <c r="I6385" s="12" t="str">
        <f aca="false">INDEX(Orders!$G$2:$G$3525,MATCH(B6385,Orders!$A$2:$A$3525,0))</f>
        <v>Cancelled</v>
      </c>
      <c r="J6385" s="16" t="n">
        <f aca="false">D6385*E6385*(1-F6385/100)</f>
        <v>419</v>
      </c>
      <c r="K6385" s="16" t="n">
        <f aca="false">D6385*H6385</f>
        <v>279.97</v>
      </c>
      <c r="L6385" s="16" t="n">
        <f aca="false">J6385-K6385</f>
        <v>139.03</v>
      </c>
    </row>
    <row r="6386" customFormat="false" ht="15" hidden="false" customHeight="false" outlineLevel="0" collapsed="false">
      <c r="A6386" s="12" t="n">
        <v>6385</v>
      </c>
      <c r="B6386" s="12" t="n">
        <v>3360</v>
      </c>
      <c r="C6386" s="12" t="n">
        <v>44</v>
      </c>
      <c r="D6386" s="12" t="n">
        <v>1</v>
      </c>
      <c r="E6386" s="16" t="n">
        <v>3769</v>
      </c>
      <c r="F6386" s="12" t="n">
        <v>5</v>
      </c>
      <c r="G6386" s="12" t="str">
        <f aca="false">INDEX(Products!$C$2:$C$181,MATCH(C6386,Products!$A$2:$A$181,0))</f>
        <v>Home &amp; Kitchen</v>
      </c>
      <c r="H6386" s="16" t="n">
        <f aca="false">INDEX(Products!$E$2:$E$181,MATCH(C6386,Products!$A$2:$A$181,0))</f>
        <v>2553.54</v>
      </c>
      <c r="I6386" s="12" t="str">
        <f aca="false">INDEX(Orders!$G$2:$G$3525,MATCH(B6386,Orders!$A$2:$A$3525,0))</f>
        <v>Cancelled</v>
      </c>
      <c r="J6386" s="16" t="n">
        <f aca="false">D6386*E6386*(1-F6386/100)</f>
        <v>3580.55</v>
      </c>
      <c r="K6386" s="16" t="n">
        <f aca="false">D6386*H6386</f>
        <v>2553.54</v>
      </c>
      <c r="L6386" s="16" t="n">
        <f aca="false">J6386-K6386</f>
        <v>1027.01</v>
      </c>
    </row>
    <row r="6387" customFormat="false" ht="15" hidden="false" customHeight="false" outlineLevel="0" collapsed="false">
      <c r="A6387" s="12" t="n">
        <v>6386</v>
      </c>
      <c r="B6387" s="12" t="n">
        <v>3361</v>
      </c>
      <c r="C6387" s="12" t="n">
        <v>60</v>
      </c>
      <c r="D6387" s="12" t="n">
        <v>1</v>
      </c>
      <c r="E6387" s="16" t="n">
        <v>4519</v>
      </c>
      <c r="F6387" s="12" t="n">
        <v>0</v>
      </c>
      <c r="G6387" s="12" t="str">
        <f aca="false">INDEX(Products!$C$2:$C$181,MATCH(C6387,Products!$A$2:$A$181,0))</f>
        <v>Home &amp; Kitchen</v>
      </c>
      <c r="H6387" s="16" t="n">
        <f aca="false">INDEX(Products!$E$2:$E$181,MATCH(C6387,Products!$A$2:$A$181,0))</f>
        <v>2972.91</v>
      </c>
      <c r="I6387" s="12" t="str">
        <f aca="false">INDEX(Orders!$G$2:$G$3525,MATCH(B6387,Orders!$A$2:$A$3525,0))</f>
        <v>Delivered</v>
      </c>
      <c r="J6387" s="16" t="n">
        <f aca="false">D6387*E6387*(1-F6387/100)</f>
        <v>4519</v>
      </c>
      <c r="K6387" s="16" t="n">
        <f aca="false">D6387*H6387</f>
        <v>2972.91</v>
      </c>
      <c r="L6387" s="16" t="n">
        <f aca="false">J6387-K6387</f>
        <v>1546.09</v>
      </c>
    </row>
    <row r="6388" customFormat="false" ht="15" hidden="false" customHeight="false" outlineLevel="0" collapsed="false">
      <c r="A6388" s="12" t="n">
        <v>6387</v>
      </c>
      <c r="B6388" s="12" t="n">
        <v>3361</v>
      </c>
      <c r="C6388" s="12" t="n">
        <v>163</v>
      </c>
      <c r="D6388" s="12" t="n">
        <v>1</v>
      </c>
      <c r="E6388" s="16" t="n">
        <v>869</v>
      </c>
      <c r="F6388" s="12" t="n">
        <v>0</v>
      </c>
      <c r="G6388" s="12" t="str">
        <f aca="false">INDEX(Products!$C$2:$C$181,MATCH(C6388,Products!$A$2:$A$181,0))</f>
        <v>Books &amp; Stationery</v>
      </c>
      <c r="H6388" s="16" t="n">
        <f aca="false">INDEX(Products!$E$2:$E$181,MATCH(C6388,Products!$A$2:$A$181,0))</f>
        <v>606.2</v>
      </c>
      <c r="I6388" s="12" t="str">
        <f aca="false">INDEX(Orders!$G$2:$G$3525,MATCH(B6388,Orders!$A$2:$A$3525,0))</f>
        <v>Delivered</v>
      </c>
      <c r="J6388" s="16" t="n">
        <f aca="false">D6388*E6388*(1-F6388/100)</f>
        <v>869</v>
      </c>
      <c r="K6388" s="16" t="n">
        <f aca="false">D6388*H6388</f>
        <v>606.2</v>
      </c>
      <c r="L6388" s="16" t="n">
        <f aca="false">J6388-K6388</f>
        <v>262.8</v>
      </c>
    </row>
    <row r="6389" customFormat="false" ht="15" hidden="false" customHeight="false" outlineLevel="0" collapsed="false">
      <c r="A6389" s="12" t="n">
        <v>6388</v>
      </c>
      <c r="B6389" s="12" t="n">
        <v>3362</v>
      </c>
      <c r="C6389" s="12" t="n">
        <v>180</v>
      </c>
      <c r="D6389" s="12" t="n">
        <v>1</v>
      </c>
      <c r="E6389" s="16" t="n">
        <v>859</v>
      </c>
      <c r="F6389" s="12" t="n">
        <v>5</v>
      </c>
      <c r="G6389" s="12" t="str">
        <f aca="false">INDEX(Products!$C$2:$C$181,MATCH(C6389,Products!$A$2:$A$181,0))</f>
        <v>Books &amp; Stationery</v>
      </c>
      <c r="H6389" s="16" t="n">
        <f aca="false">INDEX(Products!$E$2:$E$181,MATCH(C6389,Products!$A$2:$A$181,0))</f>
        <v>571.32</v>
      </c>
      <c r="I6389" s="12" t="str">
        <f aca="false">INDEX(Orders!$G$2:$G$3525,MATCH(B6389,Orders!$A$2:$A$3525,0))</f>
        <v>Returned</v>
      </c>
      <c r="J6389" s="16" t="n">
        <f aca="false">D6389*E6389*(1-F6389/100)</f>
        <v>816.05</v>
      </c>
      <c r="K6389" s="16" t="n">
        <f aca="false">D6389*H6389</f>
        <v>571.32</v>
      </c>
      <c r="L6389" s="16" t="n">
        <f aca="false">J6389-K6389</f>
        <v>244.73</v>
      </c>
    </row>
    <row r="6390" customFormat="false" ht="15" hidden="false" customHeight="false" outlineLevel="0" collapsed="false">
      <c r="A6390" s="12" t="n">
        <v>6389</v>
      </c>
      <c r="B6390" s="12" t="n">
        <v>3363</v>
      </c>
      <c r="C6390" s="12" t="n">
        <v>9</v>
      </c>
      <c r="D6390" s="12" t="n">
        <v>1</v>
      </c>
      <c r="E6390" s="16" t="n">
        <v>2389</v>
      </c>
      <c r="F6390" s="12" t="n">
        <v>10</v>
      </c>
      <c r="G6390" s="12" t="str">
        <f aca="false">INDEX(Products!$C$2:$C$181,MATCH(C6390,Products!$A$2:$A$181,0))</f>
        <v>Electronics</v>
      </c>
      <c r="H6390" s="16" t="n">
        <f aca="false">INDEX(Products!$E$2:$E$181,MATCH(C6390,Products!$A$2:$A$181,0))</f>
        <v>1564.68</v>
      </c>
      <c r="I6390" s="12" t="str">
        <f aca="false">INDEX(Orders!$G$2:$G$3525,MATCH(B6390,Orders!$A$2:$A$3525,0))</f>
        <v>Returned</v>
      </c>
      <c r="J6390" s="16" t="n">
        <f aca="false">D6390*E6390*(1-F6390/100)</f>
        <v>2150.1</v>
      </c>
      <c r="K6390" s="16" t="n">
        <f aca="false">D6390*H6390</f>
        <v>1564.68</v>
      </c>
      <c r="L6390" s="16" t="n">
        <f aca="false">J6390-K6390</f>
        <v>585.42</v>
      </c>
    </row>
    <row r="6391" customFormat="false" ht="15" hidden="false" customHeight="false" outlineLevel="0" collapsed="false">
      <c r="A6391" s="12" t="n">
        <v>6390</v>
      </c>
      <c r="B6391" s="12" t="n">
        <v>3363</v>
      </c>
      <c r="C6391" s="12" t="n">
        <v>75</v>
      </c>
      <c r="D6391" s="12" t="n">
        <v>1</v>
      </c>
      <c r="E6391" s="16" t="n">
        <v>449</v>
      </c>
      <c r="F6391" s="12" t="n">
        <v>5</v>
      </c>
      <c r="G6391" s="12" t="str">
        <f aca="false">INDEX(Products!$C$2:$C$181,MATCH(C6391,Products!$A$2:$A$181,0))</f>
        <v>Fashion</v>
      </c>
      <c r="H6391" s="16" t="n">
        <f aca="false">INDEX(Products!$E$2:$E$181,MATCH(C6391,Products!$A$2:$A$181,0))</f>
        <v>271.97</v>
      </c>
      <c r="I6391" s="12" t="str">
        <f aca="false">INDEX(Orders!$G$2:$G$3525,MATCH(B6391,Orders!$A$2:$A$3525,0))</f>
        <v>Returned</v>
      </c>
      <c r="J6391" s="16" t="n">
        <f aca="false">D6391*E6391*(1-F6391/100)</f>
        <v>426.55</v>
      </c>
      <c r="K6391" s="16" t="n">
        <f aca="false">D6391*H6391</f>
        <v>271.97</v>
      </c>
      <c r="L6391" s="16" t="n">
        <f aca="false">J6391-K6391</f>
        <v>154.58</v>
      </c>
    </row>
    <row r="6392" customFormat="false" ht="15" hidden="false" customHeight="false" outlineLevel="0" collapsed="false">
      <c r="A6392" s="12" t="n">
        <v>6391</v>
      </c>
      <c r="B6392" s="12" t="n">
        <v>3363</v>
      </c>
      <c r="C6392" s="12" t="n">
        <v>48</v>
      </c>
      <c r="D6392" s="12" t="n">
        <v>1</v>
      </c>
      <c r="E6392" s="16" t="n">
        <v>3959</v>
      </c>
      <c r="F6392" s="12" t="n">
        <v>0</v>
      </c>
      <c r="G6392" s="12" t="str">
        <f aca="false">INDEX(Products!$C$2:$C$181,MATCH(C6392,Products!$A$2:$A$181,0))</f>
        <v>Home &amp; Kitchen</v>
      </c>
      <c r="H6392" s="16" t="n">
        <f aca="false">INDEX(Products!$E$2:$E$181,MATCH(C6392,Products!$A$2:$A$181,0))</f>
        <v>2568.44</v>
      </c>
      <c r="I6392" s="12" t="str">
        <f aca="false">INDEX(Orders!$G$2:$G$3525,MATCH(B6392,Orders!$A$2:$A$3525,0))</f>
        <v>Returned</v>
      </c>
      <c r="J6392" s="16" t="n">
        <f aca="false">D6392*E6392*(1-F6392/100)</f>
        <v>3959</v>
      </c>
      <c r="K6392" s="16" t="n">
        <f aca="false">D6392*H6392</f>
        <v>2568.44</v>
      </c>
      <c r="L6392" s="16" t="n">
        <f aca="false">J6392-K6392</f>
        <v>1390.56</v>
      </c>
    </row>
    <row r="6393" customFormat="false" ht="15" hidden="false" customHeight="false" outlineLevel="0" collapsed="false">
      <c r="A6393" s="12" t="n">
        <v>6392</v>
      </c>
      <c r="B6393" s="12" t="n">
        <v>3364</v>
      </c>
      <c r="C6393" s="12" t="n">
        <v>55</v>
      </c>
      <c r="D6393" s="12" t="n">
        <v>1</v>
      </c>
      <c r="E6393" s="16" t="n">
        <v>1459</v>
      </c>
      <c r="F6393" s="12" t="n">
        <v>20</v>
      </c>
      <c r="G6393" s="12" t="str">
        <f aca="false">INDEX(Products!$C$2:$C$181,MATCH(C6393,Products!$A$2:$A$181,0))</f>
        <v>Home &amp; Kitchen</v>
      </c>
      <c r="H6393" s="16" t="n">
        <f aca="false">INDEX(Products!$E$2:$E$181,MATCH(C6393,Products!$A$2:$A$181,0))</f>
        <v>824.91</v>
      </c>
      <c r="I6393" s="12" t="str">
        <f aca="false">INDEX(Orders!$G$2:$G$3525,MATCH(B6393,Orders!$A$2:$A$3525,0))</f>
        <v>Delivered</v>
      </c>
      <c r="J6393" s="16" t="n">
        <f aca="false">D6393*E6393*(1-F6393/100)</f>
        <v>1167.2</v>
      </c>
      <c r="K6393" s="16" t="n">
        <f aca="false">D6393*H6393</f>
        <v>824.91</v>
      </c>
      <c r="L6393" s="16" t="n">
        <f aca="false">J6393-K6393</f>
        <v>342.29</v>
      </c>
    </row>
    <row r="6394" customFormat="false" ht="15" hidden="false" customHeight="false" outlineLevel="0" collapsed="false">
      <c r="A6394" s="12" t="n">
        <v>6393</v>
      </c>
      <c r="B6394" s="12" t="n">
        <v>3364</v>
      </c>
      <c r="C6394" s="12" t="n">
        <v>78</v>
      </c>
      <c r="D6394" s="12" t="n">
        <v>1</v>
      </c>
      <c r="E6394" s="16" t="n">
        <v>2969</v>
      </c>
      <c r="F6394" s="12" t="n">
        <v>10</v>
      </c>
      <c r="G6394" s="12" t="str">
        <f aca="false">INDEX(Products!$C$2:$C$181,MATCH(C6394,Products!$A$2:$A$181,0))</f>
        <v>Fashion</v>
      </c>
      <c r="H6394" s="16" t="n">
        <f aca="false">INDEX(Products!$E$2:$E$181,MATCH(C6394,Products!$A$2:$A$181,0))</f>
        <v>1776.68</v>
      </c>
      <c r="I6394" s="12" t="str">
        <f aca="false">INDEX(Orders!$G$2:$G$3525,MATCH(B6394,Orders!$A$2:$A$3525,0))</f>
        <v>Delivered</v>
      </c>
      <c r="J6394" s="16" t="n">
        <f aca="false">D6394*E6394*(1-F6394/100)</f>
        <v>2672.1</v>
      </c>
      <c r="K6394" s="16" t="n">
        <f aca="false">D6394*H6394</f>
        <v>1776.68</v>
      </c>
      <c r="L6394" s="16" t="n">
        <f aca="false">J6394-K6394</f>
        <v>895.42</v>
      </c>
    </row>
    <row r="6395" customFormat="false" ht="15" hidden="false" customHeight="false" outlineLevel="0" collapsed="false">
      <c r="A6395" s="12" t="n">
        <v>6394</v>
      </c>
      <c r="B6395" s="12" t="n">
        <v>3365</v>
      </c>
      <c r="C6395" s="12" t="n">
        <v>69</v>
      </c>
      <c r="D6395" s="12" t="n">
        <v>1</v>
      </c>
      <c r="E6395" s="16" t="n">
        <v>1709</v>
      </c>
      <c r="F6395" s="12" t="n">
        <v>0</v>
      </c>
      <c r="G6395" s="12" t="str">
        <f aca="false">INDEX(Products!$C$2:$C$181,MATCH(C6395,Products!$A$2:$A$181,0))</f>
        <v>Fashion</v>
      </c>
      <c r="H6395" s="16" t="n">
        <f aca="false">INDEX(Products!$E$2:$E$181,MATCH(C6395,Products!$A$2:$A$181,0))</f>
        <v>1180.24</v>
      </c>
      <c r="I6395" s="12" t="str">
        <f aca="false">INDEX(Orders!$G$2:$G$3525,MATCH(B6395,Orders!$A$2:$A$3525,0))</f>
        <v>Delivered</v>
      </c>
      <c r="J6395" s="16" t="n">
        <f aca="false">D6395*E6395*(1-F6395/100)</f>
        <v>1709</v>
      </c>
      <c r="K6395" s="16" t="n">
        <f aca="false">D6395*H6395</f>
        <v>1180.24</v>
      </c>
      <c r="L6395" s="16" t="n">
        <f aca="false">J6395-K6395</f>
        <v>528.76</v>
      </c>
    </row>
    <row r="6396" customFormat="false" ht="15" hidden="false" customHeight="false" outlineLevel="0" collapsed="false">
      <c r="A6396" s="12" t="n">
        <v>6395</v>
      </c>
      <c r="B6396" s="12" t="n">
        <v>3366</v>
      </c>
      <c r="C6396" s="12" t="n">
        <v>79</v>
      </c>
      <c r="D6396" s="12" t="n">
        <v>1</v>
      </c>
      <c r="E6396" s="16" t="n">
        <v>2119</v>
      </c>
      <c r="F6396" s="12" t="n">
        <v>0</v>
      </c>
      <c r="G6396" s="12" t="str">
        <f aca="false">INDEX(Products!$C$2:$C$181,MATCH(C6396,Products!$A$2:$A$181,0))</f>
        <v>Fashion</v>
      </c>
      <c r="H6396" s="16" t="n">
        <f aca="false">INDEX(Products!$E$2:$E$181,MATCH(C6396,Products!$A$2:$A$181,0))</f>
        <v>1488.22</v>
      </c>
      <c r="I6396" s="12" t="str">
        <f aca="false">INDEX(Orders!$G$2:$G$3525,MATCH(B6396,Orders!$A$2:$A$3525,0))</f>
        <v>Returned</v>
      </c>
      <c r="J6396" s="16" t="n">
        <f aca="false">D6396*E6396*(1-F6396/100)</f>
        <v>2119</v>
      </c>
      <c r="K6396" s="16" t="n">
        <f aca="false">D6396*H6396</f>
        <v>1488.22</v>
      </c>
      <c r="L6396" s="16" t="n">
        <f aca="false">J6396-K6396</f>
        <v>630.78</v>
      </c>
    </row>
    <row r="6397" customFormat="false" ht="15" hidden="false" customHeight="false" outlineLevel="0" collapsed="false">
      <c r="A6397" s="12" t="n">
        <v>6396</v>
      </c>
      <c r="B6397" s="12" t="n">
        <v>3367</v>
      </c>
      <c r="C6397" s="12" t="n">
        <v>52</v>
      </c>
      <c r="D6397" s="12" t="n">
        <v>3</v>
      </c>
      <c r="E6397" s="16" t="n">
        <v>1859</v>
      </c>
      <c r="F6397" s="12" t="n">
        <v>0</v>
      </c>
      <c r="G6397" s="12" t="str">
        <f aca="false">INDEX(Products!$C$2:$C$181,MATCH(C6397,Products!$A$2:$A$181,0))</f>
        <v>Home &amp; Kitchen</v>
      </c>
      <c r="H6397" s="16" t="n">
        <f aca="false">INDEX(Products!$E$2:$E$181,MATCH(C6397,Products!$A$2:$A$181,0))</f>
        <v>1211.54</v>
      </c>
      <c r="I6397" s="12" t="str">
        <f aca="false">INDEX(Orders!$G$2:$G$3525,MATCH(B6397,Orders!$A$2:$A$3525,0))</f>
        <v>Delivered</v>
      </c>
      <c r="J6397" s="16" t="n">
        <f aca="false">D6397*E6397*(1-F6397/100)</f>
        <v>5577</v>
      </c>
      <c r="K6397" s="16" t="n">
        <f aca="false">D6397*H6397</f>
        <v>3634.62</v>
      </c>
      <c r="L6397" s="16" t="n">
        <f aca="false">J6397-K6397</f>
        <v>1942.38</v>
      </c>
    </row>
    <row r="6398" customFormat="false" ht="15" hidden="false" customHeight="false" outlineLevel="0" collapsed="false">
      <c r="A6398" s="12" t="n">
        <v>6397</v>
      </c>
      <c r="B6398" s="12" t="n">
        <v>3367</v>
      </c>
      <c r="C6398" s="12" t="n">
        <v>108</v>
      </c>
      <c r="D6398" s="12" t="n">
        <v>1</v>
      </c>
      <c r="E6398" s="16" t="n">
        <v>1339</v>
      </c>
      <c r="F6398" s="12" t="n">
        <v>0</v>
      </c>
      <c r="G6398" s="12" t="str">
        <f aca="false">INDEX(Products!$C$2:$C$181,MATCH(C6398,Products!$A$2:$A$181,0))</f>
        <v>Beauty</v>
      </c>
      <c r="H6398" s="16" t="n">
        <f aca="false">INDEX(Products!$E$2:$E$181,MATCH(C6398,Products!$A$2:$A$181,0))</f>
        <v>799.99</v>
      </c>
      <c r="I6398" s="12" t="str">
        <f aca="false">INDEX(Orders!$G$2:$G$3525,MATCH(B6398,Orders!$A$2:$A$3525,0))</f>
        <v>Delivered</v>
      </c>
      <c r="J6398" s="16" t="n">
        <f aca="false">D6398*E6398*(1-F6398/100)</f>
        <v>1339</v>
      </c>
      <c r="K6398" s="16" t="n">
        <f aca="false">D6398*H6398</f>
        <v>799.99</v>
      </c>
      <c r="L6398" s="16" t="n">
        <f aca="false">J6398-K6398</f>
        <v>539.01</v>
      </c>
    </row>
    <row r="6399" customFormat="false" ht="15" hidden="false" customHeight="false" outlineLevel="0" collapsed="false">
      <c r="A6399" s="12" t="n">
        <v>6398</v>
      </c>
      <c r="B6399" s="12" t="n">
        <v>3368</v>
      </c>
      <c r="C6399" s="12" t="n">
        <v>8</v>
      </c>
      <c r="D6399" s="12" t="n">
        <v>1</v>
      </c>
      <c r="E6399" s="16" t="n">
        <v>1759</v>
      </c>
      <c r="F6399" s="12" t="n">
        <v>5</v>
      </c>
      <c r="G6399" s="12" t="str">
        <f aca="false">INDEX(Products!$C$2:$C$181,MATCH(C6399,Products!$A$2:$A$181,0))</f>
        <v>Electronics</v>
      </c>
      <c r="H6399" s="16" t="n">
        <f aca="false">INDEX(Products!$E$2:$E$181,MATCH(C6399,Products!$A$2:$A$181,0))</f>
        <v>1031.97</v>
      </c>
      <c r="I6399" s="12" t="str">
        <f aca="false">INDEX(Orders!$G$2:$G$3525,MATCH(B6399,Orders!$A$2:$A$3525,0))</f>
        <v>Delivered</v>
      </c>
      <c r="J6399" s="16" t="n">
        <f aca="false">D6399*E6399*(1-F6399/100)</f>
        <v>1671.05</v>
      </c>
      <c r="K6399" s="16" t="n">
        <f aca="false">D6399*H6399</f>
        <v>1031.97</v>
      </c>
      <c r="L6399" s="16" t="n">
        <f aca="false">J6399-K6399</f>
        <v>639.08</v>
      </c>
    </row>
    <row r="6400" customFormat="false" ht="15" hidden="false" customHeight="false" outlineLevel="0" collapsed="false">
      <c r="A6400" s="12" t="n">
        <v>6399</v>
      </c>
      <c r="B6400" s="12" t="n">
        <v>3369</v>
      </c>
      <c r="C6400" s="12" t="n">
        <v>65</v>
      </c>
      <c r="D6400" s="12" t="n">
        <v>1</v>
      </c>
      <c r="E6400" s="16" t="n">
        <v>329</v>
      </c>
      <c r="F6400" s="12" t="n">
        <v>20</v>
      </c>
      <c r="G6400" s="12" t="str">
        <f aca="false">INDEX(Products!$C$2:$C$181,MATCH(C6400,Products!$A$2:$A$181,0))</f>
        <v>Fashion</v>
      </c>
      <c r="H6400" s="16" t="n">
        <f aca="false">INDEX(Products!$E$2:$E$181,MATCH(C6400,Products!$A$2:$A$181,0))</f>
        <v>214.56</v>
      </c>
      <c r="I6400" s="12" t="str">
        <f aca="false">INDEX(Orders!$G$2:$G$3525,MATCH(B6400,Orders!$A$2:$A$3525,0))</f>
        <v>Delivered</v>
      </c>
      <c r="J6400" s="16" t="n">
        <f aca="false">D6400*E6400*(1-F6400/100)</f>
        <v>263.2</v>
      </c>
      <c r="K6400" s="16" t="n">
        <f aca="false">D6400*H6400</f>
        <v>214.56</v>
      </c>
      <c r="L6400" s="16" t="n">
        <f aca="false">J6400-K6400</f>
        <v>48.64</v>
      </c>
    </row>
    <row r="6401" customFormat="false" ht="15" hidden="false" customHeight="false" outlineLevel="0" collapsed="false">
      <c r="A6401" s="12" t="n">
        <v>6400</v>
      </c>
      <c r="B6401" s="12" t="n">
        <v>3369</v>
      </c>
      <c r="C6401" s="12" t="n">
        <v>73</v>
      </c>
      <c r="D6401" s="12" t="n">
        <v>1</v>
      </c>
      <c r="E6401" s="16" t="n">
        <v>1079</v>
      </c>
      <c r="F6401" s="12" t="n">
        <v>0</v>
      </c>
      <c r="G6401" s="12" t="str">
        <f aca="false">INDEX(Products!$C$2:$C$181,MATCH(C6401,Products!$A$2:$A$181,0))</f>
        <v>Fashion</v>
      </c>
      <c r="H6401" s="16" t="n">
        <f aca="false">INDEX(Products!$E$2:$E$181,MATCH(C6401,Products!$A$2:$A$181,0))</f>
        <v>601.41</v>
      </c>
      <c r="I6401" s="12" t="str">
        <f aca="false">INDEX(Orders!$G$2:$G$3525,MATCH(B6401,Orders!$A$2:$A$3525,0))</f>
        <v>Delivered</v>
      </c>
      <c r="J6401" s="16" t="n">
        <f aca="false">D6401*E6401*(1-F6401/100)</f>
        <v>1079</v>
      </c>
      <c r="K6401" s="16" t="n">
        <f aca="false">D6401*H6401</f>
        <v>601.41</v>
      </c>
      <c r="L6401" s="16" t="n">
        <f aca="false">J6401-K6401</f>
        <v>477.59</v>
      </c>
    </row>
    <row r="6402" customFormat="false" ht="15" hidden="false" customHeight="false" outlineLevel="0" collapsed="false">
      <c r="A6402" s="12" t="n">
        <v>6401</v>
      </c>
      <c r="B6402" s="12" t="n">
        <v>3370</v>
      </c>
      <c r="C6402" s="12" t="n">
        <v>151</v>
      </c>
      <c r="D6402" s="12" t="n">
        <v>1</v>
      </c>
      <c r="E6402" s="16" t="n">
        <v>149</v>
      </c>
      <c r="F6402" s="12" t="n">
        <v>0</v>
      </c>
      <c r="G6402" s="12" t="str">
        <f aca="false">INDEX(Products!$C$2:$C$181,MATCH(C6402,Products!$A$2:$A$181,0))</f>
        <v>Books &amp; Stationery</v>
      </c>
      <c r="H6402" s="16" t="n">
        <f aca="false">INDEX(Products!$E$2:$E$181,MATCH(C6402,Products!$A$2:$A$181,0))</f>
        <v>97.78</v>
      </c>
      <c r="I6402" s="12" t="str">
        <f aca="false">INDEX(Orders!$G$2:$G$3525,MATCH(B6402,Orders!$A$2:$A$3525,0))</f>
        <v>Delivered</v>
      </c>
      <c r="J6402" s="16" t="n">
        <f aca="false">D6402*E6402*(1-F6402/100)</f>
        <v>149</v>
      </c>
      <c r="K6402" s="16" t="n">
        <f aca="false">D6402*H6402</f>
        <v>97.78</v>
      </c>
      <c r="L6402" s="16" t="n">
        <f aca="false">J6402-K6402</f>
        <v>51.22</v>
      </c>
    </row>
    <row r="6403" customFormat="false" ht="15" hidden="false" customHeight="false" outlineLevel="0" collapsed="false">
      <c r="A6403" s="12" t="n">
        <v>6402</v>
      </c>
      <c r="B6403" s="12" t="n">
        <v>3370</v>
      </c>
      <c r="C6403" s="12" t="n">
        <v>147</v>
      </c>
      <c r="D6403" s="12" t="n">
        <v>1</v>
      </c>
      <c r="E6403" s="16" t="n">
        <v>3339</v>
      </c>
      <c r="F6403" s="12" t="n">
        <v>0</v>
      </c>
      <c r="G6403" s="12" t="str">
        <f aca="false">INDEX(Products!$C$2:$C$181,MATCH(C6403,Products!$A$2:$A$181,0))</f>
        <v>Sports &amp; Fitness</v>
      </c>
      <c r="H6403" s="16" t="n">
        <f aca="false">INDEX(Products!$E$2:$E$181,MATCH(C6403,Products!$A$2:$A$181,0))</f>
        <v>2076.99</v>
      </c>
      <c r="I6403" s="12" t="str">
        <f aca="false">INDEX(Orders!$G$2:$G$3525,MATCH(B6403,Orders!$A$2:$A$3525,0))</f>
        <v>Delivered</v>
      </c>
      <c r="J6403" s="16" t="n">
        <f aca="false">D6403*E6403*(1-F6403/100)</f>
        <v>3339</v>
      </c>
      <c r="K6403" s="16" t="n">
        <f aca="false">D6403*H6403</f>
        <v>2076.99</v>
      </c>
      <c r="L6403" s="16" t="n">
        <f aca="false">J6403-K6403</f>
        <v>1262.01</v>
      </c>
    </row>
    <row r="6404" customFormat="false" ht="15" hidden="false" customHeight="false" outlineLevel="0" collapsed="false">
      <c r="A6404" s="12" t="n">
        <v>6403</v>
      </c>
      <c r="B6404" s="12" t="n">
        <v>3370</v>
      </c>
      <c r="C6404" s="12" t="n">
        <v>47</v>
      </c>
      <c r="D6404" s="12" t="n">
        <v>1</v>
      </c>
      <c r="E6404" s="16" t="n">
        <v>3909</v>
      </c>
      <c r="F6404" s="12" t="n">
        <v>0</v>
      </c>
      <c r="G6404" s="12" t="str">
        <f aca="false">INDEX(Products!$C$2:$C$181,MATCH(C6404,Products!$A$2:$A$181,0))</f>
        <v>Home &amp; Kitchen</v>
      </c>
      <c r="H6404" s="16" t="n">
        <f aca="false">INDEX(Products!$E$2:$E$181,MATCH(C6404,Products!$A$2:$A$181,0))</f>
        <v>2588.76</v>
      </c>
      <c r="I6404" s="12" t="str">
        <f aca="false">INDEX(Orders!$G$2:$G$3525,MATCH(B6404,Orders!$A$2:$A$3525,0))</f>
        <v>Delivered</v>
      </c>
      <c r="J6404" s="16" t="n">
        <f aca="false">D6404*E6404*(1-F6404/100)</f>
        <v>3909</v>
      </c>
      <c r="K6404" s="16" t="n">
        <f aca="false">D6404*H6404</f>
        <v>2588.76</v>
      </c>
      <c r="L6404" s="16" t="n">
        <f aca="false">J6404-K6404</f>
        <v>1320.24</v>
      </c>
    </row>
    <row r="6405" customFormat="false" ht="15" hidden="false" customHeight="false" outlineLevel="0" collapsed="false">
      <c r="A6405" s="12" t="n">
        <v>6404</v>
      </c>
      <c r="B6405" s="12" t="n">
        <v>3370</v>
      </c>
      <c r="C6405" s="12" t="n">
        <v>154</v>
      </c>
      <c r="D6405" s="12" t="n">
        <v>1</v>
      </c>
      <c r="E6405" s="16" t="n">
        <v>519</v>
      </c>
      <c r="F6405" s="12" t="n">
        <v>0</v>
      </c>
      <c r="G6405" s="12" t="str">
        <f aca="false">INDEX(Products!$C$2:$C$181,MATCH(C6405,Products!$A$2:$A$181,0))</f>
        <v>Books &amp; Stationery</v>
      </c>
      <c r="H6405" s="16" t="n">
        <f aca="false">INDEX(Products!$E$2:$E$181,MATCH(C6405,Products!$A$2:$A$181,0))</f>
        <v>318.97</v>
      </c>
      <c r="I6405" s="12" t="str">
        <f aca="false">INDEX(Orders!$G$2:$G$3525,MATCH(B6405,Orders!$A$2:$A$3525,0))</f>
        <v>Delivered</v>
      </c>
      <c r="J6405" s="16" t="n">
        <f aca="false">D6405*E6405*(1-F6405/100)</f>
        <v>519</v>
      </c>
      <c r="K6405" s="16" t="n">
        <f aca="false">D6405*H6405</f>
        <v>318.97</v>
      </c>
      <c r="L6405" s="16" t="n">
        <f aca="false">J6405-K6405</f>
        <v>200.03</v>
      </c>
    </row>
    <row r="6406" customFormat="false" ht="15" hidden="false" customHeight="false" outlineLevel="0" collapsed="false">
      <c r="A6406" s="12" t="n">
        <v>6405</v>
      </c>
      <c r="B6406" s="12" t="n">
        <v>3371</v>
      </c>
      <c r="C6406" s="12" t="n">
        <v>127</v>
      </c>
      <c r="D6406" s="12" t="n">
        <v>1</v>
      </c>
      <c r="E6406" s="16" t="n">
        <v>3449</v>
      </c>
      <c r="F6406" s="12" t="n">
        <v>15</v>
      </c>
      <c r="G6406" s="12" t="str">
        <f aca="false">INDEX(Products!$C$2:$C$181,MATCH(C6406,Products!$A$2:$A$181,0))</f>
        <v>Sports &amp; Fitness</v>
      </c>
      <c r="H6406" s="16" t="n">
        <f aca="false">INDEX(Products!$E$2:$E$181,MATCH(C6406,Products!$A$2:$A$181,0))</f>
        <v>2115.56</v>
      </c>
      <c r="I6406" s="12" t="str">
        <f aca="false">INDEX(Orders!$G$2:$G$3525,MATCH(B6406,Orders!$A$2:$A$3525,0))</f>
        <v>Delivered</v>
      </c>
      <c r="J6406" s="16" t="n">
        <f aca="false">D6406*E6406*(1-F6406/100)</f>
        <v>2931.65</v>
      </c>
      <c r="K6406" s="16" t="n">
        <f aca="false">D6406*H6406</f>
        <v>2115.56</v>
      </c>
      <c r="L6406" s="16" t="n">
        <f aca="false">J6406-K6406</f>
        <v>816.09</v>
      </c>
    </row>
    <row r="6407" customFormat="false" ht="15" hidden="false" customHeight="false" outlineLevel="0" collapsed="false">
      <c r="A6407" s="12" t="n">
        <v>6406</v>
      </c>
      <c r="B6407" s="12" t="n">
        <v>3372</v>
      </c>
      <c r="C6407" s="12" t="n">
        <v>29</v>
      </c>
      <c r="D6407" s="12" t="n">
        <v>1</v>
      </c>
      <c r="E6407" s="16" t="n">
        <v>1269</v>
      </c>
      <c r="F6407" s="12" t="n">
        <v>0</v>
      </c>
      <c r="G6407" s="12" t="str">
        <f aca="false">INDEX(Products!$C$2:$C$181,MATCH(C6407,Products!$A$2:$A$181,0))</f>
        <v>Electronics</v>
      </c>
      <c r="H6407" s="16" t="n">
        <f aca="false">INDEX(Products!$E$2:$E$181,MATCH(C6407,Products!$A$2:$A$181,0))</f>
        <v>747.69</v>
      </c>
      <c r="I6407" s="12" t="str">
        <f aca="false">INDEX(Orders!$G$2:$G$3525,MATCH(B6407,Orders!$A$2:$A$3525,0))</f>
        <v>Delivered</v>
      </c>
      <c r="J6407" s="16" t="n">
        <f aca="false">D6407*E6407*(1-F6407/100)</f>
        <v>1269</v>
      </c>
      <c r="K6407" s="16" t="n">
        <f aca="false">D6407*H6407</f>
        <v>747.69</v>
      </c>
      <c r="L6407" s="16" t="n">
        <f aca="false">J6407-K6407</f>
        <v>521.31</v>
      </c>
    </row>
    <row r="6408" customFormat="false" ht="15" hidden="false" customHeight="false" outlineLevel="0" collapsed="false">
      <c r="A6408" s="12" t="n">
        <v>6407</v>
      </c>
      <c r="B6408" s="12" t="n">
        <v>3373</v>
      </c>
      <c r="C6408" s="12" t="n">
        <v>102</v>
      </c>
      <c r="D6408" s="12" t="n">
        <v>1</v>
      </c>
      <c r="E6408" s="16" t="n">
        <v>429</v>
      </c>
      <c r="F6408" s="12" t="n">
        <v>0</v>
      </c>
      <c r="G6408" s="12" t="str">
        <f aca="false">INDEX(Products!$C$2:$C$181,MATCH(C6408,Products!$A$2:$A$181,0))</f>
        <v>Beauty</v>
      </c>
      <c r="H6408" s="16" t="n">
        <f aca="false">INDEX(Products!$E$2:$E$181,MATCH(C6408,Products!$A$2:$A$181,0))</f>
        <v>313.05</v>
      </c>
      <c r="I6408" s="12" t="str">
        <f aca="false">INDEX(Orders!$G$2:$G$3525,MATCH(B6408,Orders!$A$2:$A$3525,0))</f>
        <v>Delivered</v>
      </c>
      <c r="J6408" s="16" t="n">
        <f aca="false">D6408*E6408*(1-F6408/100)</f>
        <v>429</v>
      </c>
      <c r="K6408" s="16" t="n">
        <f aca="false">D6408*H6408</f>
        <v>313.05</v>
      </c>
      <c r="L6408" s="16" t="n">
        <f aca="false">J6408-K6408</f>
        <v>115.95</v>
      </c>
    </row>
    <row r="6409" customFormat="false" ht="15" hidden="false" customHeight="false" outlineLevel="0" collapsed="false">
      <c r="A6409" s="12" t="n">
        <v>6408</v>
      </c>
      <c r="B6409" s="12" t="n">
        <v>3373</v>
      </c>
      <c r="C6409" s="12" t="n">
        <v>2</v>
      </c>
      <c r="D6409" s="12" t="n">
        <v>1</v>
      </c>
      <c r="E6409" s="16" t="n">
        <v>4619</v>
      </c>
      <c r="F6409" s="12" t="n">
        <v>5</v>
      </c>
      <c r="G6409" s="12" t="str">
        <f aca="false">INDEX(Products!$C$2:$C$181,MATCH(C6409,Products!$A$2:$A$181,0))</f>
        <v>Electronics</v>
      </c>
      <c r="H6409" s="16" t="n">
        <f aca="false">INDEX(Products!$E$2:$E$181,MATCH(C6409,Products!$A$2:$A$181,0))</f>
        <v>3093.49</v>
      </c>
      <c r="I6409" s="12" t="str">
        <f aca="false">INDEX(Orders!$G$2:$G$3525,MATCH(B6409,Orders!$A$2:$A$3525,0))</f>
        <v>Delivered</v>
      </c>
      <c r="J6409" s="16" t="n">
        <f aca="false">D6409*E6409*(1-F6409/100)</f>
        <v>4388.05</v>
      </c>
      <c r="K6409" s="16" t="n">
        <f aca="false">D6409*H6409</f>
        <v>3093.49</v>
      </c>
      <c r="L6409" s="16" t="n">
        <f aca="false">J6409-K6409</f>
        <v>1294.56</v>
      </c>
    </row>
    <row r="6410" customFormat="false" ht="15" hidden="false" customHeight="false" outlineLevel="0" collapsed="false">
      <c r="A6410" s="12" t="n">
        <v>6409</v>
      </c>
      <c r="B6410" s="12" t="n">
        <v>3374</v>
      </c>
      <c r="C6410" s="12" t="n">
        <v>120</v>
      </c>
      <c r="D6410" s="12" t="n">
        <v>1</v>
      </c>
      <c r="E6410" s="16" t="n">
        <v>1229</v>
      </c>
      <c r="F6410" s="12" t="n">
        <v>10</v>
      </c>
      <c r="G6410" s="12" t="str">
        <f aca="false">INDEX(Products!$C$2:$C$181,MATCH(C6410,Products!$A$2:$A$181,0))</f>
        <v>Beauty</v>
      </c>
      <c r="H6410" s="16" t="n">
        <f aca="false">INDEX(Products!$E$2:$E$181,MATCH(C6410,Products!$A$2:$A$181,0))</f>
        <v>719.48</v>
      </c>
      <c r="I6410" s="12" t="str">
        <f aca="false">INDEX(Orders!$G$2:$G$3525,MATCH(B6410,Orders!$A$2:$A$3525,0))</f>
        <v>Cancelled</v>
      </c>
      <c r="J6410" s="16" t="n">
        <f aca="false">D6410*E6410*(1-F6410/100)</f>
        <v>1106.1</v>
      </c>
      <c r="K6410" s="16" t="n">
        <f aca="false">D6410*H6410</f>
        <v>719.48</v>
      </c>
      <c r="L6410" s="16" t="n">
        <f aca="false">J6410-K6410</f>
        <v>386.62</v>
      </c>
    </row>
    <row r="6411" customFormat="false" ht="15" hidden="false" customHeight="false" outlineLevel="0" collapsed="false">
      <c r="A6411" s="12" t="n">
        <v>6410</v>
      </c>
      <c r="B6411" s="12" t="n">
        <v>3375</v>
      </c>
      <c r="C6411" s="12" t="n">
        <v>50</v>
      </c>
      <c r="D6411" s="12" t="n">
        <v>1</v>
      </c>
      <c r="E6411" s="16" t="n">
        <v>529</v>
      </c>
      <c r="F6411" s="12" t="n">
        <v>0</v>
      </c>
      <c r="G6411" s="12" t="str">
        <f aca="false">INDEX(Products!$C$2:$C$181,MATCH(C6411,Products!$A$2:$A$181,0))</f>
        <v>Home &amp; Kitchen</v>
      </c>
      <c r="H6411" s="16" t="n">
        <f aca="false">INDEX(Products!$E$2:$E$181,MATCH(C6411,Products!$A$2:$A$181,0))</f>
        <v>302.36</v>
      </c>
      <c r="I6411" s="12" t="str">
        <f aca="false">INDEX(Orders!$G$2:$G$3525,MATCH(B6411,Orders!$A$2:$A$3525,0))</f>
        <v>Returned</v>
      </c>
      <c r="J6411" s="16" t="n">
        <f aca="false">D6411*E6411*(1-F6411/100)</f>
        <v>529</v>
      </c>
      <c r="K6411" s="16" t="n">
        <f aca="false">D6411*H6411</f>
        <v>302.36</v>
      </c>
      <c r="L6411" s="16" t="n">
        <f aca="false">J6411-K6411</f>
        <v>226.64</v>
      </c>
    </row>
    <row r="6412" customFormat="false" ht="15" hidden="false" customHeight="false" outlineLevel="0" collapsed="false">
      <c r="A6412" s="12" t="n">
        <v>6411</v>
      </c>
      <c r="B6412" s="12" t="n">
        <v>3375</v>
      </c>
      <c r="C6412" s="12" t="n">
        <v>87</v>
      </c>
      <c r="D6412" s="12" t="n">
        <v>1</v>
      </c>
      <c r="E6412" s="16" t="n">
        <v>1689</v>
      </c>
      <c r="F6412" s="12" t="n">
        <v>0</v>
      </c>
      <c r="G6412" s="12" t="str">
        <f aca="false">INDEX(Products!$C$2:$C$181,MATCH(C6412,Products!$A$2:$A$181,0))</f>
        <v>Fashion</v>
      </c>
      <c r="H6412" s="16" t="n">
        <f aca="false">INDEX(Products!$E$2:$E$181,MATCH(C6412,Products!$A$2:$A$181,0))</f>
        <v>1005.46</v>
      </c>
      <c r="I6412" s="12" t="str">
        <f aca="false">INDEX(Orders!$G$2:$G$3525,MATCH(B6412,Orders!$A$2:$A$3525,0))</f>
        <v>Returned</v>
      </c>
      <c r="J6412" s="16" t="n">
        <f aca="false">D6412*E6412*(1-F6412/100)</f>
        <v>1689</v>
      </c>
      <c r="K6412" s="16" t="n">
        <f aca="false">D6412*H6412</f>
        <v>1005.46</v>
      </c>
      <c r="L6412" s="16" t="n">
        <f aca="false">J6412-K6412</f>
        <v>683.54</v>
      </c>
    </row>
    <row r="6413" customFormat="false" ht="15" hidden="false" customHeight="false" outlineLevel="0" collapsed="false">
      <c r="A6413" s="12" t="n">
        <v>6412</v>
      </c>
      <c r="B6413" s="12" t="n">
        <v>3376</v>
      </c>
      <c r="C6413" s="12" t="n">
        <v>19</v>
      </c>
      <c r="D6413" s="12" t="n">
        <v>1</v>
      </c>
      <c r="E6413" s="16" t="n">
        <v>2389</v>
      </c>
      <c r="F6413" s="12" t="n">
        <v>0</v>
      </c>
      <c r="G6413" s="12" t="str">
        <f aca="false">INDEX(Products!$C$2:$C$181,MATCH(C6413,Products!$A$2:$A$181,0))</f>
        <v>Electronics</v>
      </c>
      <c r="H6413" s="16" t="n">
        <f aca="false">INDEX(Products!$E$2:$E$181,MATCH(C6413,Products!$A$2:$A$181,0))</f>
        <v>1360.62</v>
      </c>
      <c r="I6413" s="12" t="str">
        <f aca="false">INDEX(Orders!$G$2:$G$3525,MATCH(B6413,Orders!$A$2:$A$3525,0))</f>
        <v>Returned</v>
      </c>
      <c r="J6413" s="16" t="n">
        <f aca="false">D6413*E6413*(1-F6413/100)</f>
        <v>2389</v>
      </c>
      <c r="K6413" s="16" t="n">
        <f aca="false">D6413*H6413</f>
        <v>1360.62</v>
      </c>
      <c r="L6413" s="16" t="n">
        <f aca="false">J6413-K6413</f>
        <v>1028.38</v>
      </c>
    </row>
    <row r="6414" customFormat="false" ht="15" hidden="false" customHeight="false" outlineLevel="0" collapsed="false">
      <c r="A6414" s="12" t="n">
        <v>6413</v>
      </c>
      <c r="B6414" s="12" t="n">
        <v>3377</v>
      </c>
      <c r="C6414" s="12" t="n">
        <v>134</v>
      </c>
      <c r="D6414" s="12" t="n">
        <v>2</v>
      </c>
      <c r="E6414" s="16" t="n">
        <v>2869</v>
      </c>
      <c r="F6414" s="12" t="n">
        <v>0</v>
      </c>
      <c r="G6414" s="12" t="str">
        <f aca="false">INDEX(Products!$C$2:$C$181,MATCH(C6414,Products!$A$2:$A$181,0))</f>
        <v>Sports &amp; Fitness</v>
      </c>
      <c r="H6414" s="16" t="n">
        <f aca="false">INDEX(Products!$E$2:$E$181,MATCH(C6414,Products!$A$2:$A$181,0))</f>
        <v>1981.04</v>
      </c>
      <c r="I6414" s="12" t="str">
        <f aca="false">INDEX(Orders!$G$2:$G$3525,MATCH(B6414,Orders!$A$2:$A$3525,0))</f>
        <v>Returned</v>
      </c>
      <c r="J6414" s="16" t="n">
        <f aca="false">D6414*E6414*(1-F6414/100)</f>
        <v>5738</v>
      </c>
      <c r="K6414" s="16" t="n">
        <f aca="false">D6414*H6414</f>
        <v>3962.08</v>
      </c>
      <c r="L6414" s="16" t="n">
        <f aca="false">J6414-K6414</f>
        <v>1775.92</v>
      </c>
    </row>
    <row r="6415" customFormat="false" ht="15" hidden="false" customHeight="false" outlineLevel="0" collapsed="false">
      <c r="A6415" s="12" t="n">
        <v>6414</v>
      </c>
      <c r="B6415" s="12" t="n">
        <v>3378</v>
      </c>
      <c r="C6415" s="12" t="n">
        <v>13</v>
      </c>
      <c r="D6415" s="12" t="n">
        <v>3</v>
      </c>
      <c r="E6415" s="16" t="n">
        <v>3179</v>
      </c>
      <c r="F6415" s="12" t="n">
        <v>5</v>
      </c>
      <c r="G6415" s="12" t="str">
        <f aca="false">INDEX(Products!$C$2:$C$181,MATCH(C6415,Products!$A$2:$A$181,0))</f>
        <v>Electronics</v>
      </c>
      <c r="H6415" s="16" t="n">
        <f aca="false">INDEX(Products!$E$2:$E$181,MATCH(C6415,Products!$A$2:$A$181,0))</f>
        <v>2247.66</v>
      </c>
      <c r="I6415" s="12" t="str">
        <f aca="false">INDEX(Orders!$G$2:$G$3525,MATCH(B6415,Orders!$A$2:$A$3525,0))</f>
        <v>Delivered</v>
      </c>
      <c r="J6415" s="16" t="n">
        <f aca="false">D6415*E6415*(1-F6415/100)</f>
        <v>9060.15</v>
      </c>
      <c r="K6415" s="16" t="n">
        <f aca="false">D6415*H6415</f>
        <v>6742.98</v>
      </c>
      <c r="L6415" s="16" t="n">
        <f aca="false">J6415-K6415</f>
        <v>2317.17</v>
      </c>
    </row>
    <row r="6416" customFormat="false" ht="15" hidden="false" customHeight="false" outlineLevel="0" collapsed="false">
      <c r="A6416" s="12" t="n">
        <v>6415</v>
      </c>
      <c r="B6416" s="12" t="n">
        <v>3378</v>
      </c>
      <c r="C6416" s="12" t="n">
        <v>71</v>
      </c>
      <c r="D6416" s="12" t="n">
        <v>1</v>
      </c>
      <c r="E6416" s="16" t="n">
        <v>2909</v>
      </c>
      <c r="F6416" s="12" t="n">
        <v>20</v>
      </c>
      <c r="G6416" s="12" t="str">
        <f aca="false">INDEX(Products!$C$2:$C$181,MATCH(C6416,Products!$A$2:$A$181,0))</f>
        <v>Fashion</v>
      </c>
      <c r="H6416" s="16" t="n">
        <f aca="false">INDEX(Products!$E$2:$E$181,MATCH(C6416,Products!$A$2:$A$181,0))</f>
        <v>1746.44</v>
      </c>
      <c r="I6416" s="12" t="str">
        <f aca="false">INDEX(Orders!$G$2:$G$3525,MATCH(B6416,Orders!$A$2:$A$3525,0))</f>
        <v>Delivered</v>
      </c>
      <c r="J6416" s="16" t="n">
        <f aca="false">D6416*E6416*(1-F6416/100)</f>
        <v>2327.2</v>
      </c>
      <c r="K6416" s="16" t="n">
        <f aca="false">D6416*H6416</f>
        <v>1746.44</v>
      </c>
      <c r="L6416" s="16" t="n">
        <f aca="false">J6416-K6416</f>
        <v>580.76</v>
      </c>
    </row>
    <row r="6417" customFormat="false" ht="15" hidden="false" customHeight="false" outlineLevel="0" collapsed="false">
      <c r="A6417" s="12" t="n">
        <v>6416</v>
      </c>
      <c r="B6417" s="12" t="n">
        <v>3378</v>
      </c>
      <c r="C6417" s="12" t="n">
        <v>178</v>
      </c>
      <c r="D6417" s="12" t="n">
        <v>1</v>
      </c>
      <c r="E6417" s="16" t="n">
        <v>169</v>
      </c>
      <c r="F6417" s="12" t="n">
        <v>0</v>
      </c>
      <c r="G6417" s="12" t="str">
        <f aca="false">INDEX(Products!$C$2:$C$181,MATCH(C6417,Products!$A$2:$A$181,0))</f>
        <v>Books &amp; Stationery</v>
      </c>
      <c r="H6417" s="16" t="n">
        <f aca="false">INDEX(Products!$E$2:$E$181,MATCH(C6417,Products!$A$2:$A$181,0))</f>
        <v>114.66</v>
      </c>
      <c r="I6417" s="12" t="str">
        <f aca="false">INDEX(Orders!$G$2:$G$3525,MATCH(B6417,Orders!$A$2:$A$3525,0))</f>
        <v>Delivered</v>
      </c>
      <c r="J6417" s="16" t="n">
        <f aca="false">D6417*E6417*(1-F6417/100)</f>
        <v>169</v>
      </c>
      <c r="K6417" s="16" t="n">
        <f aca="false">D6417*H6417</f>
        <v>114.66</v>
      </c>
      <c r="L6417" s="16" t="n">
        <f aca="false">J6417-K6417</f>
        <v>54.34</v>
      </c>
    </row>
    <row r="6418" customFormat="false" ht="15" hidden="false" customHeight="false" outlineLevel="0" collapsed="false">
      <c r="A6418" s="12" t="n">
        <v>6417</v>
      </c>
      <c r="B6418" s="12" t="n">
        <v>3378</v>
      </c>
      <c r="C6418" s="12" t="n">
        <v>164</v>
      </c>
      <c r="D6418" s="12" t="n">
        <v>1</v>
      </c>
      <c r="E6418" s="16" t="n">
        <v>549</v>
      </c>
      <c r="F6418" s="12" t="n">
        <v>0</v>
      </c>
      <c r="G6418" s="12" t="str">
        <f aca="false">INDEX(Products!$C$2:$C$181,MATCH(C6418,Products!$A$2:$A$181,0))</f>
        <v>Books &amp; Stationery</v>
      </c>
      <c r="H6418" s="16" t="n">
        <f aca="false">INDEX(Products!$E$2:$E$181,MATCH(C6418,Products!$A$2:$A$181,0))</f>
        <v>369.12</v>
      </c>
      <c r="I6418" s="12" t="str">
        <f aca="false">INDEX(Orders!$G$2:$G$3525,MATCH(B6418,Orders!$A$2:$A$3525,0))</f>
        <v>Delivered</v>
      </c>
      <c r="J6418" s="16" t="n">
        <f aca="false">D6418*E6418*(1-F6418/100)</f>
        <v>549</v>
      </c>
      <c r="K6418" s="16" t="n">
        <f aca="false">D6418*H6418</f>
        <v>369.12</v>
      </c>
      <c r="L6418" s="16" t="n">
        <f aca="false">J6418-K6418</f>
        <v>179.88</v>
      </c>
    </row>
    <row r="6419" customFormat="false" ht="15" hidden="false" customHeight="false" outlineLevel="0" collapsed="false">
      <c r="A6419" s="12" t="n">
        <v>6418</v>
      </c>
      <c r="B6419" s="12" t="n">
        <v>3379</v>
      </c>
      <c r="C6419" s="12" t="n">
        <v>117</v>
      </c>
      <c r="D6419" s="12" t="n">
        <v>1</v>
      </c>
      <c r="E6419" s="16" t="n">
        <v>1109</v>
      </c>
      <c r="F6419" s="12" t="n">
        <v>0</v>
      </c>
      <c r="G6419" s="12" t="str">
        <f aca="false">INDEX(Products!$C$2:$C$181,MATCH(C6419,Products!$A$2:$A$181,0))</f>
        <v>Beauty</v>
      </c>
      <c r="H6419" s="16" t="n">
        <f aca="false">INDEX(Products!$E$2:$E$181,MATCH(C6419,Products!$A$2:$A$181,0))</f>
        <v>719.19</v>
      </c>
      <c r="I6419" s="12" t="str">
        <f aca="false">INDEX(Orders!$G$2:$G$3525,MATCH(B6419,Orders!$A$2:$A$3525,0))</f>
        <v>Delivered</v>
      </c>
      <c r="J6419" s="16" t="n">
        <f aca="false">D6419*E6419*(1-F6419/100)</f>
        <v>1109</v>
      </c>
      <c r="K6419" s="16" t="n">
        <f aca="false">D6419*H6419</f>
        <v>719.19</v>
      </c>
      <c r="L6419" s="16" t="n">
        <f aca="false">J6419-K6419</f>
        <v>389.81</v>
      </c>
    </row>
    <row r="6420" customFormat="false" ht="15" hidden="false" customHeight="false" outlineLevel="0" collapsed="false">
      <c r="A6420" s="12" t="n">
        <v>6419</v>
      </c>
      <c r="B6420" s="12" t="n">
        <v>3379</v>
      </c>
      <c r="C6420" s="12" t="n">
        <v>179</v>
      </c>
      <c r="D6420" s="12" t="n">
        <v>2</v>
      </c>
      <c r="E6420" s="16" t="n">
        <v>129</v>
      </c>
      <c r="F6420" s="12" t="n">
        <v>0</v>
      </c>
      <c r="G6420" s="12" t="str">
        <f aca="false">INDEX(Products!$C$2:$C$181,MATCH(C6420,Products!$A$2:$A$181,0))</f>
        <v>Books &amp; Stationery</v>
      </c>
      <c r="H6420" s="16" t="n">
        <f aca="false">INDEX(Products!$E$2:$E$181,MATCH(C6420,Products!$A$2:$A$181,0))</f>
        <v>86.06</v>
      </c>
      <c r="I6420" s="12" t="str">
        <f aca="false">INDEX(Orders!$G$2:$G$3525,MATCH(B6420,Orders!$A$2:$A$3525,0))</f>
        <v>Delivered</v>
      </c>
      <c r="J6420" s="16" t="n">
        <f aca="false">D6420*E6420*(1-F6420/100)</f>
        <v>258</v>
      </c>
      <c r="K6420" s="16" t="n">
        <f aca="false">D6420*H6420</f>
        <v>172.12</v>
      </c>
      <c r="L6420" s="16" t="n">
        <f aca="false">J6420-K6420</f>
        <v>85.88</v>
      </c>
    </row>
    <row r="6421" customFormat="false" ht="15" hidden="false" customHeight="false" outlineLevel="0" collapsed="false">
      <c r="A6421" s="12" t="n">
        <v>6420</v>
      </c>
      <c r="B6421" s="12" t="n">
        <v>3379</v>
      </c>
      <c r="C6421" s="12" t="n">
        <v>125</v>
      </c>
      <c r="D6421" s="12" t="n">
        <v>2</v>
      </c>
      <c r="E6421" s="16" t="n">
        <v>3869</v>
      </c>
      <c r="F6421" s="12" t="n">
        <v>0</v>
      </c>
      <c r="G6421" s="12" t="str">
        <f aca="false">INDEX(Products!$C$2:$C$181,MATCH(C6421,Products!$A$2:$A$181,0))</f>
        <v>Sports &amp; Fitness</v>
      </c>
      <c r="H6421" s="16" t="n">
        <f aca="false">INDEX(Products!$E$2:$E$181,MATCH(C6421,Products!$A$2:$A$181,0))</f>
        <v>2788.01</v>
      </c>
      <c r="I6421" s="12" t="str">
        <f aca="false">INDEX(Orders!$G$2:$G$3525,MATCH(B6421,Orders!$A$2:$A$3525,0))</f>
        <v>Delivered</v>
      </c>
      <c r="J6421" s="16" t="n">
        <f aca="false">D6421*E6421*(1-F6421/100)</f>
        <v>7738</v>
      </c>
      <c r="K6421" s="16" t="n">
        <f aca="false">D6421*H6421</f>
        <v>5576.02</v>
      </c>
      <c r="L6421" s="16" t="n">
        <f aca="false">J6421-K6421</f>
        <v>2161.98</v>
      </c>
    </row>
    <row r="6422" customFormat="false" ht="15" hidden="false" customHeight="false" outlineLevel="0" collapsed="false">
      <c r="A6422" s="12" t="n">
        <v>6421</v>
      </c>
      <c r="B6422" s="12" t="n">
        <v>3379</v>
      </c>
      <c r="C6422" s="12" t="n">
        <v>80</v>
      </c>
      <c r="D6422" s="12" t="n">
        <v>1</v>
      </c>
      <c r="E6422" s="16" t="n">
        <v>949</v>
      </c>
      <c r="F6422" s="12" t="n">
        <v>10</v>
      </c>
      <c r="G6422" s="12" t="str">
        <f aca="false">INDEX(Products!$C$2:$C$181,MATCH(C6422,Products!$A$2:$A$181,0))</f>
        <v>Fashion</v>
      </c>
      <c r="H6422" s="16" t="n">
        <f aca="false">INDEX(Products!$E$2:$E$181,MATCH(C6422,Products!$A$2:$A$181,0))</f>
        <v>660.17</v>
      </c>
      <c r="I6422" s="12" t="str">
        <f aca="false">INDEX(Orders!$G$2:$G$3525,MATCH(B6422,Orders!$A$2:$A$3525,0))</f>
        <v>Delivered</v>
      </c>
      <c r="J6422" s="16" t="n">
        <f aca="false">D6422*E6422*(1-F6422/100)</f>
        <v>854.1</v>
      </c>
      <c r="K6422" s="16" t="n">
        <f aca="false">D6422*H6422</f>
        <v>660.17</v>
      </c>
      <c r="L6422" s="16" t="n">
        <f aca="false">J6422-K6422</f>
        <v>193.93</v>
      </c>
    </row>
    <row r="6423" customFormat="false" ht="15" hidden="false" customHeight="false" outlineLevel="0" collapsed="false">
      <c r="A6423" s="12" t="n">
        <v>6422</v>
      </c>
      <c r="B6423" s="12" t="n">
        <v>3380</v>
      </c>
      <c r="C6423" s="12" t="n">
        <v>18</v>
      </c>
      <c r="D6423" s="12" t="n">
        <v>1</v>
      </c>
      <c r="E6423" s="16" t="n">
        <v>5829</v>
      </c>
      <c r="F6423" s="12" t="n">
        <v>0</v>
      </c>
      <c r="G6423" s="12" t="str">
        <f aca="false">INDEX(Products!$C$2:$C$181,MATCH(C6423,Products!$A$2:$A$181,0))</f>
        <v>Electronics</v>
      </c>
      <c r="H6423" s="16" t="n">
        <f aca="false">INDEX(Products!$E$2:$E$181,MATCH(C6423,Products!$A$2:$A$181,0))</f>
        <v>4148.38</v>
      </c>
      <c r="I6423" s="12" t="str">
        <f aca="false">INDEX(Orders!$G$2:$G$3525,MATCH(B6423,Orders!$A$2:$A$3525,0))</f>
        <v>Returned</v>
      </c>
      <c r="J6423" s="16" t="n">
        <f aca="false">D6423*E6423*(1-F6423/100)</f>
        <v>5829</v>
      </c>
      <c r="K6423" s="16" t="n">
        <f aca="false">D6423*H6423</f>
        <v>4148.38</v>
      </c>
      <c r="L6423" s="16" t="n">
        <f aca="false">J6423-K6423</f>
        <v>1680.62</v>
      </c>
    </row>
    <row r="6424" customFormat="false" ht="15" hidden="false" customHeight="false" outlineLevel="0" collapsed="false">
      <c r="A6424" s="12" t="n">
        <v>6423</v>
      </c>
      <c r="B6424" s="12" t="n">
        <v>3380</v>
      </c>
      <c r="C6424" s="12" t="n">
        <v>67</v>
      </c>
      <c r="D6424" s="12" t="n">
        <v>3</v>
      </c>
      <c r="E6424" s="16" t="n">
        <v>629</v>
      </c>
      <c r="F6424" s="12" t="n">
        <v>0</v>
      </c>
      <c r="G6424" s="12" t="str">
        <f aca="false">INDEX(Products!$C$2:$C$181,MATCH(C6424,Products!$A$2:$A$181,0))</f>
        <v>Fashion</v>
      </c>
      <c r="H6424" s="16" t="n">
        <f aca="false">INDEX(Products!$E$2:$E$181,MATCH(C6424,Products!$A$2:$A$181,0))</f>
        <v>388.42</v>
      </c>
      <c r="I6424" s="12" t="str">
        <f aca="false">INDEX(Orders!$G$2:$G$3525,MATCH(B6424,Orders!$A$2:$A$3525,0))</f>
        <v>Returned</v>
      </c>
      <c r="J6424" s="16" t="n">
        <f aca="false">D6424*E6424*(1-F6424/100)</f>
        <v>1887</v>
      </c>
      <c r="K6424" s="16" t="n">
        <f aca="false">D6424*H6424</f>
        <v>1165.26</v>
      </c>
      <c r="L6424" s="16" t="n">
        <f aca="false">J6424-K6424</f>
        <v>721.74</v>
      </c>
    </row>
    <row r="6425" customFormat="false" ht="15" hidden="false" customHeight="false" outlineLevel="0" collapsed="false">
      <c r="A6425" s="12" t="n">
        <v>6424</v>
      </c>
      <c r="B6425" s="12" t="n">
        <v>3381</v>
      </c>
      <c r="C6425" s="12" t="n">
        <v>160</v>
      </c>
      <c r="D6425" s="12" t="n">
        <v>1</v>
      </c>
      <c r="E6425" s="16" t="n">
        <v>229</v>
      </c>
      <c r="F6425" s="12" t="n">
        <v>15</v>
      </c>
      <c r="G6425" s="12" t="str">
        <f aca="false">INDEX(Products!$C$2:$C$181,MATCH(C6425,Products!$A$2:$A$181,0))</f>
        <v>Books &amp; Stationery</v>
      </c>
      <c r="H6425" s="16" t="n">
        <f aca="false">INDEX(Products!$E$2:$E$181,MATCH(C6425,Products!$A$2:$A$181,0))</f>
        <v>137.41</v>
      </c>
      <c r="I6425" s="12" t="str">
        <f aca="false">INDEX(Orders!$G$2:$G$3525,MATCH(B6425,Orders!$A$2:$A$3525,0))</f>
        <v>Returned</v>
      </c>
      <c r="J6425" s="16" t="n">
        <f aca="false">D6425*E6425*(1-F6425/100)</f>
        <v>194.65</v>
      </c>
      <c r="K6425" s="16" t="n">
        <f aca="false">D6425*H6425</f>
        <v>137.41</v>
      </c>
      <c r="L6425" s="16" t="n">
        <f aca="false">J6425-K6425</f>
        <v>57.24</v>
      </c>
    </row>
    <row r="6426" customFormat="false" ht="15" hidden="false" customHeight="false" outlineLevel="0" collapsed="false">
      <c r="A6426" s="12" t="n">
        <v>6425</v>
      </c>
      <c r="B6426" s="12" t="n">
        <v>3382</v>
      </c>
      <c r="C6426" s="12" t="n">
        <v>79</v>
      </c>
      <c r="D6426" s="12" t="n">
        <v>1</v>
      </c>
      <c r="E6426" s="16" t="n">
        <v>2119</v>
      </c>
      <c r="F6426" s="12" t="n">
        <v>15</v>
      </c>
      <c r="G6426" s="12" t="str">
        <f aca="false">INDEX(Products!$C$2:$C$181,MATCH(C6426,Products!$A$2:$A$181,0))</f>
        <v>Fashion</v>
      </c>
      <c r="H6426" s="16" t="n">
        <f aca="false">INDEX(Products!$E$2:$E$181,MATCH(C6426,Products!$A$2:$A$181,0))</f>
        <v>1488.22</v>
      </c>
      <c r="I6426" s="12" t="str">
        <f aca="false">INDEX(Orders!$G$2:$G$3525,MATCH(B6426,Orders!$A$2:$A$3525,0))</f>
        <v>Cancelled</v>
      </c>
      <c r="J6426" s="16" t="n">
        <f aca="false">D6426*E6426*(1-F6426/100)</f>
        <v>1801.15</v>
      </c>
      <c r="K6426" s="16" t="n">
        <f aca="false">D6426*H6426</f>
        <v>1488.22</v>
      </c>
      <c r="L6426" s="16" t="n">
        <f aca="false">J6426-K6426</f>
        <v>312.93</v>
      </c>
    </row>
    <row r="6427" customFormat="false" ht="15" hidden="false" customHeight="false" outlineLevel="0" collapsed="false">
      <c r="A6427" s="12" t="n">
        <v>6426</v>
      </c>
      <c r="B6427" s="12" t="n">
        <v>3382</v>
      </c>
      <c r="C6427" s="12" t="n">
        <v>164</v>
      </c>
      <c r="D6427" s="12" t="n">
        <v>1</v>
      </c>
      <c r="E6427" s="16" t="n">
        <v>549</v>
      </c>
      <c r="F6427" s="12" t="n">
        <v>0</v>
      </c>
      <c r="G6427" s="12" t="str">
        <f aca="false">INDEX(Products!$C$2:$C$181,MATCH(C6427,Products!$A$2:$A$181,0))</f>
        <v>Books &amp; Stationery</v>
      </c>
      <c r="H6427" s="16" t="n">
        <f aca="false">INDEX(Products!$E$2:$E$181,MATCH(C6427,Products!$A$2:$A$181,0))</f>
        <v>369.12</v>
      </c>
      <c r="I6427" s="12" t="str">
        <f aca="false">INDEX(Orders!$G$2:$G$3525,MATCH(B6427,Orders!$A$2:$A$3525,0))</f>
        <v>Cancelled</v>
      </c>
      <c r="J6427" s="16" t="n">
        <f aca="false">D6427*E6427*(1-F6427/100)</f>
        <v>549</v>
      </c>
      <c r="K6427" s="16" t="n">
        <f aca="false">D6427*H6427</f>
        <v>369.12</v>
      </c>
      <c r="L6427" s="16" t="n">
        <f aca="false">J6427-K6427</f>
        <v>179.88</v>
      </c>
    </row>
    <row r="6428" customFormat="false" ht="15" hidden="false" customHeight="false" outlineLevel="0" collapsed="false">
      <c r="A6428" s="12" t="n">
        <v>6427</v>
      </c>
      <c r="B6428" s="12" t="n">
        <v>3382</v>
      </c>
      <c r="C6428" s="12" t="n">
        <v>75</v>
      </c>
      <c r="D6428" s="12" t="n">
        <v>1</v>
      </c>
      <c r="E6428" s="16" t="n">
        <v>449</v>
      </c>
      <c r="F6428" s="12" t="n">
        <v>5</v>
      </c>
      <c r="G6428" s="12" t="str">
        <f aca="false">INDEX(Products!$C$2:$C$181,MATCH(C6428,Products!$A$2:$A$181,0))</f>
        <v>Fashion</v>
      </c>
      <c r="H6428" s="16" t="n">
        <f aca="false">INDEX(Products!$E$2:$E$181,MATCH(C6428,Products!$A$2:$A$181,0))</f>
        <v>271.97</v>
      </c>
      <c r="I6428" s="12" t="str">
        <f aca="false">INDEX(Orders!$G$2:$G$3525,MATCH(B6428,Orders!$A$2:$A$3525,0))</f>
        <v>Cancelled</v>
      </c>
      <c r="J6428" s="16" t="n">
        <f aca="false">D6428*E6428*(1-F6428/100)</f>
        <v>426.55</v>
      </c>
      <c r="K6428" s="16" t="n">
        <f aca="false">D6428*H6428</f>
        <v>271.97</v>
      </c>
      <c r="L6428" s="16" t="n">
        <f aca="false">J6428-K6428</f>
        <v>154.58</v>
      </c>
    </row>
    <row r="6429" customFormat="false" ht="15" hidden="false" customHeight="false" outlineLevel="0" collapsed="false">
      <c r="A6429" s="12" t="n">
        <v>6428</v>
      </c>
      <c r="B6429" s="12" t="n">
        <v>3382</v>
      </c>
      <c r="C6429" s="12" t="n">
        <v>61</v>
      </c>
      <c r="D6429" s="12" t="n">
        <v>1</v>
      </c>
      <c r="E6429" s="16" t="n">
        <v>2489</v>
      </c>
      <c r="F6429" s="12" t="n">
        <v>0</v>
      </c>
      <c r="G6429" s="12" t="str">
        <f aca="false">INDEX(Products!$C$2:$C$181,MATCH(C6429,Products!$A$2:$A$181,0))</f>
        <v>Fashion</v>
      </c>
      <c r="H6429" s="16" t="n">
        <f aca="false">INDEX(Products!$E$2:$E$181,MATCH(C6429,Products!$A$2:$A$181,0))</f>
        <v>1815.02</v>
      </c>
      <c r="I6429" s="12" t="str">
        <f aca="false">INDEX(Orders!$G$2:$G$3525,MATCH(B6429,Orders!$A$2:$A$3525,0))</f>
        <v>Cancelled</v>
      </c>
      <c r="J6429" s="16" t="n">
        <f aca="false">D6429*E6429*(1-F6429/100)</f>
        <v>2489</v>
      </c>
      <c r="K6429" s="16" t="n">
        <f aca="false">D6429*H6429</f>
        <v>1815.02</v>
      </c>
      <c r="L6429" s="16" t="n">
        <f aca="false">J6429-K6429</f>
        <v>673.98</v>
      </c>
    </row>
    <row r="6430" customFormat="false" ht="15" hidden="false" customHeight="false" outlineLevel="0" collapsed="false">
      <c r="A6430" s="12" t="n">
        <v>6429</v>
      </c>
      <c r="B6430" s="12" t="n">
        <v>3383</v>
      </c>
      <c r="C6430" s="12" t="n">
        <v>141</v>
      </c>
      <c r="D6430" s="12" t="n">
        <v>1</v>
      </c>
      <c r="E6430" s="16" t="n">
        <v>3599</v>
      </c>
      <c r="F6430" s="12" t="n">
        <v>5</v>
      </c>
      <c r="G6430" s="12" t="str">
        <f aca="false">INDEX(Products!$C$2:$C$181,MATCH(C6430,Products!$A$2:$A$181,0))</f>
        <v>Sports &amp; Fitness</v>
      </c>
      <c r="H6430" s="16" t="n">
        <f aca="false">INDEX(Products!$E$2:$E$181,MATCH(C6430,Products!$A$2:$A$181,0))</f>
        <v>2222.74</v>
      </c>
      <c r="I6430" s="12" t="str">
        <f aca="false">INDEX(Orders!$G$2:$G$3525,MATCH(B6430,Orders!$A$2:$A$3525,0))</f>
        <v>Delivered</v>
      </c>
      <c r="J6430" s="16" t="n">
        <f aca="false">D6430*E6430*(1-F6430/100)</f>
        <v>3419.05</v>
      </c>
      <c r="K6430" s="16" t="n">
        <f aca="false">D6430*H6430</f>
        <v>2222.74</v>
      </c>
      <c r="L6430" s="16" t="n">
        <f aca="false">J6430-K6430</f>
        <v>1196.31</v>
      </c>
    </row>
    <row r="6431" customFormat="false" ht="15" hidden="false" customHeight="false" outlineLevel="0" collapsed="false">
      <c r="A6431" s="12" t="n">
        <v>6430</v>
      </c>
      <c r="B6431" s="12" t="n">
        <v>3383</v>
      </c>
      <c r="C6431" s="12" t="n">
        <v>159</v>
      </c>
      <c r="D6431" s="12" t="n">
        <v>1</v>
      </c>
      <c r="E6431" s="16" t="n">
        <v>439</v>
      </c>
      <c r="F6431" s="12" t="n">
        <v>0</v>
      </c>
      <c r="G6431" s="12" t="str">
        <f aca="false">INDEX(Products!$C$2:$C$181,MATCH(C6431,Products!$A$2:$A$181,0))</f>
        <v>Books &amp; Stationery</v>
      </c>
      <c r="H6431" s="16" t="n">
        <f aca="false">INDEX(Products!$E$2:$E$181,MATCH(C6431,Products!$A$2:$A$181,0))</f>
        <v>256.67</v>
      </c>
      <c r="I6431" s="12" t="str">
        <f aca="false">INDEX(Orders!$G$2:$G$3525,MATCH(B6431,Orders!$A$2:$A$3525,0))</f>
        <v>Delivered</v>
      </c>
      <c r="J6431" s="16" t="n">
        <f aca="false">D6431*E6431*(1-F6431/100)</f>
        <v>439</v>
      </c>
      <c r="K6431" s="16" t="n">
        <f aca="false">D6431*H6431</f>
        <v>256.67</v>
      </c>
      <c r="L6431" s="16" t="n">
        <f aca="false">J6431-K6431</f>
        <v>182.33</v>
      </c>
    </row>
    <row r="6432" customFormat="false" ht="15" hidden="false" customHeight="false" outlineLevel="0" collapsed="false">
      <c r="A6432" s="12" t="n">
        <v>6431</v>
      </c>
      <c r="B6432" s="12" t="n">
        <v>3384</v>
      </c>
      <c r="C6432" s="12" t="n">
        <v>173</v>
      </c>
      <c r="D6432" s="12" t="n">
        <v>1</v>
      </c>
      <c r="E6432" s="16" t="n">
        <v>429</v>
      </c>
      <c r="F6432" s="12" t="n">
        <v>15</v>
      </c>
      <c r="G6432" s="12" t="str">
        <f aca="false">INDEX(Products!$C$2:$C$181,MATCH(C6432,Products!$A$2:$A$181,0))</f>
        <v>Books &amp; Stationery</v>
      </c>
      <c r="H6432" s="16" t="n">
        <f aca="false">INDEX(Products!$E$2:$E$181,MATCH(C6432,Products!$A$2:$A$181,0))</f>
        <v>288.79</v>
      </c>
      <c r="I6432" s="12" t="str">
        <f aca="false">INDEX(Orders!$G$2:$G$3525,MATCH(B6432,Orders!$A$2:$A$3525,0))</f>
        <v>Delivered</v>
      </c>
      <c r="J6432" s="16" t="n">
        <f aca="false">D6432*E6432*(1-F6432/100)</f>
        <v>364.65</v>
      </c>
      <c r="K6432" s="16" t="n">
        <f aca="false">D6432*H6432</f>
        <v>288.79</v>
      </c>
      <c r="L6432" s="16" t="n">
        <f aca="false">J6432-K6432</f>
        <v>75.86</v>
      </c>
    </row>
    <row r="6433" customFormat="false" ht="15" hidden="false" customHeight="false" outlineLevel="0" collapsed="false">
      <c r="A6433" s="12" t="n">
        <v>6432</v>
      </c>
      <c r="B6433" s="12" t="n">
        <v>3384</v>
      </c>
      <c r="C6433" s="12" t="n">
        <v>51</v>
      </c>
      <c r="D6433" s="12" t="n">
        <v>1</v>
      </c>
      <c r="E6433" s="16" t="n">
        <v>549</v>
      </c>
      <c r="F6433" s="12" t="n">
        <v>0</v>
      </c>
      <c r="G6433" s="12" t="str">
        <f aca="false">INDEX(Products!$C$2:$C$181,MATCH(C6433,Products!$A$2:$A$181,0))</f>
        <v>Home &amp; Kitchen</v>
      </c>
      <c r="H6433" s="16" t="n">
        <f aca="false">INDEX(Products!$E$2:$E$181,MATCH(C6433,Products!$A$2:$A$181,0))</f>
        <v>371.83</v>
      </c>
      <c r="I6433" s="12" t="str">
        <f aca="false">INDEX(Orders!$G$2:$G$3525,MATCH(B6433,Orders!$A$2:$A$3525,0))</f>
        <v>Delivered</v>
      </c>
      <c r="J6433" s="16" t="n">
        <f aca="false">D6433*E6433*(1-F6433/100)</f>
        <v>549</v>
      </c>
      <c r="K6433" s="16" t="n">
        <f aca="false">D6433*H6433</f>
        <v>371.83</v>
      </c>
      <c r="L6433" s="16" t="n">
        <f aca="false">J6433-K6433</f>
        <v>177.17</v>
      </c>
    </row>
    <row r="6434" customFormat="false" ht="15" hidden="false" customHeight="false" outlineLevel="0" collapsed="false">
      <c r="A6434" s="12" t="n">
        <v>6433</v>
      </c>
      <c r="B6434" s="12" t="n">
        <v>3384</v>
      </c>
      <c r="C6434" s="12" t="n">
        <v>158</v>
      </c>
      <c r="D6434" s="12" t="n">
        <v>1</v>
      </c>
      <c r="E6434" s="16" t="n">
        <v>779</v>
      </c>
      <c r="F6434" s="12" t="n">
        <v>0</v>
      </c>
      <c r="G6434" s="12" t="str">
        <f aca="false">INDEX(Products!$C$2:$C$181,MATCH(C6434,Products!$A$2:$A$181,0))</f>
        <v>Books &amp; Stationery</v>
      </c>
      <c r="H6434" s="16" t="n">
        <f aca="false">INDEX(Products!$E$2:$E$181,MATCH(C6434,Products!$A$2:$A$181,0))</f>
        <v>536.88</v>
      </c>
      <c r="I6434" s="12" t="str">
        <f aca="false">INDEX(Orders!$G$2:$G$3525,MATCH(B6434,Orders!$A$2:$A$3525,0))</f>
        <v>Delivered</v>
      </c>
      <c r="J6434" s="16" t="n">
        <f aca="false">D6434*E6434*(1-F6434/100)</f>
        <v>779</v>
      </c>
      <c r="K6434" s="16" t="n">
        <f aca="false">D6434*H6434</f>
        <v>536.88</v>
      </c>
      <c r="L6434" s="16" t="n">
        <f aca="false">J6434-K6434</f>
        <v>242.12</v>
      </c>
    </row>
    <row r="6435" customFormat="false" ht="15" hidden="false" customHeight="false" outlineLevel="0" collapsed="false">
      <c r="A6435" s="12" t="n">
        <v>6434</v>
      </c>
      <c r="B6435" s="12" t="n">
        <v>3385</v>
      </c>
      <c r="C6435" s="12" t="n">
        <v>113</v>
      </c>
      <c r="D6435" s="12" t="n">
        <v>1</v>
      </c>
      <c r="E6435" s="16" t="n">
        <v>599</v>
      </c>
      <c r="F6435" s="12" t="n">
        <v>0</v>
      </c>
      <c r="G6435" s="12" t="str">
        <f aca="false">INDEX(Products!$C$2:$C$181,MATCH(C6435,Products!$A$2:$A$181,0))</f>
        <v>Beauty</v>
      </c>
      <c r="H6435" s="16" t="n">
        <f aca="false">INDEX(Products!$E$2:$E$181,MATCH(C6435,Products!$A$2:$A$181,0))</f>
        <v>358.68</v>
      </c>
      <c r="I6435" s="12" t="str">
        <f aca="false">INDEX(Orders!$G$2:$G$3525,MATCH(B6435,Orders!$A$2:$A$3525,0))</f>
        <v>Delivered</v>
      </c>
      <c r="J6435" s="16" t="n">
        <f aca="false">D6435*E6435*(1-F6435/100)</f>
        <v>599</v>
      </c>
      <c r="K6435" s="16" t="n">
        <f aca="false">D6435*H6435</f>
        <v>358.68</v>
      </c>
      <c r="L6435" s="16" t="n">
        <f aca="false">J6435-K6435</f>
        <v>240.32</v>
      </c>
    </row>
    <row r="6436" customFormat="false" ht="15" hidden="false" customHeight="false" outlineLevel="0" collapsed="false">
      <c r="A6436" s="12" t="n">
        <v>6435</v>
      </c>
      <c r="B6436" s="12" t="n">
        <v>3386</v>
      </c>
      <c r="C6436" s="12" t="n">
        <v>16</v>
      </c>
      <c r="D6436" s="12" t="n">
        <v>3</v>
      </c>
      <c r="E6436" s="16" t="n">
        <v>3969</v>
      </c>
      <c r="F6436" s="12" t="n">
        <v>0</v>
      </c>
      <c r="G6436" s="12" t="str">
        <f aca="false">INDEX(Products!$C$2:$C$181,MATCH(C6436,Products!$A$2:$A$181,0))</f>
        <v>Electronics</v>
      </c>
      <c r="H6436" s="16" t="n">
        <f aca="false">INDEX(Products!$E$2:$E$181,MATCH(C6436,Products!$A$2:$A$181,0))</f>
        <v>2318.31</v>
      </c>
      <c r="I6436" s="12" t="str">
        <f aca="false">INDEX(Orders!$G$2:$G$3525,MATCH(B6436,Orders!$A$2:$A$3525,0))</f>
        <v>Delivered</v>
      </c>
      <c r="J6436" s="16" t="n">
        <f aca="false">D6436*E6436*(1-F6436/100)</f>
        <v>11907</v>
      </c>
      <c r="K6436" s="16" t="n">
        <f aca="false">D6436*H6436</f>
        <v>6954.93</v>
      </c>
      <c r="L6436" s="16" t="n">
        <f aca="false">J6436-K6436</f>
        <v>4952.07</v>
      </c>
    </row>
    <row r="6437" customFormat="false" ht="15" hidden="false" customHeight="false" outlineLevel="0" collapsed="false">
      <c r="A6437" s="12" t="n">
        <v>6436</v>
      </c>
      <c r="B6437" s="12" t="n">
        <v>3386</v>
      </c>
      <c r="C6437" s="12" t="n">
        <v>35</v>
      </c>
      <c r="D6437" s="12" t="n">
        <v>1</v>
      </c>
      <c r="E6437" s="16" t="n">
        <v>749</v>
      </c>
      <c r="F6437" s="12" t="n">
        <v>20</v>
      </c>
      <c r="G6437" s="12" t="str">
        <f aca="false">INDEX(Products!$C$2:$C$181,MATCH(C6437,Products!$A$2:$A$181,0))</f>
        <v>Home &amp; Kitchen</v>
      </c>
      <c r="H6437" s="16" t="n">
        <f aca="false">INDEX(Products!$E$2:$E$181,MATCH(C6437,Products!$A$2:$A$181,0))</f>
        <v>559.79</v>
      </c>
      <c r="I6437" s="12" t="str">
        <f aca="false">INDEX(Orders!$G$2:$G$3525,MATCH(B6437,Orders!$A$2:$A$3525,0))</f>
        <v>Delivered</v>
      </c>
      <c r="J6437" s="16" t="n">
        <f aca="false">D6437*E6437*(1-F6437/100)</f>
        <v>599.2</v>
      </c>
      <c r="K6437" s="16" t="n">
        <f aca="false">D6437*H6437</f>
        <v>559.79</v>
      </c>
      <c r="L6437" s="16" t="n">
        <f aca="false">J6437-K6437</f>
        <v>39.4100000000001</v>
      </c>
    </row>
    <row r="6438" customFormat="false" ht="15" hidden="false" customHeight="false" outlineLevel="0" collapsed="false">
      <c r="A6438" s="12" t="n">
        <v>6437</v>
      </c>
      <c r="B6438" s="12" t="n">
        <v>3386</v>
      </c>
      <c r="C6438" s="12" t="n">
        <v>7</v>
      </c>
      <c r="D6438" s="12" t="n">
        <v>2</v>
      </c>
      <c r="E6438" s="16" t="n">
        <v>5139</v>
      </c>
      <c r="F6438" s="12" t="n">
        <v>10</v>
      </c>
      <c r="G6438" s="12" t="str">
        <f aca="false">INDEX(Products!$C$2:$C$181,MATCH(C6438,Products!$A$2:$A$181,0))</f>
        <v>Electronics</v>
      </c>
      <c r="H6438" s="16" t="n">
        <f aca="false">INDEX(Products!$E$2:$E$181,MATCH(C6438,Products!$A$2:$A$181,0))</f>
        <v>3044.69</v>
      </c>
      <c r="I6438" s="12" t="str">
        <f aca="false">INDEX(Orders!$G$2:$G$3525,MATCH(B6438,Orders!$A$2:$A$3525,0))</f>
        <v>Delivered</v>
      </c>
      <c r="J6438" s="16" t="n">
        <f aca="false">D6438*E6438*(1-F6438/100)</f>
        <v>9250.2</v>
      </c>
      <c r="K6438" s="16" t="n">
        <f aca="false">D6438*H6438</f>
        <v>6089.38</v>
      </c>
      <c r="L6438" s="16" t="n">
        <f aca="false">J6438-K6438</f>
        <v>3160.82</v>
      </c>
    </row>
    <row r="6439" customFormat="false" ht="15" hidden="false" customHeight="false" outlineLevel="0" collapsed="false">
      <c r="A6439" s="12" t="n">
        <v>6438</v>
      </c>
      <c r="B6439" s="12" t="n">
        <v>3386</v>
      </c>
      <c r="C6439" s="12" t="n">
        <v>75</v>
      </c>
      <c r="D6439" s="12" t="n">
        <v>1</v>
      </c>
      <c r="E6439" s="16" t="n">
        <v>449</v>
      </c>
      <c r="F6439" s="12" t="n">
        <v>0</v>
      </c>
      <c r="G6439" s="12" t="str">
        <f aca="false">INDEX(Products!$C$2:$C$181,MATCH(C6439,Products!$A$2:$A$181,0))</f>
        <v>Fashion</v>
      </c>
      <c r="H6439" s="16" t="n">
        <f aca="false">INDEX(Products!$E$2:$E$181,MATCH(C6439,Products!$A$2:$A$181,0))</f>
        <v>271.97</v>
      </c>
      <c r="I6439" s="12" t="str">
        <f aca="false">INDEX(Orders!$G$2:$G$3525,MATCH(B6439,Orders!$A$2:$A$3525,0))</f>
        <v>Delivered</v>
      </c>
      <c r="J6439" s="16" t="n">
        <f aca="false">D6439*E6439*(1-F6439/100)</f>
        <v>449</v>
      </c>
      <c r="K6439" s="16" t="n">
        <f aca="false">D6439*H6439</f>
        <v>271.97</v>
      </c>
      <c r="L6439" s="16" t="n">
        <f aca="false">J6439-K6439</f>
        <v>177.03</v>
      </c>
    </row>
    <row r="6440" customFormat="false" ht="15" hidden="false" customHeight="false" outlineLevel="0" collapsed="false">
      <c r="A6440" s="12" t="n">
        <v>6439</v>
      </c>
      <c r="B6440" s="12" t="n">
        <v>3387</v>
      </c>
      <c r="C6440" s="12" t="n">
        <v>34</v>
      </c>
      <c r="D6440" s="12" t="n">
        <v>1</v>
      </c>
      <c r="E6440" s="16" t="n">
        <v>1059</v>
      </c>
      <c r="F6440" s="12" t="n">
        <v>5</v>
      </c>
      <c r="G6440" s="12" t="str">
        <f aca="false">INDEX(Products!$C$2:$C$181,MATCH(C6440,Products!$A$2:$A$181,0))</f>
        <v>Home &amp; Kitchen</v>
      </c>
      <c r="H6440" s="16" t="n">
        <f aca="false">INDEX(Products!$E$2:$E$181,MATCH(C6440,Products!$A$2:$A$181,0))</f>
        <v>752.36</v>
      </c>
      <c r="I6440" s="12" t="str">
        <f aca="false">INDEX(Orders!$G$2:$G$3525,MATCH(B6440,Orders!$A$2:$A$3525,0))</f>
        <v>Returned</v>
      </c>
      <c r="J6440" s="16" t="n">
        <f aca="false">D6440*E6440*(1-F6440/100)</f>
        <v>1006.05</v>
      </c>
      <c r="K6440" s="16" t="n">
        <f aca="false">D6440*H6440</f>
        <v>752.36</v>
      </c>
      <c r="L6440" s="16" t="n">
        <f aca="false">J6440-K6440</f>
        <v>253.69</v>
      </c>
    </row>
    <row r="6441" customFormat="false" ht="15" hidden="false" customHeight="false" outlineLevel="0" collapsed="false">
      <c r="A6441" s="12" t="n">
        <v>6440</v>
      </c>
      <c r="B6441" s="12" t="n">
        <v>3388</v>
      </c>
      <c r="C6441" s="12" t="n">
        <v>128</v>
      </c>
      <c r="D6441" s="12" t="n">
        <v>1</v>
      </c>
      <c r="E6441" s="16" t="n">
        <v>899</v>
      </c>
      <c r="F6441" s="12" t="n">
        <v>15</v>
      </c>
      <c r="G6441" s="12" t="str">
        <f aca="false">INDEX(Products!$C$2:$C$181,MATCH(C6441,Products!$A$2:$A$181,0))</f>
        <v>Sports &amp; Fitness</v>
      </c>
      <c r="H6441" s="16" t="n">
        <f aca="false">INDEX(Products!$E$2:$E$181,MATCH(C6441,Products!$A$2:$A$181,0))</f>
        <v>594.56</v>
      </c>
      <c r="I6441" s="12" t="str">
        <f aca="false">INDEX(Orders!$G$2:$G$3525,MATCH(B6441,Orders!$A$2:$A$3525,0))</f>
        <v>Delivered</v>
      </c>
      <c r="J6441" s="16" t="n">
        <f aca="false">D6441*E6441*(1-F6441/100)</f>
        <v>764.15</v>
      </c>
      <c r="K6441" s="16" t="n">
        <f aca="false">D6441*H6441</f>
        <v>594.56</v>
      </c>
      <c r="L6441" s="16" t="n">
        <f aca="false">J6441-K6441</f>
        <v>169.59</v>
      </c>
    </row>
    <row r="6442" customFormat="false" ht="15" hidden="false" customHeight="false" outlineLevel="0" collapsed="false">
      <c r="A6442" s="12" t="n">
        <v>6441</v>
      </c>
      <c r="B6442" s="12" t="n">
        <v>3388</v>
      </c>
      <c r="C6442" s="12" t="n">
        <v>112</v>
      </c>
      <c r="D6442" s="12" t="n">
        <v>1</v>
      </c>
      <c r="E6442" s="16" t="n">
        <v>309</v>
      </c>
      <c r="F6442" s="12" t="n">
        <v>0</v>
      </c>
      <c r="G6442" s="12" t="str">
        <f aca="false">INDEX(Products!$C$2:$C$181,MATCH(C6442,Products!$A$2:$A$181,0))</f>
        <v>Beauty</v>
      </c>
      <c r="H6442" s="16" t="n">
        <f aca="false">INDEX(Products!$E$2:$E$181,MATCH(C6442,Products!$A$2:$A$181,0))</f>
        <v>192.67</v>
      </c>
      <c r="I6442" s="12" t="str">
        <f aca="false">INDEX(Orders!$G$2:$G$3525,MATCH(B6442,Orders!$A$2:$A$3525,0))</f>
        <v>Delivered</v>
      </c>
      <c r="J6442" s="16" t="n">
        <f aca="false">D6442*E6442*(1-F6442/100)</f>
        <v>309</v>
      </c>
      <c r="K6442" s="16" t="n">
        <f aca="false">D6442*H6442</f>
        <v>192.67</v>
      </c>
      <c r="L6442" s="16" t="n">
        <f aca="false">J6442-K6442</f>
        <v>116.33</v>
      </c>
    </row>
    <row r="6443" customFormat="false" ht="15" hidden="false" customHeight="false" outlineLevel="0" collapsed="false">
      <c r="A6443" s="12" t="n">
        <v>6442</v>
      </c>
      <c r="B6443" s="12" t="n">
        <v>3389</v>
      </c>
      <c r="C6443" s="12" t="n">
        <v>7</v>
      </c>
      <c r="D6443" s="12" t="n">
        <v>1</v>
      </c>
      <c r="E6443" s="16" t="n">
        <v>5139</v>
      </c>
      <c r="F6443" s="12" t="n">
        <v>5</v>
      </c>
      <c r="G6443" s="12" t="str">
        <f aca="false">INDEX(Products!$C$2:$C$181,MATCH(C6443,Products!$A$2:$A$181,0))</f>
        <v>Electronics</v>
      </c>
      <c r="H6443" s="16" t="n">
        <f aca="false">INDEX(Products!$E$2:$E$181,MATCH(C6443,Products!$A$2:$A$181,0))</f>
        <v>3044.69</v>
      </c>
      <c r="I6443" s="12" t="str">
        <f aca="false">INDEX(Orders!$G$2:$G$3525,MATCH(B6443,Orders!$A$2:$A$3525,0))</f>
        <v>Returned</v>
      </c>
      <c r="J6443" s="16" t="n">
        <f aca="false">D6443*E6443*(1-F6443/100)</f>
        <v>4882.05</v>
      </c>
      <c r="K6443" s="16" t="n">
        <f aca="false">D6443*H6443</f>
        <v>3044.69</v>
      </c>
      <c r="L6443" s="16" t="n">
        <f aca="false">J6443-K6443</f>
        <v>1837.36</v>
      </c>
    </row>
    <row r="6444" customFormat="false" ht="15" hidden="false" customHeight="false" outlineLevel="0" collapsed="false">
      <c r="A6444" s="12" t="n">
        <v>6443</v>
      </c>
      <c r="B6444" s="12" t="n">
        <v>3390</v>
      </c>
      <c r="C6444" s="12" t="n">
        <v>54</v>
      </c>
      <c r="D6444" s="12" t="n">
        <v>1</v>
      </c>
      <c r="E6444" s="16" t="n">
        <v>2299</v>
      </c>
      <c r="F6444" s="12" t="n">
        <v>0</v>
      </c>
      <c r="G6444" s="12" t="str">
        <f aca="false">INDEX(Products!$C$2:$C$181,MATCH(C6444,Products!$A$2:$A$181,0))</f>
        <v>Home &amp; Kitchen</v>
      </c>
      <c r="H6444" s="16" t="n">
        <f aca="false">INDEX(Products!$E$2:$E$181,MATCH(C6444,Products!$A$2:$A$181,0))</f>
        <v>1611.85</v>
      </c>
      <c r="I6444" s="12" t="str">
        <f aca="false">INDEX(Orders!$G$2:$G$3525,MATCH(B6444,Orders!$A$2:$A$3525,0))</f>
        <v>Delivered</v>
      </c>
      <c r="J6444" s="16" t="n">
        <f aca="false">D6444*E6444*(1-F6444/100)</f>
        <v>2299</v>
      </c>
      <c r="K6444" s="16" t="n">
        <f aca="false">D6444*H6444</f>
        <v>1611.85</v>
      </c>
      <c r="L6444" s="16" t="n">
        <f aca="false">J6444-K6444</f>
        <v>687.15</v>
      </c>
    </row>
    <row r="6445" customFormat="false" ht="15" hidden="false" customHeight="false" outlineLevel="0" collapsed="false">
      <c r="A6445" s="12" t="n">
        <v>6444</v>
      </c>
      <c r="B6445" s="12" t="n">
        <v>3391</v>
      </c>
      <c r="C6445" s="12" t="n">
        <v>69</v>
      </c>
      <c r="D6445" s="12" t="n">
        <v>1</v>
      </c>
      <c r="E6445" s="16" t="n">
        <v>1709</v>
      </c>
      <c r="F6445" s="12" t="n">
        <v>10</v>
      </c>
      <c r="G6445" s="12" t="str">
        <f aca="false">INDEX(Products!$C$2:$C$181,MATCH(C6445,Products!$A$2:$A$181,0))</f>
        <v>Fashion</v>
      </c>
      <c r="H6445" s="16" t="n">
        <f aca="false">INDEX(Products!$E$2:$E$181,MATCH(C6445,Products!$A$2:$A$181,0))</f>
        <v>1180.24</v>
      </c>
      <c r="I6445" s="12" t="str">
        <f aca="false">INDEX(Orders!$G$2:$G$3525,MATCH(B6445,Orders!$A$2:$A$3525,0))</f>
        <v>Returned</v>
      </c>
      <c r="J6445" s="16" t="n">
        <f aca="false">D6445*E6445*(1-F6445/100)</f>
        <v>1538.1</v>
      </c>
      <c r="K6445" s="16" t="n">
        <f aca="false">D6445*H6445</f>
        <v>1180.24</v>
      </c>
      <c r="L6445" s="16" t="n">
        <f aca="false">J6445-K6445</f>
        <v>357.86</v>
      </c>
    </row>
    <row r="6446" customFormat="false" ht="15" hidden="false" customHeight="false" outlineLevel="0" collapsed="false">
      <c r="A6446" s="12" t="n">
        <v>6445</v>
      </c>
      <c r="B6446" s="12" t="n">
        <v>3392</v>
      </c>
      <c r="C6446" s="12" t="n">
        <v>18</v>
      </c>
      <c r="D6446" s="12" t="n">
        <v>1</v>
      </c>
      <c r="E6446" s="16" t="n">
        <v>5829</v>
      </c>
      <c r="F6446" s="12" t="n">
        <v>0</v>
      </c>
      <c r="G6446" s="12" t="str">
        <f aca="false">INDEX(Products!$C$2:$C$181,MATCH(C6446,Products!$A$2:$A$181,0))</f>
        <v>Electronics</v>
      </c>
      <c r="H6446" s="16" t="n">
        <f aca="false">INDEX(Products!$E$2:$E$181,MATCH(C6446,Products!$A$2:$A$181,0))</f>
        <v>4148.38</v>
      </c>
      <c r="I6446" s="12" t="str">
        <f aca="false">INDEX(Orders!$G$2:$G$3525,MATCH(B6446,Orders!$A$2:$A$3525,0))</f>
        <v>Returned</v>
      </c>
      <c r="J6446" s="16" t="n">
        <f aca="false">D6446*E6446*(1-F6446/100)</f>
        <v>5829</v>
      </c>
      <c r="K6446" s="16" t="n">
        <f aca="false">D6446*H6446</f>
        <v>4148.38</v>
      </c>
      <c r="L6446" s="16" t="n">
        <f aca="false">J6446-K6446</f>
        <v>1680.62</v>
      </c>
    </row>
    <row r="6447" customFormat="false" ht="15" hidden="false" customHeight="false" outlineLevel="0" collapsed="false">
      <c r="A6447" s="12" t="n">
        <v>6446</v>
      </c>
      <c r="B6447" s="12" t="n">
        <v>3392</v>
      </c>
      <c r="C6447" s="12" t="n">
        <v>23</v>
      </c>
      <c r="D6447" s="12" t="n">
        <v>1</v>
      </c>
      <c r="E6447" s="16" t="n">
        <v>2159</v>
      </c>
      <c r="F6447" s="12" t="n">
        <v>5</v>
      </c>
      <c r="G6447" s="12" t="str">
        <f aca="false">INDEX(Products!$C$2:$C$181,MATCH(C6447,Products!$A$2:$A$181,0))</f>
        <v>Electronics</v>
      </c>
      <c r="H6447" s="16" t="n">
        <f aca="false">INDEX(Products!$E$2:$E$181,MATCH(C6447,Products!$A$2:$A$181,0))</f>
        <v>1473.53</v>
      </c>
      <c r="I6447" s="12" t="str">
        <f aca="false">INDEX(Orders!$G$2:$G$3525,MATCH(B6447,Orders!$A$2:$A$3525,0))</f>
        <v>Returned</v>
      </c>
      <c r="J6447" s="16" t="n">
        <f aca="false">D6447*E6447*(1-F6447/100)</f>
        <v>2051.05</v>
      </c>
      <c r="K6447" s="16" t="n">
        <f aca="false">D6447*H6447</f>
        <v>1473.53</v>
      </c>
      <c r="L6447" s="16" t="n">
        <f aca="false">J6447-K6447</f>
        <v>577.52</v>
      </c>
    </row>
    <row r="6448" customFormat="false" ht="15" hidden="false" customHeight="false" outlineLevel="0" collapsed="false">
      <c r="A6448" s="12" t="n">
        <v>6447</v>
      </c>
      <c r="B6448" s="12" t="n">
        <v>3393</v>
      </c>
      <c r="C6448" s="12" t="n">
        <v>86</v>
      </c>
      <c r="D6448" s="12" t="n">
        <v>1</v>
      </c>
      <c r="E6448" s="16" t="n">
        <v>2139</v>
      </c>
      <c r="F6448" s="12" t="n">
        <v>5</v>
      </c>
      <c r="G6448" s="12" t="str">
        <f aca="false">INDEX(Products!$C$2:$C$181,MATCH(C6448,Products!$A$2:$A$181,0))</f>
        <v>Fashion</v>
      </c>
      <c r="H6448" s="16" t="n">
        <f aca="false">INDEX(Products!$E$2:$E$181,MATCH(C6448,Products!$A$2:$A$181,0))</f>
        <v>1183.55</v>
      </c>
      <c r="I6448" s="12" t="str">
        <f aca="false">INDEX(Orders!$G$2:$G$3525,MATCH(B6448,Orders!$A$2:$A$3525,0))</f>
        <v>Delivered</v>
      </c>
      <c r="J6448" s="16" t="n">
        <f aca="false">D6448*E6448*(1-F6448/100)</f>
        <v>2032.05</v>
      </c>
      <c r="K6448" s="16" t="n">
        <f aca="false">D6448*H6448</f>
        <v>1183.55</v>
      </c>
      <c r="L6448" s="16" t="n">
        <f aca="false">J6448-K6448</f>
        <v>848.5</v>
      </c>
    </row>
    <row r="6449" customFormat="false" ht="15" hidden="false" customHeight="false" outlineLevel="0" collapsed="false">
      <c r="A6449" s="12" t="n">
        <v>6448</v>
      </c>
      <c r="B6449" s="12" t="n">
        <v>3393</v>
      </c>
      <c r="C6449" s="12" t="n">
        <v>53</v>
      </c>
      <c r="D6449" s="12" t="n">
        <v>1</v>
      </c>
      <c r="E6449" s="16" t="n">
        <v>4579</v>
      </c>
      <c r="F6449" s="12" t="n">
        <v>0</v>
      </c>
      <c r="G6449" s="12" t="str">
        <f aca="false">INDEX(Products!$C$2:$C$181,MATCH(C6449,Products!$A$2:$A$181,0))</f>
        <v>Home &amp; Kitchen</v>
      </c>
      <c r="H6449" s="16" t="n">
        <f aca="false">INDEX(Products!$E$2:$E$181,MATCH(C6449,Products!$A$2:$A$181,0))</f>
        <v>2746.75</v>
      </c>
      <c r="I6449" s="12" t="str">
        <f aca="false">INDEX(Orders!$G$2:$G$3525,MATCH(B6449,Orders!$A$2:$A$3525,0))</f>
        <v>Delivered</v>
      </c>
      <c r="J6449" s="16" t="n">
        <f aca="false">D6449*E6449*(1-F6449/100)</f>
        <v>4579</v>
      </c>
      <c r="K6449" s="16" t="n">
        <f aca="false">D6449*H6449</f>
        <v>2746.75</v>
      </c>
      <c r="L6449" s="16" t="n">
        <f aca="false">J6449-K6449</f>
        <v>1832.25</v>
      </c>
    </row>
    <row r="6450" customFormat="false" ht="15" hidden="false" customHeight="false" outlineLevel="0" collapsed="false">
      <c r="A6450" s="12" t="n">
        <v>6449</v>
      </c>
      <c r="B6450" s="12" t="n">
        <v>3393</v>
      </c>
      <c r="C6450" s="12" t="n">
        <v>136</v>
      </c>
      <c r="D6450" s="12" t="n">
        <v>1</v>
      </c>
      <c r="E6450" s="16" t="n">
        <v>3299</v>
      </c>
      <c r="F6450" s="12" t="n">
        <v>0</v>
      </c>
      <c r="G6450" s="12" t="str">
        <f aca="false">INDEX(Products!$C$2:$C$181,MATCH(C6450,Products!$A$2:$A$181,0))</f>
        <v>Sports &amp; Fitness</v>
      </c>
      <c r="H6450" s="16" t="n">
        <f aca="false">INDEX(Products!$E$2:$E$181,MATCH(C6450,Products!$A$2:$A$181,0))</f>
        <v>2348.96</v>
      </c>
      <c r="I6450" s="12" t="str">
        <f aca="false">INDEX(Orders!$G$2:$G$3525,MATCH(B6450,Orders!$A$2:$A$3525,0))</f>
        <v>Delivered</v>
      </c>
      <c r="J6450" s="16" t="n">
        <f aca="false">D6450*E6450*(1-F6450/100)</f>
        <v>3299</v>
      </c>
      <c r="K6450" s="16" t="n">
        <f aca="false">D6450*H6450</f>
        <v>2348.96</v>
      </c>
      <c r="L6450" s="16" t="n">
        <f aca="false">J6450-K6450</f>
        <v>950.04</v>
      </c>
    </row>
    <row r="6451" customFormat="false" ht="15" hidden="false" customHeight="false" outlineLevel="0" collapsed="false">
      <c r="A6451" s="12" t="n">
        <v>6450</v>
      </c>
      <c r="B6451" s="12" t="n">
        <v>3394</v>
      </c>
      <c r="C6451" s="12" t="n">
        <v>134</v>
      </c>
      <c r="D6451" s="12" t="n">
        <v>2</v>
      </c>
      <c r="E6451" s="16" t="n">
        <v>2869</v>
      </c>
      <c r="F6451" s="12" t="n">
        <v>10</v>
      </c>
      <c r="G6451" s="12" t="str">
        <f aca="false">INDEX(Products!$C$2:$C$181,MATCH(C6451,Products!$A$2:$A$181,0))</f>
        <v>Sports &amp; Fitness</v>
      </c>
      <c r="H6451" s="16" t="n">
        <f aca="false">INDEX(Products!$E$2:$E$181,MATCH(C6451,Products!$A$2:$A$181,0))</f>
        <v>1981.04</v>
      </c>
      <c r="I6451" s="12" t="str">
        <f aca="false">INDEX(Orders!$G$2:$G$3525,MATCH(B6451,Orders!$A$2:$A$3525,0))</f>
        <v>Delivered</v>
      </c>
      <c r="J6451" s="16" t="n">
        <f aca="false">D6451*E6451*(1-F6451/100)</f>
        <v>5164.2</v>
      </c>
      <c r="K6451" s="16" t="n">
        <f aca="false">D6451*H6451</f>
        <v>3962.08</v>
      </c>
      <c r="L6451" s="16" t="n">
        <f aca="false">J6451-K6451</f>
        <v>1202.12</v>
      </c>
    </row>
    <row r="6452" customFormat="false" ht="15" hidden="false" customHeight="false" outlineLevel="0" collapsed="false">
      <c r="A6452" s="12" t="n">
        <v>6451</v>
      </c>
      <c r="B6452" s="12" t="n">
        <v>3394</v>
      </c>
      <c r="C6452" s="12" t="n">
        <v>17</v>
      </c>
      <c r="D6452" s="12" t="n">
        <v>1</v>
      </c>
      <c r="E6452" s="16" t="n">
        <v>1149</v>
      </c>
      <c r="F6452" s="12" t="n">
        <v>0</v>
      </c>
      <c r="G6452" s="12" t="str">
        <f aca="false">INDEX(Products!$C$2:$C$181,MATCH(C6452,Products!$A$2:$A$181,0))</f>
        <v>Electronics</v>
      </c>
      <c r="H6452" s="16" t="n">
        <f aca="false">INDEX(Products!$E$2:$E$181,MATCH(C6452,Products!$A$2:$A$181,0))</f>
        <v>850</v>
      </c>
      <c r="I6452" s="12" t="str">
        <f aca="false">INDEX(Orders!$G$2:$G$3525,MATCH(B6452,Orders!$A$2:$A$3525,0))</f>
        <v>Delivered</v>
      </c>
      <c r="J6452" s="16" t="n">
        <f aca="false">D6452*E6452*(1-F6452/100)</f>
        <v>1149</v>
      </c>
      <c r="K6452" s="16" t="n">
        <f aca="false">D6452*H6452</f>
        <v>850</v>
      </c>
      <c r="L6452" s="16" t="n">
        <f aca="false">J6452-K6452</f>
        <v>299</v>
      </c>
    </row>
    <row r="6453" customFormat="false" ht="15" hidden="false" customHeight="false" outlineLevel="0" collapsed="false">
      <c r="A6453" s="12" t="n">
        <v>6452</v>
      </c>
      <c r="B6453" s="12" t="n">
        <v>3394</v>
      </c>
      <c r="C6453" s="12" t="n">
        <v>83</v>
      </c>
      <c r="D6453" s="12" t="n">
        <v>1</v>
      </c>
      <c r="E6453" s="16" t="n">
        <v>549</v>
      </c>
      <c r="F6453" s="12" t="n">
        <v>0</v>
      </c>
      <c r="G6453" s="12" t="str">
        <f aca="false">INDEX(Products!$C$2:$C$181,MATCH(C6453,Products!$A$2:$A$181,0))</f>
        <v>Fashion</v>
      </c>
      <c r="H6453" s="16" t="n">
        <f aca="false">INDEX(Products!$E$2:$E$181,MATCH(C6453,Products!$A$2:$A$181,0))</f>
        <v>393.67</v>
      </c>
      <c r="I6453" s="12" t="str">
        <f aca="false">INDEX(Orders!$G$2:$G$3525,MATCH(B6453,Orders!$A$2:$A$3525,0))</f>
        <v>Delivered</v>
      </c>
      <c r="J6453" s="16" t="n">
        <f aca="false">D6453*E6453*(1-F6453/100)</f>
        <v>549</v>
      </c>
      <c r="K6453" s="16" t="n">
        <f aca="false">D6453*H6453</f>
        <v>393.67</v>
      </c>
      <c r="L6453" s="16" t="n">
        <f aca="false">J6453-K6453</f>
        <v>155.33</v>
      </c>
    </row>
    <row r="6454" customFormat="false" ht="15" hidden="false" customHeight="false" outlineLevel="0" collapsed="false">
      <c r="A6454" s="12" t="n">
        <v>6453</v>
      </c>
      <c r="B6454" s="12" t="n">
        <v>3395</v>
      </c>
      <c r="C6454" s="12" t="n">
        <v>135</v>
      </c>
      <c r="D6454" s="12" t="n">
        <v>2</v>
      </c>
      <c r="E6454" s="16" t="n">
        <v>1609</v>
      </c>
      <c r="F6454" s="12" t="n">
        <v>0</v>
      </c>
      <c r="G6454" s="12" t="str">
        <f aca="false">INDEX(Products!$C$2:$C$181,MATCH(C6454,Products!$A$2:$A$181,0))</f>
        <v>Sports &amp; Fitness</v>
      </c>
      <c r="H6454" s="16" t="n">
        <f aca="false">INDEX(Products!$E$2:$E$181,MATCH(C6454,Products!$A$2:$A$181,0))</f>
        <v>979.43</v>
      </c>
      <c r="I6454" s="12" t="str">
        <f aca="false">INDEX(Orders!$G$2:$G$3525,MATCH(B6454,Orders!$A$2:$A$3525,0))</f>
        <v>Delivered</v>
      </c>
      <c r="J6454" s="16" t="n">
        <f aca="false">D6454*E6454*(1-F6454/100)</f>
        <v>3218</v>
      </c>
      <c r="K6454" s="16" t="n">
        <f aca="false">D6454*H6454</f>
        <v>1958.86</v>
      </c>
      <c r="L6454" s="16" t="n">
        <f aca="false">J6454-K6454</f>
        <v>1259.14</v>
      </c>
    </row>
    <row r="6455" customFormat="false" ht="15" hidden="false" customHeight="false" outlineLevel="0" collapsed="false">
      <c r="A6455" s="12" t="n">
        <v>6454</v>
      </c>
      <c r="B6455" s="12" t="n">
        <v>3395</v>
      </c>
      <c r="C6455" s="12" t="n">
        <v>103</v>
      </c>
      <c r="D6455" s="12" t="n">
        <v>1</v>
      </c>
      <c r="E6455" s="16" t="n">
        <v>1159</v>
      </c>
      <c r="F6455" s="12" t="n">
        <v>0</v>
      </c>
      <c r="G6455" s="12" t="str">
        <f aca="false">INDEX(Products!$C$2:$C$181,MATCH(C6455,Products!$A$2:$A$181,0))</f>
        <v>Beauty</v>
      </c>
      <c r="H6455" s="16" t="n">
        <f aca="false">INDEX(Products!$E$2:$E$181,MATCH(C6455,Products!$A$2:$A$181,0))</f>
        <v>639.58</v>
      </c>
      <c r="I6455" s="12" t="str">
        <f aca="false">INDEX(Orders!$G$2:$G$3525,MATCH(B6455,Orders!$A$2:$A$3525,0))</f>
        <v>Delivered</v>
      </c>
      <c r="J6455" s="16" t="n">
        <f aca="false">D6455*E6455*(1-F6455/100)</f>
        <v>1159</v>
      </c>
      <c r="K6455" s="16" t="n">
        <f aca="false">D6455*H6455</f>
        <v>639.58</v>
      </c>
      <c r="L6455" s="16" t="n">
        <f aca="false">J6455-K6455</f>
        <v>519.42</v>
      </c>
    </row>
    <row r="6456" customFormat="false" ht="15" hidden="false" customHeight="false" outlineLevel="0" collapsed="false">
      <c r="A6456" s="12" t="n">
        <v>6455</v>
      </c>
      <c r="B6456" s="12" t="n">
        <v>3396</v>
      </c>
      <c r="C6456" s="12" t="n">
        <v>111</v>
      </c>
      <c r="D6456" s="12" t="n">
        <v>1</v>
      </c>
      <c r="E6456" s="16" t="n">
        <v>1249</v>
      </c>
      <c r="F6456" s="12" t="n">
        <v>15</v>
      </c>
      <c r="G6456" s="12" t="str">
        <f aca="false">INDEX(Products!$C$2:$C$181,MATCH(C6456,Products!$A$2:$A$181,0))</f>
        <v>Beauty</v>
      </c>
      <c r="H6456" s="16" t="n">
        <f aca="false">INDEX(Products!$E$2:$E$181,MATCH(C6456,Products!$A$2:$A$181,0))</f>
        <v>828.91</v>
      </c>
      <c r="I6456" s="12" t="str">
        <f aca="false">INDEX(Orders!$G$2:$G$3525,MATCH(B6456,Orders!$A$2:$A$3525,0))</f>
        <v>Delivered</v>
      </c>
      <c r="J6456" s="16" t="n">
        <f aca="false">D6456*E6456*(1-F6456/100)</f>
        <v>1061.65</v>
      </c>
      <c r="K6456" s="16" t="n">
        <f aca="false">D6456*H6456</f>
        <v>828.91</v>
      </c>
      <c r="L6456" s="16" t="n">
        <f aca="false">J6456-K6456</f>
        <v>232.74</v>
      </c>
    </row>
    <row r="6457" customFormat="false" ht="15" hidden="false" customHeight="false" outlineLevel="0" collapsed="false">
      <c r="A6457" s="12" t="n">
        <v>6456</v>
      </c>
      <c r="B6457" s="12" t="n">
        <v>3397</v>
      </c>
      <c r="C6457" s="12" t="n">
        <v>18</v>
      </c>
      <c r="D6457" s="12" t="n">
        <v>1</v>
      </c>
      <c r="E6457" s="16" t="n">
        <v>5829</v>
      </c>
      <c r="F6457" s="12" t="n">
        <v>20</v>
      </c>
      <c r="G6457" s="12" t="str">
        <f aca="false">INDEX(Products!$C$2:$C$181,MATCH(C6457,Products!$A$2:$A$181,0))</f>
        <v>Electronics</v>
      </c>
      <c r="H6457" s="16" t="n">
        <f aca="false">INDEX(Products!$E$2:$E$181,MATCH(C6457,Products!$A$2:$A$181,0))</f>
        <v>4148.38</v>
      </c>
      <c r="I6457" s="12" t="str">
        <f aca="false">INDEX(Orders!$G$2:$G$3525,MATCH(B6457,Orders!$A$2:$A$3525,0))</f>
        <v>Returned</v>
      </c>
      <c r="J6457" s="16" t="n">
        <f aca="false">D6457*E6457*(1-F6457/100)</f>
        <v>4663.2</v>
      </c>
      <c r="K6457" s="16" t="n">
        <f aca="false">D6457*H6457</f>
        <v>4148.38</v>
      </c>
      <c r="L6457" s="16" t="n">
        <f aca="false">J6457-K6457</f>
        <v>514.82</v>
      </c>
    </row>
    <row r="6458" customFormat="false" ht="15" hidden="false" customHeight="false" outlineLevel="0" collapsed="false">
      <c r="A6458" s="12" t="n">
        <v>6457</v>
      </c>
      <c r="B6458" s="12" t="n">
        <v>3397</v>
      </c>
      <c r="C6458" s="12" t="n">
        <v>152</v>
      </c>
      <c r="D6458" s="12" t="n">
        <v>1</v>
      </c>
      <c r="E6458" s="16" t="n">
        <v>539</v>
      </c>
      <c r="F6458" s="12" t="n">
        <v>0</v>
      </c>
      <c r="G6458" s="12" t="str">
        <f aca="false">INDEX(Products!$C$2:$C$181,MATCH(C6458,Products!$A$2:$A$181,0))</f>
        <v>Books &amp; Stationery</v>
      </c>
      <c r="H6458" s="16" t="n">
        <f aca="false">INDEX(Products!$E$2:$E$181,MATCH(C6458,Products!$A$2:$A$181,0))</f>
        <v>365.16</v>
      </c>
      <c r="I6458" s="12" t="str">
        <f aca="false">INDEX(Orders!$G$2:$G$3525,MATCH(B6458,Orders!$A$2:$A$3525,0))</f>
        <v>Returned</v>
      </c>
      <c r="J6458" s="16" t="n">
        <f aca="false">D6458*E6458*(1-F6458/100)</f>
        <v>539</v>
      </c>
      <c r="K6458" s="16" t="n">
        <f aca="false">D6458*H6458</f>
        <v>365.16</v>
      </c>
      <c r="L6458" s="16" t="n">
        <f aca="false">J6458-K6458</f>
        <v>173.84</v>
      </c>
    </row>
    <row r="6459" customFormat="false" ht="15" hidden="false" customHeight="false" outlineLevel="0" collapsed="false">
      <c r="A6459" s="12" t="n">
        <v>6458</v>
      </c>
      <c r="B6459" s="12" t="n">
        <v>3397</v>
      </c>
      <c r="C6459" s="12" t="n">
        <v>107</v>
      </c>
      <c r="D6459" s="12" t="n">
        <v>1</v>
      </c>
      <c r="E6459" s="16" t="n">
        <v>1239</v>
      </c>
      <c r="F6459" s="12" t="n">
        <v>0</v>
      </c>
      <c r="G6459" s="12" t="str">
        <f aca="false">INDEX(Products!$C$2:$C$181,MATCH(C6459,Products!$A$2:$A$181,0))</f>
        <v>Beauty</v>
      </c>
      <c r="H6459" s="16" t="n">
        <f aca="false">INDEX(Products!$E$2:$E$181,MATCH(C6459,Products!$A$2:$A$181,0))</f>
        <v>737.02</v>
      </c>
      <c r="I6459" s="12" t="str">
        <f aca="false">INDEX(Orders!$G$2:$G$3525,MATCH(B6459,Orders!$A$2:$A$3525,0))</f>
        <v>Returned</v>
      </c>
      <c r="J6459" s="16" t="n">
        <f aca="false">D6459*E6459*(1-F6459/100)</f>
        <v>1239</v>
      </c>
      <c r="K6459" s="16" t="n">
        <f aca="false">D6459*H6459</f>
        <v>737.02</v>
      </c>
      <c r="L6459" s="16" t="n">
        <f aca="false">J6459-K6459</f>
        <v>501.98</v>
      </c>
    </row>
    <row r="6460" customFormat="false" ht="15" hidden="false" customHeight="false" outlineLevel="0" collapsed="false">
      <c r="A6460" s="12" t="n">
        <v>6459</v>
      </c>
      <c r="B6460" s="12" t="n">
        <v>3398</v>
      </c>
      <c r="C6460" s="12" t="n">
        <v>160</v>
      </c>
      <c r="D6460" s="12" t="n">
        <v>1</v>
      </c>
      <c r="E6460" s="16" t="n">
        <v>229</v>
      </c>
      <c r="F6460" s="12" t="n">
        <v>5</v>
      </c>
      <c r="G6460" s="12" t="str">
        <f aca="false">INDEX(Products!$C$2:$C$181,MATCH(C6460,Products!$A$2:$A$181,0))</f>
        <v>Books &amp; Stationery</v>
      </c>
      <c r="H6460" s="16" t="n">
        <f aca="false">INDEX(Products!$E$2:$E$181,MATCH(C6460,Products!$A$2:$A$181,0))</f>
        <v>137.41</v>
      </c>
      <c r="I6460" s="12" t="str">
        <f aca="false">INDEX(Orders!$G$2:$G$3525,MATCH(B6460,Orders!$A$2:$A$3525,0))</f>
        <v>Cancelled</v>
      </c>
      <c r="J6460" s="16" t="n">
        <f aca="false">D6460*E6460*(1-F6460/100)</f>
        <v>217.55</v>
      </c>
      <c r="K6460" s="16" t="n">
        <f aca="false">D6460*H6460</f>
        <v>137.41</v>
      </c>
      <c r="L6460" s="16" t="n">
        <f aca="false">J6460-K6460</f>
        <v>80.14</v>
      </c>
    </row>
    <row r="6461" customFormat="false" ht="15" hidden="false" customHeight="false" outlineLevel="0" collapsed="false">
      <c r="A6461" s="12" t="n">
        <v>6460</v>
      </c>
      <c r="B6461" s="12" t="n">
        <v>3399</v>
      </c>
      <c r="C6461" s="12" t="n">
        <v>76</v>
      </c>
      <c r="D6461" s="12" t="n">
        <v>1</v>
      </c>
      <c r="E6461" s="16" t="n">
        <v>2759</v>
      </c>
      <c r="F6461" s="12" t="n">
        <v>5</v>
      </c>
      <c r="G6461" s="12" t="str">
        <f aca="false">INDEX(Products!$C$2:$C$181,MATCH(C6461,Products!$A$2:$A$181,0))</f>
        <v>Fashion</v>
      </c>
      <c r="H6461" s="16" t="n">
        <f aca="false">INDEX(Products!$E$2:$E$181,MATCH(C6461,Products!$A$2:$A$181,0))</f>
        <v>1649.64</v>
      </c>
      <c r="I6461" s="12" t="str">
        <f aca="false">INDEX(Orders!$G$2:$G$3525,MATCH(B6461,Orders!$A$2:$A$3525,0))</f>
        <v>Delivered</v>
      </c>
      <c r="J6461" s="16" t="n">
        <f aca="false">D6461*E6461*(1-F6461/100)</f>
        <v>2621.05</v>
      </c>
      <c r="K6461" s="16" t="n">
        <f aca="false">D6461*H6461</f>
        <v>1649.64</v>
      </c>
      <c r="L6461" s="16" t="n">
        <f aca="false">J6461-K6461</f>
        <v>971.41</v>
      </c>
    </row>
    <row r="6462" customFormat="false" ht="15" hidden="false" customHeight="false" outlineLevel="0" collapsed="false">
      <c r="A6462" s="12" t="n">
        <v>6461</v>
      </c>
      <c r="B6462" s="12" t="n">
        <v>3400</v>
      </c>
      <c r="C6462" s="12" t="n">
        <v>95</v>
      </c>
      <c r="D6462" s="12" t="n">
        <v>1</v>
      </c>
      <c r="E6462" s="16" t="n">
        <v>1029</v>
      </c>
      <c r="F6462" s="12" t="n">
        <v>5</v>
      </c>
      <c r="G6462" s="12" t="str">
        <f aca="false">INDEX(Products!$C$2:$C$181,MATCH(C6462,Products!$A$2:$A$181,0))</f>
        <v>Beauty</v>
      </c>
      <c r="H6462" s="16" t="n">
        <f aca="false">INDEX(Products!$E$2:$E$181,MATCH(C6462,Products!$A$2:$A$181,0))</f>
        <v>615.72</v>
      </c>
      <c r="I6462" s="12" t="str">
        <f aca="false">INDEX(Orders!$G$2:$G$3525,MATCH(B6462,Orders!$A$2:$A$3525,0))</f>
        <v>Delivered</v>
      </c>
      <c r="J6462" s="16" t="n">
        <f aca="false">D6462*E6462*(1-F6462/100)</f>
        <v>977.55</v>
      </c>
      <c r="K6462" s="16" t="n">
        <f aca="false">D6462*H6462</f>
        <v>615.72</v>
      </c>
      <c r="L6462" s="16" t="n">
        <f aca="false">J6462-K6462</f>
        <v>361.83</v>
      </c>
    </row>
    <row r="6463" customFormat="false" ht="15" hidden="false" customHeight="false" outlineLevel="0" collapsed="false">
      <c r="A6463" s="12" t="n">
        <v>6462</v>
      </c>
      <c r="B6463" s="12" t="n">
        <v>3401</v>
      </c>
      <c r="C6463" s="12" t="n">
        <v>70</v>
      </c>
      <c r="D6463" s="12" t="n">
        <v>2</v>
      </c>
      <c r="E6463" s="16" t="n">
        <v>1289</v>
      </c>
      <c r="F6463" s="12" t="n">
        <v>0</v>
      </c>
      <c r="G6463" s="12" t="str">
        <f aca="false">INDEX(Products!$C$2:$C$181,MATCH(C6463,Products!$A$2:$A$181,0))</f>
        <v>Fashion</v>
      </c>
      <c r="H6463" s="16" t="n">
        <f aca="false">INDEX(Products!$E$2:$E$181,MATCH(C6463,Products!$A$2:$A$181,0))</f>
        <v>959.48</v>
      </c>
      <c r="I6463" s="12" t="str">
        <f aca="false">INDEX(Orders!$G$2:$G$3525,MATCH(B6463,Orders!$A$2:$A$3525,0))</f>
        <v>Delivered</v>
      </c>
      <c r="J6463" s="16" t="n">
        <f aca="false">D6463*E6463*(1-F6463/100)</f>
        <v>2578</v>
      </c>
      <c r="K6463" s="16" t="n">
        <f aca="false">D6463*H6463</f>
        <v>1918.96</v>
      </c>
      <c r="L6463" s="16" t="n">
        <f aca="false">J6463-K6463</f>
        <v>659.04</v>
      </c>
    </row>
    <row r="6464" customFormat="false" ht="15" hidden="false" customHeight="false" outlineLevel="0" collapsed="false">
      <c r="A6464" s="12" t="n">
        <v>6463</v>
      </c>
      <c r="B6464" s="12" t="n">
        <v>3401</v>
      </c>
      <c r="C6464" s="12" t="n">
        <v>52</v>
      </c>
      <c r="D6464" s="12" t="n">
        <v>1</v>
      </c>
      <c r="E6464" s="16" t="n">
        <v>1859</v>
      </c>
      <c r="F6464" s="12" t="n">
        <v>0</v>
      </c>
      <c r="G6464" s="12" t="str">
        <f aca="false">INDEX(Products!$C$2:$C$181,MATCH(C6464,Products!$A$2:$A$181,0))</f>
        <v>Home &amp; Kitchen</v>
      </c>
      <c r="H6464" s="16" t="n">
        <f aca="false">INDEX(Products!$E$2:$E$181,MATCH(C6464,Products!$A$2:$A$181,0))</f>
        <v>1211.54</v>
      </c>
      <c r="I6464" s="12" t="str">
        <f aca="false">INDEX(Orders!$G$2:$G$3525,MATCH(B6464,Orders!$A$2:$A$3525,0))</f>
        <v>Delivered</v>
      </c>
      <c r="J6464" s="16" t="n">
        <f aca="false">D6464*E6464*(1-F6464/100)</f>
        <v>1859</v>
      </c>
      <c r="K6464" s="16" t="n">
        <f aca="false">D6464*H6464</f>
        <v>1211.54</v>
      </c>
      <c r="L6464" s="16" t="n">
        <f aca="false">J6464-K6464</f>
        <v>647.46</v>
      </c>
    </row>
    <row r="6465" customFormat="false" ht="15" hidden="false" customHeight="false" outlineLevel="0" collapsed="false">
      <c r="A6465" s="12" t="n">
        <v>6464</v>
      </c>
      <c r="B6465" s="12" t="n">
        <v>3402</v>
      </c>
      <c r="C6465" s="12" t="n">
        <v>137</v>
      </c>
      <c r="D6465" s="12" t="n">
        <v>1</v>
      </c>
      <c r="E6465" s="16" t="n">
        <v>3509</v>
      </c>
      <c r="F6465" s="12" t="n">
        <v>0</v>
      </c>
      <c r="G6465" s="12" t="str">
        <f aca="false">INDEX(Products!$C$2:$C$181,MATCH(C6465,Products!$A$2:$A$181,0))</f>
        <v>Sports &amp; Fitness</v>
      </c>
      <c r="H6465" s="16" t="n">
        <f aca="false">INDEX(Products!$E$2:$E$181,MATCH(C6465,Products!$A$2:$A$181,0))</f>
        <v>2570.86</v>
      </c>
      <c r="I6465" s="12" t="str">
        <f aca="false">INDEX(Orders!$G$2:$G$3525,MATCH(B6465,Orders!$A$2:$A$3525,0))</f>
        <v>Delivered</v>
      </c>
      <c r="J6465" s="16" t="n">
        <f aca="false">D6465*E6465*(1-F6465/100)</f>
        <v>3509</v>
      </c>
      <c r="K6465" s="16" t="n">
        <f aca="false">D6465*H6465</f>
        <v>2570.86</v>
      </c>
      <c r="L6465" s="16" t="n">
        <f aca="false">J6465-K6465</f>
        <v>938.14</v>
      </c>
    </row>
    <row r="6466" customFormat="false" ht="15" hidden="false" customHeight="false" outlineLevel="0" collapsed="false">
      <c r="A6466" s="12" t="n">
        <v>6465</v>
      </c>
      <c r="B6466" s="12" t="n">
        <v>3402</v>
      </c>
      <c r="C6466" s="12" t="n">
        <v>38</v>
      </c>
      <c r="D6466" s="12" t="n">
        <v>1</v>
      </c>
      <c r="E6466" s="16" t="n">
        <v>3659</v>
      </c>
      <c r="F6466" s="12" t="n">
        <v>0</v>
      </c>
      <c r="G6466" s="12" t="str">
        <f aca="false">INDEX(Products!$C$2:$C$181,MATCH(C6466,Products!$A$2:$A$181,0))</f>
        <v>Home &amp; Kitchen</v>
      </c>
      <c r="H6466" s="16" t="n">
        <f aca="false">INDEX(Products!$E$2:$E$181,MATCH(C6466,Products!$A$2:$A$181,0))</f>
        <v>2545.94</v>
      </c>
      <c r="I6466" s="12" t="str">
        <f aca="false">INDEX(Orders!$G$2:$G$3525,MATCH(B6466,Orders!$A$2:$A$3525,0))</f>
        <v>Delivered</v>
      </c>
      <c r="J6466" s="16" t="n">
        <f aca="false">D6466*E6466*(1-F6466/100)</f>
        <v>3659</v>
      </c>
      <c r="K6466" s="16" t="n">
        <f aca="false">D6466*H6466</f>
        <v>2545.94</v>
      </c>
      <c r="L6466" s="16" t="n">
        <f aca="false">J6466-K6466</f>
        <v>1113.06</v>
      </c>
    </row>
    <row r="6467" customFormat="false" ht="15" hidden="false" customHeight="false" outlineLevel="0" collapsed="false">
      <c r="A6467" s="12" t="n">
        <v>6466</v>
      </c>
      <c r="B6467" s="12" t="n">
        <v>3402</v>
      </c>
      <c r="C6467" s="12" t="n">
        <v>151</v>
      </c>
      <c r="D6467" s="12" t="n">
        <v>1</v>
      </c>
      <c r="E6467" s="16" t="n">
        <v>149</v>
      </c>
      <c r="F6467" s="12" t="n">
        <v>0</v>
      </c>
      <c r="G6467" s="12" t="str">
        <f aca="false">INDEX(Products!$C$2:$C$181,MATCH(C6467,Products!$A$2:$A$181,0))</f>
        <v>Books &amp; Stationery</v>
      </c>
      <c r="H6467" s="16" t="n">
        <f aca="false">INDEX(Products!$E$2:$E$181,MATCH(C6467,Products!$A$2:$A$181,0))</f>
        <v>97.78</v>
      </c>
      <c r="I6467" s="12" t="str">
        <f aca="false">INDEX(Orders!$G$2:$G$3525,MATCH(B6467,Orders!$A$2:$A$3525,0))</f>
        <v>Delivered</v>
      </c>
      <c r="J6467" s="16" t="n">
        <f aca="false">D6467*E6467*(1-F6467/100)</f>
        <v>149</v>
      </c>
      <c r="K6467" s="16" t="n">
        <f aca="false">D6467*H6467</f>
        <v>97.78</v>
      </c>
      <c r="L6467" s="16" t="n">
        <f aca="false">J6467-K6467</f>
        <v>51.22</v>
      </c>
    </row>
    <row r="6468" customFormat="false" ht="15" hidden="false" customHeight="false" outlineLevel="0" collapsed="false">
      <c r="A6468" s="12" t="n">
        <v>6467</v>
      </c>
      <c r="B6468" s="12" t="n">
        <v>3403</v>
      </c>
      <c r="C6468" s="12" t="n">
        <v>15</v>
      </c>
      <c r="D6468" s="12" t="n">
        <v>1</v>
      </c>
      <c r="E6468" s="16" t="n">
        <v>3889</v>
      </c>
      <c r="F6468" s="12" t="n">
        <v>0</v>
      </c>
      <c r="G6468" s="12" t="str">
        <f aca="false">INDEX(Products!$C$2:$C$181,MATCH(C6468,Products!$A$2:$A$181,0))</f>
        <v>Electronics</v>
      </c>
      <c r="H6468" s="16" t="n">
        <f aca="false">INDEX(Products!$E$2:$E$181,MATCH(C6468,Products!$A$2:$A$181,0))</f>
        <v>2175.08</v>
      </c>
      <c r="I6468" s="12" t="str">
        <f aca="false">INDEX(Orders!$G$2:$G$3525,MATCH(B6468,Orders!$A$2:$A$3525,0))</f>
        <v>Cancelled</v>
      </c>
      <c r="J6468" s="16" t="n">
        <f aca="false">D6468*E6468*(1-F6468/100)</f>
        <v>3889</v>
      </c>
      <c r="K6468" s="16" t="n">
        <f aca="false">D6468*H6468</f>
        <v>2175.08</v>
      </c>
      <c r="L6468" s="16" t="n">
        <f aca="false">J6468-K6468</f>
        <v>1713.92</v>
      </c>
    </row>
    <row r="6469" customFormat="false" ht="15" hidden="false" customHeight="false" outlineLevel="0" collapsed="false">
      <c r="A6469" s="12" t="n">
        <v>6468</v>
      </c>
      <c r="B6469" s="12" t="n">
        <v>3404</v>
      </c>
      <c r="C6469" s="12" t="n">
        <v>93</v>
      </c>
      <c r="D6469" s="12" t="n">
        <v>1</v>
      </c>
      <c r="E6469" s="16" t="n">
        <v>589</v>
      </c>
      <c r="F6469" s="12" t="n">
        <v>0</v>
      </c>
      <c r="G6469" s="12" t="str">
        <f aca="false">INDEX(Products!$C$2:$C$181,MATCH(C6469,Products!$A$2:$A$181,0))</f>
        <v>Beauty</v>
      </c>
      <c r="H6469" s="16" t="n">
        <f aca="false">INDEX(Products!$E$2:$E$181,MATCH(C6469,Products!$A$2:$A$181,0))</f>
        <v>401.7</v>
      </c>
      <c r="I6469" s="12" t="str">
        <f aca="false">INDEX(Orders!$G$2:$G$3525,MATCH(B6469,Orders!$A$2:$A$3525,0))</f>
        <v>Cancelled</v>
      </c>
      <c r="J6469" s="16" t="n">
        <f aca="false">D6469*E6469*(1-F6469/100)</f>
        <v>589</v>
      </c>
      <c r="K6469" s="16" t="n">
        <f aca="false">D6469*H6469</f>
        <v>401.7</v>
      </c>
      <c r="L6469" s="16" t="n">
        <f aca="false">J6469-K6469</f>
        <v>187.3</v>
      </c>
    </row>
    <row r="6470" customFormat="false" ht="15" hidden="false" customHeight="false" outlineLevel="0" collapsed="false">
      <c r="A6470" s="12" t="n">
        <v>6469</v>
      </c>
      <c r="B6470" s="12" t="n">
        <v>3404</v>
      </c>
      <c r="C6470" s="12" t="n">
        <v>7</v>
      </c>
      <c r="D6470" s="12" t="n">
        <v>1</v>
      </c>
      <c r="E6470" s="16" t="n">
        <v>5139</v>
      </c>
      <c r="F6470" s="12" t="n">
        <v>0</v>
      </c>
      <c r="G6470" s="12" t="str">
        <f aca="false">INDEX(Products!$C$2:$C$181,MATCH(C6470,Products!$A$2:$A$181,0))</f>
        <v>Electronics</v>
      </c>
      <c r="H6470" s="16" t="n">
        <f aca="false">INDEX(Products!$E$2:$E$181,MATCH(C6470,Products!$A$2:$A$181,0))</f>
        <v>3044.69</v>
      </c>
      <c r="I6470" s="12" t="str">
        <f aca="false">INDEX(Orders!$G$2:$G$3525,MATCH(B6470,Orders!$A$2:$A$3525,0))</f>
        <v>Cancelled</v>
      </c>
      <c r="J6470" s="16" t="n">
        <f aca="false">D6470*E6470*(1-F6470/100)</f>
        <v>5139</v>
      </c>
      <c r="K6470" s="16" t="n">
        <f aca="false">D6470*H6470</f>
        <v>3044.69</v>
      </c>
      <c r="L6470" s="16" t="n">
        <f aca="false">J6470-K6470</f>
        <v>2094.31</v>
      </c>
    </row>
    <row r="6471" customFormat="false" ht="15" hidden="false" customHeight="false" outlineLevel="0" collapsed="false">
      <c r="A6471" s="12" t="n">
        <v>6470</v>
      </c>
      <c r="B6471" s="12" t="n">
        <v>3404</v>
      </c>
      <c r="C6471" s="12" t="n">
        <v>154</v>
      </c>
      <c r="D6471" s="12" t="n">
        <v>1</v>
      </c>
      <c r="E6471" s="16" t="n">
        <v>519</v>
      </c>
      <c r="F6471" s="12" t="n">
        <v>0</v>
      </c>
      <c r="G6471" s="12" t="str">
        <f aca="false">INDEX(Products!$C$2:$C$181,MATCH(C6471,Products!$A$2:$A$181,0))</f>
        <v>Books &amp; Stationery</v>
      </c>
      <c r="H6471" s="16" t="n">
        <f aca="false">INDEX(Products!$E$2:$E$181,MATCH(C6471,Products!$A$2:$A$181,0))</f>
        <v>318.97</v>
      </c>
      <c r="I6471" s="12" t="str">
        <f aca="false">INDEX(Orders!$G$2:$G$3525,MATCH(B6471,Orders!$A$2:$A$3525,0))</f>
        <v>Cancelled</v>
      </c>
      <c r="J6471" s="16" t="n">
        <f aca="false">D6471*E6471*(1-F6471/100)</f>
        <v>519</v>
      </c>
      <c r="K6471" s="16" t="n">
        <f aca="false">D6471*H6471</f>
        <v>318.97</v>
      </c>
      <c r="L6471" s="16" t="n">
        <f aca="false">J6471-K6471</f>
        <v>200.03</v>
      </c>
    </row>
    <row r="6472" customFormat="false" ht="15" hidden="false" customHeight="false" outlineLevel="0" collapsed="false">
      <c r="A6472" s="12" t="n">
        <v>6471</v>
      </c>
      <c r="B6472" s="12" t="n">
        <v>3405</v>
      </c>
      <c r="C6472" s="12" t="n">
        <v>164</v>
      </c>
      <c r="D6472" s="12" t="n">
        <v>1</v>
      </c>
      <c r="E6472" s="16" t="n">
        <v>549</v>
      </c>
      <c r="F6472" s="12" t="n">
        <v>10</v>
      </c>
      <c r="G6472" s="12" t="str">
        <f aca="false">INDEX(Products!$C$2:$C$181,MATCH(C6472,Products!$A$2:$A$181,0))</f>
        <v>Books &amp; Stationery</v>
      </c>
      <c r="H6472" s="16" t="n">
        <f aca="false">INDEX(Products!$E$2:$E$181,MATCH(C6472,Products!$A$2:$A$181,0))</f>
        <v>369.12</v>
      </c>
      <c r="I6472" s="12" t="str">
        <f aca="false">INDEX(Orders!$G$2:$G$3525,MATCH(B6472,Orders!$A$2:$A$3525,0))</f>
        <v>Delivered</v>
      </c>
      <c r="J6472" s="16" t="n">
        <f aca="false">D6472*E6472*(1-F6472/100)</f>
        <v>494.1</v>
      </c>
      <c r="K6472" s="16" t="n">
        <f aca="false">D6472*H6472</f>
        <v>369.12</v>
      </c>
      <c r="L6472" s="16" t="n">
        <f aca="false">J6472-K6472</f>
        <v>124.98</v>
      </c>
    </row>
    <row r="6473" customFormat="false" ht="15" hidden="false" customHeight="false" outlineLevel="0" collapsed="false">
      <c r="A6473" s="12" t="n">
        <v>6472</v>
      </c>
      <c r="B6473" s="12" t="n">
        <v>3406</v>
      </c>
      <c r="C6473" s="12" t="n">
        <v>90</v>
      </c>
      <c r="D6473" s="12" t="n">
        <v>1</v>
      </c>
      <c r="E6473" s="16" t="n">
        <v>2839</v>
      </c>
      <c r="F6473" s="12" t="n">
        <v>0</v>
      </c>
      <c r="G6473" s="12" t="str">
        <f aca="false">INDEX(Products!$C$2:$C$181,MATCH(C6473,Products!$A$2:$A$181,0))</f>
        <v>Fashion</v>
      </c>
      <c r="H6473" s="16" t="n">
        <f aca="false">INDEX(Products!$E$2:$E$181,MATCH(C6473,Products!$A$2:$A$181,0))</f>
        <v>1639.53</v>
      </c>
      <c r="I6473" s="12" t="str">
        <f aca="false">INDEX(Orders!$G$2:$G$3525,MATCH(B6473,Orders!$A$2:$A$3525,0))</f>
        <v>Returned</v>
      </c>
      <c r="J6473" s="16" t="n">
        <f aca="false">D6473*E6473*(1-F6473/100)</f>
        <v>2839</v>
      </c>
      <c r="K6473" s="16" t="n">
        <f aca="false">D6473*H6473</f>
        <v>1639.53</v>
      </c>
      <c r="L6473" s="16" t="n">
        <f aca="false">J6473-K6473</f>
        <v>1199.47</v>
      </c>
    </row>
    <row r="6474" customFormat="false" ht="15" hidden="false" customHeight="false" outlineLevel="0" collapsed="false">
      <c r="A6474" s="12" t="n">
        <v>6473</v>
      </c>
      <c r="B6474" s="12" t="n">
        <v>3406</v>
      </c>
      <c r="C6474" s="12" t="n">
        <v>131</v>
      </c>
      <c r="D6474" s="12" t="n">
        <v>3</v>
      </c>
      <c r="E6474" s="16" t="n">
        <v>2569</v>
      </c>
      <c r="F6474" s="12" t="n">
        <v>0</v>
      </c>
      <c r="G6474" s="12" t="str">
        <f aca="false">INDEX(Products!$C$2:$C$181,MATCH(C6474,Products!$A$2:$A$181,0))</f>
        <v>Sports &amp; Fitness</v>
      </c>
      <c r="H6474" s="16" t="n">
        <f aca="false">INDEX(Products!$E$2:$E$181,MATCH(C6474,Products!$A$2:$A$181,0))</f>
        <v>1921.64</v>
      </c>
      <c r="I6474" s="12" t="str">
        <f aca="false">INDEX(Orders!$G$2:$G$3525,MATCH(B6474,Orders!$A$2:$A$3525,0))</f>
        <v>Returned</v>
      </c>
      <c r="J6474" s="16" t="n">
        <f aca="false">D6474*E6474*(1-F6474/100)</f>
        <v>7707</v>
      </c>
      <c r="K6474" s="16" t="n">
        <f aca="false">D6474*H6474</f>
        <v>5764.92</v>
      </c>
      <c r="L6474" s="16" t="n">
        <f aca="false">J6474-K6474</f>
        <v>1942.08</v>
      </c>
    </row>
    <row r="6475" customFormat="false" ht="15" hidden="false" customHeight="false" outlineLevel="0" collapsed="false">
      <c r="A6475" s="12" t="n">
        <v>6474</v>
      </c>
      <c r="B6475" s="12" t="n">
        <v>3406</v>
      </c>
      <c r="C6475" s="12" t="n">
        <v>108</v>
      </c>
      <c r="D6475" s="12" t="n">
        <v>1</v>
      </c>
      <c r="E6475" s="16" t="n">
        <v>1339</v>
      </c>
      <c r="F6475" s="12" t="n">
        <v>0</v>
      </c>
      <c r="G6475" s="12" t="str">
        <f aca="false">INDEX(Products!$C$2:$C$181,MATCH(C6475,Products!$A$2:$A$181,0))</f>
        <v>Beauty</v>
      </c>
      <c r="H6475" s="16" t="n">
        <f aca="false">INDEX(Products!$E$2:$E$181,MATCH(C6475,Products!$A$2:$A$181,0))</f>
        <v>799.99</v>
      </c>
      <c r="I6475" s="12" t="str">
        <f aca="false">INDEX(Orders!$G$2:$G$3525,MATCH(B6475,Orders!$A$2:$A$3525,0))</f>
        <v>Returned</v>
      </c>
      <c r="J6475" s="16" t="n">
        <f aca="false">D6475*E6475*(1-F6475/100)</f>
        <v>1339</v>
      </c>
      <c r="K6475" s="16" t="n">
        <f aca="false">D6475*H6475</f>
        <v>799.99</v>
      </c>
      <c r="L6475" s="16" t="n">
        <f aca="false">J6475-K6475</f>
        <v>539.01</v>
      </c>
    </row>
    <row r="6476" customFormat="false" ht="15" hidden="false" customHeight="false" outlineLevel="0" collapsed="false">
      <c r="A6476" s="12" t="n">
        <v>6475</v>
      </c>
      <c r="B6476" s="12" t="n">
        <v>3407</v>
      </c>
      <c r="C6476" s="12" t="n">
        <v>28</v>
      </c>
      <c r="D6476" s="12" t="n">
        <v>1</v>
      </c>
      <c r="E6476" s="16" t="n">
        <v>3919</v>
      </c>
      <c r="F6476" s="12" t="n">
        <v>0</v>
      </c>
      <c r="G6476" s="12" t="str">
        <f aca="false">INDEX(Products!$C$2:$C$181,MATCH(C6476,Products!$A$2:$A$181,0))</f>
        <v>Electronics</v>
      </c>
      <c r="H6476" s="16" t="n">
        <f aca="false">INDEX(Products!$E$2:$E$181,MATCH(C6476,Products!$A$2:$A$181,0))</f>
        <v>2878.02</v>
      </c>
      <c r="I6476" s="12" t="str">
        <f aca="false">INDEX(Orders!$G$2:$G$3525,MATCH(B6476,Orders!$A$2:$A$3525,0))</f>
        <v>Returned</v>
      </c>
      <c r="J6476" s="16" t="n">
        <f aca="false">D6476*E6476*(1-F6476/100)</f>
        <v>3919</v>
      </c>
      <c r="K6476" s="16" t="n">
        <f aca="false">D6476*H6476</f>
        <v>2878.02</v>
      </c>
      <c r="L6476" s="16" t="n">
        <f aca="false">J6476-K6476</f>
        <v>1040.98</v>
      </c>
    </row>
    <row r="6477" customFormat="false" ht="15" hidden="false" customHeight="false" outlineLevel="0" collapsed="false">
      <c r="A6477" s="12" t="n">
        <v>6476</v>
      </c>
      <c r="B6477" s="12" t="n">
        <v>3407</v>
      </c>
      <c r="C6477" s="12" t="n">
        <v>73</v>
      </c>
      <c r="D6477" s="12" t="n">
        <v>1</v>
      </c>
      <c r="E6477" s="16" t="n">
        <v>1079</v>
      </c>
      <c r="F6477" s="12" t="n">
        <v>0</v>
      </c>
      <c r="G6477" s="12" t="str">
        <f aca="false">INDEX(Products!$C$2:$C$181,MATCH(C6477,Products!$A$2:$A$181,0))</f>
        <v>Fashion</v>
      </c>
      <c r="H6477" s="16" t="n">
        <f aca="false">INDEX(Products!$E$2:$E$181,MATCH(C6477,Products!$A$2:$A$181,0))</f>
        <v>601.41</v>
      </c>
      <c r="I6477" s="12" t="str">
        <f aca="false">INDEX(Orders!$G$2:$G$3525,MATCH(B6477,Orders!$A$2:$A$3525,0))</f>
        <v>Returned</v>
      </c>
      <c r="J6477" s="16" t="n">
        <f aca="false">D6477*E6477*(1-F6477/100)</f>
        <v>1079</v>
      </c>
      <c r="K6477" s="16" t="n">
        <f aca="false">D6477*H6477</f>
        <v>601.41</v>
      </c>
      <c r="L6477" s="16" t="n">
        <f aca="false">J6477-K6477</f>
        <v>477.59</v>
      </c>
    </row>
    <row r="6478" customFormat="false" ht="15" hidden="false" customHeight="false" outlineLevel="0" collapsed="false">
      <c r="A6478" s="12" t="n">
        <v>6477</v>
      </c>
      <c r="B6478" s="12" t="n">
        <v>3407</v>
      </c>
      <c r="C6478" s="12" t="n">
        <v>74</v>
      </c>
      <c r="D6478" s="12" t="n">
        <v>1</v>
      </c>
      <c r="E6478" s="16" t="n">
        <v>1959</v>
      </c>
      <c r="F6478" s="12" t="n">
        <v>0</v>
      </c>
      <c r="G6478" s="12" t="str">
        <f aca="false">INDEX(Products!$C$2:$C$181,MATCH(C6478,Products!$A$2:$A$181,0))</f>
        <v>Fashion</v>
      </c>
      <c r="H6478" s="16" t="n">
        <f aca="false">INDEX(Products!$E$2:$E$181,MATCH(C6478,Products!$A$2:$A$181,0))</f>
        <v>1274.4</v>
      </c>
      <c r="I6478" s="12" t="str">
        <f aca="false">INDEX(Orders!$G$2:$G$3525,MATCH(B6478,Orders!$A$2:$A$3525,0))</f>
        <v>Returned</v>
      </c>
      <c r="J6478" s="16" t="n">
        <f aca="false">D6478*E6478*(1-F6478/100)</f>
        <v>1959</v>
      </c>
      <c r="K6478" s="16" t="n">
        <f aca="false">D6478*H6478</f>
        <v>1274.4</v>
      </c>
      <c r="L6478" s="16" t="n">
        <f aca="false">J6478-K6478</f>
        <v>684.6</v>
      </c>
    </row>
    <row r="6479" customFormat="false" ht="15" hidden="false" customHeight="false" outlineLevel="0" collapsed="false">
      <c r="A6479" s="12" t="n">
        <v>6478</v>
      </c>
      <c r="B6479" s="12" t="n">
        <v>3408</v>
      </c>
      <c r="C6479" s="12" t="n">
        <v>104</v>
      </c>
      <c r="D6479" s="12" t="n">
        <v>1</v>
      </c>
      <c r="E6479" s="16" t="n">
        <v>329</v>
      </c>
      <c r="F6479" s="12" t="n">
        <v>0</v>
      </c>
      <c r="G6479" s="12" t="str">
        <f aca="false">INDEX(Products!$C$2:$C$181,MATCH(C6479,Products!$A$2:$A$181,0))</f>
        <v>Beauty</v>
      </c>
      <c r="H6479" s="16" t="n">
        <f aca="false">INDEX(Products!$E$2:$E$181,MATCH(C6479,Products!$A$2:$A$181,0))</f>
        <v>224.61</v>
      </c>
      <c r="I6479" s="12" t="str">
        <f aca="false">INDEX(Orders!$G$2:$G$3525,MATCH(B6479,Orders!$A$2:$A$3525,0))</f>
        <v>Delivered</v>
      </c>
      <c r="J6479" s="16" t="n">
        <f aca="false">D6479*E6479*(1-F6479/100)</f>
        <v>329</v>
      </c>
      <c r="K6479" s="16" t="n">
        <f aca="false">D6479*H6479</f>
        <v>224.61</v>
      </c>
      <c r="L6479" s="16" t="n">
        <f aca="false">J6479-K6479</f>
        <v>104.39</v>
      </c>
    </row>
    <row r="6480" customFormat="false" ht="15" hidden="false" customHeight="false" outlineLevel="0" collapsed="false">
      <c r="A6480" s="12" t="n">
        <v>6479</v>
      </c>
      <c r="B6480" s="12" t="n">
        <v>3409</v>
      </c>
      <c r="C6480" s="12" t="n">
        <v>158</v>
      </c>
      <c r="D6480" s="12" t="n">
        <v>1</v>
      </c>
      <c r="E6480" s="16" t="n">
        <v>779</v>
      </c>
      <c r="F6480" s="12" t="n">
        <v>20</v>
      </c>
      <c r="G6480" s="12" t="str">
        <f aca="false">INDEX(Products!$C$2:$C$181,MATCH(C6480,Products!$A$2:$A$181,0))</f>
        <v>Books &amp; Stationery</v>
      </c>
      <c r="H6480" s="16" t="n">
        <f aca="false">INDEX(Products!$E$2:$E$181,MATCH(C6480,Products!$A$2:$A$181,0))</f>
        <v>536.88</v>
      </c>
      <c r="I6480" s="12" t="str">
        <f aca="false">INDEX(Orders!$G$2:$G$3525,MATCH(B6480,Orders!$A$2:$A$3525,0))</f>
        <v>Returned</v>
      </c>
      <c r="J6480" s="16" t="n">
        <f aca="false">D6480*E6480*(1-F6480/100)</f>
        <v>623.2</v>
      </c>
      <c r="K6480" s="16" t="n">
        <f aca="false">D6480*H6480</f>
        <v>536.88</v>
      </c>
      <c r="L6480" s="16" t="n">
        <f aca="false">J6480-K6480</f>
        <v>86.3200000000001</v>
      </c>
    </row>
    <row r="6481" customFormat="false" ht="15" hidden="false" customHeight="false" outlineLevel="0" collapsed="false">
      <c r="A6481" s="12" t="n">
        <v>6480</v>
      </c>
      <c r="B6481" s="12" t="n">
        <v>3409</v>
      </c>
      <c r="C6481" s="12" t="n">
        <v>20</v>
      </c>
      <c r="D6481" s="12" t="n">
        <v>1</v>
      </c>
      <c r="E6481" s="16" t="n">
        <v>4369</v>
      </c>
      <c r="F6481" s="12" t="n">
        <v>20</v>
      </c>
      <c r="G6481" s="12" t="str">
        <f aca="false">INDEX(Products!$C$2:$C$181,MATCH(C6481,Products!$A$2:$A$181,0))</f>
        <v>Electronics</v>
      </c>
      <c r="H6481" s="16" t="n">
        <f aca="false">INDEX(Products!$E$2:$E$181,MATCH(C6481,Products!$A$2:$A$181,0))</f>
        <v>2787.56</v>
      </c>
      <c r="I6481" s="12" t="str">
        <f aca="false">INDEX(Orders!$G$2:$G$3525,MATCH(B6481,Orders!$A$2:$A$3525,0))</f>
        <v>Returned</v>
      </c>
      <c r="J6481" s="16" t="n">
        <f aca="false">D6481*E6481*(1-F6481/100)</f>
        <v>3495.2</v>
      </c>
      <c r="K6481" s="16" t="n">
        <f aca="false">D6481*H6481</f>
        <v>2787.56</v>
      </c>
      <c r="L6481" s="16" t="n">
        <f aca="false">J6481-K6481</f>
        <v>707.64</v>
      </c>
    </row>
    <row r="6482" customFormat="false" ht="15" hidden="false" customHeight="false" outlineLevel="0" collapsed="false">
      <c r="A6482" s="12" t="n">
        <v>6481</v>
      </c>
      <c r="B6482" s="12" t="n">
        <v>3409</v>
      </c>
      <c r="C6482" s="12" t="n">
        <v>16</v>
      </c>
      <c r="D6482" s="12" t="n">
        <v>1</v>
      </c>
      <c r="E6482" s="16" t="n">
        <v>3969</v>
      </c>
      <c r="F6482" s="12" t="n">
        <v>0</v>
      </c>
      <c r="G6482" s="12" t="str">
        <f aca="false">INDEX(Products!$C$2:$C$181,MATCH(C6482,Products!$A$2:$A$181,0))</f>
        <v>Electronics</v>
      </c>
      <c r="H6482" s="16" t="n">
        <f aca="false">INDEX(Products!$E$2:$E$181,MATCH(C6482,Products!$A$2:$A$181,0))</f>
        <v>2318.31</v>
      </c>
      <c r="I6482" s="12" t="str">
        <f aca="false">INDEX(Orders!$G$2:$G$3525,MATCH(B6482,Orders!$A$2:$A$3525,0))</f>
        <v>Returned</v>
      </c>
      <c r="J6482" s="16" t="n">
        <f aca="false">D6482*E6482*(1-F6482/100)</f>
        <v>3969</v>
      </c>
      <c r="K6482" s="16" t="n">
        <f aca="false">D6482*H6482</f>
        <v>2318.31</v>
      </c>
      <c r="L6482" s="16" t="n">
        <f aca="false">J6482-K6482</f>
        <v>1650.69</v>
      </c>
    </row>
    <row r="6483" customFormat="false" ht="15" hidden="false" customHeight="false" outlineLevel="0" collapsed="false">
      <c r="A6483" s="12" t="n">
        <v>6482</v>
      </c>
      <c r="B6483" s="12" t="n">
        <v>3410</v>
      </c>
      <c r="C6483" s="12" t="n">
        <v>118</v>
      </c>
      <c r="D6483" s="12" t="n">
        <v>1</v>
      </c>
      <c r="E6483" s="16" t="n">
        <v>479</v>
      </c>
      <c r="F6483" s="12" t="n">
        <v>5</v>
      </c>
      <c r="G6483" s="12" t="str">
        <f aca="false">INDEX(Products!$C$2:$C$181,MATCH(C6483,Products!$A$2:$A$181,0))</f>
        <v>Beauty</v>
      </c>
      <c r="H6483" s="16" t="n">
        <f aca="false">INDEX(Products!$E$2:$E$181,MATCH(C6483,Products!$A$2:$A$181,0))</f>
        <v>332.66</v>
      </c>
      <c r="I6483" s="12" t="str">
        <f aca="false">INDEX(Orders!$G$2:$G$3525,MATCH(B6483,Orders!$A$2:$A$3525,0))</f>
        <v>Delivered</v>
      </c>
      <c r="J6483" s="16" t="n">
        <f aca="false">D6483*E6483*(1-F6483/100)</f>
        <v>455.05</v>
      </c>
      <c r="K6483" s="16" t="n">
        <f aca="false">D6483*H6483</f>
        <v>332.66</v>
      </c>
      <c r="L6483" s="16" t="n">
        <f aca="false">J6483-K6483</f>
        <v>122.39</v>
      </c>
    </row>
    <row r="6484" customFormat="false" ht="15" hidden="false" customHeight="false" outlineLevel="0" collapsed="false">
      <c r="A6484" s="12" t="n">
        <v>6483</v>
      </c>
      <c r="B6484" s="12" t="n">
        <v>3410</v>
      </c>
      <c r="C6484" s="12" t="n">
        <v>107</v>
      </c>
      <c r="D6484" s="12" t="n">
        <v>1</v>
      </c>
      <c r="E6484" s="16" t="n">
        <v>1239</v>
      </c>
      <c r="F6484" s="12" t="n">
        <v>0</v>
      </c>
      <c r="G6484" s="12" t="str">
        <f aca="false">INDEX(Products!$C$2:$C$181,MATCH(C6484,Products!$A$2:$A$181,0))</f>
        <v>Beauty</v>
      </c>
      <c r="H6484" s="16" t="n">
        <f aca="false">INDEX(Products!$E$2:$E$181,MATCH(C6484,Products!$A$2:$A$181,0))</f>
        <v>737.02</v>
      </c>
      <c r="I6484" s="12" t="str">
        <f aca="false">INDEX(Orders!$G$2:$G$3525,MATCH(B6484,Orders!$A$2:$A$3525,0))</f>
        <v>Delivered</v>
      </c>
      <c r="J6484" s="16" t="n">
        <f aca="false">D6484*E6484*(1-F6484/100)</f>
        <v>1239</v>
      </c>
      <c r="K6484" s="16" t="n">
        <f aca="false">D6484*H6484</f>
        <v>737.02</v>
      </c>
      <c r="L6484" s="16" t="n">
        <f aca="false">J6484-K6484</f>
        <v>501.98</v>
      </c>
    </row>
    <row r="6485" customFormat="false" ht="15" hidden="false" customHeight="false" outlineLevel="0" collapsed="false">
      <c r="A6485" s="12" t="n">
        <v>6484</v>
      </c>
      <c r="B6485" s="12" t="n">
        <v>3410</v>
      </c>
      <c r="C6485" s="12" t="n">
        <v>137</v>
      </c>
      <c r="D6485" s="12" t="n">
        <v>1</v>
      </c>
      <c r="E6485" s="16" t="n">
        <v>3509</v>
      </c>
      <c r="F6485" s="12" t="n">
        <v>0</v>
      </c>
      <c r="G6485" s="12" t="str">
        <f aca="false">INDEX(Products!$C$2:$C$181,MATCH(C6485,Products!$A$2:$A$181,0))</f>
        <v>Sports &amp; Fitness</v>
      </c>
      <c r="H6485" s="16" t="n">
        <f aca="false">INDEX(Products!$E$2:$E$181,MATCH(C6485,Products!$A$2:$A$181,0))</f>
        <v>2570.86</v>
      </c>
      <c r="I6485" s="12" t="str">
        <f aca="false">INDEX(Orders!$G$2:$G$3525,MATCH(B6485,Orders!$A$2:$A$3525,0))</f>
        <v>Delivered</v>
      </c>
      <c r="J6485" s="16" t="n">
        <f aca="false">D6485*E6485*(1-F6485/100)</f>
        <v>3509</v>
      </c>
      <c r="K6485" s="16" t="n">
        <f aca="false">D6485*H6485</f>
        <v>2570.86</v>
      </c>
      <c r="L6485" s="16" t="n">
        <f aca="false">J6485-K6485</f>
        <v>938.14</v>
      </c>
    </row>
    <row r="6486" customFormat="false" ht="15" hidden="false" customHeight="false" outlineLevel="0" collapsed="false">
      <c r="A6486" s="12" t="n">
        <v>6485</v>
      </c>
      <c r="B6486" s="12" t="n">
        <v>3411</v>
      </c>
      <c r="C6486" s="12" t="n">
        <v>162</v>
      </c>
      <c r="D6486" s="12" t="n">
        <v>1</v>
      </c>
      <c r="E6486" s="16" t="n">
        <v>639</v>
      </c>
      <c r="F6486" s="12" t="n">
        <v>0</v>
      </c>
      <c r="G6486" s="12" t="str">
        <f aca="false">INDEX(Products!$C$2:$C$181,MATCH(C6486,Products!$A$2:$A$181,0))</f>
        <v>Books &amp; Stationery</v>
      </c>
      <c r="H6486" s="16" t="n">
        <f aca="false">INDEX(Products!$E$2:$E$181,MATCH(C6486,Products!$A$2:$A$181,0))</f>
        <v>387.23</v>
      </c>
      <c r="I6486" s="12" t="str">
        <f aca="false">INDEX(Orders!$G$2:$G$3525,MATCH(B6486,Orders!$A$2:$A$3525,0))</f>
        <v>Delivered</v>
      </c>
      <c r="J6486" s="16" t="n">
        <f aca="false">D6486*E6486*(1-F6486/100)</f>
        <v>639</v>
      </c>
      <c r="K6486" s="16" t="n">
        <f aca="false">D6486*H6486</f>
        <v>387.23</v>
      </c>
      <c r="L6486" s="16" t="n">
        <f aca="false">J6486-K6486</f>
        <v>251.77</v>
      </c>
    </row>
    <row r="6487" customFormat="false" ht="15" hidden="false" customHeight="false" outlineLevel="0" collapsed="false">
      <c r="A6487" s="12" t="n">
        <v>6486</v>
      </c>
      <c r="B6487" s="12" t="n">
        <v>3412</v>
      </c>
      <c r="C6487" s="12" t="n">
        <v>56</v>
      </c>
      <c r="D6487" s="12" t="n">
        <v>2</v>
      </c>
      <c r="E6487" s="16" t="n">
        <v>1739</v>
      </c>
      <c r="F6487" s="12" t="n">
        <v>0</v>
      </c>
      <c r="G6487" s="12" t="str">
        <f aca="false">INDEX(Products!$C$2:$C$181,MATCH(C6487,Products!$A$2:$A$181,0))</f>
        <v>Home &amp; Kitchen</v>
      </c>
      <c r="H6487" s="16" t="n">
        <f aca="false">INDEX(Products!$E$2:$E$181,MATCH(C6487,Products!$A$2:$A$181,0))</f>
        <v>1012.52</v>
      </c>
      <c r="I6487" s="12" t="str">
        <f aca="false">INDEX(Orders!$G$2:$G$3525,MATCH(B6487,Orders!$A$2:$A$3525,0))</f>
        <v>Returned</v>
      </c>
      <c r="J6487" s="16" t="n">
        <f aca="false">D6487*E6487*(1-F6487/100)</f>
        <v>3478</v>
      </c>
      <c r="K6487" s="16" t="n">
        <f aca="false">D6487*H6487</f>
        <v>2025.04</v>
      </c>
      <c r="L6487" s="16" t="n">
        <f aca="false">J6487-K6487</f>
        <v>1452.96</v>
      </c>
    </row>
    <row r="6488" customFormat="false" ht="15" hidden="false" customHeight="false" outlineLevel="0" collapsed="false">
      <c r="A6488" s="12" t="n">
        <v>6487</v>
      </c>
      <c r="B6488" s="12" t="n">
        <v>3413</v>
      </c>
      <c r="C6488" s="12" t="n">
        <v>14</v>
      </c>
      <c r="D6488" s="12" t="n">
        <v>1</v>
      </c>
      <c r="E6488" s="16" t="n">
        <v>1849</v>
      </c>
      <c r="F6488" s="12" t="n">
        <v>0</v>
      </c>
      <c r="G6488" s="12" t="str">
        <f aca="false">INDEX(Products!$C$2:$C$181,MATCH(C6488,Products!$A$2:$A$181,0))</f>
        <v>Electronics</v>
      </c>
      <c r="H6488" s="16" t="n">
        <f aca="false">INDEX(Products!$E$2:$E$181,MATCH(C6488,Products!$A$2:$A$181,0))</f>
        <v>1207.11</v>
      </c>
      <c r="I6488" s="12" t="str">
        <f aca="false">INDEX(Orders!$G$2:$G$3525,MATCH(B6488,Orders!$A$2:$A$3525,0))</f>
        <v>Cancelled</v>
      </c>
      <c r="J6488" s="16" t="n">
        <f aca="false">D6488*E6488*(1-F6488/100)</f>
        <v>1849</v>
      </c>
      <c r="K6488" s="16" t="n">
        <f aca="false">D6488*H6488</f>
        <v>1207.11</v>
      </c>
      <c r="L6488" s="16" t="n">
        <f aca="false">J6488-K6488</f>
        <v>641.89</v>
      </c>
    </row>
    <row r="6489" customFormat="false" ht="15" hidden="false" customHeight="false" outlineLevel="0" collapsed="false">
      <c r="A6489" s="12" t="n">
        <v>6488</v>
      </c>
      <c r="B6489" s="12" t="n">
        <v>3414</v>
      </c>
      <c r="C6489" s="12" t="n">
        <v>119</v>
      </c>
      <c r="D6489" s="12" t="n">
        <v>1</v>
      </c>
      <c r="E6489" s="16" t="n">
        <v>619</v>
      </c>
      <c r="F6489" s="12" t="n">
        <v>15</v>
      </c>
      <c r="G6489" s="12" t="str">
        <f aca="false">INDEX(Products!$C$2:$C$181,MATCH(C6489,Products!$A$2:$A$181,0))</f>
        <v>Beauty</v>
      </c>
      <c r="H6489" s="16" t="n">
        <f aca="false">INDEX(Products!$E$2:$E$181,MATCH(C6489,Products!$A$2:$A$181,0))</f>
        <v>343.46</v>
      </c>
      <c r="I6489" s="12" t="str">
        <f aca="false">INDEX(Orders!$G$2:$G$3525,MATCH(B6489,Orders!$A$2:$A$3525,0))</f>
        <v>Delivered</v>
      </c>
      <c r="J6489" s="16" t="n">
        <f aca="false">D6489*E6489*(1-F6489/100)</f>
        <v>526.15</v>
      </c>
      <c r="K6489" s="16" t="n">
        <f aca="false">D6489*H6489</f>
        <v>343.46</v>
      </c>
      <c r="L6489" s="16" t="n">
        <f aca="false">J6489-K6489</f>
        <v>182.69</v>
      </c>
    </row>
    <row r="6490" customFormat="false" ht="15" hidden="false" customHeight="false" outlineLevel="0" collapsed="false">
      <c r="A6490" s="12" t="n">
        <v>6489</v>
      </c>
      <c r="B6490" s="12" t="n">
        <v>3414</v>
      </c>
      <c r="C6490" s="12" t="n">
        <v>85</v>
      </c>
      <c r="D6490" s="12" t="n">
        <v>2</v>
      </c>
      <c r="E6490" s="16" t="n">
        <v>419</v>
      </c>
      <c r="F6490" s="12" t="n">
        <v>5</v>
      </c>
      <c r="G6490" s="12" t="str">
        <f aca="false">INDEX(Products!$C$2:$C$181,MATCH(C6490,Products!$A$2:$A$181,0))</f>
        <v>Fashion</v>
      </c>
      <c r="H6490" s="16" t="n">
        <f aca="false">INDEX(Products!$E$2:$E$181,MATCH(C6490,Products!$A$2:$A$181,0))</f>
        <v>279.97</v>
      </c>
      <c r="I6490" s="12" t="str">
        <f aca="false">INDEX(Orders!$G$2:$G$3525,MATCH(B6490,Orders!$A$2:$A$3525,0))</f>
        <v>Delivered</v>
      </c>
      <c r="J6490" s="16" t="n">
        <f aca="false">D6490*E6490*(1-F6490/100)</f>
        <v>796.1</v>
      </c>
      <c r="K6490" s="16" t="n">
        <f aca="false">D6490*H6490</f>
        <v>559.94</v>
      </c>
      <c r="L6490" s="16" t="n">
        <f aca="false">J6490-K6490</f>
        <v>236.16</v>
      </c>
    </row>
    <row r="6491" customFormat="false" ht="15" hidden="false" customHeight="false" outlineLevel="0" collapsed="false">
      <c r="A6491" s="12" t="n">
        <v>6490</v>
      </c>
      <c r="B6491" s="12" t="n">
        <v>3414</v>
      </c>
      <c r="C6491" s="12" t="n">
        <v>38</v>
      </c>
      <c r="D6491" s="12" t="n">
        <v>1</v>
      </c>
      <c r="E6491" s="16" t="n">
        <v>3659</v>
      </c>
      <c r="F6491" s="12" t="n">
        <v>5</v>
      </c>
      <c r="G6491" s="12" t="str">
        <f aca="false">INDEX(Products!$C$2:$C$181,MATCH(C6491,Products!$A$2:$A$181,0))</f>
        <v>Home &amp; Kitchen</v>
      </c>
      <c r="H6491" s="16" t="n">
        <f aca="false">INDEX(Products!$E$2:$E$181,MATCH(C6491,Products!$A$2:$A$181,0))</f>
        <v>2545.94</v>
      </c>
      <c r="I6491" s="12" t="str">
        <f aca="false">INDEX(Orders!$G$2:$G$3525,MATCH(B6491,Orders!$A$2:$A$3525,0))</f>
        <v>Delivered</v>
      </c>
      <c r="J6491" s="16" t="n">
        <f aca="false">D6491*E6491*(1-F6491/100)</f>
        <v>3476.05</v>
      </c>
      <c r="K6491" s="16" t="n">
        <f aca="false">D6491*H6491</f>
        <v>2545.94</v>
      </c>
      <c r="L6491" s="16" t="n">
        <f aca="false">J6491-K6491</f>
        <v>930.11</v>
      </c>
    </row>
    <row r="6492" customFormat="false" ht="15" hidden="false" customHeight="false" outlineLevel="0" collapsed="false">
      <c r="A6492" s="12" t="n">
        <v>6491</v>
      </c>
      <c r="B6492" s="12" t="n">
        <v>3415</v>
      </c>
      <c r="C6492" s="12" t="n">
        <v>168</v>
      </c>
      <c r="D6492" s="12" t="n">
        <v>1</v>
      </c>
      <c r="E6492" s="16" t="n">
        <v>149</v>
      </c>
      <c r="F6492" s="12" t="n">
        <v>0</v>
      </c>
      <c r="G6492" s="12" t="str">
        <f aca="false">INDEX(Products!$C$2:$C$181,MATCH(C6492,Products!$A$2:$A$181,0))</f>
        <v>Books &amp; Stationery</v>
      </c>
      <c r="H6492" s="16" t="n">
        <f aca="false">INDEX(Products!$E$2:$E$181,MATCH(C6492,Products!$A$2:$A$181,0))</f>
        <v>83.16</v>
      </c>
      <c r="I6492" s="12" t="str">
        <f aca="false">INDEX(Orders!$G$2:$G$3525,MATCH(B6492,Orders!$A$2:$A$3525,0))</f>
        <v>Returned</v>
      </c>
      <c r="J6492" s="16" t="n">
        <f aca="false">D6492*E6492*(1-F6492/100)</f>
        <v>149</v>
      </c>
      <c r="K6492" s="16" t="n">
        <f aca="false">D6492*H6492</f>
        <v>83.16</v>
      </c>
      <c r="L6492" s="16" t="n">
        <f aca="false">J6492-K6492</f>
        <v>65.84</v>
      </c>
    </row>
    <row r="6493" customFormat="false" ht="15" hidden="false" customHeight="false" outlineLevel="0" collapsed="false">
      <c r="A6493" s="12" t="n">
        <v>6492</v>
      </c>
      <c r="B6493" s="12" t="n">
        <v>3415</v>
      </c>
      <c r="C6493" s="12" t="n">
        <v>59</v>
      </c>
      <c r="D6493" s="12" t="n">
        <v>1</v>
      </c>
      <c r="E6493" s="16" t="n">
        <v>4109</v>
      </c>
      <c r="F6493" s="12" t="n">
        <v>0</v>
      </c>
      <c r="G6493" s="12" t="str">
        <f aca="false">INDEX(Products!$C$2:$C$181,MATCH(C6493,Products!$A$2:$A$181,0))</f>
        <v>Home &amp; Kitchen</v>
      </c>
      <c r="H6493" s="16" t="n">
        <f aca="false">INDEX(Products!$E$2:$E$181,MATCH(C6493,Products!$A$2:$A$181,0))</f>
        <v>2413.27</v>
      </c>
      <c r="I6493" s="12" t="str">
        <f aca="false">INDEX(Orders!$G$2:$G$3525,MATCH(B6493,Orders!$A$2:$A$3525,0))</f>
        <v>Returned</v>
      </c>
      <c r="J6493" s="16" t="n">
        <f aca="false">D6493*E6493*(1-F6493/100)</f>
        <v>4109</v>
      </c>
      <c r="K6493" s="16" t="n">
        <f aca="false">D6493*H6493</f>
        <v>2413.27</v>
      </c>
      <c r="L6493" s="16" t="n">
        <f aca="false">J6493-K6493</f>
        <v>1695.73</v>
      </c>
    </row>
    <row r="6494" customFormat="false" ht="15" hidden="false" customHeight="false" outlineLevel="0" collapsed="false">
      <c r="A6494" s="12" t="n">
        <v>6493</v>
      </c>
      <c r="B6494" s="12" t="n">
        <v>3415</v>
      </c>
      <c r="C6494" s="12" t="n">
        <v>147</v>
      </c>
      <c r="D6494" s="12" t="n">
        <v>1</v>
      </c>
      <c r="E6494" s="16" t="n">
        <v>3339</v>
      </c>
      <c r="F6494" s="12" t="n">
        <v>10</v>
      </c>
      <c r="G6494" s="12" t="str">
        <f aca="false">INDEX(Products!$C$2:$C$181,MATCH(C6494,Products!$A$2:$A$181,0))</f>
        <v>Sports &amp; Fitness</v>
      </c>
      <c r="H6494" s="16" t="n">
        <f aca="false">INDEX(Products!$E$2:$E$181,MATCH(C6494,Products!$A$2:$A$181,0))</f>
        <v>2076.99</v>
      </c>
      <c r="I6494" s="12" t="str">
        <f aca="false">INDEX(Orders!$G$2:$G$3525,MATCH(B6494,Orders!$A$2:$A$3525,0))</f>
        <v>Returned</v>
      </c>
      <c r="J6494" s="16" t="n">
        <f aca="false">D6494*E6494*(1-F6494/100)</f>
        <v>3005.1</v>
      </c>
      <c r="K6494" s="16" t="n">
        <f aca="false">D6494*H6494</f>
        <v>2076.99</v>
      </c>
      <c r="L6494" s="16" t="n">
        <f aca="false">J6494-K6494</f>
        <v>928.11</v>
      </c>
    </row>
    <row r="6495" customFormat="false" ht="15" hidden="false" customHeight="false" outlineLevel="0" collapsed="false">
      <c r="A6495" s="12" t="n">
        <v>6494</v>
      </c>
      <c r="B6495" s="12" t="n">
        <v>3415</v>
      </c>
      <c r="C6495" s="12" t="n">
        <v>52</v>
      </c>
      <c r="D6495" s="12" t="n">
        <v>1</v>
      </c>
      <c r="E6495" s="16" t="n">
        <v>1859</v>
      </c>
      <c r="F6495" s="12" t="n">
        <v>0</v>
      </c>
      <c r="G6495" s="12" t="str">
        <f aca="false">INDEX(Products!$C$2:$C$181,MATCH(C6495,Products!$A$2:$A$181,0))</f>
        <v>Home &amp; Kitchen</v>
      </c>
      <c r="H6495" s="16" t="n">
        <f aca="false">INDEX(Products!$E$2:$E$181,MATCH(C6495,Products!$A$2:$A$181,0))</f>
        <v>1211.54</v>
      </c>
      <c r="I6495" s="12" t="str">
        <f aca="false">INDEX(Orders!$G$2:$G$3525,MATCH(B6495,Orders!$A$2:$A$3525,0))</f>
        <v>Returned</v>
      </c>
      <c r="J6495" s="16" t="n">
        <f aca="false">D6495*E6495*(1-F6495/100)</f>
        <v>1859</v>
      </c>
      <c r="K6495" s="16" t="n">
        <f aca="false">D6495*H6495</f>
        <v>1211.54</v>
      </c>
      <c r="L6495" s="16" t="n">
        <f aca="false">J6495-K6495</f>
        <v>647.46</v>
      </c>
    </row>
    <row r="6496" customFormat="false" ht="15" hidden="false" customHeight="false" outlineLevel="0" collapsed="false">
      <c r="A6496" s="12" t="n">
        <v>6495</v>
      </c>
      <c r="B6496" s="12" t="n">
        <v>3416</v>
      </c>
      <c r="C6496" s="12" t="n">
        <v>18</v>
      </c>
      <c r="D6496" s="12" t="n">
        <v>2</v>
      </c>
      <c r="E6496" s="16" t="n">
        <v>5829</v>
      </c>
      <c r="F6496" s="12" t="n">
        <v>15</v>
      </c>
      <c r="G6496" s="12" t="str">
        <f aca="false">INDEX(Products!$C$2:$C$181,MATCH(C6496,Products!$A$2:$A$181,0))</f>
        <v>Electronics</v>
      </c>
      <c r="H6496" s="16" t="n">
        <f aca="false">INDEX(Products!$E$2:$E$181,MATCH(C6496,Products!$A$2:$A$181,0))</f>
        <v>4148.38</v>
      </c>
      <c r="I6496" s="12" t="str">
        <f aca="false">INDEX(Orders!$G$2:$G$3525,MATCH(B6496,Orders!$A$2:$A$3525,0))</f>
        <v>Delivered</v>
      </c>
      <c r="J6496" s="16" t="n">
        <f aca="false">D6496*E6496*(1-F6496/100)</f>
        <v>9909.3</v>
      </c>
      <c r="K6496" s="16" t="n">
        <f aca="false">D6496*H6496</f>
        <v>8296.76</v>
      </c>
      <c r="L6496" s="16" t="n">
        <f aca="false">J6496-K6496</f>
        <v>1612.54</v>
      </c>
    </row>
    <row r="6497" customFormat="false" ht="15" hidden="false" customHeight="false" outlineLevel="0" collapsed="false">
      <c r="A6497" s="12" t="n">
        <v>6496</v>
      </c>
      <c r="B6497" s="12" t="n">
        <v>3416</v>
      </c>
      <c r="C6497" s="12" t="n">
        <v>151</v>
      </c>
      <c r="D6497" s="12" t="n">
        <v>1</v>
      </c>
      <c r="E6497" s="16" t="n">
        <v>149</v>
      </c>
      <c r="F6497" s="12" t="n">
        <v>0</v>
      </c>
      <c r="G6497" s="12" t="str">
        <f aca="false">INDEX(Products!$C$2:$C$181,MATCH(C6497,Products!$A$2:$A$181,0))</f>
        <v>Books &amp; Stationery</v>
      </c>
      <c r="H6497" s="16" t="n">
        <f aca="false">INDEX(Products!$E$2:$E$181,MATCH(C6497,Products!$A$2:$A$181,0))</f>
        <v>97.78</v>
      </c>
      <c r="I6497" s="12" t="str">
        <f aca="false">INDEX(Orders!$G$2:$G$3525,MATCH(B6497,Orders!$A$2:$A$3525,0))</f>
        <v>Delivered</v>
      </c>
      <c r="J6497" s="16" t="n">
        <f aca="false">D6497*E6497*(1-F6497/100)</f>
        <v>149</v>
      </c>
      <c r="K6497" s="16" t="n">
        <f aca="false">D6497*H6497</f>
        <v>97.78</v>
      </c>
      <c r="L6497" s="16" t="n">
        <f aca="false">J6497-K6497</f>
        <v>51.22</v>
      </c>
    </row>
    <row r="6498" customFormat="false" ht="15" hidden="false" customHeight="false" outlineLevel="0" collapsed="false">
      <c r="A6498" s="12" t="n">
        <v>6497</v>
      </c>
      <c r="B6498" s="12" t="n">
        <v>3417</v>
      </c>
      <c r="C6498" s="12" t="n">
        <v>123</v>
      </c>
      <c r="D6498" s="12" t="n">
        <v>1</v>
      </c>
      <c r="E6498" s="16" t="n">
        <v>319</v>
      </c>
      <c r="F6498" s="12" t="n">
        <v>0</v>
      </c>
      <c r="G6498" s="12" t="str">
        <f aca="false">INDEX(Products!$C$2:$C$181,MATCH(C6498,Products!$A$2:$A$181,0))</f>
        <v>Sports &amp; Fitness</v>
      </c>
      <c r="H6498" s="16" t="n">
        <f aca="false">INDEX(Products!$E$2:$E$181,MATCH(C6498,Products!$A$2:$A$181,0))</f>
        <v>234.68</v>
      </c>
      <c r="I6498" s="12" t="str">
        <f aca="false">INDEX(Orders!$G$2:$G$3525,MATCH(B6498,Orders!$A$2:$A$3525,0))</f>
        <v>Delivered</v>
      </c>
      <c r="J6498" s="16" t="n">
        <f aca="false">D6498*E6498*(1-F6498/100)</f>
        <v>319</v>
      </c>
      <c r="K6498" s="16" t="n">
        <f aca="false">D6498*H6498</f>
        <v>234.68</v>
      </c>
      <c r="L6498" s="16" t="n">
        <f aca="false">J6498-K6498</f>
        <v>84.32</v>
      </c>
    </row>
    <row r="6499" customFormat="false" ht="15" hidden="false" customHeight="false" outlineLevel="0" collapsed="false">
      <c r="A6499" s="12" t="n">
        <v>6498</v>
      </c>
      <c r="B6499" s="12" t="n">
        <v>3417</v>
      </c>
      <c r="C6499" s="12" t="n">
        <v>46</v>
      </c>
      <c r="D6499" s="12" t="n">
        <v>1</v>
      </c>
      <c r="E6499" s="16" t="n">
        <v>959</v>
      </c>
      <c r="F6499" s="12" t="n">
        <v>0</v>
      </c>
      <c r="G6499" s="12" t="str">
        <f aca="false">INDEX(Products!$C$2:$C$181,MATCH(C6499,Products!$A$2:$A$181,0))</f>
        <v>Home &amp; Kitchen</v>
      </c>
      <c r="H6499" s="16" t="n">
        <f aca="false">INDEX(Products!$E$2:$E$181,MATCH(C6499,Products!$A$2:$A$181,0))</f>
        <v>664.25</v>
      </c>
      <c r="I6499" s="12" t="str">
        <f aca="false">INDEX(Orders!$G$2:$G$3525,MATCH(B6499,Orders!$A$2:$A$3525,0))</f>
        <v>Delivered</v>
      </c>
      <c r="J6499" s="16" t="n">
        <f aca="false">D6499*E6499*(1-F6499/100)</f>
        <v>959</v>
      </c>
      <c r="K6499" s="16" t="n">
        <f aca="false">D6499*H6499</f>
        <v>664.25</v>
      </c>
      <c r="L6499" s="16" t="n">
        <f aca="false">J6499-K6499</f>
        <v>294.75</v>
      </c>
    </row>
    <row r="6500" customFormat="false" ht="15" hidden="false" customHeight="false" outlineLevel="0" collapsed="false">
      <c r="A6500" s="12" t="n">
        <v>6499</v>
      </c>
      <c r="B6500" s="12" t="n">
        <v>3418</v>
      </c>
      <c r="C6500" s="12" t="n">
        <v>141</v>
      </c>
      <c r="D6500" s="12" t="n">
        <v>1</v>
      </c>
      <c r="E6500" s="16" t="n">
        <v>3599</v>
      </c>
      <c r="F6500" s="12" t="n">
        <v>0</v>
      </c>
      <c r="G6500" s="12" t="str">
        <f aca="false">INDEX(Products!$C$2:$C$181,MATCH(C6500,Products!$A$2:$A$181,0))</f>
        <v>Sports &amp; Fitness</v>
      </c>
      <c r="H6500" s="16" t="n">
        <f aca="false">INDEX(Products!$E$2:$E$181,MATCH(C6500,Products!$A$2:$A$181,0))</f>
        <v>2222.74</v>
      </c>
      <c r="I6500" s="12" t="str">
        <f aca="false">INDEX(Orders!$G$2:$G$3525,MATCH(B6500,Orders!$A$2:$A$3525,0))</f>
        <v>Delivered</v>
      </c>
      <c r="J6500" s="16" t="n">
        <f aca="false">D6500*E6500*(1-F6500/100)</f>
        <v>3599</v>
      </c>
      <c r="K6500" s="16" t="n">
        <f aca="false">D6500*H6500</f>
        <v>2222.74</v>
      </c>
      <c r="L6500" s="16" t="n">
        <f aca="false">J6500-K6500</f>
        <v>1376.26</v>
      </c>
    </row>
    <row r="6501" customFormat="false" ht="15" hidden="false" customHeight="false" outlineLevel="0" collapsed="false">
      <c r="A6501" s="12" t="n">
        <v>6500</v>
      </c>
      <c r="B6501" s="12" t="n">
        <v>3418</v>
      </c>
      <c r="C6501" s="12" t="n">
        <v>32</v>
      </c>
      <c r="D6501" s="12" t="n">
        <v>1</v>
      </c>
      <c r="E6501" s="16" t="n">
        <v>4219</v>
      </c>
      <c r="F6501" s="12" t="n">
        <v>5</v>
      </c>
      <c r="G6501" s="12" t="str">
        <f aca="false">INDEX(Products!$C$2:$C$181,MATCH(C6501,Products!$A$2:$A$181,0))</f>
        <v>Home &amp; Kitchen</v>
      </c>
      <c r="H6501" s="16" t="n">
        <f aca="false">INDEX(Products!$E$2:$E$181,MATCH(C6501,Products!$A$2:$A$181,0))</f>
        <v>2621.48</v>
      </c>
      <c r="I6501" s="12" t="str">
        <f aca="false">INDEX(Orders!$G$2:$G$3525,MATCH(B6501,Orders!$A$2:$A$3525,0))</f>
        <v>Delivered</v>
      </c>
      <c r="J6501" s="16" t="n">
        <f aca="false">D6501*E6501*(1-F6501/100)</f>
        <v>4008.05</v>
      </c>
      <c r="K6501" s="16" t="n">
        <f aca="false">D6501*H6501</f>
        <v>2621.48</v>
      </c>
      <c r="L6501" s="16" t="n">
        <f aca="false">J6501-K6501</f>
        <v>1386.57</v>
      </c>
    </row>
    <row r="6502" customFormat="false" ht="15" hidden="false" customHeight="false" outlineLevel="0" collapsed="false">
      <c r="A6502" s="12" t="n">
        <v>6501</v>
      </c>
      <c r="B6502" s="12" t="n">
        <v>3418</v>
      </c>
      <c r="C6502" s="12" t="n">
        <v>64</v>
      </c>
      <c r="D6502" s="12" t="n">
        <v>2</v>
      </c>
      <c r="E6502" s="16" t="n">
        <v>2519</v>
      </c>
      <c r="F6502" s="12" t="n">
        <v>0</v>
      </c>
      <c r="G6502" s="12" t="str">
        <f aca="false">INDEX(Products!$C$2:$C$181,MATCH(C6502,Products!$A$2:$A$181,0))</f>
        <v>Fashion</v>
      </c>
      <c r="H6502" s="16" t="n">
        <f aca="false">INDEX(Products!$E$2:$E$181,MATCH(C6502,Products!$A$2:$A$181,0))</f>
        <v>1819.09</v>
      </c>
      <c r="I6502" s="12" t="str">
        <f aca="false">INDEX(Orders!$G$2:$G$3525,MATCH(B6502,Orders!$A$2:$A$3525,0))</f>
        <v>Delivered</v>
      </c>
      <c r="J6502" s="16" t="n">
        <f aca="false">D6502*E6502*(1-F6502/100)</f>
        <v>5038</v>
      </c>
      <c r="K6502" s="16" t="n">
        <f aca="false">D6502*H6502</f>
        <v>3638.18</v>
      </c>
      <c r="L6502" s="16" t="n">
        <f aca="false">J6502-K6502</f>
        <v>1399.82</v>
      </c>
    </row>
    <row r="6503" customFormat="false" ht="15" hidden="false" customHeight="false" outlineLevel="0" collapsed="false">
      <c r="A6503" s="12" t="n">
        <v>6502</v>
      </c>
      <c r="B6503" s="12" t="n">
        <v>3418</v>
      </c>
      <c r="C6503" s="12" t="n">
        <v>170</v>
      </c>
      <c r="D6503" s="12" t="n">
        <v>1</v>
      </c>
      <c r="E6503" s="16" t="n">
        <v>489</v>
      </c>
      <c r="F6503" s="12" t="n">
        <v>0</v>
      </c>
      <c r="G6503" s="12" t="str">
        <f aca="false">INDEX(Products!$C$2:$C$181,MATCH(C6503,Products!$A$2:$A$181,0))</f>
        <v>Books &amp; Stationery</v>
      </c>
      <c r="H6503" s="16" t="n">
        <f aca="false">INDEX(Products!$E$2:$E$181,MATCH(C6503,Products!$A$2:$A$181,0))</f>
        <v>278.52</v>
      </c>
      <c r="I6503" s="12" t="str">
        <f aca="false">INDEX(Orders!$G$2:$G$3525,MATCH(B6503,Orders!$A$2:$A$3525,0))</f>
        <v>Delivered</v>
      </c>
      <c r="J6503" s="16" t="n">
        <f aca="false">D6503*E6503*(1-F6503/100)</f>
        <v>489</v>
      </c>
      <c r="K6503" s="16" t="n">
        <f aca="false">D6503*H6503</f>
        <v>278.52</v>
      </c>
      <c r="L6503" s="16" t="n">
        <f aca="false">J6503-K6503</f>
        <v>210.48</v>
      </c>
    </row>
    <row r="6504" customFormat="false" ht="15" hidden="false" customHeight="false" outlineLevel="0" collapsed="false">
      <c r="A6504" s="12" t="n">
        <v>6503</v>
      </c>
      <c r="B6504" s="12" t="n">
        <v>3419</v>
      </c>
      <c r="C6504" s="12" t="n">
        <v>129</v>
      </c>
      <c r="D6504" s="12" t="n">
        <v>1</v>
      </c>
      <c r="E6504" s="16" t="n">
        <v>3769</v>
      </c>
      <c r="F6504" s="12" t="n">
        <v>0</v>
      </c>
      <c r="G6504" s="12" t="str">
        <f aca="false">INDEX(Products!$C$2:$C$181,MATCH(C6504,Products!$A$2:$A$181,0))</f>
        <v>Sports &amp; Fitness</v>
      </c>
      <c r="H6504" s="16" t="n">
        <f aca="false">INDEX(Products!$E$2:$E$181,MATCH(C6504,Products!$A$2:$A$181,0))</f>
        <v>2597.62</v>
      </c>
      <c r="I6504" s="12" t="str">
        <f aca="false">INDEX(Orders!$G$2:$G$3525,MATCH(B6504,Orders!$A$2:$A$3525,0))</f>
        <v>Delivered</v>
      </c>
      <c r="J6504" s="16" t="n">
        <f aca="false">D6504*E6504*(1-F6504/100)</f>
        <v>3769</v>
      </c>
      <c r="K6504" s="16" t="n">
        <f aca="false">D6504*H6504</f>
        <v>2597.62</v>
      </c>
      <c r="L6504" s="16" t="n">
        <f aca="false">J6504-K6504</f>
        <v>1171.38</v>
      </c>
    </row>
    <row r="6505" customFormat="false" ht="15" hidden="false" customHeight="false" outlineLevel="0" collapsed="false">
      <c r="A6505" s="12" t="n">
        <v>6504</v>
      </c>
      <c r="B6505" s="12" t="n">
        <v>3419</v>
      </c>
      <c r="C6505" s="12" t="n">
        <v>167</v>
      </c>
      <c r="D6505" s="12" t="n">
        <v>1</v>
      </c>
      <c r="E6505" s="16" t="n">
        <v>119</v>
      </c>
      <c r="F6505" s="12" t="n">
        <v>0</v>
      </c>
      <c r="G6505" s="12" t="str">
        <f aca="false">INDEX(Products!$C$2:$C$181,MATCH(C6505,Products!$A$2:$A$181,0))</f>
        <v>Books &amp; Stationery</v>
      </c>
      <c r="H6505" s="16" t="n">
        <f aca="false">INDEX(Products!$E$2:$E$181,MATCH(C6505,Products!$A$2:$A$181,0))</f>
        <v>68.21</v>
      </c>
      <c r="I6505" s="12" t="str">
        <f aca="false">INDEX(Orders!$G$2:$G$3525,MATCH(B6505,Orders!$A$2:$A$3525,0))</f>
        <v>Delivered</v>
      </c>
      <c r="J6505" s="16" t="n">
        <f aca="false">D6505*E6505*(1-F6505/100)</f>
        <v>119</v>
      </c>
      <c r="K6505" s="16" t="n">
        <f aca="false">D6505*H6505</f>
        <v>68.21</v>
      </c>
      <c r="L6505" s="16" t="n">
        <f aca="false">J6505-K6505</f>
        <v>50.79</v>
      </c>
    </row>
    <row r="6506" customFormat="false" ht="15" hidden="false" customHeight="false" outlineLevel="0" collapsed="false">
      <c r="A6506" s="12" t="n">
        <v>6505</v>
      </c>
      <c r="B6506" s="12" t="n">
        <v>3420</v>
      </c>
      <c r="C6506" s="12" t="n">
        <v>90</v>
      </c>
      <c r="D6506" s="12" t="n">
        <v>2</v>
      </c>
      <c r="E6506" s="16" t="n">
        <v>2839</v>
      </c>
      <c r="F6506" s="12" t="n">
        <v>0</v>
      </c>
      <c r="G6506" s="12" t="str">
        <f aca="false">INDEX(Products!$C$2:$C$181,MATCH(C6506,Products!$A$2:$A$181,0))</f>
        <v>Fashion</v>
      </c>
      <c r="H6506" s="16" t="n">
        <f aca="false">INDEX(Products!$E$2:$E$181,MATCH(C6506,Products!$A$2:$A$181,0))</f>
        <v>1639.53</v>
      </c>
      <c r="I6506" s="12" t="str">
        <f aca="false">INDEX(Orders!$G$2:$G$3525,MATCH(B6506,Orders!$A$2:$A$3525,0))</f>
        <v>Delivered</v>
      </c>
      <c r="J6506" s="16" t="n">
        <f aca="false">D6506*E6506*(1-F6506/100)</f>
        <v>5678</v>
      </c>
      <c r="K6506" s="16" t="n">
        <f aca="false">D6506*H6506</f>
        <v>3279.06</v>
      </c>
      <c r="L6506" s="16" t="n">
        <f aca="false">J6506-K6506</f>
        <v>2398.94</v>
      </c>
    </row>
    <row r="6507" customFormat="false" ht="15" hidden="false" customHeight="false" outlineLevel="0" collapsed="false">
      <c r="A6507" s="12" t="n">
        <v>6506</v>
      </c>
      <c r="B6507" s="12" t="n">
        <v>3420</v>
      </c>
      <c r="C6507" s="12" t="n">
        <v>75</v>
      </c>
      <c r="D6507" s="12" t="n">
        <v>1</v>
      </c>
      <c r="E6507" s="16" t="n">
        <v>449</v>
      </c>
      <c r="F6507" s="12" t="n">
        <v>0</v>
      </c>
      <c r="G6507" s="12" t="str">
        <f aca="false">INDEX(Products!$C$2:$C$181,MATCH(C6507,Products!$A$2:$A$181,0))</f>
        <v>Fashion</v>
      </c>
      <c r="H6507" s="16" t="n">
        <f aca="false">INDEX(Products!$E$2:$E$181,MATCH(C6507,Products!$A$2:$A$181,0))</f>
        <v>271.97</v>
      </c>
      <c r="I6507" s="12" t="str">
        <f aca="false">INDEX(Orders!$G$2:$G$3525,MATCH(B6507,Orders!$A$2:$A$3525,0))</f>
        <v>Delivered</v>
      </c>
      <c r="J6507" s="16" t="n">
        <f aca="false">D6507*E6507*(1-F6507/100)</f>
        <v>449</v>
      </c>
      <c r="K6507" s="16" t="n">
        <f aca="false">D6507*H6507</f>
        <v>271.97</v>
      </c>
      <c r="L6507" s="16" t="n">
        <f aca="false">J6507-K6507</f>
        <v>177.03</v>
      </c>
    </row>
    <row r="6508" customFormat="false" ht="15" hidden="false" customHeight="false" outlineLevel="0" collapsed="false">
      <c r="A6508" s="12" t="n">
        <v>6507</v>
      </c>
      <c r="B6508" s="12" t="n">
        <v>3421</v>
      </c>
      <c r="C6508" s="12" t="n">
        <v>111</v>
      </c>
      <c r="D6508" s="12" t="n">
        <v>2</v>
      </c>
      <c r="E6508" s="16" t="n">
        <v>1249</v>
      </c>
      <c r="F6508" s="12" t="n">
        <v>0</v>
      </c>
      <c r="G6508" s="12" t="str">
        <f aca="false">INDEX(Products!$C$2:$C$181,MATCH(C6508,Products!$A$2:$A$181,0))</f>
        <v>Beauty</v>
      </c>
      <c r="H6508" s="16" t="n">
        <f aca="false">INDEX(Products!$E$2:$E$181,MATCH(C6508,Products!$A$2:$A$181,0))</f>
        <v>828.91</v>
      </c>
      <c r="I6508" s="12" t="str">
        <f aca="false">INDEX(Orders!$G$2:$G$3525,MATCH(B6508,Orders!$A$2:$A$3525,0))</f>
        <v>Delivered</v>
      </c>
      <c r="J6508" s="16" t="n">
        <f aca="false">D6508*E6508*(1-F6508/100)</f>
        <v>2498</v>
      </c>
      <c r="K6508" s="16" t="n">
        <f aca="false">D6508*H6508</f>
        <v>1657.82</v>
      </c>
      <c r="L6508" s="16" t="n">
        <f aca="false">J6508-K6508</f>
        <v>840.18</v>
      </c>
    </row>
    <row r="6509" customFormat="false" ht="15" hidden="false" customHeight="false" outlineLevel="0" collapsed="false">
      <c r="A6509" s="12" t="n">
        <v>6508</v>
      </c>
      <c r="B6509" s="12" t="n">
        <v>3422</v>
      </c>
      <c r="C6509" s="12" t="n">
        <v>74</v>
      </c>
      <c r="D6509" s="12" t="n">
        <v>1</v>
      </c>
      <c r="E6509" s="16" t="n">
        <v>1959</v>
      </c>
      <c r="F6509" s="12" t="n">
        <v>15</v>
      </c>
      <c r="G6509" s="12" t="str">
        <f aca="false">INDEX(Products!$C$2:$C$181,MATCH(C6509,Products!$A$2:$A$181,0))</f>
        <v>Fashion</v>
      </c>
      <c r="H6509" s="16" t="n">
        <f aca="false">INDEX(Products!$E$2:$E$181,MATCH(C6509,Products!$A$2:$A$181,0))</f>
        <v>1274.4</v>
      </c>
      <c r="I6509" s="12" t="str">
        <f aca="false">INDEX(Orders!$G$2:$G$3525,MATCH(B6509,Orders!$A$2:$A$3525,0))</f>
        <v>Delivered</v>
      </c>
      <c r="J6509" s="16" t="n">
        <f aca="false">D6509*E6509*(1-F6509/100)</f>
        <v>1665.15</v>
      </c>
      <c r="K6509" s="16" t="n">
        <f aca="false">D6509*H6509</f>
        <v>1274.4</v>
      </c>
      <c r="L6509" s="16" t="n">
        <f aca="false">J6509-K6509</f>
        <v>390.75</v>
      </c>
    </row>
    <row r="6510" customFormat="false" ht="15" hidden="false" customHeight="false" outlineLevel="0" collapsed="false">
      <c r="A6510" s="12" t="n">
        <v>6509</v>
      </c>
      <c r="B6510" s="12" t="n">
        <v>3422</v>
      </c>
      <c r="C6510" s="12" t="n">
        <v>108</v>
      </c>
      <c r="D6510" s="12" t="n">
        <v>1</v>
      </c>
      <c r="E6510" s="16" t="n">
        <v>1339</v>
      </c>
      <c r="F6510" s="12" t="n">
        <v>15</v>
      </c>
      <c r="G6510" s="12" t="str">
        <f aca="false">INDEX(Products!$C$2:$C$181,MATCH(C6510,Products!$A$2:$A$181,0))</f>
        <v>Beauty</v>
      </c>
      <c r="H6510" s="16" t="n">
        <f aca="false">INDEX(Products!$E$2:$E$181,MATCH(C6510,Products!$A$2:$A$181,0))</f>
        <v>799.99</v>
      </c>
      <c r="I6510" s="12" t="str">
        <f aca="false">INDEX(Orders!$G$2:$G$3525,MATCH(B6510,Orders!$A$2:$A$3525,0))</f>
        <v>Delivered</v>
      </c>
      <c r="J6510" s="16" t="n">
        <f aca="false">D6510*E6510*(1-F6510/100)</f>
        <v>1138.15</v>
      </c>
      <c r="K6510" s="16" t="n">
        <f aca="false">D6510*H6510</f>
        <v>799.99</v>
      </c>
      <c r="L6510" s="16" t="n">
        <f aca="false">J6510-K6510</f>
        <v>338.16</v>
      </c>
    </row>
    <row r="6511" customFormat="false" ht="15" hidden="false" customHeight="false" outlineLevel="0" collapsed="false">
      <c r="A6511" s="12" t="n">
        <v>6510</v>
      </c>
      <c r="B6511" s="12" t="n">
        <v>3423</v>
      </c>
      <c r="C6511" s="12" t="n">
        <v>38</v>
      </c>
      <c r="D6511" s="12" t="n">
        <v>1</v>
      </c>
      <c r="E6511" s="16" t="n">
        <v>3659</v>
      </c>
      <c r="F6511" s="12" t="n">
        <v>0</v>
      </c>
      <c r="G6511" s="12" t="str">
        <f aca="false">INDEX(Products!$C$2:$C$181,MATCH(C6511,Products!$A$2:$A$181,0))</f>
        <v>Home &amp; Kitchen</v>
      </c>
      <c r="H6511" s="16" t="n">
        <f aca="false">INDEX(Products!$E$2:$E$181,MATCH(C6511,Products!$A$2:$A$181,0))</f>
        <v>2545.94</v>
      </c>
      <c r="I6511" s="12" t="str">
        <f aca="false">INDEX(Orders!$G$2:$G$3525,MATCH(B6511,Orders!$A$2:$A$3525,0))</f>
        <v>Delivered</v>
      </c>
      <c r="J6511" s="16" t="n">
        <f aca="false">D6511*E6511*(1-F6511/100)</f>
        <v>3659</v>
      </c>
      <c r="K6511" s="16" t="n">
        <f aca="false">D6511*H6511</f>
        <v>2545.94</v>
      </c>
      <c r="L6511" s="16" t="n">
        <f aca="false">J6511-K6511</f>
        <v>1113.06</v>
      </c>
    </row>
    <row r="6512" customFormat="false" ht="15" hidden="false" customHeight="false" outlineLevel="0" collapsed="false">
      <c r="A6512" s="12" t="n">
        <v>6511</v>
      </c>
      <c r="B6512" s="12" t="n">
        <v>3423</v>
      </c>
      <c r="C6512" s="12" t="n">
        <v>168</v>
      </c>
      <c r="D6512" s="12" t="n">
        <v>1</v>
      </c>
      <c r="E6512" s="16" t="n">
        <v>149</v>
      </c>
      <c r="F6512" s="12" t="n">
        <v>0</v>
      </c>
      <c r="G6512" s="12" t="str">
        <f aca="false">INDEX(Products!$C$2:$C$181,MATCH(C6512,Products!$A$2:$A$181,0))</f>
        <v>Books &amp; Stationery</v>
      </c>
      <c r="H6512" s="16" t="n">
        <f aca="false">INDEX(Products!$E$2:$E$181,MATCH(C6512,Products!$A$2:$A$181,0))</f>
        <v>83.16</v>
      </c>
      <c r="I6512" s="12" t="str">
        <f aca="false">INDEX(Orders!$G$2:$G$3525,MATCH(B6512,Orders!$A$2:$A$3525,0))</f>
        <v>Delivered</v>
      </c>
      <c r="J6512" s="16" t="n">
        <f aca="false">D6512*E6512*(1-F6512/100)</f>
        <v>149</v>
      </c>
      <c r="K6512" s="16" t="n">
        <f aca="false">D6512*H6512</f>
        <v>83.16</v>
      </c>
      <c r="L6512" s="16" t="n">
        <f aca="false">J6512-K6512</f>
        <v>65.84</v>
      </c>
    </row>
    <row r="6513" customFormat="false" ht="15" hidden="false" customHeight="false" outlineLevel="0" collapsed="false">
      <c r="A6513" s="12" t="n">
        <v>6512</v>
      </c>
      <c r="B6513" s="12" t="n">
        <v>3424</v>
      </c>
      <c r="C6513" s="12" t="n">
        <v>162</v>
      </c>
      <c r="D6513" s="12" t="n">
        <v>1</v>
      </c>
      <c r="E6513" s="16" t="n">
        <v>639</v>
      </c>
      <c r="F6513" s="12" t="n">
        <v>0</v>
      </c>
      <c r="G6513" s="12" t="str">
        <f aca="false">INDEX(Products!$C$2:$C$181,MATCH(C6513,Products!$A$2:$A$181,0))</f>
        <v>Books &amp; Stationery</v>
      </c>
      <c r="H6513" s="16" t="n">
        <f aca="false">INDEX(Products!$E$2:$E$181,MATCH(C6513,Products!$A$2:$A$181,0))</f>
        <v>387.23</v>
      </c>
      <c r="I6513" s="12" t="str">
        <f aca="false">INDEX(Orders!$G$2:$G$3525,MATCH(B6513,Orders!$A$2:$A$3525,0))</f>
        <v>Delivered</v>
      </c>
      <c r="J6513" s="16" t="n">
        <f aca="false">D6513*E6513*(1-F6513/100)</f>
        <v>639</v>
      </c>
      <c r="K6513" s="16" t="n">
        <f aca="false">D6513*H6513</f>
        <v>387.23</v>
      </c>
      <c r="L6513" s="16" t="n">
        <f aca="false">J6513-K6513</f>
        <v>251.77</v>
      </c>
    </row>
    <row r="6514" customFormat="false" ht="15" hidden="false" customHeight="false" outlineLevel="0" collapsed="false">
      <c r="A6514" s="12" t="n">
        <v>6513</v>
      </c>
      <c r="B6514" s="12" t="n">
        <v>3424</v>
      </c>
      <c r="C6514" s="12" t="n">
        <v>47</v>
      </c>
      <c r="D6514" s="12" t="n">
        <v>1</v>
      </c>
      <c r="E6514" s="16" t="n">
        <v>3909</v>
      </c>
      <c r="F6514" s="12" t="n">
        <v>20</v>
      </c>
      <c r="G6514" s="12" t="str">
        <f aca="false">INDEX(Products!$C$2:$C$181,MATCH(C6514,Products!$A$2:$A$181,0))</f>
        <v>Home &amp; Kitchen</v>
      </c>
      <c r="H6514" s="16" t="n">
        <f aca="false">INDEX(Products!$E$2:$E$181,MATCH(C6514,Products!$A$2:$A$181,0))</f>
        <v>2588.76</v>
      </c>
      <c r="I6514" s="12" t="str">
        <f aca="false">INDEX(Orders!$G$2:$G$3525,MATCH(B6514,Orders!$A$2:$A$3525,0))</f>
        <v>Delivered</v>
      </c>
      <c r="J6514" s="16" t="n">
        <f aca="false">D6514*E6514*(1-F6514/100)</f>
        <v>3127.2</v>
      </c>
      <c r="K6514" s="16" t="n">
        <f aca="false">D6514*H6514</f>
        <v>2588.76</v>
      </c>
      <c r="L6514" s="16" t="n">
        <f aca="false">J6514-K6514</f>
        <v>538.44</v>
      </c>
    </row>
    <row r="6515" customFormat="false" ht="15" hidden="false" customHeight="false" outlineLevel="0" collapsed="false">
      <c r="A6515" s="12" t="n">
        <v>6514</v>
      </c>
      <c r="B6515" s="12" t="n">
        <v>3424</v>
      </c>
      <c r="C6515" s="12" t="n">
        <v>25</v>
      </c>
      <c r="D6515" s="12" t="n">
        <v>1</v>
      </c>
      <c r="E6515" s="16" t="n">
        <v>3649</v>
      </c>
      <c r="F6515" s="12" t="n">
        <v>0</v>
      </c>
      <c r="G6515" s="12" t="str">
        <f aca="false">INDEX(Products!$C$2:$C$181,MATCH(C6515,Products!$A$2:$A$181,0))</f>
        <v>Electronics</v>
      </c>
      <c r="H6515" s="16" t="n">
        <f aca="false">INDEX(Products!$E$2:$E$181,MATCH(C6515,Products!$A$2:$A$181,0))</f>
        <v>2141.86</v>
      </c>
      <c r="I6515" s="12" t="str">
        <f aca="false">INDEX(Orders!$G$2:$G$3525,MATCH(B6515,Orders!$A$2:$A$3525,0))</f>
        <v>Delivered</v>
      </c>
      <c r="J6515" s="16" t="n">
        <f aca="false">D6515*E6515*(1-F6515/100)</f>
        <v>3649</v>
      </c>
      <c r="K6515" s="16" t="n">
        <f aca="false">D6515*H6515</f>
        <v>2141.86</v>
      </c>
      <c r="L6515" s="16" t="n">
        <f aca="false">J6515-K6515</f>
        <v>1507.14</v>
      </c>
    </row>
    <row r="6516" customFormat="false" ht="15" hidden="false" customHeight="false" outlineLevel="0" collapsed="false">
      <c r="A6516" s="12" t="n">
        <v>6515</v>
      </c>
      <c r="B6516" s="12" t="n">
        <v>3424</v>
      </c>
      <c r="C6516" s="12" t="n">
        <v>22</v>
      </c>
      <c r="D6516" s="12" t="n">
        <v>3</v>
      </c>
      <c r="E6516" s="16" t="n">
        <v>989</v>
      </c>
      <c r="F6516" s="12" t="n">
        <v>5</v>
      </c>
      <c r="G6516" s="12" t="str">
        <f aca="false">INDEX(Products!$C$2:$C$181,MATCH(C6516,Products!$A$2:$A$181,0))</f>
        <v>Electronics</v>
      </c>
      <c r="H6516" s="16" t="n">
        <f aca="false">INDEX(Products!$E$2:$E$181,MATCH(C6516,Products!$A$2:$A$181,0))</f>
        <v>723.81</v>
      </c>
      <c r="I6516" s="12" t="str">
        <f aca="false">INDEX(Orders!$G$2:$G$3525,MATCH(B6516,Orders!$A$2:$A$3525,0))</f>
        <v>Delivered</v>
      </c>
      <c r="J6516" s="16" t="n">
        <f aca="false">D6516*E6516*(1-F6516/100)</f>
        <v>2818.65</v>
      </c>
      <c r="K6516" s="16" t="n">
        <f aca="false">D6516*H6516</f>
        <v>2171.43</v>
      </c>
      <c r="L6516" s="16" t="n">
        <f aca="false">J6516-K6516</f>
        <v>647.22</v>
      </c>
    </row>
    <row r="6517" customFormat="false" ht="15" hidden="false" customHeight="false" outlineLevel="0" collapsed="false">
      <c r="A6517" s="12" t="n">
        <v>6516</v>
      </c>
      <c r="B6517" s="12" t="n">
        <v>3425</v>
      </c>
      <c r="C6517" s="12" t="n">
        <v>149</v>
      </c>
      <c r="D6517" s="12" t="n">
        <v>1</v>
      </c>
      <c r="E6517" s="16" t="n">
        <v>3149</v>
      </c>
      <c r="F6517" s="12" t="n">
        <v>0</v>
      </c>
      <c r="G6517" s="12" t="str">
        <f aca="false">INDEX(Products!$C$2:$C$181,MATCH(C6517,Products!$A$2:$A$181,0))</f>
        <v>Sports &amp; Fitness</v>
      </c>
      <c r="H6517" s="16" t="n">
        <f aca="false">INDEX(Products!$E$2:$E$181,MATCH(C6517,Products!$A$2:$A$181,0))</f>
        <v>1867.87</v>
      </c>
      <c r="I6517" s="12" t="str">
        <f aca="false">INDEX(Orders!$G$2:$G$3525,MATCH(B6517,Orders!$A$2:$A$3525,0))</f>
        <v>Delivered</v>
      </c>
      <c r="J6517" s="16" t="n">
        <f aca="false">D6517*E6517*(1-F6517/100)</f>
        <v>3149</v>
      </c>
      <c r="K6517" s="16" t="n">
        <f aca="false">D6517*H6517</f>
        <v>1867.87</v>
      </c>
      <c r="L6517" s="16" t="n">
        <f aca="false">J6517-K6517</f>
        <v>1281.13</v>
      </c>
    </row>
    <row r="6518" customFormat="false" ht="15" hidden="false" customHeight="false" outlineLevel="0" collapsed="false">
      <c r="A6518" s="12" t="n">
        <v>6517</v>
      </c>
      <c r="B6518" s="12" t="n">
        <v>3426</v>
      </c>
      <c r="C6518" s="12" t="n">
        <v>24</v>
      </c>
      <c r="D6518" s="12" t="n">
        <v>3</v>
      </c>
      <c r="E6518" s="16" t="n">
        <v>2429</v>
      </c>
      <c r="F6518" s="12" t="n">
        <v>0</v>
      </c>
      <c r="G6518" s="12" t="str">
        <f aca="false">INDEX(Products!$C$2:$C$181,MATCH(C6518,Products!$A$2:$A$181,0))</f>
        <v>Electronics</v>
      </c>
      <c r="H6518" s="16" t="n">
        <f aca="false">INDEX(Products!$E$2:$E$181,MATCH(C6518,Products!$A$2:$A$181,0))</f>
        <v>1588.6</v>
      </c>
      <c r="I6518" s="12" t="str">
        <f aca="false">INDEX(Orders!$G$2:$G$3525,MATCH(B6518,Orders!$A$2:$A$3525,0))</f>
        <v>Delivered</v>
      </c>
      <c r="J6518" s="16" t="n">
        <f aca="false">D6518*E6518*(1-F6518/100)</f>
        <v>7287</v>
      </c>
      <c r="K6518" s="16" t="n">
        <f aca="false">D6518*H6518</f>
        <v>4765.8</v>
      </c>
      <c r="L6518" s="16" t="n">
        <f aca="false">J6518-K6518</f>
        <v>2521.2</v>
      </c>
    </row>
    <row r="6519" customFormat="false" ht="15" hidden="false" customHeight="false" outlineLevel="0" collapsed="false">
      <c r="A6519" s="12" t="n">
        <v>6518</v>
      </c>
      <c r="B6519" s="12" t="n">
        <v>3427</v>
      </c>
      <c r="C6519" s="12" t="n">
        <v>54</v>
      </c>
      <c r="D6519" s="12" t="n">
        <v>1</v>
      </c>
      <c r="E6519" s="16" t="n">
        <v>2299</v>
      </c>
      <c r="F6519" s="12" t="n">
        <v>15</v>
      </c>
      <c r="G6519" s="12" t="str">
        <f aca="false">INDEX(Products!$C$2:$C$181,MATCH(C6519,Products!$A$2:$A$181,0))</f>
        <v>Home &amp; Kitchen</v>
      </c>
      <c r="H6519" s="16" t="n">
        <f aca="false">INDEX(Products!$E$2:$E$181,MATCH(C6519,Products!$A$2:$A$181,0))</f>
        <v>1611.85</v>
      </c>
      <c r="I6519" s="12" t="str">
        <f aca="false">INDEX(Orders!$G$2:$G$3525,MATCH(B6519,Orders!$A$2:$A$3525,0))</f>
        <v>Delivered</v>
      </c>
      <c r="J6519" s="16" t="n">
        <f aca="false">D6519*E6519*(1-F6519/100)</f>
        <v>1954.15</v>
      </c>
      <c r="K6519" s="16" t="n">
        <f aca="false">D6519*H6519</f>
        <v>1611.85</v>
      </c>
      <c r="L6519" s="16" t="n">
        <f aca="false">J6519-K6519</f>
        <v>342.3</v>
      </c>
    </row>
    <row r="6520" customFormat="false" ht="15" hidden="false" customHeight="false" outlineLevel="0" collapsed="false">
      <c r="A6520" s="12" t="n">
        <v>6519</v>
      </c>
      <c r="B6520" s="12" t="n">
        <v>3428</v>
      </c>
      <c r="C6520" s="12" t="n">
        <v>180</v>
      </c>
      <c r="D6520" s="12" t="n">
        <v>1</v>
      </c>
      <c r="E6520" s="16" t="n">
        <v>859</v>
      </c>
      <c r="F6520" s="12" t="n">
        <v>0</v>
      </c>
      <c r="G6520" s="12" t="str">
        <f aca="false">INDEX(Products!$C$2:$C$181,MATCH(C6520,Products!$A$2:$A$181,0))</f>
        <v>Books &amp; Stationery</v>
      </c>
      <c r="H6520" s="16" t="n">
        <f aca="false">INDEX(Products!$E$2:$E$181,MATCH(C6520,Products!$A$2:$A$181,0))</f>
        <v>571.32</v>
      </c>
      <c r="I6520" s="12" t="str">
        <f aca="false">INDEX(Orders!$G$2:$G$3525,MATCH(B6520,Orders!$A$2:$A$3525,0))</f>
        <v>Delivered</v>
      </c>
      <c r="J6520" s="16" t="n">
        <f aca="false">D6520*E6520*(1-F6520/100)</f>
        <v>859</v>
      </c>
      <c r="K6520" s="16" t="n">
        <f aca="false">D6520*H6520</f>
        <v>571.32</v>
      </c>
      <c r="L6520" s="16" t="n">
        <f aca="false">J6520-K6520</f>
        <v>287.68</v>
      </c>
    </row>
    <row r="6521" customFormat="false" ht="15" hidden="false" customHeight="false" outlineLevel="0" collapsed="false">
      <c r="A6521" s="12" t="n">
        <v>6520</v>
      </c>
      <c r="B6521" s="12" t="n">
        <v>3429</v>
      </c>
      <c r="C6521" s="12" t="n">
        <v>156</v>
      </c>
      <c r="D6521" s="12" t="n">
        <v>1</v>
      </c>
      <c r="E6521" s="16" t="n">
        <v>459</v>
      </c>
      <c r="F6521" s="12" t="n">
        <v>15</v>
      </c>
      <c r="G6521" s="12" t="str">
        <f aca="false">INDEX(Products!$C$2:$C$181,MATCH(C6521,Products!$A$2:$A$181,0))</f>
        <v>Books &amp; Stationery</v>
      </c>
      <c r="H6521" s="16" t="n">
        <f aca="false">INDEX(Products!$E$2:$E$181,MATCH(C6521,Products!$A$2:$A$181,0))</f>
        <v>259.65</v>
      </c>
      <c r="I6521" s="12" t="str">
        <f aca="false">INDEX(Orders!$G$2:$G$3525,MATCH(B6521,Orders!$A$2:$A$3525,0))</f>
        <v>Cancelled</v>
      </c>
      <c r="J6521" s="16" t="n">
        <f aca="false">D6521*E6521*(1-F6521/100)</f>
        <v>390.15</v>
      </c>
      <c r="K6521" s="16" t="n">
        <f aca="false">D6521*H6521</f>
        <v>259.65</v>
      </c>
      <c r="L6521" s="16" t="n">
        <f aca="false">J6521-K6521</f>
        <v>130.5</v>
      </c>
    </row>
    <row r="6522" customFormat="false" ht="15" hidden="false" customHeight="false" outlineLevel="0" collapsed="false">
      <c r="A6522" s="12" t="n">
        <v>6521</v>
      </c>
      <c r="B6522" s="12" t="n">
        <v>3430</v>
      </c>
      <c r="C6522" s="12" t="n">
        <v>90</v>
      </c>
      <c r="D6522" s="12" t="n">
        <v>1</v>
      </c>
      <c r="E6522" s="16" t="n">
        <v>2839</v>
      </c>
      <c r="F6522" s="12" t="n">
        <v>15</v>
      </c>
      <c r="G6522" s="12" t="str">
        <f aca="false">INDEX(Products!$C$2:$C$181,MATCH(C6522,Products!$A$2:$A$181,0))</f>
        <v>Fashion</v>
      </c>
      <c r="H6522" s="16" t="n">
        <f aca="false">INDEX(Products!$E$2:$E$181,MATCH(C6522,Products!$A$2:$A$181,0))</f>
        <v>1639.53</v>
      </c>
      <c r="I6522" s="12" t="str">
        <f aca="false">INDEX(Orders!$G$2:$G$3525,MATCH(B6522,Orders!$A$2:$A$3525,0))</f>
        <v>Delivered</v>
      </c>
      <c r="J6522" s="16" t="n">
        <f aca="false">D6522*E6522*(1-F6522/100)</f>
        <v>2413.15</v>
      </c>
      <c r="K6522" s="16" t="n">
        <f aca="false">D6522*H6522</f>
        <v>1639.53</v>
      </c>
      <c r="L6522" s="16" t="n">
        <f aca="false">J6522-K6522</f>
        <v>773.62</v>
      </c>
    </row>
    <row r="6523" customFormat="false" ht="15" hidden="false" customHeight="false" outlineLevel="0" collapsed="false">
      <c r="A6523" s="12" t="n">
        <v>6522</v>
      </c>
      <c r="B6523" s="12" t="n">
        <v>3431</v>
      </c>
      <c r="C6523" s="12" t="n">
        <v>77</v>
      </c>
      <c r="D6523" s="12" t="n">
        <v>2</v>
      </c>
      <c r="E6523" s="16" t="n">
        <v>699</v>
      </c>
      <c r="F6523" s="12" t="n">
        <v>0</v>
      </c>
      <c r="G6523" s="12" t="str">
        <f aca="false">INDEX(Products!$C$2:$C$181,MATCH(C6523,Products!$A$2:$A$181,0))</f>
        <v>Fashion</v>
      </c>
      <c r="H6523" s="16" t="n">
        <f aca="false">INDEX(Products!$E$2:$E$181,MATCH(C6523,Products!$A$2:$A$181,0))</f>
        <v>452.88</v>
      </c>
      <c r="I6523" s="12" t="str">
        <f aca="false">INDEX(Orders!$G$2:$G$3525,MATCH(B6523,Orders!$A$2:$A$3525,0))</f>
        <v>Delivered</v>
      </c>
      <c r="J6523" s="16" t="n">
        <f aca="false">D6523*E6523*(1-F6523/100)</f>
        <v>1398</v>
      </c>
      <c r="K6523" s="16" t="n">
        <f aca="false">D6523*H6523</f>
        <v>905.76</v>
      </c>
      <c r="L6523" s="16" t="n">
        <f aca="false">J6523-K6523</f>
        <v>492.24</v>
      </c>
    </row>
    <row r="6524" customFormat="false" ht="15" hidden="false" customHeight="false" outlineLevel="0" collapsed="false">
      <c r="A6524" s="12" t="n">
        <v>6523</v>
      </c>
      <c r="B6524" s="12" t="n">
        <v>3431</v>
      </c>
      <c r="C6524" s="12" t="n">
        <v>105</v>
      </c>
      <c r="D6524" s="12" t="n">
        <v>1</v>
      </c>
      <c r="E6524" s="16" t="n">
        <v>169</v>
      </c>
      <c r="F6524" s="12" t="n">
        <v>10</v>
      </c>
      <c r="G6524" s="12" t="str">
        <f aca="false">INDEX(Products!$C$2:$C$181,MATCH(C6524,Products!$A$2:$A$181,0))</f>
        <v>Beauty</v>
      </c>
      <c r="H6524" s="16" t="n">
        <f aca="false">INDEX(Products!$E$2:$E$181,MATCH(C6524,Products!$A$2:$A$181,0))</f>
        <v>98.39</v>
      </c>
      <c r="I6524" s="12" t="str">
        <f aca="false">INDEX(Orders!$G$2:$G$3525,MATCH(B6524,Orders!$A$2:$A$3525,0))</f>
        <v>Delivered</v>
      </c>
      <c r="J6524" s="16" t="n">
        <f aca="false">D6524*E6524*(1-F6524/100)</f>
        <v>152.1</v>
      </c>
      <c r="K6524" s="16" t="n">
        <f aca="false">D6524*H6524</f>
        <v>98.39</v>
      </c>
      <c r="L6524" s="16" t="n">
        <f aca="false">J6524-K6524</f>
        <v>53.71</v>
      </c>
    </row>
    <row r="6525" customFormat="false" ht="15" hidden="false" customHeight="false" outlineLevel="0" collapsed="false">
      <c r="A6525" s="12" t="n">
        <v>6524</v>
      </c>
      <c r="B6525" s="12" t="n">
        <v>3432</v>
      </c>
      <c r="C6525" s="12" t="n">
        <v>18</v>
      </c>
      <c r="D6525" s="12" t="n">
        <v>1</v>
      </c>
      <c r="E6525" s="16" t="n">
        <v>5829</v>
      </c>
      <c r="F6525" s="12" t="n">
        <v>5</v>
      </c>
      <c r="G6525" s="12" t="str">
        <f aca="false">INDEX(Products!$C$2:$C$181,MATCH(C6525,Products!$A$2:$A$181,0))</f>
        <v>Electronics</v>
      </c>
      <c r="H6525" s="16" t="n">
        <f aca="false">INDEX(Products!$E$2:$E$181,MATCH(C6525,Products!$A$2:$A$181,0))</f>
        <v>4148.38</v>
      </c>
      <c r="I6525" s="12" t="str">
        <f aca="false">INDEX(Orders!$G$2:$G$3525,MATCH(B6525,Orders!$A$2:$A$3525,0))</f>
        <v>Delivered</v>
      </c>
      <c r="J6525" s="16" t="n">
        <f aca="false">D6525*E6525*(1-F6525/100)</f>
        <v>5537.55</v>
      </c>
      <c r="K6525" s="16" t="n">
        <f aca="false">D6525*H6525</f>
        <v>4148.38</v>
      </c>
      <c r="L6525" s="16" t="n">
        <f aca="false">J6525-K6525</f>
        <v>1389.17</v>
      </c>
    </row>
    <row r="6526" customFormat="false" ht="15" hidden="false" customHeight="false" outlineLevel="0" collapsed="false">
      <c r="A6526" s="12" t="n">
        <v>6525</v>
      </c>
      <c r="B6526" s="12" t="n">
        <v>3432</v>
      </c>
      <c r="C6526" s="12" t="n">
        <v>113</v>
      </c>
      <c r="D6526" s="12" t="n">
        <v>1</v>
      </c>
      <c r="E6526" s="16" t="n">
        <v>599</v>
      </c>
      <c r="F6526" s="12" t="n">
        <v>0</v>
      </c>
      <c r="G6526" s="12" t="str">
        <f aca="false">INDEX(Products!$C$2:$C$181,MATCH(C6526,Products!$A$2:$A$181,0))</f>
        <v>Beauty</v>
      </c>
      <c r="H6526" s="16" t="n">
        <f aca="false">INDEX(Products!$E$2:$E$181,MATCH(C6526,Products!$A$2:$A$181,0))</f>
        <v>358.68</v>
      </c>
      <c r="I6526" s="12" t="str">
        <f aca="false">INDEX(Orders!$G$2:$G$3525,MATCH(B6526,Orders!$A$2:$A$3525,0))</f>
        <v>Delivered</v>
      </c>
      <c r="J6526" s="16" t="n">
        <f aca="false">D6526*E6526*(1-F6526/100)</f>
        <v>599</v>
      </c>
      <c r="K6526" s="16" t="n">
        <f aca="false">D6526*H6526</f>
        <v>358.68</v>
      </c>
      <c r="L6526" s="16" t="n">
        <f aca="false">J6526-K6526</f>
        <v>240.32</v>
      </c>
    </row>
    <row r="6527" customFormat="false" ht="15" hidden="false" customHeight="false" outlineLevel="0" collapsed="false">
      <c r="A6527" s="12" t="n">
        <v>6526</v>
      </c>
      <c r="B6527" s="12" t="n">
        <v>3433</v>
      </c>
      <c r="C6527" s="12" t="n">
        <v>163</v>
      </c>
      <c r="D6527" s="12" t="n">
        <v>3</v>
      </c>
      <c r="E6527" s="16" t="n">
        <v>869</v>
      </c>
      <c r="F6527" s="12" t="n">
        <v>0</v>
      </c>
      <c r="G6527" s="12" t="str">
        <f aca="false">INDEX(Products!$C$2:$C$181,MATCH(C6527,Products!$A$2:$A$181,0))</f>
        <v>Books &amp; Stationery</v>
      </c>
      <c r="H6527" s="16" t="n">
        <f aca="false">INDEX(Products!$E$2:$E$181,MATCH(C6527,Products!$A$2:$A$181,0))</f>
        <v>606.2</v>
      </c>
      <c r="I6527" s="12" t="str">
        <f aca="false">INDEX(Orders!$G$2:$G$3525,MATCH(B6527,Orders!$A$2:$A$3525,0))</f>
        <v>Cancelled</v>
      </c>
      <c r="J6527" s="16" t="n">
        <f aca="false">D6527*E6527*(1-F6527/100)</f>
        <v>2607</v>
      </c>
      <c r="K6527" s="16" t="n">
        <f aca="false">D6527*H6527</f>
        <v>1818.6</v>
      </c>
      <c r="L6527" s="16" t="n">
        <f aca="false">J6527-K6527</f>
        <v>788.4</v>
      </c>
    </row>
    <row r="6528" customFormat="false" ht="15" hidden="false" customHeight="false" outlineLevel="0" collapsed="false">
      <c r="A6528" s="12" t="n">
        <v>6527</v>
      </c>
      <c r="B6528" s="12" t="n">
        <v>3434</v>
      </c>
      <c r="C6528" s="12" t="n">
        <v>122</v>
      </c>
      <c r="D6528" s="12" t="n">
        <v>1</v>
      </c>
      <c r="E6528" s="16" t="n">
        <v>3689</v>
      </c>
      <c r="F6528" s="12" t="n">
        <v>0</v>
      </c>
      <c r="G6528" s="12" t="str">
        <f aca="false">INDEX(Products!$C$2:$C$181,MATCH(C6528,Products!$A$2:$A$181,0))</f>
        <v>Sports &amp; Fitness</v>
      </c>
      <c r="H6528" s="16" t="n">
        <f aca="false">INDEX(Products!$E$2:$E$181,MATCH(C6528,Products!$A$2:$A$181,0))</f>
        <v>2302.05</v>
      </c>
      <c r="I6528" s="12" t="str">
        <f aca="false">INDEX(Orders!$G$2:$G$3525,MATCH(B6528,Orders!$A$2:$A$3525,0))</f>
        <v>Delivered</v>
      </c>
      <c r="J6528" s="16" t="n">
        <f aca="false">D6528*E6528*(1-F6528/100)</f>
        <v>3689</v>
      </c>
      <c r="K6528" s="16" t="n">
        <f aca="false">D6528*H6528</f>
        <v>2302.05</v>
      </c>
      <c r="L6528" s="16" t="n">
        <f aca="false">J6528-K6528</f>
        <v>1386.95</v>
      </c>
    </row>
    <row r="6529" customFormat="false" ht="15" hidden="false" customHeight="false" outlineLevel="0" collapsed="false">
      <c r="A6529" s="12" t="n">
        <v>6528</v>
      </c>
      <c r="B6529" s="12" t="n">
        <v>3434</v>
      </c>
      <c r="C6529" s="12" t="n">
        <v>40</v>
      </c>
      <c r="D6529" s="12" t="n">
        <v>1</v>
      </c>
      <c r="E6529" s="16" t="n">
        <v>2059</v>
      </c>
      <c r="F6529" s="12" t="n">
        <v>0</v>
      </c>
      <c r="G6529" s="12" t="str">
        <f aca="false">INDEX(Products!$C$2:$C$181,MATCH(C6529,Products!$A$2:$A$181,0))</f>
        <v>Home &amp; Kitchen</v>
      </c>
      <c r="H6529" s="16" t="n">
        <f aca="false">INDEX(Products!$E$2:$E$181,MATCH(C6529,Products!$A$2:$A$181,0))</f>
        <v>1180.16</v>
      </c>
      <c r="I6529" s="12" t="str">
        <f aca="false">INDEX(Orders!$G$2:$G$3525,MATCH(B6529,Orders!$A$2:$A$3525,0))</f>
        <v>Delivered</v>
      </c>
      <c r="J6529" s="16" t="n">
        <f aca="false">D6529*E6529*(1-F6529/100)</f>
        <v>2059</v>
      </c>
      <c r="K6529" s="16" t="n">
        <f aca="false">D6529*H6529</f>
        <v>1180.16</v>
      </c>
      <c r="L6529" s="16" t="n">
        <f aca="false">J6529-K6529</f>
        <v>878.84</v>
      </c>
    </row>
    <row r="6530" customFormat="false" ht="15" hidden="false" customHeight="false" outlineLevel="0" collapsed="false">
      <c r="A6530" s="12" t="n">
        <v>6529</v>
      </c>
      <c r="B6530" s="12" t="n">
        <v>3435</v>
      </c>
      <c r="C6530" s="12" t="n">
        <v>144</v>
      </c>
      <c r="D6530" s="12" t="n">
        <v>2</v>
      </c>
      <c r="E6530" s="16" t="n">
        <v>2009</v>
      </c>
      <c r="F6530" s="12" t="n">
        <v>15</v>
      </c>
      <c r="G6530" s="12" t="str">
        <f aca="false">INDEX(Products!$C$2:$C$181,MATCH(C6530,Products!$A$2:$A$181,0))</f>
        <v>Sports &amp; Fitness</v>
      </c>
      <c r="H6530" s="16" t="n">
        <f aca="false">INDEX(Products!$E$2:$E$181,MATCH(C6530,Products!$A$2:$A$181,0))</f>
        <v>1322.98</v>
      </c>
      <c r="I6530" s="12" t="str">
        <f aca="false">INDEX(Orders!$G$2:$G$3525,MATCH(B6530,Orders!$A$2:$A$3525,0))</f>
        <v>Delivered</v>
      </c>
      <c r="J6530" s="16" t="n">
        <f aca="false">D6530*E6530*(1-F6530/100)</f>
        <v>3415.3</v>
      </c>
      <c r="K6530" s="16" t="n">
        <f aca="false">D6530*H6530</f>
        <v>2645.96</v>
      </c>
      <c r="L6530" s="16" t="n">
        <f aca="false">J6530-K6530</f>
        <v>769.34</v>
      </c>
    </row>
    <row r="6531" customFormat="false" ht="15" hidden="false" customHeight="false" outlineLevel="0" collapsed="false">
      <c r="A6531" s="12" t="n">
        <v>6530</v>
      </c>
      <c r="B6531" s="12" t="n">
        <v>3435</v>
      </c>
      <c r="C6531" s="12" t="n">
        <v>96</v>
      </c>
      <c r="D6531" s="12" t="n">
        <v>1</v>
      </c>
      <c r="E6531" s="16" t="n">
        <v>309</v>
      </c>
      <c r="F6531" s="12" t="n">
        <v>0</v>
      </c>
      <c r="G6531" s="12" t="str">
        <f aca="false">INDEX(Products!$C$2:$C$181,MATCH(C6531,Products!$A$2:$A$181,0))</f>
        <v>Beauty</v>
      </c>
      <c r="H6531" s="16" t="n">
        <f aca="false">INDEX(Products!$E$2:$E$181,MATCH(C6531,Products!$A$2:$A$181,0))</f>
        <v>225.4</v>
      </c>
      <c r="I6531" s="12" t="str">
        <f aca="false">INDEX(Orders!$G$2:$G$3525,MATCH(B6531,Orders!$A$2:$A$3525,0))</f>
        <v>Delivered</v>
      </c>
      <c r="J6531" s="16" t="n">
        <f aca="false">D6531*E6531*(1-F6531/100)</f>
        <v>309</v>
      </c>
      <c r="K6531" s="16" t="n">
        <f aca="false">D6531*H6531</f>
        <v>225.4</v>
      </c>
      <c r="L6531" s="16" t="n">
        <f aca="false">J6531-K6531</f>
        <v>83.6</v>
      </c>
    </row>
    <row r="6532" customFormat="false" ht="15" hidden="false" customHeight="false" outlineLevel="0" collapsed="false">
      <c r="A6532" s="12" t="n">
        <v>6531</v>
      </c>
      <c r="B6532" s="12" t="n">
        <v>3436</v>
      </c>
      <c r="C6532" s="12" t="n">
        <v>95</v>
      </c>
      <c r="D6532" s="12" t="n">
        <v>2</v>
      </c>
      <c r="E6532" s="16" t="n">
        <v>1029</v>
      </c>
      <c r="F6532" s="12" t="n">
        <v>5</v>
      </c>
      <c r="G6532" s="12" t="str">
        <f aca="false">INDEX(Products!$C$2:$C$181,MATCH(C6532,Products!$A$2:$A$181,0))</f>
        <v>Beauty</v>
      </c>
      <c r="H6532" s="16" t="n">
        <f aca="false">INDEX(Products!$E$2:$E$181,MATCH(C6532,Products!$A$2:$A$181,0))</f>
        <v>615.72</v>
      </c>
      <c r="I6532" s="12" t="str">
        <f aca="false">INDEX(Orders!$G$2:$G$3525,MATCH(B6532,Orders!$A$2:$A$3525,0))</f>
        <v>Delivered</v>
      </c>
      <c r="J6532" s="16" t="n">
        <f aca="false">D6532*E6532*(1-F6532/100)</f>
        <v>1955.1</v>
      </c>
      <c r="K6532" s="16" t="n">
        <f aca="false">D6532*H6532</f>
        <v>1231.44</v>
      </c>
      <c r="L6532" s="16" t="n">
        <f aca="false">J6532-K6532</f>
        <v>723.66</v>
      </c>
    </row>
    <row r="6533" customFormat="false" ht="15" hidden="false" customHeight="false" outlineLevel="0" collapsed="false">
      <c r="A6533" s="12" t="n">
        <v>6532</v>
      </c>
      <c r="B6533" s="12" t="n">
        <v>3437</v>
      </c>
      <c r="C6533" s="12" t="n">
        <v>50</v>
      </c>
      <c r="D6533" s="12" t="n">
        <v>1</v>
      </c>
      <c r="E6533" s="16" t="n">
        <v>529</v>
      </c>
      <c r="F6533" s="12" t="n">
        <v>15</v>
      </c>
      <c r="G6533" s="12" t="str">
        <f aca="false">INDEX(Products!$C$2:$C$181,MATCH(C6533,Products!$A$2:$A$181,0))</f>
        <v>Home &amp; Kitchen</v>
      </c>
      <c r="H6533" s="16" t="n">
        <f aca="false">INDEX(Products!$E$2:$E$181,MATCH(C6533,Products!$A$2:$A$181,0))</f>
        <v>302.36</v>
      </c>
      <c r="I6533" s="12" t="str">
        <f aca="false">INDEX(Orders!$G$2:$G$3525,MATCH(B6533,Orders!$A$2:$A$3525,0))</f>
        <v>Delivered</v>
      </c>
      <c r="J6533" s="16" t="n">
        <f aca="false">D6533*E6533*(1-F6533/100)</f>
        <v>449.65</v>
      </c>
      <c r="K6533" s="16" t="n">
        <f aca="false">D6533*H6533</f>
        <v>302.36</v>
      </c>
      <c r="L6533" s="16" t="n">
        <f aca="false">J6533-K6533</f>
        <v>147.29</v>
      </c>
    </row>
    <row r="6534" customFormat="false" ht="15" hidden="false" customHeight="false" outlineLevel="0" collapsed="false">
      <c r="A6534" s="12" t="n">
        <v>6533</v>
      </c>
      <c r="B6534" s="12" t="n">
        <v>3438</v>
      </c>
      <c r="C6534" s="12" t="n">
        <v>105</v>
      </c>
      <c r="D6534" s="12" t="n">
        <v>1</v>
      </c>
      <c r="E6534" s="16" t="n">
        <v>169</v>
      </c>
      <c r="F6534" s="12" t="n">
        <v>10</v>
      </c>
      <c r="G6534" s="12" t="str">
        <f aca="false">INDEX(Products!$C$2:$C$181,MATCH(C6534,Products!$A$2:$A$181,0))</f>
        <v>Beauty</v>
      </c>
      <c r="H6534" s="16" t="n">
        <f aca="false">INDEX(Products!$E$2:$E$181,MATCH(C6534,Products!$A$2:$A$181,0))</f>
        <v>98.39</v>
      </c>
      <c r="I6534" s="12" t="str">
        <f aca="false">INDEX(Orders!$G$2:$G$3525,MATCH(B6534,Orders!$A$2:$A$3525,0))</f>
        <v>Returned</v>
      </c>
      <c r="J6534" s="16" t="n">
        <f aca="false">D6534*E6534*(1-F6534/100)</f>
        <v>152.1</v>
      </c>
      <c r="K6534" s="16" t="n">
        <f aca="false">D6534*H6534</f>
        <v>98.39</v>
      </c>
      <c r="L6534" s="16" t="n">
        <f aca="false">J6534-K6534</f>
        <v>53.71</v>
      </c>
    </row>
    <row r="6535" customFormat="false" ht="15" hidden="false" customHeight="false" outlineLevel="0" collapsed="false">
      <c r="A6535" s="12" t="n">
        <v>6534</v>
      </c>
      <c r="B6535" s="12" t="n">
        <v>3438</v>
      </c>
      <c r="C6535" s="12" t="n">
        <v>56</v>
      </c>
      <c r="D6535" s="12" t="n">
        <v>2</v>
      </c>
      <c r="E6535" s="16" t="n">
        <v>1739</v>
      </c>
      <c r="F6535" s="12" t="n">
        <v>0</v>
      </c>
      <c r="G6535" s="12" t="str">
        <f aca="false">INDEX(Products!$C$2:$C$181,MATCH(C6535,Products!$A$2:$A$181,0))</f>
        <v>Home &amp; Kitchen</v>
      </c>
      <c r="H6535" s="16" t="n">
        <f aca="false">INDEX(Products!$E$2:$E$181,MATCH(C6535,Products!$A$2:$A$181,0))</f>
        <v>1012.52</v>
      </c>
      <c r="I6535" s="12" t="str">
        <f aca="false">INDEX(Orders!$G$2:$G$3525,MATCH(B6535,Orders!$A$2:$A$3525,0))</f>
        <v>Returned</v>
      </c>
      <c r="J6535" s="16" t="n">
        <f aca="false">D6535*E6535*(1-F6535/100)</f>
        <v>3478</v>
      </c>
      <c r="K6535" s="16" t="n">
        <f aca="false">D6535*H6535</f>
        <v>2025.04</v>
      </c>
      <c r="L6535" s="16" t="n">
        <f aca="false">J6535-K6535</f>
        <v>1452.96</v>
      </c>
    </row>
    <row r="6536" customFormat="false" ht="15" hidden="false" customHeight="false" outlineLevel="0" collapsed="false">
      <c r="A6536" s="12" t="n">
        <v>6535</v>
      </c>
      <c r="B6536" s="12" t="n">
        <v>3439</v>
      </c>
      <c r="C6536" s="12" t="n">
        <v>141</v>
      </c>
      <c r="D6536" s="12" t="n">
        <v>1</v>
      </c>
      <c r="E6536" s="16" t="n">
        <v>3599</v>
      </c>
      <c r="F6536" s="12" t="n">
        <v>15</v>
      </c>
      <c r="G6536" s="12" t="str">
        <f aca="false">INDEX(Products!$C$2:$C$181,MATCH(C6536,Products!$A$2:$A$181,0))</f>
        <v>Sports &amp; Fitness</v>
      </c>
      <c r="H6536" s="16" t="n">
        <f aca="false">INDEX(Products!$E$2:$E$181,MATCH(C6536,Products!$A$2:$A$181,0))</f>
        <v>2222.74</v>
      </c>
      <c r="I6536" s="12" t="str">
        <f aca="false">INDEX(Orders!$G$2:$G$3525,MATCH(B6536,Orders!$A$2:$A$3525,0))</f>
        <v>Delivered</v>
      </c>
      <c r="J6536" s="16" t="n">
        <f aca="false">D6536*E6536*(1-F6536/100)</f>
        <v>3059.15</v>
      </c>
      <c r="K6536" s="16" t="n">
        <f aca="false">D6536*H6536</f>
        <v>2222.74</v>
      </c>
      <c r="L6536" s="16" t="n">
        <f aca="false">J6536-K6536</f>
        <v>836.41</v>
      </c>
    </row>
    <row r="6537" customFormat="false" ht="15" hidden="false" customHeight="false" outlineLevel="0" collapsed="false">
      <c r="A6537" s="12" t="n">
        <v>6536</v>
      </c>
      <c r="B6537" s="12" t="n">
        <v>3440</v>
      </c>
      <c r="C6537" s="12" t="n">
        <v>146</v>
      </c>
      <c r="D6537" s="12" t="n">
        <v>1</v>
      </c>
      <c r="E6537" s="16" t="n">
        <v>369</v>
      </c>
      <c r="F6537" s="12" t="n">
        <v>5</v>
      </c>
      <c r="G6537" s="12" t="str">
        <f aca="false">INDEX(Products!$C$2:$C$181,MATCH(C6537,Products!$A$2:$A$181,0))</f>
        <v>Sports &amp; Fitness</v>
      </c>
      <c r="H6537" s="16" t="n">
        <f aca="false">INDEX(Products!$E$2:$E$181,MATCH(C6537,Products!$A$2:$A$181,0))</f>
        <v>205.71</v>
      </c>
      <c r="I6537" s="12" t="str">
        <f aca="false">INDEX(Orders!$G$2:$G$3525,MATCH(B6537,Orders!$A$2:$A$3525,0))</f>
        <v>Delivered</v>
      </c>
      <c r="J6537" s="16" t="n">
        <f aca="false">D6537*E6537*(1-F6537/100)</f>
        <v>350.55</v>
      </c>
      <c r="K6537" s="16" t="n">
        <f aca="false">D6537*H6537</f>
        <v>205.71</v>
      </c>
      <c r="L6537" s="16" t="n">
        <f aca="false">J6537-K6537</f>
        <v>144.84</v>
      </c>
    </row>
    <row r="6538" customFormat="false" ht="15" hidden="false" customHeight="false" outlineLevel="0" collapsed="false">
      <c r="A6538" s="12" t="n">
        <v>6537</v>
      </c>
      <c r="B6538" s="12" t="n">
        <v>3440</v>
      </c>
      <c r="C6538" s="12" t="n">
        <v>26</v>
      </c>
      <c r="D6538" s="12" t="n">
        <v>1</v>
      </c>
      <c r="E6538" s="16" t="n">
        <v>5849</v>
      </c>
      <c r="F6538" s="12" t="n">
        <v>0</v>
      </c>
      <c r="G6538" s="12" t="str">
        <f aca="false">INDEX(Products!$C$2:$C$181,MATCH(C6538,Products!$A$2:$A$181,0))</f>
        <v>Electronics</v>
      </c>
      <c r="H6538" s="16" t="n">
        <f aca="false">INDEX(Products!$E$2:$E$181,MATCH(C6538,Products!$A$2:$A$181,0))</f>
        <v>4123.7</v>
      </c>
      <c r="I6538" s="12" t="str">
        <f aca="false">INDEX(Orders!$G$2:$G$3525,MATCH(B6538,Orders!$A$2:$A$3525,0))</f>
        <v>Delivered</v>
      </c>
      <c r="J6538" s="16" t="n">
        <f aca="false">D6538*E6538*(1-F6538/100)</f>
        <v>5849</v>
      </c>
      <c r="K6538" s="16" t="n">
        <f aca="false">D6538*H6538</f>
        <v>4123.7</v>
      </c>
      <c r="L6538" s="16" t="n">
        <f aca="false">J6538-K6538</f>
        <v>1725.3</v>
      </c>
    </row>
    <row r="6539" customFormat="false" ht="15" hidden="false" customHeight="false" outlineLevel="0" collapsed="false">
      <c r="A6539" s="12" t="n">
        <v>6538</v>
      </c>
      <c r="B6539" s="12" t="n">
        <v>3440</v>
      </c>
      <c r="C6539" s="12" t="n">
        <v>54</v>
      </c>
      <c r="D6539" s="12" t="n">
        <v>1</v>
      </c>
      <c r="E6539" s="16" t="n">
        <v>2299</v>
      </c>
      <c r="F6539" s="12" t="n">
        <v>10</v>
      </c>
      <c r="G6539" s="12" t="str">
        <f aca="false">INDEX(Products!$C$2:$C$181,MATCH(C6539,Products!$A$2:$A$181,0))</f>
        <v>Home &amp; Kitchen</v>
      </c>
      <c r="H6539" s="16" t="n">
        <f aca="false">INDEX(Products!$E$2:$E$181,MATCH(C6539,Products!$A$2:$A$181,0))</f>
        <v>1611.85</v>
      </c>
      <c r="I6539" s="12" t="str">
        <f aca="false">INDEX(Orders!$G$2:$G$3525,MATCH(B6539,Orders!$A$2:$A$3525,0))</f>
        <v>Delivered</v>
      </c>
      <c r="J6539" s="16" t="n">
        <f aca="false">D6539*E6539*(1-F6539/100)</f>
        <v>2069.1</v>
      </c>
      <c r="K6539" s="16" t="n">
        <f aca="false">D6539*H6539</f>
        <v>1611.85</v>
      </c>
      <c r="L6539" s="16" t="n">
        <f aca="false">J6539-K6539</f>
        <v>457.25</v>
      </c>
    </row>
    <row r="6540" customFormat="false" ht="15" hidden="false" customHeight="false" outlineLevel="0" collapsed="false">
      <c r="A6540" s="12" t="n">
        <v>6539</v>
      </c>
      <c r="B6540" s="12" t="n">
        <v>3441</v>
      </c>
      <c r="C6540" s="12" t="n">
        <v>90</v>
      </c>
      <c r="D6540" s="12" t="n">
        <v>1</v>
      </c>
      <c r="E6540" s="16" t="n">
        <v>2839</v>
      </c>
      <c r="F6540" s="12" t="n">
        <v>0</v>
      </c>
      <c r="G6540" s="12" t="str">
        <f aca="false">INDEX(Products!$C$2:$C$181,MATCH(C6540,Products!$A$2:$A$181,0))</f>
        <v>Fashion</v>
      </c>
      <c r="H6540" s="16" t="n">
        <f aca="false">INDEX(Products!$E$2:$E$181,MATCH(C6540,Products!$A$2:$A$181,0))</f>
        <v>1639.53</v>
      </c>
      <c r="I6540" s="12" t="str">
        <f aca="false">INDEX(Orders!$G$2:$G$3525,MATCH(B6540,Orders!$A$2:$A$3525,0))</f>
        <v>Delivered</v>
      </c>
      <c r="J6540" s="16" t="n">
        <f aca="false">D6540*E6540*(1-F6540/100)</f>
        <v>2839</v>
      </c>
      <c r="K6540" s="16" t="n">
        <f aca="false">D6540*H6540</f>
        <v>1639.53</v>
      </c>
      <c r="L6540" s="16" t="n">
        <f aca="false">J6540-K6540</f>
        <v>1199.47</v>
      </c>
    </row>
    <row r="6541" customFormat="false" ht="15" hidden="false" customHeight="false" outlineLevel="0" collapsed="false">
      <c r="A6541" s="12" t="n">
        <v>6540</v>
      </c>
      <c r="B6541" s="12" t="n">
        <v>3441</v>
      </c>
      <c r="C6541" s="12" t="n">
        <v>13</v>
      </c>
      <c r="D6541" s="12" t="n">
        <v>2</v>
      </c>
      <c r="E6541" s="16" t="n">
        <v>3179</v>
      </c>
      <c r="F6541" s="12" t="n">
        <v>0</v>
      </c>
      <c r="G6541" s="12" t="str">
        <f aca="false">INDEX(Products!$C$2:$C$181,MATCH(C6541,Products!$A$2:$A$181,0))</f>
        <v>Electronics</v>
      </c>
      <c r="H6541" s="16" t="n">
        <f aca="false">INDEX(Products!$E$2:$E$181,MATCH(C6541,Products!$A$2:$A$181,0))</f>
        <v>2247.66</v>
      </c>
      <c r="I6541" s="12" t="str">
        <f aca="false">INDEX(Orders!$G$2:$G$3525,MATCH(B6541,Orders!$A$2:$A$3525,0))</f>
        <v>Delivered</v>
      </c>
      <c r="J6541" s="16" t="n">
        <f aca="false">D6541*E6541*(1-F6541/100)</f>
        <v>6358</v>
      </c>
      <c r="K6541" s="16" t="n">
        <f aca="false">D6541*H6541</f>
        <v>4495.32</v>
      </c>
      <c r="L6541" s="16" t="n">
        <f aca="false">J6541-K6541</f>
        <v>1862.68</v>
      </c>
    </row>
    <row r="6542" customFormat="false" ht="15" hidden="false" customHeight="false" outlineLevel="0" collapsed="false">
      <c r="A6542" s="12" t="n">
        <v>6541</v>
      </c>
      <c r="B6542" s="12" t="n">
        <v>3442</v>
      </c>
      <c r="C6542" s="12" t="n">
        <v>100</v>
      </c>
      <c r="D6542" s="12" t="n">
        <v>1</v>
      </c>
      <c r="E6542" s="16" t="n">
        <v>1619</v>
      </c>
      <c r="F6542" s="12" t="n">
        <v>15</v>
      </c>
      <c r="G6542" s="12" t="str">
        <f aca="false">INDEX(Products!$C$2:$C$181,MATCH(C6542,Products!$A$2:$A$181,0))</f>
        <v>Beauty</v>
      </c>
      <c r="H6542" s="16" t="n">
        <f aca="false">INDEX(Products!$E$2:$E$181,MATCH(C6542,Products!$A$2:$A$181,0))</f>
        <v>1142.97</v>
      </c>
      <c r="I6542" s="12" t="str">
        <f aca="false">INDEX(Orders!$G$2:$G$3525,MATCH(B6542,Orders!$A$2:$A$3525,0))</f>
        <v>Cancelled</v>
      </c>
      <c r="J6542" s="16" t="n">
        <f aca="false">D6542*E6542*(1-F6542/100)</f>
        <v>1376.15</v>
      </c>
      <c r="K6542" s="16" t="n">
        <f aca="false">D6542*H6542</f>
        <v>1142.97</v>
      </c>
      <c r="L6542" s="16" t="n">
        <f aca="false">J6542-K6542</f>
        <v>233.18</v>
      </c>
    </row>
    <row r="6543" customFormat="false" ht="15" hidden="false" customHeight="false" outlineLevel="0" collapsed="false">
      <c r="A6543" s="12" t="n">
        <v>6542</v>
      </c>
      <c r="B6543" s="12" t="n">
        <v>3442</v>
      </c>
      <c r="C6543" s="12" t="n">
        <v>56</v>
      </c>
      <c r="D6543" s="12" t="n">
        <v>1</v>
      </c>
      <c r="E6543" s="16" t="n">
        <v>1739</v>
      </c>
      <c r="F6543" s="12" t="n">
        <v>5</v>
      </c>
      <c r="G6543" s="12" t="str">
        <f aca="false">INDEX(Products!$C$2:$C$181,MATCH(C6543,Products!$A$2:$A$181,0))</f>
        <v>Home &amp; Kitchen</v>
      </c>
      <c r="H6543" s="16" t="n">
        <f aca="false">INDEX(Products!$E$2:$E$181,MATCH(C6543,Products!$A$2:$A$181,0))</f>
        <v>1012.52</v>
      </c>
      <c r="I6543" s="12" t="str">
        <f aca="false">INDEX(Orders!$G$2:$G$3525,MATCH(B6543,Orders!$A$2:$A$3525,0))</f>
        <v>Cancelled</v>
      </c>
      <c r="J6543" s="16" t="n">
        <f aca="false">D6543*E6543*(1-F6543/100)</f>
        <v>1652.05</v>
      </c>
      <c r="K6543" s="16" t="n">
        <f aca="false">D6543*H6543</f>
        <v>1012.52</v>
      </c>
      <c r="L6543" s="16" t="n">
        <f aca="false">J6543-K6543</f>
        <v>639.53</v>
      </c>
    </row>
    <row r="6544" customFormat="false" ht="15" hidden="false" customHeight="false" outlineLevel="0" collapsed="false">
      <c r="A6544" s="12" t="n">
        <v>6543</v>
      </c>
      <c r="B6544" s="12" t="n">
        <v>3443</v>
      </c>
      <c r="C6544" s="12" t="n">
        <v>15</v>
      </c>
      <c r="D6544" s="12" t="n">
        <v>1</v>
      </c>
      <c r="E6544" s="16" t="n">
        <v>3889</v>
      </c>
      <c r="F6544" s="12" t="n">
        <v>0</v>
      </c>
      <c r="G6544" s="12" t="str">
        <f aca="false">INDEX(Products!$C$2:$C$181,MATCH(C6544,Products!$A$2:$A$181,0))</f>
        <v>Electronics</v>
      </c>
      <c r="H6544" s="16" t="n">
        <f aca="false">INDEX(Products!$E$2:$E$181,MATCH(C6544,Products!$A$2:$A$181,0))</f>
        <v>2175.08</v>
      </c>
      <c r="I6544" s="12" t="str">
        <f aca="false">INDEX(Orders!$G$2:$G$3525,MATCH(B6544,Orders!$A$2:$A$3525,0))</f>
        <v>Delivered</v>
      </c>
      <c r="J6544" s="16" t="n">
        <f aca="false">D6544*E6544*(1-F6544/100)</f>
        <v>3889</v>
      </c>
      <c r="K6544" s="16" t="n">
        <f aca="false">D6544*H6544</f>
        <v>2175.08</v>
      </c>
      <c r="L6544" s="16" t="n">
        <f aca="false">J6544-K6544</f>
        <v>1713.92</v>
      </c>
    </row>
    <row r="6545" customFormat="false" ht="15" hidden="false" customHeight="false" outlineLevel="0" collapsed="false">
      <c r="A6545" s="12" t="n">
        <v>6544</v>
      </c>
      <c r="B6545" s="12" t="n">
        <v>3444</v>
      </c>
      <c r="C6545" s="12" t="n">
        <v>133</v>
      </c>
      <c r="D6545" s="12" t="n">
        <v>1</v>
      </c>
      <c r="E6545" s="16" t="n">
        <v>3549</v>
      </c>
      <c r="F6545" s="12" t="n">
        <v>0</v>
      </c>
      <c r="G6545" s="12" t="str">
        <f aca="false">INDEX(Products!$C$2:$C$181,MATCH(C6545,Products!$A$2:$A$181,0))</f>
        <v>Sports &amp; Fitness</v>
      </c>
      <c r="H6545" s="16" t="n">
        <f aca="false">INDEX(Products!$E$2:$E$181,MATCH(C6545,Products!$A$2:$A$181,0))</f>
        <v>2477.75</v>
      </c>
      <c r="I6545" s="12" t="str">
        <f aca="false">INDEX(Orders!$G$2:$G$3525,MATCH(B6545,Orders!$A$2:$A$3525,0))</f>
        <v>Delivered</v>
      </c>
      <c r="J6545" s="16" t="n">
        <f aca="false">D6545*E6545*(1-F6545/100)</f>
        <v>3549</v>
      </c>
      <c r="K6545" s="16" t="n">
        <f aca="false">D6545*H6545</f>
        <v>2477.75</v>
      </c>
      <c r="L6545" s="16" t="n">
        <f aca="false">J6545-K6545</f>
        <v>1071.25</v>
      </c>
    </row>
    <row r="6546" customFormat="false" ht="15" hidden="false" customHeight="false" outlineLevel="0" collapsed="false">
      <c r="A6546" s="12" t="n">
        <v>6545</v>
      </c>
      <c r="B6546" s="12" t="n">
        <v>3444</v>
      </c>
      <c r="C6546" s="12" t="n">
        <v>116</v>
      </c>
      <c r="D6546" s="12" t="n">
        <v>1</v>
      </c>
      <c r="E6546" s="16" t="n">
        <v>1469</v>
      </c>
      <c r="F6546" s="12" t="n">
        <v>0</v>
      </c>
      <c r="G6546" s="12" t="str">
        <f aca="false">INDEX(Products!$C$2:$C$181,MATCH(C6546,Products!$A$2:$A$181,0))</f>
        <v>Beauty</v>
      </c>
      <c r="H6546" s="16" t="n">
        <f aca="false">INDEX(Products!$E$2:$E$181,MATCH(C6546,Products!$A$2:$A$181,0))</f>
        <v>955.62</v>
      </c>
      <c r="I6546" s="12" t="str">
        <f aca="false">INDEX(Orders!$G$2:$G$3525,MATCH(B6546,Orders!$A$2:$A$3525,0))</f>
        <v>Delivered</v>
      </c>
      <c r="J6546" s="16" t="n">
        <f aca="false">D6546*E6546*(1-F6546/100)</f>
        <v>1469</v>
      </c>
      <c r="K6546" s="16" t="n">
        <f aca="false">D6546*H6546</f>
        <v>955.62</v>
      </c>
      <c r="L6546" s="16" t="n">
        <f aca="false">J6546-K6546</f>
        <v>513.38</v>
      </c>
    </row>
    <row r="6547" customFormat="false" ht="15" hidden="false" customHeight="false" outlineLevel="0" collapsed="false">
      <c r="A6547" s="12" t="n">
        <v>6546</v>
      </c>
      <c r="B6547" s="12" t="n">
        <v>3445</v>
      </c>
      <c r="C6547" s="12" t="n">
        <v>90</v>
      </c>
      <c r="D6547" s="12" t="n">
        <v>1</v>
      </c>
      <c r="E6547" s="16" t="n">
        <v>2839</v>
      </c>
      <c r="F6547" s="12" t="n">
        <v>15</v>
      </c>
      <c r="G6547" s="12" t="str">
        <f aca="false">INDEX(Products!$C$2:$C$181,MATCH(C6547,Products!$A$2:$A$181,0))</f>
        <v>Fashion</v>
      </c>
      <c r="H6547" s="16" t="n">
        <f aca="false">INDEX(Products!$E$2:$E$181,MATCH(C6547,Products!$A$2:$A$181,0))</f>
        <v>1639.53</v>
      </c>
      <c r="I6547" s="12" t="str">
        <f aca="false">INDEX(Orders!$G$2:$G$3525,MATCH(B6547,Orders!$A$2:$A$3525,0))</f>
        <v>Delivered</v>
      </c>
      <c r="J6547" s="16" t="n">
        <f aca="false">D6547*E6547*(1-F6547/100)</f>
        <v>2413.15</v>
      </c>
      <c r="K6547" s="16" t="n">
        <f aca="false">D6547*H6547</f>
        <v>1639.53</v>
      </c>
      <c r="L6547" s="16" t="n">
        <f aca="false">J6547-K6547</f>
        <v>773.62</v>
      </c>
    </row>
    <row r="6548" customFormat="false" ht="15" hidden="false" customHeight="false" outlineLevel="0" collapsed="false">
      <c r="A6548" s="12" t="n">
        <v>6547</v>
      </c>
      <c r="B6548" s="12" t="n">
        <v>3446</v>
      </c>
      <c r="C6548" s="12" t="n">
        <v>155</v>
      </c>
      <c r="D6548" s="12" t="n">
        <v>1</v>
      </c>
      <c r="E6548" s="16" t="n">
        <v>749</v>
      </c>
      <c r="F6548" s="12" t="n">
        <v>0</v>
      </c>
      <c r="G6548" s="12" t="str">
        <f aca="false">INDEX(Products!$C$2:$C$181,MATCH(C6548,Products!$A$2:$A$181,0))</f>
        <v>Books &amp; Stationery</v>
      </c>
      <c r="H6548" s="16" t="n">
        <f aca="false">INDEX(Products!$E$2:$E$181,MATCH(C6548,Products!$A$2:$A$181,0))</f>
        <v>452.52</v>
      </c>
      <c r="I6548" s="12" t="str">
        <f aca="false">INDEX(Orders!$G$2:$G$3525,MATCH(B6548,Orders!$A$2:$A$3525,0))</f>
        <v>Delivered</v>
      </c>
      <c r="J6548" s="16" t="n">
        <f aca="false">D6548*E6548*(1-F6548/100)</f>
        <v>749</v>
      </c>
      <c r="K6548" s="16" t="n">
        <f aca="false">D6548*H6548</f>
        <v>452.52</v>
      </c>
      <c r="L6548" s="16" t="n">
        <f aca="false">J6548-K6548</f>
        <v>296.48</v>
      </c>
    </row>
    <row r="6549" customFormat="false" ht="15" hidden="false" customHeight="false" outlineLevel="0" collapsed="false">
      <c r="A6549" s="12" t="n">
        <v>6548</v>
      </c>
      <c r="B6549" s="12" t="n">
        <v>3447</v>
      </c>
      <c r="C6549" s="12" t="n">
        <v>132</v>
      </c>
      <c r="D6549" s="12" t="n">
        <v>1</v>
      </c>
      <c r="E6549" s="16" t="n">
        <v>789</v>
      </c>
      <c r="F6549" s="12" t="n">
        <v>0</v>
      </c>
      <c r="G6549" s="12" t="str">
        <f aca="false">INDEX(Products!$C$2:$C$181,MATCH(C6549,Products!$A$2:$A$181,0))</f>
        <v>Sports &amp; Fitness</v>
      </c>
      <c r="H6549" s="16" t="n">
        <f aca="false">INDEX(Products!$E$2:$E$181,MATCH(C6549,Products!$A$2:$A$181,0))</f>
        <v>515.74</v>
      </c>
      <c r="I6549" s="12" t="str">
        <f aca="false">INDEX(Orders!$G$2:$G$3525,MATCH(B6549,Orders!$A$2:$A$3525,0))</f>
        <v>Delivered</v>
      </c>
      <c r="J6549" s="16" t="n">
        <f aca="false">D6549*E6549*(1-F6549/100)</f>
        <v>789</v>
      </c>
      <c r="K6549" s="16" t="n">
        <f aca="false">D6549*H6549</f>
        <v>515.74</v>
      </c>
      <c r="L6549" s="16" t="n">
        <f aca="false">J6549-K6549</f>
        <v>273.26</v>
      </c>
    </row>
    <row r="6550" customFormat="false" ht="15" hidden="false" customHeight="false" outlineLevel="0" collapsed="false">
      <c r="A6550" s="12" t="n">
        <v>6549</v>
      </c>
      <c r="B6550" s="12" t="n">
        <v>3447</v>
      </c>
      <c r="C6550" s="12" t="n">
        <v>115</v>
      </c>
      <c r="D6550" s="12" t="n">
        <v>1</v>
      </c>
      <c r="E6550" s="16" t="n">
        <v>1629</v>
      </c>
      <c r="F6550" s="12" t="n">
        <v>0</v>
      </c>
      <c r="G6550" s="12" t="str">
        <f aca="false">INDEX(Products!$C$2:$C$181,MATCH(C6550,Products!$A$2:$A$181,0))</f>
        <v>Beauty</v>
      </c>
      <c r="H6550" s="16" t="n">
        <f aca="false">INDEX(Products!$E$2:$E$181,MATCH(C6550,Products!$A$2:$A$181,0))</f>
        <v>1101.57</v>
      </c>
      <c r="I6550" s="12" t="str">
        <f aca="false">INDEX(Orders!$G$2:$G$3525,MATCH(B6550,Orders!$A$2:$A$3525,0))</f>
        <v>Delivered</v>
      </c>
      <c r="J6550" s="16" t="n">
        <f aca="false">D6550*E6550*(1-F6550/100)</f>
        <v>1629</v>
      </c>
      <c r="K6550" s="16" t="n">
        <f aca="false">D6550*H6550</f>
        <v>1101.57</v>
      </c>
      <c r="L6550" s="16" t="n">
        <f aca="false">J6550-K6550</f>
        <v>527.43</v>
      </c>
    </row>
    <row r="6551" customFormat="false" ht="15" hidden="false" customHeight="false" outlineLevel="0" collapsed="false">
      <c r="A6551" s="12" t="n">
        <v>6550</v>
      </c>
      <c r="B6551" s="12" t="n">
        <v>3448</v>
      </c>
      <c r="C6551" s="12" t="n">
        <v>161</v>
      </c>
      <c r="D6551" s="12" t="n">
        <v>1</v>
      </c>
      <c r="E6551" s="16" t="n">
        <v>549</v>
      </c>
      <c r="F6551" s="12" t="n">
        <v>0</v>
      </c>
      <c r="G6551" s="12" t="str">
        <f aca="false">INDEX(Products!$C$2:$C$181,MATCH(C6551,Products!$A$2:$A$181,0))</f>
        <v>Books &amp; Stationery</v>
      </c>
      <c r="H6551" s="16" t="n">
        <f aca="false">INDEX(Products!$E$2:$E$181,MATCH(C6551,Products!$A$2:$A$181,0))</f>
        <v>380.41</v>
      </c>
      <c r="I6551" s="12" t="str">
        <f aca="false">INDEX(Orders!$G$2:$G$3525,MATCH(B6551,Orders!$A$2:$A$3525,0))</f>
        <v>Cancelled</v>
      </c>
      <c r="J6551" s="16" t="n">
        <f aca="false">D6551*E6551*(1-F6551/100)</f>
        <v>549</v>
      </c>
      <c r="K6551" s="16" t="n">
        <f aca="false">D6551*H6551</f>
        <v>380.41</v>
      </c>
      <c r="L6551" s="16" t="n">
        <f aca="false">J6551-K6551</f>
        <v>168.59</v>
      </c>
    </row>
    <row r="6552" customFormat="false" ht="15" hidden="false" customHeight="false" outlineLevel="0" collapsed="false">
      <c r="A6552" s="12" t="n">
        <v>6551</v>
      </c>
      <c r="B6552" s="12" t="n">
        <v>3449</v>
      </c>
      <c r="C6552" s="12" t="n">
        <v>123</v>
      </c>
      <c r="D6552" s="12" t="n">
        <v>1</v>
      </c>
      <c r="E6552" s="16" t="n">
        <v>319</v>
      </c>
      <c r="F6552" s="12" t="n">
        <v>0</v>
      </c>
      <c r="G6552" s="12" t="str">
        <f aca="false">INDEX(Products!$C$2:$C$181,MATCH(C6552,Products!$A$2:$A$181,0))</f>
        <v>Sports &amp; Fitness</v>
      </c>
      <c r="H6552" s="16" t="n">
        <f aca="false">INDEX(Products!$E$2:$E$181,MATCH(C6552,Products!$A$2:$A$181,0))</f>
        <v>234.68</v>
      </c>
      <c r="I6552" s="12" t="str">
        <f aca="false">INDEX(Orders!$G$2:$G$3525,MATCH(B6552,Orders!$A$2:$A$3525,0))</f>
        <v>Delivered</v>
      </c>
      <c r="J6552" s="16" t="n">
        <f aca="false">D6552*E6552*(1-F6552/100)</f>
        <v>319</v>
      </c>
      <c r="K6552" s="16" t="n">
        <f aca="false">D6552*H6552</f>
        <v>234.68</v>
      </c>
      <c r="L6552" s="16" t="n">
        <f aca="false">J6552-K6552</f>
        <v>84.32</v>
      </c>
    </row>
    <row r="6553" customFormat="false" ht="15" hidden="false" customHeight="false" outlineLevel="0" collapsed="false">
      <c r="A6553" s="12" t="n">
        <v>6552</v>
      </c>
      <c r="B6553" s="12" t="n">
        <v>3450</v>
      </c>
      <c r="C6553" s="12" t="n">
        <v>13</v>
      </c>
      <c r="D6553" s="12" t="n">
        <v>3</v>
      </c>
      <c r="E6553" s="16" t="n">
        <v>3179</v>
      </c>
      <c r="F6553" s="12" t="n">
        <v>0</v>
      </c>
      <c r="G6553" s="12" t="str">
        <f aca="false">INDEX(Products!$C$2:$C$181,MATCH(C6553,Products!$A$2:$A$181,0))</f>
        <v>Electronics</v>
      </c>
      <c r="H6553" s="16" t="n">
        <f aca="false">INDEX(Products!$E$2:$E$181,MATCH(C6553,Products!$A$2:$A$181,0))</f>
        <v>2247.66</v>
      </c>
      <c r="I6553" s="12" t="str">
        <f aca="false">INDEX(Orders!$G$2:$G$3525,MATCH(B6553,Orders!$A$2:$A$3525,0))</f>
        <v>Delivered</v>
      </c>
      <c r="J6553" s="16" t="n">
        <f aca="false">D6553*E6553*(1-F6553/100)</f>
        <v>9537</v>
      </c>
      <c r="K6553" s="16" t="n">
        <f aca="false">D6553*H6553</f>
        <v>6742.98</v>
      </c>
      <c r="L6553" s="16" t="n">
        <f aca="false">J6553-K6553</f>
        <v>2794.02</v>
      </c>
    </row>
    <row r="6554" customFormat="false" ht="15" hidden="false" customHeight="false" outlineLevel="0" collapsed="false">
      <c r="A6554" s="12" t="n">
        <v>6553</v>
      </c>
      <c r="B6554" s="12" t="n">
        <v>3450</v>
      </c>
      <c r="C6554" s="12" t="n">
        <v>106</v>
      </c>
      <c r="D6554" s="12" t="n">
        <v>1</v>
      </c>
      <c r="E6554" s="16" t="n">
        <v>1069</v>
      </c>
      <c r="F6554" s="12" t="n">
        <v>5</v>
      </c>
      <c r="G6554" s="12" t="str">
        <f aca="false">INDEX(Products!$C$2:$C$181,MATCH(C6554,Products!$A$2:$A$181,0))</f>
        <v>Beauty</v>
      </c>
      <c r="H6554" s="16" t="n">
        <f aca="false">INDEX(Products!$E$2:$E$181,MATCH(C6554,Products!$A$2:$A$181,0))</f>
        <v>735.88</v>
      </c>
      <c r="I6554" s="12" t="str">
        <f aca="false">INDEX(Orders!$G$2:$G$3525,MATCH(B6554,Orders!$A$2:$A$3525,0))</f>
        <v>Delivered</v>
      </c>
      <c r="J6554" s="16" t="n">
        <f aca="false">D6554*E6554*(1-F6554/100)</f>
        <v>1015.55</v>
      </c>
      <c r="K6554" s="16" t="n">
        <f aca="false">D6554*H6554</f>
        <v>735.88</v>
      </c>
      <c r="L6554" s="16" t="n">
        <f aca="false">J6554-K6554</f>
        <v>279.67</v>
      </c>
    </row>
    <row r="6555" customFormat="false" ht="15" hidden="false" customHeight="false" outlineLevel="0" collapsed="false">
      <c r="A6555" s="12" t="n">
        <v>6554</v>
      </c>
      <c r="B6555" s="12" t="n">
        <v>3451</v>
      </c>
      <c r="C6555" s="12" t="n">
        <v>175</v>
      </c>
      <c r="D6555" s="12" t="n">
        <v>1</v>
      </c>
      <c r="E6555" s="16" t="n">
        <v>409</v>
      </c>
      <c r="F6555" s="12" t="n">
        <v>0</v>
      </c>
      <c r="G6555" s="12" t="str">
        <f aca="false">INDEX(Products!$C$2:$C$181,MATCH(C6555,Products!$A$2:$A$181,0))</f>
        <v>Books &amp; Stationery</v>
      </c>
      <c r="H6555" s="16" t="n">
        <f aca="false">INDEX(Products!$E$2:$E$181,MATCH(C6555,Products!$A$2:$A$181,0))</f>
        <v>276.15</v>
      </c>
      <c r="I6555" s="12" t="str">
        <f aca="false">INDEX(Orders!$G$2:$G$3525,MATCH(B6555,Orders!$A$2:$A$3525,0))</f>
        <v>Delivered</v>
      </c>
      <c r="J6555" s="16" t="n">
        <f aca="false">D6555*E6555*(1-F6555/100)</f>
        <v>409</v>
      </c>
      <c r="K6555" s="16" t="n">
        <f aca="false">D6555*H6555</f>
        <v>276.15</v>
      </c>
      <c r="L6555" s="16" t="n">
        <f aca="false">J6555-K6555</f>
        <v>132.85</v>
      </c>
    </row>
    <row r="6556" customFormat="false" ht="15" hidden="false" customHeight="false" outlineLevel="0" collapsed="false">
      <c r="A6556" s="12" t="n">
        <v>6555</v>
      </c>
      <c r="B6556" s="12" t="n">
        <v>3451</v>
      </c>
      <c r="C6556" s="12" t="n">
        <v>141</v>
      </c>
      <c r="D6556" s="12" t="n">
        <v>1</v>
      </c>
      <c r="E6556" s="16" t="n">
        <v>3599</v>
      </c>
      <c r="F6556" s="12" t="n">
        <v>0</v>
      </c>
      <c r="G6556" s="12" t="str">
        <f aca="false">INDEX(Products!$C$2:$C$181,MATCH(C6556,Products!$A$2:$A$181,0))</f>
        <v>Sports &amp; Fitness</v>
      </c>
      <c r="H6556" s="16" t="n">
        <f aca="false">INDEX(Products!$E$2:$E$181,MATCH(C6556,Products!$A$2:$A$181,0))</f>
        <v>2222.74</v>
      </c>
      <c r="I6556" s="12" t="str">
        <f aca="false">INDEX(Orders!$G$2:$G$3525,MATCH(B6556,Orders!$A$2:$A$3525,0))</f>
        <v>Delivered</v>
      </c>
      <c r="J6556" s="16" t="n">
        <f aca="false">D6556*E6556*(1-F6556/100)</f>
        <v>3599</v>
      </c>
      <c r="K6556" s="16" t="n">
        <f aca="false">D6556*H6556</f>
        <v>2222.74</v>
      </c>
      <c r="L6556" s="16" t="n">
        <f aca="false">J6556-K6556</f>
        <v>1376.26</v>
      </c>
    </row>
    <row r="6557" customFormat="false" ht="15" hidden="false" customHeight="false" outlineLevel="0" collapsed="false">
      <c r="A6557" s="12" t="n">
        <v>6556</v>
      </c>
      <c r="B6557" s="12" t="n">
        <v>3451</v>
      </c>
      <c r="C6557" s="12" t="n">
        <v>140</v>
      </c>
      <c r="D6557" s="12" t="n">
        <v>2</v>
      </c>
      <c r="E6557" s="16" t="n">
        <v>2889</v>
      </c>
      <c r="F6557" s="12" t="n">
        <v>10</v>
      </c>
      <c r="G6557" s="12" t="str">
        <f aca="false">INDEX(Products!$C$2:$C$181,MATCH(C6557,Products!$A$2:$A$181,0))</f>
        <v>Sports &amp; Fitness</v>
      </c>
      <c r="H6557" s="16" t="n">
        <f aca="false">INDEX(Products!$E$2:$E$181,MATCH(C6557,Products!$A$2:$A$181,0))</f>
        <v>2048.76</v>
      </c>
      <c r="I6557" s="12" t="str">
        <f aca="false">INDEX(Orders!$G$2:$G$3525,MATCH(B6557,Orders!$A$2:$A$3525,0))</f>
        <v>Delivered</v>
      </c>
      <c r="J6557" s="16" t="n">
        <f aca="false">D6557*E6557*(1-F6557/100)</f>
        <v>5200.2</v>
      </c>
      <c r="K6557" s="16" t="n">
        <f aca="false">D6557*H6557</f>
        <v>4097.52</v>
      </c>
      <c r="L6557" s="16" t="n">
        <f aca="false">J6557-K6557</f>
        <v>1102.68</v>
      </c>
    </row>
    <row r="6558" customFormat="false" ht="15" hidden="false" customHeight="false" outlineLevel="0" collapsed="false">
      <c r="A6558" s="12" t="n">
        <v>6557</v>
      </c>
      <c r="B6558" s="12" t="n">
        <v>3452</v>
      </c>
      <c r="C6558" s="12" t="n">
        <v>114</v>
      </c>
      <c r="D6558" s="12" t="n">
        <v>1</v>
      </c>
      <c r="E6558" s="16" t="n">
        <v>1769</v>
      </c>
      <c r="F6558" s="12" t="n">
        <v>5</v>
      </c>
      <c r="G6558" s="12" t="str">
        <f aca="false">INDEX(Products!$C$2:$C$181,MATCH(C6558,Products!$A$2:$A$181,0))</f>
        <v>Beauty</v>
      </c>
      <c r="H6558" s="16" t="n">
        <f aca="false">INDEX(Products!$E$2:$E$181,MATCH(C6558,Products!$A$2:$A$181,0))</f>
        <v>1112.03</v>
      </c>
      <c r="I6558" s="12" t="str">
        <f aca="false">INDEX(Orders!$G$2:$G$3525,MATCH(B6558,Orders!$A$2:$A$3525,0))</f>
        <v>Delivered</v>
      </c>
      <c r="J6558" s="16" t="n">
        <f aca="false">D6558*E6558*(1-F6558/100)</f>
        <v>1680.55</v>
      </c>
      <c r="K6558" s="16" t="n">
        <f aca="false">D6558*H6558</f>
        <v>1112.03</v>
      </c>
      <c r="L6558" s="16" t="n">
        <f aca="false">J6558-K6558</f>
        <v>568.52</v>
      </c>
    </row>
    <row r="6559" customFormat="false" ht="15" hidden="false" customHeight="false" outlineLevel="0" collapsed="false">
      <c r="A6559" s="12" t="n">
        <v>6558</v>
      </c>
      <c r="B6559" s="12" t="n">
        <v>3453</v>
      </c>
      <c r="C6559" s="12" t="n">
        <v>147</v>
      </c>
      <c r="D6559" s="12" t="n">
        <v>1</v>
      </c>
      <c r="E6559" s="16" t="n">
        <v>3339</v>
      </c>
      <c r="F6559" s="12" t="n">
        <v>0</v>
      </c>
      <c r="G6559" s="12" t="str">
        <f aca="false">INDEX(Products!$C$2:$C$181,MATCH(C6559,Products!$A$2:$A$181,0))</f>
        <v>Sports &amp; Fitness</v>
      </c>
      <c r="H6559" s="16" t="n">
        <f aca="false">INDEX(Products!$E$2:$E$181,MATCH(C6559,Products!$A$2:$A$181,0))</f>
        <v>2076.99</v>
      </c>
      <c r="I6559" s="12" t="str">
        <f aca="false">INDEX(Orders!$G$2:$G$3525,MATCH(B6559,Orders!$A$2:$A$3525,0))</f>
        <v>Delivered</v>
      </c>
      <c r="J6559" s="16" t="n">
        <f aca="false">D6559*E6559*(1-F6559/100)</f>
        <v>3339</v>
      </c>
      <c r="K6559" s="16" t="n">
        <f aca="false">D6559*H6559</f>
        <v>2076.99</v>
      </c>
      <c r="L6559" s="16" t="n">
        <f aca="false">J6559-K6559</f>
        <v>1262.01</v>
      </c>
    </row>
    <row r="6560" customFormat="false" ht="15" hidden="false" customHeight="false" outlineLevel="0" collapsed="false">
      <c r="A6560" s="12" t="n">
        <v>6559</v>
      </c>
      <c r="B6560" s="12" t="n">
        <v>3453</v>
      </c>
      <c r="C6560" s="12" t="n">
        <v>49</v>
      </c>
      <c r="D6560" s="12" t="n">
        <v>1</v>
      </c>
      <c r="E6560" s="16" t="n">
        <v>2809</v>
      </c>
      <c r="F6560" s="12" t="n">
        <v>0</v>
      </c>
      <c r="G6560" s="12" t="str">
        <f aca="false">INDEX(Products!$C$2:$C$181,MATCH(C6560,Products!$A$2:$A$181,0))</f>
        <v>Home &amp; Kitchen</v>
      </c>
      <c r="H6560" s="16" t="n">
        <f aca="false">INDEX(Products!$E$2:$E$181,MATCH(C6560,Products!$A$2:$A$181,0))</f>
        <v>1785.14</v>
      </c>
      <c r="I6560" s="12" t="str">
        <f aca="false">INDEX(Orders!$G$2:$G$3525,MATCH(B6560,Orders!$A$2:$A$3525,0))</f>
        <v>Delivered</v>
      </c>
      <c r="J6560" s="16" t="n">
        <f aca="false">D6560*E6560*(1-F6560/100)</f>
        <v>2809</v>
      </c>
      <c r="K6560" s="16" t="n">
        <f aca="false">D6560*H6560</f>
        <v>1785.14</v>
      </c>
      <c r="L6560" s="16" t="n">
        <f aca="false">J6560-K6560</f>
        <v>1023.86</v>
      </c>
    </row>
    <row r="6561" customFormat="false" ht="15" hidden="false" customHeight="false" outlineLevel="0" collapsed="false">
      <c r="A6561" s="12" t="n">
        <v>6560</v>
      </c>
      <c r="B6561" s="12" t="n">
        <v>3454</v>
      </c>
      <c r="C6561" s="12" t="n">
        <v>75</v>
      </c>
      <c r="D6561" s="12" t="n">
        <v>1</v>
      </c>
      <c r="E6561" s="16" t="n">
        <v>449</v>
      </c>
      <c r="F6561" s="12" t="n">
        <v>0</v>
      </c>
      <c r="G6561" s="12" t="str">
        <f aca="false">INDEX(Products!$C$2:$C$181,MATCH(C6561,Products!$A$2:$A$181,0))</f>
        <v>Fashion</v>
      </c>
      <c r="H6561" s="16" t="n">
        <f aca="false">INDEX(Products!$E$2:$E$181,MATCH(C6561,Products!$A$2:$A$181,0))</f>
        <v>271.97</v>
      </c>
      <c r="I6561" s="12" t="str">
        <f aca="false">INDEX(Orders!$G$2:$G$3525,MATCH(B6561,Orders!$A$2:$A$3525,0))</f>
        <v>Returned</v>
      </c>
      <c r="J6561" s="16" t="n">
        <f aca="false">D6561*E6561*(1-F6561/100)</f>
        <v>449</v>
      </c>
      <c r="K6561" s="16" t="n">
        <f aca="false">D6561*H6561</f>
        <v>271.97</v>
      </c>
      <c r="L6561" s="16" t="n">
        <f aca="false">J6561-K6561</f>
        <v>177.03</v>
      </c>
    </row>
    <row r="6562" customFormat="false" ht="15" hidden="false" customHeight="false" outlineLevel="0" collapsed="false">
      <c r="A6562" s="12" t="n">
        <v>6561</v>
      </c>
      <c r="B6562" s="12" t="n">
        <v>3455</v>
      </c>
      <c r="C6562" s="12" t="n">
        <v>135</v>
      </c>
      <c r="D6562" s="12" t="n">
        <v>1</v>
      </c>
      <c r="E6562" s="16" t="n">
        <v>1609</v>
      </c>
      <c r="F6562" s="12" t="n">
        <v>0</v>
      </c>
      <c r="G6562" s="12" t="str">
        <f aca="false">INDEX(Products!$C$2:$C$181,MATCH(C6562,Products!$A$2:$A$181,0))</f>
        <v>Sports &amp; Fitness</v>
      </c>
      <c r="H6562" s="16" t="n">
        <f aca="false">INDEX(Products!$E$2:$E$181,MATCH(C6562,Products!$A$2:$A$181,0))</f>
        <v>979.43</v>
      </c>
      <c r="I6562" s="12" t="str">
        <f aca="false">INDEX(Orders!$G$2:$G$3525,MATCH(B6562,Orders!$A$2:$A$3525,0))</f>
        <v>Delivered</v>
      </c>
      <c r="J6562" s="16" t="n">
        <f aca="false">D6562*E6562*(1-F6562/100)</f>
        <v>1609</v>
      </c>
      <c r="K6562" s="16" t="n">
        <f aca="false">D6562*H6562</f>
        <v>979.43</v>
      </c>
      <c r="L6562" s="16" t="n">
        <f aca="false">J6562-K6562</f>
        <v>629.57</v>
      </c>
    </row>
    <row r="6563" customFormat="false" ht="15" hidden="false" customHeight="false" outlineLevel="0" collapsed="false">
      <c r="A6563" s="12" t="n">
        <v>6562</v>
      </c>
      <c r="B6563" s="12" t="n">
        <v>3456</v>
      </c>
      <c r="C6563" s="12" t="n">
        <v>149</v>
      </c>
      <c r="D6563" s="12" t="n">
        <v>1</v>
      </c>
      <c r="E6563" s="16" t="n">
        <v>3149</v>
      </c>
      <c r="F6563" s="12" t="n">
        <v>0</v>
      </c>
      <c r="G6563" s="12" t="str">
        <f aca="false">INDEX(Products!$C$2:$C$181,MATCH(C6563,Products!$A$2:$A$181,0))</f>
        <v>Sports &amp; Fitness</v>
      </c>
      <c r="H6563" s="16" t="n">
        <f aca="false">INDEX(Products!$E$2:$E$181,MATCH(C6563,Products!$A$2:$A$181,0))</f>
        <v>1867.87</v>
      </c>
      <c r="I6563" s="12" t="str">
        <f aca="false">INDEX(Orders!$G$2:$G$3525,MATCH(B6563,Orders!$A$2:$A$3525,0))</f>
        <v>Returned</v>
      </c>
      <c r="J6563" s="16" t="n">
        <f aca="false">D6563*E6563*(1-F6563/100)</f>
        <v>3149</v>
      </c>
      <c r="K6563" s="16" t="n">
        <f aca="false">D6563*H6563</f>
        <v>1867.87</v>
      </c>
      <c r="L6563" s="16" t="n">
        <f aca="false">J6563-K6563</f>
        <v>1281.13</v>
      </c>
    </row>
    <row r="6564" customFormat="false" ht="15" hidden="false" customHeight="false" outlineLevel="0" collapsed="false">
      <c r="A6564" s="12" t="n">
        <v>6563</v>
      </c>
      <c r="B6564" s="12" t="n">
        <v>3457</v>
      </c>
      <c r="C6564" s="12" t="n">
        <v>42</v>
      </c>
      <c r="D6564" s="12" t="n">
        <v>1</v>
      </c>
      <c r="E6564" s="16" t="n">
        <v>1929</v>
      </c>
      <c r="F6564" s="12" t="n">
        <v>5</v>
      </c>
      <c r="G6564" s="12" t="str">
        <f aca="false">INDEX(Products!$C$2:$C$181,MATCH(C6564,Products!$A$2:$A$181,0))</f>
        <v>Home &amp; Kitchen</v>
      </c>
      <c r="H6564" s="16" t="n">
        <f aca="false">INDEX(Products!$E$2:$E$181,MATCH(C6564,Products!$A$2:$A$181,0))</f>
        <v>1085.47</v>
      </c>
      <c r="I6564" s="12" t="str">
        <f aca="false">INDEX(Orders!$G$2:$G$3525,MATCH(B6564,Orders!$A$2:$A$3525,0))</f>
        <v>Delivered</v>
      </c>
      <c r="J6564" s="16" t="n">
        <f aca="false">D6564*E6564*(1-F6564/100)</f>
        <v>1832.55</v>
      </c>
      <c r="K6564" s="16" t="n">
        <f aca="false">D6564*H6564</f>
        <v>1085.47</v>
      </c>
      <c r="L6564" s="16" t="n">
        <f aca="false">J6564-K6564</f>
        <v>747.08</v>
      </c>
    </row>
    <row r="6565" customFormat="false" ht="15" hidden="false" customHeight="false" outlineLevel="0" collapsed="false">
      <c r="A6565" s="12" t="n">
        <v>6564</v>
      </c>
      <c r="B6565" s="12" t="n">
        <v>3457</v>
      </c>
      <c r="C6565" s="12" t="n">
        <v>2</v>
      </c>
      <c r="D6565" s="12" t="n">
        <v>2</v>
      </c>
      <c r="E6565" s="16" t="n">
        <v>4619</v>
      </c>
      <c r="F6565" s="12" t="n">
        <v>5</v>
      </c>
      <c r="G6565" s="12" t="str">
        <f aca="false">INDEX(Products!$C$2:$C$181,MATCH(C6565,Products!$A$2:$A$181,0))</f>
        <v>Electronics</v>
      </c>
      <c r="H6565" s="16" t="n">
        <f aca="false">INDEX(Products!$E$2:$E$181,MATCH(C6565,Products!$A$2:$A$181,0))</f>
        <v>3093.49</v>
      </c>
      <c r="I6565" s="12" t="str">
        <f aca="false">INDEX(Orders!$G$2:$G$3525,MATCH(B6565,Orders!$A$2:$A$3525,0))</f>
        <v>Delivered</v>
      </c>
      <c r="J6565" s="16" t="n">
        <f aca="false">D6565*E6565*(1-F6565/100)</f>
        <v>8776.1</v>
      </c>
      <c r="K6565" s="16" t="n">
        <f aca="false">D6565*H6565</f>
        <v>6186.98</v>
      </c>
      <c r="L6565" s="16" t="n">
        <f aca="false">J6565-K6565</f>
        <v>2589.12</v>
      </c>
    </row>
    <row r="6566" customFormat="false" ht="15" hidden="false" customHeight="false" outlineLevel="0" collapsed="false">
      <c r="A6566" s="12" t="n">
        <v>6565</v>
      </c>
      <c r="B6566" s="12" t="n">
        <v>3458</v>
      </c>
      <c r="C6566" s="12" t="n">
        <v>104</v>
      </c>
      <c r="D6566" s="12" t="n">
        <v>3</v>
      </c>
      <c r="E6566" s="16" t="n">
        <v>329</v>
      </c>
      <c r="F6566" s="12" t="n">
        <v>0</v>
      </c>
      <c r="G6566" s="12" t="str">
        <f aca="false">INDEX(Products!$C$2:$C$181,MATCH(C6566,Products!$A$2:$A$181,0))</f>
        <v>Beauty</v>
      </c>
      <c r="H6566" s="16" t="n">
        <f aca="false">INDEX(Products!$E$2:$E$181,MATCH(C6566,Products!$A$2:$A$181,0))</f>
        <v>224.61</v>
      </c>
      <c r="I6566" s="12" t="str">
        <f aca="false">INDEX(Orders!$G$2:$G$3525,MATCH(B6566,Orders!$A$2:$A$3525,0))</f>
        <v>Cancelled</v>
      </c>
      <c r="J6566" s="16" t="n">
        <f aca="false">D6566*E6566*(1-F6566/100)</f>
        <v>987</v>
      </c>
      <c r="K6566" s="16" t="n">
        <f aca="false">D6566*H6566</f>
        <v>673.83</v>
      </c>
      <c r="L6566" s="16" t="n">
        <f aca="false">J6566-K6566</f>
        <v>313.17</v>
      </c>
    </row>
    <row r="6567" customFormat="false" ht="15" hidden="false" customHeight="false" outlineLevel="0" collapsed="false">
      <c r="A6567" s="12" t="n">
        <v>6566</v>
      </c>
      <c r="B6567" s="12" t="n">
        <v>3458</v>
      </c>
      <c r="C6567" s="12" t="n">
        <v>118</v>
      </c>
      <c r="D6567" s="12" t="n">
        <v>1</v>
      </c>
      <c r="E6567" s="16" t="n">
        <v>479</v>
      </c>
      <c r="F6567" s="12" t="n">
        <v>0</v>
      </c>
      <c r="G6567" s="12" t="str">
        <f aca="false">INDEX(Products!$C$2:$C$181,MATCH(C6567,Products!$A$2:$A$181,0))</f>
        <v>Beauty</v>
      </c>
      <c r="H6567" s="16" t="n">
        <f aca="false">INDEX(Products!$E$2:$E$181,MATCH(C6567,Products!$A$2:$A$181,0))</f>
        <v>332.66</v>
      </c>
      <c r="I6567" s="12" t="str">
        <f aca="false">INDEX(Orders!$G$2:$G$3525,MATCH(B6567,Orders!$A$2:$A$3525,0))</f>
        <v>Cancelled</v>
      </c>
      <c r="J6567" s="16" t="n">
        <f aca="false">D6567*E6567*(1-F6567/100)</f>
        <v>479</v>
      </c>
      <c r="K6567" s="16" t="n">
        <f aca="false">D6567*H6567</f>
        <v>332.66</v>
      </c>
      <c r="L6567" s="16" t="n">
        <f aca="false">J6567-K6567</f>
        <v>146.34</v>
      </c>
    </row>
    <row r="6568" customFormat="false" ht="15" hidden="false" customHeight="false" outlineLevel="0" collapsed="false">
      <c r="A6568" s="12" t="n">
        <v>6567</v>
      </c>
      <c r="B6568" s="12" t="n">
        <v>3458</v>
      </c>
      <c r="C6568" s="12" t="n">
        <v>148</v>
      </c>
      <c r="D6568" s="12" t="n">
        <v>1</v>
      </c>
      <c r="E6568" s="16" t="n">
        <v>739</v>
      </c>
      <c r="F6568" s="12" t="n">
        <v>0</v>
      </c>
      <c r="G6568" s="12" t="str">
        <f aca="false">INDEX(Products!$C$2:$C$181,MATCH(C6568,Products!$A$2:$A$181,0))</f>
        <v>Sports &amp; Fitness</v>
      </c>
      <c r="H6568" s="16" t="n">
        <f aca="false">INDEX(Products!$E$2:$E$181,MATCH(C6568,Products!$A$2:$A$181,0))</f>
        <v>483.64</v>
      </c>
      <c r="I6568" s="12" t="str">
        <f aca="false">INDEX(Orders!$G$2:$G$3525,MATCH(B6568,Orders!$A$2:$A$3525,0))</f>
        <v>Cancelled</v>
      </c>
      <c r="J6568" s="16" t="n">
        <f aca="false">D6568*E6568*(1-F6568/100)</f>
        <v>739</v>
      </c>
      <c r="K6568" s="16" t="n">
        <f aca="false">D6568*H6568</f>
        <v>483.64</v>
      </c>
      <c r="L6568" s="16" t="n">
        <f aca="false">J6568-K6568</f>
        <v>255.36</v>
      </c>
    </row>
    <row r="6569" customFormat="false" ht="15" hidden="false" customHeight="false" outlineLevel="0" collapsed="false">
      <c r="A6569" s="12" t="n">
        <v>6568</v>
      </c>
      <c r="B6569" s="12" t="n">
        <v>3459</v>
      </c>
      <c r="C6569" s="12" t="n">
        <v>175</v>
      </c>
      <c r="D6569" s="12" t="n">
        <v>1</v>
      </c>
      <c r="E6569" s="16" t="n">
        <v>409</v>
      </c>
      <c r="F6569" s="12" t="n">
        <v>10</v>
      </c>
      <c r="G6569" s="12" t="str">
        <f aca="false">INDEX(Products!$C$2:$C$181,MATCH(C6569,Products!$A$2:$A$181,0))</f>
        <v>Books &amp; Stationery</v>
      </c>
      <c r="H6569" s="16" t="n">
        <f aca="false">INDEX(Products!$E$2:$E$181,MATCH(C6569,Products!$A$2:$A$181,0))</f>
        <v>276.15</v>
      </c>
      <c r="I6569" s="12" t="str">
        <f aca="false">INDEX(Orders!$G$2:$G$3525,MATCH(B6569,Orders!$A$2:$A$3525,0))</f>
        <v>Delivered</v>
      </c>
      <c r="J6569" s="16" t="n">
        <f aca="false">D6569*E6569*(1-F6569/100)</f>
        <v>368.1</v>
      </c>
      <c r="K6569" s="16" t="n">
        <f aca="false">D6569*H6569</f>
        <v>276.15</v>
      </c>
      <c r="L6569" s="16" t="n">
        <f aca="false">J6569-K6569</f>
        <v>91.9500000000001</v>
      </c>
    </row>
    <row r="6570" customFormat="false" ht="15" hidden="false" customHeight="false" outlineLevel="0" collapsed="false">
      <c r="A6570" s="12" t="n">
        <v>6569</v>
      </c>
      <c r="B6570" s="12" t="n">
        <v>3460</v>
      </c>
      <c r="C6570" s="12" t="n">
        <v>153</v>
      </c>
      <c r="D6570" s="12" t="n">
        <v>1</v>
      </c>
      <c r="E6570" s="16" t="n">
        <v>689</v>
      </c>
      <c r="F6570" s="12" t="n">
        <v>0</v>
      </c>
      <c r="G6570" s="12" t="str">
        <f aca="false">INDEX(Products!$C$2:$C$181,MATCH(C6570,Products!$A$2:$A$181,0))</f>
        <v>Books &amp; Stationery</v>
      </c>
      <c r="H6570" s="16" t="n">
        <f aca="false">INDEX(Products!$E$2:$E$181,MATCH(C6570,Products!$A$2:$A$181,0))</f>
        <v>513.42</v>
      </c>
      <c r="I6570" s="12" t="str">
        <f aca="false">INDEX(Orders!$G$2:$G$3525,MATCH(B6570,Orders!$A$2:$A$3525,0))</f>
        <v>Delivered</v>
      </c>
      <c r="J6570" s="16" t="n">
        <f aca="false">D6570*E6570*(1-F6570/100)</f>
        <v>689</v>
      </c>
      <c r="K6570" s="16" t="n">
        <f aca="false">D6570*H6570</f>
        <v>513.42</v>
      </c>
      <c r="L6570" s="16" t="n">
        <f aca="false">J6570-K6570</f>
        <v>175.58</v>
      </c>
    </row>
    <row r="6571" customFormat="false" ht="15" hidden="false" customHeight="false" outlineLevel="0" collapsed="false">
      <c r="A6571" s="12" t="n">
        <v>6570</v>
      </c>
      <c r="B6571" s="12" t="n">
        <v>3461</v>
      </c>
      <c r="C6571" s="12" t="n">
        <v>173</v>
      </c>
      <c r="D6571" s="12" t="n">
        <v>1</v>
      </c>
      <c r="E6571" s="16" t="n">
        <v>429</v>
      </c>
      <c r="F6571" s="12" t="n">
        <v>5</v>
      </c>
      <c r="G6571" s="12" t="str">
        <f aca="false">INDEX(Products!$C$2:$C$181,MATCH(C6571,Products!$A$2:$A$181,0))</f>
        <v>Books &amp; Stationery</v>
      </c>
      <c r="H6571" s="16" t="n">
        <f aca="false">INDEX(Products!$E$2:$E$181,MATCH(C6571,Products!$A$2:$A$181,0))</f>
        <v>288.79</v>
      </c>
      <c r="I6571" s="12" t="str">
        <f aca="false">INDEX(Orders!$G$2:$G$3525,MATCH(B6571,Orders!$A$2:$A$3525,0))</f>
        <v>Delivered</v>
      </c>
      <c r="J6571" s="16" t="n">
        <f aca="false">D6571*E6571*(1-F6571/100)</f>
        <v>407.55</v>
      </c>
      <c r="K6571" s="16" t="n">
        <f aca="false">D6571*H6571</f>
        <v>288.79</v>
      </c>
      <c r="L6571" s="16" t="n">
        <f aca="false">J6571-K6571</f>
        <v>118.76</v>
      </c>
    </row>
    <row r="6572" customFormat="false" ht="15" hidden="false" customHeight="false" outlineLevel="0" collapsed="false">
      <c r="A6572" s="12" t="n">
        <v>6571</v>
      </c>
      <c r="B6572" s="12" t="n">
        <v>3461</v>
      </c>
      <c r="C6572" s="12" t="n">
        <v>141</v>
      </c>
      <c r="D6572" s="12" t="n">
        <v>1</v>
      </c>
      <c r="E6572" s="16" t="n">
        <v>3599</v>
      </c>
      <c r="F6572" s="12" t="n">
        <v>0</v>
      </c>
      <c r="G6572" s="12" t="str">
        <f aca="false">INDEX(Products!$C$2:$C$181,MATCH(C6572,Products!$A$2:$A$181,0))</f>
        <v>Sports &amp; Fitness</v>
      </c>
      <c r="H6572" s="16" t="n">
        <f aca="false">INDEX(Products!$E$2:$E$181,MATCH(C6572,Products!$A$2:$A$181,0))</f>
        <v>2222.74</v>
      </c>
      <c r="I6572" s="12" t="str">
        <f aca="false">INDEX(Orders!$G$2:$G$3525,MATCH(B6572,Orders!$A$2:$A$3525,0))</f>
        <v>Delivered</v>
      </c>
      <c r="J6572" s="16" t="n">
        <f aca="false">D6572*E6572*(1-F6572/100)</f>
        <v>3599</v>
      </c>
      <c r="K6572" s="16" t="n">
        <f aca="false">D6572*H6572</f>
        <v>2222.74</v>
      </c>
      <c r="L6572" s="16" t="n">
        <f aca="false">J6572-K6572</f>
        <v>1376.26</v>
      </c>
    </row>
    <row r="6573" customFormat="false" ht="15" hidden="false" customHeight="false" outlineLevel="0" collapsed="false">
      <c r="A6573" s="12" t="n">
        <v>6572</v>
      </c>
      <c r="B6573" s="12" t="n">
        <v>3461</v>
      </c>
      <c r="C6573" s="12" t="n">
        <v>137</v>
      </c>
      <c r="D6573" s="12" t="n">
        <v>1</v>
      </c>
      <c r="E6573" s="16" t="n">
        <v>3509</v>
      </c>
      <c r="F6573" s="12" t="n">
        <v>10</v>
      </c>
      <c r="G6573" s="12" t="str">
        <f aca="false">INDEX(Products!$C$2:$C$181,MATCH(C6573,Products!$A$2:$A$181,0))</f>
        <v>Sports &amp; Fitness</v>
      </c>
      <c r="H6573" s="16" t="n">
        <f aca="false">INDEX(Products!$E$2:$E$181,MATCH(C6573,Products!$A$2:$A$181,0))</f>
        <v>2570.86</v>
      </c>
      <c r="I6573" s="12" t="str">
        <f aca="false">INDEX(Orders!$G$2:$G$3525,MATCH(B6573,Orders!$A$2:$A$3525,0))</f>
        <v>Delivered</v>
      </c>
      <c r="J6573" s="16" t="n">
        <f aca="false">D6573*E6573*(1-F6573/100)</f>
        <v>3158.1</v>
      </c>
      <c r="K6573" s="16" t="n">
        <f aca="false">D6573*H6573</f>
        <v>2570.86</v>
      </c>
      <c r="L6573" s="16" t="n">
        <f aca="false">J6573-K6573</f>
        <v>587.24</v>
      </c>
    </row>
    <row r="6574" customFormat="false" ht="15" hidden="false" customHeight="false" outlineLevel="0" collapsed="false">
      <c r="A6574" s="12" t="n">
        <v>6573</v>
      </c>
      <c r="B6574" s="12" t="n">
        <v>3462</v>
      </c>
      <c r="C6574" s="12" t="n">
        <v>23</v>
      </c>
      <c r="D6574" s="12" t="n">
        <v>1</v>
      </c>
      <c r="E6574" s="16" t="n">
        <v>2159</v>
      </c>
      <c r="F6574" s="12" t="n">
        <v>0</v>
      </c>
      <c r="G6574" s="12" t="str">
        <f aca="false">INDEX(Products!$C$2:$C$181,MATCH(C6574,Products!$A$2:$A$181,0))</f>
        <v>Electronics</v>
      </c>
      <c r="H6574" s="16" t="n">
        <f aca="false">INDEX(Products!$E$2:$E$181,MATCH(C6574,Products!$A$2:$A$181,0))</f>
        <v>1473.53</v>
      </c>
      <c r="I6574" s="12" t="str">
        <f aca="false">INDEX(Orders!$G$2:$G$3525,MATCH(B6574,Orders!$A$2:$A$3525,0))</f>
        <v>Delivered</v>
      </c>
      <c r="J6574" s="16" t="n">
        <f aca="false">D6574*E6574*(1-F6574/100)</f>
        <v>2159</v>
      </c>
      <c r="K6574" s="16" t="n">
        <f aca="false">D6574*H6574</f>
        <v>1473.53</v>
      </c>
      <c r="L6574" s="16" t="n">
        <f aca="false">J6574-K6574</f>
        <v>685.47</v>
      </c>
    </row>
    <row r="6575" customFormat="false" ht="15" hidden="false" customHeight="false" outlineLevel="0" collapsed="false">
      <c r="A6575" s="12" t="n">
        <v>6574</v>
      </c>
      <c r="B6575" s="12" t="n">
        <v>3462</v>
      </c>
      <c r="C6575" s="12" t="n">
        <v>110</v>
      </c>
      <c r="D6575" s="12" t="n">
        <v>1</v>
      </c>
      <c r="E6575" s="16" t="n">
        <v>1229</v>
      </c>
      <c r="F6575" s="12" t="n">
        <v>10</v>
      </c>
      <c r="G6575" s="12" t="str">
        <f aca="false">INDEX(Products!$C$2:$C$181,MATCH(C6575,Products!$A$2:$A$181,0))</f>
        <v>Beauty</v>
      </c>
      <c r="H6575" s="16" t="n">
        <f aca="false">INDEX(Products!$E$2:$E$181,MATCH(C6575,Products!$A$2:$A$181,0))</f>
        <v>884.69</v>
      </c>
      <c r="I6575" s="12" t="str">
        <f aca="false">INDEX(Orders!$G$2:$G$3525,MATCH(B6575,Orders!$A$2:$A$3525,0))</f>
        <v>Delivered</v>
      </c>
      <c r="J6575" s="16" t="n">
        <f aca="false">D6575*E6575*(1-F6575/100)</f>
        <v>1106.1</v>
      </c>
      <c r="K6575" s="16" t="n">
        <f aca="false">D6575*H6575</f>
        <v>884.69</v>
      </c>
      <c r="L6575" s="16" t="n">
        <f aca="false">J6575-K6575</f>
        <v>221.41</v>
      </c>
    </row>
    <row r="6576" customFormat="false" ht="15" hidden="false" customHeight="false" outlineLevel="0" collapsed="false">
      <c r="A6576" s="12" t="n">
        <v>6575</v>
      </c>
      <c r="B6576" s="12" t="n">
        <v>3462</v>
      </c>
      <c r="C6576" s="12" t="n">
        <v>137</v>
      </c>
      <c r="D6576" s="12" t="n">
        <v>1</v>
      </c>
      <c r="E6576" s="16" t="n">
        <v>3509</v>
      </c>
      <c r="F6576" s="12" t="n">
        <v>0</v>
      </c>
      <c r="G6576" s="12" t="str">
        <f aca="false">INDEX(Products!$C$2:$C$181,MATCH(C6576,Products!$A$2:$A$181,0))</f>
        <v>Sports &amp; Fitness</v>
      </c>
      <c r="H6576" s="16" t="n">
        <f aca="false">INDEX(Products!$E$2:$E$181,MATCH(C6576,Products!$A$2:$A$181,0))</f>
        <v>2570.86</v>
      </c>
      <c r="I6576" s="12" t="str">
        <f aca="false">INDEX(Orders!$G$2:$G$3525,MATCH(B6576,Orders!$A$2:$A$3525,0))</f>
        <v>Delivered</v>
      </c>
      <c r="J6576" s="16" t="n">
        <f aca="false">D6576*E6576*(1-F6576/100)</f>
        <v>3509</v>
      </c>
      <c r="K6576" s="16" t="n">
        <f aca="false">D6576*H6576</f>
        <v>2570.86</v>
      </c>
      <c r="L6576" s="16" t="n">
        <f aca="false">J6576-K6576</f>
        <v>938.14</v>
      </c>
    </row>
    <row r="6577" customFormat="false" ht="15" hidden="false" customHeight="false" outlineLevel="0" collapsed="false">
      <c r="A6577" s="12" t="n">
        <v>6576</v>
      </c>
      <c r="B6577" s="12" t="n">
        <v>3462</v>
      </c>
      <c r="C6577" s="12" t="n">
        <v>65</v>
      </c>
      <c r="D6577" s="12" t="n">
        <v>1</v>
      </c>
      <c r="E6577" s="16" t="n">
        <v>329</v>
      </c>
      <c r="F6577" s="12" t="n">
        <v>5</v>
      </c>
      <c r="G6577" s="12" t="str">
        <f aca="false">INDEX(Products!$C$2:$C$181,MATCH(C6577,Products!$A$2:$A$181,0))</f>
        <v>Fashion</v>
      </c>
      <c r="H6577" s="16" t="n">
        <f aca="false">INDEX(Products!$E$2:$E$181,MATCH(C6577,Products!$A$2:$A$181,0))</f>
        <v>214.56</v>
      </c>
      <c r="I6577" s="12" t="str">
        <f aca="false">INDEX(Orders!$G$2:$G$3525,MATCH(B6577,Orders!$A$2:$A$3525,0))</f>
        <v>Delivered</v>
      </c>
      <c r="J6577" s="16" t="n">
        <f aca="false">D6577*E6577*(1-F6577/100)</f>
        <v>312.55</v>
      </c>
      <c r="K6577" s="16" t="n">
        <f aca="false">D6577*H6577</f>
        <v>214.56</v>
      </c>
      <c r="L6577" s="16" t="n">
        <f aca="false">J6577-K6577</f>
        <v>97.99</v>
      </c>
    </row>
    <row r="6578" customFormat="false" ht="15" hidden="false" customHeight="false" outlineLevel="0" collapsed="false">
      <c r="A6578" s="12" t="n">
        <v>6577</v>
      </c>
      <c r="B6578" s="12" t="n">
        <v>3463</v>
      </c>
      <c r="C6578" s="12" t="n">
        <v>43</v>
      </c>
      <c r="D6578" s="12" t="n">
        <v>1</v>
      </c>
      <c r="E6578" s="16" t="n">
        <v>1839</v>
      </c>
      <c r="F6578" s="12" t="n">
        <v>0</v>
      </c>
      <c r="G6578" s="12" t="str">
        <f aca="false">INDEX(Products!$C$2:$C$181,MATCH(C6578,Products!$A$2:$A$181,0))</f>
        <v>Home &amp; Kitchen</v>
      </c>
      <c r="H6578" s="16" t="n">
        <f aca="false">INDEX(Products!$E$2:$E$181,MATCH(C6578,Products!$A$2:$A$181,0))</f>
        <v>1131.05</v>
      </c>
      <c r="I6578" s="12" t="str">
        <f aca="false">INDEX(Orders!$G$2:$G$3525,MATCH(B6578,Orders!$A$2:$A$3525,0))</f>
        <v>Delivered</v>
      </c>
      <c r="J6578" s="16" t="n">
        <f aca="false">D6578*E6578*(1-F6578/100)</f>
        <v>1839</v>
      </c>
      <c r="K6578" s="16" t="n">
        <f aca="false">D6578*H6578</f>
        <v>1131.05</v>
      </c>
      <c r="L6578" s="16" t="n">
        <f aca="false">J6578-K6578</f>
        <v>707.95</v>
      </c>
    </row>
    <row r="6579" customFormat="false" ht="15" hidden="false" customHeight="false" outlineLevel="0" collapsed="false">
      <c r="A6579" s="12" t="n">
        <v>6578</v>
      </c>
      <c r="B6579" s="12" t="n">
        <v>3464</v>
      </c>
      <c r="C6579" s="12" t="n">
        <v>121</v>
      </c>
      <c r="D6579" s="12" t="n">
        <v>1</v>
      </c>
      <c r="E6579" s="16" t="n">
        <v>3789</v>
      </c>
      <c r="F6579" s="12" t="n">
        <v>5</v>
      </c>
      <c r="G6579" s="12" t="str">
        <f aca="false">INDEX(Products!$C$2:$C$181,MATCH(C6579,Products!$A$2:$A$181,0))</f>
        <v>Sports &amp; Fitness</v>
      </c>
      <c r="H6579" s="16" t="n">
        <f aca="false">INDEX(Products!$E$2:$E$181,MATCH(C6579,Products!$A$2:$A$181,0))</f>
        <v>2806.84</v>
      </c>
      <c r="I6579" s="12" t="str">
        <f aca="false">INDEX(Orders!$G$2:$G$3525,MATCH(B6579,Orders!$A$2:$A$3525,0))</f>
        <v>Cancelled</v>
      </c>
      <c r="J6579" s="16" t="n">
        <f aca="false">D6579*E6579*(1-F6579/100)</f>
        <v>3599.55</v>
      </c>
      <c r="K6579" s="16" t="n">
        <f aca="false">D6579*H6579</f>
        <v>2806.84</v>
      </c>
      <c r="L6579" s="16" t="n">
        <f aca="false">J6579-K6579</f>
        <v>792.71</v>
      </c>
    </row>
    <row r="6580" customFormat="false" ht="15" hidden="false" customHeight="false" outlineLevel="0" collapsed="false">
      <c r="A6580" s="12" t="n">
        <v>6579</v>
      </c>
      <c r="B6580" s="12" t="n">
        <v>3465</v>
      </c>
      <c r="C6580" s="12" t="n">
        <v>135</v>
      </c>
      <c r="D6580" s="12" t="n">
        <v>1</v>
      </c>
      <c r="E6580" s="16" t="n">
        <v>1609</v>
      </c>
      <c r="F6580" s="12" t="n">
        <v>5</v>
      </c>
      <c r="G6580" s="12" t="str">
        <f aca="false">INDEX(Products!$C$2:$C$181,MATCH(C6580,Products!$A$2:$A$181,0))</f>
        <v>Sports &amp; Fitness</v>
      </c>
      <c r="H6580" s="16" t="n">
        <f aca="false">INDEX(Products!$E$2:$E$181,MATCH(C6580,Products!$A$2:$A$181,0))</f>
        <v>979.43</v>
      </c>
      <c r="I6580" s="12" t="str">
        <f aca="false">INDEX(Orders!$G$2:$G$3525,MATCH(B6580,Orders!$A$2:$A$3525,0))</f>
        <v>Delivered</v>
      </c>
      <c r="J6580" s="16" t="n">
        <f aca="false">D6580*E6580*(1-F6580/100)</f>
        <v>1528.55</v>
      </c>
      <c r="K6580" s="16" t="n">
        <f aca="false">D6580*H6580</f>
        <v>979.43</v>
      </c>
      <c r="L6580" s="16" t="n">
        <f aca="false">J6580-K6580</f>
        <v>549.12</v>
      </c>
    </row>
    <row r="6581" customFormat="false" ht="15" hidden="false" customHeight="false" outlineLevel="0" collapsed="false">
      <c r="A6581" s="12" t="n">
        <v>6580</v>
      </c>
      <c r="B6581" s="12" t="n">
        <v>3466</v>
      </c>
      <c r="C6581" s="12" t="n">
        <v>46</v>
      </c>
      <c r="D6581" s="12" t="n">
        <v>1</v>
      </c>
      <c r="E6581" s="16" t="n">
        <v>959</v>
      </c>
      <c r="F6581" s="12" t="n">
        <v>0</v>
      </c>
      <c r="G6581" s="12" t="str">
        <f aca="false">INDEX(Products!$C$2:$C$181,MATCH(C6581,Products!$A$2:$A$181,0))</f>
        <v>Home &amp; Kitchen</v>
      </c>
      <c r="H6581" s="16" t="n">
        <f aca="false">INDEX(Products!$E$2:$E$181,MATCH(C6581,Products!$A$2:$A$181,0))</f>
        <v>664.25</v>
      </c>
      <c r="I6581" s="12" t="str">
        <f aca="false">INDEX(Orders!$G$2:$G$3525,MATCH(B6581,Orders!$A$2:$A$3525,0))</f>
        <v>Delivered</v>
      </c>
      <c r="J6581" s="16" t="n">
        <f aca="false">D6581*E6581*(1-F6581/100)</f>
        <v>959</v>
      </c>
      <c r="K6581" s="16" t="n">
        <f aca="false">D6581*H6581</f>
        <v>664.25</v>
      </c>
      <c r="L6581" s="16" t="n">
        <f aca="false">J6581-K6581</f>
        <v>294.75</v>
      </c>
    </row>
    <row r="6582" customFormat="false" ht="15" hidden="false" customHeight="false" outlineLevel="0" collapsed="false">
      <c r="A6582" s="12" t="n">
        <v>6581</v>
      </c>
      <c r="B6582" s="12" t="n">
        <v>3467</v>
      </c>
      <c r="C6582" s="12" t="n">
        <v>64</v>
      </c>
      <c r="D6582" s="12" t="n">
        <v>1</v>
      </c>
      <c r="E6582" s="16" t="n">
        <v>2519</v>
      </c>
      <c r="F6582" s="12" t="n">
        <v>0</v>
      </c>
      <c r="G6582" s="12" t="str">
        <f aca="false">INDEX(Products!$C$2:$C$181,MATCH(C6582,Products!$A$2:$A$181,0))</f>
        <v>Fashion</v>
      </c>
      <c r="H6582" s="16" t="n">
        <f aca="false">INDEX(Products!$E$2:$E$181,MATCH(C6582,Products!$A$2:$A$181,0))</f>
        <v>1819.09</v>
      </c>
      <c r="I6582" s="12" t="str">
        <f aca="false">INDEX(Orders!$G$2:$G$3525,MATCH(B6582,Orders!$A$2:$A$3525,0))</f>
        <v>Delivered</v>
      </c>
      <c r="J6582" s="16" t="n">
        <f aca="false">D6582*E6582*(1-F6582/100)</f>
        <v>2519</v>
      </c>
      <c r="K6582" s="16" t="n">
        <f aca="false">D6582*H6582</f>
        <v>1819.09</v>
      </c>
      <c r="L6582" s="16" t="n">
        <f aca="false">J6582-K6582</f>
        <v>699.91</v>
      </c>
    </row>
    <row r="6583" customFormat="false" ht="15" hidden="false" customHeight="false" outlineLevel="0" collapsed="false">
      <c r="A6583" s="12" t="n">
        <v>6582</v>
      </c>
      <c r="B6583" s="12" t="n">
        <v>3468</v>
      </c>
      <c r="C6583" s="12" t="n">
        <v>124</v>
      </c>
      <c r="D6583" s="12" t="n">
        <v>1</v>
      </c>
      <c r="E6583" s="16" t="n">
        <v>1869</v>
      </c>
      <c r="F6583" s="12" t="n">
        <v>0</v>
      </c>
      <c r="G6583" s="12" t="str">
        <f aca="false">INDEX(Products!$C$2:$C$181,MATCH(C6583,Products!$A$2:$A$181,0))</f>
        <v>Sports &amp; Fitness</v>
      </c>
      <c r="H6583" s="16" t="n">
        <f aca="false">INDEX(Products!$E$2:$E$181,MATCH(C6583,Products!$A$2:$A$181,0))</f>
        <v>1389.29</v>
      </c>
      <c r="I6583" s="12" t="str">
        <f aca="false">INDEX(Orders!$G$2:$G$3525,MATCH(B6583,Orders!$A$2:$A$3525,0))</f>
        <v>Delivered</v>
      </c>
      <c r="J6583" s="16" t="n">
        <f aca="false">D6583*E6583*(1-F6583/100)</f>
        <v>1869</v>
      </c>
      <c r="K6583" s="16" t="n">
        <f aca="false">D6583*H6583</f>
        <v>1389.29</v>
      </c>
      <c r="L6583" s="16" t="n">
        <f aca="false">J6583-K6583</f>
        <v>479.71</v>
      </c>
    </row>
    <row r="6584" customFormat="false" ht="15" hidden="false" customHeight="false" outlineLevel="0" collapsed="false">
      <c r="A6584" s="12" t="n">
        <v>6583</v>
      </c>
      <c r="B6584" s="12" t="n">
        <v>3469</v>
      </c>
      <c r="C6584" s="12" t="n">
        <v>138</v>
      </c>
      <c r="D6584" s="12" t="n">
        <v>1</v>
      </c>
      <c r="E6584" s="16" t="n">
        <v>2179</v>
      </c>
      <c r="F6584" s="12" t="n">
        <v>0</v>
      </c>
      <c r="G6584" s="12" t="str">
        <f aca="false">INDEX(Products!$C$2:$C$181,MATCH(C6584,Products!$A$2:$A$181,0))</f>
        <v>Sports &amp; Fitness</v>
      </c>
      <c r="H6584" s="16" t="n">
        <f aca="false">INDEX(Products!$E$2:$E$181,MATCH(C6584,Products!$A$2:$A$181,0))</f>
        <v>1417.01</v>
      </c>
      <c r="I6584" s="12" t="str">
        <f aca="false">INDEX(Orders!$G$2:$G$3525,MATCH(B6584,Orders!$A$2:$A$3525,0))</f>
        <v>Delivered</v>
      </c>
      <c r="J6584" s="16" t="n">
        <f aca="false">D6584*E6584*(1-F6584/100)</f>
        <v>2179</v>
      </c>
      <c r="K6584" s="16" t="n">
        <f aca="false">D6584*H6584</f>
        <v>1417.01</v>
      </c>
      <c r="L6584" s="16" t="n">
        <f aca="false">J6584-K6584</f>
        <v>761.99</v>
      </c>
    </row>
    <row r="6585" customFormat="false" ht="15" hidden="false" customHeight="false" outlineLevel="0" collapsed="false">
      <c r="A6585" s="12" t="n">
        <v>6584</v>
      </c>
      <c r="B6585" s="12" t="n">
        <v>3470</v>
      </c>
      <c r="C6585" s="12" t="n">
        <v>86</v>
      </c>
      <c r="D6585" s="12" t="n">
        <v>1</v>
      </c>
      <c r="E6585" s="16" t="n">
        <v>2139</v>
      </c>
      <c r="F6585" s="12" t="n">
        <v>15</v>
      </c>
      <c r="G6585" s="12" t="str">
        <f aca="false">INDEX(Products!$C$2:$C$181,MATCH(C6585,Products!$A$2:$A$181,0))</f>
        <v>Fashion</v>
      </c>
      <c r="H6585" s="16" t="n">
        <f aca="false">INDEX(Products!$E$2:$E$181,MATCH(C6585,Products!$A$2:$A$181,0))</f>
        <v>1183.55</v>
      </c>
      <c r="I6585" s="12" t="str">
        <f aca="false">INDEX(Orders!$G$2:$G$3525,MATCH(B6585,Orders!$A$2:$A$3525,0))</f>
        <v>Delivered</v>
      </c>
      <c r="J6585" s="16" t="n">
        <f aca="false">D6585*E6585*(1-F6585/100)</f>
        <v>1818.15</v>
      </c>
      <c r="K6585" s="16" t="n">
        <f aca="false">D6585*H6585</f>
        <v>1183.55</v>
      </c>
      <c r="L6585" s="16" t="n">
        <f aca="false">J6585-K6585</f>
        <v>634.6</v>
      </c>
    </row>
    <row r="6586" customFormat="false" ht="15" hidden="false" customHeight="false" outlineLevel="0" collapsed="false">
      <c r="A6586" s="12" t="n">
        <v>6585</v>
      </c>
      <c r="B6586" s="12" t="n">
        <v>3471</v>
      </c>
      <c r="C6586" s="12" t="n">
        <v>119</v>
      </c>
      <c r="D6586" s="12" t="n">
        <v>1</v>
      </c>
      <c r="E6586" s="16" t="n">
        <v>619</v>
      </c>
      <c r="F6586" s="12" t="n">
        <v>5</v>
      </c>
      <c r="G6586" s="12" t="str">
        <f aca="false">INDEX(Products!$C$2:$C$181,MATCH(C6586,Products!$A$2:$A$181,0))</f>
        <v>Beauty</v>
      </c>
      <c r="H6586" s="16" t="n">
        <f aca="false">INDEX(Products!$E$2:$E$181,MATCH(C6586,Products!$A$2:$A$181,0))</f>
        <v>343.46</v>
      </c>
      <c r="I6586" s="12" t="str">
        <f aca="false">INDEX(Orders!$G$2:$G$3525,MATCH(B6586,Orders!$A$2:$A$3525,0))</f>
        <v>Delivered</v>
      </c>
      <c r="J6586" s="16" t="n">
        <f aca="false">D6586*E6586*(1-F6586/100)</f>
        <v>588.05</v>
      </c>
      <c r="K6586" s="16" t="n">
        <f aca="false">D6586*H6586</f>
        <v>343.46</v>
      </c>
      <c r="L6586" s="16" t="n">
        <f aca="false">J6586-K6586</f>
        <v>244.59</v>
      </c>
    </row>
    <row r="6587" customFormat="false" ht="15" hidden="false" customHeight="false" outlineLevel="0" collapsed="false">
      <c r="A6587" s="12" t="n">
        <v>6586</v>
      </c>
      <c r="B6587" s="12" t="n">
        <v>3471</v>
      </c>
      <c r="C6587" s="12" t="n">
        <v>154</v>
      </c>
      <c r="D6587" s="12" t="n">
        <v>1</v>
      </c>
      <c r="E6587" s="16" t="n">
        <v>519</v>
      </c>
      <c r="F6587" s="12" t="n">
        <v>0</v>
      </c>
      <c r="G6587" s="12" t="str">
        <f aca="false">INDEX(Products!$C$2:$C$181,MATCH(C6587,Products!$A$2:$A$181,0))</f>
        <v>Books &amp; Stationery</v>
      </c>
      <c r="H6587" s="16" t="n">
        <f aca="false">INDEX(Products!$E$2:$E$181,MATCH(C6587,Products!$A$2:$A$181,0))</f>
        <v>318.97</v>
      </c>
      <c r="I6587" s="12" t="str">
        <f aca="false">INDEX(Orders!$G$2:$G$3525,MATCH(B6587,Orders!$A$2:$A$3525,0))</f>
        <v>Delivered</v>
      </c>
      <c r="J6587" s="16" t="n">
        <f aca="false">D6587*E6587*(1-F6587/100)</f>
        <v>519</v>
      </c>
      <c r="K6587" s="16" t="n">
        <f aca="false">D6587*H6587</f>
        <v>318.97</v>
      </c>
      <c r="L6587" s="16" t="n">
        <f aca="false">J6587-K6587</f>
        <v>200.03</v>
      </c>
    </row>
    <row r="6588" customFormat="false" ht="15" hidden="false" customHeight="false" outlineLevel="0" collapsed="false">
      <c r="A6588" s="12" t="n">
        <v>6587</v>
      </c>
      <c r="B6588" s="12" t="n">
        <v>3471</v>
      </c>
      <c r="C6588" s="12" t="n">
        <v>139</v>
      </c>
      <c r="D6588" s="12" t="n">
        <v>1</v>
      </c>
      <c r="E6588" s="16" t="n">
        <v>3249</v>
      </c>
      <c r="F6588" s="12" t="n">
        <v>0</v>
      </c>
      <c r="G6588" s="12" t="str">
        <f aca="false">INDEX(Products!$C$2:$C$181,MATCH(C6588,Products!$A$2:$A$181,0))</f>
        <v>Sports &amp; Fitness</v>
      </c>
      <c r="H6588" s="16" t="n">
        <f aca="false">INDEX(Products!$E$2:$E$181,MATCH(C6588,Products!$A$2:$A$181,0))</f>
        <v>2209.3</v>
      </c>
      <c r="I6588" s="12" t="str">
        <f aca="false">INDEX(Orders!$G$2:$G$3525,MATCH(B6588,Orders!$A$2:$A$3525,0))</f>
        <v>Delivered</v>
      </c>
      <c r="J6588" s="16" t="n">
        <f aca="false">D6588*E6588*(1-F6588/100)</f>
        <v>3249</v>
      </c>
      <c r="K6588" s="16" t="n">
        <f aca="false">D6588*H6588</f>
        <v>2209.3</v>
      </c>
      <c r="L6588" s="16" t="n">
        <f aca="false">J6588-K6588</f>
        <v>1039.7</v>
      </c>
    </row>
    <row r="6589" customFormat="false" ht="15" hidden="false" customHeight="false" outlineLevel="0" collapsed="false">
      <c r="A6589" s="12" t="n">
        <v>6588</v>
      </c>
      <c r="B6589" s="12" t="n">
        <v>3471</v>
      </c>
      <c r="C6589" s="12" t="n">
        <v>164</v>
      </c>
      <c r="D6589" s="12" t="n">
        <v>1</v>
      </c>
      <c r="E6589" s="16" t="n">
        <v>549</v>
      </c>
      <c r="F6589" s="12" t="n">
        <v>0</v>
      </c>
      <c r="G6589" s="12" t="str">
        <f aca="false">INDEX(Products!$C$2:$C$181,MATCH(C6589,Products!$A$2:$A$181,0))</f>
        <v>Books &amp; Stationery</v>
      </c>
      <c r="H6589" s="16" t="n">
        <f aca="false">INDEX(Products!$E$2:$E$181,MATCH(C6589,Products!$A$2:$A$181,0))</f>
        <v>369.12</v>
      </c>
      <c r="I6589" s="12" t="str">
        <f aca="false">INDEX(Orders!$G$2:$G$3525,MATCH(B6589,Orders!$A$2:$A$3525,0))</f>
        <v>Delivered</v>
      </c>
      <c r="J6589" s="16" t="n">
        <f aca="false">D6589*E6589*(1-F6589/100)</f>
        <v>549</v>
      </c>
      <c r="K6589" s="16" t="n">
        <f aca="false">D6589*H6589</f>
        <v>369.12</v>
      </c>
      <c r="L6589" s="16" t="n">
        <f aca="false">J6589-K6589</f>
        <v>179.88</v>
      </c>
    </row>
    <row r="6590" customFormat="false" ht="15" hidden="false" customHeight="false" outlineLevel="0" collapsed="false">
      <c r="A6590" s="12" t="n">
        <v>6589</v>
      </c>
      <c r="B6590" s="12" t="n">
        <v>3472</v>
      </c>
      <c r="C6590" s="12" t="n">
        <v>111</v>
      </c>
      <c r="D6590" s="12" t="n">
        <v>1</v>
      </c>
      <c r="E6590" s="16" t="n">
        <v>1249</v>
      </c>
      <c r="F6590" s="12" t="n">
        <v>10</v>
      </c>
      <c r="G6590" s="12" t="str">
        <f aca="false">INDEX(Products!$C$2:$C$181,MATCH(C6590,Products!$A$2:$A$181,0))</f>
        <v>Beauty</v>
      </c>
      <c r="H6590" s="16" t="n">
        <f aca="false">INDEX(Products!$E$2:$E$181,MATCH(C6590,Products!$A$2:$A$181,0))</f>
        <v>828.91</v>
      </c>
      <c r="I6590" s="12" t="str">
        <f aca="false">INDEX(Orders!$G$2:$G$3525,MATCH(B6590,Orders!$A$2:$A$3525,0))</f>
        <v>Returned</v>
      </c>
      <c r="J6590" s="16" t="n">
        <f aca="false">D6590*E6590*(1-F6590/100)</f>
        <v>1124.1</v>
      </c>
      <c r="K6590" s="16" t="n">
        <f aca="false">D6590*H6590</f>
        <v>828.91</v>
      </c>
      <c r="L6590" s="16" t="n">
        <f aca="false">J6590-K6590</f>
        <v>295.19</v>
      </c>
    </row>
    <row r="6591" customFormat="false" ht="15" hidden="false" customHeight="false" outlineLevel="0" collapsed="false">
      <c r="A6591" s="12" t="n">
        <v>6590</v>
      </c>
      <c r="B6591" s="12" t="n">
        <v>3472</v>
      </c>
      <c r="C6591" s="12" t="n">
        <v>125</v>
      </c>
      <c r="D6591" s="12" t="n">
        <v>1</v>
      </c>
      <c r="E6591" s="16" t="n">
        <v>3869</v>
      </c>
      <c r="F6591" s="12" t="n">
        <v>0</v>
      </c>
      <c r="G6591" s="12" t="str">
        <f aca="false">INDEX(Products!$C$2:$C$181,MATCH(C6591,Products!$A$2:$A$181,0))</f>
        <v>Sports &amp; Fitness</v>
      </c>
      <c r="H6591" s="16" t="n">
        <f aca="false">INDEX(Products!$E$2:$E$181,MATCH(C6591,Products!$A$2:$A$181,0))</f>
        <v>2788.01</v>
      </c>
      <c r="I6591" s="12" t="str">
        <f aca="false">INDEX(Orders!$G$2:$G$3525,MATCH(B6591,Orders!$A$2:$A$3525,0))</f>
        <v>Returned</v>
      </c>
      <c r="J6591" s="16" t="n">
        <f aca="false">D6591*E6591*(1-F6591/100)</f>
        <v>3869</v>
      </c>
      <c r="K6591" s="16" t="n">
        <f aca="false">D6591*H6591</f>
        <v>2788.01</v>
      </c>
      <c r="L6591" s="16" t="n">
        <f aca="false">J6591-K6591</f>
        <v>1080.99</v>
      </c>
    </row>
    <row r="6592" customFormat="false" ht="15" hidden="false" customHeight="false" outlineLevel="0" collapsed="false">
      <c r="A6592" s="12" t="n">
        <v>6591</v>
      </c>
      <c r="B6592" s="12" t="n">
        <v>3473</v>
      </c>
      <c r="C6592" s="12" t="n">
        <v>66</v>
      </c>
      <c r="D6592" s="12" t="n">
        <v>1</v>
      </c>
      <c r="E6592" s="16" t="n">
        <v>1439</v>
      </c>
      <c r="F6592" s="12" t="n">
        <v>15</v>
      </c>
      <c r="G6592" s="12" t="str">
        <f aca="false">INDEX(Products!$C$2:$C$181,MATCH(C6592,Products!$A$2:$A$181,0))</f>
        <v>Fashion</v>
      </c>
      <c r="H6592" s="16" t="n">
        <f aca="false">INDEX(Products!$E$2:$E$181,MATCH(C6592,Products!$A$2:$A$181,0))</f>
        <v>855.37</v>
      </c>
      <c r="I6592" s="12" t="str">
        <f aca="false">INDEX(Orders!$G$2:$G$3525,MATCH(B6592,Orders!$A$2:$A$3525,0))</f>
        <v>Returned</v>
      </c>
      <c r="J6592" s="16" t="n">
        <f aca="false">D6592*E6592*(1-F6592/100)</f>
        <v>1223.15</v>
      </c>
      <c r="K6592" s="16" t="n">
        <f aca="false">D6592*H6592</f>
        <v>855.37</v>
      </c>
      <c r="L6592" s="16" t="n">
        <f aca="false">J6592-K6592</f>
        <v>367.78</v>
      </c>
    </row>
    <row r="6593" customFormat="false" ht="15" hidden="false" customHeight="false" outlineLevel="0" collapsed="false">
      <c r="A6593" s="12" t="n">
        <v>6592</v>
      </c>
      <c r="B6593" s="12" t="n">
        <v>3474</v>
      </c>
      <c r="C6593" s="12" t="n">
        <v>174</v>
      </c>
      <c r="D6593" s="12" t="n">
        <v>1</v>
      </c>
      <c r="E6593" s="16" t="n">
        <v>619</v>
      </c>
      <c r="F6593" s="12" t="n">
        <v>0</v>
      </c>
      <c r="G6593" s="12" t="str">
        <f aca="false">INDEX(Products!$C$2:$C$181,MATCH(C6593,Products!$A$2:$A$181,0))</f>
        <v>Books &amp; Stationery</v>
      </c>
      <c r="H6593" s="16" t="n">
        <f aca="false">INDEX(Products!$E$2:$E$181,MATCH(C6593,Products!$A$2:$A$181,0))</f>
        <v>346.06</v>
      </c>
      <c r="I6593" s="12" t="str">
        <f aca="false">INDEX(Orders!$G$2:$G$3525,MATCH(B6593,Orders!$A$2:$A$3525,0))</f>
        <v>Cancelled</v>
      </c>
      <c r="J6593" s="16" t="n">
        <f aca="false">D6593*E6593*(1-F6593/100)</f>
        <v>619</v>
      </c>
      <c r="K6593" s="16" t="n">
        <f aca="false">D6593*H6593</f>
        <v>346.06</v>
      </c>
      <c r="L6593" s="16" t="n">
        <f aca="false">J6593-K6593</f>
        <v>272.94</v>
      </c>
    </row>
    <row r="6594" customFormat="false" ht="15" hidden="false" customHeight="false" outlineLevel="0" collapsed="false">
      <c r="A6594" s="12" t="n">
        <v>6593</v>
      </c>
      <c r="B6594" s="12" t="n">
        <v>3475</v>
      </c>
      <c r="C6594" s="12" t="n">
        <v>83</v>
      </c>
      <c r="D6594" s="12" t="n">
        <v>1</v>
      </c>
      <c r="E6594" s="16" t="n">
        <v>549</v>
      </c>
      <c r="F6594" s="12" t="n">
        <v>0</v>
      </c>
      <c r="G6594" s="12" t="str">
        <f aca="false">INDEX(Products!$C$2:$C$181,MATCH(C6594,Products!$A$2:$A$181,0))</f>
        <v>Fashion</v>
      </c>
      <c r="H6594" s="16" t="n">
        <f aca="false">INDEX(Products!$E$2:$E$181,MATCH(C6594,Products!$A$2:$A$181,0))</f>
        <v>393.67</v>
      </c>
      <c r="I6594" s="12" t="str">
        <f aca="false">INDEX(Orders!$G$2:$G$3525,MATCH(B6594,Orders!$A$2:$A$3525,0))</f>
        <v>Cancelled</v>
      </c>
      <c r="J6594" s="16" t="n">
        <f aca="false">D6594*E6594*(1-F6594/100)</f>
        <v>549</v>
      </c>
      <c r="K6594" s="16" t="n">
        <f aca="false">D6594*H6594</f>
        <v>393.67</v>
      </c>
      <c r="L6594" s="16" t="n">
        <f aca="false">J6594-K6594</f>
        <v>155.33</v>
      </c>
    </row>
    <row r="6595" customFormat="false" ht="15" hidden="false" customHeight="false" outlineLevel="0" collapsed="false">
      <c r="A6595" s="12" t="n">
        <v>6594</v>
      </c>
      <c r="B6595" s="12" t="n">
        <v>3475</v>
      </c>
      <c r="C6595" s="12" t="n">
        <v>172</v>
      </c>
      <c r="D6595" s="12" t="n">
        <v>1</v>
      </c>
      <c r="E6595" s="16" t="n">
        <v>249</v>
      </c>
      <c r="F6595" s="12" t="n">
        <v>5</v>
      </c>
      <c r="G6595" s="12" t="str">
        <f aca="false">INDEX(Products!$C$2:$C$181,MATCH(C6595,Products!$A$2:$A$181,0))</f>
        <v>Books &amp; Stationery</v>
      </c>
      <c r="H6595" s="16" t="n">
        <f aca="false">INDEX(Products!$E$2:$E$181,MATCH(C6595,Products!$A$2:$A$181,0))</f>
        <v>158.56</v>
      </c>
      <c r="I6595" s="12" t="str">
        <f aca="false">INDEX(Orders!$G$2:$G$3525,MATCH(B6595,Orders!$A$2:$A$3525,0))</f>
        <v>Cancelled</v>
      </c>
      <c r="J6595" s="16" t="n">
        <f aca="false">D6595*E6595*(1-F6595/100)</f>
        <v>236.55</v>
      </c>
      <c r="K6595" s="16" t="n">
        <f aca="false">D6595*H6595</f>
        <v>158.56</v>
      </c>
      <c r="L6595" s="16" t="n">
        <f aca="false">J6595-K6595</f>
        <v>77.99</v>
      </c>
    </row>
    <row r="6596" customFormat="false" ht="15" hidden="false" customHeight="false" outlineLevel="0" collapsed="false">
      <c r="A6596" s="12" t="n">
        <v>6595</v>
      </c>
      <c r="B6596" s="12" t="n">
        <v>3476</v>
      </c>
      <c r="C6596" s="12" t="n">
        <v>37</v>
      </c>
      <c r="D6596" s="12" t="n">
        <v>1</v>
      </c>
      <c r="E6596" s="16" t="n">
        <v>439</v>
      </c>
      <c r="F6596" s="12" t="n">
        <v>0</v>
      </c>
      <c r="G6596" s="12" t="str">
        <f aca="false">INDEX(Products!$C$2:$C$181,MATCH(C6596,Products!$A$2:$A$181,0))</f>
        <v>Home &amp; Kitchen</v>
      </c>
      <c r="H6596" s="16" t="n">
        <f aca="false">INDEX(Products!$E$2:$E$181,MATCH(C6596,Products!$A$2:$A$181,0))</f>
        <v>313.05</v>
      </c>
      <c r="I6596" s="12" t="str">
        <f aca="false">INDEX(Orders!$G$2:$G$3525,MATCH(B6596,Orders!$A$2:$A$3525,0))</f>
        <v>Returned</v>
      </c>
      <c r="J6596" s="16" t="n">
        <f aca="false">D6596*E6596*(1-F6596/100)</f>
        <v>439</v>
      </c>
      <c r="K6596" s="16" t="n">
        <f aca="false">D6596*H6596</f>
        <v>313.05</v>
      </c>
      <c r="L6596" s="16" t="n">
        <f aca="false">J6596-K6596</f>
        <v>125.95</v>
      </c>
    </row>
    <row r="6597" customFormat="false" ht="15" hidden="false" customHeight="false" outlineLevel="0" collapsed="false">
      <c r="A6597" s="12" t="n">
        <v>6596</v>
      </c>
      <c r="B6597" s="12" t="n">
        <v>3477</v>
      </c>
      <c r="C6597" s="12" t="n">
        <v>118</v>
      </c>
      <c r="D6597" s="12" t="n">
        <v>1</v>
      </c>
      <c r="E6597" s="16" t="n">
        <v>479</v>
      </c>
      <c r="F6597" s="12" t="n">
        <v>0</v>
      </c>
      <c r="G6597" s="12" t="str">
        <f aca="false">INDEX(Products!$C$2:$C$181,MATCH(C6597,Products!$A$2:$A$181,0))</f>
        <v>Beauty</v>
      </c>
      <c r="H6597" s="16" t="n">
        <f aca="false">INDEX(Products!$E$2:$E$181,MATCH(C6597,Products!$A$2:$A$181,0))</f>
        <v>332.66</v>
      </c>
      <c r="I6597" s="12" t="str">
        <f aca="false">INDEX(Orders!$G$2:$G$3525,MATCH(B6597,Orders!$A$2:$A$3525,0))</f>
        <v>Cancelled</v>
      </c>
      <c r="J6597" s="16" t="n">
        <f aca="false">D6597*E6597*(1-F6597/100)</f>
        <v>479</v>
      </c>
      <c r="K6597" s="16" t="n">
        <f aca="false">D6597*H6597</f>
        <v>332.66</v>
      </c>
      <c r="L6597" s="16" t="n">
        <f aca="false">J6597-K6597</f>
        <v>146.34</v>
      </c>
    </row>
    <row r="6598" customFormat="false" ht="15" hidden="false" customHeight="false" outlineLevel="0" collapsed="false">
      <c r="A6598" s="12" t="n">
        <v>6597</v>
      </c>
      <c r="B6598" s="12" t="n">
        <v>3477</v>
      </c>
      <c r="C6598" s="12" t="n">
        <v>44</v>
      </c>
      <c r="D6598" s="12" t="n">
        <v>1</v>
      </c>
      <c r="E6598" s="16" t="n">
        <v>3769</v>
      </c>
      <c r="F6598" s="12" t="n">
        <v>0</v>
      </c>
      <c r="G6598" s="12" t="str">
        <f aca="false">INDEX(Products!$C$2:$C$181,MATCH(C6598,Products!$A$2:$A$181,0))</f>
        <v>Home &amp; Kitchen</v>
      </c>
      <c r="H6598" s="16" t="n">
        <f aca="false">INDEX(Products!$E$2:$E$181,MATCH(C6598,Products!$A$2:$A$181,0))</f>
        <v>2553.54</v>
      </c>
      <c r="I6598" s="12" t="str">
        <f aca="false">INDEX(Orders!$G$2:$G$3525,MATCH(B6598,Orders!$A$2:$A$3525,0))</f>
        <v>Cancelled</v>
      </c>
      <c r="J6598" s="16" t="n">
        <f aca="false">D6598*E6598*(1-F6598/100)</f>
        <v>3769</v>
      </c>
      <c r="K6598" s="16" t="n">
        <f aca="false">D6598*H6598</f>
        <v>2553.54</v>
      </c>
      <c r="L6598" s="16" t="n">
        <f aca="false">J6598-K6598</f>
        <v>1215.46</v>
      </c>
    </row>
    <row r="6599" customFormat="false" ht="15" hidden="false" customHeight="false" outlineLevel="0" collapsed="false">
      <c r="A6599" s="12" t="n">
        <v>6598</v>
      </c>
      <c r="B6599" s="12" t="n">
        <v>3478</v>
      </c>
      <c r="C6599" s="12" t="n">
        <v>108</v>
      </c>
      <c r="D6599" s="12" t="n">
        <v>1</v>
      </c>
      <c r="E6599" s="16" t="n">
        <v>1339</v>
      </c>
      <c r="F6599" s="12" t="n">
        <v>0</v>
      </c>
      <c r="G6599" s="12" t="str">
        <f aca="false">INDEX(Products!$C$2:$C$181,MATCH(C6599,Products!$A$2:$A$181,0))</f>
        <v>Beauty</v>
      </c>
      <c r="H6599" s="16" t="n">
        <f aca="false">INDEX(Products!$E$2:$E$181,MATCH(C6599,Products!$A$2:$A$181,0))</f>
        <v>799.99</v>
      </c>
      <c r="I6599" s="12" t="str">
        <f aca="false">INDEX(Orders!$G$2:$G$3525,MATCH(B6599,Orders!$A$2:$A$3525,0))</f>
        <v>Returned</v>
      </c>
      <c r="J6599" s="16" t="n">
        <f aca="false">D6599*E6599*(1-F6599/100)</f>
        <v>1339</v>
      </c>
      <c r="K6599" s="16" t="n">
        <f aca="false">D6599*H6599</f>
        <v>799.99</v>
      </c>
      <c r="L6599" s="16" t="n">
        <f aca="false">J6599-K6599</f>
        <v>539.01</v>
      </c>
    </row>
    <row r="6600" customFormat="false" ht="15" hidden="false" customHeight="false" outlineLevel="0" collapsed="false">
      <c r="A6600" s="12" t="n">
        <v>6599</v>
      </c>
      <c r="B6600" s="12" t="n">
        <v>3478</v>
      </c>
      <c r="C6600" s="12" t="n">
        <v>98</v>
      </c>
      <c r="D6600" s="12" t="n">
        <v>1</v>
      </c>
      <c r="E6600" s="16" t="n">
        <v>719</v>
      </c>
      <c r="F6600" s="12" t="n">
        <v>0</v>
      </c>
      <c r="G6600" s="12" t="str">
        <f aca="false">INDEX(Products!$C$2:$C$181,MATCH(C6600,Products!$A$2:$A$181,0))</f>
        <v>Beauty</v>
      </c>
      <c r="H6600" s="16" t="n">
        <f aca="false">INDEX(Products!$E$2:$E$181,MATCH(C6600,Products!$A$2:$A$181,0))</f>
        <v>445.67</v>
      </c>
      <c r="I6600" s="12" t="str">
        <f aca="false">INDEX(Orders!$G$2:$G$3525,MATCH(B6600,Orders!$A$2:$A$3525,0))</f>
        <v>Returned</v>
      </c>
      <c r="J6600" s="16" t="n">
        <f aca="false">D6600*E6600*(1-F6600/100)</f>
        <v>719</v>
      </c>
      <c r="K6600" s="16" t="n">
        <f aca="false">D6600*H6600</f>
        <v>445.67</v>
      </c>
      <c r="L6600" s="16" t="n">
        <f aca="false">J6600-K6600</f>
        <v>273.33</v>
      </c>
    </row>
    <row r="6601" customFormat="false" ht="15" hidden="false" customHeight="false" outlineLevel="0" collapsed="false">
      <c r="A6601" s="12" t="n">
        <v>6600</v>
      </c>
      <c r="B6601" s="12" t="n">
        <v>3478</v>
      </c>
      <c r="C6601" s="12" t="n">
        <v>149</v>
      </c>
      <c r="D6601" s="12" t="n">
        <v>3</v>
      </c>
      <c r="E6601" s="16" t="n">
        <v>3149</v>
      </c>
      <c r="F6601" s="12" t="n">
        <v>0</v>
      </c>
      <c r="G6601" s="12" t="str">
        <f aca="false">INDEX(Products!$C$2:$C$181,MATCH(C6601,Products!$A$2:$A$181,0))</f>
        <v>Sports &amp; Fitness</v>
      </c>
      <c r="H6601" s="16" t="n">
        <f aca="false">INDEX(Products!$E$2:$E$181,MATCH(C6601,Products!$A$2:$A$181,0))</f>
        <v>1867.87</v>
      </c>
      <c r="I6601" s="12" t="str">
        <f aca="false">INDEX(Orders!$G$2:$G$3525,MATCH(B6601,Orders!$A$2:$A$3525,0))</f>
        <v>Returned</v>
      </c>
      <c r="J6601" s="16" t="n">
        <f aca="false">D6601*E6601*(1-F6601/100)</f>
        <v>9447</v>
      </c>
      <c r="K6601" s="16" t="n">
        <f aca="false">D6601*H6601</f>
        <v>5603.61</v>
      </c>
      <c r="L6601" s="16" t="n">
        <f aca="false">J6601-K6601</f>
        <v>3843.39</v>
      </c>
    </row>
    <row r="6602" customFormat="false" ht="15" hidden="false" customHeight="false" outlineLevel="0" collapsed="false">
      <c r="A6602" s="12" t="n">
        <v>6601</v>
      </c>
      <c r="B6602" s="12" t="n">
        <v>3479</v>
      </c>
      <c r="C6602" s="12" t="n">
        <v>1</v>
      </c>
      <c r="D6602" s="12" t="n">
        <v>2</v>
      </c>
      <c r="E6602" s="16" t="n">
        <v>2759</v>
      </c>
      <c r="F6602" s="12" t="n">
        <v>10</v>
      </c>
      <c r="G6602" s="12" t="str">
        <f aca="false">INDEX(Products!$C$2:$C$181,MATCH(C6602,Products!$A$2:$A$181,0))</f>
        <v>Electronics</v>
      </c>
      <c r="H6602" s="16" t="n">
        <f aca="false">INDEX(Products!$E$2:$E$181,MATCH(C6602,Products!$A$2:$A$181,0))</f>
        <v>2042.05</v>
      </c>
      <c r="I6602" s="12" t="str">
        <f aca="false">INDEX(Orders!$G$2:$G$3525,MATCH(B6602,Orders!$A$2:$A$3525,0))</f>
        <v>Delivered</v>
      </c>
      <c r="J6602" s="16" t="n">
        <f aca="false">D6602*E6602*(1-F6602/100)</f>
        <v>4966.2</v>
      </c>
      <c r="K6602" s="16" t="n">
        <f aca="false">D6602*H6602</f>
        <v>4084.1</v>
      </c>
      <c r="L6602" s="16" t="n">
        <f aca="false">J6602-K6602</f>
        <v>882.1</v>
      </c>
    </row>
    <row r="6603" customFormat="false" ht="15" hidden="false" customHeight="false" outlineLevel="0" collapsed="false">
      <c r="A6603" s="12" t="n">
        <v>6602</v>
      </c>
      <c r="B6603" s="12" t="n">
        <v>3479</v>
      </c>
      <c r="C6603" s="12" t="n">
        <v>152</v>
      </c>
      <c r="D6603" s="12" t="n">
        <v>1</v>
      </c>
      <c r="E6603" s="16" t="n">
        <v>539</v>
      </c>
      <c r="F6603" s="12" t="n">
        <v>10</v>
      </c>
      <c r="G6603" s="12" t="str">
        <f aca="false">INDEX(Products!$C$2:$C$181,MATCH(C6603,Products!$A$2:$A$181,0))</f>
        <v>Books &amp; Stationery</v>
      </c>
      <c r="H6603" s="16" t="n">
        <f aca="false">INDEX(Products!$E$2:$E$181,MATCH(C6603,Products!$A$2:$A$181,0))</f>
        <v>365.16</v>
      </c>
      <c r="I6603" s="12" t="str">
        <f aca="false">INDEX(Orders!$G$2:$G$3525,MATCH(B6603,Orders!$A$2:$A$3525,0))</f>
        <v>Delivered</v>
      </c>
      <c r="J6603" s="16" t="n">
        <f aca="false">D6603*E6603*(1-F6603/100)</f>
        <v>485.1</v>
      </c>
      <c r="K6603" s="16" t="n">
        <f aca="false">D6603*H6603</f>
        <v>365.16</v>
      </c>
      <c r="L6603" s="16" t="n">
        <f aca="false">J6603-K6603</f>
        <v>119.94</v>
      </c>
    </row>
    <row r="6604" customFormat="false" ht="15" hidden="false" customHeight="false" outlineLevel="0" collapsed="false">
      <c r="A6604" s="12" t="n">
        <v>6603</v>
      </c>
      <c r="B6604" s="12" t="n">
        <v>3479</v>
      </c>
      <c r="C6604" s="12" t="n">
        <v>76</v>
      </c>
      <c r="D6604" s="12" t="n">
        <v>3</v>
      </c>
      <c r="E6604" s="16" t="n">
        <v>2759</v>
      </c>
      <c r="F6604" s="12" t="n">
        <v>0</v>
      </c>
      <c r="G6604" s="12" t="str">
        <f aca="false">INDEX(Products!$C$2:$C$181,MATCH(C6604,Products!$A$2:$A$181,0))</f>
        <v>Fashion</v>
      </c>
      <c r="H6604" s="16" t="n">
        <f aca="false">INDEX(Products!$E$2:$E$181,MATCH(C6604,Products!$A$2:$A$181,0))</f>
        <v>1649.64</v>
      </c>
      <c r="I6604" s="12" t="str">
        <f aca="false">INDEX(Orders!$G$2:$G$3525,MATCH(B6604,Orders!$A$2:$A$3525,0))</f>
        <v>Delivered</v>
      </c>
      <c r="J6604" s="16" t="n">
        <f aca="false">D6604*E6604*(1-F6604/100)</f>
        <v>8277</v>
      </c>
      <c r="K6604" s="16" t="n">
        <f aca="false">D6604*H6604</f>
        <v>4948.92</v>
      </c>
      <c r="L6604" s="16" t="n">
        <f aca="false">J6604-K6604</f>
        <v>3328.08</v>
      </c>
    </row>
    <row r="6605" customFormat="false" ht="15" hidden="false" customHeight="false" outlineLevel="0" collapsed="false">
      <c r="A6605" s="12" t="n">
        <v>6604</v>
      </c>
      <c r="B6605" s="12" t="n">
        <v>3480</v>
      </c>
      <c r="C6605" s="12" t="n">
        <v>137</v>
      </c>
      <c r="D6605" s="12" t="n">
        <v>1</v>
      </c>
      <c r="E6605" s="16" t="n">
        <v>3509</v>
      </c>
      <c r="F6605" s="12" t="n">
        <v>0</v>
      </c>
      <c r="G6605" s="12" t="str">
        <f aca="false">INDEX(Products!$C$2:$C$181,MATCH(C6605,Products!$A$2:$A$181,0))</f>
        <v>Sports &amp; Fitness</v>
      </c>
      <c r="H6605" s="16" t="n">
        <f aca="false">INDEX(Products!$E$2:$E$181,MATCH(C6605,Products!$A$2:$A$181,0))</f>
        <v>2570.86</v>
      </c>
      <c r="I6605" s="12" t="str">
        <f aca="false">INDEX(Orders!$G$2:$G$3525,MATCH(B6605,Orders!$A$2:$A$3525,0))</f>
        <v>Delivered</v>
      </c>
      <c r="J6605" s="16" t="n">
        <f aca="false">D6605*E6605*(1-F6605/100)</f>
        <v>3509</v>
      </c>
      <c r="K6605" s="16" t="n">
        <f aca="false">D6605*H6605</f>
        <v>2570.86</v>
      </c>
      <c r="L6605" s="16" t="n">
        <f aca="false">J6605-K6605</f>
        <v>938.14</v>
      </c>
    </row>
    <row r="6606" customFormat="false" ht="15" hidden="false" customHeight="false" outlineLevel="0" collapsed="false">
      <c r="A6606" s="12" t="n">
        <v>6605</v>
      </c>
      <c r="B6606" s="12" t="n">
        <v>3481</v>
      </c>
      <c r="C6606" s="12" t="n">
        <v>144</v>
      </c>
      <c r="D6606" s="12" t="n">
        <v>1</v>
      </c>
      <c r="E6606" s="16" t="n">
        <v>2009</v>
      </c>
      <c r="F6606" s="12" t="n">
        <v>0</v>
      </c>
      <c r="G6606" s="12" t="str">
        <f aca="false">INDEX(Products!$C$2:$C$181,MATCH(C6606,Products!$A$2:$A$181,0))</f>
        <v>Sports &amp; Fitness</v>
      </c>
      <c r="H6606" s="16" t="n">
        <f aca="false">INDEX(Products!$E$2:$E$181,MATCH(C6606,Products!$A$2:$A$181,0))</f>
        <v>1322.98</v>
      </c>
      <c r="I6606" s="12" t="str">
        <f aca="false">INDEX(Orders!$G$2:$G$3525,MATCH(B6606,Orders!$A$2:$A$3525,0))</f>
        <v>Delivered</v>
      </c>
      <c r="J6606" s="16" t="n">
        <f aca="false">D6606*E6606*(1-F6606/100)</f>
        <v>2009</v>
      </c>
      <c r="K6606" s="16" t="n">
        <f aca="false">D6606*H6606</f>
        <v>1322.98</v>
      </c>
      <c r="L6606" s="16" t="n">
        <f aca="false">J6606-K6606</f>
        <v>686.02</v>
      </c>
    </row>
    <row r="6607" customFormat="false" ht="15" hidden="false" customHeight="false" outlineLevel="0" collapsed="false">
      <c r="A6607" s="12" t="n">
        <v>6606</v>
      </c>
      <c r="B6607" s="12" t="n">
        <v>3482</v>
      </c>
      <c r="C6607" s="12" t="n">
        <v>177</v>
      </c>
      <c r="D6607" s="12" t="n">
        <v>1</v>
      </c>
      <c r="E6607" s="16" t="n">
        <v>639</v>
      </c>
      <c r="F6607" s="12" t="n">
        <v>0</v>
      </c>
      <c r="G6607" s="12" t="str">
        <f aca="false">INDEX(Products!$C$2:$C$181,MATCH(C6607,Products!$A$2:$A$181,0))</f>
        <v>Books &amp; Stationery</v>
      </c>
      <c r="H6607" s="16" t="n">
        <f aca="false">INDEX(Products!$E$2:$E$181,MATCH(C6607,Products!$A$2:$A$181,0))</f>
        <v>372.27</v>
      </c>
      <c r="I6607" s="12" t="str">
        <f aca="false">INDEX(Orders!$G$2:$G$3525,MATCH(B6607,Orders!$A$2:$A$3525,0))</f>
        <v>Returned</v>
      </c>
      <c r="J6607" s="16" t="n">
        <f aca="false">D6607*E6607*(1-F6607/100)</f>
        <v>639</v>
      </c>
      <c r="K6607" s="16" t="n">
        <f aca="false">D6607*H6607</f>
        <v>372.27</v>
      </c>
      <c r="L6607" s="16" t="n">
        <f aca="false">J6607-K6607</f>
        <v>266.73</v>
      </c>
    </row>
    <row r="6608" customFormat="false" ht="15" hidden="false" customHeight="false" outlineLevel="0" collapsed="false">
      <c r="A6608" s="12" t="n">
        <v>6607</v>
      </c>
      <c r="B6608" s="12" t="n">
        <v>3483</v>
      </c>
      <c r="C6608" s="12" t="n">
        <v>12</v>
      </c>
      <c r="D6608" s="12" t="n">
        <v>1</v>
      </c>
      <c r="E6608" s="16" t="n">
        <v>2329</v>
      </c>
      <c r="F6608" s="12" t="n">
        <v>5</v>
      </c>
      <c r="G6608" s="12" t="str">
        <f aca="false">INDEX(Products!$C$2:$C$181,MATCH(C6608,Products!$A$2:$A$181,0))</f>
        <v>Electronics</v>
      </c>
      <c r="H6608" s="16" t="n">
        <f aca="false">INDEX(Products!$E$2:$E$181,MATCH(C6608,Products!$A$2:$A$181,0))</f>
        <v>1451.6</v>
      </c>
      <c r="I6608" s="12" t="str">
        <f aca="false">INDEX(Orders!$G$2:$G$3525,MATCH(B6608,Orders!$A$2:$A$3525,0))</f>
        <v>Delivered</v>
      </c>
      <c r="J6608" s="16" t="n">
        <f aca="false">D6608*E6608*(1-F6608/100)</f>
        <v>2212.55</v>
      </c>
      <c r="K6608" s="16" t="n">
        <f aca="false">D6608*H6608</f>
        <v>1451.6</v>
      </c>
      <c r="L6608" s="16" t="n">
        <f aca="false">J6608-K6608</f>
        <v>760.95</v>
      </c>
    </row>
    <row r="6609" customFormat="false" ht="15" hidden="false" customHeight="false" outlineLevel="0" collapsed="false">
      <c r="A6609" s="12" t="n">
        <v>6608</v>
      </c>
      <c r="B6609" s="12" t="n">
        <v>3484</v>
      </c>
      <c r="C6609" s="12" t="n">
        <v>124</v>
      </c>
      <c r="D6609" s="12" t="n">
        <v>1</v>
      </c>
      <c r="E6609" s="16" t="n">
        <v>1869</v>
      </c>
      <c r="F6609" s="12" t="n">
        <v>5</v>
      </c>
      <c r="G6609" s="12" t="str">
        <f aca="false">INDEX(Products!$C$2:$C$181,MATCH(C6609,Products!$A$2:$A$181,0))</f>
        <v>Sports &amp; Fitness</v>
      </c>
      <c r="H6609" s="16" t="n">
        <f aca="false">INDEX(Products!$E$2:$E$181,MATCH(C6609,Products!$A$2:$A$181,0))</f>
        <v>1389.29</v>
      </c>
      <c r="I6609" s="12" t="str">
        <f aca="false">INDEX(Orders!$G$2:$G$3525,MATCH(B6609,Orders!$A$2:$A$3525,0))</f>
        <v>Delivered</v>
      </c>
      <c r="J6609" s="16" t="n">
        <f aca="false">D6609*E6609*(1-F6609/100)</f>
        <v>1775.55</v>
      </c>
      <c r="K6609" s="16" t="n">
        <f aca="false">D6609*H6609</f>
        <v>1389.29</v>
      </c>
      <c r="L6609" s="16" t="n">
        <f aca="false">J6609-K6609</f>
        <v>386.26</v>
      </c>
    </row>
    <row r="6610" customFormat="false" ht="15" hidden="false" customHeight="false" outlineLevel="0" collapsed="false">
      <c r="A6610" s="12" t="n">
        <v>6609</v>
      </c>
      <c r="B6610" s="12" t="n">
        <v>3485</v>
      </c>
      <c r="C6610" s="12" t="n">
        <v>131</v>
      </c>
      <c r="D6610" s="12" t="n">
        <v>2</v>
      </c>
      <c r="E6610" s="16" t="n">
        <v>2569</v>
      </c>
      <c r="F6610" s="12" t="n">
        <v>0</v>
      </c>
      <c r="G6610" s="12" t="str">
        <f aca="false">INDEX(Products!$C$2:$C$181,MATCH(C6610,Products!$A$2:$A$181,0))</f>
        <v>Sports &amp; Fitness</v>
      </c>
      <c r="H6610" s="16" t="n">
        <f aca="false">INDEX(Products!$E$2:$E$181,MATCH(C6610,Products!$A$2:$A$181,0))</f>
        <v>1921.64</v>
      </c>
      <c r="I6610" s="12" t="str">
        <f aca="false">INDEX(Orders!$G$2:$G$3525,MATCH(B6610,Orders!$A$2:$A$3525,0))</f>
        <v>Delivered</v>
      </c>
      <c r="J6610" s="16" t="n">
        <f aca="false">D6610*E6610*(1-F6610/100)</f>
        <v>5138</v>
      </c>
      <c r="K6610" s="16" t="n">
        <f aca="false">D6610*H6610</f>
        <v>3843.28</v>
      </c>
      <c r="L6610" s="16" t="n">
        <f aca="false">J6610-K6610</f>
        <v>1294.72</v>
      </c>
    </row>
    <row r="6611" customFormat="false" ht="15" hidden="false" customHeight="false" outlineLevel="0" collapsed="false">
      <c r="A6611" s="12" t="n">
        <v>6610</v>
      </c>
      <c r="B6611" s="12" t="n">
        <v>3485</v>
      </c>
      <c r="C6611" s="12" t="n">
        <v>39</v>
      </c>
      <c r="D6611" s="12" t="n">
        <v>1</v>
      </c>
      <c r="E6611" s="16" t="n">
        <v>3959</v>
      </c>
      <c r="F6611" s="12" t="n">
        <v>0</v>
      </c>
      <c r="G6611" s="12" t="str">
        <f aca="false">INDEX(Products!$C$2:$C$181,MATCH(C6611,Products!$A$2:$A$181,0))</f>
        <v>Home &amp; Kitchen</v>
      </c>
      <c r="H6611" s="16" t="n">
        <f aca="false">INDEX(Products!$E$2:$E$181,MATCH(C6611,Products!$A$2:$A$181,0))</f>
        <v>2236.08</v>
      </c>
      <c r="I6611" s="12" t="str">
        <f aca="false">INDEX(Orders!$G$2:$G$3525,MATCH(B6611,Orders!$A$2:$A$3525,0))</f>
        <v>Delivered</v>
      </c>
      <c r="J6611" s="16" t="n">
        <f aca="false">D6611*E6611*(1-F6611/100)</f>
        <v>3959</v>
      </c>
      <c r="K6611" s="16" t="n">
        <f aca="false">D6611*H6611</f>
        <v>2236.08</v>
      </c>
      <c r="L6611" s="16" t="n">
        <f aca="false">J6611-K6611</f>
        <v>1722.92</v>
      </c>
    </row>
    <row r="6612" customFormat="false" ht="15" hidden="false" customHeight="false" outlineLevel="0" collapsed="false">
      <c r="A6612" s="12" t="n">
        <v>6611</v>
      </c>
      <c r="B6612" s="12" t="n">
        <v>3486</v>
      </c>
      <c r="C6612" s="12" t="n">
        <v>153</v>
      </c>
      <c r="D6612" s="12" t="n">
        <v>1</v>
      </c>
      <c r="E6612" s="16" t="n">
        <v>689</v>
      </c>
      <c r="F6612" s="12" t="n">
        <v>0</v>
      </c>
      <c r="G6612" s="12" t="str">
        <f aca="false">INDEX(Products!$C$2:$C$181,MATCH(C6612,Products!$A$2:$A$181,0))</f>
        <v>Books &amp; Stationery</v>
      </c>
      <c r="H6612" s="16" t="n">
        <f aca="false">INDEX(Products!$E$2:$E$181,MATCH(C6612,Products!$A$2:$A$181,0))</f>
        <v>513.42</v>
      </c>
      <c r="I6612" s="12" t="str">
        <f aca="false">INDEX(Orders!$G$2:$G$3525,MATCH(B6612,Orders!$A$2:$A$3525,0))</f>
        <v>Delivered</v>
      </c>
      <c r="J6612" s="16" t="n">
        <f aca="false">D6612*E6612*(1-F6612/100)</f>
        <v>689</v>
      </c>
      <c r="K6612" s="16" t="n">
        <f aca="false">D6612*H6612</f>
        <v>513.42</v>
      </c>
      <c r="L6612" s="16" t="n">
        <f aca="false">J6612-K6612</f>
        <v>175.58</v>
      </c>
    </row>
    <row r="6613" customFormat="false" ht="15" hidden="false" customHeight="false" outlineLevel="0" collapsed="false">
      <c r="A6613" s="12" t="n">
        <v>6612</v>
      </c>
      <c r="B6613" s="12" t="n">
        <v>3487</v>
      </c>
      <c r="C6613" s="12" t="n">
        <v>29</v>
      </c>
      <c r="D6613" s="12" t="n">
        <v>1</v>
      </c>
      <c r="E6613" s="16" t="n">
        <v>1269</v>
      </c>
      <c r="F6613" s="12" t="n">
        <v>0</v>
      </c>
      <c r="G6613" s="12" t="str">
        <f aca="false">INDEX(Products!$C$2:$C$181,MATCH(C6613,Products!$A$2:$A$181,0))</f>
        <v>Electronics</v>
      </c>
      <c r="H6613" s="16" t="n">
        <f aca="false">INDEX(Products!$E$2:$E$181,MATCH(C6613,Products!$A$2:$A$181,0))</f>
        <v>747.69</v>
      </c>
      <c r="I6613" s="12" t="str">
        <f aca="false">INDEX(Orders!$G$2:$G$3525,MATCH(B6613,Orders!$A$2:$A$3525,0))</f>
        <v>Delivered</v>
      </c>
      <c r="J6613" s="16" t="n">
        <f aca="false">D6613*E6613*(1-F6613/100)</f>
        <v>1269</v>
      </c>
      <c r="K6613" s="16" t="n">
        <f aca="false">D6613*H6613</f>
        <v>747.69</v>
      </c>
      <c r="L6613" s="16" t="n">
        <f aca="false">J6613-K6613</f>
        <v>521.31</v>
      </c>
    </row>
    <row r="6614" customFormat="false" ht="15" hidden="false" customHeight="false" outlineLevel="0" collapsed="false">
      <c r="A6614" s="12" t="n">
        <v>6613</v>
      </c>
      <c r="B6614" s="12" t="n">
        <v>3488</v>
      </c>
      <c r="C6614" s="12" t="n">
        <v>133</v>
      </c>
      <c r="D6614" s="12" t="n">
        <v>1</v>
      </c>
      <c r="E6614" s="16" t="n">
        <v>3549</v>
      </c>
      <c r="F6614" s="12" t="n">
        <v>0</v>
      </c>
      <c r="G6614" s="12" t="str">
        <f aca="false">INDEX(Products!$C$2:$C$181,MATCH(C6614,Products!$A$2:$A$181,0))</f>
        <v>Sports &amp; Fitness</v>
      </c>
      <c r="H6614" s="16" t="n">
        <f aca="false">INDEX(Products!$E$2:$E$181,MATCH(C6614,Products!$A$2:$A$181,0))</f>
        <v>2477.75</v>
      </c>
      <c r="I6614" s="12" t="str">
        <f aca="false">INDEX(Orders!$G$2:$G$3525,MATCH(B6614,Orders!$A$2:$A$3525,0))</f>
        <v>Delivered</v>
      </c>
      <c r="J6614" s="16" t="n">
        <f aca="false">D6614*E6614*(1-F6614/100)</f>
        <v>3549</v>
      </c>
      <c r="K6614" s="16" t="n">
        <f aca="false">D6614*H6614</f>
        <v>2477.75</v>
      </c>
      <c r="L6614" s="16" t="n">
        <f aca="false">J6614-K6614</f>
        <v>1071.25</v>
      </c>
    </row>
    <row r="6615" customFormat="false" ht="15" hidden="false" customHeight="false" outlineLevel="0" collapsed="false">
      <c r="A6615" s="12" t="n">
        <v>6614</v>
      </c>
      <c r="B6615" s="12" t="n">
        <v>3488</v>
      </c>
      <c r="C6615" s="12" t="n">
        <v>21</v>
      </c>
      <c r="D6615" s="12" t="n">
        <v>1</v>
      </c>
      <c r="E6615" s="16" t="n">
        <v>1439</v>
      </c>
      <c r="F6615" s="12" t="n">
        <v>10</v>
      </c>
      <c r="G6615" s="12" t="str">
        <f aca="false">INDEX(Products!$C$2:$C$181,MATCH(C6615,Products!$A$2:$A$181,0))</f>
        <v>Electronics</v>
      </c>
      <c r="H6615" s="16" t="n">
        <f aca="false">INDEX(Products!$E$2:$E$181,MATCH(C6615,Products!$A$2:$A$181,0))</f>
        <v>933.96</v>
      </c>
      <c r="I6615" s="12" t="str">
        <f aca="false">INDEX(Orders!$G$2:$G$3525,MATCH(B6615,Orders!$A$2:$A$3525,0))</f>
        <v>Delivered</v>
      </c>
      <c r="J6615" s="16" t="n">
        <f aca="false">D6615*E6615*(1-F6615/100)</f>
        <v>1295.1</v>
      </c>
      <c r="K6615" s="16" t="n">
        <f aca="false">D6615*H6615</f>
        <v>933.96</v>
      </c>
      <c r="L6615" s="16" t="n">
        <f aca="false">J6615-K6615</f>
        <v>361.14</v>
      </c>
    </row>
    <row r="6616" customFormat="false" ht="15" hidden="false" customHeight="false" outlineLevel="0" collapsed="false">
      <c r="A6616" s="12" t="n">
        <v>6615</v>
      </c>
      <c r="B6616" s="12" t="n">
        <v>3489</v>
      </c>
      <c r="C6616" s="12" t="n">
        <v>22</v>
      </c>
      <c r="D6616" s="12" t="n">
        <v>2</v>
      </c>
      <c r="E6616" s="16" t="n">
        <v>989</v>
      </c>
      <c r="F6616" s="12" t="n">
        <v>0</v>
      </c>
      <c r="G6616" s="12" t="str">
        <f aca="false">INDEX(Products!$C$2:$C$181,MATCH(C6616,Products!$A$2:$A$181,0))</f>
        <v>Electronics</v>
      </c>
      <c r="H6616" s="16" t="n">
        <f aca="false">INDEX(Products!$E$2:$E$181,MATCH(C6616,Products!$A$2:$A$181,0))</f>
        <v>723.81</v>
      </c>
      <c r="I6616" s="12" t="str">
        <f aca="false">INDEX(Orders!$G$2:$G$3525,MATCH(B6616,Orders!$A$2:$A$3525,0))</f>
        <v>Returned</v>
      </c>
      <c r="J6616" s="16" t="n">
        <f aca="false">D6616*E6616*(1-F6616/100)</f>
        <v>1978</v>
      </c>
      <c r="K6616" s="16" t="n">
        <f aca="false">D6616*H6616</f>
        <v>1447.62</v>
      </c>
      <c r="L6616" s="16" t="n">
        <f aca="false">J6616-K6616</f>
        <v>530.38</v>
      </c>
    </row>
    <row r="6617" customFormat="false" ht="15" hidden="false" customHeight="false" outlineLevel="0" collapsed="false">
      <c r="A6617" s="12" t="n">
        <v>6616</v>
      </c>
      <c r="B6617" s="12" t="n">
        <v>3489</v>
      </c>
      <c r="C6617" s="12" t="n">
        <v>62</v>
      </c>
      <c r="D6617" s="12" t="n">
        <v>1</v>
      </c>
      <c r="E6617" s="16" t="n">
        <v>1169</v>
      </c>
      <c r="F6617" s="12" t="n">
        <v>0</v>
      </c>
      <c r="G6617" s="12" t="str">
        <f aca="false">INDEX(Products!$C$2:$C$181,MATCH(C6617,Products!$A$2:$A$181,0))</f>
        <v>Fashion</v>
      </c>
      <c r="H6617" s="16" t="n">
        <f aca="false">INDEX(Products!$E$2:$E$181,MATCH(C6617,Products!$A$2:$A$181,0))</f>
        <v>668.68</v>
      </c>
      <c r="I6617" s="12" t="str">
        <f aca="false">INDEX(Orders!$G$2:$G$3525,MATCH(B6617,Orders!$A$2:$A$3525,0))</f>
        <v>Returned</v>
      </c>
      <c r="J6617" s="16" t="n">
        <f aca="false">D6617*E6617*(1-F6617/100)</f>
        <v>1169</v>
      </c>
      <c r="K6617" s="16" t="n">
        <f aca="false">D6617*H6617</f>
        <v>668.68</v>
      </c>
      <c r="L6617" s="16" t="n">
        <f aca="false">J6617-K6617</f>
        <v>500.32</v>
      </c>
    </row>
    <row r="6618" customFormat="false" ht="15" hidden="false" customHeight="false" outlineLevel="0" collapsed="false">
      <c r="A6618" s="12" t="n">
        <v>6617</v>
      </c>
      <c r="B6618" s="12" t="n">
        <v>3490</v>
      </c>
      <c r="C6618" s="12" t="n">
        <v>133</v>
      </c>
      <c r="D6618" s="12" t="n">
        <v>1</v>
      </c>
      <c r="E6618" s="16" t="n">
        <v>3549</v>
      </c>
      <c r="F6618" s="12" t="n">
        <v>0</v>
      </c>
      <c r="G6618" s="12" t="str">
        <f aca="false">INDEX(Products!$C$2:$C$181,MATCH(C6618,Products!$A$2:$A$181,0))</f>
        <v>Sports &amp; Fitness</v>
      </c>
      <c r="H6618" s="16" t="n">
        <f aca="false">INDEX(Products!$E$2:$E$181,MATCH(C6618,Products!$A$2:$A$181,0))</f>
        <v>2477.75</v>
      </c>
      <c r="I6618" s="12" t="str">
        <f aca="false">INDEX(Orders!$G$2:$G$3525,MATCH(B6618,Orders!$A$2:$A$3525,0))</f>
        <v>Delivered</v>
      </c>
      <c r="J6618" s="16" t="n">
        <f aca="false">D6618*E6618*(1-F6618/100)</f>
        <v>3549</v>
      </c>
      <c r="K6618" s="16" t="n">
        <f aca="false">D6618*H6618</f>
        <v>2477.75</v>
      </c>
      <c r="L6618" s="16" t="n">
        <f aca="false">J6618-K6618</f>
        <v>1071.25</v>
      </c>
    </row>
    <row r="6619" customFormat="false" ht="15" hidden="false" customHeight="false" outlineLevel="0" collapsed="false">
      <c r="A6619" s="12" t="n">
        <v>6618</v>
      </c>
      <c r="B6619" s="12" t="n">
        <v>3490</v>
      </c>
      <c r="C6619" s="12" t="n">
        <v>141</v>
      </c>
      <c r="D6619" s="12" t="n">
        <v>2</v>
      </c>
      <c r="E6619" s="16" t="n">
        <v>3599</v>
      </c>
      <c r="F6619" s="12" t="n">
        <v>0</v>
      </c>
      <c r="G6619" s="12" t="str">
        <f aca="false">INDEX(Products!$C$2:$C$181,MATCH(C6619,Products!$A$2:$A$181,0))</f>
        <v>Sports &amp; Fitness</v>
      </c>
      <c r="H6619" s="16" t="n">
        <f aca="false">INDEX(Products!$E$2:$E$181,MATCH(C6619,Products!$A$2:$A$181,0))</f>
        <v>2222.74</v>
      </c>
      <c r="I6619" s="12" t="str">
        <f aca="false">INDEX(Orders!$G$2:$G$3525,MATCH(B6619,Orders!$A$2:$A$3525,0))</f>
        <v>Delivered</v>
      </c>
      <c r="J6619" s="16" t="n">
        <f aca="false">D6619*E6619*(1-F6619/100)</f>
        <v>7198</v>
      </c>
      <c r="K6619" s="16" t="n">
        <f aca="false">D6619*H6619</f>
        <v>4445.48</v>
      </c>
      <c r="L6619" s="16" t="n">
        <f aca="false">J6619-K6619</f>
        <v>2752.52</v>
      </c>
    </row>
    <row r="6620" customFormat="false" ht="15" hidden="false" customHeight="false" outlineLevel="0" collapsed="false">
      <c r="A6620" s="12" t="n">
        <v>6619</v>
      </c>
      <c r="B6620" s="12" t="n">
        <v>3490</v>
      </c>
      <c r="C6620" s="12" t="n">
        <v>168</v>
      </c>
      <c r="D6620" s="12" t="n">
        <v>2</v>
      </c>
      <c r="E6620" s="16" t="n">
        <v>149</v>
      </c>
      <c r="F6620" s="12" t="n">
        <v>10</v>
      </c>
      <c r="G6620" s="12" t="str">
        <f aca="false">INDEX(Products!$C$2:$C$181,MATCH(C6620,Products!$A$2:$A$181,0))</f>
        <v>Books &amp; Stationery</v>
      </c>
      <c r="H6620" s="16" t="n">
        <f aca="false">INDEX(Products!$E$2:$E$181,MATCH(C6620,Products!$A$2:$A$181,0))</f>
        <v>83.16</v>
      </c>
      <c r="I6620" s="12" t="str">
        <f aca="false">INDEX(Orders!$G$2:$G$3525,MATCH(B6620,Orders!$A$2:$A$3525,0))</f>
        <v>Delivered</v>
      </c>
      <c r="J6620" s="16" t="n">
        <f aca="false">D6620*E6620*(1-F6620/100)</f>
        <v>268.2</v>
      </c>
      <c r="K6620" s="16" t="n">
        <f aca="false">D6620*H6620</f>
        <v>166.32</v>
      </c>
      <c r="L6620" s="16" t="n">
        <f aca="false">J6620-K6620</f>
        <v>101.88</v>
      </c>
    </row>
    <row r="6621" customFormat="false" ht="15" hidden="false" customHeight="false" outlineLevel="0" collapsed="false">
      <c r="A6621" s="12" t="n">
        <v>6620</v>
      </c>
      <c r="B6621" s="12" t="n">
        <v>3491</v>
      </c>
      <c r="C6621" s="12" t="n">
        <v>10</v>
      </c>
      <c r="D6621" s="12" t="n">
        <v>1</v>
      </c>
      <c r="E6621" s="16" t="n">
        <v>3059</v>
      </c>
      <c r="F6621" s="12" t="n">
        <v>0</v>
      </c>
      <c r="G6621" s="12" t="str">
        <f aca="false">INDEX(Products!$C$2:$C$181,MATCH(C6621,Products!$A$2:$A$181,0))</f>
        <v>Electronics</v>
      </c>
      <c r="H6621" s="16" t="n">
        <f aca="false">INDEX(Products!$E$2:$E$181,MATCH(C6621,Products!$A$2:$A$181,0))</f>
        <v>1860.62</v>
      </c>
      <c r="I6621" s="12" t="str">
        <f aca="false">INDEX(Orders!$G$2:$G$3525,MATCH(B6621,Orders!$A$2:$A$3525,0))</f>
        <v>Delivered</v>
      </c>
      <c r="J6621" s="16" t="n">
        <f aca="false">D6621*E6621*(1-F6621/100)</f>
        <v>3059</v>
      </c>
      <c r="K6621" s="16" t="n">
        <f aca="false">D6621*H6621</f>
        <v>1860.62</v>
      </c>
      <c r="L6621" s="16" t="n">
        <f aca="false">J6621-K6621</f>
        <v>1198.38</v>
      </c>
    </row>
    <row r="6622" customFormat="false" ht="15" hidden="false" customHeight="false" outlineLevel="0" collapsed="false">
      <c r="A6622" s="12" t="n">
        <v>6621</v>
      </c>
      <c r="B6622" s="12" t="n">
        <v>3492</v>
      </c>
      <c r="C6622" s="12" t="n">
        <v>45</v>
      </c>
      <c r="D6622" s="12" t="n">
        <v>1</v>
      </c>
      <c r="E6622" s="16" t="n">
        <v>4489</v>
      </c>
      <c r="F6622" s="12" t="n">
        <v>5</v>
      </c>
      <c r="G6622" s="12" t="str">
        <f aca="false">INDEX(Products!$C$2:$C$181,MATCH(C6622,Products!$A$2:$A$181,0))</f>
        <v>Home &amp; Kitchen</v>
      </c>
      <c r="H6622" s="16" t="n">
        <f aca="false">INDEX(Products!$E$2:$E$181,MATCH(C6622,Products!$A$2:$A$181,0))</f>
        <v>2892.9</v>
      </c>
      <c r="I6622" s="12" t="str">
        <f aca="false">INDEX(Orders!$G$2:$G$3525,MATCH(B6622,Orders!$A$2:$A$3525,0))</f>
        <v>Cancelled</v>
      </c>
      <c r="J6622" s="16" t="n">
        <f aca="false">D6622*E6622*(1-F6622/100)</f>
        <v>4264.55</v>
      </c>
      <c r="K6622" s="16" t="n">
        <f aca="false">D6622*H6622</f>
        <v>2892.9</v>
      </c>
      <c r="L6622" s="16" t="n">
        <f aca="false">J6622-K6622</f>
        <v>1371.65</v>
      </c>
    </row>
    <row r="6623" customFormat="false" ht="15" hidden="false" customHeight="false" outlineLevel="0" collapsed="false">
      <c r="A6623" s="12" t="n">
        <v>6622</v>
      </c>
      <c r="B6623" s="12" t="n">
        <v>3493</v>
      </c>
      <c r="C6623" s="12" t="n">
        <v>77</v>
      </c>
      <c r="D6623" s="12" t="n">
        <v>1</v>
      </c>
      <c r="E6623" s="16" t="n">
        <v>699</v>
      </c>
      <c r="F6623" s="12" t="n">
        <v>0</v>
      </c>
      <c r="G6623" s="12" t="str">
        <f aca="false">INDEX(Products!$C$2:$C$181,MATCH(C6623,Products!$A$2:$A$181,0))</f>
        <v>Fashion</v>
      </c>
      <c r="H6623" s="16" t="n">
        <f aca="false">INDEX(Products!$E$2:$E$181,MATCH(C6623,Products!$A$2:$A$181,0))</f>
        <v>452.88</v>
      </c>
      <c r="I6623" s="12" t="str">
        <f aca="false">INDEX(Orders!$G$2:$G$3525,MATCH(B6623,Orders!$A$2:$A$3525,0))</f>
        <v>Delivered</v>
      </c>
      <c r="J6623" s="16" t="n">
        <f aca="false">D6623*E6623*(1-F6623/100)</f>
        <v>699</v>
      </c>
      <c r="K6623" s="16" t="n">
        <f aca="false">D6623*H6623</f>
        <v>452.88</v>
      </c>
      <c r="L6623" s="16" t="n">
        <f aca="false">J6623-K6623</f>
        <v>246.12</v>
      </c>
    </row>
    <row r="6624" customFormat="false" ht="15" hidden="false" customHeight="false" outlineLevel="0" collapsed="false">
      <c r="A6624" s="12" t="n">
        <v>6623</v>
      </c>
      <c r="B6624" s="12" t="n">
        <v>3494</v>
      </c>
      <c r="C6624" s="12" t="n">
        <v>127</v>
      </c>
      <c r="D6624" s="12" t="n">
        <v>1</v>
      </c>
      <c r="E6624" s="16" t="n">
        <v>3449</v>
      </c>
      <c r="F6624" s="12" t="n">
        <v>0</v>
      </c>
      <c r="G6624" s="12" t="str">
        <f aca="false">INDEX(Products!$C$2:$C$181,MATCH(C6624,Products!$A$2:$A$181,0))</f>
        <v>Sports &amp; Fitness</v>
      </c>
      <c r="H6624" s="16" t="n">
        <f aca="false">INDEX(Products!$E$2:$E$181,MATCH(C6624,Products!$A$2:$A$181,0))</f>
        <v>2115.56</v>
      </c>
      <c r="I6624" s="12" t="str">
        <f aca="false">INDEX(Orders!$G$2:$G$3525,MATCH(B6624,Orders!$A$2:$A$3525,0))</f>
        <v>Delivered</v>
      </c>
      <c r="J6624" s="16" t="n">
        <f aca="false">D6624*E6624*(1-F6624/100)</f>
        <v>3449</v>
      </c>
      <c r="K6624" s="16" t="n">
        <f aca="false">D6624*H6624</f>
        <v>2115.56</v>
      </c>
      <c r="L6624" s="16" t="n">
        <f aca="false">J6624-K6624</f>
        <v>1333.44</v>
      </c>
    </row>
    <row r="6625" customFormat="false" ht="15" hidden="false" customHeight="false" outlineLevel="0" collapsed="false">
      <c r="A6625" s="12" t="n">
        <v>6624</v>
      </c>
      <c r="B6625" s="12" t="n">
        <v>3495</v>
      </c>
      <c r="C6625" s="12" t="n">
        <v>141</v>
      </c>
      <c r="D6625" s="12" t="n">
        <v>1</v>
      </c>
      <c r="E6625" s="16" t="n">
        <v>3599</v>
      </c>
      <c r="F6625" s="12" t="n">
        <v>0</v>
      </c>
      <c r="G6625" s="12" t="str">
        <f aca="false">INDEX(Products!$C$2:$C$181,MATCH(C6625,Products!$A$2:$A$181,0))</f>
        <v>Sports &amp; Fitness</v>
      </c>
      <c r="H6625" s="16" t="n">
        <f aca="false">INDEX(Products!$E$2:$E$181,MATCH(C6625,Products!$A$2:$A$181,0))</f>
        <v>2222.74</v>
      </c>
      <c r="I6625" s="12" t="str">
        <f aca="false">INDEX(Orders!$G$2:$G$3525,MATCH(B6625,Orders!$A$2:$A$3525,0))</f>
        <v>Delivered</v>
      </c>
      <c r="J6625" s="16" t="n">
        <f aca="false">D6625*E6625*(1-F6625/100)</f>
        <v>3599</v>
      </c>
      <c r="K6625" s="16" t="n">
        <f aca="false">D6625*H6625</f>
        <v>2222.74</v>
      </c>
      <c r="L6625" s="16" t="n">
        <f aca="false">J6625-K6625</f>
        <v>1376.26</v>
      </c>
    </row>
    <row r="6626" customFormat="false" ht="15" hidden="false" customHeight="false" outlineLevel="0" collapsed="false">
      <c r="A6626" s="12" t="n">
        <v>6625</v>
      </c>
      <c r="B6626" s="12" t="n">
        <v>3496</v>
      </c>
      <c r="C6626" s="12" t="n">
        <v>102</v>
      </c>
      <c r="D6626" s="12" t="n">
        <v>1</v>
      </c>
      <c r="E6626" s="16" t="n">
        <v>429</v>
      </c>
      <c r="F6626" s="12" t="n">
        <v>0</v>
      </c>
      <c r="G6626" s="12" t="str">
        <f aca="false">INDEX(Products!$C$2:$C$181,MATCH(C6626,Products!$A$2:$A$181,0))</f>
        <v>Beauty</v>
      </c>
      <c r="H6626" s="16" t="n">
        <f aca="false">INDEX(Products!$E$2:$E$181,MATCH(C6626,Products!$A$2:$A$181,0))</f>
        <v>313.05</v>
      </c>
      <c r="I6626" s="12" t="str">
        <f aca="false">INDEX(Orders!$G$2:$G$3525,MATCH(B6626,Orders!$A$2:$A$3525,0))</f>
        <v>Returned</v>
      </c>
      <c r="J6626" s="16" t="n">
        <f aca="false">D6626*E6626*(1-F6626/100)</f>
        <v>429</v>
      </c>
      <c r="K6626" s="16" t="n">
        <f aca="false">D6626*H6626</f>
        <v>313.05</v>
      </c>
      <c r="L6626" s="16" t="n">
        <f aca="false">J6626-K6626</f>
        <v>115.95</v>
      </c>
    </row>
    <row r="6627" customFormat="false" ht="15" hidden="false" customHeight="false" outlineLevel="0" collapsed="false">
      <c r="A6627" s="12" t="n">
        <v>6626</v>
      </c>
      <c r="B6627" s="12" t="n">
        <v>3496</v>
      </c>
      <c r="C6627" s="12" t="n">
        <v>55</v>
      </c>
      <c r="D6627" s="12" t="n">
        <v>1</v>
      </c>
      <c r="E6627" s="16" t="n">
        <v>1459</v>
      </c>
      <c r="F6627" s="12" t="n">
        <v>0</v>
      </c>
      <c r="G6627" s="12" t="str">
        <f aca="false">INDEX(Products!$C$2:$C$181,MATCH(C6627,Products!$A$2:$A$181,0))</f>
        <v>Home &amp; Kitchen</v>
      </c>
      <c r="H6627" s="16" t="n">
        <f aca="false">INDEX(Products!$E$2:$E$181,MATCH(C6627,Products!$A$2:$A$181,0))</f>
        <v>824.91</v>
      </c>
      <c r="I6627" s="12" t="str">
        <f aca="false">INDEX(Orders!$G$2:$G$3525,MATCH(B6627,Orders!$A$2:$A$3525,0))</f>
        <v>Returned</v>
      </c>
      <c r="J6627" s="16" t="n">
        <f aca="false">D6627*E6627*(1-F6627/100)</f>
        <v>1459</v>
      </c>
      <c r="K6627" s="16" t="n">
        <f aca="false">D6627*H6627</f>
        <v>824.91</v>
      </c>
      <c r="L6627" s="16" t="n">
        <f aca="false">J6627-K6627</f>
        <v>634.09</v>
      </c>
    </row>
    <row r="6628" customFormat="false" ht="15" hidden="false" customHeight="false" outlineLevel="0" collapsed="false">
      <c r="A6628" s="12" t="n">
        <v>6627</v>
      </c>
      <c r="B6628" s="12" t="n">
        <v>3497</v>
      </c>
      <c r="C6628" s="12" t="n">
        <v>135</v>
      </c>
      <c r="D6628" s="12" t="n">
        <v>1</v>
      </c>
      <c r="E6628" s="16" t="n">
        <v>1609</v>
      </c>
      <c r="F6628" s="12" t="n">
        <v>0</v>
      </c>
      <c r="G6628" s="12" t="str">
        <f aca="false">INDEX(Products!$C$2:$C$181,MATCH(C6628,Products!$A$2:$A$181,0))</f>
        <v>Sports &amp; Fitness</v>
      </c>
      <c r="H6628" s="16" t="n">
        <f aca="false">INDEX(Products!$E$2:$E$181,MATCH(C6628,Products!$A$2:$A$181,0))</f>
        <v>979.43</v>
      </c>
      <c r="I6628" s="12" t="str">
        <f aca="false">INDEX(Orders!$G$2:$G$3525,MATCH(B6628,Orders!$A$2:$A$3525,0))</f>
        <v>Delivered</v>
      </c>
      <c r="J6628" s="16" t="n">
        <f aca="false">D6628*E6628*(1-F6628/100)</f>
        <v>1609</v>
      </c>
      <c r="K6628" s="16" t="n">
        <f aca="false">D6628*H6628</f>
        <v>979.43</v>
      </c>
      <c r="L6628" s="16" t="n">
        <f aca="false">J6628-K6628</f>
        <v>629.57</v>
      </c>
    </row>
    <row r="6629" customFormat="false" ht="15" hidden="false" customHeight="false" outlineLevel="0" collapsed="false">
      <c r="A6629" s="12" t="n">
        <v>6628</v>
      </c>
      <c r="B6629" s="12" t="n">
        <v>3498</v>
      </c>
      <c r="C6629" s="12" t="n">
        <v>138</v>
      </c>
      <c r="D6629" s="12" t="n">
        <v>2</v>
      </c>
      <c r="E6629" s="16" t="n">
        <v>2179</v>
      </c>
      <c r="F6629" s="12" t="n">
        <v>0</v>
      </c>
      <c r="G6629" s="12" t="str">
        <f aca="false">INDEX(Products!$C$2:$C$181,MATCH(C6629,Products!$A$2:$A$181,0))</f>
        <v>Sports &amp; Fitness</v>
      </c>
      <c r="H6629" s="16" t="n">
        <f aca="false">INDEX(Products!$E$2:$E$181,MATCH(C6629,Products!$A$2:$A$181,0))</f>
        <v>1417.01</v>
      </c>
      <c r="I6629" s="12" t="str">
        <f aca="false">INDEX(Orders!$G$2:$G$3525,MATCH(B6629,Orders!$A$2:$A$3525,0))</f>
        <v>Returned</v>
      </c>
      <c r="J6629" s="16" t="n">
        <f aca="false">D6629*E6629*(1-F6629/100)</f>
        <v>4358</v>
      </c>
      <c r="K6629" s="16" t="n">
        <f aca="false">D6629*H6629</f>
        <v>2834.02</v>
      </c>
      <c r="L6629" s="16" t="n">
        <f aca="false">J6629-K6629</f>
        <v>1523.98</v>
      </c>
    </row>
    <row r="6630" customFormat="false" ht="15" hidden="false" customHeight="false" outlineLevel="0" collapsed="false">
      <c r="A6630" s="12" t="n">
        <v>6629</v>
      </c>
      <c r="B6630" s="12" t="n">
        <v>3498</v>
      </c>
      <c r="C6630" s="12" t="n">
        <v>63</v>
      </c>
      <c r="D6630" s="12" t="n">
        <v>3</v>
      </c>
      <c r="E6630" s="16" t="n">
        <v>929</v>
      </c>
      <c r="F6630" s="12" t="n">
        <v>5</v>
      </c>
      <c r="G6630" s="12" t="str">
        <f aca="false">INDEX(Products!$C$2:$C$181,MATCH(C6630,Products!$A$2:$A$181,0))</f>
        <v>Fashion</v>
      </c>
      <c r="H6630" s="16" t="n">
        <f aca="false">INDEX(Products!$E$2:$E$181,MATCH(C6630,Products!$A$2:$A$181,0))</f>
        <v>590.31</v>
      </c>
      <c r="I6630" s="12" t="str">
        <f aca="false">INDEX(Orders!$G$2:$G$3525,MATCH(B6630,Orders!$A$2:$A$3525,0))</f>
        <v>Returned</v>
      </c>
      <c r="J6630" s="16" t="n">
        <f aca="false">D6630*E6630*(1-F6630/100)</f>
        <v>2647.65</v>
      </c>
      <c r="K6630" s="16" t="n">
        <f aca="false">D6630*H6630</f>
        <v>1770.93</v>
      </c>
      <c r="L6630" s="16" t="n">
        <f aca="false">J6630-K6630</f>
        <v>876.72</v>
      </c>
    </row>
    <row r="6631" customFormat="false" ht="15" hidden="false" customHeight="false" outlineLevel="0" collapsed="false">
      <c r="A6631" s="12" t="n">
        <v>6630</v>
      </c>
      <c r="B6631" s="12" t="n">
        <v>3499</v>
      </c>
      <c r="C6631" s="12" t="n">
        <v>61</v>
      </c>
      <c r="D6631" s="12" t="n">
        <v>1</v>
      </c>
      <c r="E6631" s="16" t="n">
        <v>2489</v>
      </c>
      <c r="F6631" s="12" t="n">
        <v>0</v>
      </c>
      <c r="G6631" s="12" t="str">
        <f aca="false">INDEX(Products!$C$2:$C$181,MATCH(C6631,Products!$A$2:$A$181,0))</f>
        <v>Fashion</v>
      </c>
      <c r="H6631" s="16" t="n">
        <f aca="false">INDEX(Products!$E$2:$E$181,MATCH(C6631,Products!$A$2:$A$181,0))</f>
        <v>1815.02</v>
      </c>
      <c r="I6631" s="12" t="str">
        <f aca="false">INDEX(Orders!$G$2:$G$3525,MATCH(B6631,Orders!$A$2:$A$3525,0))</f>
        <v>Returned</v>
      </c>
      <c r="J6631" s="16" t="n">
        <f aca="false">D6631*E6631*(1-F6631/100)</f>
        <v>2489</v>
      </c>
      <c r="K6631" s="16" t="n">
        <f aca="false">D6631*H6631</f>
        <v>1815.02</v>
      </c>
      <c r="L6631" s="16" t="n">
        <f aca="false">J6631-K6631</f>
        <v>673.98</v>
      </c>
    </row>
    <row r="6632" customFormat="false" ht="15" hidden="false" customHeight="false" outlineLevel="0" collapsed="false">
      <c r="A6632" s="12" t="n">
        <v>6631</v>
      </c>
      <c r="B6632" s="12" t="n">
        <v>3499</v>
      </c>
      <c r="C6632" s="12" t="n">
        <v>49</v>
      </c>
      <c r="D6632" s="12" t="n">
        <v>2</v>
      </c>
      <c r="E6632" s="16" t="n">
        <v>2809</v>
      </c>
      <c r="F6632" s="12" t="n">
        <v>0</v>
      </c>
      <c r="G6632" s="12" t="str">
        <f aca="false">INDEX(Products!$C$2:$C$181,MATCH(C6632,Products!$A$2:$A$181,0))</f>
        <v>Home &amp; Kitchen</v>
      </c>
      <c r="H6632" s="16" t="n">
        <f aca="false">INDEX(Products!$E$2:$E$181,MATCH(C6632,Products!$A$2:$A$181,0))</f>
        <v>1785.14</v>
      </c>
      <c r="I6632" s="12" t="str">
        <f aca="false">INDEX(Orders!$G$2:$G$3525,MATCH(B6632,Orders!$A$2:$A$3525,0))</f>
        <v>Returned</v>
      </c>
      <c r="J6632" s="16" t="n">
        <f aca="false">D6632*E6632*(1-F6632/100)</f>
        <v>5618</v>
      </c>
      <c r="K6632" s="16" t="n">
        <f aca="false">D6632*H6632</f>
        <v>3570.28</v>
      </c>
      <c r="L6632" s="16" t="n">
        <f aca="false">J6632-K6632</f>
        <v>2047.72</v>
      </c>
    </row>
    <row r="6633" customFormat="false" ht="15" hidden="false" customHeight="false" outlineLevel="0" collapsed="false">
      <c r="A6633" s="12" t="n">
        <v>6632</v>
      </c>
      <c r="B6633" s="12" t="n">
        <v>3499</v>
      </c>
      <c r="C6633" s="12" t="n">
        <v>42</v>
      </c>
      <c r="D6633" s="12" t="n">
        <v>2</v>
      </c>
      <c r="E6633" s="16" t="n">
        <v>1929</v>
      </c>
      <c r="F6633" s="12" t="n">
        <v>10</v>
      </c>
      <c r="G6633" s="12" t="str">
        <f aca="false">INDEX(Products!$C$2:$C$181,MATCH(C6633,Products!$A$2:$A$181,0))</f>
        <v>Home &amp; Kitchen</v>
      </c>
      <c r="H6633" s="16" t="n">
        <f aca="false">INDEX(Products!$E$2:$E$181,MATCH(C6633,Products!$A$2:$A$181,0))</f>
        <v>1085.47</v>
      </c>
      <c r="I6633" s="12" t="str">
        <f aca="false">INDEX(Orders!$G$2:$G$3525,MATCH(B6633,Orders!$A$2:$A$3525,0))</f>
        <v>Returned</v>
      </c>
      <c r="J6633" s="16" t="n">
        <f aca="false">D6633*E6633*(1-F6633/100)</f>
        <v>3472.2</v>
      </c>
      <c r="K6633" s="16" t="n">
        <f aca="false">D6633*H6633</f>
        <v>2170.94</v>
      </c>
      <c r="L6633" s="16" t="n">
        <f aca="false">J6633-K6633</f>
        <v>1301.26</v>
      </c>
    </row>
    <row r="6634" customFormat="false" ht="15" hidden="false" customHeight="false" outlineLevel="0" collapsed="false">
      <c r="A6634" s="12" t="n">
        <v>6633</v>
      </c>
      <c r="B6634" s="12" t="n">
        <v>3499</v>
      </c>
      <c r="C6634" s="12" t="n">
        <v>151</v>
      </c>
      <c r="D6634" s="12" t="n">
        <v>1</v>
      </c>
      <c r="E6634" s="16" t="n">
        <v>149</v>
      </c>
      <c r="F6634" s="12" t="n">
        <v>10</v>
      </c>
      <c r="G6634" s="12" t="str">
        <f aca="false">INDEX(Products!$C$2:$C$181,MATCH(C6634,Products!$A$2:$A$181,0))</f>
        <v>Books &amp; Stationery</v>
      </c>
      <c r="H6634" s="16" t="n">
        <f aca="false">INDEX(Products!$E$2:$E$181,MATCH(C6634,Products!$A$2:$A$181,0))</f>
        <v>97.78</v>
      </c>
      <c r="I6634" s="12" t="str">
        <f aca="false">INDEX(Orders!$G$2:$G$3525,MATCH(B6634,Orders!$A$2:$A$3525,0))</f>
        <v>Returned</v>
      </c>
      <c r="J6634" s="16" t="n">
        <f aca="false">D6634*E6634*(1-F6634/100)</f>
        <v>134.1</v>
      </c>
      <c r="K6634" s="16" t="n">
        <f aca="false">D6634*H6634</f>
        <v>97.78</v>
      </c>
      <c r="L6634" s="16" t="n">
        <f aca="false">J6634-K6634</f>
        <v>36.32</v>
      </c>
    </row>
    <row r="6635" customFormat="false" ht="15" hidden="false" customHeight="false" outlineLevel="0" collapsed="false">
      <c r="A6635" s="12" t="n">
        <v>6634</v>
      </c>
      <c r="B6635" s="12" t="n">
        <v>3500</v>
      </c>
      <c r="C6635" s="12" t="n">
        <v>168</v>
      </c>
      <c r="D6635" s="12" t="n">
        <v>1</v>
      </c>
      <c r="E6635" s="16" t="n">
        <v>149</v>
      </c>
      <c r="F6635" s="12" t="n">
        <v>0</v>
      </c>
      <c r="G6635" s="12" t="str">
        <f aca="false">INDEX(Products!$C$2:$C$181,MATCH(C6635,Products!$A$2:$A$181,0))</f>
        <v>Books &amp; Stationery</v>
      </c>
      <c r="H6635" s="16" t="n">
        <f aca="false">INDEX(Products!$E$2:$E$181,MATCH(C6635,Products!$A$2:$A$181,0))</f>
        <v>83.16</v>
      </c>
      <c r="I6635" s="12" t="str">
        <f aca="false">INDEX(Orders!$G$2:$G$3525,MATCH(B6635,Orders!$A$2:$A$3525,0))</f>
        <v>Delivered</v>
      </c>
      <c r="J6635" s="16" t="n">
        <f aca="false">D6635*E6635*(1-F6635/100)</f>
        <v>149</v>
      </c>
      <c r="K6635" s="16" t="n">
        <f aca="false">D6635*H6635</f>
        <v>83.16</v>
      </c>
      <c r="L6635" s="16" t="n">
        <f aca="false">J6635-K6635</f>
        <v>65.84</v>
      </c>
    </row>
    <row r="6636" customFormat="false" ht="15" hidden="false" customHeight="false" outlineLevel="0" collapsed="false">
      <c r="A6636" s="12" t="n">
        <v>6635</v>
      </c>
      <c r="B6636" s="12" t="n">
        <v>3501</v>
      </c>
      <c r="C6636" s="12" t="n">
        <v>160</v>
      </c>
      <c r="D6636" s="12" t="n">
        <v>1</v>
      </c>
      <c r="E6636" s="16" t="n">
        <v>229</v>
      </c>
      <c r="F6636" s="12" t="n">
        <v>5</v>
      </c>
      <c r="G6636" s="12" t="str">
        <f aca="false">INDEX(Products!$C$2:$C$181,MATCH(C6636,Products!$A$2:$A$181,0))</f>
        <v>Books &amp; Stationery</v>
      </c>
      <c r="H6636" s="16" t="n">
        <f aca="false">INDEX(Products!$E$2:$E$181,MATCH(C6636,Products!$A$2:$A$181,0))</f>
        <v>137.41</v>
      </c>
      <c r="I6636" s="12" t="str">
        <f aca="false">INDEX(Orders!$G$2:$G$3525,MATCH(B6636,Orders!$A$2:$A$3525,0))</f>
        <v>Delivered</v>
      </c>
      <c r="J6636" s="16" t="n">
        <f aca="false">D6636*E6636*(1-F6636/100)</f>
        <v>217.55</v>
      </c>
      <c r="K6636" s="16" t="n">
        <f aca="false">D6636*H6636</f>
        <v>137.41</v>
      </c>
      <c r="L6636" s="16" t="n">
        <f aca="false">J6636-K6636</f>
        <v>80.14</v>
      </c>
    </row>
    <row r="6637" customFormat="false" ht="15" hidden="false" customHeight="false" outlineLevel="0" collapsed="false">
      <c r="A6637" s="12" t="n">
        <v>6636</v>
      </c>
      <c r="B6637" s="12" t="n">
        <v>3501</v>
      </c>
      <c r="C6637" s="12" t="n">
        <v>168</v>
      </c>
      <c r="D6637" s="12" t="n">
        <v>1</v>
      </c>
      <c r="E6637" s="16" t="n">
        <v>149</v>
      </c>
      <c r="F6637" s="12" t="n">
        <v>0</v>
      </c>
      <c r="G6637" s="12" t="str">
        <f aca="false">INDEX(Products!$C$2:$C$181,MATCH(C6637,Products!$A$2:$A$181,0))</f>
        <v>Books &amp; Stationery</v>
      </c>
      <c r="H6637" s="16" t="n">
        <f aca="false">INDEX(Products!$E$2:$E$181,MATCH(C6637,Products!$A$2:$A$181,0))</f>
        <v>83.16</v>
      </c>
      <c r="I6637" s="12" t="str">
        <f aca="false">INDEX(Orders!$G$2:$G$3525,MATCH(B6637,Orders!$A$2:$A$3525,0))</f>
        <v>Delivered</v>
      </c>
      <c r="J6637" s="16" t="n">
        <f aca="false">D6637*E6637*(1-F6637/100)</f>
        <v>149</v>
      </c>
      <c r="K6637" s="16" t="n">
        <f aca="false">D6637*H6637</f>
        <v>83.16</v>
      </c>
      <c r="L6637" s="16" t="n">
        <f aca="false">J6637-K6637</f>
        <v>65.84</v>
      </c>
    </row>
    <row r="6638" customFormat="false" ht="15" hidden="false" customHeight="false" outlineLevel="0" collapsed="false">
      <c r="A6638" s="12" t="n">
        <v>6637</v>
      </c>
      <c r="B6638" s="12" t="n">
        <v>3501</v>
      </c>
      <c r="C6638" s="12" t="n">
        <v>40</v>
      </c>
      <c r="D6638" s="12" t="n">
        <v>1</v>
      </c>
      <c r="E6638" s="16" t="n">
        <v>2059</v>
      </c>
      <c r="F6638" s="12" t="n">
        <v>0</v>
      </c>
      <c r="G6638" s="12" t="str">
        <f aca="false">INDEX(Products!$C$2:$C$181,MATCH(C6638,Products!$A$2:$A$181,0))</f>
        <v>Home &amp; Kitchen</v>
      </c>
      <c r="H6638" s="16" t="n">
        <f aca="false">INDEX(Products!$E$2:$E$181,MATCH(C6638,Products!$A$2:$A$181,0))</f>
        <v>1180.16</v>
      </c>
      <c r="I6638" s="12" t="str">
        <f aca="false">INDEX(Orders!$G$2:$G$3525,MATCH(B6638,Orders!$A$2:$A$3525,0))</f>
        <v>Delivered</v>
      </c>
      <c r="J6638" s="16" t="n">
        <f aca="false">D6638*E6638*(1-F6638/100)</f>
        <v>2059</v>
      </c>
      <c r="K6638" s="16" t="n">
        <f aca="false">D6638*H6638</f>
        <v>1180.16</v>
      </c>
      <c r="L6638" s="16" t="n">
        <f aca="false">J6638-K6638</f>
        <v>878.84</v>
      </c>
    </row>
    <row r="6639" customFormat="false" ht="15" hidden="false" customHeight="false" outlineLevel="0" collapsed="false">
      <c r="A6639" s="12" t="n">
        <v>6638</v>
      </c>
      <c r="B6639" s="12" t="n">
        <v>3501</v>
      </c>
      <c r="C6639" s="12" t="n">
        <v>159</v>
      </c>
      <c r="D6639" s="12" t="n">
        <v>1</v>
      </c>
      <c r="E6639" s="16" t="n">
        <v>439</v>
      </c>
      <c r="F6639" s="12" t="n">
        <v>0</v>
      </c>
      <c r="G6639" s="12" t="str">
        <f aca="false">INDEX(Products!$C$2:$C$181,MATCH(C6639,Products!$A$2:$A$181,0))</f>
        <v>Books &amp; Stationery</v>
      </c>
      <c r="H6639" s="16" t="n">
        <f aca="false">INDEX(Products!$E$2:$E$181,MATCH(C6639,Products!$A$2:$A$181,0))</f>
        <v>256.67</v>
      </c>
      <c r="I6639" s="12" t="str">
        <f aca="false">INDEX(Orders!$G$2:$G$3525,MATCH(B6639,Orders!$A$2:$A$3525,0))</f>
        <v>Delivered</v>
      </c>
      <c r="J6639" s="16" t="n">
        <f aca="false">D6639*E6639*(1-F6639/100)</f>
        <v>439</v>
      </c>
      <c r="K6639" s="16" t="n">
        <f aca="false">D6639*H6639</f>
        <v>256.67</v>
      </c>
      <c r="L6639" s="16" t="n">
        <f aca="false">J6639-K6639</f>
        <v>182.33</v>
      </c>
    </row>
    <row r="6640" customFormat="false" ht="15" hidden="false" customHeight="false" outlineLevel="0" collapsed="false">
      <c r="A6640" s="12" t="n">
        <v>6639</v>
      </c>
      <c r="B6640" s="12" t="n">
        <v>3502</v>
      </c>
      <c r="C6640" s="12" t="n">
        <v>106</v>
      </c>
      <c r="D6640" s="12" t="n">
        <v>3</v>
      </c>
      <c r="E6640" s="16" t="n">
        <v>1069</v>
      </c>
      <c r="F6640" s="12" t="n">
        <v>5</v>
      </c>
      <c r="G6640" s="12" t="str">
        <f aca="false">INDEX(Products!$C$2:$C$181,MATCH(C6640,Products!$A$2:$A$181,0))</f>
        <v>Beauty</v>
      </c>
      <c r="H6640" s="16" t="n">
        <f aca="false">INDEX(Products!$E$2:$E$181,MATCH(C6640,Products!$A$2:$A$181,0))</f>
        <v>735.88</v>
      </c>
      <c r="I6640" s="12" t="str">
        <f aca="false">INDEX(Orders!$G$2:$G$3525,MATCH(B6640,Orders!$A$2:$A$3525,0))</f>
        <v>Delivered</v>
      </c>
      <c r="J6640" s="16" t="n">
        <f aca="false">D6640*E6640*(1-F6640/100)</f>
        <v>3046.65</v>
      </c>
      <c r="K6640" s="16" t="n">
        <f aca="false">D6640*H6640</f>
        <v>2207.64</v>
      </c>
      <c r="L6640" s="16" t="n">
        <f aca="false">J6640-K6640</f>
        <v>839.01</v>
      </c>
    </row>
    <row r="6641" customFormat="false" ht="15" hidden="false" customHeight="false" outlineLevel="0" collapsed="false">
      <c r="A6641" s="12" t="n">
        <v>6640</v>
      </c>
      <c r="B6641" s="12" t="n">
        <v>3503</v>
      </c>
      <c r="C6641" s="12" t="n">
        <v>134</v>
      </c>
      <c r="D6641" s="12" t="n">
        <v>1</v>
      </c>
      <c r="E6641" s="16" t="n">
        <v>2869</v>
      </c>
      <c r="F6641" s="12" t="n">
        <v>0</v>
      </c>
      <c r="G6641" s="12" t="str">
        <f aca="false">INDEX(Products!$C$2:$C$181,MATCH(C6641,Products!$A$2:$A$181,0))</f>
        <v>Sports &amp; Fitness</v>
      </c>
      <c r="H6641" s="16" t="n">
        <f aca="false">INDEX(Products!$E$2:$E$181,MATCH(C6641,Products!$A$2:$A$181,0))</f>
        <v>1981.04</v>
      </c>
      <c r="I6641" s="12" t="str">
        <f aca="false">INDEX(Orders!$G$2:$G$3525,MATCH(B6641,Orders!$A$2:$A$3525,0))</f>
        <v>Delivered</v>
      </c>
      <c r="J6641" s="16" t="n">
        <f aca="false">D6641*E6641*(1-F6641/100)</f>
        <v>2869</v>
      </c>
      <c r="K6641" s="16" t="n">
        <f aca="false">D6641*H6641</f>
        <v>1981.04</v>
      </c>
      <c r="L6641" s="16" t="n">
        <f aca="false">J6641-K6641</f>
        <v>887.96</v>
      </c>
    </row>
    <row r="6642" customFormat="false" ht="15" hidden="false" customHeight="false" outlineLevel="0" collapsed="false">
      <c r="A6642" s="12" t="n">
        <v>6641</v>
      </c>
      <c r="B6642" s="12" t="n">
        <v>3504</v>
      </c>
      <c r="C6642" s="12" t="n">
        <v>83</v>
      </c>
      <c r="D6642" s="12" t="n">
        <v>2</v>
      </c>
      <c r="E6642" s="16" t="n">
        <v>549</v>
      </c>
      <c r="F6642" s="12" t="n">
        <v>5</v>
      </c>
      <c r="G6642" s="12" t="str">
        <f aca="false">INDEX(Products!$C$2:$C$181,MATCH(C6642,Products!$A$2:$A$181,0))</f>
        <v>Fashion</v>
      </c>
      <c r="H6642" s="16" t="n">
        <f aca="false">INDEX(Products!$E$2:$E$181,MATCH(C6642,Products!$A$2:$A$181,0))</f>
        <v>393.67</v>
      </c>
      <c r="I6642" s="12" t="str">
        <f aca="false">INDEX(Orders!$G$2:$G$3525,MATCH(B6642,Orders!$A$2:$A$3525,0))</f>
        <v>Delivered</v>
      </c>
      <c r="J6642" s="16" t="n">
        <f aca="false">D6642*E6642*(1-F6642/100)</f>
        <v>1043.1</v>
      </c>
      <c r="K6642" s="16" t="n">
        <f aca="false">D6642*H6642</f>
        <v>787.34</v>
      </c>
      <c r="L6642" s="16" t="n">
        <f aca="false">J6642-K6642</f>
        <v>255.76</v>
      </c>
    </row>
    <row r="6643" customFormat="false" ht="15" hidden="false" customHeight="false" outlineLevel="0" collapsed="false">
      <c r="A6643" s="12" t="n">
        <v>6642</v>
      </c>
      <c r="B6643" s="12" t="n">
        <v>3504</v>
      </c>
      <c r="C6643" s="12" t="n">
        <v>105</v>
      </c>
      <c r="D6643" s="12" t="n">
        <v>1</v>
      </c>
      <c r="E6643" s="16" t="n">
        <v>169</v>
      </c>
      <c r="F6643" s="12" t="n">
        <v>5</v>
      </c>
      <c r="G6643" s="12" t="str">
        <f aca="false">INDEX(Products!$C$2:$C$181,MATCH(C6643,Products!$A$2:$A$181,0))</f>
        <v>Beauty</v>
      </c>
      <c r="H6643" s="16" t="n">
        <f aca="false">INDEX(Products!$E$2:$E$181,MATCH(C6643,Products!$A$2:$A$181,0))</f>
        <v>98.39</v>
      </c>
      <c r="I6643" s="12" t="str">
        <f aca="false">INDEX(Orders!$G$2:$G$3525,MATCH(B6643,Orders!$A$2:$A$3525,0))</f>
        <v>Delivered</v>
      </c>
      <c r="J6643" s="16" t="n">
        <f aca="false">D6643*E6643*(1-F6643/100)</f>
        <v>160.55</v>
      </c>
      <c r="K6643" s="16" t="n">
        <f aca="false">D6643*H6643</f>
        <v>98.39</v>
      </c>
      <c r="L6643" s="16" t="n">
        <f aca="false">J6643-K6643</f>
        <v>62.16</v>
      </c>
    </row>
    <row r="6644" customFormat="false" ht="15" hidden="false" customHeight="false" outlineLevel="0" collapsed="false">
      <c r="A6644" s="12" t="n">
        <v>6643</v>
      </c>
      <c r="B6644" s="12" t="n">
        <v>3504</v>
      </c>
      <c r="C6644" s="12" t="n">
        <v>166</v>
      </c>
      <c r="D6644" s="12" t="n">
        <v>2</v>
      </c>
      <c r="E6644" s="16" t="n">
        <v>389</v>
      </c>
      <c r="F6644" s="12" t="n">
        <v>20</v>
      </c>
      <c r="G6644" s="12" t="str">
        <f aca="false">INDEX(Products!$C$2:$C$181,MATCH(C6644,Products!$A$2:$A$181,0))</f>
        <v>Books &amp; Stationery</v>
      </c>
      <c r="H6644" s="16" t="n">
        <f aca="false">INDEX(Products!$E$2:$E$181,MATCH(C6644,Products!$A$2:$A$181,0))</f>
        <v>272.91</v>
      </c>
      <c r="I6644" s="12" t="str">
        <f aca="false">INDEX(Orders!$G$2:$G$3525,MATCH(B6644,Orders!$A$2:$A$3525,0))</f>
        <v>Delivered</v>
      </c>
      <c r="J6644" s="16" t="n">
        <f aca="false">D6644*E6644*(1-F6644/100)</f>
        <v>622.4</v>
      </c>
      <c r="K6644" s="16" t="n">
        <f aca="false">D6644*H6644</f>
        <v>545.82</v>
      </c>
      <c r="L6644" s="16" t="n">
        <f aca="false">J6644-K6644</f>
        <v>76.58</v>
      </c>
    </row>
    <row r="6645" customFormat="false" ht="15" hidden="false" customHeight="false" outlineLevel="0" collapsed="false">
      <c r="A6645" s="12" t="n">
        <v>6644</v>
      </c>
      <c r="B6645" s="12" t="n">
        <v>3505</v>
      </c>
      <c r="C6645" s="12" t="n">
        <v>87</v>
      </c>
      <c r="D6645" s="12" t="n">
        <v>1</v>
      </c>
      <c r="E6645" s="16" t="n">
        <v>1689</v>
      </c>
      <c r="F6645" s="12" t="n">
        <v>0</v>
      </c>
      <c r="G6645" s="12" t="str">
        <f aca="false">INDEX(Products!$C$2:$C$181,MATCH(C6645,Products!$A$2:$A$181,0))</f>
        <v>Fashion</v>
      </c>
      <c r="H6645" s="16" t="n">
        <f aca="false">INDEX(Products!$E$2:$E$181,MATCH(C6645,Products!$A$2:$A$181,0))</f>
        <v>1005.46</v>
      </c>
      <c r="I6645" s="12" t="str">
        <f aca="false">INDEX(Orders!$G$2:$G$3525,MATCH(B6645,Orders!$A$2:$A$3525,0))</f>
        <v>Delivered</v>
      </c>
      <c r="J6645" s="16" t="n">
        <f aca="false">D6645*E6645*(1-F6645/100)</f>
        <v>1689</v>
      </c>
      <c r="K6645" s="16" t="n">
        <f aca="false">D6645*H6645</f>
        <v>1005.46</v>
      </c>
      <c r="L6645" s="16" t="n">
        <f aca="false">J6645-K6645</f>
        <v>683.54</v>
      </c>
    </row>
    <row r="6646" customFormat="false" ht="15" hidden="false" customHeight="false" outlineLevel="0" collapsed="false">
      <c r="A6646" s="12" t="n">
        <v>6645</v>
      </c>
      <c r="B6646" s="12" t="n">
        <v>3505</v>
      </c>
      <c r="C6646" s="12" t="n">
        <v>14</v>
      </c>
      <c r="D6646" s="12" t="n">
        <v>1</v>
      </c>
      <c r="E6646" s="16" t="n">
        <v>1849</v>
      </c>
      <c r="F6646" s="12" t="n">
        <v>5</v>
      </c>
      <c r="G6646" s="12" t="str">
        <f aca="false">INDEX(Products!$C$2:$C$181,MATCH(C6646,Products!$A$2:$A$181,0))</f>
        <v>Electronics</v>
      </c>
      <c r="H6646" s="16" t="n">
        <f aca="false">INDEX(Products!$E$2:$E$181,MATCH(C6646,Products!$A$2:$A$181,0))</f>
        <v>1207.11</v>
      </c>
      <c r="I6646" s="12" t="str">
        <f aca="false">INDEX(Orders!$G$2:$G$3525,MATCH(B6646,Orders!$A$2:$A$3525,0))</f>
        <v>Delivered</v>
      </c>
      <c r="J6646" s="16" t="n">
        <f aca="false">D6646*E6646*(1-F6646/100)</f>
        <v>1756.55</v>
      </c>
      <c r="K6646" s="16" t="n">
        <f aca="false">D6646*H6646</f>
        <v>1207.11</v>
      </c>
      <c r="L6646" s="16" t="n">
        <f aca="false">J6646-K6646</f>
        <v>549.44</v>
      </c>
    </row>
    <row r="6647" customFormat="false" ht="15" hidden="false" customHeight="false" outlineLevel="0" collapsed="false">
      <c r="A6647" s="12" t="n">
        <v>6646</v>
      </c>
      <c r="B6647" s="12" t="n">
        <v>3505</v>
      </c>
      <c r="C6647" s="12" t="n">
        <v>62</v>
      </c>
      <c r="D6647" s="12" t="n">
        <v>2</v>
      </c>
      <c r="E6647" s="16" t="n">
        <v>1169</v>
      </c>
      <c r="F6647" s="12" t="n">
        <v>0</v>
      </c>
      <c r="G6647" s="12" t="str">
        <f aca="false">INDEX(Products!$C$2:$C$181,MATCH(C6647,Products!$A$2:$A$181,0))</f>
        <v>Fashion</v>
      </c>
      <c r="H6647" s="16" t="n">
        <f aca="false">INDEX(Products!$E$2:$E$181,MATCH(C6647,Products!$A$2:$A$181,0))</f>
        <v>668.68</v>
      </c>
      <c r="I6647" s="12" t="str">
        <f aca="false">INDEX(Orders!$G$2:$G$3525,MATCH(B6647,Orders!$A$2:$A$3525,0))</f>
        <v>Delivered</v>
      </c>
      <c r="J6647" s="16" t="n">
        <f aca="false">D6647*E6647*(1-F6647/100)</f>
        <v>2338</v>
      </c>
      <c r="K6647" s="16" t="n">
        <f aca="false">D6647*H6647</f>
        <v>1337.36</v>
      </c>
      <c r="L6647" s="16" t="n">
        <f aca="false">J6647-K6647</f>
        <v>1000.64</v>
      </c>
    </row>
    <row r="6648" customFormat="false" ht="15" hidden="false" customHeight="false" outlineLevel="0" collapsed="false">
      <c r="A6648" s="12" t="n">
        <v>6647</v>
      </c>
      <c r="B6648" s="12" t="n">
        <v>3505</v>
      </c>
      <c r="C6648" s="12" t="n">
        <v>10</v>
      </c>
      <c r="D6648" s="12" t="n">
        <v>1</v>
      </c>
      <c r="E6648" s="16" t="n">
        <v>3059</v>
      </c>
      <c r="F6648" s="12" t="n">
        <v>20</v>
      </c>
      <c r="G6648" s="12" t="str">
        <f aca="false">INDEX(Products!$C$2:$C$181,MATCH(C6648,Products!$A$2:$A$181,0))</f>
        <v>Electronics</v>
      </c>
      <c r="H6648" s="16" t="n">
        <f aca="false">INDEX(Products!$E$2:$E$181,MATCH(C6648,Products!$A$2:$A$181,0))</f>
        <v>1860.62</v>
      </c>
      <c r="I6648" s="12" t="str">
        <f aca="false">INDEX(Orders!$G$2:$G$3525,MATCH(B6648,Orders!$A$2:$A$3525,0))</f>
        <v>Delivered</v>
      </c>
      <c r="J6648" s="16" t="n">
        <f aca="false">D6648*E6648*(1-F6648/100)</f>
        <v>2447.2</v>
      </c>
      <c r="K6648" s="16" t="n">
        <f aca="false">D6648*H6648</f>
        <v>1860.62</v>
      </c>
      <c r="L6648" s="16" t="n">
        <f aca="false">J6648-K6648</f>
        <v>586.58</v>
      </c>
    </row>
    <row r="6649" customFormat="false" ht="15" hidden="false" customHeight="false" outlineLevel="0" collapsed="false">
      <c r="A6649" s="12" t="n">
        <v>6648</v>
      </c>
      <c r="B6649" s="12" t="n">
        <v>3506</v>
      </c>
      <c r="C6649" s="12" t="n">
        <v>37</v>
      </c>
      <c r="D6649" s="12" t="n">
        <v>1</v>
      </c>
      <c r="E6649" s="16" t="n">
        <v>439</v>
      </c>
      <c r="F6649" s="12" t="n">
        <v>0</v>
      </c>
      <c r="G6649" s="12" t="str">
        <f aca="false">INDEX(Products!$C$2:$C$181,MATCH(C6649,Products!$A$2:$A$181,0))</f>
        <v>Home &amp; Kitchen</v>
      </c>
      <c r="H6649" s="16" t="n">
        <f aca="false">INDEX(Products!$E$2:$E$181,MATCH(C6649,Products!$A$2:$A$181,0))</f>
        <v>313.05</v>
      </c>
      <c r="I6649" s="12" t="str">
        <f aca="false">INDEX(Orders!$G$2:$G$3525,MATCH(B6649,Orders!$A$2:$A$3525,0))</f>
        <v>Delivered</v>
      </c>
      <c r="J6649" s="16" t="n">
        <f aca="false">D6649*E6649*(1-F6649/100)</f>
        <v>439</v>
      </c>
      <c r="K6649" s="16" t="n">
        <f aca="false">D6649*H6649</f>
        <v>313.05</v>
      </c>
      <c r="L6649" s="16" t="n">
        <f aca="false">J6649-K6649</f>
        <v>125.95</v>
      </c>
    </row>
    <row r="6650" customFormat="false" ht="15" hidden="false" customHeight="false" outlineLevel="0" collapsed="false">
      <c r="A6650" s="12" t="n">
        <v>6649</v>
      </c>
      <c r="B6650" s="12" t="n">
        <v>3506</v>
      </c>
      <c r="C6650" s="12" t="n">
        <v>98</v>
      </c>
      <c r="D6650" s="12" t="n">
        <v>1</v>
      </c>
      <c r="E6650" s="16" t="n">
        <v>719</v>
      </c>
      <c r="F6650" s="12" t="n">
        <v>0</v>
      </c>
      <c r="G6650" s="12" t="str">
        <f aca="false">INDEX(Products!$C$2:$C$181,MATCH(C6650,Products!$A$2:$A$181,0))</f>
        <v>Beauty</v>
      </c>
      <c r="H6650" s="16" t="n">
        <f aca="false">INDEX(Products!$E$2:$E$181,MATCH(C6650,Products!$A$2:$A$181,0))</f>
        <v>445.67</v>
      </c>
      <c r="I6650" s="12" t="str">
        <f aca="false">INDEX(Orders!$G$2:$G$3525,MATCH(B6650,Orders!$A$2:$A$3525,0))</f>
        <v>Delivered</v>
      </c>
      <c r="J6650" s="16" t="n">
        <f aca="false">D6650*E6650*(1-F6650/100)</f>
        <v>719</v>
      </c>
      <c r="K6650" s="16" t="n">
        <f aca="false">D6650*H6650</f>
        <v>445.67</v>
      </c>
      <c r="L6650" s="16" t="n">
        <f aca="false">J6650-K6650</f>
        <v>273.33</v>
      </c>
    </row>
    <row r="6651" customFormat="false" ht="15" hidden="false" customHeight="false" outlineLevel="0" collapsed="false">
      <c r="A6651" s="12" t="n">
        <v>6650</v>
      </c>
      <c r="B6651" s="12" t="n">
        <v>3507</v>
      </c>
      <c r="C6651" s="12" t="n">
        <v>69</v>
      </c>
      <c r="D6651" s="12" t="n">
        <v>1</v>
      </c>
      <c r="E6651" s="16" t="n">
        <v>1709</v>
      </c>
      <c r="F6651" s="12" t="n">
        <v>20</v>
      </c>
      <c r="G6651" s="12" t="str">
        <f aca="false">INDEX(Products!$C$2:$C$181,MATCH(C6651,Products!$A$2:$A$181,0))</f>
        <v>Fashion</v>
      </c>
      <c r="H6651" s="16" t="n">
        <f aca="false">INDEX(Products!$E$2:$E$181,MATCH(C6651,Products!$A$2:$A$181,0))</f>
        <v>1180.24</v>
      </c>
      <c r="I6651" s="12" t="str">
        <f aca="false">INDEX(Orders!$G$2:$G$3525,MATCH(B6651,Orders!$A$2:$A$3525,0))</f>
        <v>Delivered</v>
      </c>
      <c r="J6651" s="16" t="n">
        <f aca="false">D6651*E6651*(1-F6651/100)</f>
        <v>1367.2</v>
      </c>
      <c r="K6651" s="16" t="n">
        <f aca="false">D6651*H6651</f>
        <v>1180.24</v>
      </c>
      <c r="L6651" s="16" t="n">
        <f aca="false">J6651-K6651</f>
        <v>186.96</v>
      </c>
    </row>
    <row r="6652" customFormat="false" ht="15" hidden="false" customHeight="false" outlineLevel="0" collapsed="false">
      <c r="A6652" s="12" t="n">
        <v>6651</v>
      </c>
      <c r="B6652" s="12" t="n">
        <v>3508</v>
      </c>
      <c r="C6652" s="12" t="n">
        <v>144</v>
      </c>
      <c r="D6652" s="12" t="n">
        <v>1</v>
      </c>
      <c r="E6652" s="16" t="n">
        <v>2009</v>
      </c>
      <c r="F6652" s="12" t="n">
        <v>0</v>
      </c>
      <c r="G6652" s="12" t="str">
        <f aca="false">INDEX(Products!$C$2:$C$181,MATCH(C6652,Products!$A$2:$A$181,0))</f>
        <v>Sports &amp; Fitness</v>
      </c>
      <c r="H6652" s="16" t="n">
        <f aca="false">INDEX(Products!$E$2:$E$181,MATCH(C6652,Products!$A$2:$A$181,0))</f>
        <v>1322.98</v>
      </c>
      <c r="I6652" s="12" t="str">
        <f aca="false">INDEX(Orders!$G$2:$G$3525,MATCH(B6652,Orders!$A$2:$A$3525,0))</f>
        <v>Delivered</v>
      </c>
      <c r="J6652" s="16" t="n">
        <f aca="false">D6652*E6652*(1-F6652/100)</f>
        <v>2009</v>
      </c>
      <c r="K6652" s="16" t="n">
        <f aca="false">D6652*H6652</f>
        <v>1322.98</v>
      </c>
      <c r="L6652" s="16" t="n">
        <f aca="false">J6652-K6652</f>
        <v>686.02</v>
      </c>
    </row>
    <row r="6653" customFormat="false" ht="15" hidden="false" customHeight="false" outlineLevel="0" collapsed="false">
      <c r="A6653" s="12" t="n">
        <v>6652</v>
      </c>
      <c r="B6653" s="12" t="n">
        <v>3508</v>
      </c>
      <c r="C6653" s="12" t="n">
        <v>12</v>
      </c>
      <c r="D6653" s="12" t="n">
        <v>1</v>
      </c>
      <c r="E6653" s="16" t="n">
        <v>2329</v>
      </c>
      <c r="F6653" s="12" t="n">
        <v>10</v>
      </c>
      <c r="G6653" s="12" t="str">
        <f aca="false">INDEX(Products!$C$2:$C$181,MATCH(C6653,Products!$A$2:$A$181,0))</f>
        <v>Electronics</v>
      </c>
      <c r="H6653" s="16" t="n">
        <f aca="false">INDEX(Products!$E$2:$E$181,MATCH(C6653,Products!$A$2:$A$181,0))</f>
        <v>1451.6</v>
      </c>
      <c r="I6653" s="12" t="str">
        <f aca="false">INDEX(Orders!$G$2:$G$3525,MATCH(B6653,Orders!$A$2:$A$3525,0))</f>
        <v>Delivered</v>
      </c>
      <c r="J6653" s="16" t="n">
        <f aca="false">D6653*E6653*(1-F6653/100)</f>
        <v>2096.1</v>
      </c>
      <c r="K6653" s="16" t="n">
        <f aca="false">D6653*H6653</f>
        <v>1451.6</v>
      </c>
      <c r="L6653" s="16" t="n">
        <f aca="false">J6653-K6653</f>
        <v>644.5</v>
      </c>
    </row>
    <row r="6654" customFormat="false" ht="15" hidden="false" customHeight="false" outlineLevel="0" collapsed="false">
      <c r="A6654" s="12" t="n">
        <v>6653</v>
      </c>
      <c r="B6654" s="12" t="n">
        <v>3508</v>
      </c>
      <c r="C6654" s="12" t="n">
        <v>136</v>
      </c>
      <c r="D6654" s="12" t="n">
        <v>2</v>
      </c>
      <c r="E6654" s="16" t="n">
        <v>3299</v>
      </c>
      <c r="F6654" s="12" t="n">
        <v>5</v>
      </c>
      <c r="G6654" s="12" t="str">
        <f aca="false">INDEX(Products!$C$2:$C$181,MATCH(C6654,Products!$A$2:$A$181,0))</f>
        <v>Sports &amp; Fitness</v>
      </c>
      <c r="H6654" s="16" t="n">
        <f aca="false">INDEX(Products!$E$2:$E$181,MATCH(C6654,Products!$A$2:$A$181,0))</f>
        <v>2348.96</v>
      </c>
      <c r="I6654" s="12" t="str">
        <f aca="false">INDEX(Orders!$G$2:$G$3525,MATCH(B6654,Orders!$A$2:$A$3525,0))</f>
        <v>Delivered</v>
      </c>
      <c r="J6654" s="16" t="n">
        <f aca="false">D6654*E6654*(1-F6654/100)</f>
        <v>6268.1</v>
      </c>
      <c r="K6654" s="16" t="n">
        <f aca="false">D6654*H6654</f>
        <v>4697.92</v>
      </c>
      <c r="L6654" s="16" t="n">
        <f aca="false">J6654-K6654</f>
        <v>1570.18</v>
      </c>
    </row>
    <row r="6655" customFormat="false" ht="15" hidden="false" customHeight="false" outlineLevel="0" collapsed="false">
      <c r="A6655" s="12" t="n">
        <v>6654</v>
      </c>
      <c r="B6655" s="12" t="n">
        <v>3509</v>
      </c>
      <c r="C6655" s="12" t="n">
        <v>75</v>
      </c>
      <c r="D6655" s="12" t="n">
        <v>1</v>
      </c>
      <c r="E6655" s="16" t="n">
        <v>449</v>
      </c>
      <c r="F6655" s="12" t="n">
        <v>15</v>
      </c>
      <c r="G6655" s="12" t="str">
        <f aca="false">INDEX(Products!$C$2:$C$181,MATCH(C6655,Products!$A$2:$A$181,0))</f>
        <v>Fashion</v>
      </c>
      <c r="H6655" s="16" t="n">
        <f aca="false">INDEX(Products!$E$2:$E$181,MATCH(C6655,Products!$A$2:$A$181,0))</f>
        <v>271.97</v>
      </c>
      <c r="I6655" s="12" t="str">
        <f aca="false">INDEX(Orders!$G$2:$G$3525,MATCH(B6655,Orders!$A$2:$A$3525,0))</f>
        <v>Delivered</v>
      </c>
      <c r="J6655" s="16" t="n">
        <f aca="false">D6655*E6655*(1-F6655/100)</f>
        <v>381.65</v>
      </c>
      <c r="K6655" s="16" t="n">
        <f aca="false">D6655*H6655</f>
        <v>271.97</v>
      </c>
      <c r="L6655" s="16" t="n">
        <f aca="false">J6655-K6655</f>
        <v>109.68</v>
      </c>
    </row>
    <row r="6656" customFormat="false" ht="15" hidden="false" customHeight="false" outlineLevel="0" collapsed="false">
      <c r="A6656" s="12" t="n">
        <v>6655</v>
      </c>
      <c r="B6656" s="12" t="n">
        <v>3510</v>
      </c>
      <c r="C6656" s="12" t="n">
        <v>108</v>
      </c>
      <c r="D6656" s="12" t="n">
        <v>1</v>
      </c>
      <c r="E6656" s="16" t="n">
        <v>1339</v>
      </c>
      <c r="F6656" s="12" t="n">
        <v>20</v>
      </c>
      <c r="G6656" s="12" t="str">
        <f aca="false">INDEX(Products!$C$2:$C$181,MATCH(C6656,Products!$A$2:$A$181,0))</f>
        <v>Beauty</v>
      </c>
      <c r="H6656" s="16" t="n">
        <f aca="false">INDEX(Products!$E$2:$E$181,MATCH(C6656,Products!$A$2:$A$181,0))</f>
        <v>799.99</v>
      </c>
      <c r="I6656" s="12" t="str">
        <f aca="false">INDEX(Orders!$G$2:$G$3525,MATCH(B6656,Orders!$A$2:$A$3525,0))</f>
        <v>Delivered</v>
      </c>
      <c r="J6656" s="16" t="n">
        <f aca="false">D6656*E6656*(1-F6656/100)</f>
        <v>1071.2</v>
      </c>
      <c r="K6656" s="16" t="n">
        <f aca="false">D6656*H6656</f>
        <v>799.99</v>
      </c>
      <c r="L6656" s="16" t="n">
        <f aca="false">J6656-K6656</f>
        <v>271.21</v>
      </c>
    </row>
    <row r="6657" customFormat="false" ht="15" hidden="false" customHeight="false" outlineLevel="0" collapsed="false">
      <c r="A6657" s="12" t="n">
        <v>6656</v>
      </c>
      <c r="B6657" s="12" t="n">
        <v>3511</v>
      </c>
      <c r="C6657" s="12" t="n">
        <v>160</v>
      </c>
      <c r="D6657" s="12" t="n">
        <v>1</v>
      </c>
      <c r="E6657" s="16" t="n">
        <v>229</v>
      </c>
      <c r="F6657" s="12" t="n">
        <v>0</v>
      </c>
      <c r="G6657" s="12" t="str">
        <f aca="false">INDEX(Products!$C$2:$C$181,MATCH(C6657,Products!$A$2:$A$181,0))</f>
        <v>Books &amp; Stationery</v>
      </c>
      <c r="H6657" s="16" t="n">
        <f aca="false">INDEX(Products!$E$2:$E$181,MATCH(C6657,Products!$A$2:$A$181,0))</f>
        <v>137.41</v>
      </c>
      <c r="I6657" s="12" t="str">
        <f aca="false">INDEX(Orders!$G$2:$G$3525,MATCH(B6657,Orders!$A$2:$A$3525,0))</f>
        <v>Delivered</v>
      </c>
      <c r="J6657" s="16" t="n">
        <f aca="false">D6657*E6657*(1-F6657/100)</f>
        <v>229</v>
      </c>
      <c r="K6657" s="16" t="n">
        <f aca="false">D6657*H6657</f>
        <v>137.41</v>
      </c>
      <c r="L6657" s="16" t="n">
        <f aca="false">J6657-K6657</f>
        <v>91.59</v>
      </c>
    </row>
    <row r="6658" customFormat="false" ht="15" hidden="false" customHeight="false" outlineLevel="0" collapsed="false">
      <c r="A6658" s="12" t="n">
        <v>6657</v>
      </c>
      <c r="B6658" s="12" t="n">
        <v>3511</v>
      </c>
      <c r="C6658" s="12" t="n">
        <v>162</v>
      </c>
      <c r="D6658" s="12" t="n">
        <v>1</v>
      </c>
      <c r="E6658" s="16" t="n">
        <v>639</v>
      </c>
      <c r="F6658" s="12" t="n">
        <v>0</v>
      </c>
      <c r="G6658" s="12" t="str">
        <f aca="false">INDEX(Products!$C$2:$C$181,MATCH(C6658,Products!$A$2:$A$181,0))</f>
        <v>Books &amp; Stationery</v>
      </c>
      <c r="H6658" s="16" t="n">
        <f aca="false">INDEX(Products!$E$2:$E$181,MATCH(C6658,Products!$A$2:$A$181,0))</f>
        <v>387.23</v>
      </c>
      <c r="I6658" s="12" t="str">
        <f aca="false">INDEX(Orders!$G$2:$G$3525,MATCH(B6658,Orders!$A$2:$A$3525,0))</f>
        <v>Delivered</v>
      </c>
      <c r="J6658" s="16" t="n">
        <f aca="false">D6658*E6658*(1-F6658/100)</f>
        <v>639</v>
      </c>
      <c r="K6658" s="16" t="n">
        <f aca="false">D6658*H6658</f>
        <v>387.23</v>
      </c>
      <c r="L6658" s="16" t="n">
        <f aca="false">J6658-K6658</f>
        <v>251.77</v>
      </c>
    </row>
    <row r="6659" customFormat="false" ht="15" hidden="false" customHeight="false" outlineLevel="0" collapsed="false">
      <c r="A6659" s="12" t="n">
        <v>6658</v>
      </c>
      <c r="B6659" s="12" t="n">
        <v>3512</v>
      </c>
      <c r="C6659" s="12" t="n">
        <v>70</v>
      </c>
      <c r="D6659" s="12" t="n">
        <v>1</v>
      </c>
      <c r="E6659" s="16" t="n">
        <v>1289</v>
      </c>
      <c r="F6659" s="12" t="n">
        <v>0</v>
      </c>
      <c r="G6659" s="12" t="str">
        <f aca="false">INDEX(Products!$C$2:$C$181,MATCH(C6659,Products!$A$2:$A$181,0))</f>
        <v>Fashion</v>
      </c>
      <c r="H6659" s="16" t="n">
        <f aca="false">INDEX(Products!$E$2:$E$181,MATCH(C6659,Products!$A$2:$A$181,0))</f>
        <v>959.48</v>
      </c>
      <c r="I6659" s="12" t="str">
        <f aca="false">INDEX(Orders!$G$2:$G$3525,MATCH(B6659,Orders!$A$2:$A$3525,0))</f>
        <v>Returned</v>
      </c>
      <c r="J6659" s="16" t="n">
        <f aca="false">D6659*E6659*(1-F6659/100)</f>
        <v>1289</v>
      </c>
      <c r="K6659" s="16" t="n">
        <f aca="false">D6659*H6659</f>
        <v>959.48</v>
      </c>
      <c r="L6659" s="16" t="n">
        <f aca="false">J6659-K6659</f>
        <v>329.52</v>
      </c>
    </row>
    <row r="6660" customFormat="false" ht="15" hidden="false" customHeight="false" outlineLevel="0" collapsed="false">
      <c r="A6660" s="12" t="n">
        <v>6659</v>
      </c>
      <c r="B6660" s="12" t="n">
        <v>3512</v>
      </c>
      <c r="C6660" s="12" t="n">
        <v>117</v>
      </c>
      <c r="D6660" s="12" t="n">
        <v>1</v>
      </c>
      <c r="E6660" s="16" t="n">
        <v>1109</v>
      </c>
      <c r="F6660" s="12" t="n">
        <v>0</v>
      </c>
      <c r="G6660" s="12" t="str">
        <f aca="false">INDEX(Products!$C$2:$C$181,MATCH(C6660,Products!$A$2:$A$181,0))</f>
        <v>Beauty</v>
      </c>
      <c r="H6660" s="16" t="n">
        <f aca="false">INDEX(Products!$E$2:$E$181,MATCH(C6660,Products!$A$2:$A$181,0))</f>
        <v>719.19</v>
      </c>
      <c r="I6660" s="12" t="str">
        <f aca="false">INDEX(Orders!$G$2:$G$3525,MATCH(B6660,Orders!$A$2:$A$3525,0))</f>
        <v>Returned</v>
      </c>
      <c r="J6660" s="16" t="n">
        <f aca="false">D6660*E6660*(1-F6660/100)</f>
        <v>1109</v>
      </c>
      <c r="K6660" s="16" t="n">
        <f aca="false">D6660*H6660</f>
        <v>719.19</v>
      </c>
      <c r="L6660" s="16" t="n">
        <f aca="false">J6660-K6660</f>
        <v>389.81</v>
      </c>
    </row>
    <row r="6661" customFormat="false" ht="15" hidden="false" customHeight="false" outlineLevel="0" collapsed="false">
      <c r="A6661" s="12" t="n">
        <v>6660</v>
      </c>
      <c r="B6661" s="12" t="n">
        <v>3512</v>
      </c>
      <c r="C6661" s="12" t="n">
        <v>45</v>
      </c>
      <c r="D6661" s="12" t="n">
        <v>1</v>
      </c>
      <c r="E6661" s="16" t="n">
        <v>4489</v>
      </c>
      <c r="F6661" s="12" t="n">
        <v>0</v>
      </c>
      <c r="G6661" s="12" t="str">
        <f aca="false">INDEX(Products!$C$2:$C$181,MATCH(C6661,Products!$A$2:$A$181,0))</f>
        <v>Home &amp; Kitchen</v>
      </c>
      <c r="H6661" s="16" t="n">
        <f aca="false">INDEX(Products!$E$2:$E$181,MATCH(C6661,Products!$A$2:$A$181,0))</f>
        <v>2892.9</v>
      </c>
      <c r="I6661" s="12" t="str">
        <f aca="false">INDEX(Orders!$G$2:$G$3525,MATCH(B6661,Orders!$A$2:$A$3525,0))</f>
        <v>Returned</v>
      </c>
      <c r="J6661" s="16" t="n">
        <f aca="false">D6661*E6661*(1-F6661/100)</f>
        <v>4489</v>
      </c>
      <c r="K6661" s="16" t="n">
        <f aca="false">D6661*H6661</f>
        <v>2892.9</v>
      </c>
      <c r="L6661" s="16" t="n">
        <f aca="false">J6661-K6661</f>
        <v>1596.1</v>
      </c>
    </row>
    <row r="6662" customFormat="false" ht="15" hidden="false" customHeight="false" outlineLevel="0" collapsed="false">
      <c r="A6662" s="12" t="n">
        <v>6661</v>
      </c>
      <c r="B6662" s="12" t="n">
        <v>3513</v>
      </c>
      <c r="C6662" s="12" t="n">
        <v>4</v>
      </c>
      <c r="D6662" s="12" t="n">
        <v>1</v>
      </c>
      <c r="E6662" s="16" t="n">
        <v>1109</v>
      </c>
      <c r="F6662" s="12" t="n">
        <v>10</v>
      </c>
      <c r="G6662" s="12" t="str">
        <f aca="false">INDEX(Products!$C$2:$C$181,MATCH(C6662,Products!$A$2:$A$181,0))</f>
        <v>Electronics</v>
      </c>
      <c r="H6662" s="16" t="n">
        <f aca="false">INDEX(Products!$E$2:$E$181,MATCH(C6662,Products!$A$2:$A$181,0))</f>
        <v>802.07</v>
      </c>
      <c r="I6662" s="12" t="str">
        <f aca="false">INDEX(Orders!$G$2:$G$3525,MATCH(B6662,Orders!$A$2:$A$3525,0))</f>
        <v>Delivered</v>
      </c>
      <c r="J6662" s="16" t="n">
        <f aca="false">D6662*E6662*(1-F6662/100)</f>
        <v>998.1</v>
      </c>
      <c r="K6662" s="16" t="n">
        <f aca="false">D6662*H6662</f>
        <v>802.07</v>
      </c>
      <c r="L6662" s="16" t="n">
        <f aca="false">J6662-K6662</f>
        <v>196.03</v>
      </c>
    </row>
    <row r="6663" customFormat="false" ht="15" hidden="false" customHeight="false" outlineLevel="0" collapsed="false">
      <c r="A6663" s="12" t="n">
        <v>6662</v>
      </c>
      <c r="B6663" s="12" t="n">
        <v>3514</v>
      </c>
      <c r="C6663" s="12" t="n">
        <v>12</v>
      </c>
      <c r="D6663" s="12" t="n">
        <v>1</v>
      </c>
      <c r="E6663" s="16" t="n">
        <v>2329</v>
      </c>
      <c r="F6663" s="12" t="n">
        <v>0</v>
      </c>
      <c r="G6663" s="12" t="str">
        <f aca="false">INDEX(Products!$C$2:$C$181,MATCH(C6663,Products!$A$2:$A$181,0))</f>
        <v>Electronics</v>
      </c>
      <c r="H6663" s="16" t="n">
        <f aca="false">INDEX(Products!$E$2:$E$181,MATCH(C6663,Products!$A$2:$A$181,0))</f>
        <v>1451.6</v>
      </c>
      <c r="I6663" s="12" t="str">
        <f aca="false">INDEX(Orders!$G$2:$G$3525,MATCH(B6663,Orders!$A$2:$A$3525,0))</f>
        <v>Delivered</v>
      </c>
      <c r="J6663" s="16" t="n">
        <f aca="false">D6663*E6663*(1-F6663/100)</f>
        <v>2329</v>
      </c>
      <c r="K6663" s="16" t="n">
        <f aca="false">D6663*H6663</f>
        <v>1451.6</v>
      </c>
      <c r="L6663" s="16" t="n">
        <f aca="false">J6663-K6663</f>
        <v>877.4</v>
      </c>
    </row>
    <row r="6664" customFormat="false" ht="15" hidden="false" customHeight="false" outlineLevel="0" collapsed="false">
      <c r="A6664" s="12" t="n">
        <v>6663</v>
      </c>
      <c r="B6664" s="12" t="n">
        <v>3515</v>
      </c>
      <c r="C6664" s="12" t="n">
        <v>160</v>
      </c>
      <c r="D6664" s="12" t="n">
        <v>1</v>
      </c>
      <c r="E6664" s="16" t="n">
        <v>229</v>
      </c>
      <c r="F6664" s="12" t="n">
        <v>10</v>
      </c>
      <c r="G6664" s="12" t="str">
        <f aca="false">INDEX(Products!$C$2:$C$181,MATCH(C6664,Products!$A$2:$A$181,0))</f>
        <v>Books &amp; Stationery</v>
      </c>
      <c r="H6664" s="16" t="n">
        <f aca="false">INDEX(Products!$E$2:$E$181,MATCH(C6664,Products!$A$2:$A$181,0))</f>
        <v>137.41</v>
      </c>
      <c r="I6664" s="12" t="str">
        <f aca="false">INDEX(Orders!$G$2:$G$3525,MATCH(B6664,Orders!$A$2:$A$3525,0))</f>
        <v>Cancelled</v>
      </c>
      <c r="J6664" s="16" t="n">
        <f aca="false">D6664*E6664*(1-F6664/100)</f>
        <v>206.1</v>
      </c>
      <c r="K6664" s="16" t="n">
        <f aca="false">D6664*H6664</f>
        <v>137.41</v>
      </c>
      <c r="L6664" s="16" t="n">
        <f aca="false">J6664-K6664</f>
        <v>68.69</v>
      </c>
    </row>
    <row r="6665" customFormat="false" ht="15" hidden="false" customHeight="false" outlineLevel="0" collapsed="false">
      <c r="A6665" s="12" t="n">
        <v>6664</v>
      </c>
      <c r="B6665" s="12" t="n">
        <v>3515</v>
      </c>
      <c r="C6665" s="12" t="n">
        <v>150</v>
      </c>
      <c r="D6665" s="12" t="n">
        <v>1</v>
      </c>
      <c r="E6665" s="16" t="n">
        <v>2599</v>
      </c>
      <c r="F6665" s="12" t="n">
        <v>0</v>
      </c>
      <c r="G6665" s="12" t="str">
        <f aca="false">INDEX(Products!$C$2:$C$181,MATCH(C6665,Products!$A$2:$A$181,0))</f>
        <v>Sports &amp; Fitness</v>
      </c>
      <c r="H6665" s="16" t="n">
        <f aca="false">INDEX(Products!$E$2:$E$181,MATCH(C6665,Products!$A$2:$A$181,0))</f>
        <v>1473.81</v>
      </c>
      <c r="I6665" s="12" t="str">
        <f aca="false">INDEX(Orders!$G$2:$G$3525,MATCH(B6665,Orders!$A$2:$A$3525,0))</f>
        <v>Cancelled</v>
      </c>
      <c r="J6665" s="16" t="n">
        <f aca="false">D6665*E6665*(1-F6665/100)</f>
        <v>2599</v>
      </c>
      <c r="K6665" s="16" t="n">
        <f aca="false">D6665*H6665</f>
        <v>1473.81</v>
      </c>
      <c r="L6665" s="16" t="n">
        <f aca="false">J6665-K6665</f>
        <v>1125.19</v>
      </c>
    </row>
    <row r="6666" customFormat="false" ht="15" hidden="false" customHeight="false" outlineLevel="0" collapsed="false">
      <c r="A6666" s="12" t="n">
        <v>6665</v>
      </c>
      <c r="B6666" s="12" t="n">
        <v>3515</v>
      </c>
      <c r="C6666" s="12" t="n">
        <v>126</v>
      </c>
      <c r="D6666" s="12" t="n">
        <v>1</v>
      </c>
      <c r="E6666" s="16" t="n">
        <v>1359</v>
      </c>
      <c r="F6666" s="12" t="n">
        <v>0</v>
      </c>
      <c r="G6666" s="12" t="str">
        <f aca="false">INDEX(Products!$C$2:$C$181,MATCH(C6666,Products!$A$2:$A$181,0))</f>
        <v>Sports &amp; Fitness</v>
      </c>
      <c r="H6666" s="16" t="n">
        <f aca="false">INDEX(Products!$E$2:$E$181,MATCH(C6666,Products!$A$2:$A$181,0))</f>
        <v>852.12</v>
      </c>
      <c r="I6666" s="12" t="str">
        <f aca="false">INDEX(Orders!$G$2:$G$3525,MATCH(B6666,Orders!$A$2:$A$3525,0))</f>
        <v>Cancelled</v>
      </c>
      <c r="J6666" s="16" t="n">
        <f aca="false">D6666*E6666*(1-F6666/100)</f>
        <v>1359</v>
      </c>
      <c r="K6666" s="16" t="n">
        <f aca="false">D6666*H6666</f>
        <v>852.12</v>
      </c>
      <c r="L6666" s="16" t="n">
        <f aca="false">J6666-K6666</f>
        <v>506.88</v>
      </c>
    </row>
    <row r="6667" customFormat="false" ht="15" hidden="false" customHeight="false" outlineLevel="0" collapsed="false">
      <c r="A6667" s="12" t="n">
        <v>6666</v>
      </c>
      <c r="B6667" s="12" t="n">
        <v>3515</v>
      </c>
      <c r="C6667" s="12" t="n">
        <v>79</v>
      </c>
      <c r="D6667" s="12" t="n">
        <v>1</v>
      </c>
      <c r="E6667" s="16" t="n">
        <v>2119</v>
      </c>
      <c r="F6667" s="12" t="n">
        <v>0</v>
      </c>
      <c r="G6667" s="12" t="str">
        <f aca="false">INDEX(Products!$C$2:$C$181,MATCH(C6667,Products!$A$2:$A$181,0))</f>
        <v>Fashion</v>
      </c>
      <c r="H6667" s="16" t="n">
        <f aca="false">INDEX(Products!$E$2:$E$181,MATCH(C6667,Products!$A$2:$A$181,0))</f>
        <v>1488.22</v>
      </c>
      <c r="I6667" s="12" t="str">
        <f aca="false">INDEX(Orders!$G$2:$G$3525,MATCH(B6667,Orders!$A$2:$A$3525,0))</f>
        <v>Cancelled</v>
      </c>
      <c r="J6667" s="16" t="n">
        <f aca="false">D6667*E6667*(1-F6667/100)</f>
        <v>2119</v>
      </c>
      <c r="K6667" s="16" t="n">
        <f aca="false">D6667*H6667</f>
        <v>1488.22</v>
      </c>
      <c r="L6667" s="16" t="n">
        <f aca="false">J6667-K6667</f>
        <v>630.78</v>
      </c>
    </row>
    <row r="6668" customFormat="false" ht="15" hidden="false" customHeight="false" outlineLevel="0" collapsed="false">
      <c r="A6668" s="12" t="n">
        <v>6667</v>
      </c>
      <c r="B6668" s="12" t="n">
        <v>3516</v>
      </c>
      <c r="C6668" s="12" t="n">
        <v>69</v>
      </c>
      <c r="D6668" s="12" t="n">
        <v>3</v>
      </c>
      <c r="E6668" s="16" t="n">
        <v>1709</v>
      </c>
      <c r="F6668" s="12" t="n">
        <v>0</v>
      </c>
      <c r="G6668" s="12" t="str">
        <f aca="false">INDEX(Products!$C$2:$C$181,MATCH(C6668,Products!$A$2:$A$181,0))</f>
        <v>Fashion</v>
      </c>
      <c r="H6668" s="16" t="n">
        <f aca="false">INDEX(Products!$E$2:$E$181,MATCH(C6668,Products!$A$2:$A$181,0))</f>
        <v>1180.24</v>
      </c>
      <c r="I6668" s="12" t="str">
        <f aca="false">INDEX(Orders!$G$2:$G$3525,MATCH(B6668,Orders!$A$2:$A$3525,0))</f>
        <v>Delivered</v>
      </c>
      <c r="J6668" s="16" t="n">
        <f aca="false">D6668*E6668*(1-F6668/100)</f>
        <v>5127</v>
      </c>
      <c r="K6668" s="16" t="n">
        <f aca="false">D6668*H6668</f>
        <v>3540.72</v>
      </c>
      <c r="L6668" s="16" t="n">
        <f aca="false">J6668-K6668</f>
        <v>1586.28</v>
      </c>
    </row>
    <row r="6669" customFormat="false" ht="15" hidden="false" customHeight="false" outlineLevel="0" collapsed="false">
      <c r="A6669" s="12" t="n">
        <v>6668</v>
      </c>
      <c r="B6669" s="12" t="n">
        <v>3517</v>
      </c>
      <c r="C6669" s="12" t="n">
        <v>120</v>
      </c>
      <c r="D6669" s="12" t="n">
        <v>1</v>
      </c>
      <c r="E6669" s="16" t="n">
        <v>1229</v>
      </c>
      <c r="F6669" s="12" t="n">
        <v>0</v>
      </c>
      <c r="G6669" s="12" t="str">
        <f aca="false">INDEX(Products!$C$2:$C$181,MATCH(C6669,Products!$A$2:$A$181,0))</f>
        <v>Beauty</v>
      </c>
      <c r="H6669" s="16" t="n">
        <f aca="false">INDEX(Products!$E$2:$E$181,MATCH(C6669,Products!$A$2:$A$181,0))</f>
        <v>719.48</v>
      </c>
      <c r="I6669" s="12" t="str">
        <f aca="false">INDEX(Orders!$G$2:$G$3525,MATCH(B6669,Orders!$A$2:$A$3525,0))</f>
        <v>Delivered</v>
      </c>
      <c r="J6669" s="16" t="n">
        <f aca="false">D6669*E6669*(1-F6669/100)</f>
        <v>1229</v>
      </c>
      <c r="K6669" s="16" t="n">
        <f aca="false">D6669*H6669</f>
        <v>719.48</v>
      </c>
      <c r="L6669" s="16" t="n">
        <f aca="false">J6669-K6669</f>
        <v>509.52</v>
      </c>
    </row>
    <row r="6670" customFormat="false" ht="15" hidden="false" customHeight="false" outlineLevel="0" collapsed="false">
      <c r="A6670" s="12" t="n">
        <v>6669</v>
      </c>
      <c r="B6670" s="12" t="n">
        <v>3518</v>
      </c>
      <c r="C6670" s="12" t="n">
        <v>12</v>
      </c>
      <c r="D6670" s="12" t="n">
        <v>1</v>
      </c>
      <c r="E6670" s="16" t="n">
        <v>2329</v>
      </c>
      <c r="F6670" s="12" t="n">
        <v>5</v>
      </c>
      <c r="G6670" s="12" t="str">
        <f aca="false">INDEX(Products!$C$2:$C$181,MATCH(C6670,Products!$A$2:$A$181,0))</f>
        <v>Electronics</v>
      </c>
      <c r="H6670" s="16" t="n">
        <f aca="false">INDEX(Products!$E$2:$E$181,MATCH(C6670,Products!$A$2:$A$181,0))</f>
        <v>1451.6</v>
      </c>
      <c r="I6670" s="12" t="str">
        <f aca="false">INDEX(Orders!$G$2:$G$3525,MATCH(B6670,Orders!$A$2:$A$3525,0))</f>
        <v>Delivered</v>
      </c>
      <c r="J6670" s="16" t="n">
        <f aca="false">D6670*E6670*(1-F6670/100)</f>
        <v>2212.55</v>
      </c>
      <c r="K6670" s="16" t="n">
        <f aca="false">D6670*H6670</f>
        <v>1451.6</v>
      </c>
      <c r="L6670" s="16" t="n">
        <f aca="false">J6670-K6670</f>
        <v>760.95</v>
      </c>
    </row>
    <row r="6671" customFormat="false" ht="15" hidden="false" customHeight="false" outlineLevel="0" collapsed="false">
      <c r="A6671" s="12" t="n">
        <v>6670</v>
      </c>
      <c r="B6671" s="12" t="n">
        <v>3519</v>
      </c>
      <c r="C6671" s="12" t="n">
        <v>52</v>
      </c>
      <c r="D6671" s="12" t="n">
        <v>2</v>
      </c>
      <c r="E6671" s="16" t="n">
        <v>1859</v>
      </c>
      <c r="F6671" s="12" t="n">
        <v>5</v>
      </c>
      <c r="G6671" s="12" t="str">
        <f aca="false">INDEX(Products!$C$2:$C$181,MATCH(C6671,Products!$A$2:$A$181,0))</f>
        <v>Home &amp; Kitchen</v>
      </c>
      <c r="H6671" s="16" t="n">
        <f aca="false">INDEX(Products!$E$2:$E$181,MATCH(C6671,Products!$A$2:$A$181,0))</f>
        <v>1211.54</v>
      </c>
      <c r="I6671" s="12" t="str">
        <f aca="false">INDEX(Orders!$G$2:$G$3525,MATCH(B6671,Orders!$A$2:$A$3525,0))</f>
        <v>Delivered</v>
      </c>
      <c r="J6671" s="16" t="n">
        <f aca="false">D6671*E6671*(1-F6671/100)</f>
        <v>3532.1</v>
      </c>
      <c r="K6671" s="16" t="n">
        <f aca="false">D6671*H6671</f>
        <v>2423.08</v>
      </c>
      <c r="L6671" s="16" t="n">
        <f aca="false">J6671-K6671</f>
        <v>1109.02</v>
      </c>
    </row>
    <row r="6672" customFormat="false" ht="15" hidden="false" customHeight="false" outlineLevel="0" collapsed="false">
      <c r="A6672" s="12" t="n">
        <v>6671</v>
      </c>
      <c r="B6672" s="12" t="n">
        <v>3519</v>
      </c>
      <c r="C6672" s="12" t="n">
        <v>81</v>
      </c>
      <c r="D6672" s="12" t="n">
        <v>1</v>
      </c>
      <c r="E6672" s="16" t="n">
        <v>1299</v>
      </c>
      <c r="F6672" s="12" t="n">
        <v>0</v>
      </c>
      <c r="G6672" s="12" t="str">
        <f aca="false">INDEX(Products!$C$2:$C$181,MATCH(C6672,Products!$A$2:$A$181,0))</f>
        <v>Fashion</v>
      </c>
      <c r="H6672" s="16" t="n">
        <f aca="false">INDEX(Products!$E$2:$E$181,MATCH(C6672,Products!$A$2:$A$181,0))</f>
        <v>878.72</v>
      </c>
      <c r="I6672" s="12" t="str">
        <f aca="false">INDEX(Orders!$G$2:$G$3525,MATCH(B6672,Orders!$A$2:$A$3525,0))</f>
        <v>Delivered</v>
      </c>
      <c r="J6672" s="16" t="n">
        <f aca="false">D6672*E6672*(1-F6672/100)</f>
        <v>1299</v>
      </c>
      <c r="K6672" s="16" t="n">
        <f aca="false">D6672*H6672</f>
        <v>878.72</v>
      </c>
      <c r="L6672" s="16" t="n">
        <f aca="false">J6672-K6672</f>
        <v>420.28</v>
      </c>
    </row>
    <row r="6673" customFormat="false" ht="15" hidden="false" customHeight="false" outlineLevel="0" collapsed="false">
      <c r="A6673" s="12" t="n">
        <v>6672</v>
      </c>
      <c r="B6673" s="12" t="n">
        <v>3519</v>
      </c>
      <c r="C6673" s="12" t="n">
        <v>94</v>
      </c>
      <c r="D6673" s="12" t="n">
        <v>3</v>
      </c>
      <c r="E6673" s="16" t="n">
        <v>1509</v>
      </c>
      <c r="F6673" s="12" t="n">
        <v>0</v>
      </c>
      <c r="G6673" s="12" t="str">
        <f aca="false">INDEX(Products!$C$2:$C$181,MATCH(C6673,Products!$A$2:$A$181,0))</f>
        <v>Beauty</v>
      </c>
      <c r="H6673" s="16" t="n">
        <f aca="false">INDEX(Products!$E$2:$E$181,MATCH(C6673,Products!$A$2:$A$181,0))</f>
        <v>997.51</v>
      </c>
      <c r="I6673" s="12" t="str">
        <f aca="false">INDEX(Orders!$G$2:$G$3525,MATCH(B6673,Orders!$A$2:$A$3525,0))</f>
        <v>Delivered</v>
      </c>
      <c r="J6673" s="16" t="n">
        <f aca="false">D6673*E6673*(1-F6673/100)</f>
        <v>4527</v>
      </c>
      <c r="K6673" s="16" t="n">
        <f aca="false">D6673*H6673</f>
        <v>2992.53</v>
      </c>
      <c r="L6673" s="16" t="n">
        <f aca="false">J6673-K6673</f>
        <v>1534.47</v>
      </c>
    </row>
    <row r="6674" customFormat="false" ht="15" hidden="false" customHeight="false" outlineLevel="0" collapsed="false">
      <c r="A6674" s="12" t="n">
        <v>6673</v>
      </c>
      <c r="B6674" s="12" t="n">
        <v>3519</v>
      </c>
      <c r="C6674" s="12" t="n">
        <v>179</v>
      </c>
      <c r="D6674" s="12" t="n">
        <v>1</v>
      </c>
      <c r="E6674" s="16" t="n">
        <v>129</v>
      </c>
      <c r="F6674" s="12" t="n">
        <v>0</v>
      </c>
      <c r="G6674" s="12" t="str">
        <f aca="false">INDEX(Products!$C$2:$C$181,MATCH(C6674,Products!$A$2:$A$181,0))</f>
        <v>Books &amp; Stationery</v>
      </c>
      <c r="H6674" s="16" t="n">
        <f aca="false">INDEX(Products!$E$2:$E$181,MATCH(C6674,Products!$A$2:$A$181,0))</f>
        <v>86.06</v>
      </c>
      <c r="I6674" s="12" t="str">
        <f aca="false">INDEX(Orders!$G$2:$G$3525,MATCH(B6674,Orders!$A$2:$A$3525,0))</f>
        <v>Delivered</v>
      </c>
      <c r="J6674" s="16" t="n">
        <f aca="false">D6674*E6674*(1-F6674/100)</f>
        <v>129</v>
      </c>
      <c r="K6674" s="16" t="n">
        <f aca="false">D6674*H6674</f>
        <v>86.06</v>
      </c>
      <c r="L6674" s="16" t="n">
        <f aca="false">J6674-K6674</f>
        <v>42.94</v>
      </c>
    </row>
    <row r="6675" customFormat="false" ht="15" hidden="false" customHeight="false" outlineLevel="0" collapsed="false">
      <c r="A6675" s="12" t="n">
        <v>6674</v>
      </c>
      <c r="B6675" s="12" t="n">
        <v>3520</v>
      </c>
      <c r="C6675" s="12" t="n">
        <v>167</v>
      </c>
      <c r="D6675" s="12" t="n">
        <v>1</v>
      </c>
      <c r="E6675" s="16" t="n">
        <v>119</v>
      </c>
      <c r="F6675" s="12" t="n">
        <v>0</v>
      </c>
      <c r="G6675" s="12" t="str">
        <f aca="false">INDEX(Products!$C$2:$C$181,MATCH(C6675,Products!$A$2:$A$181,0))</f>
        <v>Books &amp; Stationery</v>
      </c>
      <c r="H6675" s="16" t="n">
        <f aca="false">INDEX(Products!$E$2:$E$181,MATCH(C6675,Products!$A$2:$A$181,0))</f>
        <v>68.21</v>
      </c>
      <c r="I6675" s="12" t="str">
        <f aca="false">INDEX(Orders!$G$2:$G$3525,MATCH(B6675,Orders!$A$2:$A$3525,0))</f>
        <v>Delivered</v>
      </c>
      <c r="J6675" s="16" t="n">
        <f aca="false">D6675*E6675*(1-F6675/100)</f>
        <v>119</v>
      </c>
      <c r="K6675" s="16" t="n">
        <f aca="false">D6675*H6675</f>
        <v>68.21</v>
      </c>
      <c r="L6675" s="16" t="n">
        <f aca="false">J6675-K6675</f>
        <v>50.79</v>
      </c>
    </row>
    <row r="6676" customFormat="false" ht="15" hidden="false" customHeight="false" outlineLevel="0" collapsed="false">
      <c r="A6676" s="12" t="n">
        <v>6675</v>
      </c>
      <c r="B6676" s="12" t="n">
        <v>3521</v>
      </c>
      <c r="C6676" s="12" t="n">
        <v>28</v>
      </c>
      <c r="D6676" s="12" t="n">
        <v>1</v>
      </c>
      <c r="E6676" s="16" t="n">
        <v>3919</v>
      </c>
      <c r="F6676" s="12" t="n">
        <v>15</v>
      </c>
      <c r="G6676" s="12" t="str">
        <f aca="false">INDEX(Products!$C$2:$C$181,MATCH(C6676,Products!$A$2:$A$181,0))</f>
        <v>Electronics</v>
      </c>
      <c r="H6676" s="16" t="n">
        <f aca="false">INDEX(Products!$E$2:$E$181,MATCH(C6676,Products!$A$2:$A$181,0))</f>
        <v>2878.02</v>
      </c>
      <c r="I6676" s="12" t="str">
        <f aca="false">INDEX(Orders!$G$2:$G$3525,MATCH(B6676,Orders!$A$2:$A$3525,0))</f>
        <v>Delivered</v>
      </c>
      <c r="J6676" s="16" t="n">
        <f aca="false">D6676*E6676*(1-F6676/100)</f>
        <v>3331.15</v>
      </c>
      <c r="K6676" s="16" t="n">
        <f aca="false">D6676*H6676</f>
        <v>2878.02</v>
      </c>
      <c r="L6676" s="16" t="n">
        <f aca="false">J6676-K6676</f>
        <v>453.13</v>
      </c>
    </row>
    <row r="6677" customFormat="false" ht="15" hidden="false" customHeight="false" outlineLevel="0" collapsed="false">
      <c r="A6677" s="12" t="n">
        <v>6676</v>
      </c>
      <c r="B6677" s="12" t="n">
        <v>3521</v>
      </c>
      <c r="C6677" s="12" t="n">
        <v>94</v>
      </c>
      <c r="D6677" s="12" t="n">
        <v>1</v>
      </c>
      <c r="E6677" s="16" t="n">
        <v>1509</v>
      </c>
      <c r="F6677" s="12" t="n">
        <v>0</v>
      </c>
      <c r="G6677" s="12" t="str">
        <f aca="false">INDEX(Products!$C$2:$C$181,MATCH(C6677,Products!$A$2:$A$181,0))</f>
        <v>Beauty</v>
      </c>
      <c r="H6677" s="16" t="n">
        <f aca="false">INDEX(Products!$E$2:$E$181,MATCH(C6677,Products!$A$2:$A$181,0))</f>
        <v>997.51</v>
      </c>
      <c r="I6677" s="12" t="str">
        <f aca="false">INDEX(Orders!$G$2:$G$3525,MATCH(B6677,Orders!$A$2:$A$3525,0))</f>
        <v>Delivered</v>
      </c>
      <c r="J6677" s="16" t="n">
        <f aca="false">D6677*E6677*(1-F6677/100)</f>
        <v>1509</v>
      </c>
      <c r="K6677" s="16" t="n">
        <f aca="false">D6677*H6677</f>
        <v>997.51</v>
      </c>
      <c r="L6677" s="16" t="n">
        <f aca="false">J6677-K6677</f>
        <v>511.49</v>
      </c>
    </row>
    <row r="6678" customFormat="false" ht="15" hidden="false" customHeight="false" outlineLevel="0" collapsed="false">
      <c r="A6678" s="12" t="n">
        <v>6677</v>
      </c>
      <c r="B6678" s="12" t="n">
        <v>3522</v>
      </c>
      <c r="C6678" s="12" t="n">
        <v>38</v>
      </c>
      <c r="D6678" s="12" t="n">
        <v>1</v>
      </c>
      <c r="E6678" s="16" t="n">
        <v>3659</v>
      </c>
      <c r="F6678" s="12" t="n">
        <v>0</v>
      </c>
      <c r="G6678" s="12" t="str">
        <f aca="false">INDEX(Products!$C$2:$C$181,MATCH(C6678,Products!$A$2:$A$181,0))</f>
        <v>Home &amp; Kitchen</v>
      </c>
      <c r="H6678" s="16" t="n">
        <f aca="false">INDEX(Products!$E$2:$E$181,MATCH(C6678,Products!$A$2:$A$181,0))</f>
        <v>2545.94</v>
      </c>
      <c r="I6678" s="12" t="str">
        <f aca="false">INDEX(Orders!$G$2:$G$3525,MATCH(B6678,Orders!$A$2:$A$3525,0))</f>
        <v>Delivered</v>
      </c>
      <c r="J6678" s="16" t="n">
        <f aca="false">D6678*E6678*(1-F6678/100)</f>
        <v>3659</v>
      </c>
      <c r="K6678" s="16" t="n">
        <f aca="false">D6678*H6678</f>
        <v>2545.94</v>
      </c>
      <c r="L6678" s="16" t="n">
        <f aca="false">J6678-K6678</f>
        <v>1113.06</v>
      </c>
    </row>
    <row r="6679" customFormat="false" ht="15" hidden="false" customHeight="false" outlineLevel="0" collapsed="false">
      <c r="A6679" s="12" t="n">
        <v>6678</v>
      </c>
      <c r="B6679" s="12" t="n">
        <v>3523</v>
      </c>
      <c r="C6679" s="12" t="n">
        <v>130</v>
      </c>
      <c r="D6679" s="12" t="n">
        <v>1</v>
      </c>
      <c r="E6679" s="16" t="n">
        <v>2399</v>
      </c>
      <c r="F6679" s="12" t="n">
        <v>5</v>
      </c>
      <c r="G6679" s="12" t="str">
        <f aca="false">INDEX(Products!$C$2:$C$181,MATCH(C6679,Products!$A$2:$A$181,0))</f>
        <v>Sports &amp; Fitness</v>
      </c>
      <c r="H6679" s="16" t="n">
        <f aca="false">INDEX(Products!$E$2:$E$181,MATCH(C6679,Products!$A$2:$A$181,0))</f>
        <v>1366.08</v>
      </c>
      <c r="I6679" s="12" t="str">
        <f aca="false">INDEX(Orders!$G$2:$G$3525,MATCH(B6679,Orders!$A$2:$A$3525,0))</f>
        <v>Delivered</v>
      </c>
      <c r="J6679" s="16" t="n">
        <f aca="false">D6679*E6679*(1-F6679/100)</f>
        <v>2279.05</v>
      </c>
      <c r="K6679" s="16" t="n">
        <f aca="false">D6679*H6679</f>
        <v>1366.08</v>
      </c>
      <c r="L6679" s="16" t="n">
        <f aca="false">J6679-K6679</f>
        <v>912.97</v>
      </c>
    </row>
    <row r="6680" customFormat="false" ht="15" hidden="false" customHeight="false" outlineLevel="0" collapsed="false">
      <c r="A6680" s="12" t="n">
        <v>6679</v>
      </c>
      <c r="B6680" s="12" t="n">
        <v>3523</v>
      </c>
      <c r="C6680" s="12" t="n">
        <v>106</v>
      </c>
      <c r="D6680" s="12" t="n">
        <v>1</v>
      </c>
      <c r="E6680" s="16" t="n">
        <v>1069</v>
      </c>
      <c r="F6680" s="12" t="n">
        <v>5</v>
      </c>
      <c r="G6680" s="12" t="str">
        <f aca="false">INDEX(Products!$C$2:$C$181,MATCH(C6680,Products!$A$2:$A$181,0))</f>
        <v>Beauty</v>
      </c>
      <c r="H6680" s="16" t="n">
        <f aca="false">INDEX(Products!$E$2:$E$181,MATCH(C6680,Products!$A$2:$A$181,0))</f>
        <v>735.88</v>
      </c>
      <c r="I6680" s="12" t="str">
        <f aca="false">INDEX(Orders!$G$2:$G$3525,MATCH(B6680,Orders!$A$2:$A$3525,0))</f>
        <v>Delivered</v>
      </c>
      <c r="J6680" s="16" t="n">
        <f aca="false">D6680*E6680*(1-F6680/100)</f>
        <v>1015.55</v>
      </c>
      <c r="K6680" s="16" t="n">
        <f aca="false">D6680*H6680</f>
        <v>735.88</v>
      </c>
      <c r="L6680" s="16" t="n">
        <f aca="false">J6680-K6680</f>
        <v>279.67</v>
      </c>
    </row>
    <row r="6681" customFormat="false" ht="15" hidden="false" customHeight="false" outlineLevel="0" collapsed="false">
      <c r="A6681" s="12" t="n">
        <v>6680</v>
      </c>
      <c r="B6681" s="12" t="n">
        <v>3523</v>
      </c>
      <c r="C6681" s="12" t="n">
        <v>34</v>
      </c>
      <c r="D6681" s="12" t="n">
        <v>1</v>
      </c>
      <c r="E6681" s="16" t="n">
        <v>1059</v>
      </c>
      <c r="F6681" s="12" t="n">
        <v>5</v>
      </c>
      <c r="G6681" s="12" t="str">
        <f aca="false">INDEX(Products!$C$2:$C$181,MATCH(C6681,Products!$A$2:$A$181,0))</f>
        <v>Home &amp; Kitchen</v>
      </c>
      <c r="H6681" s="16" t="n">
        <f aca="false">INDEX(Products!$E$2:$E$181,MATCH(C6681,Products!$A$2:$A$181,0))</f>
        <v>752.36</v>
      </c>
      <c r="I6681" s="12" t="str">
        <f aca="false">INDEX(Orders!$G$2:$G$3525,MATCH(B6681,Orders!$A$2:$A$3525,0))</f>
        <v>Delivered</v>
      </c>
      <c r="J6681" s="16" t="n">
        <f aca="false">D6681*E6681*(1-F6681/100)</f>
        <v>1006.05</v>
      </c>
      <c r="K6681" s="16" t="n">
        <f aca="false">D6681*H6681</f>
        <v>752.36</v>
      </c>
      <c r="L6681" s="16" t="n">
        <f aca="false">J6681-K6681</f>
        <v>253.69</v>
      </c>
    </row>
    <row r="6682" customFormat="false" ht="15" hidden="false" customHeight="false" outlineLevel="0" collapsed="false">
      <c r="A6682" s="12" t="n">
        <v>6681</v>
      </c>
      <c r="B6682" s="12" t="n">
        <v>3523</v>
      </c>
      <c r="C6682" s="12" t="n">
        <v>21</v>
      </c>
      <c r="D6682" s="12" t="n">
        <v>1</v>
      </c>
      <c r="E6682" s="16" t="n">
        <v>1439</v>
      </c>
      <c r="F6682" s="12" t="n">
        <v>15</v>
      </c>
      <c r="G6682" s="12" t="str">
        <f aca="false">INDEX(Products!$C$2:$C$181,MATCH(C6682,Products!$A$2:$A$181,0))</f>
        <v>Electronics</v>
      </c>
      <c r="H6682" s="16" t="n">
        <f aca="false">INDEX(Products!$E$2:$E$181,MATCH(C6682,Products!$A$2:$A$181,0))</f>
        <v>933.96</v>
      </c>
      <c r="I6682" s="12" t="str">
        <f aca="false">INDEX(Orders!$G$2:$G$3525,MATCH(B6682,Orders!$A$2:$A$3525,0))</f>
        <v>Delivered</v>
      </c>
      <c r="J6682" s="16" t="n">
        <f aca="false">D6682*E6682*(1-F6682/100)</f>
        <v>1223.15</v>
      </c>
      <c r="K6682" s="16" t="n">
        <f aca="false">D6682*H6682</f>
        <v>933.96</v>
      </c>
      <c r="L6682" s="16" t="n">
        <f aca="false">J6682-K6682</f>
        <v>289.19</v>
      </c>
    </row>
    <row r="6683" customFormat="false" ht="15" hidden="false" customHeight="false" outlineLevel="0" collapsed="false">
      <c r="A6683" s="12" t="n">
        <v>6682</v>
      </c>
      <c r="B6683" s="12" t="n">
        <v>3524</v>
      </c>
      <c r="C6683" s="12" t="n">
        <v>11</v>
      </c>
      <c r="D6683" s="12" t="n">
        <v>1</v>
      </c>
      <c r="E6683" s="16" t="n">
        <v>3989</v>
      </c>
      <c r="F6683" s="12" t="n">
        <v>5</v>
      </c>
      <c r="G6683" s="12" t="str">
        <f aca="false">INDEX(Products!$C$2:$C$181,MATCH(C6683,Products!$A$2:$A$181,0))</f>
        <v>Electronics</v>
      </c>
      <c r="H6683" s="16" t="n">
        <f aca="false">INDEX(Products!$E$2:$E$181,MATCH(C6683,Products!$A$2:$A$181,0))</f>
        <v>2305.24</v>
      </c>
      <c r="I6683" s="12" t="str">
        <f aca="false">INDEX(Orders!$G$2:$G$3525,MATCH(B6683,Orders!$A$2:$A$3525,0))</f>
        <v>Delivered</v>
      </c>
      <c r="J6683" s="16" t="n">
        <f aca="false">D6683*E6683*(1-F6683/100)</f>
        <v>3789.55</v>
      </c>
      <c r="K6683" s="16" t="n">
        <f aca="false">D6683*H6683</f>
        <v>2305.24</v>
      </c>
      <c r="L6683" s="16" t="n">
        <f aca="false">J6683-K6683</f>
        <v>1484.31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5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15" t="s">
        <v>2278</v>
      </c>
      <c r="B1" s="15" t="s">
        <v>471</v>
      </c>
      <c r="C1" s="15" t="s">
        <v>64</v>
      </c>
      <c r="D1" s="15" t="s">
        <v>2285</v>
      </c>
      <c r="E1" s="15" t="s">
        <v>2286</v>
      </c>
      <c r="F1" s="15" t="s">
        <v>2287</v>
      </c>
      <c r="G1" s="15" t="s">
        <v>2281</v>
      </c>
      <c r="H1" s="15" t="s">
        <v>477</v>
      </c>
      <c r="I1" s="15" t="s">
        <v>2288</v>
      </c>
      <c r="J1" s="15" t="s">
        <v>2289</v>
      </c>
      <c r="K1" s="15" t="s">
        <v>69</v>
      </c>
      <c r="L1" s="15" t="s">
        <v>2290</v>
      </c>
      <c r="M1" s="15" t="s">
        <v>110</v>
      </c>
      <c r="N1" s="15" t="s">
        <v>2291</v>
      </c>
    </row>
    <row r="2" customFormat="false" ht="15" hidden="false" customHeight="false" outlineLevel="0" collapsed="false">
      <c r="A2" s="12" t="n">
        <v>1</v>
      </c>
      <c r="B2" s="12" t="n">
        <v>2</v>
      </c>
      <c r="C2" s="12" t="n">
        <v>8</v>
      </c>
      <c r="D2" s="18" t="n">
        <v>45892</v>
      </c>
      <c r="E2" s="12" t="s">
        <v>49</v>
      </c>
      <c r="F2" s="12" t="s">
        <v>2292</v>
      </c>
      <c r="G2" s="12" t="s">
        <v>55</v>
      </c>
      <c r="H2" s="12" t="str">
        <f aca="false">INDEX(Customers!$I$2:$I$901,MATCH(B2,Customers!$A$2:$A$901,0))</f>
        <v>Regular</v>
      </c>
      <c r="I2" s="12" t="str">
        <f aca="false">INDEX(Customers!$G$2:$G$901,MATCH(B2,Customers!$A$2:$A$901,0))</f>
        <v>South</v>
      </c>
      <c r="J2" s="12" t="str">
        <f aca="false">INDEX(Stores!$D$2:$D$18,MATCH(C2,Stores!$A$2:$A$18,0))</f>
        <v>South</v>
      </c>
      <c r="K2" s="16" t="n">
        <f aca="false">SUMIF(OrderItems!$B$2:$B$6683,A2,OrderItems!$J$2:$J$6683)</f>
        <v>3134.05</v>
      </c>
      <c r="L2" s="16" t="n">
        <f aca="false">SUMIF(OrderItems!$B$2:$B$6683,A2,OrderItems!$K$2:$K$6683)</f>
        <v>2348.96</v>
      </c>
      <c r="M2" s="16" t="n">
        <f aca="false">K2-L2</f>
        <v>785.09</v>
      </c>
      <c r="N2" s="12" t="n">
        <f aca="false">COUNTIF(OrderItems!$B$2:$B$6683,A2)</f>
        <v>1</v>
      </c>
    </row>
    <row r="3" customFormat="false" ht="15" hidden="false" customHeight="false" outlineLevel="0" collapsed="false">
      <c r="A3" s="12" t="n">
        <v>2</v>
      </c>
      <c r="B3" s="12" t="n">
        <v>2</v>
      </c>
      <c r="C3" s="12" t="n">
        <v>3</v>
      </c>
      <c r="D3" s="18" t="n">
        <v>45930</v>
      </c>
      <c r="E3" s="12" t="s">
        <v>49</v>
      </c>
      <c r="F3" s="12" t="s">
        <v>2293</v>
      </c>
      <c r="G3" s="12" t="s">
        <v>55</v>
      </c>
      <c r="H3" s="12" t="str">
        <f aca="false">INDEX(Customers!$I$2:$I$901,MATCH(B3,Customers!$A$2:$A$901,0))</f>
        <v>Regular</v>
      </c>
      <c r="I3" s="12" t="str">
        <f aca="false">INDEX(Customers!$G$2:$G$901,MATCH(B3,Customers!$A$2:$A$901,0))</f>
        <v>South</v>
      </c>
      <c r="J3" s="12" t="str">
        <f aca="false">INDEX(Stores!$D$2:$D$18,MATCH(C3,Stores!$A$2:$A$18,0))</f>
        <v>North</v>
      </c>
      <c r="K3" s="16" t="n">
        <f aca="false">SUMIF(OrderItems!$B$2:$B$6683,A3,OrderItems!$J$2:$J$6683)</f>
        <v>1069</v>
      </c>
      <c r="L3" s="16" t="n">
        <f aca="false">SUMIF(OrderItems!$B$2:$B$6683,A3,OrderItems!$K$2:$K$6683)</f>
        <v>735.88</v>
      </c>
      <c r="M3" s="16" t="n">
        <f aca="false">K3-L3</f>
        <v>333.12</v>
      </c>
      <c r="N3" s="12" t="n">
        <f aca="false">COUNTIF(OrderItems!$B$2:$B$6683,A3)</f>
        <v>1</v>
      </c>
    </row>
    <row r="4" customFormat="false" ht="15" hidden="false" customHeight="false" outlineLevel="0" collapsed="false">
      <c r="A4" s="12" t="n">
        <v>3</v>
      </c>
      <c r="B4" s="12" t="n">
        <v>2</v>
      </c>
      <c r="C4" s="12" t="n">
        <v>17</v>
      </c>
      <c r="D4" s="18" t="n">
        <v>45934</v>
      </c>
      <c r="E4" s="12" t="s">
        <v>44</v>
      </c>
      <c r="F4" s="12" t="s">
        <v>2292</v>
      </c>
      <c r="G4" s="12" t="s">
        <v>55</v>
      </c>
      <c r="H4" s="12" t="str">
        <f aca="false">INDEX(Customers!$I$2:$I$901,MATCH(B4,Customers!$A$2:$A$901,0))</f>
        <v>Regular</v>
      </c>
      <c r="I4" s="12" t="str">
        <f aca="false">INDEX(Customers!$G$2:$G$901,MATCH(B4,Customers!$A$2:$A$901,0))</f>
        <v>South</v>
      </c>
      <c r="J4" s="12" t="str">
        <f aca="false">INDEX(Stores!$D$2:$D$18,MATCH(C4,Stores!$A$2:$A$18,0))</f>
        <v>Online</v>
      </c>
      <c r="K4" s="16" t="n">
        <f aca="false">SUMIF(OrderItems!$B$2:$B$6683,A4,OrderItems!$J$2:$J$6683)</f>
        <v>3449</v>
      </c>
      <c r="L4" s="16" t="n">
        <f aca="false">SUMIF(OrderItems!$B$2:$B$6683,A4,OrderItems!$K$2:$K$6683)</f>
        <v>2115.56</v>
      </c>
      <c r="M4" s="16" t="n">
        <f aca="false">K4-L4</f>
        <v>1333.44</v>
      </c>
      <c r="N4" s="12" t="n">
        <f aca="false">COUNTIF(OrderItems!$B$2:$B$6683,A4)</f>
        <v>1</v>
      </c>
    </row>
    <row r="5" customFormat="false" ht="15" hidden="false" customHeight="false" outlineLevel="0" collapsed="false">
      <c r="A5" s="12" t="n">
        <v>4</v>
      </c>
      <c r="B5" s="12" t="n">
        <v>2</v>
      </c>
      <c r="C5" s="12" t="n">
        <v>17</v>
      </c>
      <c r="D5" s="18" t="n">
        <v>45948</v>
      </c>
      <c r="E5" s="12" t="s">
        <v>44</v>
      </c>
      <c r="F5" s="12" t="s">
        <v>2294</v>
      </c>
      <c r="G5" s="12" t="s">
        <v>55</v>
      </c>
      <c r="H5" s="12" t="str">
        <f aca="false">INDEX(Customers!$I$2:$I$901,MATCH(B5,Customers!$A$2:$A$901,0))</f>
        <v>Regular</v>
      </c>
      <c r="I5" s="12" t="str">
        <f aca="false">INDEX(Customers!$G$2:$G$901,MATCH(B5,Customers!$A$2:$A$901,0))</f>
        <v>South</v>
      </c>
      <c r="J5" s="12" t="str">
        <f aca="false">INDEX(Stores!$D$2:$D$18,MATCH(C5,Stores!$A$2:$A$18,0))</f>
        <v>Online</v>
      </c>
      <c r="K5" s="16" t="n">
        <f aca="false">SUMIF(OrderItems!$B$2:$B$6683,A5,OrderItems!$J$2:$J$6683)</f>
        <v>17814.75</v>
      </c>
      <c r="L5" s="16" t="n">
        <f aca="false">SUMIF(OrderItems!$B$2:$B$6683,A5,OrderItems!$K$2:$K$6683)</f>
        <v>11298.99</v>
      </c>
      <c r="M5" s="16" t="n">
        <f aca="false">K5-L5</f>
        <v>6515.76</v>
      </c>
      <c r="N5" s="12" t="n">
        <f aca="false">COUNTIF(OrderItems!$B$2:$B$6683,A5)</f>
        <v>3</v>
      </c>
    </row>
    <row r="6" customFormat="false" ht="15" hidden="false" customHeight="false" outlineLevel="0" collapsed="false">
      <c r="A6" s="12" t="n">
        <v>5</v>
      </c>
      <c r="B6" s="12" t="n">
        <v>2</v>
      </c>
      <c r="C6" s="12" t="n">
        <v>17</v>
      </c>
      <c r="D6" s="18" t="n">
        <v>45957</v>
      </c>
      <c r="E6" s="12" t="s">
        <v>44</v>
      </c>
      <c r="F6" s="12" t="s">
        <v>2293</v>
      </c>
      <c r="G6" s="12" t="s">
        <v>56</v>
      </c>
      <c r="H6" s="12" t="str">
        <f aca="false">INDEX(Customers!$I$2:$I$901,MATCH(B6,Customers!$A$2:$A$901,0))</f>
        <v>Regular</v>
      </c>
      <c r="I6" s="12" t="str">
        <f aca="false">INDEX(Customers!$G$2:$G$901,MATCH(B6,Customers!$A$2:$A$901,0))</f>
        <v>South</v>
      </c>
      <c r="J6" s="12" t="str">
        <f aca="false">INDEX(Stores!$D$2:$D$18,MATCH(C6,Stores!$A$2:$A$18,0))</f>
        <v>Online</v>
      </c>
      <c r="K6" s="16" t="n">
        <f aca="false">SUMIF(OrderItems!$B$2:$B$6683,A6,OrderItems!$J$2:$J$6683)</f>
        <v>4689</v>
      </c>
      <c r="L6" s="16" t="n">
        <f aca="false">SUMIF(OrderItems!$B$2:$B$6683,A6,OrderItems!$K$2:$K$6683)</f>
        <v>3336.81</v>
      </c>
      <c r="M6" s="16" t="n">
        <f aca="false">K6-L6</f>
        <v>1352.19</v>
      </c>
      <c r="N6" s="12" t="n">
        <f aca="false">COUNTIF(OrderItems!$B$2:$B$6683,A6)</f>
        <v>1</v>
      </c>
    </row>
    <row r="7" customFormat="false" ht="15" hidden="false" customHeight="false" outlineLevel="0" collapsed="false">
      <c r="A7" s="12" t="n">
        <v>6</v>
      </c>
      <c r="B7" s="12" t="n">
        <v>2</v>
      </c>
      <c r="C7" s="12" t="n">
        <v>17</v>
      </c>
      <c r="D7" s="18" t="n">
        <v>45976</v>
      </c>
      <c r="E7" s="12" t="s">
        <v>44</v>
      </c>
      <c r="F7" s="12" t="s">
        <v>2293</v>
      </c>
      <c r="G7" s="12" t="s">
        <v>55</v>
      </c>
      <c r="H7" s="12" t="str">
        <f aca="false">INDEX(Customers!$I$2:$I$901,MATCH(B7,Customers!$A$2:$A$901,0))</f>
        <v>Regular</v>
      </c>
      <c r="I7" s="12" t="str">
        <f aca="false">INDEX(Customers!$G$2:$G$901,MATCH(B7,Customers!$A$2:$A$901,0))</f>
        <v>South</v>
      </c>
      <c r="J7" s="12" t="str">
        <f aca="false">INDEX(Stores!$D$2:$D$18,MATCH(C7,Stores!$A$2:$A$18,0))</f>
        <v>Online</v>
      </c>
      <c r="K7" s="16" t="n">
        <f aca="false">SUMIF(OrderItems!$B$2:$B$6683,A7,OrderItems!$J$2:$J$6683)</f>
        <v>1818</v>
      </c>
      <c r="L7" s="16" t="n">
        <f aca="false">SUMIF(OrderItems!$B$2:$B$6683,A7,OrderItems!$K$2:$K$6683)</f>
        <v>1119.52</v>
      </c>
      <c r="M7" s="16" t="n">
        <f aca="false">K7-L7</f>
        <v>698.48</v>
      </c>
      <c r="N7" s="12" t="n">
        <f aca="false">COUNTIF(OrderItems!$B$2:$B$6683,A7)</f>
        <v>2</v>
      </c>
    </row>
    <row r="8" customFormat="false" ht="15" hidden="false" customHeight="false" outlineLevel="0" collapsed="false">
      <c r="A8" s="12" t="n">
        <v>7</v>
      </c>
      <c r="B8" s="12" t="n">
        <v>2</v>
      </c>
      <c r="C8" s="12" t="n">
        <v>17</v>
      </c>
      <c r="D8" s="18" t="n">
        <v>46002</v>
      </c>
      <c r="E8" s="12" t="s">
        <v>44</v>
      </c>
      <c r="F8" s="12" t="s">
        <v>2294</v>
      </c>
      <c r="G8" s="12" t="s">
        <v>57</v>
      </c>
      <c r="H8" s="12" t="str">
        <f aca="false">INDEX(Customers!$I$2:$I$901,MATCH(B8,Customers!$A$2:$A$901,0))</f>
        <v>Regular</v>
      </c>
      <c r="I8" s="12" t="str">
        <f aca="false">INDEX(Customers!$G$2:$G$901,MATCH(B8,Customers!$A$2:$A$901,0))</f>
        <v>South</v>
      </c>
      <c r="J8" s="12" t="str">
        <f aca="false">INDEX(Stores!$D$2:$D$18,MATCH(C8,Stores!$A$2:$A$18,0))</f>
        <v>Online</v>
      </c>
      <c r="K8" s="16" t="n">
        <f aca="false">SUMIF(OrderItems!$B$2:$B$6683,A8,OrderItems!$J$2:$J$6683)</f>
        <v>6921.15</v>
      </c>
      <c r="L8" s="16" t="n">
        <f aca="false">SUMIF(OrderItems!$B$2:$B$6683,A8,OrderItems!$K$2:$K$6683)</f>
        <v>5041.26</v>
      </c>
      <c r="M8" s="16" t="n">
        <f aca="false">K8-L8</f>
        <v>1879.89</v>
      </c>
      <c r="N8" s="12" t="n">
        <f aca="false">COUNTIF(OrderItems!$B$2:$B$6683,A8)</f>
        <v>2</v>
      </c>
    </row>
    <row r="9" customFormat="false" ht="15" hidden="false" customHeight="false" outlineLevel="0" collapsed="false">
      <c r="A9" s="12" t="n">
        <v>8</v>
      </c>
      <c r="B9" s="12" t="n">
        <v>2</v>
      </c>
      <c r="C9" s="12" t="n">
        <v>6</v>
      </c>
      <c r="D9" s="18" t="n">
        <v>46011</v>
      </c>
      <c r="E9" s="12" t="s">
        <v>49</v>
      </c>
      <c r="F9" s="12" t="s">
        <v>2293</v>
      </c>
      <c r="G9" s="12" t="s">
        <v>56</v>
      </c>
      <c r="H9" s="12" t="str">
        <f aca="false">INDEX(Customers!$I$2:$I$901,MATCH(B9,Customers!$A$2:$A$901,0))</f>
        <v>Regular</v>
      </c>
      <c r="I9" s="12" t="str">
        <f aca="false">INDEX(Customers!$G$2:$G$901,MATCH(B9,Customers!$A$2:$A$901,0))</f>
        <v>South</v>
      </c>
      <c r="J9" s="12" t="str">
        <f aca="false">INDEX(Stores!$D$2:$D$18,MATCH(C9,Stores!$A$2:$A$18,0))</f>
        <v>South</v>
      </c>
      <c r="K9" s="16" t="n">
        <f aca="false">SUMIF(OrderItems!$B$2:$B$6683,A9,OrderItems!$J$2:$J$6683)</f>
        <v>3509</v>
      </c>
      <c r="L9" s="16" t="n">
        <f aca="false">SUMIF(OrderItems!$B$2:$B$6683,A9,OrderItems!$K$2:$K$6683)</f>
        <v>2570.86</v>
      </c>
      <c r="M9" s="16" t="n">
        <f aca="false">K9-L9</f>
        <v>938.14</v>
      </c>
      <c r="N9" s="12" t="n">
        <f aca="false">COUNTIF(OrderItems!$B$2:$B$6683,A9)</f>
        <v>1</v>
      </c>
    </row>
    <row r="10" customFormat="false" ht="15" hidden="false" customHeight="false" outlineLevel="0" collapsed="false">
      <c r="A10" s="12" t="n">
        <v>9</v>
      </c>
      <c r="B10" s="12" t="n">
        <v>3</v>
      </c>
      <c r="C10" s="12" t="n">
        <v>17</v>
      </c>
      <c r="D10" s="18" t="n">
        <v>45597</v>
      </c>
      <c r="E10" s="12" t="s">
        <v>44</v>
      </c>
      <c r="F10" s="12" t="s">
        <v>2295</v>
      </c>
      <c r="G10" s="12" t="s">
        <v>55</v>
      </c>
      <c r="H10" s="12" t="str">
        <f aca="false">INDEX(Customers!$I$2:$I$901,MATCH(B10,Customers!$A$2:$A$901,0))</f>
        <v>Regular</v>
      </c>
      <c r="I10" s="12" t="str">
        <f aca="false">INDEX(Customers!$G$2:$G$901,MATCH(B10,Customers!$A$2:$A$901,0))</f>
        <v>North</v>
      </c>
      <c r="J10" s="12" t="str">
        <f aca="false">INDEX(Stores!$D$2:$D$18,MATCH(C10,Stores!$A$2:$A$18,0))</f>
        <v>Online</v>
      </c>
      <c r="K10" s="16" t="n">
        <f aca="false">SUMIF(OrderItems!$B$2:$B$6683,A10,OrderItems!$J$2:$J$6683)</f>
        <v>3789</v>
      </c>
      <c r="L10" s="16" t="n">
        <f aca="false">SUMIF(OrderItems!$B$2:$B$6683,A10,OrderItems!$K$2:$K$6683)</f>
        <v>2806.84</v>
      </c>
      <c r="M10" s="16" t="n">
        <f aca="false">K10-L10</f>
        <v>982.16</v>
      </c>
      <c r="N10" s="12" t="n">
        <f aca="false">COUNTIF(OrderItems!$B$2:$B$6683,A10)</f>
        <v>1</v>
      </c>
    </row>
    <row r="11" customFormat="false" ht="15" hidden="false" customHeight="false" outlineLevel="0" collapsed="false">
      <c r="A11" s="12" t="n">
        <v>10</v>
      </c>
      <c r="B11" s="12" t="n">
        <v>3</v>
      </c>
      <c r="C11" s="12" t="n">
        <v>17</v>
      </c>
      <c r="D11" s="18" t="n">
        <v>45860</v>
      </c>
      <c r="E11" s="12" t="s">
        <v>44</v>
      </c>
      <c r="F11" s="12" t="s">
        <v>2294</v>
      </c>
      <c r="G11" s="12" t="s">
        <v>55</v>
      </c>
      <c r="H11" s="12" t="str">
        <f aca="false">INDEX(Customers!$I$2:$I$901,MATCH(B11,Customers!$A$2:$A$901,0))</f>
        <v>Regular</v>
      </c>
      <c r="I11" s="12" t="str">
        <f aca="false">INDEX(Customers!$G$2:$G$901,MATCH(B11,Customers!$A$2:$A$901,0))</f>
        <v>North</v>
      </c>
      <c r="J11" s="12" t="str">
        <f aca="false">INDEX(Stores!$D$2:$D$18,MATCH(C11,Stores!$A$2:$A$18,0))</f>
        <v>Online</v>
      </c>
      <c r="K11" s="16" t="n">
        <f aca="false">SUMIF(OrderItems!$B$2:$B$6683,A11,OrderItems!$J$2:$J$6683)</f>
        <v>1000.2</v>
      </c>
      <c r="L11" s="16" t="n">
        <f aca="false">SUMIF(OrderItems!$B$2:$B$6683,A11,OrderItems!$K$2:$K$6683)</f>
        <v>704.06</v>
      </c>
      <c r="M11" s="16" t="n">
        <f aca="false">K11-L11</f>
        <v>296.14</v>
      </c>
      <c r="N11" s="12" t="n">
        <f aca="false">COUNTIF(OrderItems!$B$2:$B$6683,A11)</f>
        <v>2</v>
      </c>
    </row>
    <row r="12" customFormat="false" ht="15" hidden="false" customHeight="false" outlineLevel="0" collapsed="false">
      <c r="A12" s="12" t="n">
        <v>11</v>
      </c>
      <c r="B12" s="12" t="n">
        <v>3</v>
      </c>
      <c r="C12" s="12" t="n">
        <v>17</v>
      </c>
      <c r="D12" s="18" t="n">
        <v>45888</v>
      </c>
      <c r="E12" s="12" t="s">
        <v>44</v>
      </c>
      <c r="F12" s="12" t="s">
        <v>2293</v>
      </c>
      <c r="G12" s="12" t="s">
        <v>55</v>
      </c>
      <c r="H12" s="12" t="str">
        <f aca="false">INDEX(Customers!$I$2:$I$901,MATCH(B12,Customers!$A$2:$A$901,0))</f>
        <v>Regular</v>
      </c>
      <c r="I12" s="12" t="str">
        <f aca="false">INDEX(Customers!$G$2:$G$901,MATCH(B12,Customers!$A$2:$A$901,0))</f>
        <v>North</v>
      </c>
      <c r="J12" s="12" t="str">
        <f aca="false">INDEX(Stores!$D$2:$D$18,MATCH(C12,Stores!$A$2:$A$18,0))</f>
        <v>Online</v>
      </c>
      <c r="K12" s="16" t="n">
        <f aca="false">SUMIF(OrderItems!$B$2:$B$6683,A12,OrderItems!$J$2:$J$6683)</f>
        <v>149</v>
      </c>
      <c r="L12" s="16" t="n">
        <f aca="false">SUMIF(OrderItems!$B$2:$B$6683,A12,OrderItems!$K$2:$K$6683)</f>
        <v>83.16</v>
      </c>
      <c r="M12" s="16" t="n">
        <f aca="false">K12-L12</f>
        <v>65.84</v>
      </c>
      <c r="N12" s="12" t="n">
        <f aca="false">COUNTIF(OrderItems!$B$2:$B$6683,A12)</f>
        <v>1</v>
      </c>
    </row>
    <row r="13" customFormat="false" ht="15" hidden="false" customHeight="false" outlineLevel="0" collapsed="false">
      <c r="A13" s="12" t="n">
        <v>12</v>
      </c>
      <c r="B13" s="12" t="n">
        <v>3</v>
      </c>
      <c r="C13" s="12" t="n">
        <v>17</v>
      </c>
      <c r="D13" s="18" t="n">
        <v>45942</v>
      </c>
      <c r="E13" s="12" t="s">
        <v>44</v>
      </c>
      <c r="F13" s="12" t="s">
        <v>2296</v>
      </c>
      <c r="G13" s="12" t="s">
        <v>55</v>
      </c>
      <c r="H13" s="12" t="str">
        <f aca="false">INDEX(Customers!$I$2:$I$901,MATCH(B13,Customers!$A$2:$A$901,0))</f>
        <v>Regular</v>
      </c>
      <c r="I13" s="12" t="str">
        <f aca="false">INDEX(Customers!$G$2:$G$901,MATCH(B13,Customers!$A$2:$A$901,0))</f>
        <v>North</v>
      </c>
      <c r="J13" s="12" t="str">
        <f aca="false">INDEX(Stores!$D$2:$D$18,MATCH(C13,Stores!$A$2:$A$18,0))</f>
        <v>Online</v>
      </c>
      <c r="K13" s="16" t="n">
        <f aca="false">SUMIF(OrderItems!$B$2:$B$6683,A13,OrderItems!$J$2:$J$6683)</f>
        <v>1839</v>
      </c>
      <c r="L13" s="16" t="n">
        <f aca="false">SUMIF(OrderItems!$B$2:$B$6683,A13,OrderItems!$K$2:$K$6683)</f>
        <v>1131.05</v>
      </c>
      <c r="M13" s="16" t="n">
        <f aca="false">K13-L13</f>
        <v>707.95</v>
      </c>
      <c r="N13" s="12" t="n">
        <f aca="false">COUNTIF(OrderItems!$B$2:$B$6683,A13)</f>
        <v>1</v>
      </c>
    </row>
    <row r="14" customFormat="false" ht="15" hidden="false" customHeight="false" outlineLevel="0" collapsed="false">
      <c r="A14" s="12" t="n">
        <v>13</v>
      </c>
      <c r="B14" s="12" t="n">
        <v>3</v>
      </c>
      <c r="C14" s="12" t="n">
        <v>17</v>
      </c>
      <c r="D14" s="18" t="n">
        <v>46008</v>
      </c>
      <c r="E14" s="12" t="s">
        <v>44</v>
      </c>
      <c r="F14" s="12" t="s">
        <v>2294</v>
      </c>
      <c r="G14" s="12" t="s">
        <v>55</v>
      </c>
      <c r="H14" s="12" t="str">
        <f aca="false">INDEX(Customers!$I$2:$I$901,MATCH(B14,Customers!$A$2:$A$901,0))</f>
        <v>Regular</v>
      </c>
      <c r="I14" s="12" t="str">
        <f aca="false">INDEX(Customers!$G$2:$G$901,MATCH(B14,Customers!$A$2:$A$901,0))</f>
        <v>North</v>
      </c>
      <c r="J14" s="12" t="str">
        <f aca="false">INDEX(Stores!$D$2:$D$18,MATCH(C14,Stores!$A$2:$A$18,0))</f>
        <v>Online</v>
      </c>
      <c r="K14" s="16" t="n">
        <f aca="false">SUMIF(OrderItems!$B$2:$B$6683,A14,OrderItems!$J$2:$J$6683)</f>
        <v>6894.05</v>
      </c>
      <c r="L14" s="16" t="n">
        <f aca="false">SUMIF(OrderItems!$B$2:$B$6683,A14,OrderItems!$K$2:$K$6683)</f>
        <v>4337.83</v>
      </c>
      <c r="M14" s="16" t="n">
        <f aca="false">K14-L14</f>
        <v>2556.22</v>
      </c>
      <c r="N14" s="12" t="n">
        <f aca="false">COUNTIF(OrderItems!$B$2:$B$6683,A14)</f>
        <v>3</v>
      </c>
    </row>
    <row r="15" customFormat="false" ht="15" hidden="false" customHeight="false" outlineLevel="0" collapsed="false">
      <c r="A15" s="12" t="n">
        <v>14</v>
      </c>
      <c r="B15" s="12" t="n">
        <v>4</v>
      </c>
      <c r="C15" s="12" t="n">
        <v>12</v>
      </c>
      <c r="D15" s="18" t="n">
        <v>45425</v>
      </c>
      <c r="E15" s="12" t="s">
        <v>49</v>
      </c>
      <c r="F15" s="12" t="s">
        <v>2292</v>
      </c>
      <c r="G15" s="12" t="s">
        <v>55</v>
      </c>
      <c r="H15" s="12" t="str">
        <f aca="false">INDEX(Customers!$I$2:$I$901,MATCH(B15,Customers!$A$2:$A$901,0))</f>
        <v>Premium</v>
      </c>
      <c r="I15" s="12" t="str">
        <f aca="false">INDEX(Customers!$G$2:$G$901,MATCH(B15,Customers!$A$2:$A$901,0))</f>
        <v>South</v>
      </c>
      <c r="J15" s="12" t="str">
        <f aca="false">INDEX(Stores!$D$2:$D$18,MATCH(C15,Stores!$A$2:$A$18,0))</f>
        <v>West</v>
      </c>
      <c r="K15" s="16" t="n">
        <f aca="false">SUMIF(OrderItems!$B$2:$B$6683,A15,OrderItems!$J$2:$J$6683)</f>
        <v>4318</v>
      </c>
      <c r="L15" s="16" t="n">
        <f aca="false">SUMIF(OrderItems!$B$2:$B$6683,A15,OrderItems!$K$2:$K$6683)</f>
        <v>2446.09</v>
      </c>
      <c r="M15" s="16" t="n">
        <f aca="false">K15-L15</f>
        <v>1871.91</v>
      </c>
      <c r="N15" s="12" t="n">
        <f aca="false">COUNTIF(OrderItems!$B$2:$B$6683,A15)</f>
        <v>2</v>
      </c>
    </row>
    <row r="16" customFormat="false" ht="15" hidden="false" customHeight="false" outlineLevel="0" collapsed="false">
      <c r="A16" s="12" t="n">
        <v>15</v>
      </c>
      <c r="B16" s="12" t="n">
        <v>4</v>
      </c>
      <c r="C16" s="12" t="n">
        <v>17</v>
      </c>
      <c r="D16" s="18" t="n">
        <v>45992</v>
      </c>
      <c r="E16" s="12" t="s">
        <v>44</v>
      </c>
      <c r="F16" s="12" t="s">
        <v>2292</v>
      </c>
      <c r="G16" s="12" t="s">
        <v>55</v>
      </c>
      <c r="H16" s="12" t="str">
        <f aca="false">INDEX(Customers!$I$2:$I$901,MATCH(B16,Customers!$A$2:$A$901,0))</f>
        <v>Premium</v>
      </c>
      <c r="I16" s="12" t="str">
        <f aca="false">INDEX(Customers!$G$2:$G$901,MATCH(B16,Customers!$A$2:$A$901,0))</f>
        <v>South</v>
      </c>
      <c r="J16" s="12" t="str">
        <f aca="false">INDEX(Stores!$D$2:$D$18,MATCH(C16,Stores!$A$2:$A$18,0))</f>
        <v>Online</v>
      </c>
      <c r="K16" s="16" t="n">
        <f aca="false">SUMIF(OrderItems!$B$2:$B$6683,A16,OrderItems!$J$2:$J$6683)</f>
        <v>7452.55</v>
      </c>
      <c r="L16" s="16" t="n">
        <f aca="false">SUMIF(OrderItems!$B$2:$B$6683,A16,OrderItems!$K$2:$K$6683)</f>
        <v>4922.66</v>
      </c>
      <c r="M16" s="16" t="n">
        <f aca="false">K16-L16</f>
        <v>2529.89</v>
      </c>
      <c r="N16" s="12" t="n">
        <f aca="false">COUNTIF(OrderItems!$B$2:$B$6683,A16)</f>
        <v>4</v>
      </c>
    </row>
    <row r="17" customFormat="false" ht="15" hidden="false" customHeight="false" outlineLevel="0" collapsed="false">
      <c r="A17" s="12" t="n">
        <v>16</v>
      </c>
      <c r="B17" s="12" t="n">
        <v>5</v>
      </c>
      <c r="C17" s="12" t="n">
        <v>8</v>
      </c>
      <c r="D17" s="18" t="n">
        <v>45403</v>
      </c>
      <c r="E17" s="12" t="s">
        <v>49</v>
      </c>
      <c r="F17" s="12" t="s">
        <v>2294</v>
      </c>
      <c r="G17" s="12" t="s">
        <v>57</v>
      </c>
      <c r="H17" s="12" t="str">
        <f aca="false">INDEX(Customers!$I$2:$I$901,MATCH(B17,Customers!$A$2:$A$901,0))</f>
        <v>Regular</v>
      </c>
      <c r="I17" s="12" t="str">
        <f aca="false">INDEX(Customers!$G$2:$G$901,MATCH(B17,Customers!$A$2:$A$901,0))</f>
        <v>South</v>
      </c>
      <c r="J17" s="12" t="str">
        <f aca="false">INDEX(Stores!$D$2:$D$18,MATCH(C17,Stores!$A$2:$A$18,0))</f>
        <v>South</v>
      </c>
      <c r="K17" s="16" t="n">
        <f aca="false">SUMIF(OrderItems!$B$2:$B$6683,A17,OrderItems!$J$2:$J$6683)</f>
        <v>2428</v>
      </c>
      <c r="L17" s="16" t="n">
        <f aca="false">SUMIF(OrderItems!$B$2:$B$6683,A17,OrderItems!$K$2:$K$6683)</f>
        <v>1466.2</v>
      </c>
      <c r="M17" s="16" t="n">
        <f aca="false">K17-L17</f>
        <v>961.8</v>
      </c>
      <c r="N17" s="12" t="n">
        <f aca="false">COUNTIF(OrderItems!$B$2:$B$6683,A17)</f>
        <v>2</v>
      </c>
    </row>
    <row r="18" customFormat="false" ht="15" hidden="false" customHeight="false" outlineLevel="0" collapsed="false">
      <c r="A18" s="12" t="n">
        <v>17</v>
      </c>
      <c r="B18" s="12" t="n">
        <v>5</v>
      </c>
      <c r="C18" s="12" t="n">
        <v>17</v>
      </c>
      <c r="D18" s="18" t="n">
        <v>45900</v>
      </c>
      <c r="E18" s="12" t="s">
        <v>44</v>
      </c>
      <c r="F18" s="12" t="s">
        <v>2295</v>
      </c>
      <c r="G18" s="12" t="s">
        <v>55</v>
      </c>
      <c r="H18" s="12" t="str">
        <f aca="false">INDEX(Customers!$I$2:$I$901,MATCH(B18,Customers!$A$2:$A$901,0))</f>
        <v>Regular</v>
      </c>
      <c r="I18" s="12" t="str">
        <f aca="false">INDEX(Customers!$G$2:$G$901,MATCH(B18,Customers!$A$2:$A$901,0))</f>
        <v>South</v>
      </c>
      <c r="J18" s="12" t="str">
        <f aca="false">INDEX(Stores!$D$2:$D$18,MATCH(C18,Stores!$A$2:$A$18,0))</f>
        <v>Online</v>
      </c>
      <c r="K18" s="16" t="n">
        <f aca="false">SUMIF(OrderItems!$B$2:$B$6683,A18,OrderItems!$J$2:$J$6683)</f>
        <v>2597.05</v>
      </c>
      <c r="L18" s="16" t="n">
        <f aca="false">SUMIF(OrderItems!$B$2:$B$6683,A18,OrderItems!$K$2:$K$6683)</f>
        <v>1546.33</v>
      </c>
      <c r="M18" s="16" t="n">
        <f aca="false">K18-L18</f>
        <v>1050.72</v>
      </c>
      <c r="N18" s="12" t="n">
        <f aca="false">COUNTIF(OrderItems!$B$2:$B$6683,A18)</f>
        <v>2</v>
      </c>
    </row>
    <row r="19" customFormat="false" ht="15" hidden="false" customHeight="false" outlineLevel="0" collapsed="false">
      <c r="A19" s="12" t="n">
        <v>18</v>
      </c>
      <c r="B19" s="12" t="n">
        <v>6</v>
      </c>
      <c r="C19" s="12" t="n">
        <v>17</v>
      </c>
      <c r="D19" s="18" t="n">
        <v>45475</v>
      </c>
      <c r="E19" s="12" t="s">
        <v>44</v>
      </c>
      <c r="F19" s="12" t="s">
        <v>2295</v>
      </c>
      <c r="G19" s="12" t="s">
        <v>55</v>
      </c>
      <c r="H19" s="12" t="str">
        <f aca="false">INDEX(Customers!$I$2:$I$901,MATCH(B19,Customers!$A$2:$A$901,0))</f>
        <v>Premium</v>
      </c>
      <c r="I19" s="12" t="str">
        <f aca="false">INDEX(Customers!$G$2:$G$901,MATCH(B19,Customers!$A$2:$A$901,0))</f>
        <v>West</v>
      </c>
      <c r="J19" s="12" t="str">
        <f aca="false">INDEX(Stores!$D$2:$D$18,MATCH(C19,Stores!$A$2:$A$18,0))</f>
        <v>Online</v>
      </c>
      <c r="K19" s="16" t="n">
        <f aca="false">SUMIF(OrderItems!$B$2:$B$6683,A19,OrderItems!$J$2:$J$6683)</f>
        <v>3448</v>
      </c>
      <c r="L19" s="16" t="n">
        <f aca="false">SUMIF(OrderItems!$B$2:$B$6683,A19,OrderItems!$K$2:$K$6683)</f>
        <v>2555.47</v>
      </c>
      <c r="M19" s="16" t="n">
        <f aca="false">K19-L19</f>
        <v>892.53</v>
      </c>
      <c r="N19" s="12" t="n">
        <f aca="false">COUNTIF(OrderItems!$B$2:$B$6683,A19)</f>
        <v>2</v>
      </c>
    </row>
    <row r="20" customFormat="false" ht="15" hidden="false" customHeight="false" outlineLevel="0" collapsed="false">
      <c r="A20" s="12" t="n">
        <v>19</v>
      </c>
      <c r="B20" s="12" t="n">
        <v>8</v>
      </c>
      <c r="C20" s="12" t="n">
        <v>17</v>
      </c>
      <c r="D20" s="18" t="n">
        <v>45627</v>
      </c>
      <c r="E20" s="12" t="s">
        <v>44</v>
      </c>
      <c r="F20" s="12" t="s">
        <v>2292</v>
      </c>
      <c r="G20" s="12" t="s">
        <v>55</v>
      </c>
      <c r="H20" s="12" t="str">
        <f aca="false">INDEX(Customers!$I$2:$I$901,MATCH(B20,Customers!$A$2:$A$901,0))</f>
        <v>Regular</v>
      </c>
      <c r="I20" s="12" t="str">
        <f aca="false">INDEX(Customers!$G$2:$G$901,MATCH(B20,Customers!$A$2:$A$901,0))</f>
        <v>West</v>
      </c>
      <c r="J20" s="12" t="str">
        <f aca="false">INDEX(Stores!$D$2:$D$18,MATCH(C20,Stores!$A$2:$A$18,0))</f>
        <v>Online</v>
      </c>
      <c r="K20" s="16" t="n">
        <f aca="false">SUMIF(OrderItems!$B$2:$B$6683,A20,OrderItems!$J$2:$J$6683)</f>
        <v>534.65</v>
      </c>
      <c r="L20" s="16" t="n">
        <f aca="false">SUMIF(OrderItems!$B$2:$B$6683,A20,OrderItems!$K$2:$K$6683)</f>
        <v>388.42</v>
      </c>
      <c r="M20" s="16" t="n">
        <f aca="false">K20-L20</f>
        <v>146.23</v>
      </c>
      <c r="N20" s="12" t="n">
        <f aca="false">COUNTIF(OrderItems!$B$2:$B$6683,A20)</f>
        <v>1</v>
      </c>
    </row>
    <row r="21" customFormat="false" ht="15" hidden="false" customHeight="false" outlineLevel="0" collapsed="false">
      <c r="A21" s="12" t="n">
        <v>20</v>
      </c>
      <c r="B21" s="12" t="n">
        <v>8</v>
      </c>
      <c r="C21" s="12" t="n">
        <v>17</v>
      </c>
      <c r="D21" s="18" t="n">
        <v>45636</v>
      </c>
      <c r="E21" s="12" t="s">
        <v>44</v>
      </c>
      <c r="F21" s="12" t="s">
        <v>2295</v>
      </c>
      <c r="G21" s="12" t="s">
        <v>55</v>
      </c>
      <c r="H21" s="12" t="str">
        <f aca="false">INDEX(Customers!$I$2:$I$901,MATCH(B21,Customers!$A$2:$A$901,0))</f>
        <v>Regular</v>
      </c>
      <c r="I21" s="12" t="str">
        <f aca="false">INDEX(Customers!$G$2:$G$901,MATCH(B21,Customers!$A$2:$A$901,0))</f>
        <v>West</v>
      </c>
      <c r="J21" s="12" t="str">
        <f aca="false">INDEX(Stores!$D$2:$D$18,MATCH(C21,Stores!$A$2:$A$18,0))</f>
        <v>Online</v>
      </c>
      <c r="K21" s="16" t="n">
        <f aca="false">SUMIF(OrderItems!$B$2:$B$6683,A21,OrderItems!$J$2:$J$6683)</f>
        <v>1098</v>
      </c>
      <c r="L21" s="16" t="n">
        <f aca="false">SUMIF(OrderItems!$B$2:$B$6683,A21,OrderItems!$K$2:$K$6683)</f>
        <v>789.57</v>
      </c>
      <c r="M21" s="16" t="n">
        <f aca="false">K21-L21</f>
        <v>308.43</v>
      </c>
      <c r="N21" s="12" t="n">
        <f aca="false">COUNTIF(OrderItems!$B$2:$B$6683,A21)</f>
        <v>2</v>
      </c>
    </row>
    <row r="22" customFormat="false" ht="15" hidden="false" customHeight="false" outlineLevel="0" collapsed="false">
      <c r="A22" s="12" t="n">
        <v>21</v>
      </c>
      <c r="B22" s="12" t="n">
        <v>8</v>
      </c>
      <c r="C22" s="12" t="n">
        <v>8</v>
      </c>
      <c r="D22" s="18" t="n">
        <v>45697</v>
      </c>
      <c r="E22" s="12" t="s">
        <v>49</v>
      </c>
      <c r="F22" s="12" t="s">
        <v>2295</v>
      </c>
      <c r="G22" s="12" t="s">
        <v>56</v>
      </c>
      <c r="H22" s="12" t="str">
        <f aca="false">INDEX(Customers!$I$2:$I$901,MATCH(B22,Customers!$A$2:$A$901,0))</f>
        <v>Regular</v>
      </c>
      <c r="I22" s="12" t="str">
        <f aca="false">INDEX(Customers!$G$2:$G$901,MATCH(B22,Customers!$A$2:$A$901,0))</f>
        <v>West</v>
      </c>
      <c r="J22" s="12" t="str">
        <f aca="false">INDEX(Stores!$D$2:$D$18,MATCH(C22,Stores!$A$2:$A$18,0))</f>
        <v>South</v>
      </c>
      <c r="K22" s="16" t="n">
        <f aca="false">SUMIF(OrderItems!$B$2:$B$6683,A22,OrderItems!$J$2:$J$6683)</f>
        <v>4368.15</v>
      </c>
      <c r="L22" s="16" t="n">
        <f aca="false">SUMIF(OrderItems!$B$2:$B$6683,A22,OrderItems!$K$2:$K$6683)</f>
        <v>3044.69</v>
      </c>
      <c r="M22" s="16" t="n">
        <f aca="false">K22-L22</f>
        <v>1323.46</v>
      </c>
      <c r="N22" s="12" t="n">
        <f aca="false">COUNTIF(OrderItems!$B$2:$B$6683,A22)</f>
        <v>1</v>
      </c>
    </row>
    <row r="23" customFormat="false" ht="15" hidden="false" customHeight="false" outlineLevel="0" collapsed="false">
      <c r="A23" s="12" t="n">
        <v>22</v>
      </c>
      <c r="B23" s="12" t="n">
        <v>8</v>
      </c>
      <c r="C23" s="12" t="n">
        <v>2</v>
      </c>
      <c r="D23" s="18" t="n">
        <v>45717</v>
      </c>
      <c r="E23" s="12" t="s">
        <v>49</v>
      </c>
      <c r="F23" s="12" t="s">
        <v>2294</v>
      </c>
      <c r="G23" s="12" t="s">
        <v>55</v>
      </c>
      <c r="H23" s="12" t="str">
        <f aca="false">INDEX(Customers!$I$2:$I$901,MATCH(B23,Customers!$A$2:$A$901,0))</f>
        <v>Regular</v>
      </c>
      <c r="I23" s="12" t="str">
        <f aca="false">INDEX(Customers!$G$2:$G$901,MATCH(B23,Customers!$A$2:$A$901,0))</f>
        <v>West</v>
      </c>
      <c r="J23" s="12" t="str">
        <f aca="false">INDEX(Stores!$D$2:$D$18,MATCH(C23,Stores!$A$2:$A$18,0))</f>
        <v>North</v>
      </c>
      <c r="K23" s="16" t="n">
        <f aca="false">SUMIF(OrderItems!$B$2:$B$6683,A23,OrderItems!$J$2:$J$6683)</f>
        <v>4074.2</v>
      </c>
      <c r="L23" s="16" t="n">
        <f aca="false">SUMIF(OrderItems!$B$2:$B$6683,A23,OrderItems!$K$2:$K$6683)</f>
        <v>3050.45</v>
      </c>
      <c r="M23" s="16" t="n">
        <f aca="false">K23-L23</f>
        <v>1023.75</v>
      </c>
      <c r="N23" s="12" t="n">
        <f aca="false">COUNTIF(OrderItems!$B$2:$B$6683,A23)</f>
        <v>3</v>
      </c>
    </row>
    <row r="24" customFormat="false" ht="15" hidden="false" customHeight="false" outlineLevel="0" collapsed="false">
      <c r="A24" s="12" t="n">
        <v>23</v>
      </c>
      <c r="B24" s="12" t="n">
        <v>8</v>
      </c>
      <c r="C24" s="12" t="n">
        <v>13</v>
      </c>
      <c r="D24" s="18" t="n">
        <v>45801</v>
      </c>
      <c r="E24" s="12" t="s">
        <v>49</v>
      </c>
      <c r="F24" s="12" t="s">
        <v>2294</v>
      </c>
      <c r="G24" s="12" t="s">
        <v>55</v>
      </c>
      <c r="H24" s="12" t="str">
        <f aca="false">INDEX(Customers!$I$2:$I$901,MATCH(B24,Customers!$A$2:$A$901,0))</f>
        <v>Regular</v>
      </c>
      <c r="I24" s="12" t="str">
        <f aca="false">INDEX(Customers!$G$2:$G$901,MATCH(B24,Customers!$A$2:$A$901,0))</f>
        <v>West</v>
      </c>
      <c r="J24" s="12" t="str">
        <f aca="false">INDEX(Stores!$D$2:$D$18,MATCH(C24,Stores!$A$2:$A$18,0))</f>
        <v>East</v>
      </c>
      <c r="K24" s="16" t="n">
        <f aca="false">SUMIF(OrderItems!$B$2:$B$6683,A24,OrderItems!$J$2:$J$6683)</f>
        <v>3975.4</v>
      </c>
      <c r="L24" s="16" t="n">
        <f aca="false">SUMIF(OrderItems!$B$2:$B$6683,A24,OrderItems!$K$2:$K$6683)</f>
        <v>2745.12</v>
      </c>
      <c r="M24" s="16" t="n">
        <f aca="false">K24-L24</f>
        <v>1230.28</v>
      </c>
      <c r="N24" s="12" t="n">
        <f aca="false">COUNTIF(OrderItems!$B$2:$B$6683,A24)</f>
        <v>2</v>
      </c>
    </row>
    <row r="25" customFormat="false" ht="15" hidden="false" customHeight="false" outlineLevel="0" collapsed="false">
      <c r="A25" s="12" t="n">
        <v>24</v>
      </c>
      <c r="B25" s="12" t="n">
        <v>8</v>
      </c>
      <c r="C25" s="12" t="n">
        <v>17</v>
      </c>
      <c r="D25" s="18" t="n">
        <v>45890</v>
      </c>
      <c r="E25" s="12" t="s">
        <v>44</v>
      </c>
      <c r="F25" s="12" t="s">
        <v>2295</v>
      </c>
      <c r="G25" s="12" t="s">
        <v>55</v>
      </c>
      <c r="H25" s="12" t="str">
        <f aca="false">INDEX(Customers!$I$2:$I$901,MATCH(B25,Customers!$A$2:$A$901,0))</f>
        <v>Regular</v>
      </c>
      <c r="I25" s="12" t="str">
        <f aca="false">INDEX(Customers!$G$2:$G$901,MATCH(B25,Customers!$A$2:$A$901,0))</f>
        <v>West</v>
      </c>
      <c r="J25" s="12" t="str">
        <f aca="false">INDEX(Stores!$D$2:$D$18,MATCH(C25,Stores!$A$2:$A$18,0))</f>
        <v>Online</v>
      </c>
      <c r="K25" s="16" t="n">
        <f aca="false">SUMIF(OrderItems!$B$2:$B$6683,A25,OrderItems!$J$2:$J$6683)</f>
        <v>1395.55</v>
      </c>
      <c r="L25" s="16" t="n">
        <f aca="false">SUMIF(OrderItems!$B$2:$B$6683,A25,OrderItems!$K$2:$K$6683)</f>
        <v>955.62</v>
      </c>
      <c r="M25" s="16" t="n">
        <f aca="false">K25-L25</f>
        <v>439.93</v>
      </c>
      <c r="N25" s="12" t="n">
        <f aca="false">COUNTIF(OrderItems!$B$2:$B$6683,A25)</f>
        <v>1</v>
      </c>
    </row>
    <row r="26" customFormat="false" ht="15" hidden="false" customHeight="false" outlineLevel="0" collapsed="false">
      <c r="A26" s="12" t="n">
        <v>25</v>
      </c>
      <c r="B26" s="12" t="n">
        <v>8</v>
      </c>
      <c r="C26" s="12" t="n">
        <v>17</v>
      </c>
      <c r="D26" s="18" t="n">
        <v>46004</v>
      </c>
      <c r="E26" s="12" t="s">
        <v>44</v>
      </c>
      <c r="F26" s="12" t="s">
        <v>2296</v>
      </c>
      <c r="G26" s="12" t="s">
        <v>55</v>
      </c>
      <c r="H26" s="12" t="str">
        <f aca="false">INDEX(Customers!$I$2:$I$901,MATCH(B26,Customers!$A$2:$A$901,0))</f>
        <v>Regular</v>
      </c>
      <c r="I26" s="12" t="str">
        <f aca="false">INDEX(Customers!$G$2:$G$901,MATCH(B26,Customers!$A$2:$A$901,0))</f>
        <v>West</v>
      </c>
      <c r="J26" s="12" t="str">
        <f aca="false">INDEX(Stores!$D$2:$D$18,MATCH(C26,Stores!$A$2:$A$18,0))</f>
        <v>Online</v>
      </c>
      <c r="K26" s="16" t="n">
        <f aca="false">SUMIF(OrderItems!$B$2:$B$6683,A26,OrderItems!$J$2:$J$6683)</f>
        <v>3939.1</v>
      </c>
      <c r="L26" s="16" t="n">
        <f aca="false">SUMIF(OrderItems!$B$2:$B$6683,A26,OrderItems!$K$2:$K$6683)</f>
        <v>2431.75</v>
      </c>
      <c r="M26" s="16" t="n">
        <f aca="false">K26-L26</f>
        <v>1507.35</v>
      </c>
      <c r="N26" s="12" t="n">
        <f aca="false">COUNTIF(OrderItems!$B$2:$B$6683,A26)</f>
        <v>2</v>
      </c>
    </row>
    <row r="27" customFormat="false" ht="15" hidden="false" customHeight="false" outlineLevel="0" collapsed="false">
      <c r="A27" s="12" t="n">
        <v>26</v>
      </c>
      <c r="B27" s="12" t="n">
        <v>9</v>
      </c>
      <c r="C27" s="12" t="n">
        <v>17</v>
      </c>
      <c r="D27" s="18" t="n">
        <v>45490</v>
      </c>
      <c r="E27" s="12" t="s">
        <v>44</v>
      </c>
      <c r="F27" s="12" t="s">
        <v>2292</v>
      </c>
      <c r="G27" s="12" t="s">
        <v>55</v>
      </c>
      <c r="H27" s="12" t="str">
        <f aca="false">INDEX(Customers!$I$2:$I$901,MATCH(B27,Customers!$A$2:$A$901,0))</f>
        <v>Regular</v>
      </c>
      <c r="I27" s="12" t="str">
        <f aca="false">INDEX(Customers!$G$2:$G$901,MATCH(B27,Customers!$A$2:$A$901,0))</f>
        <v>West</v>
      </c>
      <c r="J27" s="12" t="str">
        <f aca="false">INDEX(Stores!$D$2:$D$18,MATCH(C27,Stores!$A$2:$A$18,0))</f>
        <v>Online</v>
      </c>
      <c r="K27" s="16" t="n">
        <f aca="false">SUMIF(OrderItems!$B$2:$B$6683,A27,OrderItems!$J$2:$J$6683)</f>
        <v>1079</v>
      </c>
      <c r="L27" s="16" t="n">
        <f aca="false">SUMIF(OrderItems!$B$2:$B$6683,A27,OrderItems!$K$2:$K$6683)</f>
        <v>601.41</v>
      </c>
      <c r="M27" s="16" t="n">
        <f aca="false">K27-L27</f>
        <v>477.59</v>
      </c>
      <c r="N27" s="12" t="n">
        <f aca="false">COUNTIF(OrderItems!$B$2:$B$6683,A27)</f>
        <v>1</v>
      </c>
    </row>
    <row r="28" customFormat="false" ht="15" hidden="false" customHeight="false" outlineLevel="0" collapsed="false">
      <c r="A28" s="12" t="n">
        <v>27</v>
      </c>
      <c r="B28" s="12" t="n">
        <v>9</v>
      </c>
      <c r="C28" s="12" t="n">
        <v>17</v>
      </c>
      <c r="D28" s="18" t="n">
        <v>45587</v>
      </c>
      <c r="E28" s="12" t="s">
        <v>44</v>
      </c>
      <c r="F28" s="12" t="s">
        <v>2293</v>
      </c>
      <c r="G28" s="12" t="s">
        <v>55</v>
      </c>
      <c r="H28" s="12" t="str">
        <f aca="false">INDEX(Customers!$I$2:$I$901,MATCH(B28,Customers!$A$2:$A$901,0))</f>
        <v>Regular</v>
      </c>
      <c r="I28" s="12" t="str">
        <f aca="false">INDEX(Customers!$G$2:$G$901,MATCH(B28,Customers!$A$2:$A$901,0))</f>
        <v>West</v>
      </c>
      <c r="J28" s="12" t="str">
        <f aca="false">INDEX(Stores!$D$2:$D$18,MATCH(C28,Stores!$A$2:$A$18,0))</f>
        <v>Online</v>
      </c>
      <c r="K28" s="16" t="n">
        <f aca="false">SUMIF(OrderItems!$B$2:$B$6683,A28,OrderItems!$J$2:$J$6683)</f>
        <v>6010.2</v>
      </c>
      <c r="L28" s="16" t="n">
        <f aca="false">SUMIF(OrderItems!$B$2:$B$6683,A28,OrderItems!$K$2:$K$6683)</f>
        <v>4153.98</v>
      </c>
      <c r="M28" s="16" t="n">
        <f aca="false">K28-L28</f>
        <v>1856.22</v>
      </c>
      <c r="N28" s="12" t="n">
        <f aca="false">COUNTIF(OrderItems!$B$2:$B$6683,A28)</f>
        <v>1</v>
      </c>
    </row>
    <row r="29" customFormat="false" ht="15" hidden="false" customHeight="false" outlineLevel="0" collapsed="false">
      <c r="A29" s="12" t="n">
        <v>28</v>
      </c>
      <c r="B29" s="12" t="n">
        <v>9</v>
      </c>
      <c r="C29" s="12" t="n">
        <v>17</v>
      </c>
      <c r="D29" s="18" t="n">
        <v>45648</v>
      </c>
      <c r="E29" s="12" t="s">
        <v>44</v>
      </c>
      <c r="F29" s="12" t="s">
        <v>2296</v>
      </c>
      <c r="G29" s="12" t="s">
        <v>55</v>
      </c>
      <c r="H29" s="12" t="str">
        <f aca="false">INDEX(Customers!$I$2:$I$901,MATCH(B29,Customers!$A$2:$A$901,0))</f>
        <v>Regular</v>
      </c>
      <c r="I29" s="12" t="str">
        <f aca="false">INDEX(Customers!$G$2:$G$901,MATCH(B29,Customers!$A$2:$A$901,0))</f>
        <v>West</v>
      </c>
      <c r="J29" s="12" t="str">
        <f aca="false">INDEX(Stores!$D$2:$D$18,MATCH(C29,Stores!$A$2:$A$18,0))</f>
        <v>Online</v>
      </c>
      <c r="K29" s="16" t="n">
        <f aca="false">SUMIF(OrderItems!$B$2:$B$6683,A29,OrderItems!$J$2:$J$6683)</f>
        <v>8232.65</v>
      </c>
      <c r="L29" s="16" t="n">
        <f aca="false">SUMIF(OrderItems!$B$2:$B$6683,A29,OrderItems!$K$2:$K$6683)</f>
        <v>6077.13</v>
      </c>
      <c r="M29" s="16" t="n">
        <f aca="false">K29-L29</f>
        <v>2155.52</v>
      </c>
      <c r="N29" s="12" t="n">
        <f aca="false">COUNTIF(OrderItems!$B$2:$B$6683,A29)</f>
        <v>3</v>
      </c>
    </row>
    <row r="30" customFormat="false" ht="15" hidden="false" customHeight="false" outlineLevel="0" collapsed="false">
      <c r="A30" s="12" t="n">
        <v>29</v>
      </c>
      <c r="B30" s="12" t="n">
        <v>9</v>
      </c>
      <c r="C30" s="12" t="n">
        <v>13</v>
      </c>
      <c r="D30" s="18" t="n">
        <v>45649</v>
      </c>
      <c r="E30" s="12" t="s">
        <v>49</v>
      </c>
      <c r="F30" s="12" t="s">
        <v>2292</v>
      </c>
      <c r="G30" s="12" t="s">
        <v>55</v>
      </c>
      <c r="H30" s="12" t="str">
        <f aca="false">INDEX(Customers!$I$2:$I$901,MATCH(B30,Customers!$A$2:$A$901,0))</f>
        <v>Regular</v>
      </c>
      <c r="I30" s="12" t="str">
        <f aca="false">INDEX(Customers!$G$2:$G$901,MATCH(B30,Customers!$A$2:$A$901,0))</f>
        <v>West</v>
      </c>
      <c r="J30" s="12" t="str">
        <f aca="false">INDEX(Stores!$D$2:$D$18,MATCH(C30,Stores!$A$2:$A$18,0))</f>
        <v>East</v>
      </c>
      <c r="K30" s="16" t="n">
        <f aca="false">SUMIF(OrderItems!$B$2:$B$6683,A30,OrderItems!$J$2:$J$6683)</f>
        <v>4756.1</v>
      </c>
      <c r="L30" s="16" t="n">
        <f aca="false">SUMIF(OrderItems!$B$2:$B$6683,A30,OrderItems!$K$2:$K$6683)</f>
        <v>3037.12</v>
      </c>
      <c r="M30" s="16" t="n">
        <f aca="false">K30-L30</f>
        <v>1718.98</v>
      </c>
      <c r="N30" s="12" t="n">
        <f aca="false">COUNTIF(OrderItems!$B$2:$B$6683,A30)</f>
        <v>3</v>
      </c>
    </row>
    <row r="31" customFormat="false" ht="15" hidden="false" customHeight="false" outlineLevel="0" collapsed="false">
      <c r="A31" s="12" t="n">
        <v>30</v>
      </c>
      <c r="B31" s="12" t="n">
        <v>9</v>
      </c>
      <c r="C31" s="12" t="n">
        <v>5</v>
      </c>
      <c r="D31" s="18" t="n">
        <v>45691</v>
      </c>
      <c r="E31" s="12" t="s">
        <v>49</v>
      </c>
      <c r="F31" s="12" t="s">
        <v>2293</v>
      </c>
      <c r="G31" s="12" t="s">
        <v>55</v>
      </c>
      <c r="H31" s="12" t="str">
        <f aca="false">INDEX(Customers!$I$2:$I$901,MATCH(B31,Customers!$A$2:$A$901,0))</f>
        <v>Regular</v>
      </c>
      <c r="I31" s="12" t="str">
        <f aca="false">INDEX(Customers!$G$2:$G$901,MATCH(B31,Customers!$A$2:$A$901,0))</f>
        <v>West</v>
      </c>
      <c r="J31" s="12" t="str">
        <f aca="false">INDEX(Stores!$D$2:$D$18,MATCH(C31,Stores!$A$2:$A$18,0))</f>
        <v>South</v>
      </c>
      <c r="K31" s="16" t="n">
        <f aca="false">SUMIF(OrderItems!$B$2:$B$6683,A31,OrderItems!$J$2:$J$6683)</f>
        <v>639</v>
      </c>
      <c r="L31" s="16" t="n">
        <f aca="false">SUMIF(OrderItems!$B$2:$B$6683,A31,OrderItems!$K$2:$K$6683)</f>
        <v>372.27</v>
      </c>
      <c r="M31" s="16" t="n">
        <f aca="false">K31-L31</f>
        <v>266.73</v>
      </c>
      <c r="N31" s="12" t="n">
        <f aca="false">COUNTIF(OrderItems!$B$2:$B$6683,A31)</f>
        <v>1</v>
      </c>
    </row>
    <row r="32" customFormat="false" ht="15" hidden="false" customHeight="false" outlineLevel="0" collapsed="false">
      <c r="A32" s="12" t="n">
        <v>31</v>
      </c>
      <c r="B32" s="12" t="n">
        <v>9</v>
      </c>
      <c r="C32" s="12" t="n">
        <v>17</v>
      </c>
      <c r="D32" s="18" t="n">
        <v>45826</v>
      </c>
      <c r="E32" s="12" t="s">
        <v>44</v>
      </c>
      <c r="F32" s="12" t="s">
        <v>2294</v>
      </c>
      <c r="G32" s="12" t="s">
        <v>55</v>
      </c>
      <c r="H32" s="12" t="str">
        <f aca="false">INDEX(Customers!$I$2:$I$901,MATCH(B32,Customers!$A$2:$A$901,0))</f>
        <v>Regular</v>
      </c>
      <c r="I32" s="12" t="str">
        <f aca="false">INDEX(Customers!$G$2:$G$901,MATCH(B32,Customers!$A$2:$A$901,0))</f>
        <v>West</v>
      </c>
      <c r="J32" s="12" t="str">
        <f aca="false">INDEX(Stores!$D$2:$D$18,MATCH(C32,Stores!$A$2:$A$18,0))</f>
        <v>Online</v>
      </c>
      <c r="K32" s="16" t="n">
        <f aca="false">SUMIF(OrderItems!$B$2:$B$6683,A32,OrderItems!$J$2:$J$6683)</f>
        <v>2284.1</v>
      </c>
      <c r="L32" s="16" t="n">
        <f aca="false">SUMIF(OrderItems!$B$2:$B$6683,A32,OrderItems!$K$2:$K$6683)</f>
        <v>1579.18</v>
      </c>
      <c r="M32" s="16" t="n">
        <f aca="false">K32-L32</f>
        <v>704.920000000001</v>
      </c>
      <c r="N32" s="12" t="n">
        <f aca="false">COUNTIF(OrderItems!$B$2:$B$6683,A32)</f>
        <v>2</v>
      </c>
    </row>
    <row r="33" customFormat="false" ht="15" hidden="false" customHeight="false" outlineLevel="0" collapsed="false">
      <c r="A33" s="12" t="n">
        <v>32</v>
      </c>
      <c r="B33" s="12" t="n">
        <v>9</v>
      </c>
      <c r="C33" s="12" t="n">
        <v>17</v>
      </c>
      <c r="D33" s="18" t="n">
        <v>45853</v>
      </c>
      <c r="E33" s="12" t="s">
        <v>44</v>
      </c>
      <c r="F33" s="12" t="s">
        <v>2296</v>
      </c>
      <c r="G33" s="12" t="s">
        <v>55</v>
      </c>
      <c r="H33" s="12" t="str">
        <f aca="false">INDEX(Customers!$I$2:$I$901,MATCH(B33,Customers!$A$2:$A$901,0))</f>
        <v>Regular</v>
      </c>
      <c r="I33" s="12" t="str">
        <f aca="false">INDEX(Customers!$G$2:$G$901,MATCH(B33,Customers!$A$2:$A$901,0))</f>
        <v>West</v>
      </c>
      <c r="J33" s="12" t="str">
        <f aca="false">INDEX(Stores!$D$2:$D$18,MATCH(C33,Stores!$A$2:$A$18,0))</f>
        <v>Online</v>
      </c>
      <c r="K33" s="16" t="n">
        <f aca="false">SUMIF(OrderItems!$B$2:$B$6683,A33,OrderItems!$J$2:$J$6683)</f>
        <v>2867</v>
      </c>
      <c r="L33" s="16" t="n">
        <f aca="false">SUMIF(OrderItems!$B$2:$B$6683,A33,OrderItems!$K$2:$K$6683)</f>
        <v>1983.16</v>
      </c>
      <c r="M33" s="16" t="n">
        <f aca="false">K33-L33</f>
        <v>883.84</v>
      </c>
      <c r="N33" s="12" t="n">
        <f aca="false">COUNTIF(OrderItems!$B$2:$B$6683,A33)</f>
        <v>2</v>
      </c>
    </row>
    <row r="34" customFormat="false" ht="15" hidden="false" customHeight="false" outlineLevel="0" collapsed="false">
      <c r="A34" s="12" t="n">
        <v>33</v>
      </c>
      <c r="B34" s="12" t="n">
        <v>9</v>
      </c>
      <c r="C34" s="12" t="n">
        <v>17</v>
      </c>
      <c r="D34" s="18" t="n">
        <v>45986</v>
      </c>
      <c r="E34" s="12" t="s">
        <v>44</v>
      </c>
      <c r="F34" s="12" t="s">
        <v>2296</v>
      </c>
      <c r="G34" s="12" t="s">
        <v>55</v>
      </c>
      <c r="H34" s="12" t="str">
        <f aca="false">INDEX(Customers!$I$2:$I$901,MATCH(B34,Customers!$A$2:$A$901,0))</f>
        <v>Regular</v>
      </c>
      <c r="I34" s="12" t="str">
        <f aca="false">INDEX(Customers!$G$2:$G$901,MATCH(B34,Customers!$A$2:$A$901,0))</f>
        <v>West</v>
      </c>
      <c r="J34" s="12" t="str">
        <f aca="false">INDEX(Stores!$D$2:$D$18,MATCH(C34,Stores!$A$2:$A$18,0))</f>
        <v>Online</v>
      </c>
      <c r="K34" s="16" t="n">
        <f aca="false">SUMIF(OrderItems!$B$2:$B$6683,A34,OrderItems!$J$2:$J$6683)</f>
        <v>9446.2</v>
      </c>
      <c r="L34" s="16" t="n">
        <f aca="false">SUMIF(OrderItems!$B$2:$B$6683,A34,OrderItems!$K$2:$K$6683)</f>
        <v>7136.86</v>
      </c>
      <c r="M34" s="16" t="n">
        <f aca="false">K34-L34</f>
        <v>2309.34</v>
      </c>
      <c r="N34" s="12" t="n">
        <f aca="false">COUNTIF(OrderItems!$B$2:$B$6683,A34)</f>
        <v>4</v>
      </c>
    </row>
    <row r="35" customFormat="false" ht="15" hidden="false" customHeight="false" outlineLevel="0" collapsed="false">
      <c r="A35" s="12" t="n">
        <v>34</v>
      </c>
      <c r="B35" s="12" t="n">
        <v>10</v>
      </c>
      <c r="C35" s="12" t="n">
        <v>9</v>
      </c>
      <c r="D35" s="18" t="n">
        <v>45349</v>
      </c>
      <c r="E35" s="12" t="s">
        <v>49</v>
      </c>
      <c r="F35" s="12" t="s">
        <v>2294</v>
      </c>
      <c r="G35" s="12" t="s">
        <v>55</v>
      </c>
      <c r="H35" s="12" t="str">
        <f aca="false">INDEX(Customers!$I$2:$I$901,MATCH(B35,Customers!$A$2:$A$901,0))</f>
        <v>Regular</v>
      </c>
      <c r="I35" s="12" t="str">
        <f aca="false">INDEX(Customers!$G$2:$G$901,MATCH(B35,Customers!$A$2:$A$901,0))</f>
        <v>North</v>
      </c>
      <c r="J35" s="12" t="str">
        <f aca="false">INDEX(Stores!$D$2:$D$18,MATCH(C35,Stores!$A$2:$A$18,0))</f>
        <v>West</v>
      </c>
      <c r="K35" s="16" t="n">
        <f aca="false">SUMIF(OrderItems!$B$2:$B$6683,A35,OrderItems!$J$2:$J$6683)</f>
        <v>5568</v>
      </c>
      <c r="L35" s="16" t="n">
        <f aca="false">SUMIF(OrderItems!$B$2:$B$6683,A35,OrderItems!$K$2:$K$6683)</f>
        <v>3884.2</v>
      </c>
      <c r="M35" s="16" t="n">
        <f aca="false">K35-L35</f>
        <v>1683.8</v>
      </c>
      <c r="N35" s="12" t="n">
        <f aca="false">COUNTIF(OrderItems!$B$2:$B$6683,A35)</f>
        <v>2</v>
      </c>
    </row>
    <row r="36" customFormat="false" ht="15" hidden="false" customHeight="false" outlineLevel="0" collapsed="false">
      <c r="A36" s="12" t="n">
        <v>35</v>
      </c>
      <c r="B36" s="12" t="n">
        <v>10</v>
      </c>
      <c r="C36" s="12" t="n">
        <v>17</v>
      </c>
      <c r="D36" s="18" t="n">
        <v>45406</v>
      </c>
      <c r="E36" s="12" t="s">
        <v>44</v>
      </c>
      <c r="F36" s="12" t="s">
        <v>2293</v>
      </c>
      <c r="G36" s="12" t="s">
        <v>55</v>
      </c>
      <c r="H36" s="12" t="str">
        <f aca="false">INDEX(Customers!$I$2:$I$901,MATCH(B36,Customers!$A$2:$A$901,0))</f>
        <v>Regular</v>
      </c>
      <c r="I36" s="12" t="str">
        <f aca="false">INDEX(Customers!$G$2:$G$901,MATCH(B36,Customers!$A$2:$A$901,0))</f>
        <v>North</v>
      </c>
      <c r="J36" s="12" t="str">
        <f aca="false">INDEX(Stores!$D$2:$D$18,MATCH(C36,Stores!$A$2:$A$18,0))</f>
        <v>Online</v>
      </c>
      <c r="K36" s="16" t="n">
        <f aca="false">SUMIF(OrderItems!$B$2:$B$6683,A36,OrderItems!$J$2:$J$6683)</f>
        <v>6046.85</v>
      </c>
      <c r="L36" s="16" t="n">
        <f aca="false">SUMIF(OrderItems!$B$2:$B$6683,A36,OrderItems!$K$2:$K$6683)</f>
        <v>4305.8</v>
      </c>
      <c r="M36" s="16" t="n">
        <f aca="false">K36-L36</f>
        <v>1741.05</v>
      </c>
      <c r="N36" s="12" t="n">
        <f aca="false">COUNTIF(OrderItems!$B$2:$B$6683,A36)</f>
        <v>4</v>
      </c>
    </row>
    <row r="37" customFormat="false" ht="15" hidden="false" customHeight="false" outlineLevel="0" collapsed="false">
      <c r="A37" s="12" t="n">
        <v>36</v>
      </c>
      <c r="B37" s="12" t="n">
        <v>10</v>
      </c>
      <c r="C37" s="12" t="n">
        <v>11</v>
      </c>
      <c r="D37" s="18" t="n">
        <v>45438</v>
      </c>
      <c r="E37" s="12" t="s">
        <v>49</v>
      </c>
      <c r="F37" s="12" t="s">
        <v>2295</v>
      </c>
      <c r="G37" s="12" t="s">
        <v>55</v>
      </c>
      <c r="H37" s="12" t="str">
        <f aca="false">INDEX(Customers!$I$2:$I$901,MATCH(B37,Customers!$A$2:$A$901,0))</f>
        <v>Regular</v>
      </c>
      <c r="I37" s="12" t="str">
        <f aca="false">INDEX(Customers!$G$2:$G$901,MATCH(B37,Customers!$A$2:$A$901,0))</f>
        <v>North</v>
      </c>
      <c r="J37" s="12" t="str">
        <f aca="false">INDEX(Stores!$D$2:$D$18,MATCH(C37,Stores!$A$2:$A$18,0))</f>
        <v>West</v>
      </c>
      <c r="K37" s="16" t="n">
        <f aca="false">SUMIF(OrderItems!$B$2:$B$6683,A37,OrderItems!$J$2:$J$6683)</f>
        <v>4425.2</v>
      </c>
      <c r="L37" s="16" t="n">
        <f aca="false">SUMIF(OrderItems!$B$2:$B$6683,A37,OrderItems!$K$2:$K$6683)</f>
        <v>3040.92</v>
      </c>
      <c r="M37" s="16" t="n">
        <f aca="false">K37-L37</f>
        <v>1384.28</v>
      </c>
      <c r="N37" s="12" t="n">
        <f aca="false">COUNTIF(OrderItems!$B$2:$B$6683,A37)</f>
        <v>3</v>
      </c>
    </row>
    <row r="38" customFormat="false" ht="15" hidden="false" customHeight="false" outlineLevel="0" collapsed="false">
      <c r="A38" s="12" t="n">
        <v>37</v>
      </c>
      <c r="B38" s="12" t="n">
        <v>10</v>
      </c>
      <c r="C38" s="12" t="n">
        <v>17</v>
      </c>
      <c r="D38" s="18" t="n">
        <v>45507</v>
      </c>
      <c r="E38" s="12" t="s">
        <v>44</v>
      </c>
      <c r="F38" s="12" t="s">
        <v>2294</v>
      </c>
      <c r="G38" s="12" t="s">
        <v>55</v>
      </c>
      <c r="H38" s="12" t="str">
        <f aca="false">INDEX(Customers!$I$2:$I$901,MATCH(B38,Customers!$A$2:$A$901,0))</f>
        <v>Regular</v>
      </c>
      <c r="I38" s="12" t="str">
        <f aca="false">INDEX(Customers!$G$2:$G$901,MATCH(B38,Customers!$A$2:$A$901,0))</f>
        <v>North</v>
      </c>
      <c r="J38" s="12" t="str">
        <f aca="false">INDEX(Stores!$D$2:$D$18,MATCH(C38,Stores!$A$2:$A$18,0))</f>
        <v>Online</v>
      </c>
      <c r="K38" s="16" t="n">
        <f aca="false">SUMIF(OrderItems!$B$2:$B$6683,A38,OrderItems!$J$2:$J$6683)</f>
        <v>6321.05</v>
      </c>
      <c r="L38" s="16" t="n">
        <f aca="false">SUMIF(OrderItems!$B$2:$B$6683,A38,OrderItems!$K$2:$K$6683)</f>
        <v>3978.65</v>
      </c>
      <c r="M38" s="16" t="n">
        <f aca="false">K38-L38</f>
        <v>2342.4</v>
      </c>
      <c r="N38" s="12" t="n">
        <f aca="false">COUNTIF(OrderItems!$B$2:$B$6683,A38)</f>
        <v>2</v>
      </c>
    </row>
    <row r="39" customFormat="false" ht="15" hidden="false" customHeight="false" outlineLevel="0" collapsed="false">
      <c r="A39" s="12" t="n">
        <v>38</v>
      </c>
      <c r="B39" s="12" t="n">
        <v>10</v>
      </c>
      <c r="C39" s="12" t="n">
        <v>9</v>
      </c>
      <c r="D39" s="18" t="n">
        <v>45889</v>
      </c>
      <c r="E39" s="12" t="s">
        <v>49</v>
      </c>
      <c r="F39" s="12" t="s">
        <v>2292</v>
      </c>
      <c r="G39" s="12" t="s">
        <v>55</v>
      </c>
      <c r="H39" s="12" t="str">
        <f aca="false">INDEX(Customers!$I$2:$I$901,MATCH(B39,Customers!$A$2:$A$901,0))</f>
        <v>Regular</v>
      </c>
      <c r="I39" s="12" t="str">
        <f aca="false">INDEX(Customers!$G$2:$G$901,MATCH(B39,Customers!$A$2:$A$901,0))</f>
        <v>North</v>
      </c>
      <c r="J39" s="12" t="str">
        <f aca="false">INDEX(Stores!$D$2:$D$18,MATCH(C39,Stores!$A$2:$A$18,0))</f>
        <v>West</v>
      </c>
      <c r="K39" s="16" t="n">
        <f aca="false">SUMIF(OrderItems!$B$2:$B$6683,A39,OrderItems!$J$2:$J$6683)</f>
        <v>9549.15</v>
      </c>
      <c r="L39" s="16" t="n">
        <f aca="false">SUMIF(OrderItems!$B$2:$B$6683,A39,OrderItems!$K$2:$K$6683)</f>
        <v>6390.42</v>
      </c>
      <c r="M39" s="16" t="n">
        <f aca="false">K39-L39</f>
        <v>3158.73</v>
      </c>
      <c r="N39" s="12" t="n">
        <f aca="false">COUNTIF(OrderItems!$B$2:$B$6683,A39)</f>
        <v>4</v>
      </c>
    </row>
    <row r="40" customFormat="false" ht="15" hidden="false" customHeight="false" outlineLevel="0" collapsed="false">
      <c r="A40" s="12" t="n">
        <v>39</v>
      </c>
      <c r="B40" s="12" t="n">
        <v>10</v>
      </c>
      <c r="C40" s="12" t="n">
        <v>17</v>
      </c>
      <c r="D40" s="18" t="n">
        <v>45944</v>
      </c>
      <c r="E40" s="12" t="s">
        <v>44</v>
      </c>
      <c r="F40" s="12" t="s">
        <v>2295</v>
      </c>
      <c r="G40" s="12" t="s">
        <v>55</v>
      </c>
      <c r="H40" s="12" t="str">
        <f aca="false">INDEX(Customers!$I$2:$I$901,MATCH(B40,Customers!$A$2:$A$901,0))</f>
        <v>Regular</v>
      </c>
      <c r="I40" s="12" t="str">
        <f aca="false">INDEX(Customers!$G$2:$G$901,MATCH(B40,Customers!$A$2:$A$901,0))</f>
        <v>North</v>
      </c>
      <c r="J40" s="12" t="str">
        <f aca="false">INDEX(Stores!$D$2:$D$18,MATCH(C40,Stores!$A$2:$A$18,0))</f>
        <v>Online</v>
      </c>
      <c r="K40" s="16" t="n">
        <f aca="false">SUMIF(OrderItems!$B$2:$B$6683,A40,OrderItems!$J$2:$J$6683)</f>
        <v>814.2</v>
      </c>
      <c r="L40" s="16" t="n">
        <f aca="false">SUMIF(OrderItems!$B$2:$B$6683,A40,OrderItems!$K$2:$K$6683)</f>
        <v>674.41</v>
      </c>
      <c r="M40" s="16" t="n">
        <f aca="false">K40-L40</f>
        <v>139.79</v>
      </c>
      <c r="N40" s="12" t="n">
        <f aca="false">COUNTIF(OrderItems!$B$2:$B$6683,A40)</f>
        <v>2</v>
      </c>
    </row>
    <row r="41" customFormat="false" ht="15" hidden="false" customHeight="false" outlineLevel="0" collapsed="false">
      <c r="A41" s="12" t="n">
        <v>40</v>
      </c>
      <c r="B41" s="12" t="n">
        <v>10</v>
      </c>
      <c r="C41" s="12" t="n">
        <v>7</v>
      </c>
      <c r="D41" s="18" t="n">
        <v>46000</v>
      </c>
      <c r="E41" s="12" t="s">
        <v>49</v>
      </c>
      <c r="F41" s="12" t="s">
        <v>2295</v>
      </c>
      <c r="G41" s="12" t="s">
        <v>55</v>
      </c>
      <c r="H41" s="12" t="str">
        <f aca="false">INDEX(Customers!$I$2:$I$901,MATCH(B41,Customers!$A$2:$A$901,0))</f>
        <v>Regular</v>
      </c>
      <c r="I41" s="12" t="str">
        <f aca="false">INDEX(Customers!$G$2:$G$901,MATCH(B41,Customers!$A$2:$A$901,0))</f>
        <v>North</v>
      </c>
      <c r="J41" s="12" t="str">
        <f aca="false">INDEX(Stores!$D$2:$D$18,MATCH(C41,Stores!$A$2:$A$18,0))</f>
        <v>South</v>
      </c>
      <c r="K41" s="16" t="n">
        <f aca="false">SUMIF(OrderItems!$B$2:$B$6683,A41,OrderItems!$J$2:$J$6683)</f>
        <v>5900.95</v>
      </c>
      <c r="L41" s="16" t="n">
        <f aca="false">SUMIF(OrderItems!$B$2:$B$6683,A41,OrderItems!$K$2:$K$6683)</f>
        <v>3810.05</v>
      </c>
      <c r="M41" s="16" t="n">
        <f aca="false">K41-L41</f>
        <v>2090.9</v>
      </c>
      <c r="N41" s="12" t="n">
        <f aca="false">COUNTIF(OrderItems!$B$2:$B$6683,A41)</f>
        <v>2</v>
      </c>
    </row>
    <row r="42" customFormat="false" ht="15" hidden="false" customHeight="false" outlineLevel="0" collapsed="false">
      <c r="A42" s="12" t="n">
        <v>41</v>
      </c>
      <c r="B42" s="12" t="n">
        <v>11</v>
      </c>
      <c r="C42" s="12" t="n">
        <v>17</v>
      </c>
      <c r="D42" s="18" t="n">
        <v>45979</v>
      </c>
      <c r="E42" s="12" t="s">
        <v>44</v>
      </c>
      <c r="F42" s="12" t="s">
        <v>2293</v>
      </c>
      <c r="G42" s="12" t="s">
        <v>57</v>
      </c>
      <c r="H42" s="12" t="str">
        <f aca="false">INDEX(Customers!$I$2:$I$901,MATCH(B42,Customers!$A$2:$A$901,0))</f>
        <v>Regular</v>
      </c>
      <c r="I42" s="12" t="str">
        <f aca="false">INDEX(Customers!$G$2:$G$901,MATCH(B42,Customers!$A$2:$A$901,0))</f>
        <v>East</v>
      </c>
      <c r="J42" s="12" t="str">
        <f aca="false">INDEX(Stores!$D$2:$D$18,MATCH(C42,Stores!$A$2:$A$18,0))</f>
        <v>Online</v>
      </c>
      <c r="K42" s="16" t="n">
        <f aca="false">SUMIF(OrderItems!$B$2:$B$6683,A42,OrderItems!$J$2:$J$6683)</f>
        <v>23729.3</v>
      </c>
      <c r="L42" s="16" t="n">
        <f aca="false">SUMIF(OrderItems!$B$2:$B$6683,A42,OrderItems!$K$2:$K$6683)</f>
        <v>15940.72</v>
      </c>
      <c r="M42" s="16" t="n">
        <f aca="false">K42-L42</f>
        <v>7788.58</v>
      </c>
      <c r="N42" s="12" t="n">
        <f aca="false">COUNTIF(OrderItems!$B$2:$B$6683,A42)</f>
        <v>4</v>
      </c>
    </row>
    <row r="43" customFormat="false" ht="15" hidden="false" customHeight="false" outlineLevel="0" collapsed="false">
      <c r="A43" s="12" t="n">
        <v>42</v>
      </c>
      <c r="B43" s="12" t="n">
        <v>12</v>
      </c>
      <c r="C43" s="12" t="n">
        <v>17</v>
      </c>
      <c r="D43" s="18" t="n">
        <v>45335</v>
      </c>
      <c r="E43" s="12" t="s">
        <v>44</v>
      </c>
      <c r="F43" s="12" t="s">
        <v>2294</v>
      </c>
      <c r="G43" s="12" t="s">
        <v>55</v>
      </c>
      <c r="H43" s="12" t="str">
        <f aca="false">INDEX(Customers!$I$2:$I$901,MATCH(B43,Customers!$A$2:$A$901,0))</f>
        <v>Regular</v>
      </c>
      <c r="I43" s="12" t="str">
        <f aca="false">INDEX(Customers!$G$2:$G$901,MATCH(B43,Customers!$A$2:$A$901,0))</f>
        <v>West</v>
      </c>
      <c r="J43" s="12" t="str">
        <f aca="false">INDEX(Stores!$D$2:$D$18,MATCH(C43,Stores!$A$2:$A$18,0))</f>
        <v>Online</v>
      </c>
      <c r="K43" s="16" t="n">
        <f aca="false">SUMIF(OrderItems!$B$2:$B$6683,A43,OrderItems!$J$2:$J$6683)</f>
        <v>2587</v>
      </c>
      <c r="L43" s="16" t="n">
        <f aca="false">SUMIF(OrderItems!$B$2:$B$6683,A43,OrderItems!$K$2:$K$6683)</f>
        <v>1641.12</v>
      </c>
      <c r="M43" s="16" t="n">
        <f aca="false">K43-L43</f>
        <v>945.88</v>
      </c>
      <c r="N43" s="12" t="n">
        <f aca="false">COUNTIF(OrderItems!$B$2:$B$6683,A43)</f>
        <v>3</v>
      </c>
    </row>
    <row r="44" customFormat="false" ht="15" hidden="false" customHeight="false" outlineLevel="0" collapsed="false">
      <c r="A44" s="12" t="n">
        <v>43</v>
      </c>
      <c r="B44" s="12" t="n">
        <v>12</v>
      </c>
      <c r="C44" s="12" t="n">
        <v>17</v>
      </c>
      <c r="D44" s="18" t="n">
        <v>45492</v>
      </c>
      <c r="E44" s="12" t="s">
        <v>44</v>
      </c>
      <c r="F44" s="12" t="s">
        <v>2295</v>
      </c>
      <c r="G44" s="12" t="s">
        <v>55</v>
      </c>
      <c r="H44" s="12" t="str">
        <f aca="false">INDEX(Customers!$I$2:$I$901,MATCH(B44,Customers!$A$2:$A$901,0))</f>
        <v>Regular</v>
      </c>
      <c r="I44" s="12" t="str">
        <f aca="false">INDEX(Customers!$G$2:$G$901,MATCH(B44,Customers!$A$2:$A$901,0))</f>
        <v>West</v>
      </c>
      <c r="J44" s="12" t="str">
        <f aca="false">INDEX(Stores!$D$2:$D$18,MATCH(C44,Stores!$A$2:$A$18,0))</f>
        <v>Online</v>
      </c>
      <c r="K44" s="16" t="n">
        <f aca="false">SUMIF(OrderItems!$B$2:$B$6683,A44,OrderItems!$J$2:$J$6683)</f>
        <v>2727.05</v>
      </c>
      <c r="L44" s="16" t="n">
        <f aca="false">SUMIF(OrderItems!$B$2:$B$6683,A44,OrderItems!$K$2:$K$6683)</f>
        <v>1527.01</v>
      </c>
      <c r="M44" s="16" t="n">
        <f aca="false">K44-L44</f>
        <v>1200.04</v>
      </c>
      <c r="N44" s="12" t="n">
        <f aca="false">COUNTIF(OrderItems!$B$2:$B$6683,A44)</f>
        <v>2</v>
      </c>
    </row>
    <row r="45" customFormat="false" ht="15" hidden="false" customHeight="false" outlineLevel="0" collapsed="false">
      <c r="A45" s="12" t="n">
        <v>44</v>
      </c>
      <c r="B45" s="12" t="n">
        <v>12</v>
      </c>
      <c r="C45" s="12" t="n">
        <v>17</v>
      </c>
      <c r="D45" s="18" t="n">
        <v>45555</v>
      </c>
      <c r="E45" s="12" t="s">
        <v>44</v>
      </c>
      <c r="F45" s="12" t="s">
        <v>2293</v>
      </c>
      <c r="G45" s="12" t="s">
        <v>55</v>
      </c>
      <c r="H45" s="12" t="str">
        <f aca="false">INDEX(Customers!$I$2:$I$901,MATCH(B45,Customers!$A$2:$A$901,0))</f>
        <v>Regular</v>
      </c>
      <c r="I45" s="12" t="str">
        <f aca="false">INDEX(Customers!$G$2:$G$901,MATCH(B45,Customers!$A$2:$A$901,0))</f>
        <v>West</v>
      </c>
      <c r="J45" s="12" t="str">
        <f aca="false">INDEX(Stores!$D$2:$D$18,MATCH(C45,Stores!$A$2:$A$18,0))</f>
        <v>Online</v>
      </c>
      <c r="K45" s="16" t="n">
        <f aca="false">SUMIF(OrderItems!$B$2:$B$6683,A45,OrderItems!$J$2:$J$6683)</f>
        <v>6451.1</v>
      </c>
      <c r="L45" s="16" t="n">
        <f aca="false">SUMIF(OrderItems!$B$2:$B$6683,A45,OrderItems!$K$2:$K$6683)</f>
        <v>4769.05</v>
      </c>
      <c r="M45" s="16" t="n">
        <f aca="false">K45-L45</f>
        <v>1682.05</v>
      </c>
      <c r="N45" s="12" t="n">
        <f aca="false">COUNTIF(OrderItems!$B$2:$B$6683,A45)</f>
        <v>2</v>
      </c>
    </row>
    <row r="46" customFormat="false" ht="15" hidden="false" customHeight="false" outlineLevel="0" collapsed="false">
      <c r="A46" s="12" t="n">
        <v>45</v>
      </c>
      <c r="B46" s="12" t="n">
        <v>12</v>
      </c>
      <c r="C46" s="12" t="n">
        <v>3</v>
      </c>
      <c r="D46" s="18" t="n">
        <v>45562</v>
      </c>
      <c r="E46" s="12" t="s">
        <v>49</v>
      </c>
      <c r="F46" s="12" t="s">
        <v>2293</v>
      </c>
      <c r="G46" s="12" t="s">
        <v>56</v>
      </c>
      <c r="H46" s="12" t="str">
        <f aca="false">INDEX(Customers!$I$2:$I$901,MATCH(B46,Customers!$A$2:$A$901,0))</f>
        <v>Regular</v>
      </c>
      <c r="I46" s="12" t="str">
        <f aca="false">INDEX(Customers!$G$2:$G$901,MATCH(B46,Customers!$A$2:$A$901,0))</f>
        <v>West</v>
      </c>
      <c r="J46" s="12" t="str">
        <f aca="false">INDEX(Stores!$D$2:$D$18,MATCH(C46,Stores!$A$2:$A$18,0))</f>
        <v>North</v>
      </c>
      <c r="K46" s="16" t="n">
        <f aca="false">SUMIF(OrderItems!$B$2:$B$6683,A46,OrderItems!$J$2:$J$6683)</f>
        <v>4615.5</v>
      </c>
      <c r="L46" s="16" t="n">
        <f aca="false">SUMIF(OrderItems!$B$2:$B$6683,A46,OrderItems!$K$2:$K$6683)</f>
        <v>3348.54</v>
      </c>
      <c r="M46" s="16" t="n">
        <f aca="false">K46-L46</f>
        <v>1266.96</v>
      </c>
      <c r="N46" s="12" t="n">
        <f aca="false">COUNTIF(OrderItems!$B$2:$B$6683,A46)</f>
        <v>2</v>
      </c>
    </row>
    <row r="47" customFormat="false" ht="15" hidden="false" customHeight="false" outlineLevel="0" collapsed="false">
      <c r="A47" s="12" t="n">
        <v>46</v>
      </c>
      <c r="B47" s="12" t="n">
        <v>12</v>
      </c>
      <c r="C47" s="12" t="n">
        <v>5</v>
      </c>
      <c r="D47" s="18" t="n">
        <v>45591</v>
      </c>
      <c r="E47" s="12" t="s">
        <v>49</v>
      </c>
      <c r="F47" s="12" t="s">
        <v>2293</v>
      </c>
      <c r="G47" s="12" t="s">
        <v>55</v>
      </c>
      <c r="H47" s="12" t="str">
        <f aca="false">INDEX(Customers!$I$2:$I$901,MATCH(B47,Customers!$A$2:$A$901,0))</f>
        <v>Regular</v>
      </c>
      <c r="I47" s="12" t="str">
        <f aca="false">INDEX(Customers!$G$2:$G$901,MATCH(B47,Customers!$A$2:$A$901,0))</f>
        <v>West</v>
      </c>
      <c r="J47" s="12" t="str">
        <f aca="false">INDEX(Stores!$D$2:$D$18,MATCH(C47,Stores!$A$2:$A$18,0))</f>
        <v>South</v>
      </c>
      <c r="K47" s="16" t="n">
        <f aca="false">SUMIF(OrderItems!$B$2:$B$6683,A47,OrderItems!$J$2:$J$6683)</f>
        <v>3299</v>
      </c>
      <c r="L47" s="16" t="n">
        <f aca="false">SUMIF(OrderItems!$B$2:$B$6683,A47,OrderItems!$K$2:$K$6683)</f>
        <v>2348.96</v>
      </c>
      <c r="M47" s="16" t="n">
        <f aca="false">K47-L47</f>
        <v>950.04</v>
      </c>
      <c r="N47" s="12" t="n">
        <f aca="false">COUNTIF(OrderItems!$B$2:$B$6683,A47)</f>
        <v>1</v>
      </c>
    </row>
    <row r="48" customFormat="false" ht="15" hidden="false" customHeight="false" outlineLevel="0" collapsed="false">
      <c r="A48" s="12" t="n">
        <v>47</v>
      </c>
      <c r="B48" s="12" t="n">
        <v>12</v>
      </c>
      <c r="C48" s="12" t="n">
        <v>6</v>
      </c>
      <c r="D48" s="18" t="n">
        <v>45726</v>
      </c>
      <c r="E48" s="12" t="s">
        <v>49</v>
      </c>
      <c r="F48" s="12" t="s">
        <v>2293</v>
      </c>
      <c r="G48" s="12" t="s">
        <v>55</v>
      </c>
      <c r="H48" s="12" t="str">
        <f aca="false">INDEX(Customers!$I$2:$I$901,MATCH(B48,Customers!$A$2:$A$901,0))</f>
        <v>Regular</v>
      </c>
      <c r="I48" s="12" t="str">
        <f aca="false">INDEX(Customers!$G$2:$G$901,MATCH(B48,Customers!$A$2:$A$901,0))</f>
        <v>West</v>
      </c>
      <c r="J48" s="12" t="str">
        <f aca="false">INDEX(Stores!$D$2:$D$18,MATCH(C48,Stores!$A$2:$A$18,0))</f>
        <v>South</v>
      </c>
      <c r="K48" s="16" t="n">
        <f aca="false">SUMIF(OrderItems!$B$2:$B$6683,A48,OrderItems!$J$2:$J$6683)</f>
        <v>1049.1</v>
      </c>
      <c r="L48" s="16" t="n">
        <f aca="false">SUMIF(OrderItems!$B$2:$B$6683,A48,OrderItems!$K$2:$K$6683)</f>
        <v>725.79</v>
      </c>
      <c r="M48" s="16" t="n">
        <f aca="false">K48-L48</f>
        <v>323.31</v>
      </c>
      <c r="N48" s="12" t="n">
        <f aca="false">COUNTIF(OrderItems!$B$2:$B$6683,A48)</f>
        <v>2</v>
      </c>
    </row>
    <row r="49" customFormat="false" ht="15" hidden="false" customHeight="false" outlineLevel="0" collapsed="false">
      <c r="A49" s="12" t="n">
        <v>48</v>
      </c>
      <c r="B49" s="12" t="n">
        <v>12</v>
      </c>
      <c r="C49" s="12" t="n">
        <v>7</v>
      </c>
      <c r="D49" s="18" t="n">
        <v>45822</v>
      </c>
      <c r="E49" s="12" t="s">
        <v>49</v>
      </c>
      <c r="F49" s="12" t="s">
        <v>2295</v>
      </c>
      <c r="G49" s="12" t="s">
        <v>56</v>
      </c>
      <c r="H49" s="12" t="str">
        <f aca="false">INDEX(Customers!$I$2:$I$901,MATCH(B49,Customers!$A$2:$A$901,0))</f>
        <v>Regular</v>
      </c>
      <c r="I49" s="12" t="str">
        <f aca="false">INDEX(Customers!$G$2:$G$901,MATCH(B49,Customers!$A$2:$A$901,0))</f>
        <v>West</v>
      </c>
      <c r="J49" s="12" t="str">
        <f aca="false">INDEX(Stores!$D$2:$D$18,MATCH(C49,Stores!$A$2:$A$18,0))</f>
        <v>South</v>
      </c>
      <c r="K49" s="16" t="n">
        <f aca="false">SUMIF(OrderItems!$B$2:$B$6683,A49,OrderItems!$J$2:$J$6683)</f>
        <v>7273.2</v>
      </c>
      <c r="L49" s="16" t="n">
        <f aca="false">SUMIF(OrderItems!$B$2:$B$6683,A49,OrderItems!$K$2:$K$6683)</f>
        <v>4320.22</v>
      </c>
      <c r="M49" s="16" t="n">
        <f aca="false">K49-L49</f>
        <v>2952.98</v>
      </c>
      <c r="N49" s="12" t="n">
        <f aca="false">COUNTIF(OrderItems!$B$2:$B$6683,A49)</f>
        <v>4</v>
      </c>
    </row>
    <row r="50" customFormat="false" ht="15" hidden="false" customHeight="false" outlineLevel="0" collapsed="false">
      <c r="A50" s="12" t="n">
        <v>49</v>
      </c>
      <c r="B50" s="12" t="n">
        <v>12</v>
      </c>
      <c r="C50" s="12" t="n">
        <v>17</v>
      </c>
      <c r="D50" s="18" t="n">
        <v>45989</v>
      </c>
      <c r="E50" s="12" t="s">
        <v>44</v>
      </c>
      <c r="F50" s="12" t="s">
        <v>2295</v>
      </c>
      <c r="G50" s="12" t="s">
        <v>56</v>
      </c>
      <c r="H50" s="12" t="str">
        <f aca="false">INDEX(Customers!$I$2:$I$901,MATCH(B50,Customers!$A$2:$A$901,0))</f>
        <v>Regular</v>
      </c>
      <c r="I50" s="12" t="str">
        <f aca="false">INDEX(Customers!$G$2:$G$901,MATCH(B50,Customers!$A$2:$A$901,0))</f>
        <v>West</v>
      </c>
      <c r="J50" s="12" t="str">
        <f aca="false">INDEX(Stores!$D$2:$D$18,MATCH(C50,Stores!$A$2:$A$18,0))</f>
        <v>Online</v>
      </c>
      <c r="K50" s="16" t="n">
        <f aca="false">SUMIF(OrderItems!$B$2:$B$6683,A50,OrderItems!$J$2:$J$6683)</f>
        <v>11165</v>
      </c>
      <c r="L50" s="16" t="n">
        <f aca="false">SUMIF(OrderItems!$B$2:$B$6683,A50,OrderItems!$K$2:$K$6683)</f>
        <v>8031.23</v>
      </c>
      <c r="M50" s="16" t="n">
        <f aca="false">K50-L50</f>
        <v>3133.77</v>
      </c>
      <c r="N50" s="12" t="n">
        <f aca="false">COUNTIF(OrderItems!$B$2:$B$6683,A50)</f>
        <v>3</v>
      </c>
    </row>
    <row r="51" customFormat="false" ht="15" hidden="false" customHeight="false" outlineLevel="0" collapsed="false">
      <c r="A51" s="12" t="n">
        <v>50</v>
      </c>
      <c r="B51" s="12" t="n">
        <v>13</v>
      </c>
      <c r="C51" s="12" t="n">
        <v>15</v>
      </c>
      <c r="D51" s="18" t="n">
        <v>45963</v>
      </c>
      <c r="E51" s="12" t="s">
        <v>49</v>
      </c>
      <c r="F51" s="12" t="s">
        <v>2292</v>
      </c>
      <c r="G51" s="12" t="s">
        <v>55</v>
      </c>
      <c r="H51" s="12" t="str">
        <f aca="false">INDEX(Customers!$I$2:$I$901,MATCH(B51,Customers!$A$2:$A$901,0))</f>
        <v>New</v>
      </c>
      <c r="I51" s="12" t="str">
        <f aca="false">INDEX(Customers!$G$2:$G$901,MATCH(B51,Customers!$A$2:$A$901,0))</f>
        <v>South</v>
      </c>
      <c r="J51" s="12" t="str">
        <f aca="false">INDEX(Stores!$D$2:$D$18,MATCH(C51,Stores!$A$2:$A$18,0))</f>
        <v>East</v>
      </c>
      <c r="K51" s="16" t="n">
        <f aca="false">SUMIF(OrderItems!$B$2:$B$6683,A51,OrderItems!$J$2:$J$6683)</f>
        <v>4888</v>
      </c>
      <c r="L51" s="16" t="n">
        <f aca="false">SUMIF(OrderItems!$B$2:$B$6683,A51,OrderItems!$K$2:$K$6683)</f>
        <v>3106.53</v>
      </c>
      <c r="M51" s="16" t="n">
        <f aca="false">K51-L51</f>
        <v>1781.47</v>
      </c>
      <c r="N51" s="12" t="n">
        <f aca="false">COUNTIF(OrderItems!$B$2:$B$6683,A51)</f>
        <v>2</v>
      </c>
    </row>
    <row r="52" customFormat="false" ht="15" hidden="false" customHeight="false" outlineLevel="0" collapsed="false">
      <c r="A52" s="12" t="n">
        <v>51</v>
      </c>
      <c r="B52" s="12" t="n">
        <v>13</v>
      </c>
      <c r="C52" s="12" t="n">
        <v>17</v>
      </c>
      <c r="D52" s="18" t="n">
        <v>45974</v>
      </c>
      <c r="E52" s="12" t="s">
        <v>44</v>
      </c>
      <c r="F52" s="12" t="s">
        <v>2294</v>
      </c>
      <c r="G52" s="12" t="s">
        <v>55</v>
      </c>
      <c r="H52" s="12" t="str">
        <f aca="false">INDEX(Customers!$I$2:$I$901,MATCH(B52,Customers!$A$2:$A$901,0))</f>
        <v>New</v>
      </c>
      <c r="I52" s="12" t="str">
        <f aca="false">INDEX(Customers!$G$2:$G$901,MATCH(B52,Customers!$A$2:$A$901,0))</f>
        <v>South</v>
      </c>
      <c r="J52" s="12" t="str">
        <f aca="false">INDEX(Stores!$D$2:$D$18,MATCH(C52,Stores!$A$2:$A$18,0))</f>
        <v>Online</v>
      </c>
      <c r="K52" s="16" t="n">
        <f aca="false">SUMIF(OrderItems!$B$2:$B$6683,A52,OrderItems!$J$2:$J$6683)</f>
        <v>4018</v>
      </c>
      <c r="L52" s="16" t="n">
        <f aca="false">SUMIF(OrderItems!$B$2:$B$6683,A52,OrderItems!$K$2:$K$6683)</f>
        <v>2645.96</v>
      </c>
      <c r="M52" s="16" t="n">
        <f aca="false">K52-L52</f>
        <v>1372.04</v>
      </c>
      <c r="N52" s="12" t="n">
        <f aca="false">COUNTIF(OrderItems!$B$2:$B$6683,A52)</f>
        <v>1</v>
      </c>
    </row>
    <row r="53" customFormat="false" ht="15" hidden="false" customHeight="false" outlineLevel="0" collapsed="false">
      <c r="A53" s="12" t="n">
        <v>52</v>
      </c>
      <c r="B53" s="12" t="n">
        <v>13</v>
      </c>
      <c r="C53" s="12" t="n">
        <v>17</v>
      </c>
      <c r="D53" s="18" t="n">
        <v>45988</v>
      </c>
      <c r="E53" s="12" t="s">
        <v>44</v>
      </c>
      <c r="F53" s="12" t="s">
        <v>2293</v>
      </c>
      <c r="G53" s="12" t="s">
        <v>55</v>
      </c>
      <c r="H53" s="12" t="str">
        <f aca="false">INDEX(Customers!$I$2:$I$901,MATCH(B53,Customers!$A$2:$A$901,0))</f>
        <v>New</v>
      </c>
      <c r="I53" s="12" t="str">
        <f aca="false">INDEX(Customers!$G$2:$G$901,MATCH(B53,Customers!$A$2:$A$901,0))</f>
        <v>South</v>
      </c>
      <c r="J53" s="12" t="str">
        <f aca="false">INDEX(Stores!$D$2:$D$18,MATCH(C53,Stores!$A$2:$A$18,0))</f>
        <v>Online</v>
      </c>
      <c r="K53" s="16" t="n">
        <f aca="false">SUMIF(OrderItems!$B$2:$B$6683,A53,OrderItems!$J$2:$J$6683)</f>
        <v>2911.15</v>
      </c>
      <c r="L53" s="16" t="n">
        <f aca="false">SUMIF(OrderItems!$B$2:$B$6683,A53,OrderItems!$K$2:$K$6683)</f>
        <v>2119.35</v>
      </c>
      <c r="M53" s="16" t="n">
        <f aca="false">K53-L53</f>
        <v>791.8</v>
      </c>
      <c r="N53" s="12" t="n">
        <f aca="false">COUNTIF(OrderItems!$B$2:$B$6683,A53)</f>
        <v>2</v>
      </c>
    </row>
    <row r="54" customFormat="false" ht="15" hidden="false" customHeight="false" outlineLevel="0" collapsed="false">
      <c r="A54" s="12" t="n">
        <v>53</v>
      </c>
      <c r="B54" s="12" t="n">
        <v>13</v>
      </c>
      <c r="C54" s="12" t="n">
        <v>17</v>
      </c>
      <c r="D54" s="18" t="n">
        <v>45996</v>
      </c>
      <c r="E54" s="12" t="s">
        <v>44</v>
      </c>
      <c r="F54" s="12" t="s">
        <v>2294</v>
      </c>
      <c r="G54" s="12" t="s">
        <v>55</v>
      </c>
      <c r="H54" s="12" t="str">
        <f aca="false">INDEX(Customers!$I$2:$I$901,MATCH(B54,Customers!$A$2:$A$901,0))</f>
        <v>New</v>
      </c>
      <c r="I54" s="12" t="str">
        <f aca="false">INDEX(Customers!$G$2:$G$901,MATCH(B54,Customers!$A$2:$A$901,0))</f>
        <v>South</v>
      </c>
      <c r="J54" s="12" t="str">
        <f aca="false">INDEX(Stores!$D$2:$D$18,MATCH(C54,Stores!$A$2:$A$18,0))</f>
        <v>Online</v>
      </c>
      <c r="K54" s="16" t="n">
        <f aca="false">SUMIF(OrderItems!$B$2:$B$6683,A54,OrderItems!$J$2:$J$6683)</f>
        <v>6248</v>
      </c>
      <c r="L54" s="16" t="n">
        <f aca="false">SUMIF(OrderItems!$B$2:$B$6683,A54,OrderItems!$K$2:$K$6683)</f>
        <v>4534.78</v>
      </c>
      <c r="M54" s="16" t="n">
        <f aca="false">K54-L54</f>
        <v>1713.22</v>
      </c>
      <c r="N54" s="12" t="n">
        <f aca="false">COUNTIF(OrderItems!$B$2:$B$6683,A54)</f>
        <v>2</v>
      </c>
    </row>
    <row r="55" customFormat="false" ht="15" hidden="false" customHeight="false" outlineLevel="0" collapsed="false">
      <c r="A55" s="12" t="n">
        <v>54</v>
      </c>
      <c r="B55" s="12" t="n">
        <v>13</v>
      </c>
      <c r="C55" s="12" t="n">
        <v>17</v>
      </c>
      <c r="D55" s="18" t="n">
        <v>45997</v>
      </c>
      <c r="E55" s="12" t="s">
        <v>44</v>
      </c>
      <c r="F55" s="12" t="s">
        <v>2295</v>
      </c>
      <c r="G55" s="12" t="s">
        <v>55</v>
      </c>
      <c r="H55" s="12" t="str">
        <f aca="false">INDEX(Customers!$I$2:$I$901,MATCH(B55,Customers!$A$2:$A$901,0))</f>
        <v>New</v>
      </c>
      <c r="I55" s="12" t="str">
        <f aca="false">INDEX(Customers!$G$2:$G$901,MATCH(B55,Customers!$A$2:$A$901,0))</f>
        <v>South</v>
      </c>
      <c r="J55" s="12" t="str">
        <f aca="false">INDEX(Stores!$D$2:$D$18,MATCH(C55,Stores!$A$2:$A$18,0))</f>
        <v>Online</v>
      </c>
      <c r="K55" s="16" t="n">
        <f aca="false">SUMIF(OrderItems!$B$2:$B$6683,A55,OrderItems!$J$2:$J$6683)</f>
        <v>4218</v>
      </c>
      <c r="L55" s="16" t="n">
        <f aca="false">SUMIF(OrderItems!$B$2:$B$6683,A55,OrderItems!$K$2:$K$6683)</f>
        <v>2936.75</v>
      </c>
      <c r="M55" s="16" t="n">
        <f aca="false">K55-L55</f>
        <v>1281.25</v>
      </c>
      <c r="N55" s="12" t="n">
        <f aca="false">COUNTIF(OrderItems!$B$2:$B$6683,A55)</f>
        <v>2</v>
      </c>
    </row>
    <row r="56" customFormat="false" ht="15" hidden="false" customHeight="false" outlineLevel="0" collapsed="false">
      <c r="A56" s="12" t="n">
        <v>55</v>
      </c>
      <c r="B56" s="12" t="n">
        <v>13</v>
      </c>
      <c r="C56" s="12" t="n">
        <v>17</v>
      </c>
      <c r="D56" s="18" t="n">
        <v>46016</v>
      </c>
      <c r="E56" s="12" t="s">
        <v>44</v>
      </c>
      <c r="F56" s="12" t="s">
        <v>2295</v>
      </c>
      <c r="G56" s="12" t="s">
        <v>55</v>
      </c>
      <c r="H56" s="12" t="str">
        <f aca="false">INDEX(Customers!$I$2:$I$901,MATCH(B56,Customers!$A$2:$A$901,0))</f>
        <v>New</v>
      </c>
      <c r="I56" s="12" t="str">
        <f aca="false">INDEX(Customers!$G$2:$G$901,MATCH(B56,Customers!$A$2:$A$901,0))</f>
        <v>South</v>
      </c>
      <c r="J56" s="12" t="str">
        <f aca="false">INDEX(Stores!$D$2:$D$18,MATCH(C56,Stores!$A$2:$A$18,0))</f>
        <v>Online</v>
      </c>
      <c r="K56" s="16" t="n">
        <f aca="false">SUMIF(OrderItems!$B$2:$B$6683,A56,OrderItems!$J$2:$J$6683)</f>
        <v>7537.1</v>
      </c>
      <c r="L56" s="16" t="n">
        <f aca="false">SUMIF(OrderItems!$B$2:$B$6683,A56,OrderItems!$K$2:$K$6683)</f>
        <v>4692.56</v>
      </c>
      <c r="M56" s="16" t="n">
        <f aca="false">K56-L56</f>
        <v>2844.54</v>
      </c>
      <c r="N56" s="12" t="n">
        <f aca="false">COUNTIF(OrderItems!$B$2:$B$6683,A56)</f>
        <v>4</v>
      </c>
    </row>
    <row r="57" customFormat="false" ht="15" hidden="false" customHeight="false" outlineLevel="0" collapsed="false">
      <c r="A57" s="12" t="n">
        <v>56</v>
      </c>
      <c r="B57" s="12" t="n">
        <v>14</v>
      </c>
      <c r="C57" s="12" t="n">
        <v>17</v>
      </c>
      <c r="D57" s="18" t="n">
        <v>45594</v>
      </c>
      <c r="E57" s="12" t="s">
        <v>44</v>
      </c>
      <c r="F57" s="12" t="s">
        <v>2293</v>
      </c>
      <c r="G57" s="12" t="s">
        <v>55</v>
      </c>
      <c r="H57" s="12" t="str">
        <f aca="false">INDEX(Customers!$I$2:$I$901,MATCH(B57,Customers!$A$2:$A$901,0))</f>
        <v>Regular</v>
      </c>
      <c r="I57" s="12" t="str">
        <f aca="false">INDEX(Customers!$G$2:$G$901,MATCH(B57,Customers!$A$2:$A$901,0))</f>
        <v>North</v>
      </c>
      <c r="J57" s="12" t="str">
        <f aca="false">INDEX(Stores!$D$2:$D$18,MATCH(C57,Stores!$A$2:$A$18,0))</f>
        <v>Online</v>
      </c>
      <c r="K57" s="16" t="n">
        <f aca="false">SUMIF(OrderItems!$B$2:$B$6683,A57,OrderItems!$J$2:$J$6683)</f>
        <v>3237.75</v>
      </c>
      <c r="L57" s="16" t="n">
        <f aca="false">SUMIF(OrderItems!$B$2:$B$6683,A57,OrderItems!$K$2:$K$6683)</f>
        <v>2143.6</v>
      </c>
      <c r="M57" s="16" t="n">
        <f aca="false">K57-L57</f>
        <v>1094.15</v>
      </c>
      <c r="N57" s="12" t="n">
        <f aca="false">COUNTIF(OrderItems!$B$2:$B$6683,A57)</f>
        <v>3</v>
      </c>
    </row>
    <row r="58" customFormat="false" ht="15" hidden="false" customHeight="false" outlineLevel="0" collapsed="false">
      <c r="A58" s="12" t="n">
        <v>57</v>
      </c>
      <c r="B58" s="12" t="n">
        <v>14</v>
      </c>
      <c r="C58" s="12" t="n">
        <v>17</v>
      </c>
      <c r="D58" s="18" t="n">
        <v>45949</v>
      </c>
      <c r="E58" s="12" t="s">
        <v>44</v>
      </c>
      <c r="F58" s="12" t="s">
        <v>2296</v>
      </c>
      <c r="G58" s="12" t="s">
        <v>55</v>
      </c>
      <c r="H58" s="12" t="str">
        <f aca="false">INDEX(Customers!$I$2:$I$901,MATCH(B58,Customers!$A$2:$A$901,0))</f>
        <v>Regular</v>
      </c>
      <c r="I58" s="12" t="str">
        <f aca="false">INDEX(Customers!$G$2:$G$901,MATCH(B58,Customers!$A$2:$A$901,0))</f>
        <v>North</v>
      </c>
      <c r="J58" s="12" t="str">
        <f aca="false">INDEX(Stores!$D$2:$D$18,MATCH(C58,Stores!$A$2:$A$18,0))</f>
        <v>Online</v>
      </c>
      <c r="K58" s="16" t="n">
        <f aca="false">SUMIF(OrderItems!$B$2:$B$6683,A58,OrderItems!$J$2:$J$6683)</f>
        <v>741.6</v>
      </c>
      <c r="L58" s="16" t="n">
        <f aca="false">SUMIF(OrderItems!$B$2:$B$6683,A58,OrderItems!$K$2:$K$6683)</f>
        <v>578.01</v>
      </c>
      <c r="M58" s="16" t="n">
        <f aca="false">K58-L58</f>
        <v>163.59</v>
      </c>
      <c r="N58" s="12" t="n">
        <f aca="false">COUNTIF(OrderItems!$B$2:$B$6683,A58)</f>
        <v>1</v>
      </c>
    </row>
    <row r="59" customFormat="false" ht="15" hidden="false" customHeight="false" outlineLevel="0" collapsed="false">
      <c r="A59" s="12" t="n">
        <v>58</v>
      </c>
      <c r="B59" s="12" t="n">
        <v>14</v>
      </c>
      <c r="C59" s="12" t="n">
        <v>7</v>
      </c>
      <c r="D59" s="18" t="n">
        <v>45955</v>
      </c>
      <c r="E59" s="12" t="s">
        <v>49</v>
      </c>
      <c r="F59" s="12" t="s">
        <v>2294</v>
      </c>
      <c r="G59" s="12" t="s">
        <v>55</v>
      </c>
      <c r="H59" s="12" t="str">
        <f aca="false">INDEX(Customers!$I$2:$I$901,MATCH(B59,Customers!$A$2:$A$901,0))</f>
        <v>Regular</v>
      </c>
      <c r="I59" s="12" t="str">
        <f aca="false">INDEX(Customers!$G$2:$G$901,MATCH(B59,Customers!$A$2:$A$901,0))</f>
        <v>North</v>
      </c>
      <c r="J59" s="12" t="str">
        <f aca="false">INDEX(Stores!$D$2:$D$18,MATCH(C59,Stores!$A$2:$A$18,0))</f>
        <v>South</v>
      </c>
      <c r="K59" s="16" t="n">
        <f aca="false">SUMIF(OrderItems!$B$2:$B$6683,A59,OrderItems!$J$2:$J$6683)</f>
        <v>8652.2</v>
      </c>
      <c r="L59" s="16" t="n">
        <f aca="false">SUMIF(OrderItems!$B$2:$B$6683,A59,OrderItems!$K$2:$K$6683)</f>
        <v>5821.53</v>
      </c>
      <c r="M59" s="16" t="n">
        <f aca="false">K59-L59</f>
        <v>2830.67</v>
      </c>
      <c r="N59" s="12" t="n">
        <f aca="false">COUNTIF(OrderItems!$B$2:$B$6683,A59)</f>
        <v>3</v>
      </c>
    </row>
    <row r="60" customFormat="false" ht="15" hidden="false" customHeight="false" outlineLevel="0" collapsed="false">
      <c r="A60" s="12" t="n">
        <v>59</v>
      </c>
      <c r="B60" s="12" t="n">
        <v>15</v>
      </c>
      <c r="C60" s="12" t="n">
        <v>17</v>
      </c>
      <c r="D60" s="18" t="n">
        <v>45952</v>
      </c>
      <c r="E60" s="12" t="s">
        <v>44</v>
      </c>
      <c r="F60" s="12" t="s">
        <v>2296</v>
      </c>
      <c r="G60" s="12" t="s">
        <v>55</v>
      </c>
      <c r="H60" s="12" t="str">
        <f aca="false">INDEX(Customers!$I$2:$I$901,MATCH(B60,Customers!$A$2:$A$901,0))</f>
        <v>Regular</v>
      </c>
      <c r="I60" s="12" t="str">
        <f aca="false">INDEX(Customers!$G$2:$G$901,MATCH(B60,Customers!$A$2:$A$901,0))</f>
        <v>West</v>
      </c>
      <c r="J60" s="12" t="str">
        <f aca="false">INDEX(Stores!$D$2:$D$18,MATCH(C60,Stores!$A$2:$A$18,0))</f>
        <v>Online</v>
      </c>
      <c r="K60" s="16" t="n">
        <f aca="false">SUMIF(OrderItems!$B$2:$B$6683,A60,OrderItems!$J$2:$J$6683)</f>
        <v>2438</v>
      </c>
      <c r="L60" s="16" t="n">
        <f aca="false">SUMIF(OrderItems!$B$2:$B$6683,A60,OrderItems!$K$2:$K$6683)</f>
        <v>1381.92</v>
      </c>
      <c r="M60" s="16" t="n">
        <f aca="false">K60-L60</f>
        <v>1056.08</v>
      </c>
      <c r="N60" s="12" t="n">
        <f aca="false">COUNTIF(OrderItems!$B$2:$B$6683,A60)</f>
        <v>1</v>
      </c>
    </row>
    <row r="61" customFormat="false" ht="15" hidden="false" customHeight="false" outlineLevel="0" collapsed="false">
      <c r="A61" s="12" t="n">
        <v>60</v>
      </c>
      <c r="B61" s="12" t="n">
        <v>15</v>
      </c>
      <c r="C61" s="12" t="n">
        <v>2</v>
      </c>
      <c r="D61" s="18" t="n">
        <v>45958</v>
      </c>
      <c r="E61" s="12" t="s">
        <v>49</v>
      </c>
      <c r="F61" s="12" t="s">
        <v>2294</v>
      </c>
      <c r="G61" s="12" t="s">
        <v>56</v>
      </c>
      <c r="H61" s="12" t="str">
        <f aca="false">INDEX(Customers!$I$2:$I$901,MATCH(B61,Customers!$A$2:$A$901,0))</f>
        <v>Regular</v>
      </c>
      <c r="I61" s="12" t="str">
        <f aca="false">INDEX(Customers!$G$2:$G$901,MATCH(B61,Customers!$A$2:$A$901,0))</f>
        <v>West</v>
      </c>
      <c r="J61" s="12" t="str">
        <f aca="false">INDEX(Stores!$D$2:$D$18,MATCH(C61,Stores!$A$2:$A$18,0))</f>
        <v>North</v>
      </c>
      <c r="K61" s="16" t="n">
        <f aca="false">SUMIF(OrderItems!$B$2:$B$6683,A61,OrderItems!$J$2:$J$6683)</f>
        <v>4756.2</v>
      </c>
      <c r="L61" s="16" t="n">
        <f aca="false">SUMIF(OrderItems!$B$2:$B$6683,A61,OrderItems!$K$2:$K$6683)</f>
        <v>2985.54</v>
      </c>
      <c r="M61" s="16" t="n">
        <f aca="false">K61-L61</f>
        <v>1770.66</v>
      </c>
      <c r="N61" s="12" t="n">
        <f aca="false">COUNTIF(OrderItems!$B$2:$B$6683,A61)</f>
        <v>3</v>
      </c>
    </row>
    <row r="62" customFormat="false" ht="15" hidden="false" customHeight="false" outlineLevel="0" collapsed="false">
      <c r="A62" s="12" t="n">
        <v>61</v>
      </c>
      <c r="B62" s="12" t="n">
        <v>15</v>
      </c>
      <c r="C62" s="12" t="n">
        <v>17</v>
      </c>
      <c r="D62" s="18" t="n">
        <v>45986</v>
      </c>
      <c r="E62" s="12" t="s">
        <v>44</v>
      </c>
      <c r="F62" s="12" t="s">
        <v>2295</v>
      </c>
      <c r="G62" s="12" t="s">
        <v>56</v>
      </c>
      <c r="H62" s="12" t="str">
        <f aca="false">INDEX(Customers!$I$2:$I$901,MATCH(B62,Customers!$A$2:$A$901,0))</f>
        <v>Regular</v>
      </c>
      <c r="I62" s="12" t="str">
        <f aca="false">INDEX(Customers!$G$2:$G$901,MATCH(B62,Customers!$A$2:$A$901,0))</f>
        <v>West</v>
      </c>
      <c r="J62" s="12" t="str">
        <f aca="false">INDEX(Stores!$D$2:$D$18,MATCH(C62,Stores!$A$2:$A$18,0))</f>
        <v>Online</v>
      </c>
      <c r="K62" s="16" t="n">
        <f aca="false">SUMIF(OrderItems!$B$2:$B$6683,A62,OrderItems!$J$2:$J$6683)</f>
        <v>1079.1</v>
      </c>
      <c r="L62" s="16" t="n">
        <f aca="false">SUMIF(OrderItems!$B$2:$B$6683,A62,OrderItems!$K$2:$K$6683)</f>
        <v>650.79</v>
      </c>
      <c r="M62" s="16" t="n">
        <f aca="false">K62-L62</f>
        <v>428.31</v>
      </c>
      <c r="N62" s="12" t="n">
        <f aca="false">COUNTIF(OrderItems!$B$2:$B$6683,A62)</f>
        <v>2</v>
      </c>
    </row>
    <row r="63" customFormat="false" ht="15" hidden="false" customHeight="false" outlineLevel="0" collapsed="false">
      <c r="A63" s="12" t="n">
        <v>62</v>
      </c>
      <c r="B63" s="12" t="n">
        <v>17</v>
      </c>
      <c r="C63" s="12" t="n">
        <v>17</v>
      </c>
      <c r="D63" s="18" t="n">
        <v>46010</v>
      </c>
      <c r="E63" s="12" t="s">
        <v>44</v>
      </c>
      <c r="F63" s="12" t="s">
        <v>2296</v>
      </c>
      <c r="G63" s="12" t="s">
        <v>55</v>
      </c>
      <c r="H63" s="12" t="str">
        <f aca="false">INDEX(Customers!$I$2:$I$901,MATCH(B63,Customers!$A$2:$A$901,0))</f>
        <v>Regular</v>
      </c>
      <c r="I63" s="12" t="str">
        <f aca="false">INDEX(Customers!$G$2:$G$901,MATCH(B63,Customers!$A$2:$A$901,0))</f>
        <v>South</v>
      </c>
      <c r="J63" s="12" t="str">
        <f aca="false">INDEX(Stores!$D$2:$D$18,MATCH(C63,Stores!$A$2:$A$18,0))</f>
        <v>Online</v>
      </c>
      <c r="K63" s="16" t="n">
        <f aca="false">SUMIF(OrderItems!$B$2:$B$6683,A63,OrderItems!$J$2:$J$6683)</f>
        <v>389</v>
      </c>
      <c r="L63" s="16" t="n">
        <f aca="false">SUMIF(OrderItems!$B$2:$B$6683,A63,OrderItems!$K$2:$K$6683)</f>
        <v>272.91</v>
      </c>
      <c r="M63" s="16" t="n">
        <f aca="false">K63-L63</f>
        <v>116.09</v>
      </c>
      <c r="N63" s="12" t="n">
        <f aca="false">COUNTIF(OrderItems!$B$2:$B$6683,A63)</f>
        <v>1</v>
      </c>
    </row>
    <row r="64" customFormat="false" ht="15" hidden="false" customHeight="false" outlineLevel="0" collapsed="false">
      <c r="A64" s="12" t="n">
        <v>63</v>
      </c>
      <c r="B64" s="12" t="n">
        <v>18</v>
      </c>
      <c r="C64" s="12" t="n">
        <v>17</v>
      </c>
      <c r="D64" s="18" t="n">
        <v>45944</v>
      </c>
      <c r="E64" s="12" t="s">
        <v>44</v>
      </c>
      <c r="F64" s="12" t="s">
        <v>2296</v>
      </c>
      <c r="G64" s="12" t="s">
        <v>55</v>
      </c>
      <c r="H64" s="12" t="str">
        <f aca="false">INDEX(Customers!$I$2:$I$901,MATCH(B64,Customers!$A$2:$A$901,0))</f>
        <v>Regular</v>
      </c>
      <c r="I64" s="12" t="str">
        <f aca="false">INDEX(Customers!$G$2:$G$901,MATCH(B64,Customers!$A$2:$A$901,0))</f>
        <v>South</v>
      </c>
      <c r="J64" s="12" t="str">
        <f aca="false">INDEX(Stores!$D$2:$D$18,MATCH(C64,Stores!$A$2:$A$18,0))</f>
        <v>Online</v>
      </c>
      <c r="K64" s="16" t="n">
        <f aca="false">SUMIF(OrderItems!$B$2:$B$6683,A64,OrderItems!$J$2:$J$6683)</f>
        <v>1859</v>
      </c>
      <c r="L64" s="16" t="n">
        <f aca="false">SUMIF(OrderItems!$B$2:$B$6683,A64,OrderItems!$K$2:$K$6683)</f>
        <v>1211.54</v>
      </c>
      <c r="M64" s="16" t="n">
        <f aca="false">K64-L64</f>
        <v>647.46</v>
      </c>
      <c r="N64" s="12" t="n">
        <f aca="false">COUNTIF(OrderItems!$B$2:$B$6683,A64)</f>
        <v>1</v>
      </c>
    </row>
    <row r="65" customFormat="false" ht="15" hidden="false" customHeight="false" outlineLevel="0" collapsed="false">
      <c r="A65" s="12" t="n">
        <v>64</v>
      </c>
      <c r="B65" s="12" t="n">
        <v>19</v>
      </c>
      <c r="C65" s="12" t="n">
        <v>3</v>
      </c>
      <c r="D65" s="18" t="n">
        <v>45480</v>
      </c>
      <c r="E65" s="12" t="s">
        <v>49</v>
      </c>
      <c r="F65" s="12" t="s">
        <v>2294</v>
      </c>
      <c r="G65" s="12" t="s">
        <v>55</v>
      </c>
      <c r="H65" s="12" t="str">
        <f aca="false">INDEX(Customers!$I$2:$I$901,MATCH(B65,Customers!$A$2:$A$901,0))</f>
        <v>Regular</v>
      </c>
      <c r="I65" s="12" t="str">
        <f aca="false">INDEX(Customers!$G$2:$G$901,MATCH(B65,Customers!$A$2:$A$901,0))</f>
        <v>North</v>
      </c>
      <c r="J65" s="12" t="str">
        <f aca="false">INDEX(Stores!$D$2:$D$18,MATCH(C65,Stores!$A$2:$A$18,0))</f>
        <v>North</v>
      </c>
      <c r="K65" s="16" t="n">
        <f aca="false">SUMIF(OrderItems!$B$2:$B$6683,A65,OrderItems!$J$2:$J$6683)</f>
        <v>169</v>
      </c>
      <c r="L65" s="16" t="n">
        <f aca="false">SUMIF(OrderItems!$B$2:$B$6683,A65,OrderItems!$K$2:$K$6683)</f>
        <v>114.66</v>
      </c>
      <c r="M65" s="16" t="n">
        <f aca="false">K65-L65</f>
        <v>54.34</v>
      </c>
      <c r="N65" s="12" t="n">
        <f aca="false">COUNTIF(OrderItems!$B$2:$B$6683,A65)</f>
        <v>1</v>
      </c>
    </row>
    <row r="66" customFormat="false" ht="15" hidden="false" customHeight="false" outlineLevel="0" collapsed="false">
      <c r="A66" s="12" t="n">
        <v>65</v>
      </c>
      <c r="B66" s="12" t="n">
        <v>21</v>
      </c>
      <c r="C66" s="12" t="n">
        <v>1</v>
      </c>
      <c r="D66" s="18" t="n">
        <v>45497</v>
      </c>
      <c r="E66" s="12" t="s">
        <v>49</v>
      </c>
      <c r="F66" s="12" t="s">
        <v>2292</v>
      </c>
      <c r="G66" s="12" t="s">
        <v>55</v>
      </c>
      <c r="H66" s="12" t="str">
        <f aca="false">INDEX(Customers!$I$2:$I$901,MATCH(B66,Customers!$A$2:$A$901,0))</f>
        <v>Regular</v>
      </c>
      <c r="I66" s="12" t="str">
        <f aca="false">INDEX(Customers!$G$2:$G$901,MATCH(B66,Customers!$A$2:$A$901,0))</f>
        <v>East</v>
      </c>
      <c r="J66" s="12" t="str">
        <f aca="false">INDEX(Stores!$D$2:$D$18,MATCH(C66,Stores!$A$2:$A$18,0))</f>
        <v>North</v>
      </c>
      <c r="K66" s="16" t="n">
        <f aca="false">SUMIF(OrderItems!$B$2:$B$6683,A66,OrderItems!$J$2:$J$6683)</f>
        <v>1585.55</v>
      </c>
      <c r="L66" s="16" t="n">
        <f aca="false">SUMIF(OrderItems!$B$2:$B$6683,A66,OrderItems!$K$2:$K$6683)</f>
        <v>949.32</v>
      </c>
      <c r="M66" s="16" t="n">
        <f aca="false">K66-L66</f>
        <v>636.23</v>
      </c>
      <c r="N66" s="12" t="n">
        <f aca="false">COUNTIF(OrderItems!$B$2:$B$6683,A66)</f>
        <v>1</v>
      </c>
    </row>
    <row r="67" customFormat="false" ht="15" hidden="false" customHeight="false" outlineLevel="0" collapsed="false">
      <c r="A67" s="12" t="n">
        <v>66</v>
      </c>
      <c r="B67" s="12" t="n">
        <v>21</v>
      </c>
      <c r="C67" s="12" t="n">
        <v>17</v>
      </c>
      <c r="D67" s="18" t="n">
        <v>45635</v>
      </c>
      <c r="E67" s="12" t="s">
        <v>44</v>
      </c>
      <c r="F67" s="12" t="s">
        <v>2296</v>
      </c>
      <c r="G67" s="12" t="s">
        <v>55</v>
      </c>
      <c r="H67" s="12" t="str">
        <f aca="false">INDEX(Customers!$I$2:$I$901,MATCH(B67,Customers!$A$2:$A$901,0))</f>
        <v>Regular</v>
      </c>
      <c r="I67" s="12" t="str">
        <f aca="false">INDEX(Customers!$G$2:$G$901,MATCH(B67,Customers!$A$2:$A$901,0))</f>
        <v>East</v>
      </c>
      <c r="J67" s="12" t="str">
        <f aca="false">INDEX(Stores!$D$2:$D$18,MATCH(C67,Stores!$A$2:$A$18,0))</f>
        <v>Online</v>
      </c>
      <c r="K67" s="16" t="n">
        <f aca="false">SUMIF(OrderItems!$B$2:$B$6683,A67,OrderItems!$J$2:$J$6683)</f>
        <v>5375.1</v>
      </c>
      <c r="L67" s="16" t="n">
        <f aca="false">SUMIF(OrderItems!$B$2:$B$6683,A67,OrderItems!$K$2:$K$6683)</f>
        <v>3747.04</v>
      </c>
      <c r="M67" s="16" t="n">
        <f aca="false">K67-L67</f>
        <v>1628.06</v>
      </c>
      <c r="N67" s="12" t="n">
        <f aca="false">COUNTIF(OrderItems!$B$2:$B$6683,A67)</f>
        <v>2</v>
      </c>
    </row>
    <row r="68" customFormat="false" ht="15" hidden="false" customHeight="false" outlineLevel="0" collapsed="false">
      <c r="A68" s="12" t="n">
        <v>67</v>
      </c>
      <c r="B68" s="12" t="n">
        <v>21</v>
      </c>
      <c r="C68" s="12" t="n">
        <v>17</v>
      </c>
      <c r="D68" s="18" t="n">
        <v>45655</v>
      </c>
      <c r="E68" s="12" t="s">
        <v>44</v>
      </c>
      <c r="F68" s="12" t="s">
        <v>2294</v>
      </c>
      <c r="G68" s="12" t="s">
        <v>55</v>
      </c>
      <c r="H68" s="12" t="str">
        <f aca="false">INDEX(Customers!$I$2:$I$901,MATCH(B68,Customers!$A$2:$A$901,0))</f>
        <v>Regular</v>
      </c>
      <c r="I68" s="12" t="str">
        <f aca="false">INDEX(Customers!$G$2:$G$901,MATCH(B68,Customers!$A$2:$A$901,0))</f>
        <v>East</v>
      </c>
      <c r="J68" s="12" t="str">
        <f aca="false">INDEX(Stores!$D$2:$D$18,MATCH(C68,Stores!$A$2:$A$18,0))</f>
        <v>Online</v>
      </c>
      <c r="K68" s="16" t="n">
        <f aca="false">SUMIF(OrderItems!$B$2:$B$6683,A68,OrderItems!$J$2:$J$6683)</f>
        <v>8141.2</v>
      </c>
      <c r="L68" s="16" t="n">
        <f aca="false">SUMIF(OrderItems!$B$2:$B$6683,A68,OrderItems!$K$2:$K$6683)</f>
        <v>5260.36</v>
      </c>
      <c r="M68" s="16" t="n">
        <f aca="false">K68-L68</f>
        <v>2880.84</v>
      </c>
      <c r="N68" s="12" t="n">
        <f aca="false">COUNTIF(OrderItems!$B$2:$B$6683,A68)</f>
        <v>2</v>
      </c>
    </row>
    <row r="69" customFormat="false" ht="15" hidden="false" customHeight="false" outlineLevel="0" collapsed="false">
      <c r="A69" s="12" t="n">
        <v>68</v>
      </c>
      <c r="B69" s="12" t="n">
        <v>21</v>
      </c>
      <c r="C69" s="12" t="n">
        <v>17</v>
      </c>
      <c r="D69" s="18" t="n">
        <v>45655</v>
      </c>
      <c r="E69" s="12" t="s">
        <v>44</v>
      </c>
      <c r="F69" s="12" t="s">
        <v>2296</v>
      </c>
      <c r="G69" s="12" t="s">
        <v>55</v>
      </c>
      <c r="H69" s="12" t="str">
        <f aca="false">INDEX(Customers!$I$2:$I$901,MATCH(B69,Customers!$A$2:$A$901,0))</f>
        <v>Regular</v>
      </c>
      <c r="I69" s="12" t="str">
        <f aca="false">INDEX(Customers!$G$2:$G$901,MATCH(B69,Customers!$A$2:$A$901,0))</f>
        <v>East</v>
      </c>
      <c r="J69" s="12" t="str">
        <f aca="false">INDEX(Stores!$D$2:$D$18,MATCH(C69,Stores!$A$2:$A$18,0))</f>
        <v>Online</v>
      </c>
      <c r="K69" s="16" t="n">
        <f aca="false">SUMIF(OrderItems!$B$2:$B$6683,A69,OrderItems!$J$2:$J$6683)</f>
        <v>4945.1</v>
      </c>
      <c r="L69" s="16" t="n">
        <f aca="false">SUMIF(OrderItems!$B$2:$B$6683,A69,OrderItems!$K$2:$K$6683)</f>
        <v>2976.31</v>
      </c>
      <c r="M69" s="16" t="n">
        <f aca="false">K69-L69</f>
        <v>1968.79</v>
      </c>
      <c r="N69" s="12" t="n">
        <f aca="false">COUNTIF(OrderItems!$B$2:$B$6683,A69)</f>
        <v>3</v>
      </c>
    </row>
    <row r="70" customFormat="false" ht="15" hidden="false" customHeight="false" outlineLevel="0" collapsed="false">
      <c r="A70" s="12" t="n">
        <v>69</v>
      </c>
      <c r="B70" s="12" t="n">
        <v>21</v>
      </c>
      <c r="C70" s="12" t="n">
        <v>17</v>
      </c>
      <c r="D70" s="18" t="n">
        <v>45656</v>
      </c>
      <c r="E70" s="12" t="s">
        <v>44</v>
      </c>
      <c r="F70" s="12" t="s">
        <v>2296</v>
      </c>
      <c r="G70" s="12" t="s">
        <v>57</v>
      </c>
      <c r="H70" s="12" t="str">
        <f aca="false">INDEX(Customers!$I$2:$I$901,MATCH(B70,Customers!$A$2:$A$901,0))</f>
        <v>Regular</v>
      </c>
      <c r="I70" s="12" t="str">
        <f aca="false">INDEX(Customers!$G$2:$G$901,MATCH(B70,Customers!$A$2:$A$901,0))</f>
        <v>East</v>
      </c>
      <c r="J70" s="12" t="str">
        <f aca="false">INDEX(Stores!$D$2:$D$18,MATCH(C70,Stores!$A$2:$A$18,0))</f>
        <v>Online</v>
      </c>
      <c r="K70" s="16" t="n">
        <f aca="false">SUMIF(OrderItems!$B$2:$B$6683,A70,OrderItems!$J$2:$J$6683)</f>
        <v>4144.05</v>
      </c>
      <c r="L70" s="16" t="n">
        <f aca="false">SUMIF(OrderItems!$B$2:$B$6683,A70,OrderItems!$K$2:$K$6683)</f>
        <v>2547.54</v>
      </c>
      <c r="M70" s="16" t="n">
        <f aca="false">K70-L70</f>
        <v>1596.51</v>
      </c>
      <c r="N70" s="12" t="n">
        <f aca="false">COUNTIF(OrderItems!$B$2:$B$6683,A70)</f>
        <v>2</v>
      </c>
    </row>
    <row r="71" customFormat="false" ht="15" hidden="false" customHeight="false" outlineLevel="0" collapsed="false">
      <c r="A71" s="12" t="n">
        <v>70</v>
      </c>
      <c r="B71" s="12" t="n">
        <v>21</v>
      </c>
      <c r="C71" s="12" t="n">
        <v>17</v>
      </c>
      <c r="D71" s="18" t="n">
        <v>45830</v>
      </c>
      <c r="E71" s="12" t="s">
        <v>44</v>
      </c>
      <c r="F71" s="12" t="s">
        <v>2293</v>
      </c>
      <c r="G71" s="12" t="s">
        <v>56</v>
      </c>
      <c r="H71" s="12" t="str">
        <f aca="false">INDEX(Customers!$I$2:$I$901,MATCH(B71,Customers!$A$2:$A$901,0))</f>
        <v>Regular</v>
      </c>
      <c r="I71" s="12" t="str">
        <f aca="false">INDEX(Customers!$G$2:$G$901,MATCH(B71,Customers!$A$2:$A$901,0))</f>
        <v>East</v>
      </c>
      <c r="J71" s="12" t="str">
        <f aca="false">INDEX(Stores!$D$2:$D$18,MATCH(C71,Stores!$A$2:$A$18,0))</f>
        <v>Online</v>
      </c>
      <c r="K71" s="16" t="n">
        <f aca="false">SUMIF(OrderItems!$B$2:$B$6683,A71,OrderItems!$J$2:$J$6683)</f>
        <v>1402.55</v>
      </c>
      <c r="L71" s="16" t="n">
        <f aca="false">SUMIF(OrderItems!$B$2:$B$6683,A71,OrderItems!$K$2:$K$6683)</f>
        <v>1080.94</v>
      </c>
      <c r="M71" s="16" t="n">
        <f aca="false">K71-L71</f>
        <v>321.61</v>
      </c>
      <c r="N71" s="12" t="n">
        <f aca="false">COUNTIF(OrderItems!$B$2:$B$6683,A71)</f>
        <v>4</v>
      </c>
    </row>
    <row r="72" customFormat="false" ht="15" hidden="false" customHeight="false" outlineLevel="0" collapsed="false">
      <c r="A72" s="12" t="n">
        <v>71</v>
      </c>
      <c r="B72" s="12" t="n">
        <v>21</v>
      </c>
      <c r="C72" s="12" t="n">
        <v>17</v>
      </c>
      <c r="D72" s="18" t="n">
        <v>45927</v>
      </c>
      <c r="E72" s="12" t="s">
        <v>44</v>
      </c>
      <c r="F72" s="12" t="s">
        <v>2292</v>
      </c>
      <c r="G72" s="12" t="s">
        <v>55</v>
      </c>
      <c r="H72" s="12" t="str">
        <f aca="false">INDEX(Customers!$I$2:$I$901,MATCH(B72,Customers!$A$2:$A$901,0))</f>
        <v>Regular</v>
      </c>
      <c r="I72" s="12" t="str">
        <f aca="false">INDEX(Customers!$G$2:$G$901,MATCH(B72,Customers!$A$2:$A$901,0))</f>
        <v>East</v>
      </c>
      <c r="J72" s="12" t="str">
        <f aca="false">INDEX(Stores!$D$2:$D$18,MATCH(C72,Stores!$A$2:$A$18,0))</f>
        <v>Online</v>
      </c>
      <c r="K72" s="16" t="n">
        <f aca="false">SUMIF(OrderItems!$B$2:$B$6683,A72,OrderItems!$J$2:$J$6683)</f>
        <v>2428.3</v>
      </c>
      <c r="L72" s="16" t="n">
        <f aca="false">SUMIF(OrderItems!$B$2:$B$6683,A72,OrderItems!$K$2:$K$6683)</f>
        <v>1718.57</v>
      </c>
      <c r="M72" s="16" t="n">
        <f aca="false">K72-L72</f>
        <v>709.73</v>
      </c>
      <c r="N72" s="12" t="n">
        <f aca="false">COUNTIF(OrderItems!$B$2:$B$6683,A72)</f>
        <v>2</v>
      </c>
    </row>
    <row r="73" customFormat="false" ht="15" hidden="false" customHeight="false" outlineLevel="0" collapsed="false">
      <c r="A73" s="12" t="n">
        <v>72</v>
      </c>
      <c r="B73" s="12" t="n">
        <v>21</v>
      </c>
      <c r="C73" s="12" t="n">
        <v>17</v>
      </c>
      <c r="D73" s="18" t="n">
        <v>45976</v>
      </c>
      <c r="E73" s="12" t="s">
        <v>44</v>
      </c>
      <c r="F73" s="12" t="s">
        <v>2294</v>
      </c>
      <c r="G73" s="12" t="s">
        <v>55</v>
      </c>
      <c r="H73" s="12" t="str">
        <f aca="false">INDEX(Customers!$I$2:$I$901,MATCH(B73,Customers!$A$2:$A$901,0))</f>
        <v>Regular</v>
      </c>
      <c r="I73" s="12" t="str">
        <f aca="false">INDEX(Customers!$G$2:$G$901,MATCH(B73,Customers!$A$2:$A$901,0))</f>
        <v>East</v>
      </c>
      <c r="J73" s="12" t="str">
        <f aca="false">INDEX(Stores!$D$2:$D$18,MATCH(C73,Stores!$A$2:$A$18,0))</f>
        <v>Online</v>
      </c>
      <c r="K73" s="16" t="n">
        <f aca="false">SUMIF(OrderItems!$B$2:$B$6683,A73,OrderItems!$J$2:$J$6683)</f>
        <v>4301.65</v>
      </c>
      <c r="L73" s="16" t="n">
        <f aca="false">SUMIF(OrderItems!$B$2:$B$6683,A73,OrderItems!$K$2:$K$6683)</f>
        <v>2865.03</v>
      </c>
      <c r="M73" s="16" t="n">
        <f aca="false">K73-L73</f>
        <v>1436.62</v>
      </c>
      <c r="N73" s="12" t="n">
        <f aca="false">COUNTIF(OrderItems!$B$2:$B$6683,A73)</f>
        <v>2</v>
      </c>
    </row>
    <row r="74" customFormat="false" ht="15" hidden="false" customHeight="false" outlineLevel="0" collapsed="false">
      <c r="A74" s="12" t="n">
        <v>73</v>
      </c>
      <c r="B74" s="12" t="n">
        <v>23</v>
      </c>
      <c r="C74" s="12" t="n">
        <v>17</v>
      </c>
      <c r="D74" s="18" t="n">
        <v>45795</v>
      </c>
      <c r="E74" s="12" t="s">
        <v>44</v>
      </c>
      <c r="F74" s="12" t="s">
        <v>2296</v>
      </c>
      <c r="G74" s="12" t="s">
        <v>55</v>
      </c>
      <c r="H74" s="12" t="str">
        <f aca="false">INDEX(Customers!$I$2:$I$901,MATCH(B74,Customers!$A$2:$A$901,0))</f>
        <v>New</v>
      </c>
      <c r="I74" s="12" t="str">
        <f aca="false">INDEX(Customers!$G$2:$G$901,MATCH(B74,Customers!$A$2:$A$901,0))</f>
        <v>East</v>
      </c>
      <c r="J74" s="12" t="str">
        <f aca="false">INDEX(Stores!$D$2:$D$18,MATCH(C74,Stores!$A$2:$A$18,0))</f>
        <v>Online</v>
      </c>
      <c r="K74" s="16" t="n">
        <f aca="false">SUMIF(OrderItems!$B$2:$B$6683,A74,OrderItems!$J$2:$J$6683)</f>
        <v>13074.4</v>
      </c>
      <c r="L74" s="16" t="n">
        <f aca="false">SUMIF(OrderItems!$B$2:$B$6683,A74,OrderItems!$K$2:$K$6683)</f>
        <v>9114.51</v>
      </c>
      <c r="M74" s="16" t="n">
        <f aca="false">K74-L74</f>
        <v>3959.89</v>
      </c>
      <c r="N74" s="12" t="n">
        <f aca="false">COUNTIF(OrderItems!$B$2:$B$6683,A74)</f>
        <v>4</v>
      </c>
    </row>
    <row r="75" customFormat="false" ht="15" hidden="false" customHeight="false" outlineLevel="0" collapsed="false">
      <c r="A75" s="12" t="n">
        <v>74</v>
      </c>
      <c r="B75" s="12" t="n">
        <v>23</v>
      </c>
      <c r="C75" s="12" t="n">
        <v>17</v>
      </c>
      <c r="D75" s="18" t="n">
        <v>45844</v>
      </c>
      <c r="E75" s="12" t="s">
        <v>44</v>
      </c>
      <c r="F75" s="12" t="s">
        <v>2293</v>
      </c>
      <c r="G75" s="12" t="s">
        <v>57</v>
      </c>
      <c r="H75" s="12" t="str">
        <f aca="false">INDEX(Customers!$I$2:$I$901,MATCH(B75,Customers!$A$2:$A$901,0))</f>
        <v>New</v>
      </c>
      <c r="I75" s="12" t="str">
        <f aca="false">INDEX(Customers!$G$2:$G$901,MATCH(B75,Customers!$A$2:$A$901,0))</f>
        <v>East</v>
      </c>
      <c r="J75" s="12" t="str">
        <f aca="false">INDEX(Stores!$D$2:$D$18,MATCH(C75,Stores!$A$2:$A$18,0))</f>
        <v>Online</v>
      </c>
      <c r="K75" s="16" t="n">
        <f aca="false">SUMIF(OrderItems!$B$2:$B$6683,A75,OrderItems!$J$2:$J$6683)</f>
        <v>458</v>
      </c>
      <c r="L75" s="16" t="n">
        <f aca="false">SUMIF(OrderItems!$B$2:$B$6683,A75,OrderItems!$K$2:$K$6683)</f>
        <v>274.82</v>
      </c>
      <c r="M75" s="16" t="n">
        <f aca="false">K75-L75</f>
        <v>183.18</v>
      </c>
      <c r="N75" s="12" t="n">
        <f aca="false">COUNTIF(OrderItems!$B$2:$B$6683,A75)</f>
        <v>1</v>
      </c>
    </row>
    <row r="76" customFormat="false" ht="15" hidden="false" customHeight="false" outlineLevel="0" collapsed="false">
      <c r="A76" s="12" t="n">
        <v>75</v>
      </c>
      <c r="B76" s="12" t="n">
        <v>24</v>
      </c>
      <c r="C76" s="12" t="n">
        <v>17</v>
      </c>
      <c r="D76" s="18" t="n">
        <v>45738</v>
      </c>
      <c r="E76" s="12" t="s">
        <v>44</v>
      </c>
      <c r="F76" s="12" t="s">
        <v>2294</v>
      </c>
      <c r="G76" s="12" t="s">
        <v>55</v>
      </c>
      <c r="H76" s="12" t="str">
        <f aca="false">INDEX(Customers!$I$2:$I$901,MATCH(B76,Customers!$A$2:$A$901,0))</f>
        <v>New</v>
      </c>
      <c r="I76" s="12" t="str">
        <f aca="false">INDEX(Customers!$G$2:$G$901,MATCH(B76,Customers!$A$2:$A$901,0))</f>
        <v>South</v>
      </c>
      <c r="J76" s="12" t="str">
        <f aca="false">INDEX(Stores!$D$2:$D$18,MATCH(C76,Stores!$A$2:$A$18,0))</f>
        <v>Online</v>
      </c>
      <c r="K76" s="16" t="n">
        <f aca="false">SUMIF(OrderItems!$B$2:$B$6683,A76,OrderItems!$J$2:$J$6683)</f>
        <v>1798</v>
      </c>
      <c r="L76" s="16" t="n">
        <f aca="false">SUMIF(OrderItems!$B$2:$B$6683,A76,OrderItems!$K$2:$K$6683)</f>
        <v>1189.12</v>
      </c>
      <c r="M76" s="16" t="n">
        <f aca="false">K76-L76</f>
        <v>608.88</v>
      </c>
      <c r="N76" s="12" t="n">
        <f aca="false">COUNTIF(OrderItems!$B$2:$B$6683,A76)</f>
        <v>1</v>
      </c>
    </row>
    <row r="77" customFormat="false" ht="15" hidden="false" customHeight="false" outlineLevel="0" collapsed="false">
      <c r="A77" s="12" t="n">
        <v>76</v>
      </c>
      <c r="B77" s="12" t="n">
        <v>25</v>
      </c>
      <c r="C77" s="12" t="n">
        <v>17</v>
      </c>
      <c r="D77" s="18" t="n">
        <v>45895</v>
      </c>
      <c r="E77" s="12" t="s">
        <v>44</v>
      </c>
      <c r="F77" s="12" t="s">
        <v>2292</v>
      </c>
      <c r="G77" s="12" t="s">
        <v>55</v>
      </c>
      <c r="H77" s="12" t="str">
        <f aca="false">INDEX(Customers!$I$2:$I$901,MATCH(B77,Customers!$A$2:$A$901,0))</f>
        <v>Regular</v>
      </c>
      <c r="I77" s="12" t="str">
        <f aca="false">INDEX(Customers!$G$2:$G$901,MATCH(B77,Customers!$A$2:$A$901,0))</f>
        <v>North</v>
      </c>
      <c r="J77" s="12" t="str">
        <f aca="false">INDEX(Stores!$D$2:$D$18,MATCH(C77,Stores!$A$2:$A$18,0))</f>
        <v>Online</v>
      </c>
      <c r="K77" s="16" t="n">
        <f aca="false">SUMIF(OrderItems!$B$2:$B$6683,A77,OrderItems!$J$2:$J$6683)</f>
        <v>780.3</v>
      </c>
      <c r="L77" s="16" t="n">
        <f aca="false">SUMIF(OrderItems!$B$2:$B$6683,A77,OrderItems!$K$2:$K$6683)</f>
        <v>519.3</v>
      </c>
      <c r="M77" s="16" t="n">
        <f aca="false">K77-L77</f>
        <v>261</v>
      </c>
      <c r="N77" s="12" t="n">
        <f aca="false">COUNTIF(OrderItems!$B$2:$B$6683,A77)</f>
        <v>1</v>
      </c>
    </row>
    <row r="78" customFormat="false" ht="15" hidden="false" customHeight="false" outlineLevel="0" collapsed="false">
      <c r="A78" s="12" t="n">
        <v>77</v>
      </c>
      <c r="B78" s="12" t="n">
        <v>26</v>
      </c>
      <c r="C78" s="12" t="n">
        <v>17</v>
      </c>
      <c r="D78" s="18" t="n">
        <v>45805</v>
      </c>
      <c r="E78" s="12" t="s">
        <v>44</v>
      </c>
      <c r="F78" s="12" t="s">
        <v>2292</v>
      </c>
      <c r="G78" s="12" t="s">
        <v>55</v>
      </c>
      <c r="H78" s="12" t="str">
        <f aca="false">INDEX(Customers!$I$2:$I$901,MATCH(B78,Customers!$A$2:$A$901,0))</f>
        <v>Regular</v>
      </c>
      <c r="I78" s="12" t="str">
        <f aca="false">INDEX(Customers!$G$2:$G$901,MATCH(B78,Customers!$A$2:$A$901,0))</f>
        <v>East</v>
      </c>
      <c r="J78" s="12" t="str">
        <f aca="false">INDEX(Stores!$D$2:$D$18,MATCH(C78,Stores!$A$2:$A$18,0))</f>
        <v>Online</v>
      </c>
      <c r="K78" s="16" t="n">
        <f aca="false">SUMIF(OrderItems!$B$2:$B$6683,A78,OrderItems!$J$2:$J$6683)</f>
        <v>129</v>
      </c>
      <c r="L78" s="16" t="n">
        <f aca="false">SUMIF(OrderItems!$B$2:$B$6683,A78,OrderItems!$K$2:$K$6683)</f>
        <v>95.79</v>
      </c>
      <c r="M78" s="16" t="n">
        <f aca="false">K78-L78</f>
        <v>33.21</v>
      </c>
      <c r="N78" s="12" t="n">
        <f aca="false">COUNTIF(OrderItems!$B$2:$B$6683,A78)</f>
        <v>1</v>
      </c>
    </row>
    <row r="79" customFormat="false" ht="15" hidden="false" customHeight="false" outlineLevel="0" collapsed="false">
      <c r="A79" s="12" t="n">
        <v>78</v>
      </c>
      <c r="B79" s="12" t="n">
        <v>26</v>
      </c>
      <c r="C79" s="12" t="n">
        <v>17</v>
      </c>
      <c r="D79" s="18" t="n">
        <v>45875</v>
      </c>
      <c r="E79" s="12" t="s">
        <v>44</v>
      </c>
      <c r="F79" s="12" t="s">
        <v>2293</v>
      </c>
      <c r="G79" s="12" t="s">
        <v>55</v>
      </c>
      <c r="H79" s="12" t="str">
        <f aca="false">INDEX(Customers!$I$2:$I$901,MATCH(B79,Customers!$A$2:$A$901,0))</f>
        <v>Regular</v>
      </c>
      <c r="I79" s="12" t="str">
        <f aca="false">INDEX(Customers!$G$2:$G$901,MATCH(B79,Customers!$A$2:$A$901,0))</f>
        <v>East</v>
      </c>
      <c r="J79" s="12" t="str">
        <f aca="false">INDEX(Stores!$D$2:$D$18,MATCH(C79,Stores!$A$2:$A$18,0))</f>
        <v>Online</v>
      </c>
      <c r="K79" s="16" t="n">
        <f aca="false">SUMIF(OrderItems!$B$2:$B$6683,A79,OrderItems!$J$2:$J$6683)</f>
        <v>3509</v>
      </c>
      <c r="L79" s="16" t="n">
        <f aca="false">SUMIF(OrderItems!$B$2:$B$6683,A79,OrderItems!$K$2:$K$6683)</f>
        <v>2570.86</v>
      </c>
      <c r="M79" s="16" t="n">
        <f aca="false">K79-L79</f>
        <v>938.14</v>
      </c>
      <c r="N79" s="12" t="n">
        <f aca="false">COUNTIF(OrderItems!$B$2:$B$6683,A79)</f>
        <v>1</v>
      </c>
    </row>
    <row r="80" customFormat="false" ht="15" hidden="false" customHeight="false" outlineLevel="0" collapsed="false">
      <c r="A80" s="12" t="n">
        <v>79</v>
      </c>
      <c r="B80" s="12" t="n">
        <v>26</v>
      </c>
      <c r="C80" s="12" t="n">
        <v>17</v>
      </c>
      <c r="D80" s="18" t="n">
        <v>45894</v>
      </c>
      <c r="E80" s="12" t="s">
        <v>44</v>
      </c>
      <c r="F80" s="12" t="s">
        <v>2293</v>
      </c>
      <c r="G80" s="12" t="s">
        <v>56</v>
      </c>
      <c r="H80" s="12" t="str">
        <f aca="false">INDEX(Customers!$I$2:$I$901,MATCH(B80,Customers!$A$2:$A$901,0))</f>
        <v>Regular</v>
      </c>
      <c r="I80" s="12" t="str">
        <f aca="false">INDEX(Customers!$G$2:$G$901,MATCH(B80,Customers!$A$2:$A$901,0))</f>
        <v>East</v>
      </c>
      <c r="J80" s="12" t="str">
        <f aca="false">INDEX(Stores!$D$2:$D$18,MATCH(C80,Stores!$A$2:$A$18,0))</f>
        <v>Online</v>
      </c>
      <c r="K80" s="16" t="n">
        <f aca="false">SUMIF(OrderItems!$B$2:$B$6683,A80,OrderItems!$J$2:$J$6683)</f>
        <v>4850.3</v>
      </c>
      <c r="L80" s="16" t="n">
        <f aca="false">SUMIF(OrderItems!$B$2:$B$6683,A80,OrderItems!$K$2:$K$6683)</f>
        <v>3009.28</v>
      </c>
      <c r="M80" s="16" t="n">
        <f aca="false">K80-L80</f>
        <v>1841.02</v>
      </c>
      <c r="N80" s="12" t="n">
        <f aca="false">COUNTIF(OrderItems!$B$2:$B$6683,A80)</f>
        <v>2</v>
      </c>
    </row>
    <row r="81" customFormat="false" ht="15" hidden="false" customHeight="false" outlineLevel="0" collapsed="false">
      <c r="A81" s="12" t="n">
        <v>80</v>
      </c>
      <c r="B81" s="12" t="n">
        <v>26</v>
      </c>
      <c r="C81" s="12" t="n">
        <v>17</v>
      </c>
      <c r="D81" s="18" t="n">
        <v>45911</v>
      </c>
      <c r="E81" s="12" t="s">
        <v>44</v>
      </c>
      <c r="F81" s="12" t="s">
        <v>2295</v>
      </c>
      <c r="G81" s="12" t="s">
        <v>55</v>
      </c>
      <c r="H81" s="12" t="str">
        <f aca="false">INDEX(Customers!$I$2:$I$901,MATCH(B81,Customers!$A$2:$A$901,0))</f>
        <v>Regular</v>
      </c>
      <c r="I81" s="12" t="str">
        <f aca="false">INDEX(Customers!$G$2:$G$901,MATCH(B81,Customers!$A$2:$A$901,0))</f>
        <v>East</v>
      </c>
      <c r="J81" s="12" t="str">
        <f aca="false">INDEX(Stores!$D$2:$D$18,MATCH(C81,Stores!$A$2:$A$18,0))</f>
        <v>Online</v>
      </c>
      <c r="K81" s="16" t="n">
        <f aca="false">SUMIF(OrderItems!$B$2:$B$6683,A81,OrderItems!$J$2:$J$6683)</f>
        <v>7918</v>
      </c>
      <c r="L81" s="16" t="n">
        <f aca="false">SUMIF(OrderItems!$B$2:$B$6683,A81,OrderItems!$K$2:$K$6683)</f>
        <v>5136.88</v>
      </c>
      <c r="M81" s="16" t="n">
        <f aca="false">K81-L81</f>
        <v>2781.12</v>
      </c>
      <c r="N81" s="12" t="n">
        <f aca="false">COUNTIF(OrderItems!$B$2:$B$6683,A81)</f>
        <v>1</v>
      </c>
    </row>
    <row r="82" customFormat="false" ht="15" hidden="false" customHeight="false" outlineLevel="0" collapsed="false">
      <c r="A82" s="12" t="n">
        <v>81</v>
      </c>
      <c r="B82" s="12" t="n">
        <v>26</v>
      </c>
      <c r="C82" s="12" t="n">
        <v>17</v>
      </c>
      <c r="D82" s="18" t="n">
        <v>46005</v>
      </c>
      <c r="E82" s="12" t="s">
        <v>44</v>
      </c>
      <c r="F82" s="12" t="s">
        <v>2295</v>
      </c>
      <c r="G82" s="12" t="s">
        <v>56</v>
      </c>
      <c r="H82" s="12" t="str">
        <f aca="false">INDEX(Customers!$I$2:$I$901,MATCH(B82,Customers!$A$2:$A$901,0))</f>
        <v>Regular</v>
      </c>
      <c r="I82" s="12" t="str">
        <f aca="false">INDEX(Customers!$G$2:$G$901,MATCH(B82,Customers!$A$2:$A$901,0))</f>
        <v>East</v>
      </c>
      <c r="J82" s="12" t="str">
        <f aca="false">INDEX(Stores!$D$2:$D$18,MATCH(C82,Stores!$A$2:$A$18,0))</f>
        <v>Online</v>
      </c>
      <c r="K82" s="16" t="n">
        <f aca="false">SUMIF(OrderItems!$B$2:$B$6683,A82,OrderItems!$J$2:$J$6683)</f>
        <v>880.65</v>
      </c>
      <c r="L82" s="16" t="n">
        <f aca="false">SUMIF(OrderItems!$B$2:$B$6683,A82,OrderItems!$K$2:$K$6683)</f>
        <v>676.2</v>
      </c>
      <c r="M82" s="16" t="n">
        <f aca="false">K82-L82</f>
        <v>204.45</v>
      </c>
      <c r="N82" s="12" t="n">
        <f aca="false">COUNTIF(OrderItems!$B$2:$B$6683,A82)</f>
        <v>1</v>
      </c>
    </row>
    <row r="83" customFormat="false" ht="15" hidden="false" customHeight="false" outlineLevel="0" collapsed="false">
      <c r="A83" s="12" t="n">
        <v>82</v>
      </c>
      <c r="B83" s="12" t="n">
        <v>26</v>
      </c>
      <c r="C83" s="12" t="n">
        <v>17</v>
      </c>
      <c r="D83" s="18" t="n">
        <v>46015</v>
      </c>
      <c r="E83" s="12" t="s">
        <v>44</v>
      </c>
      <c r="F83" s="12" t="s">
        <v>2292</v>
      </c>
      <c r="G83" s="12" t="s">
        <v>55</v>
      </c>
      <c r="H83" s="12" t="str">
        <f aca="false">INDEX(Customers!$I$2:$I$901,MATCH(B83,Customers!$A$2:$A$901,0))</f>
        <v>Regular</v>
      </c>
      <c r="I83" s="12" t="str">
        <f aca="false">INDEX(Customers!$G$2:$G$901,MATCH(B83,Customers!$A$2:$A$901,0))</f>
        <v>East</v>
      </c>
      <c r="J83" s="12" t="str">
        <f aca="false">INDEX(Stores!$D$2:$D$18,MATCH(C83,Stores!$A$2:$A$18,0))</f>
        <v>Online</v>
      </c>
      <c r="K83" s="16" t="n">
        <f aca="false">SUMIF(OrderItems!$B$2:$B$6683,A83,OrderItems!$J$2:$J$6683)</f>
        <v>2878</v>
      </c>
      <c r="L83" s="16" t="n">
        <f aca="false">SUMIF(OrderItems!$B$2:$B$6683,A83,OrderItems!$K$2:$K$6683)</f>
        <v>1867.92</v>
      </c>
      <c r="M83" s="16" t="n">
        <f aca="false">K83-L83</f>
        <v>1010.08</v>
      </c>
      <c r="N83" s="12" t="n">
        <f aca="false">COUNTIF(OrderItems!$B$2:$B$6683,A83)</f>
        <v>1</v>
      </c>
    </row>
    <row r="84" customFormat="false" ht="15" hidden="false" customHeight="false" outlineLevel="0" collapsed="false">
      <c r="A84" s="12" t="n">
        <v>83</v>
      </c>
      <c r="B84" s="12" t="n">
        <v>27</v>
      </c>
      <c r="C84" s="12" t="n">
        <v>17</v>
      </c>
      <c r="D84" s="18" t="n">
        <v>45585</v>
      </c>
      <c r="E84" s="12" t="s">
        <v>44</v>
      </c>
      <c r="F84" s="12" t="s">
        <v>2294</v>
      </c>
      <c r="G84" s="12" t="s">
        <v>57</v>
      </c>
      <c r="H84" s="12" t="str">
        <f aca="false">INDEX(Customers!$I$2:$I$901,MATCH(B84,Customers!$A$2:$A$901,0))</f>
        <v>New</v>
      </c>
      <c r="I84" s="12" t="str">
        <f aca="false">INDEX(Customers!$G$2:$G$901,MATCH(B84,Customers!$A$2:$A$901,0))</f>
        <v>East</v>
      </c>
      <c r="J84" s="12" t="str">
        <f aca="false">INDEX(Stores!$D$2:$D$18,MATCH(C84,Stores!$A$2:$A$18,0))</f>
        <v>Online</v>
      </c>
      <c r="K84" s="16" t="n">
        <f aca="false">SUMIF(OrderItems!$B$2:$B$6683,A84,OrderItems!$J$2:$J$6683)</f>
        <v>1688</v>
      </c>
      <c r="L84" s="16" t="n">
        <f aca="false">SUMIF(OrderItems!$B$2:$B$6683,A84,OrderItems!$K$2:$K$6683)</f>
        <v>1027.66</v>
      </c>
      <c r="M84" s="16" t="n">
        <f aca="false">K84-L84</f>
        <v>660.34</v>
      </c>
      <c r="N84" s="12" t="n">
        <f aca="false">COUNTIF(OrderItems!$B$2:$B$6683,A84)</f>
        <v>2</v>
      </c>
    </row>
    <row r="85" customFormat="false" ht="15" hidden="false" customHeight="false" outlineLevel="0" collapsed="false">
      <c r="A85" s="12" t="n">
        <v>84</v>
      </c>
      <c r="B85" s="12" t="n">
        <v>27</v>
      </c>
      <c r="C85" s="12" t="n">
        <v>17</v>
      </c>
      <c r="D85" s="18" t="n">
        <v>45966</v>
      </c>
      <c r="E85" s="12" t="s">
        <v>44</v>
      </c>
      <c r="F85" s="12" t="s">
        <v>2293</v>
      </c>
      <c r="G85" s="12" t="s">
        <v>55</v>
      </c>
      <c r="H85" s="12" t="str">
        <f aca="false">INDEX(Customers!$I$2:$I$901,MATCH(B85,Customers!$A$2:$A$901,0))</f>
        <v>New</v>
      </c>
      <c r="I85" s="12" t="str">
        <f aca="false">INDEX(Customers!$G$2:$G$901,MATCH(B85,Customers!$A$2:$A$901,0))</f>
        <v>East</v>
      </c>
      <c r="J85" s="12" t="str">
        <f aca="false">INDEX(Stores!$D$2:$D$18,MATCH(C85,Stores!$A$2:$A$18,0))</f>
        <v>Online</v>
      </c>
      <c r="K85" s="16" t="n">
        <f aca="false">SUMIF(OrderItems!$B$2:$B$6683,A85,OrderItems!$J$2:$J$6683)</f>
        <v>1722.2</v>
      </c>
      <c r="L85" s="16" t="n">
        <f aca="false">SUMIF(OrderItems!$B$2:$B$6683,A85,OrderItems!$K$2:$K$6683)</f>
        <v>1229.31</v>
      </c>
      <c r="M85" s="16" t="n">
        <f aca="false">K85-L85</f>
        <v>492.89</v>
      </c>
      <c r="N85" s="12" t="n">
        <f aca="false">COUNTIF(OrderItems!$B$2:$B$6683,A85)</f>
        <v>2</v>
      </c>
    </row>
    <row r="86" customFormat="false" ht="15" hidden="false" customHeight="false" outlineLevel="0" collapsed="false">
      <c r="A86" s="12" t="n">
        <v>85</v>
      </c>
      <c r="B86" s="12" t="n">
        <v>30</v>
      </c>
      <c r="C86" s="12" t="n">
        <v>17</v>
      </c>
      <c r="D86" s="18" t="n">
        <v>46009</v>
      </c>
      <c r="E86" s="12" t="s">
        <v>44</v>
      </c>
      <c r="F86" s="12" t="s">
        <v>2295</v>
      </c>
      <c r="G86" s="12" t="s">
        <v>55</v>
      </c>
      <c r="H86" s="12" t="str">
        <f aca="false">INDEX(Customers!$I$2:$I$901,MATCH(B86,Customers!$A$2:$A$901,0))</f>
        <v>New</v>
      </c>
      <c r="I86" s="12" t="str">
        <f aca="false">INDEX(Customers!$G$2:$G$901,MATCH(B86,Customers!$A$2:$A$901,0))</f>
        <v>South</v>
      </c>
      <c r="J86" s="12" t="str">
        <f aca="false">INDEX(Stores!$D$2:$D$18,MATCH(C86,Stores!$A$2:$A$18,0))</f>
        <v>Online</v>
      </c>
      <c r="K86" s="16" t="n">
        <f aca="false">SUMIF(OrderItems!$B$2:$B$6683,A86,OrderItems!$J$2:$J$6683)</f>
        <v>7245.65</v>
      </c>
      <c r="L86" s="16" t="n">
        <f aca="false">SUMIF(OrderItems!$B$2:$B$6683,A86,OrderItems!$K$2:$K$6683)</f>
        <v>5243.01</v>
      </c>
      <c r="M86" s="16" t="n">
        <f aca="false">K86-L86</f>
        <v>2002.64</v>
      </c>
      <c r="N86" s="12" t="n">
        <f aca="false">COUNTIF(OrderItems!$B$2:$B$6683,A86)</f>
        <v>2</v>
      </c>
    </row>
    <row r="87" customFormat="false" ht="15" hidden="false" customHeight="false" outlineLevel="0" collapsed="false">
      <c r="A87" s="12" t="n">
        <v>86</v>
      </c>
      <c r="B87" s="12" t="n">
        <v>31</v>
      </c>
      <c r="C87" s="12" t="n">
        <v>12</v>
      </c>
      <c r="D87" s="18" t="n">
        <v>45831</v>
      </c>
      <c r="E87" s="12" t="s">
        <v>49</v>
      </c>
      <c r="F87" s="12" t="s">
        <v>2292</v>
      </c>
      <c r="G87" s="12" t="s">
        <v>55</v>
      </c>
      <c r="H87" s="12" t="str">
        <f aca="false">INDEX(Customers!$I$2:$I$901,MATCH(B87,Customers!$A$2:$A$901,0))</f>
        <v>New</v>
      </c>
      <c r="I87" s="12" t="str">
        <f aca="false">INDEX(Customers!$G$2:$G$901,MATCH(B87,Customers!$A$2:$A$901,0))</f>
        <v>West</v>
      </c>
      <c r="J87" s="12" t="str">
        <f aca="false">INDEX(Stores!$D$2:$D$18,MATCH(C87,Stores!$A$2:$A$18,0))</f>
        <v>West</v>
      </c>
      <c r="K87" s="16" t="n">
        <f aca="false">SUMIF(OrderItems!$B$2:$B$6683,A87,OrderItems!$J$2:$J$6683)</f>
        <v>5109.1</v>
      </c>
      <c r="L87" s="16" t="n">
        <f aca="false">SUMIF(OrderItems!$B$2:$B$6683,A87,OrderItems!$K$2:$K$6683)</f>
        <v>3960.15</v>
      </c>
      <c r="M87" s="16" t="n">
        <f aca="false">K87-L87</f>
        <v>1148.95</v>
      </c>
      <c r="N87" s="12" t="n">
        <f aca="false">COUNTIF(OrderItems!$B$2:$B$6683,A87)</f>
        <v>2</v>
      </c>
    </row>
    <row r="88" customFormat="false" ht="15" hidden="false" customHeight="false" outlineLevel="0" collapsed="false">
      <c r="A88" s="12" t="n">
        <v>87</v>
      </c>
      <c r="B88" s="12" t="n">
        <v>31</v>
      </c>
      <c r="C88" s="12" t="n">
        <v>17</v>
      </c>
      <c r="D88" s="18" t="n">
        <v>45890</v>
      </c>
      <c r="E88" s="12" t="s">
        <v>44</v>
      </c>
      <c r="F88" s="12" t="s">
        <v>2295</v>
      </c>
      <c r="G88" s="12" t="s">
        <v>55</v>
      </c>
      <c r="H88" s="12" t="str">
        <f aca="false">INDEX(Customers!$I$2:$I$901,MATCH(B88,Customers!$A$2:$A$901,0))</f>
        <v>New</v>
      </c>
      <c r="I88" s="12" t="str">
        <f aca="false">INDEX(Customers!$G$2:$G$901,MATCH(B88,Customers!$A$2:$A$901,0))</f>
        <v>West</v>
      </c>
      <c r="J88" s="12" t="str">
        <f aca="false">INDEX(Stores!$D$2:$D$18,MATCH(C88,Stores!$A$2:$A$18,0))</f>
        <v>Online</v>
      </c>
      <c r="K88" s="16" t="n">
        <f aca="false">SUMIF(OrderItems!$B$2:$B$6683,A88,OrderItems!$J$2:$J$6683)</f>
        <v>3149</v>
      </c>
      <c r="L88" s="16" t="n">
        <f aca="false">SUMIF(OrderItems!$B$2:$B$6683,A88,OrderItems!$K$2:$K$6683)</f>
        <v>1867.87</v>
      </c>
      <c r="M88" s="16" t="n">
        <f aca="false">K88-L88</f>
        <v>1281.13</v>
      </c>
      <c r="N88" s="12" t="n">
        <f aca="false">COUNTIF(OrderItems!$B$2:$B$6683,A88)</f>
        <v>1</v>
      </c>
    </row>
    <row r="89" customFormat="false" ht="15" hidden="false" customHeight="false" outlineLevel="0" collapsed="false">
      <c r="A89" s="12" t="n">
        <v>88</v>
      </c>
      <c r="B89" s="12" t="n">
        <v>31</v>
      </c>
      <c r="C89" s="12" t="n">
        <v>17</v>
      </c>
      <c r="D89" s="18" t="n">
        <v>45938</v>
      </c>
      <c r="E89" s="12" t="s">
        <v>44</v>
      </c>
      <c r="F89" s="12" t="s">
        <v>2293</v>
      </c>
      <c r="G89" s="12" t="s">
        <v>57</v>
      </c>
      <c r="H89" s="12" t="str">
        <f aca="false">INDEX(Customers!$I$2:$I$901,MATCH(B89,Customers!$A$2:$A$901,0))</f>
        <v>New</v>
      </c>
      <c r="I89" s="12" t="str">
        <f aca="false">INDEX(Customers!$G$2:$G$901,MATCH(B89,Customers!$A$2:$A$901,0))</f>
        <v>West</v>
      </c>
      <c r="J89" s="12" t="str">
        <f aca="false">INDEX(Stores!$D$2:$D$18,MATCH(C89,Stores!$A$2:$A$18,0))</f>
        <v>Online</v>
      </c>
      <c r="K89" s="16" t="n">
        <f aca="false">SUMIF(OrderItems!$B$2:$B$6683,A89,OrderItems!$J$2:$J$6683)</f>
        <v>4388.05</v>
      </c>
      <c r="L89" s="16" t="n">
        <f aca="false">SUMIF(OrderItems!$B$2:$B$6683,A89,OrderItems!$K$2:$K$6683)</f>
        <v>3093.49</v>
      </c>
      <c r="M89" s="16" t="n">
        <f aca="false">K89-L89</f>
        <v>1294.56</v>
      </c>
      <c r="N89" s="12" t="n">
        <f aca="false">COUNTIF(OrderItems!$B$2:$B$6683,A89)</f>
        <v>1</v>
      </c>
    </row>
    <row r="90" customFormat="false" ht="15" hidden="false" customHeight="false" outlineLevel="0" collapsed="false">
      <c r="A90" s="12" t="n">
        <v>89</v>
      </c>
      <c r="B90" s="12" t="n">
        <v>33</v>
      </c>
      <c r="C90" s="12" t="n">
        <v>4</v>
      </c>
      <c r="D90" s="18" t="n">
        <v>45903</v>
      </c>
      <c r="E90" s="12" t="s">
        <v>49</v>
      </c>
      <c r="F90" s="12" t="s">
        <v>2295</v>
      </c>
      <c r="G90" s="12" t="s">
        <v>55</v>
      </c>
      <c r="H90" s="12" t="str">
        <f aca="false">INDEX(Customers!$I$2:$I$901,MATCH(B90,Customers!$A$2:$A$901,0))</f>
        <v>Regular</v>
      </c>
      <c r="I90" s="12" t="str">
        <f aca="false">INDEX(Customers!$G$2:$G$901,MATCH(B90,Customers!$A$2:$A$901,0))</f>
        <v>South</v>
      </c>
      <c r="J90" s="12" t="str">
        <f aca="false">INDEX(Stores!$D$2:$D$18,MATCH(C90,Stores!$A$2:$A$18,0))</f>
        <v>North</v>
      </c>
      <c r="K90" s="16" t="n">
        <f aca="false">SUMIF(OrderItems!$B$2:$B$6683,A90,OrderItems!$J$2:$J$6683)</f>
        <v>2319.3</v>
      </c>
      <c r="L90" s="16" t="n">
        <f aca="false">SUMIF(OrderItems!$B$2:$B$6683,A90,OrderItems!$K$2:$K$6683)</f>
        <v>1713.96</v>
      </c>
      <c r="M90" s="16" t="n">
        <f aca="false">K90-L90</f>
        <v>605.34</v>
      </c>
      <c r="N90" s="12" t="n">
        <f aca="false">COUNTIF(OrderItems!$B$2:$B$6683,A90)</f>
        <v>1</v>
      </c>
    </row>
    <row r="91" customFormat="false" ht="15" hidden="false" customHeight="false" outlineLevel="0" collapsed="false">
      <c r="A91" s="12" t="n">
        <v>90</v>
      </c>
      <c r="B91" s="12" t="n">
        <v>33</v>
      </c>
      <c r="C91" s="12" t="n">
        <v>17</v>
      </c>
      <c r="D91" s="18" t="n">
        <v>45956</v>
      </c>
      <c r="E91" s="12" t="s">
        <v>44</v>
      </c>
      <c r="F91" s="12" t="s">
        <v>2293</v>
      </c>
      <c r="G91" s="12" t="s">
        <v>55</v>
      </c>
      <c r="H91" s="12" t="str">
        <f aca="false">INDEX(Customers!$I$2:$I$901,MATCH(B91,Customers!$A$2:$A$901,0))</f>
        <v>Regular</v>
      </c>
      <c r="I91" s="12" t="str">
        <f aca="false">INDEX(Customers!$G$2:$G$901,MATCH(B91,Customers!$A$2:$A$901,0))</f>
        <v>South</v>
      </c>
      <c r="J91" s="12" t="str">
        <f aca="false">INDEX(Stores!$D$2:$D$18,MATCH(C91,Stores!$A$2:$A$18,0))</f>
        <v>Online</v>
      </c>
      <c r="K91" s="16" t="n">
        <f aca="false">SUMIF(OrderItems!$B$2:$B$6683,A91,OrderItems!$J$2:$J$6683)</f>
        <v>3507.3</v>
      </c>
      <c r="L91" s="16" t="n">
        <f aca="false">SUMIF(OrderItems!$B$2:$B$6683,A91,OrderItems!$K$2:$K$6683)</f>
        <v>2636.16</v>
      </c>
      <c r="M91" s="16" t="n">
        <f aca="false">K91-L91</f>
        <v>871.14</v>
      </c>
      <c r="N91" s="12" t="n">
        <f aca="false">COUNTIF(OrderItems!$B$2:$B$6683,A91)</f>
        <v>1</v>
      </c>
    </row>
    <row r="92" customFormat="false" ht="15" hidden="false" customHeight="false" outlineLevel="0" collapsed="false">
      <c r="A92" s="12" t="n">
        <v>91</v>
      </c>
      <c r="B92" s="12" t="n">
        <v>34</v>
      </c>
      <c r="C92" s="12" t="n">
        <v>17</v>
      </c>
      <c r="D92" s="18" t="n">
        <v>45354</v>
      </c>
      <c r="E92" s="12" t="s">
        <v>44</v>
      </c>
      <c r="F92" s="12" t="s">
        <v>2292</v>
      </c>
      <c r="G92" s="12" t="s">
        <v>55</v>
      </c>
      <c r="H92" s="12" t="str">
        <f aca="false">INDEX(Customers!$I$2:$I$901,MATCH(B92,Customers!$A$2:$A$901,0))</f>
        <v>New</v>
      </c>
      <c r="I92" s="12" t="str">
        <f aca="false">INDEX(Customers!$G$2:$G$901,MATCH(B92,Customers!$A$2:$A$901,0))</f>
        <v>North</v>
      </c>
      <c r="J92" s="12" t="str">
        <f aca="false">INDEX(Stores!$D$2:$D$18,MATCH(C92,Stores!$A$2:$A$18,0))</f>
        <v>Online</v>
      </c>
      <c r="K92" s="16" t="n">
        <f aca="false">SUMIF(OrderItems!$B$2:$B$6683,A92,OrderItems!$J$2:$J$6683)</f>
        <v>2429</v>
      </c>
      <c r="L92" s="16" t="n">
        <f aca="false">SUMIF(OrderItems!$B$2:$B$6683,A92,OrderItems!$K$2:$K$6683)</f>
        <v>1353.41</v>
      </c>
      <c r="M92" s="16" t="n">
        <f aca="false">K92-L92</f>
        <v>1075.59</v>
      </c>
      <c r="N92" s="12" t="n">
        <f aca="false">COUNTIF(OrderItems!$B$2:$B$6683,A92)</f>
        <v>1</v>
      </c>
    </row>
    <row r="93" customFormat="false" ht="15" hidden="false" customHeight="false" outlineLevel="0" collapsed="false">
      <c r="A93" s="12" t="n">
        <v>92</v>
      </c>
      <c r="B93" s="12" t="n">
        <v>34</v>
      </c>
      <c r="C93" s="12" t="n">
        <v>17</v>
      </c>
      <c r="D93" s="18" t="n">
        <v>45427</v>
      </c>
      <c r="E93" s="12" t="s">
        <v>44</v>
      </c>
      <c r="F93" s="12" t="s">
        <v>2295</v>
      </c>
      <c r="G93" s="12" t="s">
        <v>55</v>
      </c>
      <c r="H93" s="12" t="str">
        <f aca="false">INDEX(Customers!$I$2:$I$901,MATCH(B93,Customers!$A$2:$A$901,0))</f>
        <v>New</v>
      </c>
      <c r="I93" s="12" t="str">
        <f aca="false">INDEX(Customers!$G$2:$G$901,MATCH(B93,Customers!$A$2:$A$901,0))</f>
        <v>North</v>
      </c>
      <c r="J93" s="12" t="str">
        <f aca="false">INDEX(Stores!$D$2:$D$18,MATCH(C93,Stores!$A$2:$A$18,0))</f>
        <v>Online</v>
      </c>
      <c r="K93" s="16" t="n">
        <f aca="false">SUMIF(OrderItems!$B$2:$B$6683,A93,OrderItems!$J$2:$J$6683)</f>
        <v>11398</v>
      </c>
      <c r="L93" s="16" t="n">
        <f aca="false">SUMIF(OrderItems!$B$2:$B$6683,A93,OrderItems!$K$2:$K$6683)</f>
        <v>8308.74</v>
      </c>
      <c r="M93" s="16" t="n">
        <f aca="false">K93-L93</f>
        <v>3089.26</v>
      </c>
      <c r="N93" s="12" t="n">
        <f aca="false">COUNTIF(OrderItems!$B$2:$B$6683,A93)</f>
        <v>1</v>
      </c>
    </row>
    <row r="94" customFormat="false" ht="15" hidden="false" customHeight="false" outlineLevel="0" collapsed="false">
      <c r="A94" s="12" t="n">
        <v>93</v>
      </c>
      <c r="B94" s="12" t="n">
        <v>34</v>
      </c>
      <c r="C94" s="12" t="n">
        <v>17</v>
      </c>
      <c r="D94" s="18" t="n">
        <v>45497</v>
      </c>
      <c r="E94" s="12" t="s">
        <v>44</v>
      </c>
      <c r="F94" s="12" t="s">
        <v>2294</v>
      </c>
      <c r="G94" s="12" t="s">
        <v>55</v>
      </c>
      <c r="H94" s="12" t="str">
        <f aca="false">INDEX(Customers!$I$2:$I$901,MATCH(B94,Customers!$A$2:$A$901,0))</f>
        <v>New</v>
      </c>
      <c r="I94" s="12" t="str">
        <f aca="false">INDEX(Customers!$G$2:$G$901,MATCH(B94,Customers!$A$2:$A$901,0))</f>
        <v>North</v>
      </c>
      <c r="J94" s="12" t="str">
        <f aca="false">INDEX(Stores!$D$2:$D$18,MATCH(C94,Stores!$A$2:$A$18,0))</f>
        <v>Online</v>
      </c>
      <c r="K94" s="16" t="n">
        <f aca="false">SUMIF(OrderItems!$B$2:$B$6683,A94,OrderItems!$J$2:$J$6683)</f>
        <v>2318</v>
      </c>
      <c r="L94" s="16" t="n">
        <f aca="false">SUMIF(OrderItems!$B$2:$B$6683,A94,OrderItems!$K$2:$K$6683)</f>
        <v>1279.16</v>
      </c>
      <c r="M94" s="16" t="n">
        <f aca="false">K94-L94</f>
        <v>1038.84</v>
      </c>
      <c r="N94" s="12" t="n">
        <f aca="false">COUNTIF(OrderItems!$B$2:$B$6683,A94)</f>
        <v>1</v>
      </c>
    </row>
    <row r="95" customFormat="false" ht="15" hidden="false" customHeight="false" outlineLevel="0" collapsed="false">
      <c r="A95" s="12" t="n">
        <v>94</v>
      </c>
      <c r="B95" s="12" t="n">
        <v>34</v>
      </c>
      <c r="C95" s="12" t="n">
        <v>17</v>
      </c>
      <c r="D95" s="18" t="n">
        <v>45592</v>
      </c>
      <c r="E95" s="12" t="s">
        <v>44</v>
      </c>
      <c r="F95" s="12" t="s">
        <v>2295</v>
      </c>
      <c r="G95" s="12" t="s">
        <v>55</v>
      </c>
      <c r="H95" s="12" t="str">
        <f aca="false">INDEX(Customers!$I$2:$I$901,MATCH(B95,Customers!$A$2:$A$901,0))</f>
        <v>New</v>
      </c>
      <c r="I95" s="12" t="str">
        <f aca="false">INDEX(Customers!$G$2:$G$901,MATCH(B95,Customers!$A$2:$A$901,0))</f>
        <v>North</v>
      </c>
      <c r="J95" s="12" t="str">
        <f aca="false">INDEX(Stores!$D$2:$D$18,MATCH(C95,Stores!$A$2:$A$18,0))</f>
        <v>Online</v>
      </c>
      <c r="K95" s="16" t="n">
        <f aca="false">SUMIF(OrderItems!$B$2:$B$6683,A95,OrderItems!$J$2:$J$6683)</f>
        <v>319</v>
      </c>
      <c r="L95" s="16" t="n">
        <f aca="false">SUMIF(OrderItems!$B$2:$B$6683,A95,OrderItems!$K$2:$K$6683)</f>
        <v>234.68</v>
      </c>
      <c r="M95" s="16" t="n">
        <f aca="false">K95-L95</f>
        <v>84.32</v>
      </c>
      <c r="N95" s="12" t="n">
        <f aca="false">COUNTIF(OrderItems!$B$2:$B$6683,A95)</f>
        <v>1</v>
      </c>
    </row>
    <row r="96" customFormat="false" ht="15" hidden="false" customHeight="false" outlineLevel="0" collapsed="false">
      <c r="A96" s="12" t="n">
        <v>95</v>
      </c>
      <c r="B96" s="12" t="n">
        <v>34</v>
      </c>
      <c r="C96" s="12" t="n">
        <v>17</v>
      </c>
      <c r="D96" s="18" t="n">
        <v>45626</v>
      </c>
      <c r="E96" s="12" t="s">
        <v>44</v>
      </c>
      <c r="F96" s="12" t="s">
        <v>2292</v>
      </c>
      <c r="G96" s="12" t="s">
        <v>55</v>
      </c>
      <c r="H96" s="12" t="str">
        <f aca="false">INDEX(Customers!$I$2:$I$901,MATCH(B96,Customers!$A$2:$A$901,0))</f>
        <v>New</v>
      </c>
      <c r="I96" s="12" t="str">
        <f aca="false">INDEX(Customers!$G$2:$G$901,MATCH(B96,Customers!$A$2:$A$901,0))</f>
        <v>North</v>
      </c>
      <c r="J96" s="12" t="str">
        <f aca="false">INDEX(Stores!$D$2:$D$18,MATCH(C96,Stores!$A$2:$A$18,0))</f>
        <v>Online</v>
      </c>
      <c r="K96" s="16" t="n">
        <f aca="false">SUMIF(OrderItems!$B$2:$B$6683,A96,OrderItems!$J$2:$J$6683)</f>
        <v>6630.05</v>
      </c>
      <c r="L96" s="16" t="n">
        <f aca="false">SUMIF(OrderItems!$B$2:$B$6683,A96,OrderItems!$K$2:$K$6683)</f>
        <v>4642.56</v>
      </c>
      <c r="M96" s="16" t="n">
        <f aca="false">K96-L96</f>
        <v>1987.49</v>
      </c>
      <c r="N96" s="12" t="n">
        <f aca="false">COUNTIF(OrderItems!$B$2:$B$6683,A96)</f>
        <v>2</v>
      </c>
    </row>
    <row r="97" customFormat="false" ht="15" hidden="false" customHeight="false" outlineLevel="0" collapsed="false">
      <c r="A97" s="12" t="n">
        <v>96</v>
      </c>
      <c r="B97" s="12" t="n">
        <v>34</v>
      </c>
      <c r="C97" s="12" t="n">
        <v>17</v>
      </c>
      <c r="D97" s="18" t="n">
        <v>45897</v>
      </c>
      <c r="E97" s="12" t="s">
        <v>44</v>
      </c>
      <c r="F97" s="12" t="s">
        <v>2292</v>
      </c>
      <c r="G97" s="12" t="s">
        <v>55</v>
      </c>
      <c r="H97" s="12" t="str">
        <f aca="false">INDEX(Customers!$I$2:$I$901,MATCH(B97,Customers!$A$2:$A$901,0))</f>
        <v>New</v>
      </c>
      <c r="I97" s="12" t="str">
        <f aca="false">INDEX(Customers!$G$2:$G$901,MATCH(B97,Customers!$A$2:$A$901,0))</f>
        <v>North</v>
      </c>
      <c r="J97" s="12" t="str">
        <f aca="false">INDEX(Stores!$D$2:$D$18,MATCH(C97,Stores!$A$2:$A$18,0))</f>
        <v>Online</v>
      </c>
      <c r="K97" s="16" t="n">
        <f aca="false">SUMIF(OrderItems!$B$2:$B$6683,A97,OrderItems!$J$2:$J$6683)</f>
        <v>2307.55</v>
      </c>
      <c r="L97" s="16" t="n">
        <f aca="false">SUMIF(OrderItems!$B$2:$B$6683,A97,OrderItems!$K$2:$K$6683)</f>
        <v>1588.6</v>
      </c>
      <c r="M97" s="16" t="n">
        <f aca="false">K97-L97</f>
        <v>718.95</v>
      </c>
      <c r="N97" s="12" t="n">
        <f aca="false">COUNTIF(OrderItems!$B$2:$B$6683,A97)</f>
        <v>1</v>
      </c>
    </row>
    <row r="98" customFormat="false" ht="15" hidden="false" customHeight="false" outlineLevel="0" collapsed="false">
      <c r="A98" s="12" t="n">
        <v>97</v>
      </c>
      <c r="B98" s="12" t="n">
        <v>34</v>
      </c>
      <c r="C98" s="12" t="n">
        <v>14</v>
      </c>
      <c r="D98" s="18" t="n">
        <v>45907</v>
      </c>
      <c r="E98" s="12" t="s">
        <v>49</v>
      </c>
      <c r="F98" s="12" t="s">
        <v>2294</v>
      </c>
      <c r="G98" s="12" t="s">
        <v>55</v>
      </c>
      <c r="H98" s="12" t="str">
        <f aca="false">INDEX(Customers!$I$2:$I$901,MATCH(B98,Customers!$A$2:$A$901,0))</f>
        <v>New</v>
      </c>
      <c r="I98" s="12" t="str">
        <f aca="false">INDEX(Customers!$G$2:$G$901,MATCH(B98,Customers!$A$2:$A$901,0))</f>
        <v>North</v>
      </c>
      <c r="J98" s="12" t="str">
        <f aca="false">INDEX(Stores!$D$2:$D$18,MATCH(C98,Stores!$A$2:$A$18,0))</f>
        <v>East</v>
      </c>
      <c r="K98" s="16" t="n">
        <f aca="false">SUMIF(OrderItems!$B$2:$B$6683,A98,OrderItems!$J$2:$J$6683)</f>
        <v>3878</v>
      </c>
      <c r="L98" s="16" t="n">
        <f aca="false">SUMIF(OrderItems!$B$2:$B$6683,A98,OrderItems!$K$2:$K$6683)</f>
        <v>2772.57</v>
      </c>
      <c r="M98" s="16" t="n">
        <f aca="false">K98-L98</f>
        <v>1105.43</v>
      </c>
      <c r="N98" s="12" t="n">
        <f aca="false">COUNTIF(OrderItems!$B$2:$B$6683,A98)</f>
        <v>2</v>
      </c>
    </row>
    <row r="99" customFormat="false" ht="15" hidden="false" customHeight="false" outlineLevel="0" collapsed="false">
      <c r="A99" s="12" t="n">
        <v>98</v>
      </c>
      <c r="B99" s="12" t="n">
        <v>34</v>
      </c>
      <c r="C99" s="12" t="n">
        <v>17</v>
      </c>
      <c r="D99" s="18" t="n">
        <v>45939</v>
      </c>
      <c r="E99" s="12" t="s">
        <v>44</v>
      </c>
      <c r="F99" s="12" t="s">
        <v>2292</v>
      </c>
      <c r="G99" s="12" t="s">
        <v>56</v>
      </c>
      <c r="H99" s="12" t="str">
        <f aca="false">INDEX(Customers!$I$2:$I$901,MATCH(B99,Customers!$A$2:$A$901,0))</f>
        <v>New</v>
      </c>
      <c r="I99" s="12" t="str">
        <f aca="false">INDEX(Customers!$G$2:$G$901,MATCH(B99,Customers!$A$2:$A$901,0))</f>
        <v>North</v>
      </c>
      <c r="J99" s="12" t="str">
        <f aca="false">INDEX(Stores!$D$2:$D$18,MATCH(C99,Stores!$A$2:$A$18,0))</f>
        <v>Online</v>
      </c>
      <c r="K99" s="16" t="n">
        <f aca="false">SUMIF(OrderItems!$B$2:$B$6683,A99,OrderItems!$J$2:$J$6683)</f>
        <v>12716</v>
      </c>
      <c r="L99" s="16" t="n">
        <f aca="false">SUMIF(OrderItems!$B$2:$B$6683,A99,OrderItems!$K$2:$K$6683)</f>
        <v>8572.26</v>
      </c>
      <c r="M99" s="16" t="n">
        <f aca="false">K99-L99</f>
        <v>4143.74</v>
      </c>
      <c r="N99" s="12" t="n">
        <f aca="false">COUNTIF(OrderItems!$B$2:$B$6683,A99)</f>
        <v>2</v>
      </c>
    </row>
    <row r="100" customFormat="false" ht="15" hidden="false" customHeight="false" outlineLevel="0" collapsed="false">
      <c r="A100" s="12" t="n">
        <v>99</v>
      </c>
      <c r="B100" s="12" t="n">
        <v>34</v>
      </c>
      <c r="C100" s="12" t="n">
        <v>17</v>
      </c>
      <c r="D100" s="18" t="n">
        <v>45945</v>
      </c>
      <c r="E100" s="12" t="s">
        <v>44</v>
      </c>
      <c r="F100" s="12" t="s">
        <v>2295</v>
      </c>
      <c r="G100" s="12" t="s">
        <v>57</v>
      </c>
      <c r="H100" s="12" t="str">
        <f aca="false">INDEX(Customers!$I$2:$I$901,MATCH(B100,Customers!$A$2:$A$901,0))</f>
        <v>New</v>
      </c>
      <c r="I100" s="12" t="str">
        <f aca="false">INDEX(Customers!$G$2:$G$901,MATCH(B100,Customers!$A$2:$A$901,0))</f>
        <v>North</v>
      </c>
      <c r="J100" s="12" t="str">
        <f aca="false">INDEX(Stores!$D$2:$D$18,MATCH(C100,Stores!$A$2:$A$18,0))</f>
        <v>Online</v>
      </c>
      <c r="K100" s="16" t="n">
        <f aca="false">SUMIF(OrderItems!$B$2:$B$6683,A100,OrderItems!$J$2:$J$6683)</f>
        <v>494.1</v>
      </c>
      <c r="L100" s="16" t="n">
        <f aca="false">SUMIF(OrderItems!$B$2:$B$6683,A100,OrderItems!$K$2:$K$6683)</f>
        <v>380.41</v>
      </c>
      <c r="M100" s="16" t="n">
        <f aca="false">K100-L100</f>
        <v>113.69</v>
      </c>
      <c r="N100" s="12" t="n">
        <f aca="false">COUNTIF(OrderItems!$B$2:$B$6683,A100)</f>
        <v>1</v>
      </c>
    </row>
    <row r="101" customFormat="false" ht="15" hidden="false" customHeight="false" outlineLevel="0" collapsed="false">
      <c r="A101" s="12" t="n">
        <v>100</v>
      </c>
      <c r="B101" s="12" t="n">
        <v>34</v>
      </c>
      <c r="C101" s="12" t="n">
        <v>17</v>
      </c>
      <c r="D101" s="18" t="n">
        <v>46012</v>
      </c>
      <c r="E101" s="12" t="s">
        <v>44</v>
      </c>
      <c r="F101" s="12" t="s">
        <v>2296</v>
      </c>
      <c r="G101" s="12" t="s">
        <v>55</v>
      </c>
      <c r="H101" s="12" t="str">
        <f aca="false">INDEX(Customers!$I$2:$I$901,MATCH(B101,Customers!$A$2:$A$901,0))</f>
        <v>New</v>
      </c>
      <c r="I101" s="12" t="str">
        <f aca="false">INDEX(Customers!$G$2:$G$901,MATCH(B101,Customers!$A$2:$A$901,0))</f>
        <v>North</v>
      </c>
      <c r="J101" s="12" t="str">
        <f aca="false">INDEX(Stores!$D$2:$D$18,MATCH(C101,Stores!$A$2:$A$18,0))</f>
        <v>Online</v>
      </c>
      <c r="K101" s="16" t="n">
        <f aca="false">SUMIF(OrderItems!$B$2:$B$6683,A101,OrderItems!$J$2:$J$6683)</f>
        <v>449</v>
      </c>
      <c r="L101" s="16" t="n">
        <f aca="false">SUMIF(OrderItems!$B$2:$B$6683,A101,OrderItems!$K$2:$K$6683)</f>
        <v>271.97</v>
      </c>
      <c r="M101" s="16" t="n">
        <f aca="false">K101-L101</f>
        <v>177.03</v>
      </c>
      <c r="N101" s="12" t="n">
        <f aca="false">COUNTIF(OrderItems!$B$2:$B$6683,A101)</f>
        <v>1</v>
      </c>
    </row>
    <row r="102" customFormat="false" ht="15" hidden="false" customHeight="false" outlineLevel="0" collapsed="false">
      <c r="A102" s="12" t="n">
        <v>101</v>
      </c>
      <c r="B102" s="12" t="n">
        <v>35</v>
      </c>
      <c r="C102" s="12" t="n">
        <v>17</v>
      </c>
      <c r="D102" s="18" t="n">
        <v>45915</v>
      </c>
      <c r="E102" s="12" t="s">
        <v>44</v>
      </c>
      <c r="F102" s="12" t="s">
        <v>2294</v>
      </c>
      <c r="G102" s="12" t="s">
        <v>55</v>
      </c>
      <c r="H102" s="12" t="str">
        <f aca="false">INDEX(Customers!$I$2:$I$901,MATCH(B102,Customers!$A$2:$A$901,0))</f>
        <v>Regular</v>
      </c>
      <c r="I102" s="12" t="str">
        <f aca="false">INDEX(Customers!$G$2:$G$901,MATCH(B102,Customers!$A$2:$A$901,0))</f>
        <v>West</v>
      </c>
      <c r="J102" s="12" t="str">
        <f aca="false">INDEX(Stores!$D$2:$D$18,MATCH(C102,Stores!$A$2:$A$18,0))</f>
        <v>Online</v>
      </c>
      <c r="K102" s="16" t="n">
        <f aca="false">SUMIF(OrderItems!$B$2:$B$6683,A102,OrderItems!$J$2:$J$6683)</f>
        <v>4109</v>
      </c>
      <c r="L102" s="16" t="n">
        <f aca="false">SUMIF(OrderItems!$B$2:$B$6683,A102,OrderItems!$K$2:$K$6683)</f>
        <v>2413.27</v>
      </c>
      <c r="M102" s="16" t="n">
        <f aca="false">K102-L102</f>
        <v>1695.73</v>
      </c>
      <c r="N102" s="12" t="n">
        <f aca="false">COUNTIF(OrderItems!$B$2:$B$6683,A102)</f>
        <v>1</v>
      </c>
    </row>
    <row r="103" customFormat="false" ht="15" hidden="false" customHeight="false" outlineLevel="0" collapsed="false">
      <c r="A103" s="12" t="n">
        <v>102</v>
      </c>
      <c r="B103" s="12" t="n">
        <v>35</v>
      </c>
      <c r="C103" s="12" t="n">
        <v>7</v>
      </c>
      <c r="D103" s="18" t="n">
        <v>45937</v>
      </c>
      <c r="E103" s="12" t="s">
        <v>49</v>
      </c>
      <c r="F103" s="12" t="s">
        <v>2292</v>
      </c>
      <c r="G103" s="12" t="s">
        <v>56</v>
      </c>
      <c r="H103" s="12" t="str">
        <f aca="false">INDEX(Customers!$I$2:$I$901,MATCH(B103,Customers!$A$2:$A$901,0))</f>
        <v>Regular</v>
      </c>
      <c r="I103" s="12" t="str">
        <f aca="false">INDEX(Customers!$G$2:$G$901,MATCH(B103,Customers!$A$2:$A$901,0))</f>
        <v>West</v>
      </c>
      <c r="J103" s="12" t="str">
        <f aca="false">INDEX(Stores!$D$2:$D$18,MATCH(C103,Stores!$A$2:$A$18,0))</f>
        <v>South</v>
      </c>
      <c r="K103" s="16" t="n">
        <f aca="false">SUMIF(OrderItems!$B$2:$B$6683,A103,OrderItems!$J$2:$J$6683)</f>
        <v>1439</v>
      </c>
      <c r="L103" s="16" t="n">
        <f aca="false">SUMIF(OrderItems!$B$2:$B$6683,A103,OrderItems!$K$2:$K$6683)</f>
        <v>855.37</v>
      </c>
      <c r="M103" s="16" t="n">
        <f aca="false">K103-L103</f>
        <v>583.63</v>
      </c>
      <c r="N103" s="12" t="n">
        <f aca="false">COUNTIF(OrderItems!$B$2:$B$6683,A103)</f>
        <v>1</v>
      </c>
    </row>
    <row r="104" customFormat="false" ht="15" hidden="false" customHeight="false" outlineLevel="0" collapsed="false">
      <c r="A104" s="12" t="n">
        <v>103</v>
      </c>
      <c r="B104" s="12" t="n">
        <v>35</v>
      </c>
      <c r="C104" s="12" t="n">
        <v>17</v>
      </c>
      <c r="D104" s="18" t="n">
        <v>45938</v>
      </c>
      <c r="E104" s="12" t="s">
        <v>44</v>
      </c>
      <c r="F104" s="12" t="s">
        <v>2293</v>
      </c>
      <c r="G104" s="12" t="s">
        <v>55</v>
      </c>
      <c r="H104" s="12" t="str">
        <f aca="false">INDEX(Customers!$I$2:$I$901,MATCH(B104,Customers!$A$2:$A$901,0))</f>
        <v>Regular</v>
      </c>
      <c r="I104" s="12" t="str">
        <f aca="false">INDEX(Customers!$G$2:$G$901,MATCH(B104,Customers!$A$2:$A$901,0))</f>
        <v>West</v>
      </c>
      <c r="J104" s="12" t="str">
        <f aca="false">INDEX(Stores!$D$2:$D$18,MATCH(C104,Stores!$A$2:$A$18,0))</f>
        <v>Online</v>
      </c>
      <c r="K104" s="16" t="n">
        <f aca="false">SUMIF(OrderItems!$B$2:$B$6683,A104,OrderItems!$J$2:$J$6683)</f>
        <v>2119</v>
      </c>
      <c r="L104" s="16" t="n">
        <f aca="false">SUMIF(OrderItems!$B$2:$B$6683,A104,OrderItems!$K$2:$K$6683)</f>
        <v>1488.22</v>
      </c>
      <c r="M104" s="16" t="n">
        <f aca="false">K104-L104</f>
        <v>630.78</v>
      </c>
      <c r="N104" s="12" t="n">
        <f aca="false">COUNTIF(OrderItems!$B$2:$B$6683,A104)</f>
        <v>1</v>
      </c>
    </row>
    <row r="105" customFormat="false" ht="15" hidden="false" customHeight="false" outlineLevel="0" collapsed="false">
      <c r="A105" s="12" t="n">
        <v>104</v>
      </c>
      <c r="B105" s="12" t="n">
        <v>35</v>
      </c>
      <c r="C105" s="12" t="n">
        <v>14</v>
      </c>
      <c r="D105" s="18" t="n">
        <v>45954</v>
      </c>
      <c r="E105" s="12" t="s">
        <v>49</v>
      </c>
      <c r="F105" s="12" t="s">
        <v>2292</v>
      </c>
      <c r="G105" s="12" t="s">
        <v>55</v>
      </c>
      <c r="H105" s="12" t="str">
        <f aca="false">INDEX(Customers!$I$2:$I$901,MATCH(B105,Customers!$A$2:$A$901,0))</f>
        <v>Regular</v>
      </c>
      <c r="I105" s="12" t="str">
        <f aca="false">INDEX(Customers!$G$2:$G$901,MATCH(B105,Customers!$A$2:$A$901,0))</f>
        <v>West</v>
      </c>
      <c r="J105" s="12" t="str">
        <f aca="false">INDEX(Stores!$D$2:$D$18,MATCH(C105,Stores!$A$2:$A$18,0))</f>
        <v>East</v>
      </c>
      <c r="K105" s="16" t="n">
        <f aca="false">SUMIF(OrderItems!$B$2:$B$6683,A105,OrderItems!$J$2:$J$6683)</f>
        <v>12796</v>
      </c>
      <c r="L105" s="16" t="n">
        <f aca="false">SUMIF(OrderItems!$B$2:$B$6683,A105,OrderItems!$K$2:$K$6683)</f>
        <v>9214.5</v>
      </c>
      <c r="M105" s="16" t="n">
        <f aca="false">K105-L105</f>
        <v>3581.5</v>
      </c>
      <c r="N105" s="12" t="n">
        <f aca="false">COUNTIF(OrderItems!$B$2:$B$6683,A105)</f>
        <v>2</v>
      </c>
    </row>
    <row r="106" customFormat="false" ht="15" hidden="false" customHeight="false" outlineLevel="0" collapsed="false">
      <c r="A106" s="12" t="n">
        <v>105</v>
      </c>
      <c r="B106" s="12" t="n">
        <v>35</v>
      </c>
      <c r="C106" s="12" t="n">
        <v>8</v>
      </c>
      <c r="D106" s="18" t="n">
        <v>45955</v>
      </c>
      <c r="E106" s="12" t="s">
        <v>49</v>
      </c>
      <c r="F106" s="12" t="s">
        <v>2292</v>
      </c>
      <c r="G106" s="12" t="s">
        <v>57</v>
      </c>
      <c r="H106" s="12" t="str">
        <f aca="false">INDEX(Customers!$I$2:$I$901,MATCH(B106,Customers!$A$2:$A$901,0))</f>
        <v>Regular</v>
      </c>
      <c r="I106" s="12" t="str">
        <f aca="false">INDEX(Customers!$G$2:$G$901,MATCH(B106,Customers!$A$2:$A$901,0))</f>
        <v>West</v>
      </c>
      <c r="J106" s="12" t="str">
        <f aca="false">INDEX(Stores!$D$2:$D$18,MATCH(C106,Stores!$A$2:$A$18,0))</f>
        <v>South</v>
      </c>
      <c r="K106" s="16" t="n">
        <f aca="false">SUMIF(OrderItems!$B$2:$B$6683,A106,OrderItems!$J$2:$J$6683)</f>
        <v>529</v>
      </c>
      <c r="L106" s="16" t="n">
        <f aca="false">SUMIF(OrderItems!$B$2:$B$6683,A106,OrderItems!$K$2:$K$6683)</f>
        <v>302.36</v>
      </c>
      <c r="M106" s="16" t="n">
        <f aca="false">K106-L106</f>
        <v>226.64</v>
      </c>
      <c r="N106" s="12" t="n">
        <f aca="false">COUNTIF(OrderItems!$B$2:$B$6683,A106)</f>
        <v>1</v>
      </c>
    </row>
    <row r="107" customFormat="false" ht="15" hidden="false" customHeight="false" outlineLevel="0" collapsed="false">
      <c r="A107" s="12" t="n">
        <v>106</v>
      </c>
      <c r="B107" s="12" t="n">
        <v>35</v>
      </c>
      <c r="C107" s="12" t="n">
        <v>6</v>
      </c>
      <c r="D107" s="18" t="n">
        <v>45955</v>
      </c>
      <c r="E107" s="12" t="s">
        <v>49</v>
      </c>
      <c r="F107" s="12" t="s">
        <v>2294</v>
      </c>
      <c r="G107" s="12" t="s">
        <v>55</v>
      </c>
      <c r="H107" s="12" t="str">
        <f aca="false">INDEX(Customers!$I$2:$I$901,MATCH(B107,Customers!$A$2:$A$901,0))</f>
        <v>Regular</v>
      </c>
      <c r="I107" s="12" t="str">
        <f aca="false">INDEX(Customers!$G$2:$G$901,MATCH(B107,Customers!$A$2:$A$901,0))</f>
        <v>West</v>
      </c>
      <c r="J107" s="12" t="str">
        <f aca="false">INDEX(Stores!$D$2:$D$18,MATCH(C107,Stores!$A$2:$A$18,0))</f>
        <v>South</v>
      </c>
      <c r="K107" s="16" t="n">
        <f aca="false">SUMIF(OrderItems!$B$2:$B$6683,A107,OrderItems!$J$2:$J$6683)</f>
        <v>7505.25</v>
      </c>
      <c r="L107" s="16" t="n">
        <f aca="false">SUMIF(OrderItems!$B$2:$B$6683,A107,OrderItems!$K$2:$K$6683)</f>
        <v>5538.95</v>
      </c>
      <c r="M107" s="16" t="n">
        <f aca="false">K107-L107</f>
        <v>1966.3</v>
      </c>
      <c r="N107" s="12" t="n">
        <f aca="false">COUNTIF(OrderItems!$B$2:$B$6683,A107)</f>
        <v>3</v>
      </c>
    </row>
    <row r="108" customFormat="false" ht="15" hidden="false" customHeight="false" outlineLevel="0" collapsed="false">
      <c r="A108" s="12" t="n">
        <v>107</v>
      </c>
      <c r="B108" s="12" t="n">
        <v>35</v>
      </c>
      <c r="C108" s="12" t="n">
        <v>17</v>
      </c>
      <c r="D108" s="18" t="n">
        <v>45966</v>
      </c>
      <c r="E108" s="12" t="s">
        <v>44</v>
      </c>
      <c r="F108" s="12" t="s">
        <v>2296</v>
      </c>
      <c r="G108" s="12" t="s">
        <v>55</v>
      </c>
      <c r="H108" s="12" t="str">
        <f aca="false">INDEX(Customers!$I$2:$I$901,MATCH(B108,Customers!$A$2:$A$901,0))</f>
        <v>Regular</v>
      </c>
      <c r="I108" s="12" t="str">
        <f aca="false">INDEX(Customers!$G$2:$G$901,MATCH(B108,Customers!$A$2:$A$901,0))</f>
        <v>West</v>
      </c>
      <c r="J108" s="12" t="str">
        <f aca="false">INDEX(Stores!$D$2:$D$18,MATCH(C108,Stores!$A$2:$A$18,0))</f>
        <v>Online</v>
      </c>
      <c r="K108" s="16" t="n">
        <f aca="false">SUMIF(OrderItems!$B$2:$B$6683,A108,OrderItems!$J$2:$J$6683)</f>
        <v>4692.05</v>
      </c>
      <c r="L108" s="16" t="n">
        <f aca="false">SUMIF(OrderItems!$B$2:$B$6683,A108,OrderItems!$K$2:$K$6683)</f>
        <v>3102.66</v>
      </c>
      <c r="M108" s="16" t="n">
        <f aca="false">K108-L108</f>
        <v>1589.39</v>
      </c>
      <c r="N108" s="12" t="n">
        <f aca="false">COUNTIF(OrderItems!$B$2:$B$6683,A108)</f>
        <v>3</v>
      </c>
    </row>
    <row r="109" customFormat="false" ht="15" hidden="false" customHeight="false" outlineLevel="0" collapsed="false">
      <c r="A109" s="12" t="n">
        <v>108</v>
      </c>
      <c r="B109" s="12" t="n">
        <v>35</v>
      </c>
      <c r="C109" s="12" t="n">
        <v>8</v>
      </c>
      <c r="D109" s="18" t="n">
        <v>45969</v>
      </c>
      <c r="E109" s="12" t="s">
        <v>49</v>
      </c>
      <c r="F109" s="12" t="s">
        <v>2292</v>
      </c>
      <c r="G109" s="12" t="s">
        <v>55</v>
      </c>
      <c r="H109" s="12" t="str">
        <f aca="false">INDEX(Customers!$I$2:$I$901,MATCH(B109,Customers!$A$2:$A$901,0))</f>
        <v>Regular</v>
      </c>
      <c r="I109" s="12" t="str">
        <f aca="false">INDEX(Customers!$G$2:$G$901,MATCH(B109,Customers!$A$2:$A$901,0))</f>
        <v>West</v>
      </c>
      <c r="J109" s="12" t="str">
        <f aca="false">INDEX(Stores!$D$2:$D$18,MATCH(C109,Stores!$A$2:$A$18,0))</f>
        <v>South</v>
      </c>
      <c r="K109" s="16" t="n">
        <f aca="false">SUMIF(OrderItems!$B$2:$B$6683,A109,OrderItems!$J$2:$J$6683)</f>
        <v>10131.3</v>
      </c>
      <c r="L109" s="16" t="n">
        <f aca="false">SUMIF(OrderItems!$B$2:$B$6683,A109,OrderItems!$K$2:$K$6683)</f>
        <v>6666.02</v>
      </c>
      <c r="M109" s="16" t="n">
        <f aca="false">K109-L109</f>
        <v>3465.28</v>
      </c>
      <c r="N109" s="12" t="n">
        <f aca="false">COUNTIF(OrderItems!$B$2:$B$6683,A109)</f>
        <v>2</v>
      </c>
    </row>
    <row r="110" customFormat="false" ht="15" hidden="false" customHeight="false" outlineLevel="0" collapsed="false">
      <c r="A110" s="12" t="n">
        <v>109</v>
      </c>
      <c r="B110" s="12" t="n">
        <v>35</v>
      </c>
      <c r="C110" s="12" t="n">
        <v>4</v>
      </c>
      <c r="D110" s="18" t="n">
        <v>45970</v>
      </c>
      <c r="E110" s="12" t="s">
        <v>49</v>
      </c>
      <c r="F110" s="12" t="s">
        <v>2294</v>
      </c>
      <c r="G110" s="12" t="s">
        <v>55</v>
      </c>
      <c r="H110" s="12" t="str">
        <f aca="false">INDEX(Customers!$I$2:$I$901,MATCH(B110,Customers!$A$2:$A$901,0))</f>
        <v>Regular</v>
      </c>
      <c r="I110" s="12" t="str">
        <f aca="false">INDEX(Customers!$G$2:$G$901,MATCH(B110,Customers!$A$2:$A$901,0))</f>
        <v>West</v>
      </c>
      <c r="J110" s="12" t="str">
        <f aca="false">INDEX(Stores!$D$2:$D$18,MATCH(C110,Stores!$A$2:$A$18,0))</f>
        <v>North</v>
      </c>
      <c r="K110" s="16" t="n">
        <f aca="false">SUMIF(OrderItems!$B$2:$B$6683,A110,OrderItems!$J$2:$J$6683)</f>
        <v>8161.65</v>
      </c>
      <c r="L110" s="16" t="n">
        <f aca="false">SUMIF(OrderItems!$B$2:$B$6683,A110,OrderItems!$K$2:$K$6683)</f>
        <v>5322.12</v>
      </c>
      <c r="M110" s="16" t="n">
        <f aca="false">K110-L110</f>
        <v>2839.53</v>
      </c>
      <c r="N110" s="12" t="n">
        <f aca="false">COUNTIF(OrderItems!$B$2:$B$6683,A110)</f>
        <v>4</v>
      </c>
    </row>
    <row r="111" customFormat="false" ht="15" hidden="false" customHeight="false" outlineLevel="0" collapsed="false">
      <c r="A111" s="12" t="n">
        <v>110</v>
      </c>
      <c r="B111" s="12" t="n">
        <v>35</v>
      </c>
      <c r="C111" s="12" t="n">
        <v>8</v>
      </c>
      <c r="D111" s="18" t="n">
        <v>45984</v>
      </c>
      <c r="E111" s="12" t="s">
        <v>49</v>
      </c>
      <c r="F111" s="12" t="s">
        <v>2293</v>
      </c>
      <c r="G111" s="12" t="s">
        <v>55</v>
      </c>
      <c r="H111" s="12" t="str">
        <f aca="false">INDEX(Customers!$I$2:$I$901,MATCH(B111,Customers!$A$2:$A$901,0))</f>
        <v>Regular</v>
      </c>
      <c r="I111" s="12" t="str">
        <f aca="false">INDEX(Customers!$G$2:$G$901,MATCH(B111,Customers!$A$2:$A$901,0))</f>
        <v>West</v>
      </c>
      <c r="J111" s="12" t="str">
        <f aca="false">INDEX(Stores!$D$2:$D$18,MATCH(C111,Stores!$A$2:$A$18,0))</f>
        <v>South</v>
      </c>
      <c r="K111" s="16" t="n">
        <f aca="false">SUMIF(OrderItems!$B$2:$B$6683,A111,OrderItems!$J$2:$J$6683)</f>
        <v>3769</v>
      </c>
      <c r="L111" s="16" t="n">
        <f aca="false">SUMIF(OrderItems!$B$2:$B$6683,A111,OrderItems!$K$2:$K$6683)</f>
        <v>2553.54</v>
      </c>
      <c r="M111" s="16" t="n">
        <f aca="false">K111-L111</f>
        <v>1215.46</v>
      </c>
      <c r="N111" s="12" t="n">
        <f aca="false">COUNTIF(OrderItems!$B$2:$B$6683,A111)</f>
        <v>1</v>
      </c>
    </row>
    <row r="112" customFormat="false" ht="15" hidden="false" customHeight="false" outlineLevel="0" collapsed="false">
      <c r="A112" s="12" t="n">
        <v>111</v>
      </c>
      <c r="B112" s="12" t="n">
        <v>36</v>
      </c>
      <c r="C112" s="12" t="n">
        <v>17</v>
      </c>
      <c r="D112" s="18" t="n">
        <v>45412</v>
      </c>
      <c r="E112" s="12" t="s">
        <v>44</v>
      </c>
      <c r="F112" s="12" t="s">
        <v>2292</v>
      </c>
      <c r="G112" s="12" t="s">
        <v>57</v>
      </c>
      <c r="H112" s="12" t="str">
        <f aca="false">INDEX(Customers!$I$2:$I$901,MATCH(B112,Customers!$A$2:$A$901,0))</f>
        <v>Regular</v>
      </c>
      <c r="I112" s="12" t="str">
        <f aca="false">INDEX(Customers!$G$2:$G$901,MATCH(B112,Customers!$A$2:$A$901,0))</f>
        <v>North</v>
      </c>
      <c r="J112" s="12" t="str">
        <f aca="false">INDEX(Stores!$D$2:$D$18,MATCH(C112,Stores!$A$2:$A$18,0))</f>
        <v>Online</v>
      </c>
      <c r="K112" s="16" t="n">
        <f aca="false">SUMIF(OrderItems!$B$2:$B$6683,A112,OrderItems!$J$2:$J$6683)</f>
        <v>6485.15</v>
      </c>
      <c r="L112" s="16" t="n">
        <f aca="false">SUMIF(OrderItems!$B$2:$B$6683,A112,OrderItems!$K$2:$K$6683)</f>
        <v>3904.45</v>
      </c>
      <c r="M112" s="16" t="n">
        <f aca="false">K112-L112</f>
        <v>2580.7</v>
      </c>
      <c r="N112" s="12" t="n">
        <f aca="false">COUNTIF(OrderItems!$B$2:$B$6683,A112)</f>
        <v>3</v>
      </c>
    </row>
    <row r="113" customFormat="false" ht="15" hidden="false" customHeight="false" outlineLevel="0" collapsed="false">
      <c r="A113" s="12" t="n">
        <v>112</v>
      </c>
      <c r="B113" s="12" t="n">
        <v>36</v>
      </c>
      <c r="C113" s="12" t="n">
        <v>17</v>
      </c>
      <c r="D113" s="18" t="n">
        <v>45440</v>
      </c>
      <c r="E113" s="12" t="s">
        <v>44</v>
      </c>
      <c r="F113" s="12" t="s">
        <v>2292</v>
      </c>
      <c r="G113" s="12" t="s">
        <v>56</v>
      </c>
      <c r="H113" s="12" t="str">
        <f aca="false">INDEX(Customers!$I$2:$I$901,MATCH(B113,Customers!$A$2:$A$901,0))</f>
        <v>Regular</v>
      </c>
      <c r="I113" s="12" t="str">
        <f aca="false">INDEX(Customers!$G$2:$G$901,MATCH(B113,Customers!$A$2:$A$901,0))</f>
        <v>North</v>
      </c>
      <c r="J113" s="12" t="str">
        <f aca="false">INDEX(Stores!$D$2:$D$18,MATCH(C113,Stores!$A$2:$A$18,0))</f>
        <v>Online</v>
      </c>
      <c r="K113" s="16" t="n">
        <f aca="false">SUMIF(OrderItems!$B$2:$B$6683,A113,OrderItems!$J$2:$J$6683)</f>
        <v>949</v>
      </c>
      <c r="L113" s="16" t="n">
        <f aca="false">SUMIF(OrderItems!$B$2:$B$6683,A113,OrderItems!$K$2:$K$6683)</f>
        <v>660.17</v>
      </c>
      <c r="M113" s="16" t="n">
        <f aca="false">K113-L113</f>
        <v>288.83</v>
      </c>
      <c r="N113" s="12" t="n">
        <f aca="false">COUNTIF(OrderItems!$B$2:$B$6683,A113)</f>
        <v>1</v>
      </c>
    </row>
    <row r="114" customFormat="false" ht="15" hidden="false" customHeight="false" outlineLevel="0" collapsed="false">
      <c r="A114" s="12" t="n">
        <v>113</v>
      </c>
      <c r="B114" s="12" t="n">
        <v>36</v>
      </c>
      <c r="C114" s="12" t="n">
        <v>17</v>
      </c>
      <c r="D114" s="18" t="n">
        <v>45629</v>
      </c>
      <c r="E114" s="12" t="s">
        <v>44</v>
      </c>
      <c r="F114" s="12" t="s">
        <v>2294</v>
      </c>
      <c r="G114" s="12" t="s">
        <v>55</v>
      </c>
      <c r="H114" s="12" t="str">
        <f aca="false">INDEX(Customers!$I$2:$I$901,MATCH(B114,Customers!$A$2:$A$901,0))</f>
        <v>Regular</v>
      </c>
      <c r="I114" s="12" t="str">
        <f aca="false">INDEX(Customers!$G$2:$G$901,MATCH(B114,Customers!$A$2:$A$901,0))</f>
        <v>North</v>
      </c>
      <c r="J114" s="12" t="str">
        <f aca="false">INDEX(Stores!$D$2:$D$18,MATCH(C114,Stores!$A$2:$A$18,0))</f>
        <v>Online</v>
      </c>
      <c r="K114" s="16" t="n">
        <f aca="false">SUMIF(OrderItems!$B$2:$B$6683,A114,OrderItems!$J$2:$J$6683)</f>
        <v>8638.2</v>
      </c>
      <c r="L114" s="16" t="n">
        <f aca="false">SUMIF(OrderItems!$B$2:$B$6683,A114,OrderItems!$K$2:$K$6683)</f>
        <v>5394.42</v>
      </c>
      <c r="M114" s="16" t="n">
        <f aca="false">K114-L114</f>
        <v>3243.78</v>
      </c>
      <c r="N114" s="12" t="n">
        <f aca="false">COUNTIF(OrderItems!$B$2:$B$6683,A114)</f>
        <v>4</v>
      </c>
    </row>
    <row r="115" customFormat="false" ht="15" hidden="false" customHeight="false" outlineLevel="0" collapsed="false">
      <c r="A115" s="12" t="n">
        <v>114</v>
      </c>
      <c r="B115" s="12" t="n">
        <v>36</v>
      </c>
      <c r="C115" s="12" t="n">
        <v>9</v>
      </c>
      <c r="D115" s="18" t="n">
        <v>45636</v>
      </c>
      <c r="E115" s="12" t="s">
        <v>49</v>
      </c>
      <c r="F115" s="12" t="s">
        <v>2293</v>
      </c>
      <c r="G115" s="12" t="s">
        <v>55</v>
      </c>
      <c r="H115" s="12" t="str">
        <f aca="false">INDEX(Customers!$I$2:$I$901,MATCH(B115,Customers!$A$2:$A$901,0))</f>
        <v>Regular</v>
      </c>
      <c r="I115" s="12" t="str">
        <f aca="false">INDEX(Customers!$G$2:$G$901,MATCH(B115,Customers!$A$2:$A$901,0))</f>
        <v>North</v>
      </c>
      <c r="J115" s="12" t="str">
        <f aca="false">INDEX(Stores!$D$2:$D$18,MATCH(C115,Stores!$A$2:$A$18,0))</f>
        <v>West</v>
      </c>
      <c r="K115" s="16" t="n">
        <f aca="false">SUMIF(OrderItems!$B$2:$B$6683,A115,OrderItems!$J$2:$J$6683)</f>
        <v>2218</v>
      </c>
      <c r="L115" s="16" t="n">
        <f aca="false">SUMIF(OrderItems!$B$2:$B$6683,A115,OrderItems!$K$2:$K$6683)</f>
        <v>1438.38</v>
      </c>
      <c r="M115" s="16" t="n">
        <f aca="false">K115-L115</f>
        <v>779.62</v>
      </c>
      <c r="N115" s="12" t="n">
        <f aca="false">COUNTIF(OrderItems!$B$2:$B$6683,A115)</f>
        <v>1</v>
      </c>
    </row>
    <row r="116" customFormat="false" ht="15" hidden="false" customHeight="false" outlineLevel="0" collapsed="false">
      <c r="A116" s="12" t="n">
        <v>115</v>
      </c>
      <c r="B116" s="12" t="n">
        <v>36</v>
      </c>
      <c r="C116" s="12" t="n">
        <v>17</v>
      </c>
      <c r="D116" s="18" t="n">
        <v>45735</v>
      </c>
      <c r="E116" s="12" t="s">
        <v>44</v>
      </c>
      <c r="F116" s="12" t="s">
        <v>2293</v>
      </c>
      <c r="G116" s="12" t="s">
        <v>57</v>
      </c>
      <c r="H116" s="12" t="str">
        <f aca="false">INDEX(Customers!$I$2:$I$901,MATCH(B116,Customers!$A$2:$A$901,0))</f>
        <v>Regular</v>
      </c>
      <c r="I116" s="12" t="str">
        <f aca="false">INDEX(Customers!$G$2:$G$901,MATCH(B116,Customers!$A$2:$A$901,0))</f>
        <v>North</v>
      </c>
      <c r="J116" s="12" t="str">
        <f aca="false">INDEX(Stores!$D$2:$D$18,MATCH(C116,Stores!$A$2:$A$18,0))</f>
        <v>Online</v>
      </c>
      <c r="K116" s="16" t="n">
        <f aca="false">SUMIF(OrderItems!$B$2:$B$6683,A116,OrderItems!$J$2:$J$6683)</f>
        <v>2299</v>
      </c>
      <c r="L116" s="16" t="n">
        <f aca="false">SUMIF(OrderItems!$B$2:$B$6683,A116,OrderItems!$K$2:$K$6683)</f>
        <v>1611.85</v>
      </c>
      <c r="M116" s="16" t="n">
        <f aca="false">K116-L116</f>
        <v>687.15</v>
      </c>
      <c r="N116" s="12" t="n">
        <f aca="false">COUNTIF(OrderItems!$B$2:$B$6683,A116)</f>
        <v>1</v>
      </c>
    </row>
    <row r="117" customFormat="false" ht="15" hidden="false" customHeight="false" outlineLevel="0" collapsed="false">
      <c r="A117" s="12" t="n">
        <v>116</v>
      </c>
      <c r="B117" s="12" t="n">
        <v>37</v>
      </c>
      <c r="C117" s="12" t="n">
        <v>4</v>
      </c>
      <c r="D117" s="18" t="n">
        <v>45592</v>
      </c>
      <c r="E117" s="12" t="s">
        <v>49</v>
      </c>
      <c r="F117" s="12" t="s">
        <v>2292</v>
      </c>
      <c r="G117" s="12" t="s">
        <v>55</v>
      </c>
      <c r="H117" s="12" t="str">
        <f aca="false">INDEX(Customers!$I$2:$I$901,MATCH(B117,Customers!$A$2:$A$901,0))</f>
        <v>Premium</v>
      </c>
      <c r="I117" s="12" t="str">
        <f aca="false">INDEX(Customers!$G$2:$G$901,MATCH(B117,Customers!$A$2:$A$901,0))</f>
        <v>North</v>
      </c>
      <c r="J117" s="12" t="str">
        <f aca="false">INDEX(Stores!$D$2:$D$18,MATCH(C117,Stores!$A$2:$A$18,0))</f>
        <v>North</v>
      </c>
      <c r="K117" s="16" t="n">
        <f aca="false">SUMIF(OrderItems!$B$2:$B$6683,A117,OrderItems!$J$2:$J$6683)</f>
        <v>2209.15</v>
      </c>
      <c r="L117" s="16" t="n">
        <f aca="false">SUMIF(OrderItems!$B$2:$B$6683,A117,OrderItems!$K$2:$K$6683)</f>
        <v>1473.81</v>
      </c>
      <c r="M117" s="16" t="n">
        <f aca="false">K117-L117</f>
        <v>735.34</v>
      </c>
      <c r="N117" s="12" t="n">
        <f aca="false">COUNTIF(OrderItems!$B$2:$B$6683,A117)</f>
        <v>1</v>
      </c>
    </row>
    <row r="118" customFormat="false" ht="15" hidden="false" customHeight="false" outlineLevel="0" collapsed="false">
      <c r="A118" s="12" t="n">
        <v>117</v>
      </c>
      <c r="B118" s="12" t="n">
        <v>37</v>
      </c>
      <c r="C118" s="12" t="n">
        <v>17</v>
      </c>
      <c r="D118" s="18" t="n">
        <v>45758</v>
      </c>
      <c r="E118" s="12" t="s">
        <v>44</v>
      </c>
      <c r="F118" s="12" t="s">
        <v>2294</v>
      </c>
      <c r="G118" s="12" t="s">
        <v>55</v>
      </c>
      <c r="H118" s="12" t="str">
        <f aca="false">INDEX(Customers!$I$2:$I$901,MATCH(B118,Customers!$A$2:$A$901,0))</f>
        <v>Premium</v>
      </c>
      <c r="I118" s="12" t="str">
        <f aca="false">INDEX(Customers!$G$2:$G$901,MATCH(B118,Customers!$A$2:$A$901,0))</f>
        <v>North</v>
      </c>
      <c r="J118" s="12" t="str">
        <f aca="false">INDEX(Stores!$D$2:$D$18,MATCH(C118,Stores!$A$2:$A$18,0))</f>
        <v>Online</v>
      </c>
      <c r="K118" s="16" t="n">
        <f aca="false">SUMIF(OrderItems!$B$2:$B$6683,A118,OrderItems!$J$2:$J$6683)</f>
        <v>1619</v>
      </c>
      <c r="L118" s="16" t="n">
        <f aca="false">SUMIF(OrderItems!$B$2:$B$6683,A118,OrderItems!$K$2:$K$6683)</f>
        <v>1142.97</v>
      </c>
      <c r="M118" s="16" t="n">
        <f aca="false">K118-L118</f>
        <v>476.03</v>
      </c>
      <c r="N118" s="12" t="n">
        <f aca="false">COUNTIF(OrderItems!$B$2:$B$6683,A118)</f>
        <v>1</v>
      </c>
    </row>
    <row r="119" customFormat="false" ht="15" hidden="false" customHeight="false" outlineLevel="0" collapsed="false">
      <c r="A119" s="12" t="n">
        <v>118</v>
      </c>
      <c r="B119" s="12" t="n">
        <v>39</v>
      </c>
      <c r="C119" s="12" t="n">
        <v>17</v>
      </c>
      <c r="D119" s="18" t="n">
        <v>45944</v>
      </c>
      <c r="E119" s="12" t="s">
        <v>44</v>
      </c>
      <c r="F119" s="12" t="s">
        <v>2295</v>
      </c>
      <c r="G119" s="12" t="s">
        <v>56</v>
      </c>
      <c r="H119" s="12" t="str">
        <f aca="false">INDEX(Customers!$I$2:$I$901,MATCH(B119,Customers!$A$2:$A$901,0))</f>
        <v>New</v>
      </c>
      <c r="I119" s="12" t="str">
        <f aca="false">INDEX(Customers!$G$2:$G$901,MATCH(B119,Customers!$A$2:$A$901,0))</f>
        <v>East</v>
      </c>
      <c r="J119" s="12" t="str">
        <f aca="false">INDEX(Stores!$D$2:$D$18,MATCH(C119,Stores!$A$2:$A$18,0))</f>
        <v>Online</v>
      </c>
      <c r="K119" s="16" t="n">
        <f aca="false">SUMIF(OrderItems!$B$2:$B$6683,A119,OrderItems!$J$2:$J$6683)</f>
        <v>3946.1</v>
      </c>
      <c r="L119" s="16" t="n">
        <f aca="false">SUMIF(OrderItems!$B$2:$B$6683,A119,OrderItems!$K$2:$K$6683)</f>
        <v>2760.73</v>
      </c>
      <c r="M119" s="16" t="n">
        <f aca="false">K119-L119</f>
        <v>1185.37</v>
      </c>
      <c r="N119" s="12" t="n">
        <f aca="false">COUNTIF(OrderItems!$B$2:$B$6683,A119)</f>
        <v>2</v>
      </c>
    </row>
    <row r="120" customFormat="false" ht="15" hidden="false" customHeight="false" outlineLevel="0" collapsed="false">
      <c r="A120" s="12" t="n">
        <v>119</v>
      </c>
      <c r="B120" s="12" t="n">
        <v>39</v>
      </c>
      <c r="C120" s="12" t="n">
        <v>17</v>
      </c>
      <c r="D120" s="18" t="n">
        <v>45977</v>
      </c>
      <c r="E120" s="12" t="s">
        <v>44</v>
      </c>
      <c r="F120" s="12" t="s">
        <v>2294</v>
      </c>
      <c r="G120" s="12" t="s">
        <v>55</v>
      </c>
      <c r="H120" s="12" t="str">
        <f aca="false">INDEX(Customers!$I$2:$I$901,MATCH(B120,Customers!$A$2:$A$901,0))</f>
        <v>New</v>
      </c>
      <c r="I120" s="12" t="str">
        <f aca="false">INDEX(Customers!$G$2:$G$901,MATCH(B120,Customers!$A$2:$A$901,0))</f>
        <v>East</v>
      </c>
      <c r="J120" s="12" t="str">
        <f aca="false">INDEX(Stores!$D$2:$D$18,MATCH(C120,Stores!$A$2:$A$18,0))</f>
        <v>Online</v>
      </c>
      <c r="K120" s="16" t="n">
        <f aca="false">SUMIF(OrderItems!$B$2:$B$6683,A120,OrderItems!$J$2:$J$6683)</f>
        <v>7821.7</v>
      </c>
      <c r="L120" s="16" t="n">
        <f aca="false">SUMIF(OrderItems!$B$2:$B$6683,A120,OrderItems!$K$2:$K$6683)</f>
        <v>5373.44</v>
      </c>
      <c r="M120" s="16" t="n">
        <f aca="false">K120-L120</f>
        <v>2448.26</v>
      </c>
      <c r="N120" s="12" t="n">
        <f aca="false">COUNTIF(OrderItems!$B$2:$B$6683,A120)</f>
        <v>4</v>
      </c>
    </row>
    <row r="121" customFormat="false" ht="15" hidden="false" customHeight="false" outlineLevel="0" collapsed="false">
      <c r="A121" s="12" t="n">
        <v>120</v>
      </c>
      <c r="B121" s="12" t="n">
        <v>39</v>
      </c>
      <c r="C121" s="12" t="n">
        <v>17</v>
      </c>
      <c r="D121" s="18" t="n">
        <v>45986</v>
      </c>
      <c r="E121" s="12" t="s">
        <v>44</v>
      </c>
      <c r="F121" s="12" t="s">
        <v>2292</v>
      </c>
      <c r="G121" s="12" t="s">
        <v>55</v>
      </c>
      <c r="H121" s="12" t="str">
        <f aca="false">INDEX(Customers!$I$2:$I$901,MATCH(B121,Customers!$A$2:$A$901,0))</f>
        <v>New</v>
      </c>
      <c r="I121" s="12" t="str">
        <f aca="false">INDEX(Customers!$G$2:$G$901,MATCH(B121,Customers!$A$2:$A$901,0))</f>
        <v>East</v>
      </c>
      <c r="J121" s="12" t="str">
        <f aca="false">INDEX(Stores!$D$2:$D$18,MATCH(C121,Stores!$A$2:$A$18,0))</f>
        <v>Online</v>
      </c>
      <c r="K121" s="16" t="n">
        <f aca="false">SUMIF(OrderItems!$B$2:$B$6683,A121,OrderItems!$J$2:$J$6683)</f>
        <v>5698</v>
      </c>
      <c r="L121" s="16" t="n">
        <f aca="false">SUMIF(OrderItems!$B$2:$B$6683,A121,OrderItems!$K$2:$K$6683)</f>
        <v>4066.75</v>
      </c>
      <c r="M121" s="16" t="n">
        <f aca="false">K121-L121</f>
        <v>1631.25</v>
      </c>
      <c r="N121" s="12" t="n">
        <f aca="false">COUNTIF(OrderItems!$B$2:$B$6683,A121)</f>
        <v>2</v>
      </c>
    </row>
    <row r="122" customFormat="false" ht="15" hidden="false" customHeight="false" outlineLevel="0" collapsed="false">
      <c r="A122" s="12" t="n">
        <v>121</v>
      </c>
      <c r="B122" s="12" t="n">
        <v>39</v>
      </c>
      <c r="C122" s="12" t="n">
        <v>17</v>
      </c>
      <c r="D122" s="18" t="n">
        <v>45994</v>
      </c>
      <c r="E122" s="12" t="s">
        <v>44</v>
      </c>
      <c r="F122" s="12" t="s">
        <v>2296</v>
      </c>
      <c r="G122" s="12" t="s">
        <v>56</v>
      </c>
      <c r="H122" s="12" t="str">
        <f aca="false">INDEX(Customers!$I$2:$I$901,MATCH(B122,Customers!$A$2:$A$901,0))</f>
        <v>New</v>
      </c>
      <c r="I122" s="12" t="str">
        <f aca="false">INDEX(Customers!$G$2:$G$901,MATCH(B122,Customers!$A$2:$A$901,0))</f>
        <v>East</v>
      </c>
      <c r="J122" s="12" t="str">
        <f aca="false">INDEX(Stores!$D$2:$D$18,MATCH(C122,Stores!$A$2:$A$18,0))</f>
        <v>Online</v>
      </c>
      <c r="K122" s="16" t="n">
        <f aca="false">SUMIF(OrderItems!$B$2:$B$6683,A122,OrderItems!$J$2:$J$6683)</f>
        <v>3726.05</v>
      </c>
      <c r="L122" s="16" t="n">
        <f aca="false">SUMIF(OrderItems!$B$2:$B$6683,A122,OrderItems!$K$2:$K$6683)</f>
        <v>2255.25</v>
      </c>
      <c r="M122" s="16" t="n">
        <f aca="false">K122-L122</f>
        <v>1470.8</v>
      </c>
      <c r="N122" s="12" t="n">
        <f aca="false">COUNTIF(OrderItems!$B$2:$B$6683,A122)</f>
        <v>2</v>
      </c>
    </row>
    <row r="123" customFormat="false" ht="15" hidden="false" customHeight="false" outlineLevel="0" collapsed="false">
      <c r="A123" s="12" t="n">
        <v>122</v>
      </c>
      <c r="B123" s="12" t="n">
        <v>39</v>
      </c>
      <c r="C123" s="12" t="n">
        <v>17</v>
      </c>
      <c r="D123" s="18" t="n">
        <v>45998</v>
      </c>
      <c r="E123" s="12" t="s">
        <v>44</v>
      </c>
      <c r="F123" s="12" t="s">
        <v>2293</v>
      </c>
      <c r="G123" s="12" t="s">
        <v>57</v>
      </c>
      <c r="H123" s="12" t="str">
        <f aca="false">INDEX(Customers!$I$2:$I$901,MATCH(B123,Customers!$A$2:$A$901,0))</f>
        <v>New</v>
      </c>
      <c r="I123" s="12" t="str">
        <f aca="false">INDEX(Customers!$G$2:$G$901,MATCH(B123,Customers!$A$2:$A$901,0))</f>
        <v>East</v>
      </c>
      <c r="J123" s="12" t="str">
        <f aca="false">INDEX(Stores!$D$2:$D$18,MATCH(C123,Stores!$A$2:$A$18,0))</f>
        <v>Online</v>
      </c>
      <c r="K123" s="16" t="n">
        <f aca="false">SUMIF(OrderItems!$B$2:$B$6683,A123,OrderItems!$J$2:$J$6683)</f>
        <v>4519.15</v>
      </c>
      <c r="L123" s="16" t="n">
        <f aca="false">SUMIF(OrderItems!$B$2:$B$6683,A123,OrderItems!$K$2:$K$6683)</f>
        <v>2761.09</v>
      </c>
      <c r="M123" s="16" t="n">
        <f aca="false">K123-L123</f>
        <v>1758.06</v>
      </c>
      <c r="N123" s="12" t="n">
        <f aca="false">COUNTIF(OrderItems!$B$2:$B$6683,A123)</f>
        <v>3</v>
      </c>
    </row>
    <row r="124" customFormat="false" ht="15" hidden="false" customHeight="false" outlineLevel="0" collapsed="false">
      <c r="A124" s="12" t="n">
        <v>123</v>
      </c>
      <c r="B124" s="12" t="n">
        <v>39</v>
      </c>
      <c r="C124" s="12" t="n">
        <v>17</v>
      </c>
      <c r="D124" s="18" t="n">
        <v>46008</v>
      </c>
      <c r="E124" s="12" t="s">
        <v>44</v>
      </c>
      <c r="F124" s="12" t="s">
        <v>2292</v>
      </c>
      <c r="G124" s="12" t="s">
        <v>56</v>
      </c>
      <c r="H124" s="12" t="str">
        <f aca="false">INDEX(Customers!$I$2:$I$901,MATCH(B124,Customers!$A$2:$A$901,0))</f>
        <v>New</v>
      </c>
      <c r="I124" s="12" t="str">
        <f aca="false">INDEX(Customers!$G$2:$G$901,MATCH(B124,Customers!$A$2:$A$901,0))</f>
        <v>East</v>
      </c>
      <c r="J124" s="12" t="str">
        <f aca="false">INDEX(Stores!$D$2:$D$18,MATCH(C124,Stores!$A$2:$A$18,0))</f>
        <v>Online</v>
      </c>
      <c r="K124" s="16" t="n">
        <f aca="false">SUMIF(OrderItems!$B$2:$B$6683,A124,OrderItems!$J$2:$J$6683)</f>
        <v>1061.65</v>
      </c>
      <c r="L124" s="16" t="n">
        <f aca="false">SUMIF(OrderItems!$B$2:$B$6683,A124,OrderItems!$K$2:$K$6683)</f>
        <v>828.91</v>
      </c>
      <c r="M124" s="16" t="n">
        <f aca="false">K124-L124</f>
        <v>232.74</v>
      </c>
      <c r="N124" s="12" t="n">
        <f aca="false">COUNTIF(OrderItems!$B$2:$B$6683,A124)</f>
        <v>1</v>
      </c>
    </row>
    <row r="125" customFormat="false" ht="15" hidden="false" customHeight="false" outlineLevel="0" collapsed="false">
      <c r="A125" s="12" t="n">
        <v>124</v>
      </c>
      <c r="B125" s="12" t="n">
        <v>39</v>
      </c>
      <c r="C125" s="12" t="n">
        <v>17</v>
      </c>
      <c r="D125" s="18" t="n">
        <v>46012</v>
      </c>
      <c r="E125" s="12" t="s">
        <v>44</v>
      </c>
      <c r="F125" s="12" t="s">
        <v>2295</v>
      </c>
      <c r="G125" s="12" t="s">
        <v>55</v>
      </c>
      <c r="H125" s="12" t="str">
        <f aca="false">INDEX(Customers!$I$2:$I$901,MATCH(B125,Customers!$A$2:$A$901,0))</f>
        <v>New</v>
      </c>
      <c r="I125" s="12" t="str">
        <f aca="false">INDEX(Customers!$G$2:$G$901,MATCH(B125,Customers!$A$2:$A$901,0))</f>
        <v>East</v>
      </c>
      <c r="J125" s="12" t="str">
        <f aca="false">INDEX(Stores!$D$2:$D$18,MATCH(C125,Stores!$A$2:$A$18,0))</f>
        <v>Online</v>
      </c>
      <c r="K125" s="16" t="n">
        <f aca="false">SUMIF(OrderItems!$B$2:$B$6683,A125,OrderItems!$J$2:$J$6683)</f>
        <v>5287.7</v>
      </c>
      <c r="L125" s="16" t="n">
        <f aca="false">SUMIF(OrderItems!$B$2:$B$6683,A125,OrderItems!$K$2:$K$6683)</f>
        <v>3606.71</v>
      </c>
      <c r="M125" s="16" t="n">
        <f aca="false">K125-L125</f>
        <v>1680.99</v>
      </c>
      <c r="N125" s="12" t="n">
        <f aca="false">COUNTIF(OrderItems!$B$2:$B$6683,A125)</f>
        <v>4</v>
      </c>
    </row>
    <row r="126" customFormat="false" ht="15" hidden="false" customHeight="false" outlineLevel="0" collapsed="false">
      <c r="A126" s="12" t="n">
        <v>125</v>
      </c>
      <c r="B126" s="12" t="n">
        <v>40</v>
      </c>
      <c r="C126" s="12" t="n">
        <v>17</v>
      </c>
      <c r="D126" s="18" t="n">
        <v>45861</v>
      </c>
      <c r="E126" s="12" t="s">
        <v>44</v>
      </c>
      <c r="F126" s="12" t="s">
        <v>2295</v>
      </c>
      <c r="G126" s="12" t="s">
        <v>55</v>
      </c>
      <c r="H126" s="12" t="str">
        <f aca="false">INDEX(Customers!$I$2:$I$901,MATCH(B126,Customers!$A$2:$A$901,0))</f>
        <v>New</v>
      </c>
      <c r="I126" s="12" t="str">
        <f aca="false">INDEX(Customers!$G$2:$G$901,MATCH(B126,Customers!$A$2:$A$901,0))</f>
        <v>South</v>
      </c>
      <c r="J126" s="12" t="str">
        <f aca="false">INDEX(Stores!$D$2:$D$18,MATCH(C126,Stores!$A$2:$A$18,0))</f>
        <v>Online</v>
      </c>
      <c r="K126" s="16" t="n">
        <f aca="false">SUMIF(OrderItems!$B$2:$B$6683,A126,OrderItems!$J$2:$J$6683)</f>
        <v>1858</v>
      </c>
      <c r="L126" s="16" t="n">
        <f aca="false">SUMIF(OrderItems!$B$2:$B$6683,A126,OrderItems!$K$2:$K$6683)</f>
        <v>1180.62</v>
      </c>
      <c r="M126" s="16" t="n">
        <f aca="false">K126-L126</f>
        <v>677.38</v>
      </c>
      <c r="N126" s="12" t="n">
        <f aca="false">COUNTIF(OrderItems!$B$2:$B$6683,A126)</f>
        <v>1</v>
      </c>
    </row>
    <row r="127" customFormat="false" ht="15" hidden="false" customHeight="false" outlineLevel="0" collapsed="false">
      <c r="A127" s="12" t="n">
        <v>126</v>
      </c>
      <c r="B127" s="12" t="n">
        <v>40</v>
      </c>
      <c r="C127" s="12" t="n">
        <v>17</v>
      </c>
      <c r="D127" s="18" t="n">
        <v>46012</v>
      </c>
      <c r="E127" s="12" t="s">
        <v>44</v>
      </c>
      <c r="F127" s="12" t="s">
        <v>2296</v>
      </c>
      <c r="G127" s="12" t="s">
        <v>56</v>
      </c>
      <c r="H127" s="12" t="str">
        <f aca="false">INDEX(Customers!$I$2:$I$901,MATCH(B127,Customers!$A$2:$A$901,0))</f>
        <v>New</v>
      </c>
      <c r="I127" s="12" t="str">
        <f aca="false">INDEX(Customers!$G$2:$G$901,MATCH(B127,Customers!$A$2:$A$901,0))</f>
        <v>South</v>
      </c>
      <c r="J127" s="12" t="str">
        <f aca="false">INDEX(Stores!$D$2:$D$18,MATCH(C127,Stores!$A$2:$A$18,0))</f>
        <v>Online</v>
      </c>
      <c r="K127" s="16" t="n">
        <f aca="false">SUMIF(OrderItems!$B$2:$B$6683,A127,OrderItems!$J$2:$J$6683)</f>
        <v>6278.65</v>
      </c>
      <c r="L127" s="16" t="n">
        <f aca="false">SUMIF(OrderItems!$B$2:$B$6683,A127,OrderItems!$K$2:$K$6683)</f>
        <v>3837.15</v>
      </c>
      <c r="M127" s="16" t="n">
        <f aca="false">K127-L127</f>
        <v>2441.5</v>
      </c>
      <c r="N127" s="12" t="n">
        <f aca="false">COUNTIF(OrderItems!$B$2:$B$6683,A127)</f>
        <v>3</v>
      </c>
    </row>
    <row r="128" customFormat="false" ht="15" hidden="false" customHeight="false" outlineLevel="0" collapsed="false">
      <c r="A128" s="12" t="n">
        <v>127</v>
      </c>
      <c r="B128" s="12" t="n">
        <v>41</v>
      </c>
      <c r="C128" s="12" t="n">
        <v>17</v>
      </c>
      <c r="D128" s="18" t="n">
        <v>45585</v>
      </c>
      <c r="E128" s="12" t="s">
        <v>44</v>
      </c>
      <c r="F128" s="12" t="s">
        <v>2293</v>
      </c>
      <c r="G128" s="12" t="s">
        <v>55</v>
      </c>
      <c r="H128" s="12" t="str">
        <f aca="false">INDEX(Customers!$I$2:$I$901,MATCH(B128,Customers!$A$2:$A$901,0))</f>
        <v>Regular</v>
      </c>
      <c r="I128" s="12" t="str">
        <f aca="false">INDEX(Customers!$G$2:$G$901,MATCH(B128,Customers!$A$2:$A$901,0))</f>
        <v>West</v>
      </c>
      <c r="J128" s="12" t="str">
        <f aca="false">INDEX(Stores!$D$2:$D$18,MATCH(C128,Stores!$A$2:$A$18,0))</f>
        <v>Online</v>
      </c>
      <c r="K128" s="16" t="n">
        <f aca="false">SUMIF(OrderItems!$B$2:$B$6683,A128,OrderItems!$J$2:$J$6683)</f>
        <v>1160.1</v>
      </c>
      <c r="L128" s="16" t="n">
        <f aca="false">SUMIF(OrderItems!$B$2:$B$6683,A128,OrderItems!$K$2:$K$6683)</f>
        <v>959.48</v>
      </c>
      <c r="M128" s="16" t="n">
        <f aca="false">K128-L128</f>
        <v>200.62</v>
      </c>
      <c r="N128" s="12" t="n">
        <f aca="false">COUNTIF(OrderItems!$B$2:$B$6683,A128)</f>
        <v>1</v>
      </c>
    </row>
    <row r="129" customFormat="false" ht="15" hidden="false" customHeight="false" outlineLevel="0" collapsed="false">
      <c r="A129" s="12" t="n">
        <v>128</v>
      </c>
      <c r="B129" s="12" t="n">
        <v>41</v>
      </c>
      <c r="C129" s="12" t="n">
        <v>17</v>
      </c>
      <c r="D129" s="18" t="n">
        <v>46008</v>
      </c>
      <c r="E129" s="12" t="s">
        <v>44</v>
      </c>
      <c r="F129" s="12" t="s">
        <v>2296</v>
      </c>
      <c r="G129" s="12" t="s">
        <v>55</v>
      </c>
      <c r="H129" s="12" t="str">
        <f aca="false">INDEX(Customers!$I$2:$I$901,MATCH(B129,Customers!$A$2:$A$901,0))</f>
        <v>Regular</v>
      </c>
      <c r="I129" s="12" t="str">
        <f aca="false">INDEX(Customers!$G$2:$G$901,MATCH(B129,Customers!$A$2:$A$901,0))</f>
        <v>West</v>
      </c>
      <c r="J129" s="12" t="str">
        <f aca="false">INDEX(Stores!$D$2:$D$18,MATCH(C129,Stores!$A$2:$A$18,0))</f>
        <v>Online</v>
      </c>
      <c r="K129" s="16" t="n">
        <f aca="false">SUMIF(OrderItems!$B$2:$B$6683,A129,OrderItems!$J$2:$J$6683)</f>
        <v>6889.05</v>
      </c>
      <c r="L129" s="16" t="n">
        <f aca="false">SUMIF(OrderItems!$B$2:$B$6683,A129,OrderItems!$K$2:$K$6683)</f>
        <v>4612.46</v>
      </c>
      <c r="M129" s="16" t="n">
        <f aca="false">K129-L129</f>
        <v>2276.59</v>
      </c>
      <c r="N129" s="12" t="n">
        <f aca="false">COUNTIF(OrderItems!$B$2:$B$6683,A129)</f>
        <v>2</v>
      </c>
    </row>
    <row r="130" customFormat="false" ht="15" hidden="false" customHeight="false" outlineLevel="0" collapsed="false">
      <c r="A130" s="12" t="n">
        <v>129</v>
      </c>
      <c r="B130" s="12" t="n">
        <v>42</v>
      </c>
      <c r="C130" s="12" t="n">
        <v>17</v>
      </c>
      <c r="D130" s="18" t="n">
        <v>45943</v>
      </c>
      <c r="E130" s="12" t="s">
        <v>44</v>
      </c>
      <c r="F130" s="12" t="s">
        <v>2296</v>
      </c>
      <c r="G130" s="12" t="s">
        <v>55</v>
      </c>
      <c r="H130" s="12" t="str">
        <f aca="false">INDEX(Customers!$I$2:$I$901,MATCH(B130,Customers!$A$2:$A$901,0))</f>
        <v>Regular</v>
      </c>
      <c r="I130" s="12" t="str">
        <f aca="false">INDEX(Customers!$G$2:$G$901,MATCH(B130,Customers!$A$2:$A$901,0))</f>
        <v>South</v>
      </c>
      <c r="J130" s="12" t="str">
        <f aca="false">INDEX(Stores!$D$2:$D$18,MATCH(C130,Stores!$A$2:$A$18,0))</f>
        <v>Online</v>
      </c>
      <c r="K130" s="16" t="n">
        <f aca="false">SUMIF(OrderItems!$B$2:$B$6683,A130,OrderItems!$J$2:$J$6683)</f>
        <v>6298</v>
      </c>
      <c r="L130" s="16" t="n">
        <f aca="false">SUMIF(OrderItems!$B$2:$B$6683,A130,OrderItems!$K$2:$K$6683)</f>
        <v>3735.74</v>
      </c>
      <c r="M130" s="16" t="n">
        <f aca="false">K130-L130</f>
        <v>2562.26</v>
      </c>
      <c r="N130" s="12" t="n">
        <f aca="false">COUNTIF(OrderItems!$B$2:$B$6683,A130)</f>
        <v>1</v>
      </c>
    </row>
    <row r="131" customFormat="false" ht="15" hidden="false" customHeight="false" outlineLevel="0" collapsed="false">
      <c r="A131" s="12" t="n">
        <v>130</v>
      </c>
      <c r="B131" s="12" t="n">
        <v>44</v>
      </c>
      <c r="C131" s="12" t="n">
        <v>17</v>
      </c>
      <c r="D131" s="18" t="n">
        <v>45307</v>
      </c>
      <c r="E131" s="12" t="s">
        <v>44</v>
      </c>
      <c r="F131" s="12" t="s">
        <v>2293</v>
      </c>
      <c r="G131" s="12" t="s">
        <v>55</v>
      </c>
      <c r="H131" s="12" t="str">
        <f aca="false">INDEX(Customers!$I$2:$I$901,MATCH(B131,Customers!$A$2:$A$901,0))</f>
        <v>New</v>
      </c>
      <c r="I131" s="12" t="str">
        <f aca="false">INDEX(Customers!$G$2:$G$901,MATCH(B131,Customers!$A$2:$A$901,0))</f>
        <v>North</v>
      </c>
      <c r="J131" s="12" t="str">
        <f aca="false">INDEX(Stores!$D$2:$D$18,MATCH(C131,Stores!$A$2:$A$18,0))</f>
        <v>Online</v>
      </c>
      <c r="K131" s="16" t="n">
        <f aca="false">SUMIF(OrderItems!$B$2:$B$6683,A131,OrderItems!$J$2:$J$6683)</f>
        <v>919</v>
      </c>
      <c r="L131" s="16" t="n">
        <f aca="false">SUMIF(OrderItems!$B$2:$B$6683,A131,OrderItems!$K$2:$K$6683)</f>
        <v>683.72</v>
      </c>
      <c r="M131" s="16" t="n">
        <f aca="false">K131-L131</f>
        <v>235.28</v>
      </c>
      <c r="N131" s="12" t="n">
        <f aca="false">COUNTIF(OrderItems!$B$2:$B$6683,A131)</f>
        <v>1</v>
      </c>
    </row>
    <row r="132" customFormat="false" ht="15" hidden="false" customHeight="false" outlineLevel="0" collapsed="false">
      <c r="A132" s="12" t="n">
        <v>131</v>
      </c>
      <c r="B132" s="12" t="n">
        <v>44</v>
      </c>
      <c r="C132" s="12" t="n">
        <v>17</v>
      </c>
      <c r="D132" s="18" t="n">
        <v>45326</v>
      </c>
      <c r="E132" s="12" t="s">
        <v>44</v>
      </c>
      <c r="F132" s="12" t="s">
        <v>2296</v>
      </c>
      <c r="G132" s="12" t="s">
        <v>55</v>
      </c>
      <c r="H132" s="12" t="str">
        <f aca="false">INDEX(Customers!$I$2:$I$901,MATCH(B132,Customers!$A$2:$A$901,0))</f>
        <v>New</v>
      </c>
      <c r="I132" s="12" t="str">
        <f aca="false">INDEX(Customers!$G$2:$G$901,MATCH(B132,Customers!$A$2:$A$901,0))</f>
        <v>North</v>
      </c>
      <c r="J132" s="12" t="str">
        <f aca="false">INDEX(Stores!$D$2:$D$18,MATCH(C132,Stores!$A$2:$A$18,0))</f>
        <v>Online</v>
      </c>
      <c r="K132" s="16" t="n">
        <f aca="false">SUMIF(OrderItems!$B$2:$B$6683,A132,OrderItems!$J$2:$J$6683)</f>
        <v>919</v>
      </c>
      <c r="L132" s="16" t="n">
        <f aca="false">SUMIF(OrderItems!$B$2:$B$6683,A132,OrderItems!$K$2:$K$6683)</f>
        <v>683.72</v>
      </c>
      <c r="M132" s="16" t="n">
        <f aca="false">K132-L132</f>
        <v>235.28</v>
      </c>
      <c r="N132" s="12" t="n">
        <f aca="false">COUNTIF(OrderItems!$B$2:$B$6683,A132)</f>
        <v>1</v>
      </c>
    </row>
    <row r="133" customFormat="false" ht="15" hidden="false" customHeight="false" outlineLevel="0" collapsed="false">
      <c r="A133" s="12" t="n">
        <v>132</v>
      </c>
      <c r="B133" s="12" t="n">
        <v>44</v>
      </c>
      <c r="C133" s="12" t="n">
        <v>17</v>
      </c>
      <c r="D133" s="18" t="n">
        <v>45384</v>
      </c>
      <c r="E133" s="12" t="s">
        <v>44</v>
      </c>
      <c r="F133" s="12" t="s">
        <v>2292</v>
      </c>
      <c r="G133" s="12" t="s">
        <v>56</v>
      </c>
      <c r="H133" s="12" t="str">
        <f aca="false">INDEX(Customers!$I$2:$I$901,MATCH(B133,Customers!$A$2:$A$901,0))</f>
        <v>New</v>
      </c>
      <c r="I133" s="12" t="str">
        <f aca="false">INDEX(Customers!$G$2:$G$901,MATCH(B133,Customers!$A$2:$A$901,0))</f>
        <v>North</v>
      </c>
      <c r="J133" s="12" t="str">
        <f aca="false">INDEX(Stores!$D$2:$D$18,MATCH(C133,Stores!$A$2:$A$18,0))</f>
        <v>Online</v>
      </c>
      <c r="K133" s="16" t="n">
        <f aca="false">SUMIF(OrderItems!$B$2:$B$6683,A133,OrderItems!$J$2:$J$6683)</f>
        <v>8166.2</v>
      </c>
      <c r="L133" s="16" t="n">
        <f aca="false">SUMIF(OrderItems!$B$2:$B$6683,A133,OrderItems!$K$2:$K$6683)</f>
        <v>6069.03</v>
      </c>
      <c r="M133" s="16" t="n">
        <f aca="false">K133-L133</f>
        <v>2097.17</v>
      </c>
      <c r="N133" s="12" t="n">
        <f aca="false">COUNTIF(OrderItems!$B$2:$B$6683,A133)</f>
        <v>3</v>
      </c>
    </row>
    <row r="134" customFormat="false" ht="15" hidden="false" customHeight="false" outlineLevel="0" collapsed="false">
      <c r="A134" s="12" t="n">
        <v>133</v>
      </c>
      <c r="B134" s="12" t="n">
        <v>44</v>
      </c>
      <c r="C134" s="12" t="n">
        <v>17</v>
      </c>
      <c r="D134" s="18" t="n">
        <v>45468</v>
      </c>
      <c r="E134" s="12" t="s">
        <v>44</v>
      </c>
      <c r="F134" s="12" t="s">
        <v>2292</v>
      </c>
      <c r="G134" s="12" t="s">
        <v>57</v>
      </c>
      <c r="H134" s="12" t="str">
        <f aca="false">INDEX(Customers!$I$2:$I$901,MATCH(B134,Customers!$A$2:$A$901,0))</f>
        <v>New</v>
      </c>
      <c r="I134" s="12" t="str">
        <f aca="false">INDEX(Customers!$G$2:$G$901,MATCH(B134,Customers!$A$2:$A$901,0))</f>
        <v>North</v>
      </c>
      <c r="J134" s="12" t="str">
        <f aca="false">INDEX(Stores!$D$2:$D$18,MATCH(C134,Stores!$A$2:$A$18,0))</f>
        <v>Online</v>
      </c>
      <c r="K134" s="16" t="n">
        <f aca="false">SUMIF(OrderItems!$B$2:$B$6683,A134,OrderItems!$J$2:$J$6683)</f>
        <v>629</v>
      </c>
      <c r="L134" s="16" t="n">
        <f aca="false">SUMIF(OrderItems!$B$2:$B$6683,A134,OrderItems!$K$2:$K$6683)</f>
        <v>388.42</v>
      </c>
      <c r="M134" s="16" t="n">
        <f aca="false">K134-L134</f>
        <v>240.58</v>
      </c>
      <c r="N134" s="12" t="n">
        <f aca="false">COUNTIF(OrderItems!$B$2:$B$6683,A134)</f>
        <v>1</v>
      </c>
    </row>
    <row r="135" customFormat="false" ht="15" hidden="false" customHeight="false" outlineLevel="0" collapsed="false">
      <c r="A135" s="12" t="n">
        <v>134</v>
      </c>
      <c r="B135" s="12" t="n">
        <v>44</v>
      </c>
      <c r="C135" s="12" t="n">
        <v>17</v>
      </c>
      <c r="D135" s="18" t="n">
        <v>45494</v>
      </c>
      <c r="E135" s="12" t="s">
        <v>44</v>
      </c>
      <c r="F135" s="12" t="s">
        <v>2293</v>
      </c>
      <c r="G135" s="12" t="s">
        <v>55</v>
      </c>
      <c r="H135" s="12" t="str">
        <f aca="false">INDEX(Customers!$I$2:$I$901,MATCH(B135,Customers!$A$2:$A$901,0))</f>
        <v>New</v>
      </c>
      <c r="I135" s="12" t="str">
        <f aca="false">INDEX(Customers!$G$2:$G$901,MATCH(B135,Customers!$A$2:$A$901,0))</f>
        <v>North</v>
      </c>
      <c r="J135" s="12" t="str">
        <f aca="false">INDEX(Stores!$D$2:$D$18,MATCH(C135,Stores!$A$2:$A$18,0))</f>
        <v>Online</v>
      </c>
      <c r="K135" s="16" t="n">
        <f aca="false">SUMIF(OrderItems!$B$2:$B$6683,A135,OrderItems!$J$2:$J$6683)</f>
        <v>10418.1</v>
      </c>
      <c r="L135" s="16" t="n">
        <f aca="false">SUMIF(OrderItems!$B$2:$B$6683,A135,OrderItems!$K$2:$K$6683)</f>
        <v>7257.55</v>
      </c>
      <c r="M135" s="16" t="n">
        <f aca="false">K135-L135</f>
        <v>3160.55</v>
      </c>
      <c r="N135" s="12" t="n">
        <f aca="false">COUNTIF(OrderItems!$B$2:$B$6683,A135)</f>
        <v>2</v>
      </c>
    </row>
    <row r="136" customFormat="false" ht="15" hidden="false" customHeight="false" outlineLevel="0" collapsed="false">
      <c r="A136" s="12" t="n">
        <v>135</v>
      </c>
      <c r="B136" s="12" t="n">
        <v>44</v>
      </c>
      <c r="C136" s="12" t="n">
        <v>17</v>
      </c>
      <c r="D136" s="18" t="n">
        <v>45633</v>
      </c>
      <c r="E136" s="12" t="s">
        <v>44</v>
      </c>
      <c r="F136" s="12" t="s">
        <v>2295</v>
      </c>
      <c r="G136" s="12" t="s">
        <v>55</v>
      </c>
      <c r="H136" s="12" t="str">
        <f aca="false">INDEX(Customers!$I$2:$I$901,MATCH(B136,Customers!$A$2:$A$901,0))</f>
        <v>New</v>
      </c>
      <c r="I136" s="12" t="str">
        <f aca="false">INDEX(Customers!$G$2:$G$901,MATCH(B136,Customers!$A$2:$A$901,0))</f>
        <v>North</v>
      </c>
      <c r="J136" s="12" t="str">
        <f aca="false">INDEX(Stores!$D$2:$D$18,MATCH(C136,Stores!$A$2:$A$18,0))</f>
        <v>Online</v>
      </c>
      <c r="K136" s="16" t="n">
        <f aca="false">SUMIF(OrderItems!$B$2:$B$6683,A136,OrderItems!$J$2:$J$6683)</f>
        <v>5920.05</v>
      </c>
      <c r="L136" s="16" t="n">
        <f aca="false">SUMIF(OrderItems!$B$2:$B$6683,A136,OrderItems!$K$2:$K$6683)</f>
        <v>4391.01</v>
      </c>
      <c r="M136" s="16" t="n">
        <f aca="false">K136-L136</f>
        <v>1529.04</v>
      </c>
      <c r="N136" s="12" t="n">
        <f aca="false">COUNTIF(OrderItems!$B$2:$B$6683,A136)</f>
        <v>2</v>
      </c>
    </row>
    <row r="137" customFormat="false" ht="15" hidden="false" customHeight="false" outlineLevel="0" collapsed="false">
      <c r="A137" s="12" t="n">
        <v>136</v>
      </c>
      <c r="B137" s="12" t="n">
        <v>44</v>
      </c>
      <c r="C137" s="12" t="n">
        <v>17</v>
      </c>
      <c r="D137" s="18" t="n">
        <v>45781</v>
      </c>
      <c r="E137" s="12" t="s">
        <v>44</v>
      </c>
      <c r="F137" s="12" t="s">
        <v>2292</v>
      </c>
      <c r="G137" s="12" t="s">
        <v>57</v>
      </c>
      <c r="H137" s="12" t="str">
        <f aca="false">INDEX(Customers!$I$2:$I$901,MATCH(B137,Customers!$A$2:$A$901,0))</f>
        <v>New</v>
      </c>
      <c r="I137" s="12" t="str">
        <f aca="false">INDEX(Customers!$G$2:$G$901,MATCH(B137,Customers!$A$2:$A$901,0))</f>
        <v>North</v>
      </c>
      <c r="J137" s="12" t="str">
        <f aca="false">INDEX(Stores!$D$2:$D$18,MATCH(C137,Stores!$A$2:$A$18,0))</f>
        <v>Online</v>
      </c>
      <c r="K137" s="16" t="n">
        <f aca="false">SUMIF(OrderItems!$B$2:$B$6683,A137,OrderItems!$J$2:$J$6683)</f>
        <v>149</v>
      </c>
      <c r="L137" s="16" t="n">
        <f aca="false">SUMIF(OrderItems!$B$2:$B$6683,A137,OrderItems!$K$2:$K$6683)</f>
        <v>83.16</v>
      </c>
      <c r="M137" s="16" t="n">
        <f aca="false">K137-L137</f>
        <v>65.84</v>
      </c>
      <c r="N137" s="12" t="n">
        <f aca="false">COUNTIF(OrderItems!$B$2:$B$6683,A137)</f>
        <v>1</v>
      </c>
    </row>
    <row r="138" customFormat="false" ht="15" hidden="false" customHeight="false" outlineLevel="0" collapsed="false">
      <c r="A138" s="12" t="n">
        <v>137</v>
      </c>
      <c r="B138" s="12" t="n">
        <v>44</v>
      </c>
      <c r="C138" s="12" t="n">
        <v>17</v>
      </c>
      <c r="D138" s="18" t="n">
        <v>45857</v>
      </c>
      <c r="E138" s="12" t="s">
        <v>44</v>
      </c>
      <c r="F138" s="12" t="s">
        <v>2292</v>
      </c>
      <c r="G138" s="12" t="s">
        <v>55</v>
      </c>
      <c r="H138" s="12" t="str">
        <f aca="false">INDEX(Customers!$I$2:$I$901,MATCH(B138,Customers!$A$2:$A$901,0))</f>
        <v>New</v>
      </c>
      <c r="I138" s="12" t="str">
        <f aca="false">INDEX(Customers!$G$2:$G$901,MATCH(B138,Customers!$A$2:$A$901,0))</f>
        <v>North</v>
      </c>
      <c r="J138" s="12" t="str">
        <f aca="false">INDEX(Stores!$D$2:$D$18,MATCH(C138,Stores!$A$2:$A$18,0))</f>
        <v>Online</v>
      </c>
      <c r="K138" s="16" t="n">
        <f aca="false">SUMIF(OrderItems!$B$2:$B$6683,A138,OrderItems!$J$2:$J$6683)</f>
        <v>1849</v>
      </c>
      <c r="L138" s="16" t="n">
        <f aca="false">SUMIF(OrderItems!$B$2:$B$6683,A138,OrderItems!$K$2:$K$6683)</f>
        <v>1207.11</v>
      </c>
      <c r="M138" s="16" t="n">
        <f aca="false">K138-L138</f>
        <v>641.89</v>
      </c>
      <c r="N138" s="12" t="n">
        <f aca="false">COUNTIF(OrderItems!$B$2:$B$6683,A138)</f>
        <v>1</v>
      </c>
    </row>
    <row r="139" customFormat="false" ht="15" hidden="false" customHeight="false" outlineLevel="0" collapsed="false">
      <c r="A139" s="12" t="n">
        <v>138</v>
      </c>
      <c r="B139" s="12" t="n">
        <v>44</v>
      </c>
      <c r="C139" s="12" t="n">
        <v>17</v>
      </c>
      <c r="D139" s="18" t="n">
        <v>45905</v>
      </c>
      <c r="E139" s="12" t="s">
        <v>44</v>
      </c>
      <c r="F139" s="12" t="s">
        <v>2292</v>
      </c>
      <c r="G139" s="12" t="s">
        <v>55</v>
      </c>
      <c r="H139" s="12" t="str">
        <f aca="false">INDEX(Customers!$I$2:$I$901,MATCH(B139,Customers!$A$2:$A$901,0))</f>
        <v>New</v>
      </c>
      <c r="I139" s="12" t="str">
        <f aca="false">INDEX(Customers!$G$2:$G$901,MATCH(B139,Customers!$A$2:$A$901,0))</f>
        <v>North</v>
      </c>
      <c r="J139" s="12" t="str">
        <f aca="false">INDEX(Stores!$D$2:$D$18,MATCH(C139,Stores!$A$2:$A$18,0))</f>
        <v>Online</v>
      </c>
      <c r="K139" s="16" t="n">
        <f aca="false">SUMIF(OrderItems!$B$2:$B$6683,A139,OrderItems!$J$2:$J$6683)</f>
        <v>13370.25</v>
      </c>
      <c r="L139" s="16" t="n">
        <f aca="false">SUMIF(OrderItems!$B$2:$B$6683,A139,OrderItems!$K$2:$K$6683)</f>
        <v>9602.36</v>
      </c>
      <c r="M139" s="16" t="n">
        <f aca="false">K139-L139</f>
        <v>3767.89</v>
      </c>
      <c r="N139" s="12" t="n">
        <f aca="false">COUNTIF(OrderItems!$B$2:$B$6683,A139)</f>
        <v>4</v>
      </c>
    </row>
    <row r="140" customFormat="false" ht="15" hidden="false" customHeight="false" outlineLevel="0" collapsed="false">
      <c r="A140" s="12" t="n">
        <v>139</v>
      </c>
      <c r="B140" s="12" t="n">
        <v>44</v>
      </c>
      <c r="C140" s="12" t="n">
        <v>3</v>
      </c>
      <c r="D140" s="18" t="n">
        <v>45906</v>
      </c>
      <c r="E140" s="12" t="s">
        <v>49</v>
      </c>
      <c r="F140" s="12" t="s">
        <v>2293</v>
      </c>
      <c r="G140" s="12" t="s">
        <v>55</v>
      </c>
      <c r="H140" s="12" t="str">
        <f aca="false">INDEX(Customers!$I$2:$I$901,MATCH(B140,Customers!$A$2:$A$901,0))</f>
        <v>New</v>
      </c>
      <c r="I140" s="12" t="str">
        <f aca="false">INDEX(Customers!$G$2:$G$901,MATCH(B140,Customers!$A$2:$A$901,0))</f>
        <v>North</v>
      </c>
      <c r="J140" s="12" t="str">
        <f aca="false">INDEX(Stores!$D$2:$D$18,MATCH(C140,Stores!$A$2:$A$18,0))</f>
        <v>North</v>
      </c>
      <c r="K140" s="16" t="n">
        <f aca="false">SUMIF(OrderItems!$B$2:$B$6683,A140,OrderItems!$J$2:$J$6683)</f>
        <v>689</v>
      </c>
      <c r="L140" s="16" t="n">
        <f aca="false">SUMIF(OrderItems!$B$2:$B$6683,A140,OrderItems!$K$2:$K$6683)</f>
        <v>513.42</v>
      </c>
      <c r="M140" s="16" t="n">
        <f aca="false">K140-L140</f>
        <v>175.58</v>
      </c>
      <c r="N140" s="12" t="n">
        <f aca="false">COUNTIF(OrderItems!$B$2:$B$6683,A140)</f>
        <v>1</v>
      </c>
    </row>
    <row r="141" customFormat="false" ht="15" hidden="false" customHeight="false" outlineLevel="0" collapsed="false">
      <c r="A141" s="12" t="n">
        <v>140</v>
      </c>
      <c r="B141" s="12" t="n">
        <v>44</v>
      </c>
      <c r="C141" s="12" t="n">
        <v>7</v>
      </c>
      <c r="D141" s="18" t="n">
        <v>45937</v>
      </c>
      <c r="E141" s="12" t="s">
        <v>49</v>
      </c>
      <c r="F141" s="12" t="s">
        <v>2293</v>
      </c>
      <c r="G141" s="12" t="s">
        <v>56</v>
      </c>
      <c r="H141" s="12" t="str">
        <f aca="false">INDEX(Customers!$I$2:$I$901,MATCH(B141,Customers!$A$2:$A$901,0))</f>
        <v>New</v>
      </c>
      <c r="I141" s="12" t="str">
        <f aca="false">INDEX(Customers!$G$2:$G$901,MATCH(B141,Customers!$A$2:$A$901,0))</f>
        <v>North</v>
      </c>
      <c r="J141" s="12" t="str">
        <f aca="false">INDEX(Stores!$D$2:$D$18,MATCH(C141,Stores!$A$2:$A$18,0))</f>
        <v>South</v>
      </c>
      <c r="K141" s="16" t="n">
        <f aca="false">SUMIF(OrderItems!$B$2:$B$6683,A141,OrderItems!$J$2:$J$6683)</f>
        <v>629</v>
      </c>
      <c r="L141" s="16" t="n">
        <f aca="false">SUMIF(OrderItems!$B$2:$B$6683,A141,OrderItems!$K$2:$K$6683)</f>
        <v>388.42</v>
      </c>
      <c r="M141" s="16" t="n">
        <f aca="false">K141-L141</f>
        <v>240.58</v>
      </c>
      <c r="N141" s="12" t="n">
        <f aca="false">COUNTIF(OrderItems!$B$2:$B$6683,A141)</f>
        <v>1</v>
      </c>
    </row>
    <row r="142" customFormat="false" ht="15" hidden="false" customHeight="false" outlineLevel="0" collapsed="false">
      <c r="A142" s="12" t="n">
        <v>141</v>
      </c>
      <c r="B142" s="12" t="n">
        <v>44</v>
      </c>
      <c r="C142" s="12" t="n">
        <v>17</v>
      </c>
      <c r="D142" s="18" t="n">
        <v>45972</v>
      </c>
      <c r="E142" s="12" t="s">
        <v>44</v>
      </c>
      <c r="F142" s="12" t="s">
        <v>2292</v>
      </c>
      <c r="G142" s="12" t="s">
        <v>55</v>
      </c>
      <c r="H142" s="12" t="str">
        <f aca="false">INDEX(Customers!$I$2:$I$901,MATCH(B142,Customers!$A$2:$A$901,0))</f>
        <v>New</v>
      </c>
      <c r="I142" s="12" t="str">
        <f aca="false">INDEX(Customers!$G$2:$G$901,MATCH(B142,Customers!$A$2:$A$901,0))</f>
        <v>North</v>
      </c>
      <c r="J142" s="12" t="str">
        <f aca="false">INDEX(Stores!$D$2:$D$18,MATCH(C142,Stores!$A$2:$A$18,0))</f>
        <v>Online</v>
      </c>
      <c r="K142" s="16" t="n">
        <f aca="false">SUMIF(OrderItems!$B$2:$B$6683,A142,OrderItems!$J$2:$J$6683)</f>
        <v>479</v>
      </c>
      <c r="L142" s="16" t="n">
        <f aca="false">SUMIF(OrderItems!$B$2:$B$6683,A142,OrderItems!$K$2:$K$6683)</f>
        <v>332.66</v>
      </c>
      <c r="M142" s="16" t="n">
        <f aca="false">K142-L142</f>
        <v>146.34</v>
      </c>
      <c r="N142" s="12" t="n">
        <f aca="false">COUNTIF(OrderItems!$B$2:$B$6683,A142)</f>
        <v>1</v>
      </c>
    </row>
    <row r="143" customFormat="false" ht="15" hidden="false" customHeight="false" outlineLevel="0" collapsed="false">
      <c r="A143" s="12" t="n">
        <v>142</v>
      </c>
      <c r="B143" s="12" t="n">
        <v>46</v>
      </c>
      <c r="C143" s="12" t="n">
        <v>8</v>
      </c>
      <c r="D143" s="18" t="n">
        <v>45577</v>
      </c>
      <c r="E143" s="12" t="s">
        <v>49</v>
      </c>
      <c r="F143" s="12" t="s">
        <v>2293</v>
      </c>
      <c r="G143" s="12" t="s">
        <v>55</v>
      </c>
      <c r="H143" s="12" t="str">
        <f aca="false">INDEX(Customers!$I$2:$I$901,MATCH(B143,Customers!$A$2:$A$901,0))</f>
        <v>Regular</v>
      </c>
      <c r="I143" s="12" t="str">
        <f aca="false">INDEX(Customers!$G$2:$G$901,MATCH(B143,Customers!$A$2:$A$901,0))</f>
        <v>East</v>
      </c>
      <c r="J143" s="12" t="str">
        <f aca="false">INDEX(Stores!$D$2:$D$18,MATCH(C143,Stores!$A$2:$A$18,0))</f>
        <v>South</v>
      </c>
      <c r="K143" s="16" t="n">
        <f aca="false">SUMIF(OrderItems!$B$2:$B$6683,A143,OrderItems!$J$2:$J$6683)</f>
        <v>1487.2</v>
      </c>
      <c r="L143" s="16" t="n">
        <f aca="false">SUMIF(OrderItems!$B$2:$B$6683,A143,OrderItems!$K$2:$K$6683)</f>
        <v>1045.1</v>
      </c>
      <c r="M143" s="16" t="n">
        <f aca="false">K143-L143</f>
        <v>442.1</v>
      </c>
      <c r="N143" s="12" t="n">
        <f aca="false">COUNTIF(OrderItems!$B$2:$B$6683,A143)</f>
        <v>2</v>
      </c>
    </row>
    <row r="144" customFormat="false" ht="15" hidden="false" customHeight="false" outlineLevel="0" collapsed="false">
      <c r="A144" s="12" t="n">
        <v>143</v>
      </c>
      <c r="B144" s="12" t="n">
        <v>46</v>
      </c>
      <c r="C144" s="12" t="n">
        <v>17</v>
      </c>
      <c r="D144" s="18" t="n">
        <v>45746</v>
      </c>
      <c r="E144" s="12" t="s">
        <v>44</v>
      </c>
      <c r="F144" s="12" t="s">
        <v>2294</v>
      </c>
      <c r="G144" s="12" t="s">
        <v>55</v>
      </c>
      <c r="H144" s="12" t="str">
        <f aca="false">INDEX(Customers!$I$2:$I$901,MATCH(B144,Customers!$A$2:$A$901,0))</f>
        <v>Regular</v>
      </c>
      <c r="I144" s="12" t="str">
        <f aca="false">INDEX(Customers!$G$2:$G$901,MATCH(B144,Customers!$A$2:$A$901,0))</f>
        <v>East</v>
      </c>
      <c r="J144" s="12" t="str">
        <f aca="false">INDEX(Stores!$D$2:$D$18,MATCH(C144,Stores!$A$2:$A$18,0))</f>
        <v>Online</v>
      </c>
      <c r="K144" s="16" t="n">
        <f aca="false">SUMIF(OrderItems!$B$2:$B$6683,A144,OrderItems!$J$2:$J$6683)</f>
        <v>2979.1</v>
      </c>
      <c r="L144" s="16" t="n">
        <f aca="false">SUMIF(OrderItems!$B$2:$B$6683,A144,OrderItems!$K$2:$K$6683)</f>
        <v>2298.66</v>
      </c>
      <c r="M144" s="16" t="n">
        <f aca="false">K144-L144</f>
        <v>680.44</v>
      </c>
      <c r="N144" s="12" t="n">
        <f aca="false">COUNTIF(OrderItems!$B$2:$B$6683,A144)</f>
        <v>2</v>
      </c>
    </row>
    <row r="145" customFormat="false" ht="15" hidden="false" customHeight="false" outlineLevel="0" collapsed="false">
      <c r="A145" s="12" t="n">
        <v>144</v>
      </c>
      <c r="B145" s="12" t="n">
        <v>46</v>
      </c>
      <c r="C145" s="12" t="n">
        <v>17</v>
      </c>
      <c r="D145" s="18" t="n">
        <v>45986</v>
      </c>
      <c r="E145" s="12" t="s">
        <v>44</v>
      </c>
      <c r="F145" s="12" t="s">
        <v>2296</v>
      </c>
      <c r="G145" s="12" t="s">
        <v>57</v>
      </c>
      <c r="H145" s="12" t="str">
        <f aca="false">INDEX(Customers!$I$2:$I$901,MATCH(B145,Customers!$A$2:$A$901,0))</f>
        <v>Regular</v>
      </c>
      <c r="I145" s="12" t="str">
        <f aca="false">INDEX(Customers!$G$2:$G$901,MATCH(B145,Customers!$A$2:$A$901,0))</f>
        <v>East</v>
      </c>
      <c r="J145" s="12" t="str">
        <f aca="false">INDEX(Stores!$D$2:$D$18,MATCH(C145,Stores!$A$2:$A$18,0))</f>
        <v>Online</v>
      </c>
      <c r="K145" s="16" t="n">
        <f aca="false">SUMIF(OrderItems!$B$2:$B$6683,A145,OrderItems!$J$2:$J$6683)</f>
        <v>6077</v>
      </c>
      <c r="L145" s="16" t="n">
        <f aca="false">SUMIF(OrderItems!$B$2:$B$6683,A145,OrderItems!$K$2:$K$6683)</f>
        <v>4179.06</v>
      </c>
      <c r="M145" s="16" t="n">
        <f aca="false">K145-L145</f>
        <v>1897.94</v>
      </c>
      <c r="N145" s="12" t="n">
        <f aca="false">COUNTIF(OrderItems!$B$2:$B$6683,A145)</f>
        <v>3</v>
      </c>
    </row>
    <row r="146" customFormat="false" ht="15" hidden="false" customHeight="false" outlineLevel="0" collapsed="false">
      <c r="A146" s="12" t="n">
        <v>145</v>
      </c>
      <c r="B146" s="12" t="n">
        <v>47</v>
      </c>
      <c r="C146" s="12" t="n">
        <v>15</v>
      </c>
      <c r="D146" s="18" t="n">
        <v>45741</v>
      </c>
      <c r="E146" s="12" t="s">
        <v>49</v>
      </c>
      <c r="F146" s="12" t="s">
        <v>2293</v>
      </c>
      <c r="G146" s="12" t="s">
        <v>55</v>
      </c>
      <c r="H146" s="12" t="str">
        <f aca="false">INDEX(Customers!$I$2:$I$901,MATCH(B146,Customers!$A$2:$A$901,0))</f>
        <v>New</v>
      </c>
      <c r="I146" s="12" t="str">
        <f aca="false">INDEX(Customers!$G$2:$G$901,MATCH(B146,Customers!$A$2:$A$901,0))</f>
        <v>East</v>
      </c>
      <c r="J146" s="12" t="str">
        <f aca="false">INDEX(Stores!$D$2:$D$18,MATCH(C146,Stores!$A$2:$A$18,0))</f>
        <v>East</v>
      </c>
      <c r="K146" s="16" t="n">
        <f aca="false">SUMIF(OrderItems!$B$2:$B$6683,A146,OrderItems!$J$2:$J$6683)</f>
        <v>12040.55</v>
      </c>
      <c r="L146" s="16" t="n">
        <f aca="false">SUMIF(OrderItems!$B$2:$B$6683,A146,OrderItems!$K$2:$K$6683)</f>
        <v>7790.12</v>
      </c>
      <c r="M146" s="16" t="n">
        <f aca="false">K146-L146</f>
        <v>4250.43</v>
      </c>
      <c r="N146" s="12" t="n">
        <f aca="false">COUNTIF(OrderItems!$B$2:$B$6683,A146)</f>
        <v>4</v>
      </c>
    </row>
    <row r="147" customFormat="false" ht="15" hidden="false" customHeight="false" outlineLevel="0" collapsed="false">
      <c r="A147" s="12" t="n">
        <v>146</v>
      </c>
      <c r="B147" s="12" t="n">
        <v>47</v>
      </c>
      <c r="C147" s="12" t="n">
        <v>15</v>
      </c>
      <c r="D147" s="18" t="n">
        <v>45988</v>
      </c>
      <c r="E147" s="12" t="s">
        <v>49</v>
      </c>
      <c r="F147" s="12" t="s">
        <v>2293</v>
      </c>
      <c r="G147" s="12" t="s">
        <v>55</v>
      </c>
      <c r="H147" s="12" t="str">
        <f aca="false">INDEX(Customers!$I$2:$I$901,MATCH(B147,Customers!$A$2:$A$901,0))</f>
        <v>New</v>
      </c>
      <c r="I147" s="12" t="str">
        <f aca="false">INDEX(Customers!$G$2:$G$901,MATCH(B147,Customers!$A$2:$A$901,0))</f>
        <v>East</v>
      </c>
      <c r="J147" s="12" t="str">
        <f aca="false">INDEX(Stores!$D$2:$D$18,MATCH(C147,Stores!$A$2:$A$18,0))</f>
        <v>East</v>
      </c>
      <c r="K147" s="16" t="n">
        <f aca="false">SUMIF(OrderItems!$B$2:$B$6683,A147,OrderItems!$J$2:$J$6683)</f>
        <v>14246</v>
      </c>
      <c r="L147" s="16" t="n">
        <f aca="false">SUMIF(OrderItems!$B$2:$B$6683,A147,OrderItems!$K$2:$K$6683)</f>
        <v>9585.37</v>
      </c>
      <c r="M147" s="16" t="n">
        <f aca="false">K147-L147</f>
        <v>4660.63</v>
      </c>
      <c r="N147" s="12" t="n">
        <f aca="false">COUNTIF(OrderItems!$B$2:$B$6683,A147)</f>
        <v>2</v>
      </c>
    </row>
    <row r="148" customFormat="false" ht="15" hidden="false" customHeight="false" outlineLevel="0" collapsed="false">
      <c r="A148" s="12" t="n">
        <v>147</v>
      </c>
      <c r="B148" s="12" t="n">
        <v>48</v>
      </c>
      <c r="C148" s="12" t="n">
        <v>17</v>
      </c>
      <c r="D148" s="18" t="n">
        <v>45479</v>
      </c>
      <c r="E148" s="12" t="s">
        <v>44</v>
      </c>
      <c r="F148" s="12" t="s">
        <v>2295</v>
      </c>
      <c r="G148" s="12" t="s">
        <v>55</v>
      </c>
      <c r="H148" s="12" t="str">
        <f aca="false">INDEX(Customers!$I$2:$I$901,MATCH(B148,Customers!$A$2:$A$901,0))</f>
        <v>Premium</v>
      </c>
      <c r="I148" s="12" t="str">
        <f aca="false">INDEX(Customers!$G$2:$G$901,MATCH(B148,Customers!$A$2:$A$901,0))</f>
        <v>South</v>
      </c>
      <c r="J148" s="12" t="str">
        <f aca="false">INDEX(Stores!$D$2:$D$18,MATCH(C148,Stores!$A$2:$A$18,0))</f>
        <v>Online</v>
      </c>
      <c r="K148" s="16" t="n">
        <f aca="false">SUMIF(OrderItems!$B$2:$B$6683,A148,OrderItems!$J$2:$J$6683)</f>
        <v>5592.15</v>
      </c>
      <c r="L148" s="16" t="n">
        <f aca="false">SUMIF(OrderItems!$B$2:$B$6683,A148,OrderItems!$K$2:$K$6683)</f>
        <v>3721.52</v>
      </c>
      <c r="M148" s="16" t="n">
        <f aca="false">K148-L148</f>
        <v>1870.63</v>
      </c>
      <c r="N148" s="12" t="n">
        <f aca="false">COUNTIF(OrderItems!$B$2:$B$6683,A148)</f>
        <v>2</v>
      </c>
    </row>
    <row r="149" customFormat="false" ht="15" hidden="false" customHeight="false" outlineLevel="0" collapsed="false">
      <c r="A149" s="12" t="n">
        <v>148</v>
      </c>
      <c r="B149" s="12" t="n">
        <v>48</v>
      </c>
      <c r="C149" s="12" t="n">
        <v>16</v>
      </c>
      <c r="D149" s="18" t="n">
        <v>45691</v>
      </c>
      <c r="E149" s="12" t="s">
        <v>49</v>
      </c>
      <c r="F149" s="12" t="s">
        <v>2292</v>
      </c>
      <c r="G149" s="12" t="s">
        <v>56</v>
      </c>
      <c r="H149" s="12" t="str">
        <f aca="false">INDEX(Customers!$I$2:$I$901,MATCH(B149,Customers!$A$2:$A$901,0))</f>
        <v>Premium</v>
      </c>
      <c r="I149" s="12" t="str">
        <f aca="false">INDEX(Customers!$G$2:$G$901,MATCH(B149,Customers!$A$2:$A$901,0))</f>
        <v>South</v>
      </c>
      <c r="J149" s="12" t="str">
        <f aca="false">INDEX(Stores!$D$2:$D$18,MATCH(C149,Stores!$A$2:$A$18,0))</f>
        <v>East</v>
      </c>
      <c r="K149" s="16" t="n">
        <f aca="false">SUMIF(OrderItems!$B$2:$B$6683,A149,OrderItems!$J$2:$J$6683)</f>
        <v>149</v>
      </c>
      <c r="L149" s="16" t="n">
        <f aca="false">SUMIF(OrderItems!$B$2:$B$6683,A149,OrderItems!$K$2:$K$6683)</f>
        <v>97.78</v>
      </c>
      <c r="M149" s="16" t="n">
        <f aca="false">K149-L149</f>
        <v>51.22</v>
      </c>
      <c r="N149" s="12" t="n">
        <f aca="false">COUNTIF(OrderItems!$B$2:$B$6683,A149)</f>
        <v>1</v>
      </c>
    </row>
    <row r="150" customFormat="false" ht="15" hidden="false" customHeight="false" outlineLevel="0" collapsed="false">
      <c r="A150" s="12" t="n">
        <v>149</v>
      </c>
      <c r="B150" s="12" t="n">
        <v>48</v>
      </c>
      <c r="C150" s="12" t="n">
        <v>17</v>
      </c>
      <c r="D150" s="18" t="n">
        <v>46012</v>
      </c>
      <c r="E150" s="12" t="s">
        <v>44</v>
      </c>
      <c r="F150" s="12" t="s">
        <v>2295</v>
      </c>
      <c r="G150" s="12" t="s">
        <v>55</v>
      </c>
      <c r="H150" s="12" t="str">
        <f aca="false">INDEX(Customers!$I$2:$I$901,MATCH(B150,Customers!$A$2:$A$901,0))</f>
        <v>Premium</v>
      </c>
      <c r="I150" s="12" t="str">
        <f aca="false">INDEX(Customers!$G$2:$G$901,MATCH(B150,Customers!$A$2:$A$901,0))</f>
        <v>South</v>
      </c>
      <c r="J150" s="12" t="str">
        <f aca="false">INDEX(Stores!$D$2:$D$18,MATCH(C150,Stores!$A$2:$A$18,0))</f>
        <v>Online</v>
      </c>
      <c r="K150" s="16" t="n">
        <f aca="false">SUMIF(OrderItems!$B$2:$B$6683,A150,OrderItems!$J$2:$J$6683)</f>
        <v>13146</v>
      </c>
      <c r="L150" s="16" t="n">
        <f aca="false">SUMIF(OrderItems!$B$2:$B$6683,A150,OrderItems!$K$2:$K$6683)</f>
        <v>7754.37</v>
      </c>
      <c r="M150" s="16" t="n">
        <f aca="false">K150-L150</f>
        <v>5391.63</v>
      </c>
      <c r="N150" s="12" t="n">
        <f aca="false">COUNTIF(OrderItems!$B$2:$B$6683,A150)</f>
        <v>2</v>
      </c>
    </row>
    <row r="151" customFormat="false" ht="15" hidden="false" customHeight="false" outlineLevel="0" collapsed="false">
      <c r="A151" s="12" t="n">
        <v>150</v>
      </c>
      <c r="B151" s="12" t="n">
        <v>49</v>
      </c>
      <c r="C151" s="12" t="n">
        <v>17</v>
      </c>
      <c r="D151" s="18" t="n">
        <v>46013</v>
      </c>
      <c r="E151" s="12" t="s">
        <v>44</v>
      </c>
      <c r="F151" s="12" t="s">
        <v>2293</v>
      </c>
      <c r="G151" s="12" t="s">
        <v>55</v>
      </c>
      <c r="H151" s="12" t="str">
        <f aca="false">INDEX(Customers!$I$2:$I$901,MATCH(B151,Customers!$A$2:$A$901,0))</f>
        <v>Regular</v>
      </c>
      <c r="I151" s="12" t="str">
        <f aca="false">INDEX(Customers!$G$2:$G$901,MATCH(B151,Customers!$A$2:$A$901,0))</f>
        <v>West</v>
      </c>
      <c r="J151" s="12" t="str">
        <f aca="false">INDEX(Stores!$D$2:$D$18,MATCH(C151,Stores!$A$2:$A$18,0))</f>
        <v>Online</v>
      </c>
      <c r="K151" s="16" t="n">
        <f aca="false">SUMIF(OrderItems!$B$2:$B$6683,A151,OrderItems!$J$2:$J$6683)</f>
        <v>3323.3</v>
      </c>
      <c r="L151" s="16" t="n">
        <f aca="false">SUMIF(OrderItems!$B$2:$B$6683,A151,OrderItems!$K$2:$K$6683)</f>
        <v>2515.92</v>
      </c>
      <c r="M151" s="16" t="n">
        <f aca="false">K151-L151</f>
        <v>807.38</v>
      </c>
      <c r="N151" s="12" t="n">
        <f aca="false">COUNTIF(OrderItems!$B$2:$B$6683,A151)</f>
        <v>2</v>
      </c>
    </row>
    <row r="152" customFormat="false" ht="15" hidden="false" customHeight="false" outlineLevel="0" collapsed="false">
      <c r="A152" s="12" t="n">
        <v>151</v>
      </c>
      <c r="B152" s="12" t="n">
        <v>51</v>
      </c>
      <c r="C152" s="12" t="n">
        <v>17</v>
      </c>
      <c r="D152" s="18" t="n">
        <v>45358</v>
      </c>
      <c r="E152" s="12" t="s">
        <v>44</v>
      </c>
      <c r="F152" s="12" t="s">
        <v>2292</v>
      </c>
      <c r="G152" s="12" t="s">
        <v>55</v>
      </c>
      <c r="H152" s="12" t="str">
        <f aca="false">INDEX(Customers!$I$2:$I$901,MATCH(B152,Customers!$A$2:$A$901,0))</f>
        <v>Regular</v>
      </c>
      <c r="I152" s="12" t="str">
        <f aca="false">INDEX(Customers!$G$2:$G$901,MATCH(B152,Customers!$A$2:$A$901,0))</f>
        <v>West</v>
      </c>
      <c r="J152" s="12" t="str">
        <f aca="false">INDEX(Stores!$D$2:$D$18,MATCH(C152,Stores!$A$2:$A$18,0))</f>
        <v>Online</v>
      </c>
      <c r="K152" s="16" t="n">
        <f aca="false">SUMIF(OrderItems!$B$2:$B$6683,A152,OrderItems!$J$2:$J$6683)</f>
        <v>809.1</v>
      </c>
      <c r="L152" s="16" t="n">
        <f aca="false">SUMIF(OrderItems!$B$2:$B$6683,A152,OrderItems!$K$2:$K$6683)</f>
        <v>594.56</v>
      </c>
      <c r="M152" s="16" t="n">
        <f aca="false">K152-L152</f>
        <v>214.54</v>
      </c>
      <c r="N152" s="12" t="n">
        <f aca="false">COUNTIF(OrderItems!$B$2:$B$6683,A152)</f>
        <v>1</v>
      </c>
    </row>
    <row r="153" customFormat="false" ht="15" hidden="false" customHeight="false" outlineLevel="0" collapsed="false">
      <c r="A153" s="12" t="n">
        <v>152</v>
      </c>
      <c r="B153" s="12" t="n">
        <v>51</v>
      </c>
      <c r="C153" s="12" t="n">
        <v>17</v>
      </c>
      <c r="D153" s="18" t="n">
        <v>45418</v>
      </c>
      <c r="E153" s="12" t="s">
        <v>44</v>
      </c>
      <c r="F153" s="12" t="s">
        <v>2296</v>
      </c>
      <c r="G153" s="12" t="s">
        <v>55</v>
      </c>
      <c r="H153" s="12" t="str">
        <f aca="false">INDEX(Customers!$I$2:$I$901,MATCH(B153,Customers!$A$2:$A$901,0))</f>
        <v>Regular</v>
      </c>
      <c r="I153" s="12" t="str">
        <f aca="false">INDEX(Customers!$G$2:$G$901,MATCH(B153,Customers!$A$2:$A$901,0))</f>
        <v>West</v>
      </c>
      <c r="J153" s="12" t="str">
        <f aca="false">INDEX(Stores!$D$2:$D$18,MATCH(C153,Stores!$A$2:$A$18,0))</f>
        <v>Online</v>
      </c>
      <c r="K153" s="16" t="n">
        <f aca="false">SUMIF(OrderItems!$B$2:$B$6683,A153,OrderItems!$J$2:$J$6683)</f>
        <v>9497.65</v>
      </c>
      <c r="L153" s="16" t="n">
        <f aca="false">SUMIF(OrderItems!$B$2:$B$6683,A153,OrderItems!$K$2:$K$6683)</f>
        <v>6595.86</v>
      </c>
      <c r="M153" s="16" t="n">
        <f aca="false">K153-L153</f>
        <v>2901.79</v>
      </c>
      <c r="N153" s="12" t="n">
        <f aca="false">COUNTIF(OrderItems!$B$2:$B$6683,A153)</f>
        <v>4</v>
      </c>
    </row>
    <row r="154" customFormat="false" ht="15" hidden="false" customHeight="false" outlineLevel="0" collapsed="false">
      <c r="A154" s="12" t="n">
        <v>153</v>
      </c>
      <c r="B154" s="12" t="n">
        <v>51</v>
      </c>
      <c r="C154" s="12" t="n">
        <v>17</v>
      </c>
      <c r="D154" s="18" t="n">
        <v>45438</v>
      </c>
      <c r="E154" s="12" t="s">
        <v>44</v>
      </c>
      <c r="F154" s="12" t="s">
        <v>2296</v>
      </c>
      <c r="G154" s="12" t="s">
        <v>55</v>
      </c>
      <c r="H154" s="12" t="str">
        <f aca="false">INDEX(Customers!$I$2:$I$901,MATCH(B154,Customers!$A$2:$A$901,0))</f>
        <v>Regular</v>
      </c>
      <c r="I154" s="12" t="str">
        <f aca="false">INDEX(Customers!$G$2:$G$901,MATCH(B154,Customers!$A$2:$A$901,0))</f>
        <v>West</v>
      </c>
      <c r="J154" s="12" t="str">
        <f aca="false">INDEX(Stores!$D$2:$D$18,MATCH(C154,Stores!$A$2:$A$18,0))</f>
        <v>Online</v>
      </c>
      <c r="K154" s="16" t="n">
        <f aca="false">SUMIF(OrderItems!$B$2:$B$6683,A154,OrderItems!$J$2:$J$6683)</f>
        <v>3932.1</v>
      </c>
      <c r="L154" s="16" t="n">
        <f aca="false">SUMIF(OrderItems!$B$2:$B$6683,A154,OrderItems!$K$2:$K$6683)</f>
        <v>2787.56</v>
      </c>
      <c r="M154" s="16" t="n">
        <f aca="false">K154-L154</f>
        <v>1144.54</v>
      </c>
      <c r="N154" s="12" t="n">
        <f aca="false">COUNTIF(OrderItems!$B$2:$B$6683,A154)</f>
        <v>1</v>
      </c>
    </row>
    <row r="155" customFormat="false" ht="15" hidden="false" customHeight="false" outlineLevel="0" collapsed="false">
      <c r="A155" s="12" t="n">
        <v>154</v>
      </c>
      <c r="B155" s="12" t="n">
        <v>51</v>
      </c>
      <c r="C155" s="12" t="n">
        <v>17</v>
      </c>
      <c r="D155" s="18" t="n">
        <v>45460</v>
      </c>
      <c r="E155" s="12" t="s">
        <v>44</v>
      </c>
      <c r="F155" s="12" t="s">
        <v>2296</v>
      </c>
      <c r="G155" s="12" t="s">
        <v>55</v>
      </c>
      <c r="H155" s="12" t="str">
        <f aca="false">INDEX(Customers!$I$2:$I$901,MATCH(B155,Customers!$A$2:$A$901,0))</f>
        <v>Regular</v>
      </c>
      <c r="I155" s="12" t="str">
        <f aca="false">INDEX(Customers!$G$2:$G$901,MATCH(B155,Customers!$A$2:$A$901,0))</f>
        <v>West</v>
      </c>
      <c r="J155" s="12" t="str">
        <f aca="false">INDEX(Stores!$D$2:$D$18,MATCH(C155,Stores!$A$2:$A$18,0))</f>
        <v>Online</v>
      </c>
      <c r="K155" s="16" t="n">
        <f aca="false">SUMIF(OrderItems!$B$2:$B$6683,A155,OrderItems!$J$2:$J$6683)</f>
        <v>13432.25</v>
      </c>
      <c r="L155" s="16" t="n">
        <f aca="false">SUMIF(OrderItems!$B$2:$B$6683,A155,OrderItems!$K$2:$K$6683)</f>
        <v>9775.4</v>
      </c>
      <c r="M155" s="16" t="n">
        <f aca="false">K155-L155</f>
        <v>3656.85</v>
      </c>
      <c r="N155" s="12" t="n">
        <f aca="false">COUNTIF(OrderItems!$B$2:$B$6683,A155)</f>
        <v>4</v>
      </c>
    </row>
    <row r="156" customFormat="false" ht="15" hidden="false" customHeight="false" outlineLevel="0" collapsed="false">
      <c r="A156" s="12" t="n">
        <v>155</v>
      </c>
      <c r="B156" s="12" t="n">
        <v>51</v>
      </c>
      <c r="C156" s="12" t="n">
        <v>17</v>
      </c>
      <c r="D156" s="18" t="n">
        <v>45517</v>
      </c>
      <c r="E156" s="12" t="s">
        <v>44</v>
      </c>
      <c r="F156" s="12" t="s">
        <v>2293</v>
      </c>
      <c r="G156" s="12" t="s">
        <v>57</v>
      </c>
      <c r="H156" s="12" t="str">
        <f aca="false">INDEX(Customers!$I$2:$I$901,MATCH(B156,Customers!$A$2:$A$901,0))</f>
        <v>Regular</v>
      </c>
      <c r="I156" s="12" t="str">
        <f aca="false">INDEX(Customers!$G$2:$G$901,MATCH(B156,Customers!$A$2:$A$901,0))</f>
        <v>West</v>
      </c>
      <c r="J156" s="12" t="str">
        <f aca="false">INDEX(Stores!$D$2:$D$18,MATCH(C156,Stores!$A$2:$A$18,0))</f>
        <v>Online</v>
      </c>
      <c r="K156" s="16" t="n">
        <f aca="false">SUMIF(OrderItems!$B$2:$B$6683,A156,OrderItems!$J$2:$J$6683)</f>
        <v>479</v>
      </c>
      <c r="L156" s="16" t="n">
        <f aca="false">SUMIF(OrderItems!$B$2:$B$6683,A156,OrderItems!$K$2:$K$6683)</f>
        <v>332.66</v>
      </c>
      <c r="M156" s="16" t="n">
        <f aca="false">K156-L156</f>
        <v>146.34</v>
      </c>
      <c r="N156" s="12" t="n">
        <f aca="false">COUNTIF(OrderItems!$B$2:$B$6683,A156)</f>
        <v>1</v>
      </c>
    </row>
    <row r="157" customFormat="false" ht="15" hidden="false" customHeight="false" outlineLevel="0" collapsed="false">
      <c r="A157" s="12" t="n">
        <v>156</v>
      </c>
      <c r="B157" s="12" t="n">
        <v>51</v>
      </c>
      <c r="C157" s="12" t="n">
        <v>1</v>
      </c>
      <c r="D157" s="18" t="n">
        <v>45731</v>
      </c>
      <c r="E157" s="12" t="s">
        <v>49</v>
      </c>
      <c r="F157" s="12" t="s">
        <v>2293</v>
      </c>
      <c r="G157" s="12" t="s">
        <v>57</v>
      </c>
      <c r="H157" s="12" t="str">
        <f aca="false">INDEX(Customers!$I$2:$I$901,MATCH(B157,Customers!$A$2:$A$901,0))</f>
        <v>Regular</v>
      </c>
      <c r="I157" s="12" t="str">
        <f aca="false">INDEX(Customers!$G$2:$G$901,MATCH(B157,Customers!$A$2:$A$901,0))</f>
        <v>West</v>
      </c>
      <c r="J157" s="12" t="str">
        <f aca="false">INDEX(Stores!$D$2:$D$18,MATCH(C157,Stores!$A$2:$A$18,0))</f>
        <v>North</v>
      </c>
      <c r="K157" s="16" t="n">
        <f aca="false">SUMIF(OrderItems!$B$2:$B$6683,A157,OrderItems!$J$2:$J$6683)</f>
        <v>19203.2</v>
      </c>
      <c r="L157" s="16" t="n">
        <f aca="false">SUMIF(OrderItems!$B$2:$B$6683,A157,OrderItems!$K$2:$K$6683)</f>
        <v>13108.04</v>
      </c>
      <c r="M157" s="16" t="n">
        <f aca="false">K157-L157</f>
        <v>6095.16</v>
      </c>
      <c r="N157" s="12" t="n">
        <f aca="false">COUNTIF(OrderItems!$B$2:$B$6683,A157)</f>
        <v>4</v>
      </c>
    </row>
    <row r="158" customFormat="false" ht="15" hidden="false" customHeight="false" outlineLevel="0" collapsed="false">
      <c r="A158" s="12" t="n">
        <v>157</v>
      </c>
      <c r="B158" s="12" t="n">
        <v>51</v>
      </c>
      <c r="C158" s="12" t="n">
        <v>17</v>
      </c>
      <c r="D158" s="18" t="n">
        <v>45770</v>
      </c>
      <c r="E158" s="12" t="s">
        <v>44</v>
      </c>
      <c r="F158" s="12" t="s">
        <v>2295</v>
      </c>
      <c r="G158" s="12" t="s">
        <v>55</v>
      </c>
      <c r="H158" s="12" t="str">
        <f aca="false">INDEX(Customers!$I$2:$I$901,MATCH(B158,Customers!$A$2:$A$901,0))</f>
        <v>Regular</v>
      </c>
      <c r="I158" s="12" t="str">
        <f aca="false">INDEX(Customers!$G$2:$G$901,MATCH(B158,Customers!$A$2:$A$901,0))</f>
        <v>West</v>
      </c>
      <c r="J158" s="12" t="str">
        <f aca="false">INDEX(Stores!$D$2:$D$18,MATCH(C158,Stores!$A$2:$A$18,0))</f>
        <v>Online</v>
      </c>
      <c r="K158" s="16" t="n">
        <f aca="false">SUMIF(OrderItems!$B$2:$B$6683,A158,OrderItems!$J$2:$J$6683)</f>
        <v>7236.55</v>
      </c>
      <c r="L158" s="16" t="n">
        <f aca="false">SUMIF(OrderItems!$B$2:$B$6683,A158,OrderItems!$K$2:$K$6683)</f>
        <v>5267.24</v>
      </c>
      <c r="M158" s="16" t="n">
        <f aca="false">K158-L158</f>
        <v>1969.31</v>
      </c>
      <c r="N158" s="12" t="n">
        <f aca="false">COUNTIF(OrderItems!$B$2:$B$6683,A158)</f>
        <v>2</v>
      </c>
    </row>
    <row r="159" customFormat="false" ht="15" hidden="false" customHeight="false" outlineLevel="0" collapsed="false">
      <c r="A159" s="12" t="n">
        <v>158</v>
      </c>
      <c r="B159" s="12" t="n">
        <v>51</v>
      </c>
      <c r="C159" s="12" t="n">
        <v>14</v>
      </c>
      <c r="D159" s="18" t="n">
        <v>45827</v>
      </c>
      <c r="E159" s="12" t="s">
        <v>49</v>
      </c>
      <c r="F159" s="12" t="s">
        <v>2292</v>
      </c>
      <c r="G159" s="12" t="s">
        <v>55</v>
      </c>
      <c r="H159" s="12" t="str">
        <f aca="false">INDEX(Customers!$I$2:$I$901,MATCH(B159,Customers!$A$2:$A$901,0))</f>
        <v>Regular</v>
      </c>
      <c r="I159" s="12" t="str">
        <f aca="false">INDEX(Customers!$G$2:$G$901,MATCH(B159,Customers!$A$2:$A$901,0))</f>
        <v>West</v>
      </c>
      <c r="J159" s="12" t="str">
        <f aca="false">INDEX(Stores!$D$2:$D$18,MATCH(C159,Stores!$A$2:$A$18,0))</f>
        <v>East</v>
      </c>
      <c r="K159" s="16" t="n">
        <f aca="false">SUMIF(OrderItems!$B$2:$B$6683,A159,OrderItems!$J$2:$J$6683)</f>
        <v>134.1</v>
      </c>
      <c r="L159" s="16" t="n">
        <f aca="false">SUMIF(OrderItems!$B$2:$B$6683,A159,OrderItems!$K$2:$K$6683)</f>
        <v>97.78</v>
      </c>
      <c r="M159" s="16" t="n">
        <f aca="false">K159-L159</f>
        <v>36.32</v>
      </c>
      <c r="N159" s="12" t="n">
        <f aca="false">COUNTIF(OrderItems!$B$2:$B$6683,A159)</f>
        <v>1</v>
      </c>
    </row>
    <row r="160" customFormat="false" ht="15" hidden="false" customHeight="false" outlineLevel="0" collapsed="false">
      <c r="A160" s="12" t="n">
        <v>159</v>
      </c>
      <c r="B160" s="12" t="n">
        <v>51</v>
      </c>
      <c r="C160" s="12" t="n">
        <v>17</v>
      </c>
      <c r="D160" s="18" t="n">
        <v>45885</v>
      </c>
      <c r="E160" s="12" t="s">
        <v>44</v>
      </c>
      <c r="F160" s="12" t="s">
        <v>2296</v>
      </c>
      <c r="G160" s="12" t="s">
        <v>55</v>
      </c>
      <c r="H160" s="12" t="str">
        <f aca="false">INDEX(Customers!$I$2:$I$901,MATCH(B160,Customers!$A$2:$A$901,0))</f>
        <v>Regular</v>
      </c>
      <c r="I160" s="12" t="str">
        <f aca="false">INDEX(Customers!$G$2:$G$901,MATCH(B160,Customers!$A$2:$A$901,0))</f>
        <v>West</v>
      </c>
      <c r="J160" s="12" t="str">
        <f aca="false">INDEX(Stores!$D$2:$D$18,MATCH(C160,Stores!$A$2:$A$18,0))</f>
        <v>Online</v>
      </c>
      <c r="K160" s="16" t="n">
        <f aca="false">SUMIF(OrderItems!$B$2:$B$6683,A160,OrderItems!$J$2:$J$6683)</f>
        <v>8169.7</v>
      </c>
      <c r="L160" s="16" t="n">
        <f aca="false">SUMIF(OrderItems!$B$2:$B$6683,A160,OrderItems!$K$2:$K$6683)</f>
        <v>5490.82</v>
      </c>
      <c r="M160" s="16" t="n">
        <f aca="false">K160-L160</f>
        <v>2678.88</v>
      </c>
      <c r="N160" s="12" t="n">
        <f aca="false">COUNTIF(OrderItems!$B$2:$B$6683,A160)</f>
        <v>3</v>
      </c>
    </row>
    <row r="161" customFormat="false" ht="15" hidden="false" customHeight="false" outlineLevel="0" collapsed="false">
      <c r="A161" s="12" t="n">
        <v>160</v>
      </c>
      <c r="B161" s="12" t="n">
        <v>51</v>
      </c>
      <c r="C161" s="12" t="n">
        <v>17</v>
      </c>
      <c r="D161" s="18" t="n">
        <v>45988</v>
      </c>
      <c r="E161" s="12" t="s">
        <v>44</v>
      </c>
      <c r="F161" s="12" t="s">
        <v>2295</v>
      </c>
      <c r="G161" s="12" t="s">
        <v>55</v>
      </c>
      <c r="H161" s="12" t="str">
        <f aca="false">INDEX(Customers!$I$2:$I$901,MATCH(B161,Customers!$A$2:$A$901,0))</f>
        <v>Regular</v>
      </c>
      <c r="I161" s="12" t="str">
        <f aca="false">INDEX(Customers!$G$2:$G$901,MATCH(B161,Customers!$A$2:$A$901,0))</f>
        <v>West</v>
      </c>
      <c r="J161" s="12" t="str">
        <f aca="false">INDEX(Stores!$D$2:$D$18,MATCH(C161,Stores!$A$2:$A$18,0))</f>
        <v>Online</v>
      </c>
      <c r="K161" s="16" t="n">
        <f aca="false">SUMIF(OrderItems!$B$2:$B$6683,A161,OrderItems!$J$2:$J$6683)</f>
        <v>2198</v>
      </c>
      <c r="L161" s="16" t="n">
        <f aca="false">SUMIF(OrderItems!$B$2:$B$6683,A161,OrderItems!$K$2:$K$6683)</f>
        <v>1603.85</v>
      </c>
      <c r="M161" s="16" t="n">
        <f aca="false">K161-L161</f>
        <v>594.15</v>
      </c>
      <c r="N161" s="12" t="n">
        <f aca="false">COUNTIF(OrderItems!$B$2:$B$6683,A161)</f>
        <v>2</v>
      </c>
    </row>
    <row r="162" customFormat="false" ht="15" hidden="false" customHeight="false" outlineLevel="0" collapsed="false">
      <c r="A162" s="12" t="n">
        <v>161</v>
      </c>
      <c r="B162" s="12" t="n">
        <v>52</v>
      </c>
      <c r="C162" s="12" t="n">
        <v>17</v>
      </c>
      <c r="D162" s="18" t="n">
        <v>45317</v>
      </c>
      <c r="E162" s="12" t="s">
        <v>44</v>
      </c>
      <c r="F162" s="12" t="s">
        <v>2292</v>
      </c>
      <c r="G162" s="12" t="s">
        <v>55</v>
      </c>
      <c r="H162" s="12" t="str">
        <f aca="false">INDEX(Customers!$I$2:$I$901,MATCH(B162,Customers!$A$2:$A$901,0))</f>
        <v>Regular</v>
      </c>
      <c r="I162" s="12" t="str">
        <f aca="false">INDEX(Customers!$G$2:$G$901,MATCH(B162,Customers!$A$2:$A$901,0))</f>
        <v>East</v>
      </c>
      <c r="J162" s="12" t="str">
        <f aca="false">INDEX(Stores!$D$2:$D$18,MATCH(C162,Stores!$A$2:$A$18,0))</f>
        <v>Online</v>
      </c>
      <c r="K162" s="16" t="n">
        <f aca="false">SUMIF(OrderItems!$B$2:$B$6683,A162,OrderItems!$J$2:$J$6683)</f>
        <v>8154.8</v>
      </c>
      <c r="L162" s="16" t="n">
        <f aca="false">SUMIF(OrderItems!$B$2:$B$6683,A162,OrderItems!$K$2:$K$6683)</f>
        <v>4943.18</v>
      </c>
      <c r="M162" s="16" t="n">
        <f aca="false">K162-L162</f>
        <v>3211.62</v>
      </c>
      <c r="N162" s="12" t="n">
        <f aca="false">COUNTIF(OrderItems!$B$2:$B$6683,A162)</f>
        <v>3</v>
      </c>
    </row>
    <row r="163" customFormat="false" ht="15" hidden="false" customHeight="false" outlineLevel="0" collapsed="false">
      <c r="A163" s="12" t="n">
        <v>162</v>
      </c>
      <c r="B163" s="12" t="n">
        <v>52</v>
      </c>
      <c r="C163" s="12" t="n">
        <v>5</v>
      </c>
      <c r="D163" s="18" t="n">
        <v>45630</v>
      </c>
      <c r="E163" s="12" t="s">
        <v>49</v>
      </c>
      <c r="F163" s="12" t="s">
        <v>2294</v>
      </c>
      <c r="G163" s="12" t="s">
        <v>55</v>
      </c>
      <c r="H163" s="12" t="str">
        <f aca="false">INDEX(Customers!$I$2:$I$901,MATCH(B163,Customers!$A$2:$A$901,0))</f>
        <v>Regular</v>
      </c>
      <c r="I163" s="12" t="str">
        <f aca="false">INDEX(Customers!$G$2:$G$901,MATCH(B163,Customers!$A$2:$A$901,0))</f>
        <v>East</v>
      </c>
      <c r="J163" s="12" t="str">
        <f aca="false">INDEX(Stores!$D$2:$D$18,MATCH(C163,Stores!$A$2:$A$18,0))</f>
        <v>South</v>
      </c>
      <c r="K163" s="16" t="n">
        <f aca="false">SUMIF(OrderItems!$B$2:$B$6683,A163,OrderItems!$J$2:$J$6683)</f>
        <v>6142.25</v>
      </c>
      <c r="L163" s="16" t="n">
        <f aca="false">SUMIF(OrderItems!$B$2:$B$6683,A163,OrderItems!$K$2:$K$6683)</f>
        <v>4411.4</v>
      </c>
      <c r="M163" s="16" t="n">
        <f aca="false">K163-L163</f>
        <v>1730.85</v>
      </c>
      <c r="N163" s="12" t="n">
        <f aca="false">COUNTIF(OrderItems!$B$2:$B$6683,A163)</f>
        <v>3</v>
      </c>
    </row>
    <row r="164" customFormat="false" ht="15" hidden="false" customHeight="false" outlineLevel="0" collapsed="false">
      <c r="A164" s="12" t="n">
        <v>163</v>
      </c>
      <c r="B164" s="12" t="n">
        <v>52</v>
      </c>
      <c r="C164" s="12" t="n">
        <v>1</v>
      </c>
      <c r="D164" s="18" t="n">
        <v>45638</v>
      </c>
      <c r="E164" s="12" t="s">
        <v>49</v>
      </c>
      <c r="F164" s="12" t="s">
        <v>2293</v>
      </c>
      <c r="G164" s="12" t="s">
        <v>55</v>
      </c>
      <c r="H164" s="12" t="str">
        <f aca="false">INDEX(Customers!$I$2:$I$901,MATCH(B164,Customers!$A$2:$A$901,0))</f>
        <v>Regular</v>
      </c>
      <c r="I164" s="12" t="str">
        <f aca="false">INDEX(Customers!$G$2:$G$901,MATCH(B164,Customers!$A$2:$A$901,0))</f>
        <v>East</v>
      </c>
      <c r="J164" s="12" t="str">
        <f aca="false">INDEX(Stores!$D$2:$D$18,MATCH(C164,Stores!$A$2:$A$18,0))</f>
        <v>North</v>
      </c>
      <c r="K164" s="16" t="n">
        <f aca="false">SUMIF(OrderItems!$B$2:$B$6683,A164,OrderItems!$J$2:$J$6683)</f>
        <v>3418</v>
      </c>
      <c r="L164" s="16" t="n">
        <f aca="false">SUMIF(OrderItems!$B$2:$B$6683,A164,OrderItems!$K$2:$K$6683)</f>
        <v>2360.48</v>
      </c>
      <c r="M164" s="16" t="n">
        <f aca="false">K164-L164</f>
        <v>1057.52</v>
      </c>
      <c r="N164" s="12" t="n">
        <f aca="false">COUNTIF(OrderItems!$B$2:$B$6683,A164)</f>
        <v>1</v>
      </c>
    </row>
    <row r="165" customFormat="false" ht="15" hidden="false" customHeight="false" outlineLevel="0" collapsed="false">
      <c r="A165" s="12" t="n">
        <v>164</v>
      </c>
      <c r="B165" s="12" t="n">
        <v>52</v>
      </c>
      <c r="C165" s="12" t="n">
        <v>17</v>
      </c>
      <c r="D165" s="18" t="n">
        <v>45659</v>
      </c>
      <c r="E165" s="12" t="s">
        <v>44</v>
      </c>
      <c r="F165" s="12" t="s">
        <v>2292</v>
      </c>
      <c r="G165" s="12" t="s">
        <v>55</v>
      </c>
      <c r="H165" s="12" t="str">
        <f aca="false">INDEX(Customers!$I$2:$I$901,MATCH(B165,Customers!$A$2:$A$901,0))</f>
        <v>Regular</v>
      </c>
      <c r="I165" s="12" t="str">
        <f aca="false">INDEX(Customers!$G$2:$G$901,MATCH(B165,Customers!$A$2:$A$901,0))</f>
        <v>East</v>
      </c>
      <c r="J165" s="12" t="str">
        <f aca="false">INDEX(Stores!$D$2:$D$18,MATCH(C165,Stores!$A$2:$A$18,0))</f>
        <v>Online</v>
      </c>
      <c r="K165" s="16" t="n">
        <f aca="false">SUMIF(OrderItems!$B$2:$B$6683,A165,OrderItems!$J$2:$J$6683)</f>
        <v>5407</v>
      </c>
      <c r="L165" s="16" t="n">
        <f aca="false">SUMIF(OrderItems!$B$2:$B$6683,A165,OrderItems!$K$2:$K$6683)</f>
        <v>3186.19</v>
      </c>
      <c r="M165" s="16" t="n">
        <f aca="false">K165-L165</f>
        <v>2220.81</v>
      </c>
      <c r="N165" s="12" t="n">
        <f aca="false">COUNTIF(OrderItems!$B$2:$B$6683,A165)</f>
        <v>3</v>
      </c>
    </row>
    <row r="166" customFormat="false" ht="15" hidden="false" customHeight="false" outlineLevel="0" collapsed="false">
      <c r="A166" s="12" t="n">
        <v>165</v>
      </c>
      <c r="B166" s="12" t="n">
        <v>52</v>
      </c>
      <c r="C166" s="12" t="n">
        <v>17</v>
      </c>
      <c r="D166" s="18" t="n">
        <v>45795</v>
      </c>
      <c r="E166" s="12" t="s">
        <v>44</v>
      </c>
      <c r="F166" s="12" t="s">
        <v>2295</v>
      </c>
      <c r="G166" s="12" t="s">
        <v>55</v>
      </c>
      <c r="H166" s="12" t="str">
        <f aca="false">INDEX(Customers!$I$2:$I$901,MATCH(B166,Customers!$A$2:$A$901,0))</f>
        <v>Regular</v>
      </c>
      <c r="I166" s="12" t="str">
        <f aca="false">INDEX(Customers!$G$2:$G$901,MATCH(B166,Customers!$A$2:$A$901,0))</f>
        <v>East</v>
      </c>
      <c r="J166" s="12" t="str">
        <f aca="false">INDEX(Stores!$D$2:$D$18,MATCH(C166,Stores!$A$2:$A$18,0))</f>
        <v>Online</v>
      </c>
      <c r="K166" s="16" t="n">
        <f aca="false">SUMIF(OrderItems!$B$2:$B$6683,A166,OrderItems!$J$2:$J$6683)</f>
        <v>3812.1</v>
      </c>
      <c r="L166" s="16" t="n">
        <f aca="false">SUMIF(OrderItems!$B$2:$B$6683,A166,OrderItems!$K$2:$K$6683)</f>
        <v>2533.75</v>
      </c>
      <c r="M166" s="16" t="n">
        <f aca="false">K166-L166</f>
        <v>1278.35</v>
      </c>
      <c r="N166" s="12" t="n">
        <f aca="false">COUNTIF(OrderItems!$B$2:$B$6683,A166)</f>
        <v>3</v>
      </c>
    </row>
    <row r="167" customFormat="false" ht="15" hidden="false" customHeight="false" outlineLevel="0" collapsed="false">
      <c r="A167" s="12" t="n">
        <v>166</v>
      </c>
      <c r="B167" s="12" t="n">
        <v>52</v>
      </c>
      <c r="C167" s="12" t="n">
        <v>17</v>
      </c>
      <c r="D167" s="18" t="n">
        <v>45885</v>
      </c>
      <c r="E167" s="12" t="s">
        <v>44</v>
      </c>
      <c r="F167" s="12" t="s">
        <v>2295</v>
      </c>
      <c r="G167" s="12" t="s">
        <v>55</v>
      </c>
      <c r="H167" s="12" t="str">
        <f aca="false">INDEX(Customers!$I$2:$I$901,MATCH(B167,Customers!$A$2:$A$901,0))</f>
        <v>Regular</v>
      </c>
      <c r="I167" s="12" t="str">
        <f aca="false">INDEX(Customers!$G$2:$G$901,MATCH(B167,Customers!$A$2:$A$901,0))</f>
        <v>East</v>
      </c>
      <c r="J167" s="12" t="str">
        <f aca="false">INDEX(Stores!$D$2:$D$18,MATCH(C167,Stores!$A$2:$A$18,0))</f>
        <v>Online</v>
      </c>
      <c r="K167" s="16" t="n">
        <f aca="false">SUMIF(OrderItems!$B$2:$B$6683,A167,OrderItems!$J$2:$J$6683)</f>
        <v>7746</v>
      </c>
      <c r="L167" s="16" t="n">
        <f aca="false">SUMIF(OrderItems!$B$2:$B$6683,A167,OrderItems!$K$2:$K$6683)</f>
        <v>5442.11</v>
      </c>
      <c r="M167" s="16" t="n">
        <f aca="false">K167-L167</f>
        <v>2303.89</v>
      </c>
      <c r="N167" s="12" t="n">
        <f aca="false">COUNTIF(OrderItems!$B$2:$B$6683,A167)</f>
        <v>4</v>
      </c>
    </row>
    <row r="168" customFormat="false" ht="15" hidden="false" customHeight="false" outlineLevel="0" collapsed="false">
      <c r="A168" s="12" t="n">
        <v>167</v>
      </c>
      <c r="B168" s="12" t="n">
        <v>52</v>
      </c>
      <c r="C168" s="12" t="n">
        <v>13</v>
      </c>
      <c r="D168" s="18" t="n">
        <v>45887</v>
      </c>
      <c r="E168" s="12" t="s">
        <v>49</v>
      </c>
      <c r="F168" s="12" t="s">
        <v>2293</v>
      </c>
      <c r="G168" s="12" t="s">
        <v>55</v>
      </c>
      <c r="H168" s="12" t="str">
        <f aca="false">INDEX(Customers!$I$2:$I$901,MATCH(B168,Customers!$A$2:$A$901,0))</f>
        <v>Regular</v>
      </c>
      <c r="I168" s="12" t="str">
        <f aca="false">INDEX(Customers!$G$2:$G$901,MATCH(B168,Customers!$A$2:$A$901,0))</f>
        <v>East</v>
      </c>
      <c r="J168" s="12" t="str">
        <f aca="false">INDEX(Stores!$D$2:$D$18,MATCH(C168,Stores!$A$2:$A$18,0))</f>
        <v>East</v>
      </c>
      <c r="K168" s="16" t="n">
        <f aca="false">SUMIF(OrderItems!$B$2:$B$6683,A168,OrderItems!$J$2:$J$6683)</f>
        <v>6751.65</v>
      </c>
      <c r="L168" s="16" t="n">
        <f aca="false">SUMIF(OrderItems!$B$2:$B$6683,A168,OrderItems!$K$2:$K$6683)</f>
        <v>4900.54</v>
      </c>
      <c r="M168" s="16" t="n">
        <f aca="false">K168-L168</f>
        <v>1851.11</v>
      </c>
      <c r="N168" s="12" t="n">
        <f aca="false">COUNTIF(OrderItems!$B$2:$B$6683,A168)</f>
        <v>2</v>
      </c>
    </row>
    <row r="169" customFormat="false" ht="15" hidden="false" customHeight="false" outlineLevel="0" collapsed="false">
      <c r="A169" s="12" t="n">
        <v>168</v>
      </c>
      <c r="B169" s="12" t="n">
        <v>52</v>
      </c>
      <c r="C169" s="12" t="n">
        <v>17</v>
      </c>
      <c r="D169" s="18" t="n">
        <v>45941</v>
      </c>
      <c r="E169" s="12" t="s">
        <v>44</v>
      </c>
      <c r="F169" s="12" t="s">
        <v>2296</v>
      </c>
      <c r="G169" s="12" t="s">
        <v>55</v>
      </c>
      <c r="H169" s="12" t="str">
        <f aca="false">INDEX(Customers!$I$2:$I$901,MATCH(B169,Customers!$A$2:$A$901,0))</f>
        <v>Regular</v>
      </c>
      <c r="I169" s="12" t="str">
        <f aca="false">INDEX(Customers!$G$2:$G$901,MATCH(B169,Customers!$A$2:$A$901,0))</f>
        <v>East</v>
      </c>
      <c r="J169" s="12" t="str">
        <f aca="false">INDEX(Stores!$D$2:$D$18,MATCH(C169,Stores!$A$2:$A$18,0))</f>
        <v>Online</v>
      </c>
      <c r="K169" s="16" t="n">
        <f aca="false">SUMIF(OrderItems!$B$2:$B$6683,A169,OrderItems!$J$2:$J$6683)</f>
        <v>11086</v>
      </c>
      <c r="L169" s="16" t="n">
        <f aca="false">SUMIF(OrderItems!$B$2:$B$6683,A169,OrderItems!$K$2:$K$6683)</f>
        <v>7766.07</v>
      </c>
      <c r="M169" s="16" t="n">
        <f aca="false">K169-L169</f>
        <v>3319.93</v>
      </c>
      <c r="N169" s="12" t="n">
        <f aca="false">COUNTIF(OrderItems!$B$2:$B$6683,A169)</f>
        <v>3</v>
      </c>
    </row>
    <row r="170" customFormat="false" ht="15" hidden="false" customHeight="false" outlineLevel="0" collapsed="false">
      <c r="A170" s="12" t="n">
        <v>169</v>
      </c>
      <c r="B170" s="12" t="n">
        <v>53</v>
      </c>
      <c r="C170" s="12" t="n">
        <v>2</v>
      </c>
      <c r="D170" s="18" t="n">
        <v>45835</v>
      </c>
      <c r="E170" s="12" t="s">
        <v>49</v>
      </c>
      <c r="F170" s="12" t="s">
        <v>2292</v>
      </c>
      <c r="G170" s="12" t="s">
        <v>55</v>
      </c>
      <c r="H170" s="12" t="str">
        <f aca="false">INDEX(Customers!$I$2:$I$901,MATCH(B170,Customers!$A$2:$A$901,0))</f>
        <v>Regular</v>
      </c>
      <c r="I170" s="12" t="str">
        <f aca="false">INDEX(Customers!$G$2:$G$901,MATCH(B170,Customers!$A$2:$A$901,0))</f>
        <v>East</v>
      </c>
      <c r="J170" s="12" t="str">
        <f aca="false">INDEX(Stores!$D$2:$D$18,MATCH(C170,Stores!$A$2:$A$18,0))</f>
        <v>North</v>
      </c>
      <c r="K170" s="16" t="n">
        <f aca="false">SUMIF(OrderItems!$B$2:$B$6683,A170,OrderItems!$J$2:$J$6683)</f>
        <v>4685.5</v>
      </c>
      <c r="L170" s="16" t="n">
        <f aca="false">SUMIF(OrderItems!$B$2:$B$6683,A170,OrderItems!$K$2:$K$6683)</f>
        <v>3407.11</v>
      </c>
      <c r="M170" s="16" t="n">
        <f aca="false">K170-L170</f>
        <v>1278.39</v>
      </c>
      <c r="N170" s="12" t="n">
        <f aca="false">COUNTIF(OrderItems!$B$2:$B$6683,A170)</f>
        <v>3</v>
      </c>
    </row>
    <row r="171" customFormat="false" ht="15" hidden="false" customHeight="false" outlineLevel="0" collapsed="false">
      <c r="A171" s="12" t="n">
        <v>170</v>
      </c>
      <c r="B171" s="12" t="n">
        <v>53</v>
      </c>
      <c r="C171" s="12" t="n">
        <v>17</v>
      </c>
      <c r="D171" s="18" t="n">
        <v>45883</v>
      </c>
      <c r="E171" s="12" t="s">
        <v>44</v>
      </c>
      <c r="F171" s="12" t="s">
        <v>2294</v>
      </c>
      <c r="G171" s="12" t="s">
        <v>57</v>
      </c>
      <c r="H171" s="12" t="str">
        <f aca="false">INDEX(Customers!$I$2:$I$901,MATCH(B171,Customers!$A$2:$A$901,0))</f>
        <v>Regular</v>
      </c>
      <c r="I171" s="12" t="str">
        <f aca="false">INDEX(Customers!$G$2:$G$901,MATCH(B171,Customers!$A$2:$A$901,0))</f>
        <v>East</v>
      </c>
      <c r="J171" s="12" t="str">
        <f aca="false">INDEX(Stores!$D$2:$D$18,MATCH(C171,Stores!$A$2:$A$18,0))</f>
        <v>Online</v>
      </c>
      <c r="K171" s="16" t="n">
        <f aca="false">SUMIF(OrderItems!$B$2:$B$6683,A171,OrderItems!$J$2:$J$6683)</f>
        <v>5318</v>
      </c>
      <c r="L171" s="16" t="n">
        <f aca="false">SUMIF(OrderItems!$B$2:$B$6683,A171,OrderItems!$K$2:$K$6683)</f>
        <v>3725.23</v>
      </c>
      <c r="M171" s="16" t="n">
        <f aca="false">K171-L171</f>
        <v>1592.77</v>
      </c>
      <c r="N171" s="12" t="n">
        <f aca="false">COUNTIF(OrderItems!$B$2:$B$6683,A171)</f>
        <v>2</v>
      </c>
    </row>
    <row r="172" customFormat="false" ht="15" hidden="false" customHeight="false" outlineLevel="0" collapsed="false">
      <c r="A172" s="12" t="n">
        <v>171</v>
      </c>
      <c r="B172" s="12" t="n">
        <v>53</v>
      </c>
      <c r="C172" s="12" t="n">
        <v>8</v>
      </c>
      <c r="D172" s="18" t="n">
        <v>45930</v>
      </c>
      <c r="E172" s="12" t="s">
        <v>49</v>
      </c>
      <c r="F172" s="12" t="s">
        <v>2294</v>
      </c>
      <c r="G172" s="12" t="s">
        <v>55</v>
      </c>
      <c r="H172" s="12" t="str">
        <f aca="false">INDEX(Customers!$I$2:$I$901,MATCH(B172,Customers!$A$2:$A$901,0))</f>
        <v>Regular</v>
      </c>
      <c r="I172" s="12" t="str">
        <f aca="false">INDEX(Customers!$G$2:$G$901,MATCH(B172,Customers!$A$2:$A$901,0))</f>
        <v>East</v>
      </c>
      <c r="J172" s="12" t="str">
        <f aca="false">INDEX(Stores!$D$2:$D$18,MATCH(C172,Stores!$A$2:$A$18,0))</f>
        <v>South</v>
      </c>
      <c r="K172" s="16" t="n">
        <f aca="false">SUMIF(OrderItems!$B$2:$B$6683,A172,OrderItems!$J$2:$J$6683)</f>
        <v>1769</v>
      </c>
      <c r="L172" s="16" t="n">
        <f aca="false">SUMIF(OrderItems!$B$2:$B$6683,A172,OrderItems!$K$2:$K$6683)</f>
        <v>1112.03</v>
      </c>
      <c r="M172" s="16" t="n">
        <f aca="false">K172-L172</f>
        <v>656.97</v>
      </c>
      <c r="N172" s="12" t="n">
        <f aca="false">COUNTIF(OrderItems!$B$2:$B$6683,A172)</f>
        <v>1</v>
      </c>
    </row>
    <row r="173" customFormat="false" ht="15" hidden="false" customHeight="false" outlineLevel="0" collapsed="false">
      <c r="A173" s="12" t="n">
        <v>172</v>
      </c>
      <c r="B173" s="12" t="n">
        <v>53</v>
      </c>
      <c r="C173" s="12" t="n">
        <v>17</v>
      </c>
      <c r="D173" s="18" t="n">
        <v>45934</v>
      </c>
      <c r="E173" s="12" t="s">
        <v>44</v>
      </c>
      <c r="F173" s="12" t="s">
        <v>2292</v>
      </c>
      <c r="G173" s="12" t="s">
        <v>55</v>
      </c>
      <c r="H173" s="12" t="str">
        <f aca="false">INDEX(Customers!$I$2:$I$901,MATCH(B173,Customers!$A$2:$A$901,0))</f>
        <v>Regular</v>
      </c>
      <c r="I173" s="12" t="str">
        <f aca="false">INDEX(Customers!$G$2:$G$901,MATCH(B173,Customers!$A$2:$A$901,0))</f>
        <v>East</v>
      </c>
      <c r="J173" s="12" t="str">
        <f aca="false">INDEX(Stores!$D$2:$D$18,MATCH(C173,Stores!$A$2:$A$18,0))</f>
        <v>Online</v>
      </c>
      <c r="K173" s="16" t="n">
        <f aca="false">SUMIF(OrderItems!$B$2:$B$6683,A173,OrderItems!$J$2:$J$6683)</f>
        <v>2998.2</v>
      </c>
      <c r="L173" s="16" t="n">
        <f aca="false">SUMIF(OrderItems!$B$2:$B$6683,A173,OrderItems!$K$2:$K$6683)</f>
        <v>2050.53</v>
      </c>
      <c r="M173" s="16" t="n">
        <f aca="false">K173-L173</f>
        <v>947.67</v>
      </c>
      <c r="N173" s="12" t="n">
        <f aca="false">COUNTIF(OrderItems!$B$2:$B$6683,A173)</f>
        <v>2</v>
      </c>
    </row>
    <row r="174" customFormat="false" ht="15" hidden="false" customHeight="false" outlineLevel="0" collapsed="false">
      <c r="A174" s="12" t="n">
        <v>173</v>
      </c>
      <c r="B174" s="12" t="n">
        <v>53</v>
      </c>
      <c r="C174" s="12" t="n">
        <v>17</v>
      </c>
      <c r="D174" s="18" t="n">
        <v>45950</v>
      </c>
      <c r="E174" s="12" t="s">
        <v>44</v>
      </c>
      <c r="F174" s="12" t="s">
        <v>2293</v>
      </c>
      <c r="G174" s="12" t="s">
        <v>55</v>
      </c>
      <c r="H174" s="12" t="str">
        <f aca="false">INDEX(Customers!$I$2:$I$901,MATCH(B174,Customers!$A$2:$A$901,0))</f>
        <v>Regular</v>
      </c>
      <c r="I174" s="12" t="str">
        <f aca="false">INDEX(Customers!$G$2:$G$901,MATCH(B174,Customers!$A$2:$A$901,0))</f>
        <v>East</v>
      </c>
      <c r="J174" s="12" t="str">
        <f aca="false">INDEX(Stores!$D$2:$D$18,MATCH(C174,Stores!$A$2:$A$18,0))</f>
        <v>Online</v>
      </c>
      <c r="K174" s="16" t="n">
        <f aca="false">SUMIF(OrderItems!$B$2:$B$6683,A174,OrderItems!$J$2:$J$6683)</f>
        <v>5057</v>
      </c>
      <c r="L174" s="16" t="n">
        <f aca="false">SUMIF(OrderItems!$B$2:$B$6683,A174,OrderItems!$K$2:$K$6683)</f>
        <v>3095.61</v>
      </c>
      <c r="M174" s="16" t="n">
        <f aca="false">K174-L174</f>
        <v>1961.39</v>
      </c>
      <c r="N174" s="12" t="n">
        <f aca="false">COUNTIF(OrderItems!$B$2:$B$6683,A174)</f>
        <v>2</v>
      </c>
    </row>
    <row r="175" customFormat="false" ht="15" hidden="false" customHeight="false" outlineLevel="0" collapsed="false">
      <c r="A175" s="12" t="n">
        <v>174</v>
      </c>
      <c r="B175" s="12" t="n">
        <v>53</v>
      </c>
      <c r="C175" s="12" t="n">
        <v>15</v>
      </c>
      <c r="D175" s="18" t="n">
        <v>45953</v>
      </c>
      <c r="E175" s="12" t="s">
        <v>49</v>
      </c>
      <c r="F175" s="12" t="s">
        <v>2295</v>
      </c>
      <c r="G175" s="12" t="s">
        <v>56</v>
      </c>
      <c r="H175" s="12" t="str">
        <f aca="false">INDEX(Customers!$I$2:$I$901,MATCH(B175,Customers!$A$2:$A$901,0))</f>
        <v>Regular</v>
      </c>
      <c r="I175" s="12" t="str">
        <f aca="false">INDEX(Customers!$G$2:$G$901,MATCH(B175,Customers!$A$2:$A$901,0))</f>
        <v>East</v>
      </c>
      <c r="J175" s="12" t="str">
        <f aca="false">INDEX(Stores!$D$2:$D$18,MATCH(C175,Stores!$A$2:$A$18,0))</f>
        <v>East</v>
      </c>
      <c r="K175" s="16" t="n">
        <f aca="false">SUMIF(OrderItems!$B$2:$B$6683,A175,OrderItems!$J$2:$J$6683)</f>
        <v>5906</v>
      </c>
      <c r="L175" s="16" t="n">
        <f aca="false">SUMIF(OrderItems!$B$2:$B$6683,A175,OrderItems!$K$2:$K$6683)</f>
        <v>3783.9</v>
      </c>
      <c r="M175" s="16" t="n">
        <f aca="false">K175-L175</f>
        <v>2122.1</v>
      </c>
      <c r="N175" s="12" t="n">
        <f aca="false">COUNTIF(OrderItems!$B$2:$B$6683,A175)</f>
        <v>3</v>
      </c>
    </row>
    <row r="176" customFormat="false" ht="15" hidden="false" customHeight="false" outlineLevel="0" collapsed="false">
      <c r="A176" s="12" t="n">
        <v>175</v>
      </c>
      <c r="B176" s="12" t="n">
        <v>53</v>
      </c>
      <c r="C176" s="12" t="n">
        <v>6</v>
      </c>
      <c r="D176" s="18" t="n">
        <v>45991</v>
      </c>
      <c r="E176" s="12" t="s">
        <v>49</v>
      </c>
      <c r="F176" s="12" t="s">
        <v>2294</v>
      </c>
      <c r="G176" s="12" t="s">
        <v>55</v>
      </c>
      <c r="H176" s="12" t="str">
        <f aca="false">INDEX(Customers!$I$2:$I$901,MATCH(B176,Customers!$A$2:$A$901,0))</f>
        <v>Regular</v>
      </c>
      <c r="I176" s="12" t="str">
        <f aca="false">INDEX(Customers!$G$2:$G$901,MATCH(B176,Customers!$A$2:$A$901,0))</f>
        <v>East</v>
      </c>
      <c r="J176" s="12" t="str">
        <f aca="false">INDEX(Stores!$D$2:$D$18,MATCH(C176,Stores!$A$2:$A$18,0))</f>
        <v>South</v>
      </c>
      <c r="K176" s="16" t="n">
        <f aca="false">SUMIF(OrderItems!$B$2:$B$6683,A176,OrderItems!$J$2:$J$6683)</f>
        <v>4378</v>
      </c>
      <c r="L176" s="16" t="n">
        <f aca="false">SUMIF(OrderItems!$B$2:$B$6683,A176,OrderItems!$K$2:$K$6683)</f>
        <v>2957.71</v>
      </c>
      <c r="M176" s="16" t="n">
        <f aca="false">K176-L176</f>
        <v>1420.29</v>
      </c>
      <c r="N176" s="12" t="n">
        <f aca="false">COUNTIF(OrderItems!$B$2:$B$6683,A176)</f>
        <v>2</v>
      </c>
    </row>
    <row r="177" customFormat="false" ht="15" hidden="false" customHeight="false" outlineLevel="0" collapsed="false">
      <c r="A177" s="12" t="n">
        <v>176</v>
      </c>
      <c r="B177" s="12" t="n">
        <v>53</v>
      </c>
      <c r="C177" s="12" t="n">
        <v>6</v>
      </c>
      <c r="D177" s="18" t="n">
        <v>45997</v>
      </c>
      <c r="E177" s="12" t="s">
        <v>49</v>
      </c>
      <c r="F177" s="12" t="s">
        <v>2294</v>
      </c>
      <c r="G177" s="12" t="s">
        <v>55</v>
      </c>
      <c r="H177" s="12" t="str">
        <f aca="false">INDEX(Customers!$I$2:$I$901,MATCH(B177,Customers!$A$2:$A$901,0))</f>
        <v>Regular</v>
      </c>
      <c r="I177" s="12" t="str">
        <f aca="false">INDEX(Customers!$G$2:$G$901,MATCH(B177,Customers!$A$2:$A$901,0))</f>
        <v>East</v>
      </c>
      <c r="J177" s="12" t="str">
        <f aca="false">INDEX(Stores!$D$2:$D$18,MATCH(C177,Stores!$A$2:$A$18,0))</f>
        <v>South</v>
      </c>
      <c r="K177" s="16" t="n">
        <f aca="false">SUMIF(OrderItems!$B$2:$B$6683,A177,OrderItems!$J$2:$J$6683)</f>
        <v>3589.15</v>
      </c>
      <c r="L177" s="16" t="n">
        <f aca="false">SUMIF(OrderItems!$B$2:$B$6683,A177,OrderItems!$K$2:$K$6683)</f>
        <v>2424.82</v>
      </c>
      <c r="M177" s="16" t="n">
        <f aca="false">K177-L177</f>
        <v>1164.33</v>
      </c>
      <c r="N177" s="12" t="n">
        <f aca="false">COUNTIF(OrderItems!$B$2:$B$6683,A177)</f>
        <v>4</v>
      </c>
    </row>
    <row r="178" customFormat="false" ht="15" hidden="false" customHeight="false" outlineLevel="0" collapsed="false">
      <c r="A178" s="12" t="n">
        <v>177</v>
      </c>
      <c r="B178" s="12" t="n">
        <v>54</v>
      </c>
      <c r="C178" s="12" t="n">
        <v>17</v>
      </c>
      <c r="D178" s="18" t="n">
        <v>45632</v>
      </c>
      <c r="E178" s="12" t="s">
        <v>44</v>
      </c>
      <c r="F178" s="12" t="s">
        <v>2293</v>
      </c>
      <c r="G178" s="12" t="s">
        <v>55</v>
      </c>
      <c r="H178" s="12" t="str">
        <f aca="false">INDEX(Customers!$I$2:$I$901,MATCH(B178,Customers!$A$2:$A$901,0))</f>
        <v>New</v>
      </c>
      <c r="I178" s="12" t="str">
        <f aca="false">INDEX(Customers!$G$2:$G$901,MATCH(B178,Customers!$A$2:$A$901,0))</f>
        <v>North</v>
      </c>
      <c r="J178" s="12" t="str">
        <f aca="false">INDEX(Stores!$D$2:$D$18,MATCH(C178,Stores!$A$2:$A$18,0))</f>
        <v>Online</v>
      </c>
      <c r="K178" s="16" t="n">
        <f aca="false">SUMIF(OrderItems!$B$2:$B$6683,A178,OrderItems!$J$2:$J$6683)</f>
        <v>7647</v>
      </c>
      <c r="L178" s="16" t="n">
        <f aca="false">SUMIF(OrderItems!$B$2:$B$6683,A178,OrderItems!$K$2:$K$6683)</f>
        <v>5486.81</v>
      </c>
      <c r="M178" s="16" t="n">
        <f aca="false">K178-L178</f>
        <v>2160.19</v>
      </c>
      <c r="N178" s="12" t="n">
        <f aca="false">COUNTIF(OrderItems!$B$2:$B$6683,A178)</f>
        <v>2</v>
      </c>
    </row>
    <row r="179" customFormat="false" ht="15" hidden="false" customHeight="false" outlineLevel="0" collapsed="false">
      <c r="A179" s="12" t="n">
        <v>178</v>
      </c>
      <c r="B179" s="12" t="n">
        <v>54</v>
      </c>
      <c r="C179" s="12" t="n">
        <v>17</v>
      </c>
      <c r="D179" s="18" t="n">
        <v>45641</v>
      </c>
      <c r="E179" s="12" t="s">
        <v>44</v>
      </c>
      <c r="F179" s="12" t="s">
        <v>2296</v>
      </c>
      <c r="G179" s="12" t="s">
        <v>55</v>
      </c>
      <c r="H179" s="12" t="str">
        <f aca="false">INDEX(Customers!$I$2:$I$901,MATCH(B179,Customers!$A$2:$A$901,0))</f>
        <v>New</v>
      </c>
      <c r="I179" s="12" t="str">
        <f aca="false">INDEX(Customers!$G$2:$G$901,MATCH(B179,Customers!$A$2:$A$901,0))</f>
        <v>North</v>
      </c>
      <c r="J179" s="12" t="str">
        <f aca="false">INDEX(Stores!$D$2:$D$18,MATCH(C179,Stores!$A$2:$A$18,0))</f>
        <v>Online</v>
      </c>
      <c r="K179" s="16" t="n">
        <f aca="false">SUMIF(OrderItems!$B$2:$B$6683,A179,OrderItems!$J$2:$J$6683)</f>
        <v>4623.75</v>
      </c>
      <c r="L179" s="16" t="n">
        <f aca="false">SUMIF(OrderItems!$B$2:$B$6683,A179,OrderItems!$K$2:$K$6683)</f>
        <v>3471.96</v>
      </c>
      <c r="M179" s="16" t="n">
        <f aca="false">K179-L179</f>
        <v>1151.79</v>
      </c>
      <c r="N179" s="12" t="n">
        <f aca="false">COUNTIF(OrderItems!$B$2:$B$6683,A179)</f>
        <v>2</v>
      </c>
    </row>
    <row r="180" customFormat="false" ht="15" hidden="false" customHeight="false" outlineLevel="0" collapsed="false">
      <c r="A180" s="12" t="n">
        <v>179</v>
      </c>
      <c r="B180" s="12" t="n">
        <v>54</v>
      </c>
      <c r="C180" s="12" t="n">
        <v>7</v>
      </c>
      <c r="D180" s="18" t="n">
        <v>45685</v>
      </c>
      <c r="E180" s="12" t="s">
        <v>49</v>
      </c>
      <c r="F180" s="12" t="s">
        <v>2292</v>
      </c>
      <c r="G180" s="12" t="s">
        <v>55</v>
      </c>
      <c r="H180" s="12" t="str">
        <f aca="false">INDEX(Customers!$I$2:$I$901,MATCH(B180,Customers!$A$2:$A$901,0))</f>
        <v>New</v>
      </c>
      <c r="I180" s="12" t="str">
        <f aca="false">INDEX(Customers!$G$2:$G$901,MATCH(B180,Customers!$A$2:$A$901,0))</f>
        <v>North</v>
      </c>
      <c r="J180" s="12" t="str">
        <f aca="false">INDEX(Stores!$D$2:$D$18,MATCH(C180,Stores!$A$2:$A$18,0))</f>
        <v>South</v>
      </c>
      <c r="K180" s="16" t="n">
        <f aca="false">SUMIF(OrderItems!$B$2:$B$6683,A180,OrderItems!$J$2:$J$6683)</f>
        <v>1359</v>
      </c>
      <c r="L180" s="16" t="n">
        <f aca="false">SUMIF(OrderItems!$B$2:$B$6683,A180,OrderItems!$K$2:$K$6683)</f>
        <v>852.12</v>
      </c>
      <c r="M180" s="16" t="n">
        <f aca="false">K180-L180</f>
        <v>506.88</v>
      </c>
      <c r="N180" s="12" t="n">
        <f aca="false">COUNTIF(OrderItems!$B$2:$B$6683,A180)</f>
        <v>1</v>
      </c>
    </row>
    <row r="181" customFormat="false" ht="15" hidden="false" customHeight="false" outlineLevel="0" collapsed="false">
      <c r="A181" s="12" t="n">
        <v>180</v>
      </c>
      <c r="B181" s="12" t="n">
        <v>54</v>
      </c>
      <c r="C181" s="12" t="n">
        <v>17</v>
      </c>
      <c r="D181" s="18" t="n">
        <v>45772</v>
      </c>
      <c r="E181" s="12" t="s">
        <v>44</v>
      </c>
      <c r="F181" s="12" t="s">
        <v>2295</v>
      </c>
      <c r="G181" s="12" t="s">
        <v>57</v>
      </c>
      <c r="H181" s="12" t="str">
        <f aca="false">INDEX(Customers!$I$2:$I$901,MATCH(B181,Customers!$A$2:$A$901,0))</f>
        <v>New</v>
      </c>
      <c r="I181" s="12" t="str">
        <f aca="false">INDEX(Customers!$G$2:$G$901,MATCH(B181,Customers!$A$2:$A$901,0))</f>
        <v>North</v>
      </c>
      <c r="J181" s="12" t="str">
        <f aca="false">INDEX(Stores!$D$2:$D$18,MATCH(C181,Stores!$A$2:$A$18,0))</f>
        <v>Online</v>
      </c>
      <c r="K181" s="16" t="n">
        <f aca="false">SUMIF(OrderItems!$B$2:$B$6683,A181,OrderItems!$J$2:$J$6683)</f>
        <v>2900.7</v>
      </c>
      <c r="L181" s="16" t="n">
        <f aca="false">SUMIF(OrderItems!$B$2:$B$6683,A181,OrderItems!$K$2:$K$6683)</f>
        <v>1874.25</v>
      </c>
      <c r="M181" s="16" t="n">
        <f aca="false">K181-L181</f>
        <v>1026.45</v>
      </c>
      <c r="N181" s="12" t="n">
        <f aca="false">COUNTIF(OrderItems!$B$2:$B$6683,A181)</f>
        <v>2</v>
      </c>
    </row>
    <row r="182" customFormat="false" ht="15" hidden="false" customHeight="false" outlineLevel="0" collapsed="false">
      <c r="A182" s="12" t="n">
        <v>181</v>
      </c>
      <c r="B182" s="12" t="n">
        <v>54</v>
      </c>
      <c r="C182" s="12" t="n">
        <v>4</v>
      </c>
      <c r="D182" s="18" t="n">
        <v>45801</v>
      </c>
      <c r="E182" s="12" t="s">
        <v>49</v>
      </c>
      <c r="F182" s="12" t="s">
        <v>2294</v>
      </c>
      <c r="G182" s="12" t="s">
        <v>57</v>
      </c>
      <c r="H182" s="12" t="str">
        <f aca="false">INDEX(Customers!$I$2:$I$901,MATCH(B182,Customers!$A$2:$A$901,0))</f>
        <v>New</v>
      </c>
      <c r="I182" s="12" t="str">
        <f aca="false">INDEX(Customers!$G$2:$G$901,MATCH(B182,Customers!$A$2:$A$901,0))</f>
        <v>North</v>
      </c>
      <c r="J182" s="12" t="str">
        <f aca="false">INDEX(Stores!$D$2:$D$18,MATCH(C182,Stores!$A$2:$A$18,0))</f>
        <v>North</v>
      </c>
      <c r="K182" s="16" t="n">
        <f aca="false">SUMIF(OrderItems!$B$2:$B$6683,A182,OrderItems!$J$2:$J$6683)</f>
        <v>2329</v>
      </c>
      <c r="L182" s="16" t="n">
        <f aca="false">SUMIF(OrderItems!$B$2:$B$6683,A182,OrderItems!$K$2:$K$6683)</f>
        <v>1451.6</v>
      </c>
      <c r="M182" s="16" t="n">
        <f aca="false">K182-L182</f>
        <v>877.4</v>
      </c>
      <c r="N182" s="12" t="n">
        <f aca="false">COUNTIF(OrderItems!$B$2:$B$6683,A182)</f>
        <v>1</v>
      </c>
    </row>
    <row r="183" customFormat="false" ht="15" hidden="false" customHeight="false" outlineLevel="0" collapsed="false">
      <c r="A183" s="12" t="n">
        <v>182</v>
      </c>
      <c r="B183" s="12" t="n">
        <v>54</v>
      </c>
      <c r="C183" s="12" t="n">
        <v>17</v>
      </c>
      <c r="D183" s="18" t="n">
        <v>45871</v>
      </c>
      <c r="E183" s="12" t="s">
        <v>44</v>
      </c>
      <c r="F183" s="12" t="s">
        <v>2295</v>
      </c>
      <c r="G183" s="12" t="s">
        <v>55</v>
      </c>
      <c r="H183" s="12" t="str">
        <f aca="false">INDEX(Customers!$I$2:$I$901,MATCH(B183,Customers!$A$2:$A$901,0))</f>
        <v>New</v>
      </c>
      <c r="I183" s="12" t="str">
        <f aca="false">INDEX(Customers!$G$2:$G$901,MATCH(B183,Customers!$A$2:$A$901,0))</f>
        <v>North</v>
      </c>
      <c r="J183" s="12" t="str">
        <f aca="false">INDEX(Stores!$D$2:$D$18,MATCH(C183,Stores!$A$2:$A$18,0))</f>
        <v>Online</v>
      </c>
      <c r="K183" s="16" t="n">
        <f aca="false">SUMIF(OrderItems!$B$2:$B$6683,A183,OrderItems!$J$2:$J$6683)</f>
        <v>3299</v>
      </c>
      <c r="L183" s="16" t="n">
        <f aca="false">SUMIF(OrderItems!$B$2:$B$6683,A183,OrderItems!$K$2:$K$6683)</f>
        <v>2348.96</v>
      </c>
      <c r="M183" s="16" t="n">
        <f aca="false">K183-L183</f>
        <v>950.04</v>
      </c>
      <c r="N183" s="12" t="n">
        <f aca="false">COUNTIF(OrderItems!$B$2:$B$6683,A183)</f>
        <v>1</v>
      </c>
    </row>
    <row r="184" customFormat="false" ht="15" hidden="false" customHeight="false" outlineLevel="0" collapsed="false">
      <c r="A184" s="12" t="n">
        <v>183</v>
      </c>
      <c r="B184" s="12" t="n">
        <v>54</v>
      </c>
      <c r="C184" s="12" t="n">
        <v>17</v>
      </c>
      <c r="D184" s="18" t="n">
        <v>46018</v>
      </c>
      <c r="E184" s="12" t="s">
        <v>44</v>
      </c>
      <c r="F184" s="12" t="s">
        <v>2295</v>
      </c>
      <c r="G184" s="12" t="s">
        <v>56</v>
      </c>
      <c r="H184" s="12" t="str">
        <f aca="false">INDEX(Customers!$I$2:$I$901,MATCH(B184,Customers!$A$2:$A$901,0))</f>
        <v>New</v>
      </c>
      <c r="I184" s="12" t="str">
        <f aca="false">INDEX(Customers!$G$2:$G$901,MATCH(B184,Customers!$A$2:$A$901,0))</f>
        <v>North</v>
      </c>
      <c r="J184" s="12" t="str">
        <f aca="false">INDEX(Stores!$D$2:$D$18,MATCH(C184,Stores!$A$2:$A$18,0))</f>
        <v>Online</v>
      </c>
      <c r="K184" s="16" t="n">
        <f aca="false">SUMIF(OrderItems!$B$2:$B$6683,A184,OrderItems!$J$2:$J$6683)</f>
        <v>4438</v>
      </c>
      <c r="L184" s="16" t="n">
        <f aca="false">SUMIF(OrderItems!$B$2:$B$6683,A184,OrderItems!$K$2:$K$6683)</f>
        <v>2667.45</v>
      </c>
      <c r="M184" s="16" t="n">
        <f aca="false">K184-L184</f>
        <v>1770.55</v>
      </c>
      <c r="N184" s="12" t="n">
        <f aca="false">COUNTIF(OrderItems!$B$2:$B$6683,A184)</f>
        <v>2</v>
      </c>
    </row>
    <row r="185" customFormat="false" ht="15" hidden="false" customHeight="false" outlineLevel="0" collapsed="false">
      <c r="A185" s="12" t="n">
        <v>184</v>
      </c>
      <c r="B185" s="12" t="n">
        <v>56</v>
      </c>
      <c r="C185" s="12" t="n">
        <v>4</v>
      </c>
      <c r="D185" s="18" t="n">
        <v>45304</v>
      </c>
      <c r="E185" s="12" t="s">
        <v>49</v>
      </c>
      <c r="F185" s="12" t="s">
        <v>2295</v>
      </c>
      <c r="G185" s="12" t="s">
        <v>55</v>
      </c>
      <c r="H185" s="12" t="str">
        <f aca="false">INDEX(Customers!$I$2:$I$901,MATCH(B185,Customers!$A$2:$A$901,0))</f>
        <v>New</v>
      </c>
      <c r="I185" s="12" t="str">
        <f aca="false">INDEX(Customers!$G$2:$G$901,MATCH(B185,Customers!$A$2:$A$901,0))</f>
        <v>East</v>
      </c>
      <c r="J185" s="12" t="str">
        <f aca="false">INDEX(Stores!$D$2:$D$18,MATCH(C185,Stores!$A$2:$A$18,0))</f>
        <v>North</v>
      </c>
      <c r="K185" s="16" t="n">
        <f aca="false">SUMIF(OrderItems!$B$2:$B$6683,A185,OrderItems!$J$2:$J$6683)</f>
        <v>458.1</v>
      </c>
      <c r="L185" s="16" t="n">
        <f aca="false">SUMIF(OrderItems!$B$2:$B$6683,A185,OrderItems!$K$2:$K$6683)</f>
        <v>367.14</v>
      </c>
      <c r="M185" s="16" t="n">
        <f aca="false">K185-L185</f>
        <v>90.96</v>
      </c>
      <c r="N185" s="12" t="n">
        <f aca="false">COUNTIF(OrderItems!$B$2:$B$6683,A185)</f>
        <v>1</v>
      </c>
    </row>
    <row r="186" customFormat="false" ht="15" hidden="false" customHeight="false" outlineLevel="0" collapsed="false">
      <c r="A186" s="12" t="n">
        <v>185</v>
      </c>
      <c r="B186" s="12" t="n">
        <v>56</v>
      </c>
      <c r="C186" s="12" t="n">
        <v>17</v>
      </c>
      <c r="D186" s="18" t="n">
        <v>45329</v>
      </c>
      <c r="E186" s="12" t="s">
        <v>44</v>
      </c>
      <c r="F186" s="12" t="s">
        <v>2296</v>
      </c>
      <c r="G186" s="12" t="s">
        <v>57</v>
      </c>
      <c r="H186" s="12" t="str">
        <f aca="false">INDEX(Customers!$I$2:$I$901,MATCH(B186,Customers!$A$2:$A$901,0))</f>
        <v>New</v>
      </c>
      <c r="I186" s="12" t="str">
        <f aca="false">INDEX(Customers!$G$2:$G$901,MATCH(B186,Customers!$A$2:$A$901,0))</f>
        <v>East</v>
      </c>
      <c r="J186" s="12" t="str">
        <f aca="false">INDEX(Stores!$D$2:$D$18,MATCH(C186,Stores!$A$2:$A$18,0))</f>
        <v>Online</v>
      </c>
      <c r="K186" s="16" t="n">
        <f aca="false">SUMIF(OrderItems!$B$2:$B$6683,A186,OrderItems!$J$2:$J$6683)</f>
        <v>3939</v>
      </c>
      <c r="L186" s="16" t="n">
        <f aca="false">SUMIF(OrderItems!$B$2:$B$6683,A186,OrderItems!$K$2:$K$6683)</f>
        <v>2724.27</v>
      </c>
      <c r="M186" s="16" t="n">
        <f aca="false">K186-L186</f>
        <v>1214.73</v>
      </c>
      <c r="N186" s="12" t="n">
        <f aca="false">COUNTIF(OrderItems!$B$2:$B$6683,A186)</f>
        <v>1</v>
      </c>
    </row>
    <row r="187" customFormat="false" ht="15" hidden="false" customHeight="false" outlineLevel="0" collapsed="false">
      <c r="A187" s="12" t="n">
        <v>186</v>
      </c>
      <c r="B187" s="12" t="n">
        <v>56</v>
      </c>
      <c r="C187" s="12" t="n">
        <v>17</v>
      </c>
      <c r="D187" s="18" t="n">
        <v>45509</v>
      </c>
      <c r="E187" s="12" t="s">
        <v>44</v>
      </c>
      <c r="F187" s="12" t="s">
        <v>2292</v>
      </c>
      <c r="G187" s="12" t="s">
        <v>55</v>
      </c>
      <c r="H187" s="12" t="str">
        <f aca="false">INDEX(Customers!$I$2:$I$901,MATCH(B187,Customers!$A$2:$A$901,0))</f>
        <v>New</v>
      </c>
      <c r="I187" s="12" t="str">
        <f aca="false">INDEX(Customers!$G$2:$G$901,MATCH(B187,Customers!$A$2:$A$901,0))</f>
        <v>East</v>
      </c>
      <c r="J187" s="12" t="str">
        <f aca="false">INDEX(Stores!$D$2:$D$18,MATCH(C187,Stores!$A$2:$A$18,0))</f>
        <v>Online</v>
      </c>
      <c r="K187" s="16" t="n">
        <f aca="false">SUMIF(OrderItems!$B$2:$B$6683,A187,OrderItems!$J$2:$J$6683)</f>
        <v>1423.05</v>
      </c>
      <c r="L187" s="16" t="n">
        <f aca="false">SUMIF(OrderItems!$B$2:$B$6683,A187,OrderItems!$K$2:$K$6683)</f>
        <v>981.87</v>
      </c>
      <c r="M187" s="16" t="n">
        <f aca="false">K187-L187</f>
        <v>441.18</v>
      </c>
      <c r="N187" s="12" t="n">
        <f aca="false">COUNTIF(OrderItems!$B$2:$B$6683,A187)</f>
        <v>2</v>
      </c>
    </row>
    <row r="188" customFormat="false" ht="15" hidden="false" customHeight="false" outlineLevel="0" collapsed="false">
      <c r="A188" s="12" t="n">
        <v>187</v>
      </c>
      <c r="B188" s="12" t="n">
        <v>56</v>
      </c>
      <c r="C188" s="12" t="n">
        <v>9</v>
      </c>
      <c r="D188" s="18" t="n">
        <v>45526</v>
      </c>
      <c r="E188" s="12" t="s">
        <v>49</v>
      </c>
      <c r="F188" s="12" t="s">
        <v>2293</v>
      </c>
      <c r="G188" s="12" t="s">
        <v>55</v>
      </c>
      <c r="H188" s="12" t="str">
        <f aca="false">INDEX(Customers!$I$2:$I$901,MATCH(B188,Customers!$A$2:$A$901,0))</f>
        <v>New</v>
      </c>
      <c r="I188" s="12" t="str">
        <f aca="false">INDEX(Customers!$G$2:$G$901,MATCH(B188,Customers!$A$2:$A$901,0))</f>
        <v>East</v>
      </c>
      <c r="J188" s="12" t="str">
        <f aca="false">INDEX(Stores!$D$2:$D$18,MATCH(C188,Stores!$A$2:$A$18,0))</f>
        <v>West</v>
      </c>
      <c r="K188" s="16" t="n">
        <f aca="false">SUMIF(OrderItems!$B$2:$B$6683,A188,OrderItems!$J$2:$J$6683)</f>
        <v>1849</v>
      </c>
      <c r="L188" s="16" t="n">
        <f aca="false">SUMIF(OrderItems!$B$2:$B$6683,A188,OrderItems!$K$2:$K$6683)</f>
        <v>1207.11</v>
      </c>
      <c r="M188" s="16" t="n">
        <f aca="false">K188-L188</f>
        <v>641.89</v>
      </c>
      <c r="N188" s="12" t="n">
        <f aca="false">COUNTIF(OrderItems!$B$2:$B$6683,A188)</f>
        <v>1</v>
      </c>
    </row>
    <row r="189" customFormat="false" ht="15" hidden="false" customHeight="false" outlineLevel="0" collapsed="false">
      <c r="A189" s="12" t="n">
        <v>188</v>
      </c>
      <c r="B189" s="12" t="n">
        <v>56</v>
      </c>
      <c r="C189" s="12" t="n">
        <v>17</v>
      </c>
      <c r="D189" s="18" t="n">
        <v>45547</v>
      </c>
      <c r="E189" s="12" t="s">
        <v>44</v>
      </c>
      <c r="F189" s="12" t="s">
        <v>2293</v>
      </c>
      <c r="G189" s="12" t="s">
        <v>57</v>
      </c>
      <c r="H189" s="12" t="str">
        <f aca="false">INDEX(Customers!$I$2:$I$901,MATCH(B189,Customers!$A$2:$A$901,0))</f>
        <v>New</v>
      </c>
      <c r="I189" s="12" t="str">
        <f aca="false">INDEX(Customers!$G$2:$G$901,MATCH(B189,Customers!$A$2:$A$901,0))</f>
        <v>East</v>
      </c>
      <c r="J189" s="12" t="str">
        <f aca="false">INDEX(Stores!$D$2:$D$18,MATCH(C189,Stores!$A$2:$A$18,0))</f>
        <v>Online</v>
      </c>
      <c r="K189" s="16" t="n">
        <f aca="false">SUMIF(OrderItems!$B$2:$B$6683,A189,OrderItems!$J$2:$J$6683)</f>
        <v>3149</v>
      </c>
      <c r="L189" s="16" t="n">
        <f aca="false">SUMIF(OrderItems!$B$2:$B$6683,A189,OrderItems!$K$2:$K$6683)</f>
        <v>1867.87</v>
      </c>
      <c r="M189" s="16" t="n">
        <f aca="false">K189-L189</f>
        <v>1281.13</v>
      </c>
      <c r="N189" s="12" t="n">
        <f aca="false">COUNTIF(OrderItems!$B$2:$B$6683,A189)</f>
        <v>1</v>
      </c>
    </row>
    <row r="190" customFormat="false" ht="15" hidden="false" customHeight="false" outlineLevel="0" collapsed="false">
      <c r="A190" s="12" t="n">
        <v>189</v>
      </c>
      <c r="B190" s="12" t="n">
        <v>56</v>
      </c>
      <c r="C190" s="12" t="n">
        <v>17</v>
      </c>
      <c r="D190" s="18" t="n">
        <v>45574</v>
      </c>
      <c r="E190" s="12" t="s">
        <v>44</v>
      </c>
      <c r="F190" s="12" t="s">
        <v>2292</v>
      </c>
      <c r="G190" s="12" t="s">
        <v>57</v>
      </c>
      <c r="H190" s="12" t="str">
        <f aca="false">INDEX(Customers!$I$2:$I$901,MATCH(B190,Customers!$A$2:$A$901,0))</f>
        <v>New</v>
      </c>
      <c r="I190" s="12" t="str">
        <f aca="false">INDEX(Customers!$G$2:$G$901,MATCH(B190,Customers!$A$2:$A$901,0))</f>
        <v>East</v>
      </c>
      <c r="J190" s="12" t="str">
        <f aca="false">INDEX(Stores!$D$2:$D$18,MATCH(C190,Stores!$A$2:$A$18,0))</f>
        <v>Online</v>
      </c>
      <c r="K190" s="16" t="n">
        <f aca="false">SUMIF(OrderItems!$B$2:$B$6683,A190,OrderItems!$J$2:$J$6683)</f>
        <v>962.1</v>
      </c>
      <c r="L190" s="16" t="n">
        <f aca="false">SUMIF(OrderItems!$B$2:$B$6683,A190,OrderItems!$K$2:$K$6683)</f>
        <v>735.88</v>
      </c>
      <c r="M190" s="16" t="n">
        <f aca="false">K190-L190</f>
        <v>226.22</v>
      </c>
      <c r="N190" s="12" t="n">
        <f aca="false">COUNTIF(OrderItems!$B$2:$B$6683,A190)</f>
        <v>1</v>
      </c>
    </row>
    <row r="191" customFormat="false" ht="15" hidden="false" customHeight="false" outlineLevel="0" collapsed="false">
      <c r="A191" s="12" t="n">
        <v>190</v>
      </c>
      <c r="B191" s="12" t="n">
        <v>56</v>
      </c>
      <c r="C191" s="12" t="n">
        <v>3</v>
      </c>
      <c r="D191" s="18" t="n">
        <v>45581</v>
      </c>
      <c r="E191" s="12" t="s">
        <v>49</v>
      </c>
      <c r="F191" s="12" t="s">
        <v>2293</v>
      </c>
      <c r="G191" s="12" t="s">
        <v>55</v>
      </c>
      <c r="H191" s="12" t="str">
        <f aca="false">INDEX(Customers!$I$2:$I$901,MATCH(B191,Customers!$A$2:$A$901,0))</f>
        <v>New</v>
      </c>
      <c r="I191" s="12" t="str">
        <f aca="false">INDEX(Customers!$G$2:$G$901,MATCH(B191,Customers!$A$2:$A$901,0))</f>
        <v>East</v>
      </c>
      <c r="J191" s="12" t="str">
        <f aca="false">INDEX(Stores!$D$2:$D$18,MATCH(C191,Stores!$A$2:$A$18,0))</f>
        <v>North</v>
      </c>
      <c r="K191" s="16" t="n">
        <f aca="false">SUMIF(OrderItems!$B$2:$B$6683,A191,OrderItems!$J$2:$J$6683)</f>
        <v>1470.6</v>
      </c>
      <c r="L191" s="16" t="n">
        <f aca="false">SUMIF(OrderItems!$B$2:$B$6683,A191,OrderItems!$K$2:$K$6683)</f>
        <v>1037.28</v>
      </c>
      <c r="M191" s="16" t="n">
        <f aca="false">K191-L191</f>
        <v>433.32</v>
      </c>
      <c r="N191" s="12" t="n">
        <f aca="false">COUNTIF(OrderItems!$B$2:$B$6683,A191)</f>
        <v>2</v>
      </c>
    </row>
    <row r="192" customFormat="false" ht="15" hidden="false" customHeight="false" outlineLevel="0" collapsed="false">
      <c r="A192" s="12" t="n">
        <v>191</v>
      </c>
      <c r="B192" s="12" t="n">
        <v>56</v>
      </c>
      <c r="C192" s="12" t="n">
        <v>17</v>
      </c>
      <c r="D192" s="18" t="n">
        <v>45585</v>
      </c>
      <c r="E192" s="12" t="s">
        <v>44</v>
      </c>
      <c r="F192" s="12" t="s">
        <v>2293</v>
      </c>
      <c r="G192" s="12" t="s">
        <v>55</v>
      </c>
      <c r="H192" s="12" t="str">
        <f aca="false">INDEX(Customers!$I$2:$I$901,MATCH(B192,Customers!$A$2:$A$901,0))</f>
        <v>New</v>
      </c>
      <c r="I192" s="12" t="str">
        <f aca="false">INDEX(Customers!$G$2:$G$901,MATCH(B192,Customers!$A$2:$A$901,0))</f>
        <v>East</v>
      </c>
      <c r="J192" s="12" t="str">
        <f aca="false">INDEX(Stores!$D$2:$D$18,MATCH(C192,Stores!$A$2:$A$18,0))</f>
        <v>Online</v>
      </c>
      <c r="K192" s="16" t="n">
        <f aca="false">SUMIF(OrderItems!$B$2:$B$6683,A192,OrderItems!$J$2:$J$6683)</f>
        <v>7586</v>
      </c>
      <c r="L192" s="16" t="n">
        <f aca="false">SUMIF(OrderItems!$B$2:$B$6683,A192,OrderItems!$K$2:$K$6683)</f>
        <v>5157.42</v>
      </c>
      <c r="M192" s="16" t="n">
        <f aca="false">K192-L192</f>
        <v>2428.58</v>
      </c>
      <c r="N192" s="12" t="n">
        <f aca="false">COUNTIF(OrderItems!$B$2:$B$6683,A192)</f>
        <v>4</v>
      </c>
    </row>
    <row r="193" customFormat="false" ht="15" hidden="false" customHeight="false" outlineLevel="0" collapsed="false">
      <c r="A193" s="12" t="n">
        <v>192</v>
      </c>
      <c r="B193" s="12" t="n">
        <v>56</v>
      </c>
      <c r="C193" s="12" t="n">
        <v>17</v>
      </c>
      <c r="D193" s="18" t="n">
        <v>45643</v>
      </c>
      <c r="E193" s="12" t="s">
        <v>44</v>
      </c>
      <c r="F193" s="12" t="s">
        <v>2295</v>
      </c>
      <c r="G193" s="12" t="s">
        <v>55</v>
      </c>
      <c r="H193" s="12" t="str">
        <f aca="false">INDEX(Customers!$I$2:$I$901,MATCH(B193,Customers!$A$2:$A$901,0))</f>
        <v>New</v>
      </c>
      <c r="I193" s="12" t="str">
        <f aca="false">INDEX(Customers!$G$2:$G$901,MATCH(B193,Customers!$A$2:$A$901,0))</f>
        <v>East</v>
      </c>
      <c r="J193" s="12" t="str">
        <f aca="false">INDEX(Stores!$D$2:$D$18,MATCH(C193,Stores!$A$2:$A$18,0))</f>
        <v>Online</v>
      </c>
      <c r="K193" s="16" t="n">
        <f aca="false">SUMIF(OrderItems!$B$2:$B$6683,A193,OrderItems!$J$2:$J$6683)</f>
        <v>6214.35</v>
      </c>
      <c r="L193" s="16" t="n">
        <f aca="false">SUMIF(OrderItems!$B$2:$B$6683,A193,OrderItems!$K$2:$K$6683)</f>
        <v>3924.88</v>
      </c>
      <c r="M193" s="16" t="n">
        <f aca="false">K193-L193</f>
        <v>2289.47</v>
      </c>
      <c r="N193" s="12" t="n">
        <f aca="false">COUNTIF(OrderItems!$B$2:$B$6683,A193)</f>
        <v>4</v>
      </c>
    </row>
    <row r="194" customFormat="false" ht="15" hidden="false" customHeight="false" outlineLevel="0" collapsed="false">
      <c r="A194" s="12" t="n">
        <v>193</v>
      </c>
      <c r="B194" s="12" t="n">
        <v>56</v>
      </c>
      <c r="C194" s="12" t="n">
        <v>17</v>
      </c>
      <c r="D194" s="18" t="n">
        <v>45759</v>
      </c>
      <c r="E194" s="12" t="s">
        <v>44</v>
      </c>
      <c r="F194" s="12" t="s">
        <v>2295</v>
      </c>
      <c r="G194" s="12" t="s">
        <v>57</v>
      </c>
      <c r="H194" s="12" t="str">
        <f aca="false">INDEX(Customers!$I$2:$I$901,MATCH(B194,Customers!$A$2:$A$901,0))</f>
        <v>New</v>
      </c>
      <c r="I194" s="12" t="str">
        <f aca="false">INDEX(Customers!$G$2:$G$901,MATCH(B194,Customers!$A$2:$A$901,0))</f>
        <v>East</v>
      </c>
      <c r="J194" s="12" t="str">
        <f aca="false">INDEX(Stores!$D$2:$D$18,MATCH(C194,Stores!$A$2:$A$18,0))</f>
        <v>Online</v>
      </c>
      <c r="K194" s="16" t="n">
        <f aca="false">SUMIF(OrderItems!$B$2:$B$6683,A194,OrderItems!$J$2:$J$6683)</f>
        <v>5518.1</v>
      </c>
      <c r="L194" s="16" t="n">
        <f aca="false">SUMIF(OrderItems!$B$2:$B$6683,A194,OrderItems!$K$2:$K$6683)</f>
        <v>3382.53</v>
      </c>
      <c r="M194" s="16" t="n">
        <f aca="false">K194-L194</f>
        <v>2135.57</v>
      </c>
      <c r="N194" s="12" t="n">
        <f aca="false">COUNTIF(OrderItems!$B$2:$B$6683,A194)</f>
        <v>3</v>
      </c>
    </row>
    <row r="195" customFormat="false" ht="15" hidden="false" customHeight="false" outlineLevel="0" collapsed="false">
      <c r="A195" s="12" t="n">
        <v>194</v>
      </c>
      <c r="B195" s="12" t="n">
        <v>56</v>
      </c>
      <c r="C195" s="12" t="n">
        <v>17</v>
      </c>
      <c r="D195" s="18" t="n">
        <v>45969</v>
      </c>
      <c r="E195" s="12" t="s">
        <v>44</v>
      </c>
      <c r="F195" s="12" t="s">
        <v>2295</v>
      </c>
      <c r="G195" s="12" t="s">
        <v>55</v>
      </c>
      <c r="H195" s="12" t="str">
        <f aca="false">INDEX(Customers!$I$2:$I$901,MATCH(B195,Customers!$A$2:$A$901,0))</f>
        <v>New</v>
      </c>
      <c r="I195" s="12" t="str">
        <f aca="false">INDEX(Customers!$G$2:$G$901,MATCH(B195,Customers!$A$2:$A$901,0))</f>
        <v>East</v>
      </c>
      <c r="J195" s="12" t="str">
        <f aca="false">INDEX(Stores!$D$2:$D$18,MATCH(C195,Stores!$A$2:$A$18,0))</f>
        <v>Online</v>
      </c>
      <c r="K195" s="16" t="n">
        <f aca="false">SUMIF(OrderItems!$B$2:$B$6683,A195,OrderItems!$J$2:$J$6683)</f>
        <v>7880.1</v>
      </c>
      <c r="L195" s="16" t="n">
        <f aca="false">SUMIF(OrderItems!$B$2:$B$6683,A195,OrderItems!$K$2:$K$6683)</f>
        <v>5678.6</v>
      </c>
      <c r="M195" s="16" t="n">
        <f aca="false">K195-L195</f>
        <v>2201.5</v>
      </c>
      <c r="N195" s="12" t="n">
        <f aca="false">COUNTIF(OrderItems!$B$2:$B$6683,A195)</f>
        <v>2</v>
      </c>
    </row>
    <row r="196" customFormat="false" ht="15" hidden="false" customHeight="false" outlineLevel="0" collapsed="false">
      <c r="A196" s="12" t="n">
        <v>195</v>
      </c>
      <c r="B196" s="12" t="n">
        <v>56</v>
      </c>
      <c r="C196" s="12" t="n">
        <v>11</v>
      </c>
      <c r="D196" s="18" t="n">
        <v>45986</v>
      </c>
      <c r="E196" s="12" t="s">
        <v>49</v>
      </c>
      <c r="F196" s="12" t="s">
        <v>2295</v>
      </c>
      <c r="G196" s="12" t="s">
        <v>55</v>
      </c>
      <c r="H196" s="12" t="str">
        <f aca="false">INDEX(Customers!$I$2:$I$901,MATCH(B196,Customers!$A$2:$A$901,0))</f>
        <v>New</v>
      </c>
      <c r="I196" s="12" t="str">
        <f aca="false">INDEX(Customers!$G$2:$G$901,MATCH(B196,Customers!$A$2:$A$901,0))</f>
        <v>East</v>
      </c>
      <c r="J196" s="12" t="str">
        <f aca="false">INDEX(Stores!$D$2:$D$18,MATCH(C196,Stores!$A$2:$A$18,0))</f>
        <v>West</v>
      </c>
      <c r="K196" s="16" t="n">
        <f aca="false">SUMIF(OrderItems!$B$2:$B$6683,A196,OrderItems!$J$2:$J$6683)</f>
        <v>1176.1</v>
      </c>
      <c r="L196" s="16" t="n">
        <f aca="false">SUMIF(OrderItems!$B$2:$B$6683,A196,OrderItems!$K$2:$K$6683)</f>
        <v>692.12</v>
      </c>
      <c r="M196" s="16" t="n">
        <f aca="false">K196-L196</f>
        <v>483.98</v>
      </c>
      <c r="N196" s="12" t="n">
        <f aca="false">COUNTIF(OrderItems!$B$2:$B$6683,A196)</f>
        <v>1</v>
      </c>
    </row>
    <row r="197" customFormat="false" ht="15" hidden="false" customHeight="false" outlineLevel="0" collapsed="false">
      <c r="A197" s="12" t="n">
        <v>196</v>
      </c>
      <c r="B197" s="12" t="n">
        <v>56</v>
      </c>
      <c r="C197" s="12" t="n">
        <v>17</v>
      </c>
      <c r="D197" s="18" t="n">
        <v>45987</v>
      </c>
      <c r="E197" s="12" t="s">
        <v>44</v>
      </c>
      <c r="F197" s="12" t="s">
        <v>2292</v>
      </c>
      <c r="G197" s="12" t="s">
        <v>55</v>
      </c>
      <c r="H197" s="12" t="str">
        <f aca="false">INDEX(Customers!$I$2:$I$901,MATCH(B197,Customers!$A$2:$A$901,0))</f>
        <v>New</v>
      </c>
      <c r="I197" s="12" t="str">
        <f aca="false">INDEX(Customers!$G$2:$G$901,MATCH(B197,Customers!$A$2:$A$901,0))</f>
        <v>East</v>
      </c>
      <c r="J197" s="12" t="str">
        <f aca="false">INDEX(Stores!$D$2:$D$18,MATCH(C197,Stores!$A$2:$A$18,0))</f>
        <v>Online</v>
      </c>
      <c r="K197" s="16" t="n">
        <f aca="false">SUMIF(OrderItems!$B$2:$B$6683,A197,OrderItems!$J$2:$J$6683)</f>
        <v>8043.95</v>
      </c>
      <c r="L197" s="16" t="n">
        <f aca="false">SUMIF(OrderItems!$B$2:$B$6683,A197,OrderItems!$K$2:$K$6683)</f>
        <v>5623.28</v>
      </c>
      <c r="M197" s="16" t="n">
        <f aca="false">K197-L197</f>
        <v>2420.67</v>
      </c>
      <c r="N197" s="12" t="n">
        <f aca="false">COUNTIF(OrderItems!$B$2:$B$6683,A197)</f>
        <v>3</v>
      </c>
    </row>
    <row r="198" customFormat="false" ht="15" hidden="false" customHeight="false" outlineLevel="0" collapsed="false">
      <c r="A198" s="12" t="n">
        <v>197</v>
      </c>
      <c r="B198" s="12" t="n">
        <v>56</v>
      </c>
      <c r="C198" s="12" t="n">
        <v>17</v>
      </c>
      <c r="D198" s="18" t="n">
        <v>46004</v>
      </c>
      <c r="E198" s="12" t="s">
        <v>44</v>
      </c>
      <c r="F198" s="12" t="s">
        <v>2296</v>
      </c>
      <c r="G198" s="12" t="s">
        <v>56</v>
      </c>
      <c r="H198" s="12" t="str">
        <f aca="false">INDEX(Customers!$I$2:$I$901,MATCH(B198,Customers!$A$2:$A$901,0))</f>
        <v>New</v>
      </c>
      <c r="I198" s="12" t="str">
        <f aca="false">INDEX(Customers!$G$2:$G$901,MATCH(B198,Customers!$A$2:$A$901,0))</f>
        <v>East</v>
      </c>
      <c r="J198" s="12" t="str">
        <f aca="false">INDEX(Stores!$D$2:$D$18,MATCH(C198,Stores!$A$2:$A$18,0))</f>
        <v>Online</v>
      </c>
      <c r="K198" s="16" t="n">
        <f aca="false">SUMIF(OrderItems!$B$2:$B$6683,A198,OrderItems!$J$2:$J$6683)</f>
        <v>3607</v>
      </c>
      <c r="L198" s="16" t="n">
        <f aca="false">SUMIF(OrderItems!$B$2:$B$6683,A198,OrderItems!$K$2:$K$6683)</f>
        <v>2277.98</v>
      </c>
      <c r="M198" s="16" t="n">
        <f aca="false">K198-L198</f>
        <v>1329.02</v>
      </c>
      <c r="N198" s="12" t="n">
        <f aca="false">COUNTIF(OrderItems!$B$2:$B$6683,A198)</f>
        <v>3</v>
      </c>
    </row>
    <row r="199" customFormat="false" ht="15" hidden="false" customHeight="false" outlineLevel="0" collapsed="false">
      <c r="A199" s="12" t="n">
        <v>198</v>
      </c>
      <c r="B199" s="12" t="n">
        <v>57</v>
      </c>
      <c r="C199" s="12" t="n">
        <v>17</v>
      </c>
      <c r="D199" s="18" t="n">
        <v>45427</v>
      </c>
      <c r="E199" s="12" t="s">
        <v>44</v>
      </c>
      <c r="F199" s="12" t="s">
        <v>2296</v>
      </c>
      <c r="G199" s="12" t="s">
        <v>55</v>
      </c>
      <c r="H199" s="12" t="str">
        <f aca="false">INDEX(Customers!$I$2:$I$901,MATCH(B199,Customers!$A$2:$A$901,0))</f>
        <v>Regular</v>
      </c>
      <c r="I199" s="12" t="str">
        <f aca="false">INDEX(Customers!$G$2:$G$901,MATCH(B199,Customers!$A$2:$A$901,0))</f>
        <v>North</v>
      </c>
      <c r="J199" s="12" t="str">
        <f aca="false">INDEX(Stores!$D$2:$D$18,MATCH(C199,Stores!$A$2:$A$18,0))</f>
        <v>Online</v>
      </c>
      <c r="K199" s="16" t="n">
        <f aca="false">SUMIF(OrderItems!$B$2:$B$6683,A199,OrderItems!$J$2:$J$6683)</f>
        <v>9357.55</v>
      </c>
      <c r="L199" s="16" t="n">
        <f aca="false">SUMIF(OrderItems!$B$2:$B$6683,A199,OrderItems!$K$2:$K$6683)</f>
        <v>6035.49</v>
      </c>
      <c r="M199" s="16" t="n">
        <f aca="false">K199-L199</f>
        <v>3322.06</v>
      </c>
      <c r="N199" s="12" t="n">
        <f aca="false">COUNTIF(OrderItems!$B$2:$B$6683,A199)</f>
        <v>4</v>
      </c>
    </row>
    <row r="200" customFormat="false" ht="15" hidden="false" customHeight="false" outlineLevel="0" collapsed="false">
      <c r="A200" s="12" t="n">
        <v>199</v>
      </c>
      <c r="B200" s="12" t="n">
        <v>57</v>
      </c>
      <c r="C200" s="12" t="n">
        <v>17</v>
      </c>
      <c r="D200" s="18" t="n">
        <v>45441</v>
      </c>
      <c r="E200" s="12" t="s">
        <v>44</v>
      </c>
      <c r="F200" s="12" t="s">
        <v>2296</v>
      </c>
      <c r="G200" s="12" t="s">
        <v>55</v>
      </c>
      <c r="H200" s="12" t="str">
        <f aca="false">INDEX(Customers!$I$2:$I$901,MATCH(B200,Customers!$A$2:$A$901,0))</f>
        <v>Regular</v>
      </c>
      <c r="I200" s="12" t="str">
        <f aca="false">INDEX(Customers!$G$2:$G$901,MATCH(B200,Customers!$A$2:$A$901,0))</f>
        <v>North</v>
      </c>
      <c r="J200" s="12" t="str">
        <f aca="false">INDEX(Stores!$D$2:$D$18,MATCH(C200,Stores!$A$2:$A$18,0))</f>
        <v>Online</v>
      </c>
      <c r="K200" s="16" t="n">
        <f aca="false">SUMIF(OrderItems!$B$2:$B$6683,A200,OrderItems!$J$2:$J$6683)</f>
        <v>996.55</v>
      </c>
      <c r="L200" s="16" t="n">
        <f aca="false">SUMIF(OrderItems!$B$2:$B$6683,A200,OrderItems!$K$2:$K$6683)</f>
        <v>645.2</v>
      </c>
      <c r="M200" s="16" t="n">
        <f aca="false">K200-L200</f>
        <v>351.35</v>
      </c>
      <c r="N200" s="12" t="n">
        <f aca="false">COUNTIF(OrderItems!$B$2:$B$6683,A200)</f>
        <v>1</v>
      </c>
    </row>
    <row r="201" customFormat="false" ht="15" hidden="false" customHeight="false" outlineLevel="0" collapsed="false">
      <c r="A201" s="12" t="n">
        <v>200</v>
      </c>
      <c r="B201" s="12" t="n">
        <v>57</v>
      </c>
      <c r="C201" s="12" t="n">
        <v>3</v>
      </c>
      <c r="D201" s="18" t="n">
        <v>45552</v>
      </c>
      <c r="E201" s="12" t="s">
        <v>49</v>
      </c>
      <c r="F201" s="12" t="s">
        <v>2292</v>
      </c>
      <c r="G201" s="12" t="s">
        <v>55</v>
      </c>
      <c r="H201" s="12" t="str">
        <f aca="false">INDEX(Customers!$I$2:$I$901,MATCH(B201,Customers!$A$2:$A$901,0))</f>
        <v>Regular</v>
      </c>
      <c r="I201" s="12" t="str">
        <f aca="false">INDEX(Customers!$G$2:$G$901,MATCH(B201,Customers!$A$2:$A$901,0))</f>
        <v>North</v>
      </c>
      <c r="J201" s="12" t="str">
        <f aca="false">INDEX(Stores!$D$2:$D$18,MATCH(C201,Stores!$A$2:$A$18,0))</f>
        <v>North</v>
      </c>
      <c r="K201" s="16" t="n">
        <f aca="false">SUMIF(OrderItems!$B$2:$B$6683,A201,OrderItems!$J$2:$J$6683)</f>
        <v>2311.2</v>
      </c>
      <c r="L201" s="16" t="n">
        <f aca="false">SUMIF(OrderItems!$B$2:$B$6683,A201,OrderItems!$K$2:$K$6683)</f>
        <v>2048.76</v>
      </c>
      <c r="M201" s="16" t="n">
        <f aca="false">K201-L201</f>
        <v>262.44</v>
      </c>
      <c r="N201" s="12" t="n">
        <f aca="false">COUNTIF(OrderItems!$B$2:$B$6683,A201)</f>
        <v>1</v>
      </c>
    </row>
    <row r="202" customFormat="false" ht="15" hidden="false" customHeight="false" outlineLevel="0" collapsed="false">
      <c r="A202" s="12" t="n">
        <v>201</v>
      </c>
      <c r="B202" s="12" t="n">
        <v>58</v>
      </c>
      <c r="C202" s="12" t="n">
        <v>17</v>
      </c>
      <c r="D202" s="18" t="n">
        <v>45542</v>
      </c>
      <c r="E202" s="12" t="s">
        <v>44</v>
      </c>
      <c r="F202" s="12" t="s">
        <v>2293</v>
      </c>
      <c r="G202" s="12" t="s">
        <v>55</v>
      </c>
      <c r="H202" s="12" t="str">
        <f aca="false">INDEX(Customers!$I$2:$I$901,MATCH(B202,Customers!$A$2:$A$901,0))</f>
        <v>Regular</v>
      </c>
      <c r="I202" s="12" t="str">
        <f aca="false">INDEX(Customers!$G$2:$G$901,MATCH(B202,Customers!$A$2:$A$901,0))</f>
        <v>East</v>
      </c>
      <c r="J202" s="12" t="str">
        <f aca="false">INDEX(Stores!$D$2:$D$18,MATCH(C202,Stores!$A$2:$A$18,0))</f>
        <v>Online</v>
      </c>
      <c r="K202" s="16" t="n">
        <f aca="false">SUMIF(OrderItems!$B$2:$B$6683,A202,OrderItems!$J$2:$J$6683)</f>
        <v>3037</v>
      </c>
      <c r="L202" s="16" t="n">
        <f aca="false">SUMIF(OrderItems!$B$2:$B$6683,A202,OrderItems!$K$2:$K$6683)</f>
        <v>2051.94</v>
      </c>
      <c r="M202" s="16" t="n">
        <f aca="false">K202-L202</f>
        <v>985.06</v>
      </c>
      <c r="N202" s="12" t="n">
        <f aca="false">COUNTIF(OrderItems!$B$2:$B$6683,A202)</f>
        <v>3</v>
      </c>
    </row>
    <row r="203" customFormat="false" ht="15" hidden="false" customHeight="false" outlineLevel="0" collapsed="false">
      <c r="A203" s="12" t="n">
        <v>202</v>
      </c>
      <c r="B203" s="12" t="n">
        <v>58</v>
      </c>
      <c r="C203" s="12" t="n">
        <v>17</v>
      </c>
      <c r="D203" s="18" t="n">
        <v>45633</v>
      </c>
      <c r="E203" s="12" t="s">
        <v>44</v>
      </c>
      <c r="F203" s="12" t="s">
        <v>2293</v>
      </c>
      <c r="G203" s="12" t="s">
        <v>55</v>
      </c>
      <c r="H203" s="12" t="str">
        <f aca="false">INDEX(Customers!$I$2:$I$901,MATCH(B203,Customers!$A$2:$A$901,0))</f>
        <v>Regular</v>
      </c>
      <c r="I203" s="12" t="str">
        <f aca="false">INDEX(Customers!$G$2:$G$901,MATCH(B203,Customers!$A$2:$A$901,0))</f>
        <v>East</v>
      </c>
      <c r="J203" s="12" t="str">
        <f aca="false">INDEX(Stores!$D$2:$D$18,MATCH(C203,Stores!$A$2:$A$18,0))</f>
        <v>Online</v>
      </c>
      <c r="K203" s="16" t="n">
        <f aca="false">SUMIF(OrderItems!$B$2:$B$6683,A203,OrderItems!$J$2:$J$6683)</f>
        <v>309</v>
      </c>
      <c r="L203" s="16" t="n">
        <f aca="false">SUMIF(OrderItems!$B$2:$B$6683,A203,OrderItems!$K$2:$K$6683)</f>
        <v>225.4</v>
      </c>
      <c r="M203" s="16" t="n">
        <f aca="false">K203-L203</f>
        <v>83.6</v>
      </c>
      <c r="N203" s="12" t="n">
        <f aca="false">COUNTIF(OrderItems!$B$2:$B$6683,A203)</f>
        <v>1</v>
      </c>
    </row>
    <row r="204" customFormat="false" ht="15" hidden="false" customHeight="false" outlineLevel="0" collapsed="false">
      <c r="A204" s="12" t="n">
        <v>203</v>
      </c>
      <c r="B204" s="12" t="n">
        <v>58</v>
      </c>
      <c r="C204" s="12" t="n">
        <v>17</v>
      </c>
      <c r="D204" s="18" t="n">
        <v>45697</v>
      </c>
      <c r="E204" s="12" t="s">
        <v>44</v>
      </c>
      <c r="F204" s="12" t="s">
        <v>2293</v>
      </c>
      <c r="G204" s="12" t="s">
        <v>56</v>
      </c>
      <c r="H204" s="12" t="str">
        <f aca="false">INDEX(Customers!$I$2:$I$901,MATCH(B204,Customers!$A$2:$A$901,0))</f>
        <v>Regular</v>
      </c>
      <c r="I204" s="12" t="str">
        <f aca="false">INDEX(Customers!$G$2:$G$901,MATCH(B204,Customers!$A$2:$A$901,0))</f>
        <v>East</v>
      </c>
      <c r="J204" s="12" t="str">
        <f aca="false">INDEX(Stores!$D$2:$D$18,MATCH(C204,Stores!$A$2:$A$18,0))</f>
        <v>Online</v>
      </c>
      <c r="K204" s="16" t="n">
        <f aca="false">SUMIF(OrderItems!$B$2:$B$6683,A204,OrderItems!$J$2:$J$6683)</f>
        <v>3797</v>
      </c>
      <c r="L204" s="16" t="n">
        <f aca="false">SUMIF(OrderItems!$B$2:$B$6683,A204,OrderItems!$K$2:$K$6683)</f>
        <v>2234.04</v>
      </c>
      <c r="M204" s="16" t="n">
        <f aca="false">K204-L204</f>
        <v>1562.96</v>
      </c>
      <c r="N204" s="12" t="n">
        <f aca="false">COUNTIF(OrderItems!$B$2:$B$6683,A204)</f>
        <v>2</v>
      </c>
    </row>
    <row r="205" customFormat="false" ht="15" hidden="false" customHeight="false" outlineLevel="0" collapsed="false">
      <c r="A205" s="12" t="n">
        <v>204</v>
      </c>
      <c r="B205" s="12" t="n">
        <v>59</v>
      </c>
      <c r="C205" s="12" t="n">
        <v>17</v>
      </c>
      <c r="D205" s="18" t="n">
        <v>45442</v>
      </c>
      <c r="E205" s="12" t="s">
        <v>44</v>
      </c>
      <c r="F205" s="12" t="s">
        <v>2295</v>
      </c>
      <c r="G205" s="12" t="s">
        <v>55</v>
      </c>
      <c r="H205" s="12" t="str">
        <f aca="false">INDEX(Customers!$I$2:$I$901,MATCH(B205,Customers!$A$2:$A$901,0))</f>
        <v>Regular</v>
      </c>
      <c r="I205" s="12" t="str">
        <f aca="false">INDEX(Customers!$G$2:$G$901,MATCH(B205,Customers!$A$2:$A$901,0))</f>
        <v>East</v>
      </c>
      <c r="J205" s="12" t="str">
        <f aca="false">INDEX(Stores!$D$2:$D$18,MATCH(C205,Stores!$A$2:$A$18,0))</f>
        <v>Online</v>
      </c>
      <c r="K205" s="16" t="n">
        <f aca="false">SUMIF(OrderItems!$B$2:$B$6683,A205,OrderItems!$J$2:$J$6683)</f>
        <v>3366</v>
      </c>
      <c r="L205" s="16" t="n">
        <f aca="false">SUMIF(OrderItems!$B$2:$B$6683,A205,OrderItems!$K$2:$K$6683)</f>
        <v>2228.91</v>
      </c>
      <c r="M205" s="16" t="n">
        <f aca="false">K205-L205</f>
        <v>1137.09</v>
      </c>
      <c r="N205" s="12" t="n">
        <f aca="false">COUNTIF(OrderItems!$B$2:$B$6683,A205)</f>
        <v>3</v>
      </c>
    </row>
    <row r="206" customFormat="false" ht="15" hidden="false" customHeight="false" outlineLevel="0" collapsed="false">
      <c r="A206" s="12" t="n">
        <v>205</v>
      </c>
      <c r="B206" s="12" t="n">
        <v>59</v>
      </c>
      <c r="C206" s="12" t="n">
        <v>17</v>
      </c>
      <c r="D206" s="18" t="n">
        <v>45750</v>
      </c>
      <c r="E206" s="12" t="s">
        <v>44</v>
      </c>
      <c r="F206" s="12" t="s">
        <v>2294</v>
      </c>
      <c r="G206" s="12" t="s">
        <v>55</v>
      </c>
      <c r="H206" s="12" t="str">
        <f aca="false">INDEX(Customers!$I$2:$I$901,MATCH(B206,Customers!$A$2:$A$901,0))</f>
        <v>Regular</v>
      </c>
      <c r="I206" s="12" t="str">
        <f aca="false">INDEX(Customers!$G$2:$G$901,MATCH(B206,Customers!$A$2:$A$901,0))</f>
        <v>East</v>
      </c>
      <c r="J206" s="12" t="str">
        <f aca="false">INDEX(Stores!$D$2:$D$18,MATCH(C206,Stores!$A$2:$A$18,0))</f>
        <v>Online</v>
      </c>
      <c r="K206" s="16" t="n">
        <f aca="false">SUMIF(OrderItems!$B$2:$B$6683,A206,OrderItems!$J$2:$J$6683)</f>
        <v>3659</v>
      </c>
      <c r="L206" s="16" t="n">
        <f aca="false">SUMIF(OrderItems!$B$2:$B$6683,A206,OrderItems!$K$2:$K$6683)</f>
        <v>2545.94</v>
      </c>
      <c r="M206" s="16" t="n">
        <f aca="false">K206-L206</f>
        <v>1113.06</v>
      </c>
      <c r="N206" s="12" t="n">
        <f aca="false">COUNTIF(OrderItems!$B$2:$B$6683,A206)</f>
        <v>1</v>
      </c>
    </row>
    <row r="207" customFormat="false" ht="15" hidden="false" customHeight="false" outlineLevel="0" collapsed="false">
      <c r="A207" s="12" t="n">
        <v>206</v>
      </c>
      <c r="B207" s="12" t="n">
        <v>60</v>
      </c>
      <c r="C207" s="12" t="n">
        <v>17</v>
      </c>
      <c r="D207" s="18" t="n">
        <v>45941</v>
      </c>
      <c r="E207" s="12" t="s">
        <v>44</v>
      </c>
      <c r="F207" s="12" t="s">
        <v>2293</v>
      </c>
      <c r="G207" s="12" t="s">
        <v>56</v>
      </c>
      <c r="H207" s="12" t="str">
        <f aca="false">INDEX(Customers!$I$2:$I$901,MATCH(B207,Customers!$A$2:$A$901,0))</f>
        <v>Regular</v>
      </c>
      <c r="I207" s="12" t="str">
        <f aca="false">INDEX(Customers!$G$2:$G$901,MATCH(B207,Customers!$A$2:$A$901,0))</f>
        <v>North</v>
      </c>
      <c r="J207" s="12" t="str">
        <f aca="false">INDEX(Stores!$D$2:$D$18,MATCH(C207,Stores!$A$2:$A$18,0))</f>
        <v>Online</v>
      </c>
      <c r="K207" s="16" t="n">
        <f aca="false">SUMIF(OrderItems!$B$2:$B$6683,A207,OrderItems!$J$2:$J$6683)</f>
        <v>4998</v>
      </c>
      <c r="L207" s="16" t="n">
        <f aca="false">SUMIF(OrderItems!$B$2:$B$6683,A207,OrderItems!$K$2:$K$6683)</f>
        <v>3300.39</v>
      </c>
      <c r="M207" s="16" t="n">
        <f aca="false">K207-L207</f>
        <v>1697.61</v>
      </c>
      <c r="N207" s="12" t="n">
        <f aca="false">COUNTIF(OrderItems!$B$2:$B$6683,A207)</f>
        <v>2</v>
      </c>
    </row>
    <row r="208" customFormat="false" ht="15" hidden="false" customHeight="false" outlineLevel="0" collapsed="false">
      <c r="A208" s="12" t="n">
        <v>207</v>
      </c>
      <c r="B208" s="12" t="n">
        <v>61</v>
      </c>
      <c r="C208" s="12" t="n">
        <v>17</v>
      </c>
      <c r="D208" s="18" t="n">
        <v>45862</v>
      </c>
      <c r="E208" s="12" t="s">
        <v>44</v>
      </c>
      <c r="F208" s="12" t="s">
        <v>2296</v>
      </c>
      <c r="G208" s="12" t="s">
        <v>56</v>
      </c>
      <c r="H208" s="12" t="str">
        <f aca="false">INDEX(Customers!$I$2:$I$901,MATCH(B208,Customers!$A$2:$A$901,0))</f>
        <v>New</v>
      </c>
      <c r="I208" s="12" t="str">
        <f aca="false">INDEX(Customers!$G$2:$G$901,MATCH(B208,Customers!$A$2:$A$901,0))</f>
        <v>North</v>
      </c>
      <c r="J208" s="12" t="str">
        <f aca="false">INDEX(Stores!$D$2:$D$18,MATCH(C208,Stores!$A$2:$A$18,0))</f>
        <v>Online</v>
      </c>
      <c r="K208" s="16" t="n">
        <f aca="false">SUMIF(OrderItems!$B$2:$B$6683,A208,OrderItems!$J$2:$J$6683)</f>
        <v>1527</v>
      </c>
      <c r="L208" s="16" t="n">
        <f aca="false">SUMIF(OrderItems!$B$2:$B$6683,A208,OrderItems!$K$2:$K$6683)</f>
        <v>1101.42</v>
      </c>
      <c r="M208" s="16" t="n">
        <f aca="false">K208-L208</f>
        <v>425.58</v>
      </c>
      <c r="N208" s="12" t="n">
        <f aca="false">COUNTIF(OrderItems!$B$2:$B$6683,A208)</f>
        <v>1</v>
      </c>
    </row>
    <row r="209" customFormat="false" ht="15" hidden="false" customHeight="false" outlineLevel="0" collapsed="false">
      <c r="A209" s="12" t="n">
        <v>208</v>
      </c>
      <c r="B209" s="12" t="n">
        <v>62</v>
      </c>
      <c r="C209" s="12" t="n">
        <v>10</v>
      </c>
      <c r="D209" s="18" t="n">
        <v>45873</v>
      </c>
      <c r="E209" s="12" t="s">
        <v>49</v>
      </c>
      <c r="F209" s="12" t="s">
        <v>2292</v>
      </c>
      <c r="G209" s="12" t="s">
        <v>55</v>
      </c>
      <c r="H209" s="12" t="str">
        <f aca="false">INDEX(Customers!$I$2:$I$901,MATCH(B209,Customers!$A$2:$A$901,0))</f>
        <v>Regular</v>
      </c>
      <c r="I209" s="12" t="str">
        <f aca="false">INDEX(Customers!$G$2:$G$901,MATCH(B209,Customers!$A$2:$A$901,0))</f>
        <v>South</v>
      </c>
      <c r="J209" s="12" t="str">
        <f aca="false">INDEX(Stores!$D$2:$D$18,MATCH(C209,Stores!$A$2:$A$18,0))</f>
        <v>West</v>
      </c>
      <c r="K209" s="16" t="n">
        <f aca="false">SUMIF(OrderItems!$B$2:$B$6683,A209,OrderItems!$J$2:$J$6683)</f>
        <v>2519</v>
      </c>
      <c r="L209" s="16" t="n">
        <f aca="false">SUMIF(OrderItems!$B$2:$B$6683,A209,OrderItems!$K$2:$K$6683)</f>
        <v>1819.09</v>
      </c>
      <c r="M209" s="16" t="n">
        <f aca="false">K209-L209</f>
        <v>699.91</v>
      </c>
      <c r="N209" s="12" t="n">
        <f aca="false">COUNTIF(OrderItems!$B$2:$B$6683,A209)</f>
        <v>1</v>
      </c>
    </row>
    <row r="210" customFormat="false" ht="15" hidden="false" customHeight="false" outlineLevel="0" collapsed="false">
      <c r="A210" s="12" t="n">
        <v>209</v>
      </c>
      <c r="B210" s="12" t="n">
        <v>62</v>
      </c>
      <c r="C210" s="12" t="n">
        <v>17</v>
      </c>
      <c r="D210" s="18" t="n">
        <v>45974</v>
      </c>
      <c r="E210" s="12" t="s">
        <v>44</v>
      </c>
      <c r="F210" s="12" t="s">
        <v>2292</v>
      </c>
      <c r="G210" s="12" t="s">
        <v>55</v>
      </c>
      <c r="H210" s="12" t="str">
        <f aca="false">INDEX(Customers!$I$2:$I$901,MATCH(B210,Customers!$A$2:$A$901,0))</f>
        <v>Regular</v>
      </c>
      <c r="I210" s="12" t="str">
        <f aca="false">INDEX(Customers!$G$2:$G$901,MATCH(B210,Customers!$A$2:$A$901,0))</f>
        <v>South</v>
      </c>
      <c r="J210" s="12" t="str">
        <f aca="false">INDEX(Stores!$D$2:$D$18,MATCH(C210,Stores!$A$2:$A$18,0))</f>
        <v>Online</v>
      </c>
      <c r="K210" s="16" t="n">
        <f aca="false">SUMIF(OrderItems!$B$2:$B$6683,A210,OrderItems!$J$2:$J$6683)</f>
        <v>3689</v>
      </c>
      <c r="L210" s="16" t="n">
        <f aca="false">SUMIF(OrderItems!$B$2:$B$6683,A210,OrderItems!$K$2:$K$6683)</f>
        <v>2302.05</v>
      </c>
      <c r="M210" s="16" t="n">
        <f aca="false">K210-L210</f>
        <v>1386.95</v>
      </c>
      <c r="N210" s="12" t="n">
        <f aca="false">COUNTIF(OrderItems!$B$2:$B$6683,A210)</f>
        <v>1</v>
      </c>
    </row>
    <row r="211" customFormat="false" ht="15" hidden="false" customHeight="false" outlineLevel="0" collapsed="false">
      <c r="A211" s="12" t="n">
        <v>210</v>
      </c>
      <c r="B211" s="12" t="n">
        <v>63</v>
      </c>
      <c r="C211" s="12" t="n">
        <v>17</v>
      </c>
      <c r="D211" s="18" t="n">
        <v>45898</v>
      </c>
      <c r="E211" s="12" t="s">
        <v>44</v>
      </c>
      <c r="F211" s="12" t="s">
        <v>2292</v>
      </c>
      <c r="G211" s="12" t="s">
        <v>55</v>
      </c>
      <c r="H211" s="12" t="str">
        <f aca="false">INDEX(Customers!$I$2:$I$901,MATCH(B211,Customers!$A$2:$A$901,0))</f>
        <v>Regular</v>
      </c>
      <c r="I211" s="12" t="str">
        <f aca="false">INDEX(Customers!$G$2:$G$901,MATCH(B211,Customers!$A$2:$A$901,0))</f>
        <v>South</v>
      </c>
      <c r="J211" s="12" t="str">
        <f aca="false">INDEX(Stores!$D$2:$D$18,MATCH(C211,Stores!$A$2:$A$18,0))</f>
        <v>Online</v>
      </c>
      <c r="K211" s="16" t="n">
        <f aca="false">SUMIF(OrderItems!$B$2:$B$6683,A211,OrderItems!$J$2:$J$6683)</f>
        <v>1025.05</v>
      </c>
      <c r="L211" s="16" t="n">
        <f aca="false">SUMIF(OrderItems!$B$2:$B$6683,A211,OrderItems!$K$2:$K$6683)</f>
        <v>601.41</v>
      </c>
      <c r="M211" s="16" t="n">
        <f aca="false">K211-L211</f>
        <v>423.64</v>
      </c>
      <c r="N211" s="12" t="n">
        <f aca="false">COUNTIF(OrderItems!$B$2:$B$6683,A211)</f>
        <v>1</v>
      </c>
    </row>
    <row r="212" customFormat="false" ht="15" hidden="false" customHeight="false" outlineLevel="0" collapsed="false">
      <c r="A212" s="12" t="n">
        <v>211</v>
      </c>
      <c r="B212" s="12" t="n">
        <v>63</v>
      </c>
      <c r="C212" s="12" t="n">
        <v>17</v>
      </c>
      <c r="D212" s="18" t="n">
        <v>45943</v>
      </c>
      <c r="E212" s="12" t="s">
        <v>44</v>
      </c>
      <c r="F212" s="12" t="s">
        <v>2293</v>
      </c>
      <c r="G212" s="12" t="s">
        <v>55</v>
      </c>
      <c r="H212" s="12" t="str">
        <f aca="false">INDEX(Customers!$I$2:$I$901,MATCH(B212,Customers!$A$2:$A$901,0))</f>
        <v>Regular</v>
      </c>
      <c r="I212" s="12" t="str">
        <f aca="false">INDEX(Customers!$G$2:$G$901,MATCH(B212,Customers!$A$2:$A$901,0))</f>
        <v>South</v>
      </c>
      <c r="J212" s="12" t="str">
        <f aca="false">INDEX(Stores!$D$2:$D$18,MATCH(C212,Stores!$A$2:$A$18,0))</f>
        <v>Online</v>
      </c>
      <c r="K212" s="16" t="n">
        <f aca="false">SUMIF(OrderItems!$B$2:$B$6683,A212,OrderItems!$J$2:$J$6683)</f>
        <v>1502.1</v>
      </c>
      <c r="L212" s="16" t="n">
        <f aca="false">SUMIF(OrderItems!$B$2:$B$6683,A212,OrderItems!$K$2:$K$6683)</f>
        <v>949.32</v>
      </c>
      <c r="M212" s="16" t="n">
        <f aca="false">K212-L212</f>
        <v>552.78</v>
      </c>
      <c r="N212" s="12" t="n">
        <f aca="false">COUNTIF(OrderItems!$B$2:$B$6683,A212)</f>
        <v>1</v>
      </c>
    </row>
    <row r="213" customFormat="false" ht="15" hidden="false" customHeight="false" outlineLevel="0" collapsed="false">
      <c r="A213" s="12" t="n">
        <v>212</v>
      </c>
      <c r="B213" s="12" t="n">
        <v>63</v>
      </c>
      <c r="C213" s="12" t="n">
        <v>17</v>
      </c>
      <c r="D213" s="18" t="n">
        <v>45943</v>
      </c>
      <c r="E213" s="12" t="s">
        <v>44</v>
      </c>
      <c r="F213" s="12" t="s">
        <v>2296</v>
      </c>
      <c r="G213" s="12" t="s">
        <v>55</v>
      </c>
      <c r="H213" s="12" t="str">
        <f aca="false">INDEX(Customers!$I$2:$I$901,MATCH(B213,Customers!$A$2:$A$901,0))</f>
        <v>Regular</v>
      </c>
      <c r="I213" s="12" t="str">
        <f aca="false">INDEX(Customers!$G$2:$G$901,MATCH(B213,Customers!$A$2:$A$901,0))</f>
        <v>South</v>
      </c>
      <c r="J213" s="12" t="str">
        <f aca="false">INDEX(Stores!$D$2:$D$18,MATCH(C213,Stores!$A$2:$A$18,0))</f>
        <v>Online</v>
      </c>
      <c r="K213" s="16" t="n">
        <f aca="false">SUMIF(OrderItems!$B$2:$B$6683,A213,OrderItems!$J$2:$J$6683)</f>
        <v>1888</v>
      </c>
      <c r="L213" s="16" t="n">
        <f aca="false">SUMIF(OrderItems!$B$2:$B$6683,A213,OrderItems!$K$2:$K$6683)</f>
        <v>1154.48</v>
      </c>
      <c r="M213" s="16" t="n">
        <f aca="false">K213-L213</f>
        <v>733.52</v>
      </c>
      <c r="N213" s="12" t="n">
        <f aca="false">COUNTIF(OrderItems!$B$2:$B$6683,A213)</f>
        <v>2</v>
      </c>
    </row>
    <row r="214" customFormat="false" ht="15" hidden="false" customHeight="false" outlineLevel="0" collapsed="false">
      <c r="A214" s="12" t="n">
        <v>213</v>
      </c>
      <c r="B214" s="12" t="n">
        <v>63</v>
      </c>
      <c r="C214" s="12" t="n">
        <v>17</v>
      </c>
      <c r="D214" s="18" t="n">
        <v>45981</v>
      </c>
      <c r="E214" s="12" t="s">
        <v>44</v>
      </c>
      <c r="F214" s="12" t="s">
        <v>2293</v>
      </c>
      <c r="G214" s="12" t="s">
        <v>55</v>
      </c>
      <c r="H214" s="12" t="str">
        <f aca="false">INDEX(Customers!$I$2:$I$901,MATCH(B214,Customers!$A$2:$A$901,0))</f>
        <v>Regular</v>
      </c>
      <c r="I214" s="12" t="str">
        <f aca="false">INDEX(Customers!$G$2:$G$901,MATCH(B214,Customers!$A$2:$A$901,0))</f>
        <v>South</v>
      </c>
      <c r="J214" s="12" t="str">
        <f aca="false">INDEX(Stores!$D$2:$D$18,MATCH(C214,Stores!$A$2:$A$18,0))</f>
        <v>Online</v>
      </c>
      <c r="K214" s="16" t="n">
        <f aca="false">SUMIF(OrderItems!$B$2:$B$6683,A214,OrderItems!$J$2:$J$6683)</f>
        <v>4848</v>
      </c>
      <c r="L214" s="16" t="n">
        <f aca="false">SUMIF(OrderItems!$B$2:$B$6683,A214,OrderItems!$K$2:$K$6683)</f>
        <v>2986.73</v>
      </c>
      <c r="M214" s="16" t="n">
        <f aca="false">K214-L214</f>
        <v>1861.27</v>
      </c>
      <c r="N214" s="12" t="n">
        <f aca="false">COUNTIF(OrderItems!$B$2:$B$6683,A214)</f>
        <v>2</v>
      </c>
    </row>
    <row r="215" customFormat="false" ht="15" hidden="false" customHeight="false" outlineLevel="0" collapsed="false">
      <c r="A215" s="12" t="n">
        <v>214</v>
      </c>
      <c r="B215" s="12" t="n">
        <v>63</v>
      </c>
      <c r="C215" s="12" t="n">
        <v>17</v>
      </c>
      <c r="D215" s="18" t="n">
        <v>46008</v>
      </c>
      <c r="E215" s="12" t="s">
        <v>44</v>
      </c>
      <c r="F215" s="12" t="s">
        <v>2296</v>
      </c>
      <c r="G215" s="12" t="s">
        <v>55</v>
      </c>
      <c r="H215" s="12" t="str">
        <f aca="false">INDEX(Customers!$I$2:$I$901,MATCH(B215,Customers!$A$2:$A$901,0))</f>
        <v>Regular</v>
      </c>
      <c r="I215" s="12" t="str">
        <f aca="false">INDEX(Customers!$G$2:$G$901,MATCH(B215,Customers!$A$2:$A$901,0))</f>
        <v>South</v>
      </c>
      <c r="J215" s="12" t="str">
        <f aca="false">INDEX(Stores!$D$2:$D$18,MATCH(C215,Stores!$A$2:$A$18,0))</f>
        <v>Online</v>
      </c>
      <c r="K215" s="16" t="n">
        <f aca="false">SUMIF(OrderItems!$B$2:$B$6683,A215,OrderItems!$J$2:$J$6683)</f>
        <v>3249</v>
      </c>
      <c r="L215" s="16" t="n">
        <f aca="false">SUMIF(OrderItems!$B$2:$B$6683,A215,OrderItems!$K$2:$K$6683)</f>
        <v>2209.3</v>
      </c>
      <c r="M215" s="16" t="n">
        <f aca="false">K215-L215</f>
        <v>1039.7</v>
      </c>
      <c r="N215" s="12" t="n">
        <f aca="false">COUNTIF(OrderItems!$B$2:$B$6683,A215)</f>
        <v>1</v>
      </c>
    </row>
    <row r="216" customFormat="false" ht="15" hidden="false" customHeight="false" outlineLevel="0" collapsed="false">
      <c r="A216" s="12" t="n">
        <v>215</v>
      </c>
      <c r="B216" s="12" t="n">
        <v>64</v>
      </c>
      <c r="C216" s="12" t="n">
        <v>17</v>
      </c>
      <c r="D216" s="18" t="n">
        <v>45498</v>
      </c>
      <c r="E216" s="12" t="s">
        <v>44</v>
      </c>
      <c r="F216" s="12" t="s">
        <v>2295</v>
      </c>
      <c r="G216" s="12" t="s">
        <v>55</v>
      </c>
      <c r="H216" s="12" t="str">
        <f aca="false">INDEX(Customers!$I$2:$I$901,MATCH(B216,Customers!$A$2:$A$901,0))</f>
        <v>New</v>
      </c>
      <c r="I216" s="12" t="str">
        <f aca="false">INDEX(Customers!$G$2:$G$901,MATCH(B216,Customers!$A$2:$A$901,0))</f>
        <v>South</v>
      </c>
      <c r="J216" s="12" t="str">
        <f aca="false">INDEX(Stores!$D$2:$D$18,MATCH(C216,Stores!$A$2:$A$18,0))</f>
        <v>Online</v>
      </c>
      <c r="K216" s="16" t="n">
        <f aca="false">SUMIF(OrderItems!$B$2:$B$6683,A216,OrderItems!$J$2:$J$6683)</f>
        <v>369</v>
      </c>
      <c r="L216" s="16" t="n">
        <f aca="false">SUMIF(OrderItems!$B$2:$B$6683,A216,OrderItems!$K$2:$K$6683)</f>
        <v>205.71</v>
      </c>
      <c r="M216" s="16" t="n">
        <f aca="false">K216-L216</f>
        <v>163.29</v>
      </c>
      <c r="N216" s="12" t="n">
        <f aca="false">COUNTIF(OrderItems!$B$2:$B$6683,A216)</f>
        <v>1</v>
      </c>
    </row>
    <row r="217" customFormat="false" ht="15" hidden="false" customHeight="false" outlineLevel="0" collapsed="false">
      <c r="A217" s="12" t="n">
        <v>216</v>
      </c>
      <c r="B217" s="12" t="n">
        <v>64</v>
      </c>
      <c r="C217" s="12" t="n">
        <v>16</v>
      </c>
      <c r="D217" s="18" t="n">
        <v>45966</v>
      </c>
      <c r="E217" s="12" t="s">
        <v>49</v>
      </c>
      <c r="F217" s="12" t="s">
        <v>2294</v>
      </c>
      <c r="G217" s="12" t="s">
        <v>55</v>
      </c>
      <c r="H217" s="12" t="str">
        <f aca="false">INDEX(Customers!$I$2:$I$901,MATCH(B217,Customers!$A$2:$A$901,0))</f>
        <v>New</v>
      </c>
      <c r="I217" s="12" t="str">
        <f aca="false">INDEX(Customers!$G$2:$G$901,MATCH(B217,Customers!$A$2:$A$901,0))</f>
        <v>South</v>
      </c>
      <c r="J217" s="12" t="str">
        <f aca="false">INDEX(Stores!$D$2:$D$18,MATCH(C217,Stores!$A$2:$A$18,0))</f>
        <v>East</v>
      </c>
      <c r="K217" s="16" t="n">
        <f aca="false">SUMIF(OrderItems!$B$2:$B$6683,A217,OrderItems!$J$2:$J$6683)</f>
        <v>3807</v>
      </c>
      <c r="L217" s="16" t="n">
        <f aca="false">SUMIF(OrderItems!$B$2:$B$6683,A217,OrderItems!$K$2:$K$6683)</f>
        <v>2292.43</v>
      </c>
      <c r="M217" s="16" t="n">
        <f aca="false">K217-L217</f>
        <v>1514.57</v>
      </c>
      <c r="N217" s="12" t="n">
        <f aca="false">COUNTIF(OrderItems!$B$2:$B$6683,A217)</f>
        <v>3</v>
      </c>
    </row>
    <row r="218" customFormat="false" ht="15" hidden="false" customHeight="false" outlineLevel="0" collapsed="false">
      <c r="A218" s="12" t="n">
        <v>217</v>
      </c>
      <c r="B218" s="12" t="n">
        <v>65</v>
      </c>
      <c r="C218" s="12" t="n">
        <v>17</v>
      </c>
      <c r="D218" s="18" t="n">
        <v>45375</v>
      </c>
      <c r="E218" s="12" t="s">
        <v>44</v>
      </c>
      <c r="F218" s="12" t="s">
        <v>2294</v>
      </c>
      <c r="G218" s="12" t="s">
        <v>55</v>
      </c>
      <c r="H218" s="12" t="str">
        <f aca="false">INDEX(Customers!$I$2:$I$901,MATCH(B218,Customers!$A$2:$A$901,0))</f>
        <v>Regular</v>
      </c>
      <c r="I218" s="12" t="str">
        <f aca="false">INDEX(Customers!$G$2:$G$901,MATCH(B218,Customers!$A$2:$A$901,0))</f>
        <v>South</v>
      </c>
      <c r="J218" s="12" t="str">
        <f aca="false">INDEX(Stores!$D$2:$D$18,MATCH(C218,Stores!$A$2:$A$18,0))</f>
        <v>Online</v>
      </c>
      <c r="K218" s="16" t="n">
        <f aca="false">SUMIF(OrderItems!$B$2:$B$6683,A218,OrderItems!$J$2:$J$6683)</f>
        <v>1238</v>
      </c>
      <c r="L218" s="16" t="n">
        <f aca="false">SUMIF(OrderItems!$B$2:$B$6683,A218,OrderItems!$K$2:$K$6683)</f>
        <v>811.91</v>
      </c>
      <c r="M218" s="16" t="n">
        <f aca="false">K218-L218</f>
        <v>426.09</v>
      </c>
      <c r="N218" s="12" t="n">
        <f aca="false">COUNTIF(OrderItems!$B$2:$B$6683,A218)</f>
        <v>2</v>
      </c>
    </row>
    <row r="219" customFormat="false" ht="15" hidden="false" customHeight="false" outlineLevel="0" collapsed="false">
      <c r="A219" s="12" t="n">
        <v>218</v>
      </c>
      <c r="B219" s="12" t="n">
        <v>65</v>
      </c>
      <c r="C219" s="12" t="n">
        <v>17</v>
      </c>
      <c r="D219" s="18" t="n">
        <v>45679</v>
      </c>
      <c r="E219" s="12" t="s">
        <v>44</v>
      </c>
      <c r="F219" s="12" t="s">
        <v>2293</v>
      </c>
      <c r="G219" s="12" t="s">
        <v>57</v>
      </c>
      <c r="H219" s="12" t="str">
        <f aca="false">INDEX(Customers!$I$2:$I$901,MATCH(B219,Customers!$A$2:$A$901,0))</f>
        <v>Regular</v>
      </c>
      <c r="I219" s="12" t="str">
        <f aca="false">INDEX(Customers!$G$2:$G$901,MATCH(B219,Customers!$A$2:$A$901,0))</f>
        <v>South</v>
      </c>
      <c r="J219" s="12" t="str">
        <f aca="false">INDEX(Stores!$D$2:$D$18,MATCH(C219,Stores!$A$2:$A$18,0))</f>
        <v>Online</v>
      </c>
      <c r="K219" s="16" t="n">
        <f aca="false">SUMIF(OrderItems!$B$2:$B$6683,A219,OrderItems!$J$2:$J$6683)</f>
        <v>17345.65</v>
      </c>
      <c r="L219" s="16" t="n">
        <f aca="false">SUMIF(OrderItems!$B$2:$B$6683,A219,OrderItems!$K$2:$K$6683)</f>
        <v>12400.42</v>
      </c>
      <c r="M219" s="16" t="n">
        <f aca="false">K219-L219</f>
        <v>4945.23</v>
      </c>
      <c r="N219" s="12" t="n">
        <f aca="false">COUNTIF(OrderItems!$B$2:$B$6683,A219)</f>
        <v>4</v>
      </c>
    </row>
    <row r="220" customFormat="false" ht="15" hidden="false" customHeight="false" outlineLevel="0" collapsed="false">
      <c r="A220" s="12" t="n">
        <v>219</v>
      </c>
      <c r="B220" s="12" t="n">
        <v>65</v>
      </c>
      <c r="C220" s="12" t="n">
        <v>3</v>
      </c>
      <c r="D220" s="18" t="n">
        <v>45720</v>
      </c>
      <c r="E220" s="12" t="s">
        <v>49</v>
      </c>
      <c r="F220" s="12" t="s">
        <v>2294</v>
      </c>
      <c r="G220" s="12" t="s">
        <v>55</v>
      </c>
      <c r="H220" s="12" t="str">
        <f aca="false">INDEX(Customers!$I$2:$I$901,MATCH(B220,Customers!$A$2:$A$901,0))</f>
        <v>Regular</v>
      </c>
      <c r="I220" s="12" t="str">
        <f aca="false">INDEX(Customers!$G$2:$G$901,MATCH(B220,Customers!$A$2:$A$901,0))</f>
        <v>South</v>
      </c>
      <c r="J220" s="12" t="str">
        <f aca="false">INDEX(Stores!$D$2:$D$18,MATCH(C220,Stores!$A$2:$A$18,0))</f>
        <v>North</v>
      </c>
      <c r="K220" s="16" t="n">
        <f aca="false">SUMIF(OrderItems!$B$2:$B$6683,A220,OrderItems!$J$2:$J$6683)</f>
        <v>8169.2</v>
      </c>
      <c r="L220" s="16" t="n">
        <f aca="false">SUMIF(OrderItems!$B$2:$B$6683,A220,OrderItems!$K$2:$K$6683)</f>
        <v>6049.95</v>
      </c>
      <c r="M220" s="16" t="n">
        <f aca="false">K220-L220</f>
        <v>2119.25</v>
      </c>
      <c r="N220" s="12" t="n">
        <f aca="false">COUNTIF(OrderItems!$B$2:$B$6683,A220)</f>
        <v>2</v>
      </c>
    </row>
    <row r="221" customFormat="false" ht="15" hidden="false" customHeight="false" outlineLevel="0" collapsed="false">
      <c r="A221" s="12" t="n">
        <v>220</v>
      </c>
      <c r="B221" s="12" t="n">
        <v>66</v>
      </c>
      <c r="C221" s="12" t="n">
        <v>17</v>
      </c>
      <c r="D221" s="18" t="n">
        <v>45447</v>
      </c>
      <c r="E221" s="12" t="s">
        <v>44</v>
      </c>
      <c r="F221" s="12" t="s">
        <v>2293</v>
      </c>
      <c r="G221" s="12" t="s">
        <v>57</v>
      </c>
      <c r="H221" s="12" t="str">
        <f aca="false">INDEX(Customers!$I$2:$I$901,MATCH(B221,Customers!$A$2:$A$901,0))</f>
        <v>Premium</v>
      </c>
      <c r="I221" s="12" t="str">
        <f aca="false">INDEX(Customers!$G$2:$G$901,MATCH(B221,Customers!$A$2:$A$901,0))</f>
        <v>West</v>
      </c>
      <c r="J221" s="12" t="str">
        <f aca="false">INDEX(Stores!$D$2:$D$18,MATCH(C221,Stores!$A$2:$A$18,0))</f>
        <v>Online</v>
      </c>
      <c r="K221" s="16" t="n">
        <f aca="false">SUMIF(OrderItems!$B$2:$B$6683,A221,OrderItems!$J$2:$J$6683)</f>
        <v>1920.2</v>
      </c>
      <c r="L221" s="16" t="n">
        <f aca="false">SUMIF(OrderItems!$B$2:$B$6683,A221,OrderItems!$K$2:$K$6683)</f>
        <v>1371.63</v>
      </c>
      <c r="M221" s="16" t="n">
        <f aca="false">K221-L221</f>
        <v>548.57</v>
      </c>
      <c r="N221" s="12" t="n">
        <f aca="false">COUNTIF(OrderItems!$B$2:$B$6683,A221)</f>
        <v>2</v>
      </c>
    </row>
    <row r="222" customFormat="false" ht="15" hidden="false" customHeight="false" outlineLevel="0" collapsed="false">
      <c r="A222" s="12" t="n">
        <v>221</v>
      </c>
      <c r="B222" s="12" t="n">
        <v>66</v>
      </c>
      <c r="C222" s="12" t="n">
        <v>17</v>
      </c>
      <c r="D222" s="18" t="n">
        <v>45607</v>
      </c>
      <c r="E222" s="12" t="s">
        <v>44</v>
      </c>
      <c r="F222" s="12" t="s">
        <v>2296</v>
      </c>
      <c r="G222" s="12" t="s">
        <v>55</v>
      </c>
      <c r="H222" s="12" t="str">
        <f aca="false">INDEX(Customers!$I$2:$I$901,MATCH(B222,Customers!$A$2:$A$901,0))</f>
        <v>Premium</v>
      </c>
      <c r="I222" s="12" t="str">
        <f aca="false">INDEX(Customers!$G$2:$G$901,MATCH(B222,Customers!$A$2:$A$901,0))</f>
        <v>West</v>
      </c>
      <c r="J222" s="12" t="str">
        <f aca="false">INDEX(Stores!$D$2:$D$18,MATCH(C222,Stores!$A$2:$A$18,0))</f>
        <v>Online</v>
      </c>
      <c r="K222" s="16" t="n">
        <f aca="false">SUMIF(OrderItems!$B$2:$B$6683,A222,OrderItems!$J$2:$J$6683)</f>
        <v>7866.05</v>
      </c>
      <c r="L222" s="16" t="n">
        <f aca="false">SUMIF(OrderItems!$B$2:$B$6683,A222,OrderItems!$K$2:$K$6683)</f>
        <v>5236.18</v>
      </c>
      <c r="M222" s="16" t="n">
        <f aca="false">K222-L222</f>
        <v>2629.87</v>
      </c>
      <c r="N222" s="12" t="n">
        <f aca="false">COUNTIF(OrderItems!$B$2:$B$6683,A222)</f>
        <v>3</v>
      </c>
    </row>
    <row r="223" customFormat="false" ht="15" hidden="false" customHeight="false" outlineLevel="0" collapsed="false">
      <c r="A223" s="12" t="n">
        <v>222</v>
      </c>
      <c r="B223" s="12" t="n">
        <v>66</v>
      </c>
      <c r="C223" s="12" t="n">
        <v>17</v>
      </c>
      <c r="D223" s="18" t="n">
        <v>46018</v>
      </c>
      <c r="E223" s="12" t="s">
        <v>44</v>
      </c>
      <c r="F223" s="12" t="s">
        <v>2295</v>
      </c>
      <c r="G223" s="12" t="s">
        <v>55</v>
      </c>
      <c r="H223" s="12" t="str">
        <f aca="false">INDEX(Customers!$I$2:$I$901,MATCH(B223,Customers!$A$2:$A$901,0))</f>
        <v>Premium</v>
      </c>
      <c r="I223" s="12" t="str">
        <f aca="false">INDEX(Customers!$G$2:$G$901,MATCH(B223,Customers!$A$2:$A$901,0))</f>
        <v>West</v>
      </c>
      <c r="J223" s="12" t="str">
        <f aca="false">INDEX(Stores!$D$2:$D$18,MATCH(C223,Stores!$A$2:$A$18,0))</f>
        <v>Online</v>
      </c>
      <c r="K223" s="16" t="n">
        <f aca="false">SUMIF(OrderItems!$B$2:$B$6683,A223,OrderItems!$J$2:$J$6683)</f>
        <v>449</v>
      </c>
      <c r="L223" s="16" t="n">
        <f aca="false">SUMIF(OrderItems!$B$2:$B$6683,A223,OrderItems!$K$2:$K$6683)</f>
        <v>269.2</v>
      </c>
      <c r="M223" s="16" t="n">
        <f aca="false">K223-L223</f>
        <v>179.8</v>
      </c>
      <c r="N223" s="12" t="n">
        <f aca="false">COUNTIF(OrderItems!$B$2:$B$6683,A223)</f>
        <v>1</v>
      </c>
    </row>
    <row r="224" customFormat="false" ht="15" hidden="false" customHeight="false" outlineLevel="0" collapsed="false">
      <c r="A224" s="12" t="n">
        <v>223</v>
      </c>
      <c r="B224" s="12" t="n">
        <v>67</v>
      </c>
      <c r="C224" s="12" t="n">
        <v>17</v>
      </c>
      <c r="D224" s="18" t="n">
        <v>45366</v>
      </c>
      <c r="E224" s="12" t="s">
        <v>44</v>
      </c>
      <c r="F224" s="12" t="s">
        <v>2294</v>
      </c>
      <c r="G224" s="12" t="s">
        <v>55</v>
      </c>
      <c r="H224" s="12" t="str">
        <f aca="false">INDEX(Customers!$I$2:$I$901,MATCH(B224,Customers!$A$2:$A$901,0))</f>
        <v>Regular</v>
      </c>
      <c r="I224" s="12" t="str">
        <f aca="false">INDEX(Customers!$G$2:$G$901,MATCH(B224,Customers!$A$2:$A$901,0))</f>
        <v>West</v>
      </c>
      <c r="J224" s="12" t="str">
        <f aca="false">INDEX(Stores!$D$2:$D$18,MATCH(C224,Stores!$A$2:$A$18,0))</f>
        <v>Online</v>
      </c>
      <c r="K224" s="16" t="n">
        <f aca="false">SUMIF(OrderItems!$B$2:$B$6683,A224,OrderItems!$J$2:$J$6683)</f>
        <v>4454.75</v>
      </c>
      <c r="L224" s="16" t="n">
        <f aca="false">SUMIF(OrderItems!$B$2:$B$6683,A224,OrderItems!$K$2:$K$6683)</f>
        <v>2880.1</v>
      </c>
      <c r="M224" s="16" t="n">
        <f aca="false">K224-L224</f>
        <v>1574.65</v>
      </c>
      <c r="N224" s="12" t="n">
        <f aca="false">COUNTIF(OrderItems!$B$2:$B$6683,A224)</f>
        <v>2</v>
      </c>
    </row>
    <row r="225" customFormat="false" ht="15" hidden="false" customHeight="false" outlineLevel="0" collapsed="false">
      <c r="A225" s="12" t="n">
        <v>224</v>
      </c>
      <c r="B225" s="12" t="n">
        <v>67</v>
      </c>
      <c r="C225" s="12" t="n">
        <v>17</v>
      </c>
      <c r="D225" s="18" t="n">
        <v>45472</v>
      </c>
      <c r="E225" s="12" t="s">
        <v>44</v>
      </c>
      <c r="F225" s="12" t="s">
        <v>2294</v>
      </c>
      <c r="G225" s="12" t="s">
        <v>56</v>
      </c>
      <c r="H225" s="12" t="str">
        <f aca="false">INDEX(Customers!$I$2:$I$901,MATCH(B225,Customers!$A$2:$A$901,0))</f>
        <v>Regular</v>
      </c>
      <c r="I225" s="12" t="str">
        <f aca="false">INDEX(Customers!$G$2:$G$901,MATCH(B225,Customers!$A$2:$A$901,0))</f>
        <v>West</v>
      </c>
      <c r="J225" s="12" t="str">
        <f aca="false">INDEX(Stores!$D$2:$D$18,MATCH(C225,Stores!$A$2:$A$18,0))</f>
        <v>Online</v>
      </c>
      <c r="K225" s="16" t="n">
        <f aca="false">SUMIF(OrderItems!$B$2:$B$6683,A225,OrderItems!$J$2:$J$6683)</f>
        <v>1844.1</v>
      </c>
      <c r="L225" s="16" t="n">
        <f aca="false">SUMIF(OrderItems!$B$2:$B$6683,A225,OrderItems!$K$2:$K$6683)</f>
        <v>1198.41</v>
      </c>
      <c r="M225" s="16" t="n">
        <f aca="false">K225-L225</f>
        <v>645.69</v>
      </c>
      <c r="N225" s="12" t="n">
        <f aca="false">COUNTIF(OrderItems!$B$2:$B$6683,A225)</f>
        <v>1</v>
      </c>
    </row>
    <row r="226" customFormat="false" ht="15" hidden="false" customHeight="false" outlineLevel="0" collapsed="false">
      <c r="A226" s="12" t="n">
        <v>225</v>
      </c>
      <c r="B226" s="12" t="n">
        <v>67</v>
      </c>
      <c r="C226" s="12" t="n">
        <v>7</v>
      </c>
      <c r="D226" s="18" t="n">
        <v>45892</v>
      </c>
      <c r="E226" s="12" t="s">
        <v>49</v>
      </c>
      <c r="F226" s="12" t="s">
        <v>2292</v>
      </c>
      <c r="G226" s="12" t="s">
        <v>56</v>
      </c>
      <c r="H226" s="12" t="str">
        <f aca="false">INDEX(Customers!$I$2:$I$901,MATCH(B226,Customers!$A$2:$A$901,0))</f>
        <v>Regular</v>
      </c>
      <c r="I226" s="12" t="str">
        <f aca="false">INDEX(Customers!$G$2:$G$901,MATCH(B226,Customers!$A$2:$A$901,0))</f>
        <v>West</v>
      </c>
      <c r="J226" s="12" t="str">
        <f aca="false">INDEX(Stores!$D$2:$D$18,MATCH(C226,Stores!$A$2:$A$18,0))</f>
        <v>South</v>
      </c>
      <c r="K226" s="16" t="n">
        <f aca="false">SUMIF(OrderItems!$B$2:$B$6683,A226,OrderItems!$J$2:$J$6683)</f>
        <v>7250.1</v>
      </c>
      <c r="L226" s="16" t="n">
        <f aca="false">SUMIF(OrderItems!$B$2:$B$6683,A226,OrderItems!$K$2:$K$6683)</f>
        <v>5070.16</v>
      </c>
      <c r="M226" s="16" t="n">
        <f aca="false">K226-L226</f>
        <v>2179.94</v>
      </c>
      <c r="N226" s="12" t="n">
        <f aca="false">COUNTIF(OrderItems!$B$2:$B$6683,A226)</f>
        <v>2</v>
      </c>
    </row>
    <row r="227" customFormat="false" ht="15" hidden="false" customHeight="false" outlineLevel="0" collapsed="false">
      <c r="A227" s="12" t="n">
        <v>226</v>
      </c>
      <c r="B227" s="12" t="n">
        <v>68</v>
      </c>
      <c r="C227" s="12" t="n">
        <v>17</v>
      </c>
      <c r="D227" s="18" t="n">
        <v>45492</v>
      </c>
      <c r="E227" s="12" t="s">
        <v>44</v>
      </c>
      <c r="F227" s="12" t="s">
        <v>2292</v>
      </c>
      <c r="G227" s="12" t="s">
        <v>55</v>
      </c>
      <c r="H227" s="12" t="str">
        <f aca="false">INDEX(Customers!$I$2:$I$901,MATCH(B227,Customers!$A$2:$A$901,0))</f>
        <v>New</v>
      </c>
      <c r="I227" s="12" t="str">
        <f aca="false">INDEX(Customers!$G$2:$G$901,MATCH(B227,Customers!$A$2:$A$901,0))</f>
        <v>West</v>
      </c>
      <c r="J227" s="12" t="str">
        <f aca="false">INDEX(Stores!$D$2:$D$18,MATCH(C227,Stores!$A$2:$A$18,0))</f>
        <v>Online</v>
      </c>
      <c r="K227" s="16" t="n">
        <f aca="false">SUMIF(OrderItems!$B$2:$B$6683,A227,OrderItems!$J$2:$J$6683)</f>
        <v>1484.1</v>
      </c>
      <c r="L227" s="16" t="n">
        <f aca="false">SUMIF(OrderItems!$B$2:$B$6683,A227,OrderItems!$K$2:$K$6683)</f>
        <v>1006.18</v>
      </c>
      <c r="M227" s="16" t="n">
        <f aca="false">K227-L227</f>
        <v>477.92</v>
      </c>
      <c r="N227" s="12" t="n">
        <f aca="false">COUNTIF(OrderItems!$B$2:$B$6683,A227)</f>
        <v>1</v>
      </c>
    </row>
    <row r="228" customFormat="false" ht="15" hidden="false" customHeight="false" outlineLevel="0" collapsed="false">
      <c r="A228" s="12" t="n">
        <v>227</v>
      </c>
      <c r="B228" s="12" t="n">
        <v>68</v>
      </c>
      <c r="C228" s="12" t="n">
        <v>17</v>
      </c>
      <c r="D228" s="18" t="n">
        <v>45560</v>
      </c>
      <c r="E228" s="12" t="s">
        <v>44</v>
      </c>
      <c r="F228" s="12" t="s">
        <v>2292</v>
      </c>
      <c r="G228" s="12" t="s">
        <v>55</v>
      </c>
      <c r="H228" s="12" t="str">
        <f aca="false">INDEX(Customers!$I$2:$I$901,MATCH(B228,Customers!$A$2:$A$901,0))</f>
        <v>New</v>
      </c>
      <c r="I228" s="12" t="str">
        <f aca="false">INDEX(Customers!$G$2:$G$901,MATCH(B228,Customers!$A$2:$A$901,0))</f>
        <v>West</v>
      </c>
      <c r="J228" s="12" t="str">
        <f aca="false">INDEX(Stores!$D$2:$D$18,MATCH(C228,Stores!$A$2:$A$18,0))</f>
        <v>Online</v>
      </c>
      <c r="K228" s="16" t="n">
        <f aca="false">SUMIF(OrderItems!$B$2:$B$6683,A228,OrderItems!$J$2:$J$6683)</f>
        <v>699</v>
      </c>
      <c r="L228" s="16" t="n">
        <f aca="false">SUMIF(OrderItems!$B$2:$B$6683,A228,OrderItems!$K$2:$K$6683)</f>
        <v>488.81</v>
      </c>
      <c r="M228" s="16" t="n">
        <f aca="false">K228-L228</f>
        <v>210.19</v>
      </c>
      <c r="N228" s="12" t="n">
        <f aca="false">COUNTIF(OrderItems!$B$2:$B$6683,A228)</f>
        <v>1</v>
      </c>
    </row>
    <row r="229" customFormat="false" ht="15" hidden="false" customHeight="false" outlineLevel="0" collapsed="false">
      <c r="A229" s="12" t="n">
        <v>228</v>
      </c>
      <c r="B229" s="12" t="n">
        <v>68</v>
      </c>
      <c r="C229" s="12" t="n">
        <v>17</v>
      </c>
      <c r="D229" s="18" t="n">
        <v>45582</v>
      </c>
      <c r="E229" s="12" t="s">
        <v>44</v>
      </c>
      <c r="F229" s="12" t="s">
        <v>2293</v>
      </c>
      <c r="G229" s="12" t="s">
        <v>55</v>
      </c>
      <c r="H229" s="12" t="str">
        <f aca="false">INDEX(Customers!$I$2:$I$901,MATCH(B229,Customers!$A$2:$A$901,0))</f>
        <v>New</v>
      </c>
      <c r="I229" s="12" t="str">
        <f aca="false">INDEX(Customers!$G$2:$G$901,MATCH(B229,Customers!$A$2:$A$901,0))</f>
        <v>West</v>
      </c>
      <c r="J229" s="12" t="str">
        <f aca="false">INDEX(Stores!$D$2:$D$18,MATCH(C229,Stores!$A$2:$A$18,0))</f>
        <v>Online</v>
      </c>
      <c r="K229" s="16" t="n">
        <f aca="false">SUMIF(OrderItems!$B$2:$B$6683,A229,OrderItems!$J$2:$J$6683)</f>
        <v>3319</v>
      </c>
      <c r="L229" s="16" t="n">
        <f aca="false">SUMIF(OrderItems!$B$2:$B$6683,A229,OrderItems!$K$2:$K$6683)</f>
        <v>2403.93</v>
      </c>
      <c r="M229" s="16" t="n">
        <f aca="false">K229-L229</f>
        <v>915.07</v>
      </c>
      <c r="N229" s="12" t="n">
        <f aca="false">COUNTIF(OrderItems!$B$2:$B$6683,A229)</f>
        <v>1</v>
      </c>
    </row>
    <row r="230" customFormat="false" ht="15" hidden="false" customHeight="false" outlineLevel="0" collapsed="false">
      <c r="A230" s="12" t="n">
        <v>229</v>
      </c>
      <c r="B230" s="12" t="n">
        <v>68</v>
      </c>
      <c r="C230" s="12" t="n">
        <v>17</v>
      </c>
      <c r="D230" s="18" t="n">
        <v>45677</v>
      </c>
      <c r="E230" s="12" t="s">
        <v>44</v>
      </c>
      <c r="F230" s="12" t="s">
        <v>2292</v>
      </c>
      <c r="G230" s="12" t="s">
        <v>55</v>
      </c>
      <c r="H230" s="12" t="str">
        <f aca="false">INDEX(Customers!$I$2:$I$901,MATCH(B230,Customers!$A$2:$A$901,0))</f>
        <v>New</v>
      </c>
      <c r="I230" s="12" t="str">
        <f aca="false">INDEX(Customers!$G$2:$G$901,MATCH(B230,Customers!$A$2:$A$901,0))</f>
        <v>West</v>
      </c>
      <c r="J230" s="12" t="str">
        <f aca="false">INDEX(Stores!$D$2:$D$18,MATCH(C230,Stores!$A$2:$A$18,0))</f>
        <v>Online</v>
      </c>
      <c r="K230" s="16" t="n">
        <f aca="false">SUMIF(OrderItems!$B$2:$B$6683,A230,OrderItems!$J$2:$J$6683)</f>
        <v>1238</v>
      </c>
      <c r="L230" s="16" t="n">
        <f aca="false">SUMIF(OrderItems!$B$2:$B$6683,A230,OrderItems!$K$2:$K$6683)</f>
        <v>686.92</v>
      </c>
      <c r="M230" s="16" t="n">
        <f aca="false">K230-L230</f>
        <v>551.08</v>
      </c>
      <c r="N230" s="12" t="n">
        <f aca="false">COUNTIF(OrderItems!$B$2:$B$6683,A230)</f>
        <v>1</v>
      </c>
    </row>
    <row r="231" customFormat="false" ht="15" hidden="false" customHeight="false" outlineLevel="0" collapsed="false">
      <c r="A231" s="12" t="n">
        <v>230</v>
      </c>
      <c r="B231" s="12" t="n">
        <v>68</v>
      </c>
      <c r="C231" s="12" t="n">
        <v>17</v>
      </c>
      <c r="D231" s="18" t="n">
        <v>45996</v>
      </c>
      <c r="E231" s="12" t="s">
        <v>44</v>
      </c>
      <c r="F231" s="12" t="s">
        <v>2296</v>
      </c>
      <c r="G231" s="12" t="s">
        <v>55</v>
      </c>
      <c r="H231" s="12" t="str">
        <f aca="false">INDEX(Customers!$I$2:$I$901,MATCH(B231,Customers!$A$2:$A$901,0))</f>
        <v>New</v>
      </c>
      <c r="I231" s="12" t="str">
        <f aca="false">INDEX(Customers!$G$2:$G$901,MATCH(B231,Customers!$A$2:$A$901,0))</f>
        <v>West</v>
      </c>
      <c r="J231" s="12" t="str">
        <f aca="false">INDEX(Stores!$D$2:$D$18,MATCH(C231,Stores!$A$2:$A$18,0))</f>
        <v>Online</v>
      </c>
      <c r="K231" s="16" t="n">
        <f aca="false">SUMIF(OrderItems!$B$2:$B$6683,A231,OrderItems!$J$2:$J$6683)</f>
        <v>5337</v>
      </c>
      <c r="L231" s="16" t="n">
        <f aca="false">SUMIF(OrderItems!$B$2:$B$6683,A231,OrderItems!$K$2:$K$6683)</f>
        <v>3536.11</v>
      </c>
      <c r="M231" s="16" t="n">
        <f aca="false">K231-L231</f>
        <v>1800.89</v>
      </c>
      <c r="N231" s="12" t="n">
        <f aca="false">COUNTIF(OrderItems!$B$2:$B$6683,A231)</f>
        <v>3</v>
      </c>
    </row>
    <row r="232" customFormat="false" ht="15" hidden="false" customHeight="false" outlineLevel="0" collapsed="false">
      <c r="A232" s="12" t="n">
        <v>231</v>
      </c>
      <c r="B232" s="12" t="n">
        <v>70</v>
      </c>
      <c r="C232" s="12" t="n">
        <v>17</v>
      </c>
      <c r="D232" s="18" t="n">
        <v>45499</v>
      </c>
      <c r="E232" s="12" t="s">
        <v>44</v>
      </c>
      <c r="F232" s="12" t="s">
        <v>2293</v>
      </c>
      <c r="G232" s="12" t="s">
        <v>55</v>
      </c>
      <c r="H232" s="12" t="str">
        <f aca="false">INDEX(Customers!$I$2:$I$901,MATCH(B232,Customers!$A$2:$A$901,0))</f>
        <v>Regular</v>
      </c>
      <c r="I232" s="12" t="str">
        <f aca="false">INDEX(Customers!$G$2:$G$901,MATCH(B232,Customers!$A$2:$A$901,0))</f>
        <v>North</v>
      </c>
      <c r="J232" s="12" t="str">
        <f aca="false">INDEX(Stores!$D$2:$D$18,MATCH(C232,Stores!$A$2:$A$18,0))</f>
        <v>Online</v>
      </c>
      <c r="K232" s="16" t="n">
        <f aca="false">SUMIF(OrderItems!$B$2:$B$6683,A232,OrderItems!$J$2:$J$6683)</f>
        <v>278.1</v>
      </c>
      <c r="L232" s="16" t="n">
        <f aca="false">SUMIF(OrderItems!$B$2:$B$6683,A232,OrderItems!$K$2:$K$6683)</f>
        <v>192.67</v>
      </c>
      <c r="M232" s="16" t="n">
        <f aca="false">K232-L232</f>
        <v>85.43</v>
      </c>
      <c r="N232" s="12" t="n">
        <f aca="false">COUNTIF(OrderItems!$B$2:$B$6683,A232)</f>
        <v>1</v>
      </c>
    </row>
    <row r="233" customFormat="false" ht="15" hidden="false" customHeight="false" outlineLevel="0" collapsed="false">
      <c r="A233" s="12" t="n">
        <v>232</v>
      </c>
      <c r="B233" s="12" t="n">
        <v>70</v>
      </c>
      <c r="C233" s="12" t="n">
        <v>17</v>
      </c>
      <c r="D233" s="18" t="n">
        <v>45541</v>
      </c>
      <c r="E233" s="12" t="s">
        <v>44</v>
      </c>
      <c r="F233" s="12" t="s">
        <v>2296</v>
      </c>
      <c r="G233" s="12" t="s">
        <v>55</v>
      </c>
      <c r="H233" s="12" t="str">
        <f aca="false">INDEX(Customers!$I$2:$I$901,MATCH(B233,Customers!$A$2:$A$901,0))</f>
        <v>Regular</v>
      </c>
      <c r="I233" s="12" t="str">
        <f aca="false">INDEX(Customers!$G$2:$G$901,MATCH(B233,Customers!$A$2:$A$901,0))</f>
        <v>North</v>
      </c>
      <c r="J233" s="12" t="str">
        <f aca="false">INDEX(Stores!$D$2:$D$18,MATCH(C233,Stores!$A$2:$A$18,0))</f>
        <v>Online</v>
      </c>
      <c r="K233" s="16" t="n">
        <f aca="false">SUMIF(OrderItems!$B$2:$B$6683,A233,OrderItems!$J$2:$J$6683)</f>
        <v>3184.2</v>
      </c>
      <c r="L233" s="16" t="n">
        <f aca="false">SUMIF(OrderItems!$B$2:$B$6683,A233,OrderItems!$K$2:$K$6683)</f>
        <v>2390.67</v>
      </c>
      <c r="M233" s="16" t="n">
        <f aca="false">K233-L233</f>
        <v>793.53</v>
      </c>
      <c r="N233" s="12" t="n">
        <f aca="false">COUNTIF(OrderItems!$B$2:$B$6683,A233)</f>
        <v>2</v>
      </c>
    </row>
    <row r="234" customFormat="false" ht="15" hidden="false" customHeight="false" outlineLevel="0" collapsed="false">
      <c r="A234" s="12" t="n">
        <v>233</v>
      </c>
      <c r="B234" s="12" t="n">
        <v>70</v>
      </c>
      <c r="C234" s="12" t="n">
        <v>17</v>
      </c>
      <c r="D234" s="18" t="n">
        <v>45544</v>
      </c>
      <c r="E234" s="12" t="s">
        <v>44</v>
      </c>
      <c r="F234" s="12" t="s">
        <v>2292</v>
      </c>
      <c r="G234" s="12" t="s">
        <v>55</v>
      </c>
      <c r="H234" s="12" t="str">
        <f aca="false">INDEX(Customers!$I$2:$I$901,MATCH(B234,Customers!$A$2:$A$901,0))</f>
        <v>Regular</v>
      </c>
      <c r="I234" s="12" t="str">
        <f aca="false">INDEX(Customers!$G$2:$G$901,MATCH(B234,Customers!$A$2:$A$901,0))</f>
        <v>North</v>
      </c>
      <c r="J234" s="12" t="str">
        <f aca="false">INDEX(Stores!$D$2:$D$18,MATCH(C234,Stores!$A$2:$A$18,0))</f>
        <v>Online</v>
      </c>
      <c r="K234" s="16" t="n">
        <f aca="false">SUMIF(OrderItems!$B$2:$B$6683,A234,OrderItems!$J$2:$J$6683)</f>
        <v>3761.05</v>
      </c>
      <c r="L234" s="16" t="n">
        <f aca="false">SUMIF(OrderItems!$B$2:$B$6683,A234,OrderItems!$K$2:$K$6683)</f>
        <v>2568.44</v>
      </c>
      <c r="M234" s="16" t="n">
        <f aca="false">K234-L234</f>
        <v>1192.61</v>
      </c>
      <c r="N234" s="12" t="n">
        <f aca="false">COUNTIF(OrderItems!$B$2:$B$6683,A234)</f>
        <v>1</v>
      </c>
    </row>
    <row r="235" customFormat="false" ht="15" hidden="false" customHeight="false" outlineLevel="0" collapsed="false">
      <c r="A235" s="12" t="n">
        <v>234</v>
      </c>
      <c r="B235" s="12" t="n">
        <v>70</v>
      </c>
      <c r="C235" s="12" t="n">
        <v>5</v>
      </c>
      <c r="D235" s="18" t="n">
        <v>45570</v>
      </c>
      <c r="E235" s="12" t="s">
        <v>49</v>
      </c>
      <c r="F235" s="12" t="s">
        <v>2294</v>
      </c>
      <c r="G235" s="12" t="s">
        <v>55</v>
      </c>
      <c r="H235" s="12" t="str">
        <f aca="false">INDEX(Customers!$I$2:$I$901,MATCH(B235,Customers!$A$2:$A$901,0))</f>
        <v>Regular</v>
      </c>
      <c r="I235" s="12" t="str">
        <f aca="false">INDEX(Customers!$G$2:$G$901,MATCH(B235,Customers!$A$2:$A$901,0))</f>
        <v>North</v>
      </c>
      <c r="J235" s="12" t="str">
        <f aca="false">INDEX(Stores!$D$2:$D$18,MATCH(C235,Stores!$A$2:$A$18,0))</f>
        <v>South</v>
      </c>
      <c r="K235" s="16" t="n">
        <f aca="false">SUMIF(OrderItems!$B$2:$B$6683,A235,OrderItems!$J$2:$J$6683)</f>
        <v>2938</v>
      </c>
      <c r="L235" s="16" t="n">
        <f aca="false">SUMIF(OrderItems!$B$2:$B$6683,A235,OrderItems!$K$2:$K$6683)</f>
        <v>1911.24</v>
      </c>
      <c r="M235" s="16" t="n">
        <f aca="false">K235-L235</f>
        <v>1026.76</v>
      </c>
      <c r="N235" s="12" t="n">
        <f aca="false">COUNTIF(OrderItems!$B$2:$B$6683,A235)</f>
        <v>1</v>
      </c>
    </row>
    <row r="236" customFormat="false" ht="15" hidden="false" customHeight="false" outlineLevel="0" collapsed="false">
      <c r="A236" s="12" t="n">
        <v>235</v>
      </c>
      <c r="B236" s="12" t="n">
        <v>70</v>
      </c>
      <c r="C236" s="12" t="n">
        <v>17</v>
      </c>
      <c r="D236" s="18" t="n">
        <v>45578</v>
      </c>
      <c r="E236" s="12" t="s">
        <v>44</v>
      </c>
      <c r="F236" s="12" t="s">
        <v>2293</v>
      </c>
      <c r="G236" s="12" t="s">
        <v>55</v>
      </c>
      <c r="H236" s="12" t="str">
        <f aca="false">INDEX(Customers!$I$2:$I$901,MATCH(B236,Customers!$A$2:$A$901,0))</f>
        <v>Regular</v>
      </c>
      <c r="I236" s="12" t="str">
        <f aca="false">INDEX(Customers!$G$2:$G$901,MATCH(B236,Customers!$A$2:$A$901,0))</f>
        <v>North</v>
      </c>
      <c r="J236" s="12" t="str">
        <f aca="false">INDEX(Stores!$D$2:$D$18,MATCH(C236,Stores!$A$2:$A$18,0))</f>
        <v>Online</v>
      </c>
      <c r="K236" s="16" t="n">
        <f aca="false">SUMIF(OrderItems!$B$2:$B$6683,A236,OrderItems!$J$2:$J$6683)</f>
        <v>3909</v>
      </c>
      <c r="L236" s="16" t="n">
        <f aca="false">SUMIF(OrderItems!$B$2:$B$6683,A236,OrderItems!$K$2:$K$6683)</f>
        <v>2588.76</v>
      </c>
      <c r="M236" s="16" t="n">
        <f aca="false">K236-L236</f>
        <v>1320.24</v>
      </c>
      <c r="N236" s="12" t="n">
        <f aca="false">COUNTIF(OrderItems!$B$2:$B$6683,A236)</f>
        <v>1</v>
      </c>
    </row>
    <row r="237" customFormat="false" ht="15" hidden="false" customHeight="false" outlineLevel="0" collapsed="false">
      <c r="A237" s="12" t="n">
        <v>236</v>
      </c>
      <c r="B237" s="12" t="n">
        <v>70</v>
      </c>
      <c r="C237" s="12" t="n">
        <v>10</v>
      </c>
      <c r="D237" s="18" t="n">
        <v>45598</v>
      </c>
      <c r="E237" s="12" t="s">
        <v>49</v>
      </c>
      <c r="F237" s="12" t="s">
        <v>2294</v>
      </c>
      <c r="G237" s="12" t="s">
        <v>55</v>
      </c>
      <c r="H237" s="12" t="str">
        <f aca="false">INDEX(Customers!$I$2:$I$901,MATCH(B237,Customers!$A$2:$A$901,0))</f>
        <v>Regular</v>
      </c>
      <c r="I237" s="12" t="str">
        <f aca="false">INDEX(Customers!$G$2:$G$901,MATCH(B237,Customers!$A$2:$A$901,0))</f>
        <v>North</v>
      </c>
      <c r="J237" s="12" t="str">
        <f aca="false">INDEX(Stores!$D$2:$D$18,MATCH(C237,Stores!$A$2:$A$18,0))</f>
        <v>West</v>
      </c>
      <c r="K237" s="16" t="n">
        <f aca="false">SUMIF(OrderItems!$B$2:$B$6683,A237,OrderItems!$J$2:$J$6683)</f>
        <v>1179</v>
      </c>
      <c r="L237" s="16" t="n">
        <f aca="false">SUMIF(OrderItems!$B$2:$B$6683,A237,OrderItems!$K$2:$K$6683)</f>
        <v>692.43</v>
      </c>
      <c r="M237" s="16" t="n">
        <f aca="false">K237-L237</f>
        <v>486.57</v>
      </c>
      <c r="N237" s="12" t="n">
        <f aca="false">COUNTIF(OrderItems!$B$2:$B$6683,A237)</f>
        <v>1</v>
      </c>
    </row>
    <row r="238" customFormat="false" ht="15" hidden="false" customHeight="false" outlineLevel="0" collapsed="false">
      <c r="A238" s="12" t="n">
        <v>237</v>
      </c>
      <c r="B238" s="12" t="n">
        <v>70</v>
      </c>
      <c r="C238" s="12" t="n">
        <v>17</v>
      </c>
      <c r="D238" s="18" t="n">
        <v>45620</v>
      </c>
      <c r="E238" s="12" t="s">
        <v>44</v>
      </c>
      <c r="F238" s="12" t="s">
        <v>2296</v>
      </c>
      <c r="G238" s="12" t="s">
        <v>55</v>
      </c>
      <c r="H238" s="12" t="str">
        <f aca="false">INDEX(Customers!$I$2:$I$901,MATCH(B238,Customers!$A$2:$A$901,0))</f>
        <v>Regular</v>
      </c>
      <c r="I238" s="12" t="str">
        <f aca="false">INDEX(Customers!$G$2:$G$901,MATCH(B238,Customers!$A$2:$A$901,0))</f>
        <v>North</v>
      </c>
      <c r="J238" s="12" t="str">
        <f aca="false">INDEX(Stores!$D$2:$D$18,MATCH(C238,Stores!$A$2:$A$18,0))</f>
        <v>Online</v>
      </c>
      <c r="K238" s="16" t="n">
        <f aca="false">SUMIF(OrderItems!$B$2:$B$6683,A238,OrderItems!$J$2:$J$6683)</f>
        <v>3713.55</v>
      </c>
      <c r="L238" s="16" t="n">
        <f aca="false">SUMIF(OrderItems!$B$2:$B$6683,A238,OrderItems!$K$2:$K$6683)</f>
        <v>2588.76</v>
      </c>
      <c r="M238" s="16" t="n">
        <f aca="false">K238-L238</f>
        <v>1124.79</v>
      </c>
      <c r="N238" s="12" t="n">
        <f aca="false">COUNTIF(OrderItems!$B$2:$B$6683,A238)</f>
        <v>1</v>
      </c>
    </row>
    <row r="239" customFormat="false" ht="15" hidden="false" customHeight="false" outlineLevel="0" collapsed="false">
      <c r="A239" s="12" t="n">
        <v>238</v>
      </c>
      <c r="B239" s="12" t="n">
        <v>70</v>
      </c>
      <c r="C239" s="12" t="n">
        <v>16</v>
      </c>
      <c r="D239" s="18" t="n">
        <v>45640</v>
      </c>
      <c r="E239" s="12" t="s">
        <v>49</v>
      </c>
      <c r="F239" s="12" t="s">
        <v>2294</v>
      </c>
      <c r="G239" s="12" t="s">
        <v>55</v>
      </c>
      <c r="H239" s="12" t="str">
        <f aca="false">INDEX(Customers!$I$2:$I$901,MATCH(B239,Customers!$A$2:$A$901,0))</f>
        <v>Regular</v>
      </c>
      <c r="I239" s="12" t="str">
        <f aca="false">INDEX(Customers!$G$2:$G$901,MATCH(B239,Customers!$A$2:$A$901,0))</f>
        <v>North</v>
      </c>
      <c r="J239" s="12" t="str">
        <f aca="false">INDEX(Stores!$D$2:$D$18,MATCH(C239,Stores!$A$2:$A$18,0))</f>
        <v>East</v>
      </c>
      <c r="K239" s="16" t="n">
        <f aca="false">SUMIF(OrderItems!$B$2:$B$6683,A239,OrderItems!$J$2:$J$6683)</f>
        <v>4369</v>
      </c>
      <c r="L239" s="16" t="n">
        <f aca="false">SUMIF(OrderItems!$B$2:$B$6683,A239,OrderItems!$K$2:$K$6683)</f>
        <v>2787.56</v>
      </c>
      <c r="M239" s="16" t="n">
        <f aca="false">K239-L239</f>
        <v>1581.44</v>
      </c>
      <c r="N239" s="12" t="n">
        <f aca="false">COUNTIF(OrderItems!$B$2:$B$6683,A239)</f>
        <v>1</v>
      </c>
    </row>
    <row r="240" customFormat="false" ht="15" hidden="false" customHeight="false" outlineLevel="0" collapsed="false">
      <c r="A240" s="12" t="n">
        <v>239</v>
      </c>
      <c r="B240" s="12" t="n">
        <v>70</v>
      </c>
      <c r="C240" s="12" t="n">
        <v>17</v>
      </c>
      <c r="D240" s="18" t="n">
        <v>45641</v>
      </c>
      <c r="E240" s="12" t="s">
        <v>44</v>
      </c>
      <c r="F240" s="12" t="s">
        <v>2295</v>
      </c>
      <c r="G240" s="12" t="s">
        <v>55</v>
      </c>
      <c r="H240" s="12" t="str">
        <f aca="false">INDEX(Customers!$I$2:$I$901,MATCH(B240,Customers!$A$2:$A$901,0))</f>
        <v>Regular</v>
      </c>
      <c r="I240" s="12" t="str">
        <f aca="false">INDEX(Customers!$G$2:$G$901,MATCH(B240,Customers!$A$2:$A$901,0))</f>
        <v>North</v>
      </c>
      <c r="J240" s="12" t="str">
        <f aca="false">INDEX(Stores!$D$2:$D$18,MATCH(C240,Stores!$A$2:$A$18,0))</f>
        <v>Online</v>
      </c>
      <c r="K240" s="16" t="n">
        <f aca="false">SUMIF(OrderItems!$B$2:$B$6683,A240,OrderItems!$J$2:$J$6683)</f>
        <v>2098</v>
      </c>
      <c r="L240" s="16" t="n">
        <f aca="false">SUMIF(OrderItems!$B$2:$B$6683,A240,OrderItems!$K$2:$K$6683)</f>
        <v>1443</v>
      </c>
      <c r="M240" s="16" t="n">
        <f aca="false">K240-L240</f>
        <v>655</v>
      </c>
      <c r="N240" s="12" t="n">
        <f aca="false">COUNTIF(OrderItems!$B$2:$B$6683,A240)</f>
        <v>2</v>
      </c>
    </row>
    <row r="241" customFormat="false" ht="15" hidden="false" customHeight="false" outlineLevel="0" collapsed="false">
      <c r="A241" s="12" t="n">
        <v>240</v>
      </c>
      <c r="B241" s="12" t="n">
        <v>70</v>
      </c>
      <c r="C241" s="12" t="n">
        <v>17</v>
      </c>
      <c r="D241" s="18" t="n">
        <v>45678</v>
      </c>
      <c r="E241" s="12" t="s">
        <v>44</v>
      </c>
      <c r="F241" s="12" t="s">
        <v>2294</v>
      </c>
      <c r="G241" s="12" t="s">
        <v>55</v>
      </c>
      <c r="H241" s="12" t="str">
        <f aca="false">INDEX(Customers!$I$2:$I$901,MATCH(B241,Customers!$A$2:$A$901,0))</f>
        <v>Regular</v>
      </c>
      <c r="I241" s="12" t="str">
        <f aca="false">INDEX(Customers!$G$2:$G$901,MATCH(B241,Customers!$A$2:$A$901,0))</f>
        <v>North</v>
      </c>
      <c r="J241" s="12" t="str">
        <f aca="false">INDEX(Stores!$D$2:$D$18,MATCH(C241,Stores!$A$2:$A$18,0))</f>
        <v>Online</v>
      </c>
      <c r="K241" s="16" t="n">
        <f aca="false">SUMIF(OrderItems!$B$2:$B$6683,A241,OrderItems!$J$2:$J$6683)</f>
        <v>1167.55</v>
      </c>
      <c r="L241" s="16" t="n">
        <f aca="false">SUMIF(OrderItems!$B$2:$B$6683,A241,OrderItems!$K$2:$K$6683)</f>
        <v>884.69</v>
      </c>
      <c r="M241" s="16" t="n">
        <f aca="false">K241-L241</f>
        <v>282.86</v>
      </c>
      <c r="N241" s="12" t="n">
        <f aca="false">COUNTIF(OrderItems!$B$2:$B$6683,A241)</f>
        <v>1</v>
      </c>
    </row>
    <row r="242" customFormat="false" ht="15" hidden="false" customHeight="false" outlineLevel="0" collapsed="false">
      <c r="A242" s="12" t="n">
        <v>241</v>
      </c>
      <c r="B242" s="12" t="n">
        <v>70</v>
      </c>
      <c r="C242" s="12" t="n">
        <v>17</v>
      </c>
      <c r="D242" s="18" t="n">
        <v>45720</v>
      </c>
      <c r="E242" s="12" t="s">
        <v>44</v>
      </c>
      <c r="F242" s="12" t="s">
        <v>2293</v>
      </c>
      <c r="G242" s="12" t="s">
        <v>56</v>
      </c>
      <c r="H242" s="12" t="str">
        <f aca="false">INDEX(Customers!$I$2:$I$901,MATCH(B242,Customers!$A$2:$A$901,0))</f>
        <v>Regular</v>
      </c>
      <c r="I242" s="12" t="str">
        <f aca="false">INDEX(Customers!$G$2:$G$901,MATCH(B242,Customers!$A$2:$A$901,0))</f>
        <v>North</v>
      </c>
      <c r="J242" s="12" t="str">
        <f aca="false">INDEX(Stores!$D$2:$D$18,MATCH(C242,Stores!$A$2:$A$18,0))</f>
        <v>Online</v>
      </c>
      <c r="K242" s="16" t="n">
        <f aca="false">SUMIF(OrderItems!$B$2:$B$6683,A242,OrderItems!$J$2:$J$6683)</f>
        <v>8158.7</v>
      </c>
      <c r="L242" s="16" t="n">
        <f aca="false">SUMIF(OrderItems!$B$2:$B$6683,A242,OrderItems!$K$2:$K$6683)</f>
        <v>5789.59</v>
      </c>
      <c r="M242" s="16" t="n">
        <f aca="false">K242-L242</f>
        <v>2369.11</v>
      </c>
      <c r="N242" s="12" t="n">
        <f aca="false">COUNTIF(OrderItems!$B$2:$B$6683,A242)</f>
        <v>4</v>
      </c>
    </row>
    <row r="243" customFormat="false" ht="15" hidden="false" customHeight="false" outlineLevel="0" collapsed="false">
      <c r="A243" s="12" t="n">
        <v>242</v>
      </c>
      <c r="B243" s="12" t="n">
        <v>70</v>
      </c>
      <c r="C243" s="12" t="n">
        <v>17</v>
      </c>
      <c r="D243" s="18" t="n">
        <v>45742</v>
      </c>
      <c r="E243" s="12" t="s">
        <v>44</v>
      </c>
      <c r="F243" s="12" t="s">
        <v>2295</v>
      </c>
      <c r="G243" s="12" t="s">
        <v>55</v>
      </c>
      <c r="H243" s="12" t="str">
        <f aca="false">INDEX(Customers!$I$2:$I$901,MATCH(B243,Customers!$A$2:$A$901,0))</f>
        <v>Regular</v>
      </c>
      <c r="I243" s="12" t="str">
        <f aca="false">INDEX(Customers!$G$2:$G$901,MATCH(B243,Customers!$A$2:$A$901,0))</f>
        <v>North</v>
      </c>
      <c r="J243" s="12" t="str">
        <f aca="false">INDEX(Stores!$D$2:$D$18,MATCH(C243,Stores!$A$2:$A$18,0))</f>
        <v>Online</v>
      </c>
      <c r="K243" s="16" t="n">
        <f aca="false">SUMIF(OrderItems!$B$2:$B$6683,A243,OrderItems!$J$2:$J$6683)</f>
        <v>1229</v>
      </c>
      <c r="L243" s="16" t="n">
        <f aca="false">SUMIF(OrderItems!$B$2:$B$6683,A243,OrderItems!$K$2:$K$6683)</f>
        <v>884.69</v>
      </c>
      <c r="M243" s="16" t="n">
        <f aca="false">K243-L243</f>
        <v>344.31</v>
      </c>
      <c r="N243" s="12" t="n">
        <f aca="false">COUNTIF(OrderItems!$B$2:$B$6683,A243)</f>
        <v>1</v>
      </c>
    </row>
    <row r="244" customFormat="false" ht="15" hidden="false" customHeight="false" outlineLevel="0" collapsed="false">
      <c r="A244" s="12" t="n">
        <v>243</v>
      </c>
      <c r="B244" s="12" t="n">
        <v>70</v>
      </c>
      <c r="C244" s="12" t="n">
        <v>17</v>
      </c>
      <c r="D244" s="18" t="n">
        <v>45853</v>
      </c>
      <c r="E244" s="12" t="s">
        <v>44</v>
      </c>
      <c r="F244" s="12" t="s">
        <v>2292</v>
      </c>
      <c r="G244" s="12" t="s">
        <v>57</v>
      </c>
      <c r="H244" s="12" t="str">
        <f aca="false">INDEX(Customers!$I$2:$I$901,MATCH(B244,Customers!$A$2:$A$901,0))</f>
        <v>Regular</v>
      </c>
      <c r="I244" s="12" t="str">
        <f aca="false">INDEX(Customers!$G$2:$G$901,MATCH(B244,Customers!$A$2:$A$901,0))</f>
        <v>North</v>
      </c>
      <c r="J244" s="12" t="str">
        <f aca="false">INDEX(Stores!$D$2:$D$18,MATCH(C244,Stores!$A$2:$A$18,0))</f>
        <v>Online</v>
      </c>
      <c r="K244" s="16" t="n">
        <f aca="false">SUMIF(OrderItems!$B$2:$B$6683,A244,OrderItems!$J$2:$J$6683)</f>
        <v>7088.1</v>
      </c>
      <c r="L244" s="16" t="n">
        <f aca="false">SUMIF(OrderItems!$B$2:$B$6683,A244,OrderItems!$K$2:$K$6683)</f>
        <v>4581.84</v>
      </c>
      <c r="M244" s="16" t="n">
        <f aca="false">K244-L244</f>
        <v>2506.26</v>
      </c>
      <c r="N244" s="12" t="n">
        <f aca="false">COUNTIF(OrderItems!$B$2:$B$6683,A244)</f>
        <v>3</v>
      </c>
    </row>
    <row r="245" customFormat="false" ht="15" hidden="false" customHeight="false" outlineLevel="0" collapsed="false">
      <c r="A245" s="12" t="n">
        <v>244</v>
      </c>
      <c r="B245" s="12" t="n">
        <v>70</v>
      </c>
      <c r="C245" s="12" t="n">
        <v>17</v>
      </c>
      <c r="D245" s="18" t="n">
        <v>45861</v>
      </c>
      <c r="E245" s="12" t="s">
        <v>44</v>
      </c>
      <c r="F245" s="12" t="s">
        <v>2296</v>
      </c>
      <c r="G245" s="12" t="s">
        <v>56</v>
      </c>
      <c r="H245" s="12" t="str">
        <f aca="false">INDEX(Customers!$I$2:$I$901,MATCH(B245,Customers!$A$2:$A$901,0))</f>
        <v>Regular</v>
      </c>
      <c r="I245" s="12" t="str">
        <f aca="false">INDEX(Customers!$G$2:$G$901,MATCH(B245,Customers!$A$2:$A$901,0))</f>
        <v>North</v>
      </c>
      <c r="J245" s="12" t="str">
        <f aca="false">INDEX(Stores!$D$2:$D$18,MATCH(C245,Stores!$A$2:$A$18,0))</f>
        <v>Online</v>
      </c>
      <c r="K245" s="16" t="n">
        <f aca="false">SUMIF(OrderItems!$B$2:$B$6683,A245,OrderItems!$J$2:$J$6683)</f>
        <v>929</v>
      </c>
      <c r="L245" s="16" t="n">
        <f aca="false">SUMIF(OrderItems!$B$2:$B$6683,A245,OrderItems!$K$2:$K$6683)</f>
        <v>590.31</v>
      </c>
      <c r="M245" s="16" t="n">
        <f aca="false">K245-L245</f>
        <v>338.69</v>
      </c>
      <c r="N245" s="12" t="n">
        <f aca="false">COUNTIF(OrderItems!$B$2:$B$6683,A245)</f>
        <v>1</v>
      </c>
    </row>
    <row r="246" customFormat="false" ht="15" hidden="false" customHeight="false" outlineLevel="0" collapsed="false">
      <c r="A246" s="12" t="n">
        <v>245</v>
      </c>
      <c r="B246" s="12" t="n">
        <v>70</v>
      </c>
      <c r="C246" s="12" t="n">
        <v>6</v>
      </c>
      <c r="D246" s="18" t="n">
        <v>45950</v>
      </c>
      <c r="E246" s="12" t="s">
        <v>49</v>
      </c>
      <c r="F246" s="12" t="s">
        <v>2293</v>
      </c>
      <c r="G246" s="12" t="s">
        <v>55</v>
      </c>
      <c r="H246" s="12" t="str">
        <f aca="false">INDEX(Customers!$I$2:$I$901,MATCH(B246,Customers!$A$2:$A$901,0))</f>
        <v>Regular</v>
      </c>
      <c r="I246" s="12" t="str">
        <f aca="false">INDEX(Customers!$G$2:$G$901,MATCH(B246,Customers!$A$2:$A$901,0))</f>
        <v>North</v>
      </c>
      <c r="J246" s="12" t="str">
        <f aca="false">INDEX(Stores!$D$2:$D$18,MATCH(C246,Stores!$A$2:$A$18,0))</f>
        <v>South</v>
      </c>
      <c r="K246" s="16" t="n">
        <f aca="false">SUMIF(OrderItems!$B$2:$B$6683,A246,OrderItems!$J$2:$J$6683)</f>
        <v>3831.1</v>
      </c>
      <c r="L246" s="16" t="n">
        <f aca="false">SUMIF(OrderItems!$B$2:$B$6683,A246,OrderItems!$K$2:$K$6683)</f>
        <v>2571.38</v>
      </c>
      <c r="M246" s="16" t="n">
        <f aca="false">K246-L246</f>
        <v>1259.72</v>
      </c>
      <c r="N246" s="12" t="n">
        <f aca="false">COUNTIF(OrderItems!$B$2:$B$6683,A246)</f>
        <v>3</v>
      </c>
    </row>
    <row r="247" customFormat="false" ht="15" hidden="false" customHeight="false" outlineLevel="0" collapsed="false">
      <c r="A247" s="12" t="n">
        <v>246</v>
      </c>
      <c r="B247" s="12" t="n">
        <v>70</v>
      </c>
      <c r="C247" s="12" t="n">
        <v>17</v>
      </c>
      <c r="D247" s="18" t="n">
        <v>45956</v>
      </c>
      <c r="E247" s="12" t="s">
        <v>44</v>
      </c>
      <c r="F247" s="12" t="s">
        <v>2294</v>
      </c>
      <c r="G247" s="12" t="s">
        <v>55</v>
      </c>
      <c r="H247" s="12" t="str">
        <f aca="false">INDEX(Customers!$I$2:$I$901,MATCH(B247,Customers!$A$2:$A$901,0))</f>
        <v>Regular</v>
      </c>
      <c r="I247" s="12" t="str">
        <f aca="false">INDEX(Customers!$G$2:$G$901,MATCH(B247,Customers!$A$2:$A$901,0))</f>
        <v>North</v>
      </c>
      <c r="J247" s="12" t="str">
        <f aca="false">INDEX(Stores!$D$2:$D$18,MATCH(C247,Stores!$A$2:$A$18,0))</f>
        <v>Online</v>
      </c>
      <c r="K247" s="16" t="n">
        <f aca="false">SUMIF(OrderItems!$B$2:$B$6683,A247,OrderItems!$J$2:$J$6683)</f>
        <v>4858</v>
      </c>
      <c r="L247" s="16" t="n">
        <f aca="false">SUMIF(OrderItems!$B$2:$B$6683,A247,OrderItems!$K$2:$K$6683)</f>
        <v>3177.2</v>
      </c>
      <c r="M247" s="16" t="n">
        <f aca="false">K247-L247</f>
        <v>1680.8</v>
      </c>
      <c r="N247" s="12" t="n">
        <f aca="false">COUNTIF(OrderItems!$B$2:$B$6683,A247)</f>
        <v>1</v>
      </c>
    </row>
    <row r="248" customFormat="false" ht="15" hidden="false" customHeight="false" outlineLevel="0" collapsed="false">
      <c r="A248" s="12" t="n">
        <v>247</v>
      </c>
      <c r="B248" s="12" t="n">
        <v>70</v>
      </c>
      <c r="C248" s="12" t="n">
        <v>17</v>
      </c>
      <c r="D248" s="18" t="n">
        <v>45993</v>
      </c>
      <c r="E248" s="12" t="s">
        <v>44</v>
      </c>
      <c r="F248" s="12" t="s">
        <v>2295</v>
      </c>
      <c r="G248" s="12" t="s">
        <v>55</v>
      </c>
      <c r="H248" s="12" t="str">
        <f aca="false">INDEX(Customers!$I$2:$I$901,MATCH(B248,Customers!$A$2:$A$901,0))</f>
        <v>Regular</v>
      </c>
      <c r="I248" s="12" t="str">
        <f aca="false">INDEX(Customers!$G$2:$G$901,MATCH(B248,Customers!$A$2:$A$901,0))</f>
        <v>North</v>
      </c>
      <c r="J248" s="12" t="str">
        <f aca="false">INDEX(Stores!$D$2:$D$18,MATCH(C248,Stores!$A$2:$A$18,0))</f>
        <v>Online</v>
      </c>
      <c r="K248" s="16" t="n">
        <f aca="false">SUMIF(OrderItems!$B$2:$B$6683,A248,OrderItems!$J$2:$J$6683)</f>
        <v>1039.2</v>
      </c>
      <c r="L248" s="16" t="n">
        <f aca="false">SUMIF(OrderItems!$B$2:$B$6683,A248,OrderItems!$K$2:$K$6683)</f>
        <v>878.72</v>
      </c>
      <c r="M248" s="16" t="n">
        <f aca="false">K248-L248</f>
        <v>160.48</v>
      </c>
      <c r="N248" s="12" t="n">
        <f aca="false">COUNTIF(OrderItems!$B$2:$B$6683,A248)</f>
        <v>1</v>
      </c>
    </row>
    <row r="249" customFormat="false" ht="15" hidden="false" customHeight="false" outlineLevel="0" collapsed="false">
      <c r="A249" s="12" t="n">
        <v>248</v>
      </c>
      <c r="B249" s="12" t="n">
        <v>70</v>
      </c>
      <c r="C249" s="12" t="n">
        <v>17</v>
      </c>
      <c r="D249" s="18" t="n">
        <v>46019</v>
      </c>
      <c r="E249" s="12" t="s">
        <v>44</v>
      </c>
      <c r="F249" s="12" t="s">
        <v>2292</v>
      </c>
      <c r="G249" s="12" t="s">
        <v>55</v>
      </c>
      <c r="H249" s="12" t="str">
        <f aca="false">INDEX(Customers!$I$2:$I$901,MATCH(B249,Customers!$A$2:$A$901,0))</f>
        <v>Regular</v>
      </c>
      <c r="I249" s="12" t="str">
        <f aca="false">INDEX(Customers!$G$2:$G$901,MATCH(B249,Customers!$A$2:$A$901,0))</f>
        <v>North</v>
      </c>
      <c r="J249" s="12" t="str">
        <f aca="false">INDEX(Stores!$D$2:$D$18,MATCH(C249,Stores!$A$2:$A$18,0))</f>
        <v>Online</v>
      </c>
      <c r="K249" s="16" t="n">
        <f aca="false">SUMIF(OrderItems!$B$2:$B$6683,A249,OrderItems!$J$2:$J$6683)</f>
        <v>2937</v>
      </c>
      <c r="L249" s="16" t="n">
        <f aca="false">SUMIF(OrderItems!$B$2:$B$6683,A249,OrderItems!$K$2:$K$6683)</f>
        <v>1810.98</v>
      </c>
      <c r="M249" s="16" t="n">
        <f aca="false">K249-L249</f>
        <v>1126.02</v>
      </c>
      <c r="N249" s="12" t="n">
        <f aca="false">COUNTIF(OrderItems!$B$2:$B$6683,A249)</f>
        <v>2</v>
      </c>
    </row>
    <row r="250" customFormat="false" ht="15" hidden="false" customHeight="false" outlineLevel="0" collapsed="false">
      <c r="A250" s="12" t="n">
        <v>249</v>
      </c>
      <c r="B250" s="12" t="n">
        <v>71</v>
      </c>
      <c r="C250" s="12" t="n">
        <v>17</v>
      </c>
      <c r="D250" s="18" t="n">
        <v>45728</v>
      </c>
      <c r="E250" s="12" t="s">
        <v>44</v>
      </c>
      <c r="F250" s="12" t="s">
        <v>2295</v>
      </c>
      <c r="G250" s="12" t="s">
        <v>55</v>
      </c>
      <c r="H250" s="12" t="str">
        <f aca="false">INDEX(Customers!$I$2:$I$901,MATCH(B250,Customers!$A$2:$A$901,0))</f>
        <v>New</v>
      </c>
      <c r="I250" s="12" t="str">
        <f aca="false">INDEX(Customers!$G$2:$G$901,MATCH(B250,Customers!$A$2:$A$901,0))</f>
        <v>West</v>
      </c>
      <c r="J250" s="12" t="str">
        <f aca="false">INDEX(Stores!$D$2:$D$18,MATCH(C250,Stores!$A$2:$A$18,0))</f>
        <v>Online</v>
      </c>
      <c r="K250" s="16" t="n">
        <f aca="false">SUMIF(OrderItems!$B$2:$B$6683,A250,OrderItems!$J$2:$J$6683)</f>
        <v>8692.45</v>
      </c>
      <c r="L250" s="16" t="n">
        <f aca="false">SUMIF(OrderItems!$B$2:$B$6683,A250,OrderItems!$K$2:$K$6683)</f>
        <v>6088.88</v>
      </c>
      <c r="M250" s="16" t="n">
        <f aca="false">K250-L250</f>
        <v>2603.57</v>
      </c>
      <c r="N250" s="12" t="n">
        <f aca="false">COUNTIF(OrderItems!$B$2:$B$6683,A250)</f>
        <v>3</v>
      </c>
    </row>
    <row r="251" customFormat="false" ht="15" hidden="false" customHeight="false" outlineLevel="0" collapsed="false">
      <c r="A251" s="12" t="n">
        <v>250</v>
      </c>
      <c r="B251" s="12" t="n">
        <v>71</v>
      </c>
      <c r="C251" s="12" t="n">
        <v>17</v>
      </c>
      <c r="D251" s="18" t="n">
        <v>45732</v>
      </c>
      <c r="E251" s="12" t="s">
        <v>44</v>
      </c>
      <c r="F251" s="12" t="s">
        <v>2293</v>
      </c>
      <c r="G251" s="12" t="s">
        <v>55</v>
      </c>
      <c r="H251" s="12" t="str">
        <f aca="false">INDEX(Customers!$I$2:$I$901,MATCH(B251,Customers!$A$2:$A$901,0))</f>
        <v>New</v>
      </c>
      <c r="I251" s="12" t="str">
        <f aca="false">INDEX(Customers!$G$2:$G$901,MATCH(B251,Customers!$A$2:$A$901,0))</f>
        <v>West</v>
      </c>
      <c r="J251" s="12" t="str">
        <f aca="false">INDEX(Stores!$D$2:$D$18,MATCH(C251,Stores!$A$2:$A$18,0))</f>
        <v>Online</v>
      </c>
      <c r="K251" s="16" t="n">
        <f aca="false">SUMIF(OrderItems!$B$2:$B$6683,A251,OrderItems!$J$2:$J$6683)</f>
        <v>449</v>
      </c>
      <c r="L251" s="16" t="n">
        <f aca="false">SUMIF(OrderItems!$B$2:$B$6683,A251,OrderItems!$K$2:$K$6683)</f>
        <v>271.97</v>
      </c>
      <c r="M251" s="16" t="n">
        <f aca="false">K251-L251</f>
        <v>177.03</v>
      </c>
      <c r="N251" s="12" t="n">
        <f aca="false">COUNTIF(OrderItems!$B$2:$B$6683,A251)</f>
        <v>1</v>
      </c>
    </row>
    <row r="252" customFormat="false" ht="15" hidden="false" customHeight="false" outlineLevel="0" collapsed="false">
      <c r="A252" s="12" t="n">
        <v>251</v>
      </c>
      <c r="B252" s="12" t="n">
        <v>71</v>
      </c>
      <c r="C252" s="12" t="n">
        <v>17</v>
      </c>
      <c r="D252" s="18" t="n">
        <v>45842</v>
      </c>
      <c r="E252" s="12" t="s">
        <v>44</v>
      </c>
      <c r="F252" s="12" t="s">
        <v>2295</v>
      </c>
      <c r="G252" s="12" t="s">
        <v>55</v>
      </c>
      <c r="H252" s="12" t="str">
        <f aca="false">INDEX(Customers!$I$2:$I$901,MATCH(B252,Customers!$A$2:$A$901,0))</f>
        <v>New</v>
      </c>
      <c r="I252" s="12" t="str">
        <f aca="false">INDEX(Customers!$G$2:$G$901,MATCH(B252,Customers!$A$2:$A$901,0))</f>
        <v>West</v>
      </c>
      <c r="J252" s="12" t="str">
        <f aca="false">INDEX(Stores!$D$2:$D$18,MATCH(C252,Stores!$A$2:$A$18,0))</f>
        <v>Online</v>
      </c>
      <c r="K252" s="16" t="n">
        <f aca="false">SUMIF(OrderItems!$B$2:$B$6683,A252,OrderItems!$J$2:$J$6683)</f>
        <v>549</v>
      </c>
      <c r="L252" s="16" t="n">
        <f aca="false">SUMIF(OrderItems!$B$2:$B$6683,A252,OrderItems!$K$2:$K$6683)</f>
        <v>369.12</v>
      </c>
      <c r="M252" s="16" t="n">
        <f aca="false">K252-L252</f>
        <v>179.88</v>
      </c>
      <c r="N252" s="12" t="n">
        <f aca="false">COUNTIF(OrderItems!$B$2:$B$6683,A252)</f>
        <v>1</v>
      </c>
    </row>
    <row r="253" customFormat="false" ht="15" hidden="false" customHeight="false" outlineLevel="0" collapsed="false">
      <c r="A253" s="12" t="n">
        <v>252</v>
      </c>
      <c r="B253" s="12" t="n">
        <v>71</v>
      </c>
      <c r="C253" s="12" t="n">
        <v>17</v>
      </c>
      <c r="D253" s="18" t="n">
        <v>45941</v>
      </c>
      <c r="E253" s="12" t="s">
        <v>44</v>
      </c>
      <c r="F253" s="12" t="s">
        <v>2296</v>
      </c>
      <c r="G253" s="12" t="s">
        <v>55</v>
      </c>
      <c r="H253" s="12" t="str">
        <f aca="false">INDEX(Customers!$I$2:$I$901,MATCH(B253,Customers!$A$2:$A$901,0))</f>
        <v>New</v>
      </c>
      <c r="I253" s="12" t="str">
        <f aca="false">INDEX(Customers!$G$2:$G$901,MATCH(B253,Customers!$A$2:$A$901,0))</f>
        <v>West</v>
      </c>
      <c r="J253" s="12" t="str">
        <f aca="false">INDEX(Stores!$D$2:$D$18,MATCH(C253,Stores!$A$2:$A$18,0))</f>
        <v>Online</v>
      </c>
      <c r="K253" s="16" t="n">
        <f aca="false">SUMIF(OrderItems!$B$2:$B$6683,A253,OrderItems!$J$2:$J$6683)</f>
        <v>4489</v>
      </c>
      <c r="L253" s="16" t="n">
        <f aca="false">SUMIF(OrderItems!$B$2:$B$6683,A253,OrderItems!$K$2:$K$6683)</f>
        <v>2892.9</v>
      </c>
      <c r="M253" s="16" t="n">
        <f aca="false">K253-L253</f>
        <v>1596.1</v>
      </c>
      <c r="N253" s="12" t="n">
        <f aca="false">COUNTIF(OrderItems!$B$2:$B$6683,A253)</f>
        <v>1</v>
      </c>
    </row>
    <row r="254" customFormat="false" ht="15" hidden="false" customHeight="false" outlineLevel="0" collapsed="false">
      <c r="A254" s="12" t="n">
        <v>253</v>
      </c>
      <c r="B254" s="12" t="n">
        <v>71</v>
      </c>
      <c r="C254" s="12" t="n">
        <v>1</v>
      </c>
      <c r="D254" s="18" t="n">
        <v>46000</v>
      </c>
      <c r="E254" s="12" t="s">
        <v>49</v>
      </c>
      <c r="F254" s="12" t="s">
        <v>2293</v>
      </c>
      <c r="G254" s="12" t="s">
        <v>56</v>
      </c>
      <c r="H254" s="12" t="str">
        <f aca="false">INDEX(Customers!$I$2:$I$901,MATCH(B254,Customers!$A$2:$A$901,0))</f>
        <v>New</v>
      </c>
      <c r="I254" s="12" t="str">
        <f aca="false">INDEX(Customers!$G$2:$G$901,MATCH(B254,Customers!$A$2:$A$901,0))</f>
        <v>West</v>
      </c>
      <c r="J254" s="12" t="str">
        <f aca="false">INDEX(Stores!$D$2:$D$18,MATCH(C254,Stores!$A$2:$A$18,0))</f>
        <v>North</v>
      </c>
      <c r="K254" s="16" t="n">
        <f aca="false">SUMIF(OrderItems!$B$2:$B$6683,A254,OrderItems!$J$2:$J$6683)</f>
        <v>3868</v>
      </c>
      <c r="L254" s="16" t="n">
        <f aca="false">SUMIF(OrderItems!$B$2:$B$6683,A254,OrderItems!$K$2:$K$6683)</f>
        <v>2451.71</v>
      </c>
      <c r="M254" s="16" t="n">
        <f aca="false">K254-L254</f>
        <v>1416.29</v>
      </c>
      <c r="N254" s="12" t="n">
        <f aca="false">COUNTIF(OrderItems!$B$2:$B$6683,A254)</f>
        <v>2</v>
      </c>
    </row>
    <row r="255" customFormat="false" ht="15" hidden="false" customHeight="false" outlineLevel="0" collapsed="false">
      <c r="A255" s="12" t="n">
        <v>254</v>
      </c>
      <c r="B255" s="12" t="n">
        <v>72</v>
      </c>
      <c r="C255" s="12" t="n">
        <v>17</v>
      </c>
      <c r="D255" s="18" t="n">
        <v>45811</v>
      </c>
      <c r="E255" s="12" t="s">
        <v>44</v>
      </c>
      <c r="F255" s="12" t="s">
        <v>2295</v>
      </c>
      <c r="G255" s="12" t="s">
        <v>55</v>
      </c>
      <c r="H255" s="12" t="str">
        <f aca="false">INDEX(Customers!$I$2:$I$901,MATCH(B255,Customers!$A$2:$A$901,0))</f>
        <v>Regular</v>
      </c>
      <c r="I255" s="12" t="str">
        <f aca="false">INDEX(Customers!$G$2:$G$901,MATCH(B255,Customers!$A$2:$A$901,0))</f>
        <v>South</v>
      </c>
      <c r="J255" s="12" t="str">
        <f aca="false">INDEX(Stores!$D$2:$D$18,MATCH(C255,Stores!$A$2:$A$18,0))</f>
        <v>Online</v>
      </c>
      <c r="K255" s="16" t="n">
        <f aca="false">SUMIF(OrderItems!$B$2:$B$6683,A255,OrderItems!$J$2:$J$6683)</f>
        <v>3348.15</v>
      </c>
      <c r="L255" s="16" t="n">
        <f aca="false">SUMIF(OrderItems!$B$2:$B$6683,A255,OrderItems!$K$2:$K$6683)</f>
        <v>2724.27</v>
      </c>
      <c r="M255" s="16" t="n">
        <f aca="false">K255-L255</f>
        <v>623.88</v>
      </c>
      <c r="N255" s="12" t="n">
        <f aca="false">COUNTIF(OrderItems!$B$2:$B$6683,A255)</f>
        <v>1</v>
      </c>
    </row>
    <row r="256" customFormat="false" ht="15" hidden="false" customHeight="false" outlineLevel="0" collapsed="false">
      <c r="A256" s="12" t="n">
        <v>255</v>
      </c>
      <c r="B256" s="12" t="n">
        <v>72</v>
      </c>
      <c r="C256" s="12" t="n">
        <v>17</v>
      </c>
      <c r="D256" s="18" t="n">
        <v>46003</v>
      </c>
      <c r="E256" s="12" t="s">
        <v>44</v>
      </c>
      <c r="F256" s="12" t="s">
        <v>2296</v>
      </c>
      <c r="G256" s="12" t="s">
        <v>55</v>
      </c>
      <c r="H256" s="12" t="str">
        <f aca="false">INDEX(Customers!$I$2:$I$901,MATCH(B256,Customers!$A$2:$A$901,0))</f>
        <v>Regular</v>
      </c>
      <c r="I256" s="12" t="str">
        <f aca="false">INDEX(Customers!$G$2:$G$901,MATCH(B256,Customers!$A$2:$A$901,0))</f>
        <v>South</v>
      </c>
      <c r="J256" s="12" t="str">
        <f aca="false">INDEX(Stores!$D$2:$D$18,MATCH(C256,Stores!$A$2:$A$18,0))</f>
        <v>Online</v>
      </c>
      <c r="K256" s="16" t="n">
        <f aca="false">SUMIF(OrderItems!$B$2:$B$6683,A256,OrderItems!$J$2:$J$6683)</f>
        <v>4448</v>
      </c>
      <c r="L256" s="16" t="n">
        <f aca="false">SUMIF(OrderItems!$B$2:$B$6683,A256,OrderItems!$K$2:$K$6683)</f>
        <v>2744.84</v>
      </c>
      <c r="M256" s="16" t="n">
        <f aca="false">K256-L256</f>
        <v>1703.16</v>
      </c>
      <c r="N256" s="12" t="n">
        <f aca="false">COUNTIF(OrderItems!$B$2:$B$6683,A256)</f>
        <v>2</v>
      </c>
    </row>
    <row r="257" customFormat="false" ht="15" hidden="false" customHeight="false" outlineLevel="0" collapsed="false">
      <c r="A257" s="12" t="n">
        <v>256</v>
      </c>
      <c r="B257" s="12" t="n">
        <v>72</v>
      </c>
      <c r="C257" s="12" t="n">
        <v>7</v>
      </c>
      <c r="D257" s="18" t="n">
        <v>46005</v>
      </c>
      <c r="E257" s="12" t="s">
        <v>49</v>
      </c>
      <c r="F257" s="12" t="s">
        <v>2292</v>
      </c>
      <c r="G257" s="12" t="s">
        <v>55</v>
      </c>
      <c r="H257" s="12" t="str">
        <f aca="false">INDEX(Customers!$I$2:$I$901,MATCH(B257,Customers!$A$2:$A$901,0))</f>
        <v>Regular</v>
      </c>
      <c r="I257" s="12" t="str">
        <f aca="false">INDEX(Customers!$G$2:$G$901,MATCH(B257,Customers!$A$2:$A$901,0))</f>
        <v>South</v>
      </c>
      <c r="J257" s="12" t="str">
        <f aca="false">INDEX(Stores!$D$2:$D$18,MATCH(C257,Stores!$A$2:$A$18,0))</f>
        <v>South</v>
      </c>
      <c r="K257" s="16" t="n">
        <f aca="false">SUMIF(OrderItems!$B$2:$B$6683,A257,OrderItems!$J$2:$J$6683)</f>
        <v>1959</v>
      </c>
      <c r="L257" s="16" t="n">
        <f aca="false">SUMIF(OrderItems!$B$2:$B$6683,A257,OrderItems!$K$2:$K$6683)</f>
        <v>1274.4</v>
      </c>
      <c r="M257" s="16" t="n">
        <f aca="false">K257-L257</f>
        <v>684.6</v>
      </c>
      <c r="N257" s="12" t="n">
        <f aca="false">COUNTIF(OrderItems!$B$2:$B$6683,A257)</f>
        <v>1</v>
      </c>
    </row>
    <row r="258" customFormat="false" ht="15" hidden="false" customHeight="false" outlineLevel="0" collapsed="false">
      <c r="A258" s="12" t="n">
        <v>257</v>
      </c>
      <c r="B258" s="12" t="n">
        <v>73</v>
      </c>
      <c r="C258" s="12" t="n">
        <v>17</v>
      </c>
      <c r="D258" s="18" t="n">
        <v>45988</v>
      </c>
      <c r="E258" s="12" t="s">
        <v>44</v>
      </c>
      <c r="F258" s="12" t="s">
        <v>2296</v>
      </c>
      <c r="G258" s="12" t="s">
        <v>56</v>
      </c>
      <c r="H258" s="12" t="str">
        <f aca="false">INDEX(Customers!$I$2:$I$901,MATCH(B258,Customers!$A$2:$A$901,0))</f>
        <v>New</v>
      </c>
      <c r="I258" s="12" t="str">
        <f aca="false">INDEX(Customers!$G$2:$G$901,MATCH(B258,Customers!$A$2:$A$901,0))</f>
        <v>West</v>
      </c>
      <c r="J258" s="12" t="str">
        <f aca="false">INDEX(Stores!$D$2:$D$18,MATCH(C258,Stores!$A$2:$A$18,0))</f>
        <v>Online</v>
      </c>
      <c r="K258" s="16" t="n">
        <f aca="false">SUMIF(OrderItems!$B$2:$B$6683,A258,OrderItems!$J$2:$J$6683)</f>
        <v>7634.55</v>
      </c>
      <c r="L258" s="16" t="n">
        <f aca="false">SUMIF(OrderItems!$B$2:$B$6683,A258,OrderItems!$K$2:$K$6683)</f>
        <v>5122.8</v>
      </c>
      <c r="M258" s="16" t="n">
        <f aca="false">K258-L258</f>
        <v>2511.75</v>
      </c>
      <c r="N258" s="12" t="n">
        <f aca="false">COUNTIF(OrderItems!$B$2:$B$6683,A258)</f>
        <v>2</v>
      </c>
    </row>
    <row r="259" customFormat="false" ht="15" hidden="false" customHeight="false" outlineLevel="0" collapsed="false">
      <c r="A259" s="12" t="n">
        <v>258</v>
      </c>
      <c r="B259" s="12" t="n">
        <v>73</v>
      </c>
      <c r="C259" s="12" t="n">
        <v>17</v>
      </c>
      <c r="D259" s="18" t="n">
        <v>45997</v>
      </c>
      <c r="E259" s="12" t="s">
        <v>44</v>
      </c>
      <c r="F259" s="12" t="s">
        <v>2293</v>
      </c>
      <c r="G259" s="12" t="s">
        <v>56</v>
      </c>
      <c r="H259" s="12" t="str">
        <f aca="false">INDEX(Customers!$I$2:$I$901,MATCH(B259,Customers!$A$2:$A$901,0))</f>
        <v>New</v>
      </c>
      <c r="I259" s="12" t="str">
        <f aca="false">INDEX(Customers!$G$2:$G$901,MATCH(B259,Customers!$A$2:$A$901,0))</f>
        <v>West</v>
      </c>
      <c r="J259" s="12" t="str">
        <f aca="false">INDEX(Stores!$D$2:$D$18,MATCH(C259,Stores!$A$2:$A$18,0))</f>
        <v>Online</v>
      </c>
      <c r="K259" s="16" t="n">
        <f aca="false">SUMIF(OrderItems!$B$2:$B$6683,A259,OrderItems!$J$2:$J$6683)</f>
        <v>2845.4</v>
      </c>
      <c r="L259" s="16" t="n">
        <f aca="false">SUMIF(OrderItems!$B$2:$B$6683,A259,OrderItems!$K$2:$K$6683)</f>
        <v>1994.59</v>
      </c>
      <c r="M259" s="16" t="n">
        <f aca="false">K259-L259</f>
        <v>850.81</v>
      </c>
      <c r="N259" s="12" t="n">
        <f aca="false">COUNTIF(OrderItems!$B$2:$B$6683,A259)</f>
        <v>4</v>
      </c>
    </row>
    <row r="260" customFormat="false" ht="15" hidden="false" customHeight="false" outlineLevel="0" collapsed="false">
      <c r="A260" s="12" t="n">
        <v>259</v>
      </c>
      <c r="B260" s="12" t="n">
        <v>74</v>
      </c>
      <c r="C260" s="12" t="n">
        <v>17</v>
      </c>
      <c r="D260" s="18" t="n">
        <v>45732</v>
      </c>
      <c r="E260" s="12" t="s">
        <v>44</v>
      </c>
      <c r="F260" s="12" t="s">
        <v>2293</v>
      </c>
      <c r="G260" s="12" t="s">
        <v>55</v>
      </c>
      <c r="H260" s="12" t="str">
        <f aca="false">INDEX(Customers!$I$2:$I$901,MATCH(B260,Customers!$A$2:$A$901,0))</f>
        <v>Regular</v>
      </c>
      <c r="I260" s="12" t="str">
        <f aca="false">INDEX(Customers!$G$2:$G$901,MATCH(B260,Customers!$A$2:$A$901,0))</f>
        <v>West</v>
      </c>
      <c r="J260" s="12" t="str">
        <f aca="false">INDEX(Stores!$D$2:$D$18,MATCH(C260,Stores!$A$2:$A$18,0))</f>
        <v>Online</v>
      </c>
      <c r="K260" s="16" t="n">
        <f aca="false">SUMIF(OrderItems!$B$2:$B$6683,A260,OrderItems!$J$2:$J$6683)</f>
        <v>439</v>
      </c>
      <c r="L260" s="16" t="n">
        <f aca="false">SUMIF(OrderItems!$B$2:$B$6683,A260,OrderItems!$K$2:$K$6683)</f>
        <v>256.67</v>
      </c>
      <c r="M260" s="16" t="n">
        <f aca="false">K260-L260</f>
        <v>182.33</v>
      </c>
      <c r="N260" s="12" t="n">
        <f aca="false">COUNTIF(OrderItems!$B$2:$B$6683,A260)</f>
        <v>1</v>
      </c>
    </row>
    <row r="261" customFormat="false" ht="15" hidden="false" customHeight="false" outlineLevel="0" collapsed="false">
      <c r="A261" s="12" t="n">
        <v>260</v>
      </c>
      <c r="B261" s="12" t="n">
        <v>74</v>
      </c>
      <c r="C261" s="12" t="n">
        <v>17</v>
      </c>
      <c r="D261" s="18" t="n">
        <v>45755</v>
      </c>
      <c r="E261" s="12" t="s">
        <v>44</v>
      </c>
      <c r="F261" s="12" t="s">
        <v>2294</v>
      </c>
      <c r="G261" s="12" t="s">
        <v>55</v>
      </c>
      <c r="H261" s="12" t="str">
        <f aca="false">INDEX(Customers!$I$2:$I$901,MATCH(B261,Customers!$A$2:$A$901,0))</f>
        <v>Regular</v>
      </c>
      <c r="I261" s="12" t="str">
        <f aca="false">INDEX(Customers!$G$2:$G$901,MATCH(B261,Customers!$A$2:$A$901,0))</f>
        <v>West</v>
      </c>
      <c r="J261" s="12" t="str">
        <f aca="false">INDEX(Stores!$D$2:$D$18,MATCH(C261,Stores!$A$2:$A$18,0))</f>
        <v>Online</v>
      </c>
      <c r="K261" s="16" t="n">
        <f aca="false">SUMIF(OrderItems!$B$2:$B$6683,A261,OrderItems!$J$2:$J$6683)</f>
        <v>1079</v>
      </c>
      <c r="L261" s="16" t="n">
        <f aca="false">SUMIF(OrderItems!$B$2:$B$6683,A261,OrderItems!$K$2:$K$6683)</f>
        <v>601.41</v>
      </c>
      <c r="M261" s="16" t="n">
        <f aca="false">K261-L261</f>
        <v>477.59</v>
      </c>
      <c r="N261" s="12" t="n">
        <f aca="false">COUNTIF(OrderItems!$B$2:$B$6683,A261)</f>
        <v>1</v>
      </c>
    </row>
    <row r="262" customFormat="false" ht="15" hidden="false" customHeight="false" outlineLevel="0" collapsed="false">
      <c r="A262" s="12" t="n">
        <v>261</v>
      </c>
      <c r="B262" s="12" t="n">
        <v>74</v>
      </c>
      <c r="C262" s="12" t="n">
        <v>17</v>
      </c>
      <c r="D262" s="18" t="n">
        <v>45943</v>
      </c>
      <c r="E262" s="12" t="s">
        <v>44</v>
      </c>
      <c r="F262" s="12" t="s">
        <v>2294</v>
      </c>
      <c r="G262" s="12" t="s">
        <v>57</v>
      </c>
      <c r="H262" s="12" t="str">
        <f aca="false">INDEX(Customers!$I$2:$I$901,MATCH(B262,Customers!$A$2:$A$901,0))</f>
        <v>Regular</v>
      </c>
      <c r="I262" s="12" t="str">
        <f aca="false">INDEX(Customers!$G$2:$G$901,MATCH(B262,Customers!$A$2:$A$901,0))</f>
        <v>West</v>
      </c>
      <c r="J262" s="12" t="str">
        <f aca="false">INDEX(Stores!$D$2:$D$18,MATCH(C262,Stores!$A$2:$A$18,0))</f>
        <v>Online</v>
      </c>
      <c r="K262" s="16" t="n">
        <f aca="false">SUMIF(OrderItems!$B$2:$B$6683,A262,OrderItems!$J$2:$J$6683)</f>
        <v>7705.05</v>
      </c>
      <c r="L262" s="16" t="n">
        <f aca="false">SUMIF(OrderItems!$B$2:$B$6683,A262,OrderItems!$K$2:$K$6683)</f>
        <v>5449.48</v>
      </c>
      <c r="M262" s="16" t="n">
        <f aca="false">K262-L262</f>
        <v>2255.57</v>
      </c>
      <c r="N262" s="12" t="n">
        <f aca="false">COUNTIF(OrderItems!$B$2:$B$6683,A262)</f>
        <v>3</v>
      </c>
    </row>
    <row r="263" customFormat="false" ht="15" hidden="false" customHeight="false" outlineLevel="0" collapsed="false">
      <c r="A263" s="12" t="n">
        <v>262</v>
      </c>
      <c r="B263" s="12" t="n">
        <v>74</v>
      </c>
      <c r="C263" s="12" t="n">
        <v>17</v>
      </c>
      <c r="D263" s="18" t="n">
        <v>45962</v>
      </c>
      <c r="E263" s="12" t="s">
        <v>44</v>
      </c>
      <c r="F263" s="12" t="s">
        <v>2292</v>
      </c>
      <c r="G263" s="12" t="s">
        <v>55</v>
      </c>
      <c r="H263" s="12" t="str">
        <f aca="false">INDEX(Customers!$I$2:$I$901,MATCH(B263,Customers!$A$2:$A$901,0))</f>
        <v>Regular</v>
      </c>
      <c r="I263" s="12" t="str">
        <f aca="false">INDEX(Customers!$G$2:$G$901,MATCH(B263,Customers!$A$2:$A$901,0))</f>
        <v>West</v>
      </c>
      <c r="J263" s="12" t="str">
        <f aca="false">INDEX(Stores!$D$2:$D$18,MATCH(C263,Stores!$A$2:$A$18,0))</f>
        <v>Online</v>
      </c>
      <c r="K263" s="16" t="n">
        <f aca="false">SUMIF(OrderItems!$B$2:$B$6683,A263,OrderItems!$J$2:$J$6683)</f>
        <v>4238</v>
      </c>
      <c r="L263" s="16" t="n">
        <f aca="false">SUMIF(OrderItems!$B$2:$B$6683,A263,OrderItems!$K$2:$K$6683)</f>
        <v>3112.7</v>
      </c>
      <c r="M263" s="16" t="n">
        <f aca="false">K263-L263</f>
        <v>1125.3</v>
      </c>
      <c r="N263" s="12" t="n">
        <f aca="false">COUNTIF(OrderItems!$B$2:$B$6683,A263)</f>
        <v>2</v>
      </c>
    </row>
    <row r="264" customFormat="false" ht="15" hidden="false" customHeight="false" outlineLevel="0" collapsed="false">
      <c r="A264" s="12" t="n">
        <v>263</v>
      </c>
      <c r="B264" s="12" t="n">
        <v>75</v>
      </c>
      <c r="C264" s="12" t="n">
        <v>10</v>
      </c>
      <c r="D264" s="18" t="n">
        <v>45902</v>
      </c>
      <c r="E264" s="12" t="s">
        <v>49</v>
      </c>
      <c r="F264" s="12" t="s">
        <v>2295</v>
      </c>
      <c r="G264" s="12" t="s">
        <v>55</v>
      </c>
      <c r="H264" s="12" t="str">
        <f aca="false">INDEX(Customers!$I$2:$I$901,MATCH(B264,Customers!$A$2:$A$901,0))</f>
        <v>Regular</v>
      </c>
      <c r="I264" s="12" t="str">
        <f aca="false">INDEX(Customers!$G$2:$G$901,MATCH(B264,Customers!$A$2:$A$901,0))</f>
        <v>North</v>
      </c>
      <c r="J264" s="12" t="str">
        <f aca="false">INDEX(Stores!$D$2:$D$18,MATCH(C264,Stores!$A$2:$A$18,0))</f>
        <v>West</v>
      </c>
      <c r="K264" s="16" t="n">
        <f aca="false">SUMIF(OrderItems!$B$2:$B$6683,A264,OrderItems!$J$2:$J$6683)</f>
        <v>10527</v>
      </c>
      <c r="L264" s="16" t="n">
        <f aca="false">SUMIF(OrderItems!$B$2:$B$6683,A264,OrderItems!$K$2:$K$6683)</f>
        <v>7712.58</v>
      </c>
      <c r="M264" s="16" t="n">
        <f aca="false">K264-L264</f>
        <v>2814.42</v>
      </c>
      <c r="N264" s="12" t="n">
        <f aca="false">COUNTIF(OrderItems!$B$2:$B$6683,A264)</f>
        <v>1</v>
      </c>
    </row>
    <row r="265" customFormat="false" ht="15" hidden="false" customHeight="false" outlineLevel="0" collapsed="false">
      <c r="A265" s="12" t="n">
        <v>264</v>
      </c>
      <c r="B265" s="12" t="n">
        <v>75</v>
      </c>
      <c r="C265" s="12" t="n">
        <v>17</v>
      </c>
      <c r="D265" s="18" t="n">
        <v>45949</v>
      </c>
      <c r="E265" s="12" t="s">
        <v>44</v>
      </c>
      <c r="F265" s="12" t="s">
        <v>2296</v>
      </c>
      <c r="G265" s="12" t="s">
        <v>55</v>
      </c>
      <c r="H265" s="12" t="str">
        <f aca="false">INDEX(Customers!$I$2:$I$901,MATCH(B265,Customers!$A$2:$A$901,0))</f>
        <v>Regular</v>
      </c>
      <c r="I265" s="12" t="str">
        <f aca="false">INDEX(Customers!$G$2:$G$901,MATCH(B265,Customers!$A$2:$A$901,0))</f>
        <v>North</v>
      </c>
      <c r="J265" s="12" t="str">
        <f aca="false">INDEX(Stores!$D$2:$D$18,MATCH(C265,Stores!$A$2:$A$18,0))</f>
        <v>Online</v>
      </c>
      <c r="K265" s="16" t="n">
        <f aca="false">SUMIF(OrderItems!$B$2:$B$6683,A265,OrderItems!$J$2:$J$6683)</f>
        <v>4328.4</v>
      </c>
      <c r="L265" s="16" t="n">
        <f aca="false">SUMIF(OrderItems!$B$2:$B$6683,A265,OrderItems!$K$2:$K$6683)</f>
        <v>3046.77</v>
      </c>
      <c r="M265" s="16" t="n">
        <f aca="false">K265-L265</f>
        <v>1281.63</v>
      </c>
      <c r="N265" s="12" t="n">
        <f aca="false">COUNTIF(OrderItems!$B$2:$B$6683,A265)</f>
        <v>3</v>
      </c>
    </row>
    <row r="266" customFormat="false" ht="15" hidden="false" customHeight="false" outlineLevel="0" collapsed="false">
      <c r="A266" s="12" t="n">
        <v>265</v>
      </c>
      <c r="B266" s="12" t="n">
        <v>75</v>
      </c>
      <c r="C266" s="12" t="n">
        <v>17</v>
      </c>
      <c r="D266" s="18" t="n">
        <v>45957</v>
      </c>
      <c r="E266" s="12" t="s">
        <v>44</v>
      </c>
      <c r="F266" s="12" t="s">
        <v>2292</v>
      </c>
      <c r="G266" s="12" t="s">
        <v>55</v>
      </c>
      <c r="H266" s="12" t="str">
        <f aca="false">INDEX(Customers!$I$2:$I$901,MATCH(B266,Customers!$A$2:$A$901,0))</f>
        <v>Regular</v>
      </c>
      <c r="I266" s="12" t="str">
        <f aca="false">INDEX(Customers!$G$2:$G$901,MATCH(B266,Customers!$A$2:$A$901,0))</f>
        <v>North</v>
      </c>
      <c r="J266" s="12" t="str">
        <f aca="false">INDEX(Stores!$D$2:$D$18,MATCH(C266,Stores!$A$2:$A$18,0))</f>
        <v>Online</v>
      </c>
      <c r="K266" s="16" t="n">
        <f aca="false">SUMIF(OrderItems!$B$2:$B$6683,A266,OrderItems!$J$2:$J$6683)</f>
        <v>1908</v>
      </c>
      <c r="L266" s="16" t="n">
        <f aca="false">SUMIF(OrderItems!$B$2:$B$6683,A266,OrderItems!$K$2:$K$6683)</f>
        <v>1302.94</v>
      </c>
      <c r="M266" s="16" t="n">
        <f aca="false">K266-L266</f>
        <v>605.06</v>
      </c>
      <c r="N266" s="12" t="n">
        <f aca="false">COUNTIF(OrderItems!$B$2:$B$6683,A266)</f>
        <v>2</v>
      </c>
    </row>
    <row r="267" customFormat="false" ht="15" hidden="false" customHeight="false" outlineLevel="0" collapsed="false">
      <c r="A267" s="12" t="n">
        <v>266</v>
      </c>
      <c r="B267" s="12" t="n">
        <v>75</v>
      </c>
      <c r="C267" s="12" t="n">
        <v>17</v>
      </c>
      <c r="D267" s="18" t="n">
        <v>45968</v>
      </c>
      <c r="E267" s="12" t="s">
        <v>44</v>
      </c>
      <c r="F267" s="12" t="s">
        <v>2293</v>
      </c>
      <c r="G267" s="12" t="s">
        <v>55</v>
      </c>
      <c r="H267" s="12" t="str">
        <f aca="false">INDEX(Customers!$I$2:$I$901,MATCH(B267,Customers!$A$2:$A$901,0))</f>
        <v>Regular</v>
      </c>
      <c r="I267" s="12" t="str">
        <f aca="false">INDEX(Customers!$G$2:$G$901,MATCH(B267,Customers!$A$2:$A$901,0))</f>
        <v>North</v>
      </c>
      <c r="J267" s="12" t="str">
        <f aca="false">INDEX(Stores!$D$2:$D$18,MATCH(C267,Stores!$A$2:$A$18,0))</f>
        <v>Online</v>
      </c>
      <c r="K267" s="16" t="n">
        <f aca="false">SUMIF(OrderItems!$B$2:$B$6683,A267,OrderItems!$J$2:$J$6683)</f>
        <v>6589.2</v>
      </c>
      <c r="L267" s="16" t="n">
        <f aca="false">SUMIF(OrderItems!$B$2:$B$6683,A267,OrderItems!$K$2:$K$6683)</f>
        <v>4444.25</v>
      </c>
      <c r="M267" s="16" t="n">
        <f aca="false">K267-L267</f>
        <v>2144.95</v>
      </c>
      <c r="N267" s="12" t="n">
        <f aca="false">COUNTIF(OrderItems!$B$2:$B$6683,A267)</f>
        <v>4</v>
      </c>
    </row>
    <row r="268" customFormat="false" ht="15" hidden="false" customHeight="false" outlineLevel="0" collapsed="false">
      <c r="A268" s="12" t="n">
        <v>267</v>
      </c>
      <c r="B268" s="12" t="n">
        <v>75</v>
      </c>
      <c r="C268" s="12" t="n">
        <v>5</v>
      </c>
      <c r="D268" s="18" t="n">
        <v>45991</v>
      </c>
      <c r="E268" s="12" t="s">
        <v>49</v>
      </c>
      <c r="F268" s="12" t="s">
        <v>2294</v>
      </c>
      <c r="G268" s="12" t="s">
        <v>57</v>
      </c>
      <c r="H268" s="12" t="str">
        <f aca="false">INDEX(Customers!$I$2:$I$901,MATCH(B268,Customers!$A$2:$A$901,0))</f>
        <v>Regular</v>
      </c>
      <c r="I268" s="12" t="str">
        <f aca="false">INDEX(Customers!$G$2:$G$901,MATCH(B268,Customers!$A$2:$A$901,0))</f>
        <v>North</v>
      </c>
      <c r="J268" s="12" t="str">
        <f aca="false">INDEX(Stores!$D$2:$D$18,MATCH(C268,Stores!$A$2:$A$18,0))</f>
        <v>South</v>
      </c>
      <c r="K268" s="16" t="n">
        <f aca="false">SUMIF(OrderItems!$B$2:$B$6683,A268,OrderItems!$J$2:$J$6683)</f>
        <v>1919.2</v>
      </c>
      <c r="L268" s="16" t="n">
        <f aca="false">SUMIF(OrderItems!$B$2:$B$6683,A268,OrderItems!$K$2:$K$6683)</f>
        <v>1366.08</v>
      </c>
      <c r="M268" s="16" t="n">
        <f aca="false">K268-L268</f>
        <v>553.12</v>
      </c>
      <c r="N268" s="12" t="n">
        <f aca="false">COUNTIF(OrderItems!$B$2:$B$6683,A268)</f>
        <v>1</v>
      </c>
    </row>
    <row r="269" customFormat="false" ht="15" hidden="false" customHeight="false" outlineLevel="0" collapsed="false">
      <c r="A269" s="12" t="n">
        <v>268</v>
      </c>
      <c r="B269" s="12" t="n">
        <v>75</v>
      </c>
      <c r="C269" s="12" t="n">
        <v>17</v>
      </c>
      <c r="D269" s="18" t="n">
        <v>46004</v>
      </c>
      <c r="E269" s="12" t="s">
        <v>44</v>
      </c>
      <c r="F269" s="12" t="s">
        <v>2296</v>
      </c>
      <c r="G269" s="12" t="s">
        <v>57</v>
      </c>
      <c r="H269" s="12" t="str">
        <f aca="false">INDEX(Customers!$I$2:$I$901,MATCH(B269,Customers!$A$2:$A$901,0))</f>
        <v>Regular</v>
      </c>
      <c r="I269" s="12" t="str">
        <f aca="false">INDEX(Customers!$G$2:$G$901,MATCH(B269,Customers!$A$2:$A$901,0))</f>
        <v>North</v>
      </c>
      <c r="J269" s="12" t="str">
        <f aca="false">INDEX(Stores!$D$2:$D$18,MATCH(C269,Stores!$A$2:$A$18,0))</f>
        <v>Online</v>
      </c>
      <c r="K269" s="16" t="n">
        <f aca="false">SUMIF(OrderItems!$B$2:$B$6683,A269,OrderItems!$J$2:$J$6683)</f>
        <v>5139</v>
      </c>
      <c r="L269" s="16" t="n">
        <f aca="false">SUMIF(OrderItems!$B$2:$B$6683,A269,OrderItems!$K$2:$K$6683)</f>
        <v>3044.69</v>
      </c>
      <c r="M269" s="16" t="n">
        <f aca="false">K269-L269</f>
        <v>2094.31</v>
      </c>
      <c r="N269" s="12" t="n">
        <f aca="false">COUNTIF(OrderItems!$B$2:$B$6683,A269)</f>
        <v>1</v>
      </c>
    </row>
    <row r="270" customFormat="false" ht="15" hidden="false" customHeight="false" outlineLevel="0" collapsed="false">
      <c r="A270" s="12" t="n">
        <v>269</v>
      </c>
      <c r="B270" s="12" t="n">
        <v>76</v>
      </c>
      <c r="C270" s="12" t="n">
        <v>9</v>
      </c>
      <c r="D270" s="18" t="n">
        <v>45395</v>
      </c>
      <c r="E270" s="12" t="s">
        <v>49</v>
      </c>
      <c r="F270" s="12" t="s">
        <v>2294</v>
      </c>
      <c r="G270" s="12" t="s">
        <v>57</v>
      </c>
      <c r="H270" s="12" t="str">
        <f aca="false">INDEX(Customers!$I$2:$I$901,MATCH(B270,Customers!$A$2:$A$901,0))</f>
        <v>Premium</v>
      </c>
      <c r="I270" s="12" t="str">
        <f aca="false">INDEX(Customers!$G$2:$G$901,MATCH(B270,Customers!$A$2:$A$901,0))</f>
        <v>South</v>
      </c>
      <c r="J270" s="12" t="str">
        <f aca="false">INDEX(Stores!$D$2:$D$18,MATCH(C270,Stores!$A$2:$A$18,0))</f>
        <v>West</v>
      </c>
      <c r="K270" s="16" t="n">
        <f aca="false">SUMIF(OrderItems!$B$2:$B$6683,A270,OrderItems!$J$2:$J$6683)</f>
        <v>2408</v>
      </c>
      <c r="L270" s="16" t="n">
        <f aca="false">SUMIF(OrderItems!$B$2:$B$6683,A270,OrderItems!$K$2:$K$6683)</f>
        <v>1499.26</v>
      </c>
      <c r="M270" s="16" t="n">
        <f aca="false">K270-L270</f>
        <v>908.74</v>
      </c>
      <c r="N270" s="12" t="n">
        <f aca="false">COUNTIF(OrderItems!$B$2:$B$6683,A270)</f>
        <v>2</v>
      </c>
    </row>
    <row r="271" customFormat="false" ht="15" hidden="false" customHeight="false" outlineLevel="0" collapsed="false">
      <c r="A271" s="12" t="n">
        <v>270</v>
      </c>
      <c r="B271" s="12" t="n">
        <v>76</v>
      </c>
      <c r="C271" s="12" t="n">
        <v>17</v>
      </c>
      <c r="D271" s="18" t="n">
        <v>45550</v>
      </c>
      <c r="E271" s="12" t="s">
        <v>44</v>
      </c>
      <c r="F271" s="12" t="s">
        <v>2293</v>
      </c>
      <c r="G271" s="12" t="s">
        <v>55</v>
      </c>
      <c r="H271" s="12" t="str">
        <f aca="false">INDEX(Customers!$I$2:$I$901,MATCH(B271,Customers!$A$2:$A$901,0))</f>
        <v>Premium</v>
      </c>
      <c r="I271" s="12" t="str">
        <f aca="false">INDEX(Customers!$G$2:$G$901,MATCH(B271,Customers!$A$2:$A$901,0))</f>
        <v>South</v>
      </c>
      <c r="J271" s="12" t="str">
        <f aca="false">INDEX(Stores!$D$2:$D$18,MATCH(C271,Stores!$A$2:$A$18,0))</f>
        <v>Online</v>
      </c>
      <c r="K271" s="16" t="n">
        <f aca="false">SUMIF(OrderItems!$B$2:$B$6683,A271,OrderItems!$J$2:$J$6683)</f>
        <v>2778.2</v>
      </c>
      <c r="L271" s="16" t="n">
        <f aca="false">SUMIF(OrderItems!$B$2:$B$6683,A271,OrderItems!$K$2:$K$6683)</f>
        <v>1869.53</v>
      </c>
      <c r="M271" s="16" t="n">
        <f aca="false">K271-L271</f>
        <v>908.67</v>
      </c>
      <c r="N271" s="12" t="n">
        <f aca="false">COUNTIF(OrderItems!$B$2:$B$6683,A271)</f>
        <v>2</v>
      </c>
    </row>
    <row r="272" customFormat="false" ht="15" hidden="false" customHeight="false" outlineLevel="0" collapsed="false">
      <c r="A272" s="12" t="n">
        <v>271</v>
      </c>
      <c r="B272" s="12" t="n">
        <v>76</v>
      </c>
      <c r="C272" s="12" t="n">
        <v>17</v>
      </c>
      <c r="D272" s="18" t="n">
        <v>45588</v>
      </c>
      <c r="E272" s="12" t="s">
        <v>44</v>
      </c>
      <c r="F272" s="12" t="s">
        <v>2296</v>
      </c>
      <c r="G272" s="12" t="s">
        <v>56</v>
      </c>
      <c r="H272" s="12" t="str">
        <f aca="false">INDEX(Customers!$I$2:$I$901,MATCH(B272,Customers!$A$2:$A$901,0))</f>
        <v>Premium</v>
      </c>
      <c r="I272" s="12" t="str">
        <f aca="false">INDEX(Customers!$G$2:$G$901,MATCH(B272,Customers!$A$2:$A$901,0))</f>
        <v>South</v>
      </c>
      <c r="J272" s="12" t="str">
        <f aca="false">INDEX(Stores!$D$2:$D$18,MATCH(C272,Stores!$A$2:$A$18,0))</f>
        <v>Online</v>
      </c>
      <c r="K272" s="16" t="n">
        <f aca="false">SUMIF(OrderItems!$B$2:$B$6683,A272,OrderItems!$J$2:$J$6683)</f>
        <v>2148</v>
      </c>
      <c r="L272" s="16" t="n">
        <f aca="false">SUMIF(OrderItems!$B$2:$B$6683,A272,OrderItems!$K$2:$K$6683)</f>
        <v>1507.02</v>
      </c>
      <c r="M272" s="16" t="n">
        <f aca="false">K272-L272</f>
        <v>640.98</v>
      </c>
      <c r="N272" s="12" t="n">
        <f aca="false">COUNTIF(OrderItems!$B$2:$B$6683,A272)</f>
        <v>2</v>
      </c>
    </row>
    <row r="273" customFormat="false" ht="15" hidden="false" customHeight="false" outlineLevel="0" collapsed="false">
      <c r="A273" s="12" t="n">
        <v>272</v>
      </c>
      <c r="B273" s="12" t="n">
        <v>76</v>
      </c>
      <c r="C273" s="12" t="n">
        <v>15</v>
      </c>
      <c r="D273" s="18" t="n">
        <v>45633</v>
      </c>
      <c r="E273" s="12" t="s">
        <v>49</v>
      </c>
      <c r="F273" s="12" t="s">
        <v>2293</v>
      </c>
      <c r="G273" s="12" t="s">
        <v>55</v>
      </c>
      <c r="H273" s="12" t="str">
        <f aca="false">INDEX(Customers!$I$2:$I$901,MATCH(B273,Customers!$A$2:$A$901,0))</f>
        <v>Premium</v>
      </c>
      <c r="I273" s="12" t="str">
        <f aca="false">INDEX(Customers!$G$2:$G$901,MATCH(B273,Customers!$A$2:$A$901,0))</f>
        <v>South</v>
      </c>
      <c r="J273" s="12" t="str">
        <f aca="false">INDEX(Stores!$D$2:$D$18,MATCH(C273,Stores!$A$2:$A$18,0))</f>
        <v>East</v>
      </c>
      <c r="K273" s="16" t="n">
        <f aca="false">SUMIF(OrderItems!$B$2:$B$6683,A273,OrderItems!$J$2:$J$6683)</f>
        <v>1628</v>
      </c>
      <c r="L273" s="16" t="n">
        <f aca="false">SUMIF(OrderItems!$B$2:$B$6683,A273,OrderItems!$K$2:$K$6683)</f>
        <v>981.82</v>
      </c>
      <c r="M273" s="16" t="n">
        <f aca="false">K273-L273</f>
        <v>646.18</v>
      </c>
      <c r="N273" s="12" t="n">
        <f aca="false">COUNTIF(OrderItems!$B$2:$B$6683,A273)</f>
        <v>2</v>
      </c>
    </row>
    <row r="274" customFormat="false" ht="15" hidden="false" customHeight="false" outlineLevel="0" collapsed="false">
      <c r="A274" s="12" t="n">
        <v>273</v>
      </c>
      <c r="B274" s="12" t="n">
        <v>76</v>
      </c>
      <c r="C274" s="12" t="n">
        <v>17</v>
      </c>
      <c r="D274" s="18" t="n">
        <v>45987</v>
      </c>
      <c r="E274" s="12" t="s">
        <v>44</v>
      </c>
      <c r="F274" s="12" t="s">
        <v>2293</v>
      </c>
      <c r="G274" s="12" t="s">
        <v>55</v>
      </c>
      <c r="H274" s="12" t="str">
        <f aca="false">INDEX(Customers!$I$2:$I$901,MATCH(B274,Customers!$A$2:$A$901,0))</f>
        <v>Premium</v>
      </c>
      <c r="I274" s="12" t="str">
        <f aca="false">INDEX(Customers!$G$2:$G$901,MATCH(B274,Customers!$A$2:$A$901,0))</f>
        <v>South</v>
      </c>
      <c r="J274" s="12" t="str">
        <f aca="false">INDEX(Stores!$D$2:$D$18,MATCH(C274,Stores!$A$2:$A$18,0))</f>
        <v>Online</v>
      </c>
      <c r="K274" s="16" t="n">
        <f aca="false">SUMIF(OrderItems!$B$2:$B$6683,A274,OrderItems!$J$2:$J$6683)</f>
        <v>2809</v>
      </c>
      <c r="L274" s="16" t="n">
        <f aca="false">SUMIF(OrderItems!$B$2:$B$6683,A274,OrderItems!$K$2:$K$6683)</f>
        <v>1785.14</v>
      </c>
      <c r="M274" s="16" t="n">
        <f aca="false">K274-L274</f>
        <v>1023.86</v>
      </c>
      <c r="N274" s="12" t="n">
        <f aca="false">COUNTIF(OrderItems!$B$2:$B$6683,A274)</f>
        <v>1</v>
      </c>
    </row>
    <row r="275" customFormat="false" ht="15" hidden="false" customHeight="false" outlineLevel="0" collapsed="false">
      <c r="A275" s="12" t="n">
        <v>274</v>
      </c>
      <c r="B275" s="12" t="n">
        <v>77</v>
      </c>
      <c r="C275" s="12" t="n">
        <v>17</v>
      </c>
      <c r="D275" s="18" t="n">
        <v>45496</v>
      </c>
      <c r="E275" s="12" t="s">
        <v>44</v>
      </c>
      <c r="F275" s="12" t="s">
        <v>2292</v>
      </c>
      <c r="G275" s="12" t="s">
        <v>55</v>
      </c>
      <c r="H275" s="12" t="str">
        <f aca="false">INDEX(Customers!$I$2:$I$901,MATCH(B275,Customers!$A$2:$A$901,0))</f>
        <v>New</v>
      </c>
      <c r="I275" s="12" t="str">
        <f aca="false">INDEX(Customers!$G$2:$G$901,MATCH(B275,Customers!$A$2:$A$901,0))</f>
        <v>West</v>
      </c>
      <c r="J275" s="12" t="str">
        <f aca="false">INDEX(Stores!$D$2:$D$18,MATCH(C275,Stores!$A$2:$A$18,0))</f>
        <v>Online</v>
      </c>
      <c r="K275" s="16" t="n">
        <f aca="false">SUMIF(OrderItems!$B$2:$B$6683,A275,OrderItems!$J$2:$J$6683)</f>
        <v>3383.1</v>
      </c>
      <c r="L275" s="16" t="n">
        <f aca="false">SUMIF(OrderItems!$B$2:$B$6683,A275,OrderItems!$K$2:$K$6683)</f>
        <v>2083.97</v>
      </c>
      <c r="M275" s="16" t="n">
        <f aca="false">K275-L275</f>
        <v>1299.13</v>
      </c>
      <c r="N275" s="12" t="n">
        <f aca="false">COUNTIF(OrderItems!$B$2:$B$6683,A275)</f>
        <v>3</v>
      </c>
    </row>
    <row r="276" customFormat="false" ht="15" hidden="false" customHeight="false" outlineLevel="0" collapsed="false">
      <c r="A276" s="12" t="n">
        <v>275</v>
      </c>
      <c r="B276" s="12" t="n">
        <v>77</v>
      </c>
      <c r="C276" s="12" t="n">
        <v>8</v>
      </c>
      <c r="D276" s="18" t="n">
        <v>45515</v>
      </c>
      <c r="E276" s="12" t="s">
        <v>49</v>
      </c>
      <c r="F276" s="12" t="s">
        <v>2293</v>
      </c>
      <c r="G276" s="12" t="s">
        <v>55</v>
      </c>
      <c r="H276" s="12" t="str">
        <f aca="false">INDEX(Customers!$I$2:$I$901,MATCH(B276,Customers!$A$2:$A$901,0))</f>
        <v>New</v>
      </c>
      <c r="I276" s="12" t="str">
        <f aca="false">INDEX(Customers!$G$2:$G$901,MATCH(B276,Customers!$A$2:$A$901,0))</f>
        <v>West</v>
      </c>
      <c r="J276" s="12" t="str">
        <f aca="false">INDEX(Stores!$D$2:$D$18,MATCH(C276,Stores!$A$2:$A$18,0))</f>
        <v>South</v>
      </c>
      <c r="K276" s="16" t="n">
        <f aca="false">SUMIF(OrderItems!$B$2:$B$6683,A276,OrderItems!$J$2:$J$6683)</f>
        <v>1329</v>
      </c>
      <c r="L276" s="16" t="n">
        <f aca="false">SUMIF(OrderItems!$B$2:$B$6683,A276,OrderItems!$K$2:$K$6683)</f>
        <v>887.99</v>
      </c>
      <c r="M276" s="16" t="n">
        <f aca="false">K276-L276</f>
        <v>441.01</v>
      </c>
      <c r="N276" s="12" t="n">
        <f aca="false">COUNTIF(OrderItems!$B$2:$B$6683,A276)</f>
        <v>1</v>
      </c>
    </row>
    <row r="277" customFormat="false" ht="15" hidden="false" customHeight="false" outlineLevel="0" collapsed="false">
      <c r="A277" s="12" t="n">
        <v>276</v>
      </c>
      <c r="B277" s="12" t="n">
        <v>77</v>
      </c>
      <c r="C277" s="12" t="n">
        <v>17</v>
      </c>
      <c r="D277" s="18" t="n">
        <v>45657</v>
      </c>
      <c r="E277" s="12" t="s">
        <v>44</v>
      </c>
      <c r="F277" s="12" t="s">
        <v>2296</v>
      </c>
      <c r="G277" s="12" t="s">
        <v>57</v>
      </c>
      <c r="H277" s="12" t="str">
        <f aca="false">INDEX(Customers!$I$2:$I$901,MATCH(B277,Customers!$A$2:$A$901,0))</f>
        <v>New</v>
      </c>
      <c r="I277" s="12" t="str">
        <f aca="false">INDEX(Customers!$G$2:$G$901,MATCH(B277,Customers!$A$2:$A$901,0))</f>
        <v>West</v>
      </c>
      <c r="J277" s="12" t="str">
        <f aca="false">INDEX(Stores!$D$2:$D$18,MATCH(C277,Stores!$A$2:$A$18,0))</f>
        <v>Online</v>
      </c>
      <c r="K277" s="16" t="n">
        <f aca="false">SUMIF(OrderItems!$B$2:$B$6683,A277,OrderItems!$J$2:$J$6683)</f>
        <v>4962.1</v>
      </c>
      <c r="L277" s="16" t="n">
        <f aca="false">SUMIF(OrderItems!$B$2:$B$6683,A277,OrderItems!$K$2:$K$6683)</f>
        <v>3310.96</v>
      </c>
      <c r="M277" s="16" t="n">
        <f aca="false">K277-L277</f>
        <v>1651.14</v>
      </c>
      <c r="N277" s="12" t="n">
        <f aca="false">COUNTIF(OrderItems!$B$2:$B$6683,A277)</f>
        <v>4</v>
      </c>
    </row>
    <row r="278" customFormat="false" ht="15" hidden="false" customHeight="false" outlineLevel="0" collapsed="false">
      <c r="A278" s="12" t="n">
        <v>277</v>
      </c>
      <c r="B278" s="12" t="n">
        <v>77</v>
      </c>
      <c r="C278" s="12" t="n">
        <v>17</v>
      </c>
      <c r="D278" s="18" t="n">
        <v>45758</v>
      </c>
      <c r="E278" s="12" t="s">
        <v>44</v>
      </c>
      <c r="F278" s="12" t="s">
        <v>2296</v>
      </c>
      <c r="G278" s="12" t="s">
        <v>56</v>
      </c>
      <c r="H278" s="12" t="str">
        <f aca="false">INDEX(Customers!$I$2:$I$901,MATCH(B278,Customers!$A$2:$A$901,0))</f>
        <v>New</v>
      </c>
      <c r="I278" s="12" t="str">
        <f aca="false">INDEX(Customers!$G$2:$G$901,MATCH(B278,Customers!$A$2:$A$901,0))</f>
        <v>West</v>
      </c>
      <c r="J278" s="12" t="str">
        <f aca="false">INDEX(Stores!$D$2:$D$18,MATCH(C278,Stores!$A$2:$A$18,0))</f>
        <v>Online</v>
      </c>
      <c r="K278" s="16" t="n">
        <f aca="false">SUMIF(OrderItems!$B$2:$B$6683,A278,OrderItems!$J$2:$J$6683)</f>
        <v>5631.2</v>
      </c>
      <c r="L278" s="16" t="n">
        <f aca="false">SUMIF(OrderItems!$B$2:$B$6683,A278,OrderItems!$K$2:$K$6683)</f>
        <v>3989.7</v>
      </c>
      <c r="M278" s="16" t="n">
        <f aca="false">K278-L278</f>
        <v>1641.5</v>
      </c>
      <c r="N278" s="12" t="n">
        <f aca="false">COUNTIF(OrderItems!$B$2:$B$6683,A278)</f>
        <v>3</v>
      </c>
    </row>
    <row r="279" customFormat="false" ht="15" hidden="false" customHeight="false" outlineLevel="0" collapsed="false">
      <c r="A279" s="12" t="n">
        <v>278</v>
      </c>
      <c r="B279" s="12" t="n">
        <v>77</v>
      </c>
      <c r="C279" s="12" t="n">
        <v>17</v>
      </c>
      <c r="D279" s="18" t="n">
        <v>45941</v>
      </c>
      <c r="E279" s="12" t="s">
        <v>44</v>
      </c>
      <c r="F279" s="12" t="s">
        <v>2296</v>
      </c>
      <c r="G279" s="12" t="s">
        <v>57</v>
      </c>
      <c r="H279" s="12" t="str">
        <f aca="false">INDEX(Customers!$I$2:$I$901,MATCH(B279,Customers!$A$2:$A$901,0))</f>
        <v>New</v>
      </c>
      <c r="I279" s="12" t="str">
        <f aca="false">INDEX(Customers!$G$2:$G$901,MATCH(B279,Customers!$A$2:$A$901,0))</f>
        <v>West</v>
      </c>
      <c r="J279" s="12" t="str">
        <f aca="false">INDEX(Stores!$D$2:$D$18,MATCH(C279,Stores!$A$2:$A$18,0))</f>
        <v>Online</v>
      </c>
      <c r="K279" s="16" t="n">
        <f aca="false">SUMIF(OrderItems!$B$2:$B$6683,A279,OrderItems!$J$2:$J$6683)</f>
        <v>7758.3</v>
      </c>
      <c r="L279" s="16" t="n">
        <f aca="false">SUMIF(OrderItems!$B$2:$B$6683,A279,OrderItems!$K$2:$K$6683)</f>
        <v>6109.1</v>
      </c>
      <c r="M279" s="16" t="n">
        <f aca="false">K279-L279</f>
        <v>1649.2</v>
      </c>
      <c r="N279" s="12" t="n">
        <f aca="false">COUNTIF(OrderItems!$B$2:$B$6683,A279)</f>
        <v>4</v>
      </c>
    </row>
    <row r="280" customFormat="false" ht="15" hidden="false" customHeight="false" outlineLevel="0" collapsed="false">
      <c r="A280" s="12" t="n">
        <v>279</v>
      </c>
      <c r="B280" s="12" t="n">
        <v>77</v>
      </c>
      <c r="C280" s="12" t="n">
        <v>17</v>
      </c>
      <c r="D280" s="18" t="n">
        <v>45997</v>
      </c>
      <c r="E280" s="12" t="s">
        <v>44</v>
      </c>
      <c r="F280" s="12" t="s">
        <v>2292</v>
      </c>
      <c r="G280" s="12" t="s">
        <v>56</v>
      </c>
      <c r="H280" s="12" t="str">
        <f aca="false">INDEX(Customers!$I$2:$I$901,MATCH(B280,Customers!$A$2:$A$901,0))</f>
        <v>New</v>
      </c>
      <c r="I280" s="12" t="str">
        <f aca="false">INDEX(Customers!$G$2:$G$901,MATCH(B280,Customers!$A$2:$A$901,0))</f>
        <v>West</v>
      </c>
      <c r="J280" s="12" t="str">
        <f aca="false">INDEX(Stores!$D$2:$D$18,MATCH(C280,Stores!$A$2:$A$18,0))</f>
        <v>Online</v>
      </c>
      <c r="K280" s="16" t="n">
        <f aca="false">SUMIF(OrderItems!$B$2:$B$6683,A280,OrderItems!$J$2:$J$6683)</f>
        <v>6597</v>
      </c>
      <c r="L280" s="16" t="n">
        <f aca="false">SUMIF(OrderItems!$B$2:$B$6683,A280,OrderItems!$K$2:$K$6683)</f>
        <v>4053.9</v>
      </c>
      <c r="M280" s="16" t="n">
        <f aca="false">K280-L280</f>
        <v>2543.1</v>
      </c>
      <c r="N280" s="12" t="n">
        <f aca="false">COUNTIF(OrderItems!$B$2:$B$6683,A280)</f>
        <v>2</v>
      </c>
    </row>
    <row r="281" customFormat="false" ht="15" hidden="false" customHeight="false" outlineLevel="0" collapsed="false">
      <c r="A281" s="12" t="n">
        <v>280</v>
      </c>
      <c r="B281" s="12" t="n">
        <v>78</v>
      </c>
      <c r="C281" s="12" t="n">
        <v>5</v>
      </c>
      <c r="D281" s="18" t="n">
        <v>45605</v>
      </c>
      <c r="E281" s="12" t="s">
        <v>49</v>
      </c>
      <c r="F281" s="12" t="s">
        <v>2295</v>
      </c>
      <c r="G281" s="12" t="s">
        <v>55</v>
      </c>
      <c r="H281" s="12" t="str">
        <f aca="false">INDEX(Customers!$I$2:$I$901,MATCH(B281,Customers!$A$2:$A$901,0))</f>
        <v>Regular</v>
      </c>
      <c r="I281" s="12" t="str">
        <f aca="false">INDEX(Customers!$G$2:$G$901,MATCH(B281,Customers!$A$2:$A$901,0))</f>
        <v>North</v>
      </c>
      <c r="J281" s="12" t="str">
        <f aca="false">INDEX(Stores!$D$2:$D$18,MATCH(C281,Stores!$A$2:$A$18,0))</f>
        <v>South</v>
      </c>
      <c r="K281" s="16" t="n">
        <f aca="false">SUMIF(OrderItems!$B$2:$B$6683,A281,OrderItems!$J$2:$J$6683)</f>
        <v>7070.6</v>
      </c>
      <c r="L281" s="16" t="n">
        <f aca="false">SUMIF(OrderItems!$B$2:$B$6683,A281,OrderItems!$K$2:$K$6683)</f>
        <v>5569.98</v>
      </c>
      <c r="M281" s="16" t="n">
        <f aca="false">K281-L281</f>
        <v>1500.62</v>
      </c>
      <c r="N281" s="12" t="n">
        <f aca="false">COUNTIF(OrderItems!$B$2:$B$6683,A281)</f>
        <v>2</v>
      </c>
    </row>
    <row r="282" customFormat="false" ht="15" hidden="false" customHeight="false" outlineLevel="0" collapsed="false">
      <c r="A282" s="12" t="n">
        <v>281</v>
      </c>
      <c r="B282" s="12" t="n">
        <v>78</v>
      </c>
      <c r="C282" s="12" t="n">
        <v>15</v>
      </c>
      <c r="D282" s="18" t="n">
        <v>45694</v>
      </c>
      <c r="E282" s="12" t="s">
        <v>49</v>
      </c>
      <c r="F282" s="12" t="s">
        <v>2293</v>
      </c>
      <c r="G282" s="12" t="s">
        <v>55</v>
      </c>
      <c r="H282" s="12" t="str">
        <f aca="false">INDEX(Customers!$I$2:$I$901,MATCH(B282,Customers!$A$2:$A$901,0))</f>
        <v>Regular</v>
      </c>
      <c r="I282" s="12" t="str">
        <f aca="false">INDEX(Customers!$G$2:$G$901,MATCH(B282,Customers!$A$2:$A$901,0))</f>
        <v>North</v>
      </c>
      <c r="J282" s="12" t="str">
        <f aca="false">INDEX(Stores!$D$2:$D$18,MATCH(C282,Stores!$A$2:$A$18,0))</f>
        <v>East</v>
      </c>
      <c r="K282" s="16" t="n">
        <f aca="false">SUMIF(OrderItems!$B$2:$B$6683,A282,OrderItems!$J$2:$J$6683)</f>
        <v>3449</v>
      </c>
      <c r="L282" s="16" t="n">
        <f aca="false">SUMIF(OrderItems!$B$2:$B$6683,A282,OrderItems!$K$2:$K$6683)</f>
        <v>2115.56</v>
      </c>
      <c r="M282" s="16" t="n">
        <f aca="false">K282-L282</f>
        <v>1333.44</v>
      </c>
      <c r="N282" s="12" t="n">
        <f aca="false">COUNTIF(OrderItems!$B$2:$B$6683,A282)</f>
        <v>1</v>
      </c>
    </row>
    <row r="283" customFormat="false" ht="15" hidden="false" customHeight="false" outlineLevel="0" collapsed="false">
      <c r="A283" s="12" t="n">
        <v>282</v>
      </c>
      <c r="B283" s="12" t="n">
        <v>78</v>
      </c>
      <c r="C283" s="12" t="n">
        <v>17</v>
      </c>
      <c r="D283" s="18" t="n">
        <v>46012</v>
      </c>
      <c r="E283" s="12" t="s">
        <v>44</v>
      </c>
      <c r="F283" s="12" t="s">
        <v>2296</v>
      </c>
      <c r="G283" s="12" t="s">
        <v>55</v>
      </c>
      <c r="H283" s="12" t="str">
        <f aca="false">INDEX(Customers!$I$2:$I$901,MATCH(B283,Customers!$A$2:$A$901,0))</f>
        <v>Regular</v>
      </c>
      <c r="I283" s="12" t="str">
        <f aca="false">INDEX(Customers!$G$2:$G$901,MATCH(B283,Customers!$A$2:$A$901,0))</f>
        <v>North</v>
      </c>
      <c r="J283" s="12" t="str">
        <f aca="false">INDEX(Stores!$D$2:$D$18,MATCH(C283,Stores!$A$2:$A$18,0))</f>
        <v>Online</v>
      </c>
      <c r="K283" s="16" t="n">
        <f aca="false">SUMIF(OrderItems!$B$2:$B$6683,A283,OrderItems!$J$2:$J$6683)</f>
        <v>24734</v>
      </c>
      <c r="L283" s="16" t="n">
        <f aca="false">SUMIF(OrderItems!$B$2:$B$6683,A283,OrderItems!$K$2:$K$6683)</f>
        <v>17065.05</v>
      </c>
      <c r="M283" s="16" t="n">
        <f aca="false">K283-L283</f>
        <v>7668.95</v>
      </c>
      <c r="N283" s="12" t="n">
        <f aca="false">COUNTIF(OrderItems!$B$2:$B$6683,A283)</f>
        <v>4</v>
      </c>
    </row>
    <row r="284" customFormat="false" ht="15" hidden="false" customHeight="false" outlineLevel="0" collapsed="false">
      <c r="A284" s="12" t="n">
        <v>283</v>
      </c>
      <c r="B284" s="12" t="n">
        <v>79</v>
      </c>
      <c r="C284" s="12" t="n">
        <v>17</v>
      </c>
      <c r="D284" s="18" t="n">
        <v>45851</v>
      </c>
      <c r="E284" s="12" t="s">
        <v>44</v>
      </c>
      <c r="F284" s="12" t="s">
        <v>2295</v>
      </c>
      <c r="G284" s="12" t="s">
        <v>57</v>
      </c>
      <c r="H284" s="12" t="str">
        <f aca="false">INDEX(Customers!$I$2:$I$901,MATCH(B284,Customers!$A$2:$A$901,0))</f>
        <v>Regular</v>
      </c>
      <c r="I284" s="12" t="str">
        <f aca="false">INDEX(Customers!$G$2:$G$901,MATCH(B284,Customers!$A$2:$A$901,0))</f>
        <v>West</v>
      </c>
      <c r="J284" s="12" t="str">
        <f aca="false">INDEX(Stores!$D$2:$D$18,MATCH(C284,Stores!$A$2:$A$18,0))</f>
        <v>Online</v>
      </c>
      <c r="K284" s="16" t="n">
        <f aca="false">SUMIF(OrderItems!$B$2:$B$6683,A284,OrderItems!$J$2:$J$6683)</f>
        <v>1680.55</v>
      </c>
      <c r="L284" s="16" t="n">
        <f aca="false">SUMIF(OrderItems!$B$2:$B$6683,A284,OrderItems!$K$2:$K$6683)</f>
        <v>1112.03</v>
      </c>
      <c r="M284" s="16" t="n">
        <f aca="false">K284-L284</f>
        <v>568.52</v>
      </c>
      <c r="N284" s="12" t="n">
        <f aca="false">COUNTIF(OrderItems!$B$2:$B$6683,A284)</f>
        <v>1</v>
      </c>
    </row>
    <row r="285" customFormat="false" ht="15" hidden="false" customHeight="false" outlineLevel="0" collapsed="false">
      <c r="A285" s="12" t="n">
        <v>284</v>
      </c>
      <c r="B285" s="12" t="n">
        <v>80</v>
      </c>
      <c r="C285" s="12" t="n">
        <v>17</v>
      </c>
      <c r="D285" s="18" t="n">
        <v>45613</v>
      </c>
      <c r="E285" s="12" t="s">
        <v>44</v>
      </c>
      <c r="F285" s="12" t="s">
        <v>2294</v>
      </c>
      <c r="G285" s="12" t="s">
        <v>55</v>
      </c>
      <c r="H285" s="12" t="str">
        <f aca="false">INDEX(Customers!$I$2:$I$901,MATCH(B285,Customers!$A$2:$A$901,0))</f>
        <v>Premium</v>
      </c>
      <c r="I285" s="12" t="str">
        <f aca="false">INDEX(Customers!$G$2:$G$901,MATCH(B285,Customers!$A$2:$A$901,0))</f>
        <v>South</v>
      </c>
      <c r="J285" s="12" t="str">
        <f aca="false">INDEX(Stores!$D$2:$D$18,MATCH(C285,Stores!$A$2:$A$18,0))</f>
        <v>Online</v>
      </c>
      <c r="K285" s="16" t="n">
        <f aca="false">SUMIF(OrderItems!$B$2:$B$6683,A285,OrderItems!$J$2:$J$6683)</f>
        <v>1158</v>
      </c>
      <c r="L285" s="16" t="n">
        <f aca="false">SUMIF(OrderItems!$B$2:$B$6683,A285,OrderItems!$K$2:$K$6683)</f>
        <v>706.2</v>
      </c>
      <c r="M285" s="16" t="n">
        <f aca="false">K285-L285</f>
        <v>451.8</v>
      </c>
      <c r="N285" s="12" t="n">
        <f aca="false">COUNTIF(OrderItems!$B$2:$B$6683,A285)</f>
        <v>2</v>
      </c>
    </row>
    <row r="286" customFormat="false" ht="15" hidden="false" customHeight="false" outlineLevel="0" collapsed="false">
      <c r="A286" s="12" t="n">
        <v>285</v>
      </c>
      <c r="B286" s="12" t="n">
        <v>80</v>
      </c>
      <c r="C286" s="12" t="n">
        <v>13</v>
      </c>
      <c r="D286" s="18" t="n">
        <v>45649</v>
      </c>
      <c r="E286" s="12" t="s">
        <v>49</v>
      </c>
      <c r="F286" s="12" t="s">
        <v>2293</v>
      </c>
      <c r="G286" s="12" t="s">
        <v>55</v>
      </c>
      <c r="H286" s="12" t="str">
        <f aca="false">INDEX(Customers!$I$2:$I$901,MATCH(B286,Customers!$A$2:$A$901,0))</f>
        <v>Premium</v>
      </c>
      <c r="I286" s="12" t="str">
        <f aca="false">INDEX(Customers!$G$2:$G$901,MATCH(B286,Customers!$A$2:$A$901,0))</f>
        <v>South</v>
      </c>
      <c r="J286" s="12" t="str">
        <f aca="false">INDEX(Stores!$D$2:$D$18,MATCH(C286,Stores!$A$2:$A$18,0))</f>
        <v>East</v>
      </c>
      <c r="K286" s="16" t="n">
        <f aca="false">SUMIF(OrderItems!$B$2:$B$6683,A286,OrderItems!$J$2:$J$6683)</f>
        <v>4508</v>
      </c>
      <c r="L286" s="16" t="n">
        <f aca="false">SUMIF(OrderItems!$B$2:$B$6683,A286,OrderItems!$K$2:$K$6683)</f>
        <v>2588.85</v>
      </c>
      <c r="M286" s="16" t="n">
        <f aca="false">K286-L286</f>
        <v>1919.15</v>
      </c>
      <c r="N286" s="12" t="n">
        <f aca="false">COUNTIF(OrderItems!$B$2:$B$6683,A286)</f>
        <v>2</v>
      </c>
    </row>
    <row r="287" customFormat="false" ht="15" hidden="false" customHeight="false" outlineLevel="0" collapsed="false">
      <c r="A287" s="12" t="n">
        <v>286</v>
      </c>
      <c r="B287" s="12" t="n">
        <v>81</v>
      </c>
      <c r="C287" s="12" t="n">
        <v>17</v>
      </c>
      <c r="D287" s="18" t="n">
        <v>45552</v>
      </c>
      <c r="E287" s="12" t="s">
        <v>44</v>
      </c>
      <c r="F287" s="12" t="s">
        <v>2292</v>
      </c>
      <c r="G287" s="12" t="s">
        <v>55</v>
      </c>
      <c r="H287" s="12" t="str">
        <f aca="false">INDEX(Customers!$I$2:$I$901,MATCH(B287,Customers!$A$2:$A$901,0))</f>
        <v>Regular</v>
      </c>
      <c r="I287" s="12" t="str">
        <f aca="false">INDEX(Customers!$G$2:$G$901,MATCH(B287,Customers!$A$2:$A$901,0))</f>
        <v>East</v>
      </c>
      <c r="J287" s="12" t="str">
        <f aca="false">INDEX(Stores!$D$2:$D$18,MATCH(C287,Stores!$A$2:$A$18,0))</f>
        <v>Online</v>
      </c>
      <c r="K287" s="16" t="n">
        <f aca="false">SUMIF(OrderItems!$B$2:$B$6683,A287,OrderItems!$J$2:$J$6683)</f>
        <v>8087</v>
      </c>
      <c r="L287" s="16" t="n">
        <f aca="false">SUMIF(OrderItems!$B$2:$B$6683,A287,OrderItems!$K$2:$K$6683)</f>
        <v>4652.34</v>
      </c>
      <c r="M287" s="16" t="n">
        <f aca="false">K287-L287</f>
        <v>3434.66</v>
      </c>
      <c r="N287" s="12" t="n">
        <f aca="false">COUNTIF(OrderItems!$B$2:$B$6683,A287)</f>
        <v>3</v>
      </c>
    </row>
    <row r="288" customFormat="false" ht="15" hidden="false" customHeight="false" outlineLevel="0" collapsed="false">
      <c r="A288" s="12" t="n">
        <v>287</v>
      </c>
      <c r="B288" s="12" t="n">
        <v>81</v>
      </c>
      <c r="C288" s="12" t="n">
        <v>17</v>
      </c>
      <c r="D288" s="18" t="n">
        <v>45565</v>
      </c>
      <c r="E288" s="12" t="s">
        <v>44</v>
      </c>
      <c r="F288" s="12" t="s">
        <v>2292</v>
      </c>
      <c r="G288" s="12" t="s">
        <v>55</v>
      </c>
      <c r="H288" s="12" t="str">
        <f aca="false">INDEX(Customers!$I$2:$I$901,MATCH(B288,Customers!$A$2:$A$901,0))</f>
        <v>Regular</v>
      </c>
      <c r="I288" s="12" t="str">
        <f aca="false">INDEX(Customers!$G$2:$G$901,MATCH(B288,Customers!$A$2:$A$901,0))</f>
        <v>East</v>
      </c>
      <c r="J288" s="12" t="str">
        <f aca="false">INDEX(Stores!$D$2:$D$18,MATCH(C288,Stores!$A$2:$A$18,0))</f>
        <v>Online</v>
      </c>
      <c r="K288" s="16" t="n">
        <f aca="false">SUMIF(OrderItems!$B$2:$B$6683,A288,OrderItems!$J$2:$J$6683)</f>
        <v>2049</v>
      </c>
      <c r="L288" s="16" t="n">
        <f aca="false">SUMIF(OrderItems!$B$2:$B$6683,A288,OrderItems!$K$2:$K$6683)</f>
        <v>1198.41</v>
      </c>
      <c r="M288" s="16" t="n">
        <f aca="false">K288-L288</f>
        <v>850.59</v>
      </c>
      <c r="N288" s="12" t="n">
        <f aca="false">COUNTIF(OrderItems!$B$2:$B$6683,A288)</f>
        <v>1</v>
      </c>
    </row>
    <row r="289" customFormat="false" ht="15" hidden="false" customHeight="false" outlineLevel="0" collapsed="false">
      <c r="A289" s="12" t="n">
        <v>288</v>
      </c>
      <c r="B289" s="12" t="n">
        <v>81</v>
      </c>
      <c r="C289" s="12" t="n">
        <v>14</v>
      </c>
      <c r="D289" s="18" t="n">
        <v>45624</v>
      </c>
      <c r="E289" s="12" t="s">
        <v>49</v>
      </c>
      <c r="F289" s="12" t="s">
        <v>2294</v>
      </c>
      <c r="G289" s="12" t="s">
        <v>55</v>
      </c>
      <c r="H289" s="12" t="str">
        <f aca="false">INDEX(Customers!$I$2:$I$901,MATCH(B289,Customers!$A$2:$A$901,0))</f>
        <v>Regular</v>
      </c>
      <c r="I289" s="12" t="str">
        <f aca="false">INDEX(Customers!$G$2:$G$901,MATCH(B289,Customers!$A$2:$A$901,0))</f>
        <v>East</v>
      </c>
      <c r="J289" s="12" t="str">
        <f aca="false">INDEX(Stores!$D$2:$D$18,MATCH(C289,Stores!$A$2:$A$18,0))</f>
        <v>East</v>
      </c>
      <c r="K289" s="16" t="n">
        <f aca="false">SUMIF(OrderItems!$B$2:$B$6683,A289,OrderItems!$J$2:$J$6683)</f>
        <v>3444.2</v>
      </c>
      <c r="L289" s="16" t="n">
        <f aca="false">SUMIF(OrderItems!$B$2:$B$6683,A289,OrderItems!$K$2:$K$6683)</f>
        <v>2886.41</v>
      </c>
      <c r="M289" s="16" t="n">
        <f aca="false">K289-L289</f>
        <v>557.79</v>
      </c>
      <c r="N289" s="12" t="n">
        <f aca="false">COUNTIF(OrderItems!$B$2:$B$6683,A289)</f>
        <v>2</v>
      </c>
    </row>
    <row r="290" customFormat="false" ht="15" hidden="false" customHeight="false" outlineLevel="0" collapsed="false">
      <c r="A290" s="12" t="n">
        <v>289</v>
      </c>
      <c r="B290" s="12" t="n">
        <v>81</v>
      </c>
      <c r="C290" s="12" t="n">
        <v>17</v>
      </c>
      <c r="D290" s="18" t="n">
        <v>45637</v>
      </c>
      <c r="E290" s="12" t="s">
        <v>44</v>
      </c>
      <c r="F290" s="12" t="s">
        <v>2295</v>
      </c>
      <c r="G290" s="12" t="s">
        <v>56</v>
      </c>
      <c r="H290" s="12" t="str">
        <f aca="false">INDEX(Customers!$I$2:$I$901,MATCH(B290,Customers!$A$2:$A$901,0))</f>
        <v>Regular</v>
      </c>
      <c r="I290" s="12" t="str">
        <f aca="false">INDEX(Customers!$G$2:$G$901,MATCH(B290,Customers!$A$2:$A$901,0))</f>
        <v>East</v>
      </c>
      <c r="J290" s="12" t="str">
        <f aca="false">INDEX(Stores!$D$2:$D$18,MATCH(C290,Stores!$A$2:$A$18,0))</f>
        <v>Online</v>
      </c>
      <c r="K290" s="16" t="n">
        <f aca="false">SUMIF(OrderItems!$B$2:$B$6683,A290,OrderItems!$J$2:$J$6683)</f>
        <v>2199</v>
      </c>
      <c r="L290" s="16" t="n">
        <f aca="false">SUMIF(OrderItems!$B$2:$B$6683,A290,OrderItems!$K$2:$K$6683)</f>
        <v>1328.79</v>
      </c>
      <c r="M290" s="16" t="n">
        <f aca="false">K290-L290</f>
        <v>870.21</v>
      </c>
      <c r="N290" s="12" t="n">
        <f aca="false">COUNTIF(OrderItems!$B$2:$B$6683,A290)</f>
        <v>1</v>
      </c>
    </row>
    <row r="291" customFormat="false" ht="15" hidden="false" customHeight="false" outlineLevel="0" collapsed="false">
      <c r="A291" s="12" t="n">
        <v>290</v>
      </c>
      <c r="B291" s="12" t="n">
        <v>81</v>
      </c>
      <c r="C291" s="12" t="n">
        <v>2</v>
      </c>
      <c r="D291" s="18" t="n">
        <v>45657</v>
      </c>
      <c r="E291" s="12" t="s">
        <v>49</v>
      </c>
      <c r="F291" s="12" t="s">
        <v>2294</v>
      </c>
      <c r="G291" s="12" t="s">
        <v>55</v>
      </c>
      <c r="H291" s="12" t="str">
        <f aca="false">INDEX(Customers!$I$2:$I$901,MATCH(B291,Customers!$A$2:$A$901,0))</f>
        <v>Regular</v>
      </c>
      <c r="I291" s="12" t="str">
        <f aca="false">INDEX(Customers!$G$2:$G$901,MATCH(B291,Customers!$A$2:$A$901,0))</f>
        <v>East</v>
      </c>
      <c r="J291" s="12" t="str">
        <f aca="false">INDEX(Stores!$D$2:$D$18,MATCH(C291,Stores!$A$2:$A$18,0))</f>
        <v>North</v>
      </c>
      <c r="K291" s="16" t="n">
        <f aca="false">SUMIF(OrderItems!$B$2:$B$6683,A291,OrderItems!$J$2:$J$6683)</f>
        <v>5718</v>
      </c>
      <c r="L291" s="16" t="n">
        <f aca="false">SUMIF(OrderItems!$B$2:$B$6683,A291,OrderItems!$K$2:$K$6683)</f>
        <v>3995.12</v>
      </c>
      <c r="M291" s="16" t="n">
        <f aca="false">K291-L291</f>
        <v>1722.88</v>
      </c>
      <c r="N291" s="12" t="n">
        <f aca="false">COUNTIF(OrderItems!$B$2:$B$6683,A291)</f>
        <v>2</v>
      </c>
    </row>
    <row r="292" customFormat="false" ht="15" hidden="false" customHeight="false" outlineLevel="0" collapsed="false">
      <c r="A292" s="12" t="n">
        <v>291</v>
      </c>
      <c r="B292" s="12" t="n">
        <v>81</v>
      </c>
      <c r="C292" s="12" t="n">
        <v>17</v>
      </c>
      <c r="D292" s="18" t="n">
        <v>45828</v>
      </c>
      <c r="E292" s="12" t="s">
        <v>44</v>
      </c>
      <c r="F292" s="12" t="s">
        <v>2296</v>
      </c>
      <c r="G292" s="12" t="s">
        <v>55</v>
      </c>
      <c r="H292" s="12" t="str">
        <f aca="false">INDEX(Customers!$I$2:$I$901,MATCH(B292,Customers!$A$2:$A$901,0))</f>
        <v>Regular</v>
      </c>
      <c r="I292" s="12" t="str">
        <f aca="false">INDEX(Customers!$G$2:$G$901,MATCH(B292,Customers!$A$2:$A$901,0))</f>
        <v>East</v>
      </c>
      <c r="J292" s="12" t="str">
        <f aca="false">INDEX(Stores!$D$2:$D$18,MATCH(C292,Stores!$A$2:$A$18,0))</f>
        <v>Online</v>
      </c>
      <c r="K292" s="16" t="n">
        <f aca="false">SUMIF(OrderItems!$B$2:$B$6683,A292,OrderItems!$J$2:$J$6683)</f>
        <v>619</v>
      </c>
      <c r="L292" s="16" t="n">
        <f aca="false">SUMIF(OrderItems!$B$2:$B$6683,A292,OrderItems!$K$2:$K$6683)</f>
        <v>343.46</v>
      </c>
      <c r="M292" s="16" t="n">
        <f aca="false">K292-L292</f>
        <v>275.54</v>
      </c>
      <c r="N292" s="12" t="n">
        <f aca="false">COUNTIF(OrderItems!$B$2:$B$6683,A292)</f>
        <v>1</v>
      </c>
    </row>
    <row r="293" customFormat="false" ht="15" hidden="false" customHeight="false" outlineLevel="0" collapsed="false">
      <c r="A293" s="12" t="n">
        <v>292</v>
      </c>
      <c r="B293" s="12" t="n">
        <v>81</v>
      </c>
      <c r="C293" s="12" t="n">
        <v>17</v>
      </c>
      <c r="D293" s="18" t="n">
        <v>45947</v>
      </c>
      <c r="E293" s="12" t="s">
        <v>44</v>
      </c>
      <c r="F293" s="12" t="s">
        <v>2296</v>
      </c>
      <c r="G293" s="12" t="s">
        <v>55</v>
      </c>
      <c r="H293" s="12" t="str">
        <f aca="false">INDEX(Customers!$I$2:$I$901,MATCH(B293,Customers!$A$2:$A$901,0))</f>
        <v>Regular</v>
      </c>
      <c r="I293" s="12" t="str">
        <f aca="false">INDEX(Customers!$G$2:$G$901,MATCH(B293,Customers!$A$2:$A$901,0))</f>
        <v>East</v>
      </c>
      <c r="J293" s="12" t="str">
        <f aca="false">INDEX(Stores!$D$2:$D$18,MATCH(C293,Stores!$A$2:$A$18,0))</f>
        <v>Online</v>
      </c>
      <c r="K293" s="16" t="n">
        <f aca="false">SUMIF(OrderItems!$B$2:$B$6683,A293,OrderItems!$J$2:$J$6683)</f>
        <v>1788</v>
      </c>
      <c r="L293" s="16" t="n">
        <f aca="false">SUMIF(OrderItems!$B$2:$B$6683,A293,OrderItems!$K$2:$K$6683)</f>
        <v>1017.53</v>
      </c>
      <c r="M293" s="16" t="n">
        <f aca="false">K293-L293</f>
        <v>770.47</v>
      </c>
      <c r="N293" s="12" t="n">
        <f aca="false">COUNTIF(OrderItems!$B$2:$B$6683,A293)</f>
        <v>2</v>
      </c>
    </row>
    <row r="294" customFormat="false" ht="15" hidden="false" customHeight="false" outlineLevel="0" collapsed="false">
      <c r="A294" s="12" t="n">
        <v>293</v>
      </c>
      <c r="B294" s="12" t="n">
        <v>82</v>
      </c>
      <c r="C294" s="12" t="n">
        <v>17</v>
      </c>
      <c r="D294" s="18" t="n">
        <v>45438</v>
      </c>
      <c r="E294" s="12" t="s">
        <v>44</v>
      </c>
      <c r="F294" s="12" t="s">
        <v>2292</v>
      </c>
      <c r="G294" s="12" t="s">
        <v>55</v>
      </c>
      <c r="H294" s="12" t="str">
        <f aca="false">INDEX(Customers!$I$2:$I$901,MATCH(B294,Customers!$A$2:$A$901,0))</f>
        <v>Premium</v>
      </c>
      <c r="I294" s="12" t="str">
        <f aca="false">INDEX(Customers!$G$2:$G$901,MATCH(B294,Customers!$A$2:$A$901,0))</f>
        <v>South</v>
      </c>
      <c r="J294" s="12" t="str">
        <f aca="false">INDEX(Stores!$D$2:$D$18,MATCH(C294,Stores!$A$2:$A$18,0))</f>
        <v>Online</v>
      </c>
      <c r="K294" s="16" t="n">
        <f aca="false">SUMIF(OrderItems!$B$2:$B$6683,A294,OrderItems!$J$2:$J$6683)</f>
        <v>4307</v>
      </c>
      <c r="L294" s="16" t="n">
        <f aca="false">SUMIF(OrderItems!$B$2:$B$6683,A294,OrderItems!$K$2:$K$6683)</f>
        <v>2847.36</v>
      </c>
      <c r="M294" s="16" t="n">
        <f aca="false">K294-L294</f>
        <v>1459.64</v>
      </c>
      <c r="N294" s="12" t="n">
        <f aca="false">COUNTIF(OrderItems!$B$2:$B$6683,A294)</f>
        <v>3</v>
      </c>
    </row>
    <row r="295" customFormat="false" ht="15" hidden="false" customHeight="false" outlineLevel="0" collapsed="false">
      <c r="A295" s="12" t="n">
        <v>294</v>
      </c>
      <c r="B295" s="12" t="n">
        <v>82</v>
      </c>
      <c r="C295" s="12" t="n">
        <v>17</v>
      </c>
      <c r="D295" s="18" t="n">
        <v>45488</v>
      </c>
      <c r="E295" s="12" t="s">
        <v>44</v>
      </c>
      <c r="F295" s="12" t="s">
        <v>2296</v>
      </c>
      <c r="G295" s="12" t="s">
        <v>55</v>
      </c>
      <c r="H295" s="12" t="str">
        <f aca="false">INDEX(Customers!$I$2:$I$901,MATCH(B295,Customers!$A$2:$A$901,0))</f>
        <v>Premium</v>
      </c>
      <c r="I295" s="12" t="str">
        <f aca="false">INDEX(Customers!$G$2:$G$901,MATCH(B295,Customers!$A$2:$A$901,0))</f>
        <v>South</v>
      </c>
      <c r="J295" s="12" t="str">
        <f aca="false">INDEX(Stores!$D$2:$D$18,MATCH(C295,Stores!$A$2:$A$18,0))</f>
        <v>Online</v>
      </c>
      <c r="K295" s="16" t="n">
        <f aca="false">SUMIF(OrderItems!$B$2:$B$6683,A295,OrderItems!$J$2:$J$6683)</f>
        <v>11033.45</v>
      </c>
      <c r="L295" s="16" t="n">
        <f aca="false">SUMIF(OrderItems!$B$2:$B$6683,A295,OrderItems!$K$2:$K$6683)</f>
        <v>7611</v>
      </c>
      <c r="M295" s="16" t="n">
        <f aca="false">K295-L295</f>
        <v>3422.45</v>
      </c>
      <c r="N295" s="12" t="n">
        <f aca="false">COUNTIF(OrderItems!$B$2:$B$6683,A295)</f>
        <v>3</v>
      </c>
    </row>
    <row r="296" customFormat="false" ht="15" hidden="false" customHeight="false" outlineLevel="0" collapsed="false">
      <c r="A296" s="12" t="n">
        <v>295</v>
      </c>
      <c r="B296" s="12" t="n">
        <v>82</v>
      </c>
      <c r="C296" s="12" t="n">
        <v>17</v>
      </c>
      <c r="D296" s="18" t="n">
        <v>45571</v>
      </c>
      <c r="E296" s="12" t="s">
        <v>44</v>
      </c>
      <c r="F296" s="12" t="s">
        <v>2296</v>
      </c>
      <c r="G296" s="12" t="s">
        <v>55</v>
      </c>
      <c r="H296" s="12" t="str">
        <f aca="false">INDEX(Customers!$I$2:$I$901,MATCH(B296,Customers!$A$2:$A$901,0))</f>
        <v>Premium</v>
      </c>
      <c r="I296" s="12" t="str">
        <f aca="false">INDEX(Customers!$G$2:$G$901,MATCH(B296,Customers!$A$2:$A$901,0))</f>
        <v>South</v>
      </c>
      <c r="J296" s="12" t="str">
        <f aca="false">INDEX(Stores!$D$2:$D$18,MATCH(C296,Stores!$A$2:$A$18,0))</f>
        <v>Online</v>
      </c>
      <c r="K296" s="16" t="n">
        <f aca="false">SUMIF(OrderItems!$B$2:$B$6683,A296,OrderItems!$J$2:$J$6683)</f>
        <v>4327</v>
      </c>
      <c r="L296" s="16" t="n">
        <f aca="false">SUMIF(OrderItems!$B$2:$B$6683,A296,OrderItems!$K$2:$K$6683)</f>
        <v>2720.58</v>
      </c>
      <c r="M296" s="16" t="n">
        <f aca="false">K296-L296</f>
        <v>1606.42</v>
      </c>
      <c r="N296" s="12" t="n">
        <f aca="false">COUNTIF(OrderItems!$B$2:$B$6683,A296)</f>
        <v>3</v>
      </c>
    </row>
    <row r="297" customFormat="false" ht="15" hidden="false" customHeight="false" outlineLevel="0" collapsed="false">
      <c r="A297" s="12" t="n">
        <v>296</v>
      </c>
      <c r="B297" s="12" t="n">
        <v>82</v>
      </c>
      <c r="C297" s="12" t="n">
        <v>5</v>
      </c>
      <c r="D297" s="18" t="n">
        <v>45607</v>
      </c>
      <c r="E297" s="12" t="s">
        <v>49</v>
      </c>
      <c r="F297" s="12" t="s">
        <v>2293</v>
      </c>
      <c r="G297" s="12" t="s">
        <v>55</v>
      </c>
      <c r="H297" s="12" t="str">
        <f aca="false">INDEX(Customers!$I$2:$I$901,MATCH(B297,Customers!$A$2:$A$901,0))</f>
        <v>Premium</v>
      </c>
      <c r="I297" s="12" t="str">
        <f aca="false">INDEX(Customers!$G$2:$G$901,MATCH(B297,Customers!$A$2:$A$901,0))</f>
        <v>South</v>
      </c>
      <c r="J297" s="12" t="str">
        <f aca="false">INDEX(Stores!$D$2:$D$18,MATCH(C297,Stores!$A$2:$A$18,0))</f>
        <v>South</v>
      </c>
      <c r="K297" s="16" t="n">
        <f aca="false">SUMIF(OrderItems!$B$2:$B$6683,A297,OrderItems!$J$2:$J$6683)</f>
        <v>1649</v>
      </c>
      <c r="L297" s="16" t="n">
        <f aca="false">SUMIF(OrderItems!$B$2:$B$6683,A297,OrderItems!$K$2:$K$6683)</f>
        <v>1006.18</v>
      </c>
      <c r="M297" s="16" t="n">
        <f aca="false">K297-L297</f>
        <v>642.82</v>
      </c>
      <c r="N297" s="12" t="n">
        <f aca="false">COUNTIF(OrderItems!$B$2:$B$6683,A297)</f>
        <v>1</v>
      </c>
    </row>
    <row r="298" customFormat="false" ht="15" hidden="false" customHeight="false" outlineLevel="0" collapsed="false">
      <c r="A298" s="12" t="n">
        <v>297</v>
      </c>
      <c r="B298" s="12" t="n">
        <v>82</v>
      </c>
      <c r="C298" s="12" t="n">
        <v>17</v>
      </c>
      <c r="D298" s="18" t="n">
        <v>45690</v>
      </c>
      <c r="E298" s="12" t="s">
        <v>44</v>
      </c>
      <c r="F298" s="12" t="s">
        <v>2295</v>
      </c>
      <c r="G298" s="12" t="s">
        <v>55</v>
      </c>
      <c r="H298" s="12" t="str">
        <f aca="false">INDEX(Customers!$I$2:$I$901,MATCH(B298,Customers!$A$2:$A$901,0))</f>
        <v>Premium</v>
      </c>
      <c r="I298" s="12" t="str">
        <f aca="false">INDEX(Customers!$G$2:$G$901,MATCH(B298,Customers!$A$2:$A$901,0))</f>
        <v>South</v>
      </c>
      <c r="J298" s="12" t="str">
        <f aca="false">INDEX(Stores!$D$2:$D$18,MATCH(C298,Stores!$A$2:$A$18,0))</f>
        <v>Online</v>
      </c>
      <c r="K298" s="16" t="n">
        <f aca="false">SUMIF(OrderItems!$B$2:$B$6683,A298,OrderItems!$J$2:$J$6683)</f>
        <v>5389.7</v>
      </c>
      <c r="L298" s="16" t="n">
        <f aca="false">SUMIF(OrderItems!$B$2:$B$6683,A298,OrderItems!$K$2:$K$6683)</f>
        <v>3655.92</v>
      </c>
      <c r="M298" s="16" t="n">
        <f aca="false">K298-L298</f>
        <v>1733.78</v>
      </c>
      <c r="N298" s="12" t="n">
        <f aca="false">COUNTIF(OrderItems!$B$2:$B$6683,A298)</f>
        <v>4</v>
      </c>
    </row>
    <row r="299" customFormat="false" ht="15" hidden="false" customHeight="false" outlineLevel="0" collapsed="false">
      <c r="A299" s="12" t="n">
        <v>298</v>
      </c>
      <c r="B299" s="12" t="n">
        <v>82</v>
      </c>
      <c r="C299" s="12" t="n">
        <v>17</v>
      </c>
      <c r="D299" s="18" t="n">
        <v>45793</v>
      </c>
      <c r="E299" s="12" t="s">
        <v>44</v>
      </c>
      <c r="F299" s="12" t="s">
        <v>2296</v>
      </c>
      <c r="G299" s="12" t="s">
        <v>57</v>
      </c>
      <c r="H299" s="12" t="str">
        <f aca="false">INDEX(Customers!$I$2:$I$901,MATCH(B299,Customers!$A$2:$A$901,0))</f>
        <v>Premium</v>
      </c>
      <c r="I299" s="12" t="str">
        <f aca="false">INDEX(Customers!$G$2:$G$901,MATCH(B299,Customers!$A$2:$A$901,0))</f>
        <v>South</v>
      </c>
      <c r="J299" s="12" t="str">
        <f aca="false">INDEX(Stores!$D$2:$D$18,MATCH(C299,Stores!$A$2:$A$18,0))</f>
        <v>Online</v>
      </c>
      <c r="K299" s="16" t="n">
        <f aca="false">SUMIF(OrderItems!$B$2:$B$6683,A299,OrderItems!$J$2:$J$6683)</f>
        <v>1907.1</v>
      </c>
      <c r="L299" s="16" t="n">
        <f aca="false">SUMIF(OrderItems!$B$2:$B$6683,A299,OrderItems!$K$2:$K$6683)</f>
        <v>1488.22</v>
      </c>
      <c r="M299" s="16" t="n">
        <f aca="false">K299-L299</f>
        <v>418.88</v>
      </c>
      <c r="N299" s="12" t="n">
        <f aca="false">COUNTIF(OrderItems!$B$2:$B$6683,A299)</f>
        <v>1</v>
      </c>
    </row>
    <row r="300" customFormat="false" ht="15" hidden="false" customHeight="false" outlineLevel="0" collapsed="false">
      <c r="A300" s="12" t="n">
        <v>299</v>
      </c>
      <c r="B300" s="12" t="n">
        <v>82</v>
      </c>
      <c r="C300" s="12" t="n">
        <v>6</v>
      </c>
      <c r="D300" s="18" t="n">
        <v>45977</v>
      </c>
      <c r="E300" s="12" t="s">
        <v>49</v>
      </c>
      <c r="F300" s="12" t="s">
        <v>2293</v>
      </c>
      <c r="G300" s="12" t="s">
        <v>55</v>
      </c>
      <c r="H300" s="12" t="str">
        <f aca="false">INDEX(Customers!$I$2:$I$901,MATCH(B300,Customers!$A$2:$A$901,0))</f>
        <v>Premium</v>
      </c>
      <c r="I300" s="12" t="str">
        <f aca="false">INDEX(Customers!$G$2:$G$901,MATCH(B300,Customers!$A$2:$A$901,0))</f>
        <v>South</v>
      </c>
      <c r="J300" s="12" t="str">
        <f aca="false">INDEX(Stores!$D$2:$D$18,MATCH(C300,Stores!$A$2:$A$18,0))</f>
        <v>South</v>
      </c>
      <c r="K300" s="16" t="n">
        <f aca="false">SUMIF(OrderItems!$B$2:$B$6683,A300,OrderItems!$J$2:$J$6683)</f>
        <v>2236.55</v>
      </c>
      <c r="L300" s="16" t="n">
        <f aca="false">SUMIF(OrderItems!$B$2:$B$6683,A300,OrderItems!$K$2:$K$6683)</f>
        <v>1455.36</v>
      </c>
      <c r="M300" s="16" t="n">
        <f aca="false">K300-L300</f>
        <v>781.19</v>
      </c>
      <c r="N300" s="12" t="n">
        <f aca="false">COUNTIF(OrderItems!$B$2:$B$6683,A300)</f>
        <v>2</v>
      </c>
    </row>
    <row r="301" customFormat="false" ht="15" hidden="false" customHeight="false" outlineLevel="0" collapsed="false">
      <c r="A301" s="12" t="n">
        <v>300</v>
      </c>
      <c r="B301" s="12" t="n">
        <v>83</v>
      </c>
      <c r="C301" s="12" t="n">
        <v>10</v>
      </c>
      <c r="D301" s="18" t="n">
        <v>45340</v>
      </c>
      <c r="E301" s="12" t="s">
        <v>49</v>
      </c>
      <c r="F301" s="12" t="s">
        <v>2293</v>
      </c>
      <c r="G301" s="12" t="s">
        <v>56</v>
      </c>
      <c r="H301" s="12" t="str">
        <f aca="false">INDEX(Customers!$I$2:$I$901,MATCH(B301,Customers!$A$2:$A$901,0))</f>
        <v>Regular</v>
      </c>
      <c r="I301" s="12" t="str">
        <f aca="false">INDEX(Customers!$G$2:$G$901,MATCH(B301,Customers!$A$2:$A$901,0))</f>
        <v>South</v>
      </c>
      <c r="J301" s="12" t="str">
        <f aca="false">INDEX(Stores!$D$2:$D$18,MATCH(C301,Stores!$A$2:$A$18,0))</f>
        <v>West</v>
      </c>
      <c r="K301" s="16" t="n">
        <f aca="false">SUMIF(OrderItems!$B$2:$B$6683,A301,OrderItems!$J$2:$J$6683)</f>
        <v>11356</v>
      </c>
      <c r="L301" s="16" t="n">
        <f aca="false">SUMIF(OrderItems!$B$2:$B$6683,A301,OrderItems!$K$2:$K$6683)</f>
        <v>7142.36</v>
      </c>
      <c r="M301" s="16" t="n">
        <f aca="false">K301-L301</f>
        <v>4213.64</v>
      </c>
      <c r="N301" s="12" t="n">
        <f aca="false">COUNTIF(OrderItems!$B$2:$B$6683,A301)</f>
        <v>2</v>
      </c>
    </row>
    <row r="302" customFormat="false" ht="15" hidden="false" customHeight="false" outlineLevel="0" collapsed="false">
      <c r="A302" s="12" t="n">
        <v>301</v>
      </c>
      <c r="B302" s="12" t="n">
        <v>83</v>
      </c>
      <c r="C302" s="12" t="n">
        <v>17</v>
      </c>
      <c r="D302" s="18" t="n">
        <v>45640</v>
      </c>
      <c r="E302" s="12" t="s">
        <v>44</v>
      </c>
      <c r="F302" s="12" t="s">
        <v>2295</v>
      </c>
      <c r="G302" s="12" t="s">
        <v>55</v>
      </c>
      <c r="H302" s="12" t="str">
        <f aca="false">INDEX(Customers!$I$2:$I$901,MATCH(B302,Customers!$A$2:$A$901,0))</f>
        <v>Regular</v>
      </c>
      <c r="I302" s="12" t="str">
        <f aca="false">INDEX(Customers!$G$2:$G$901,MATCH(B302,Customers!$A$2:$A$901,0))</f>
        <v>South</v>
      </c>
      <c r="J302" s="12" t="str">
        <f aca="false">INDEX(Stores!$D$2:$D$18,MATCH(C302,Stores!$A$2:$A$18,0))</f>
        <v>Online</v>
      </c>
      <c r="K302" s="16" t="n">
        <f aca="false">SUMIF(OrderItems!$B$2:$B$6683,A302,OrderItems!$J$2:$J$6683)</f>
        <v>6138</v>
      </c>
      <c r="L302" s="16" t="n">
        <f aca="false">SUMIF(OrderItems!$B$2:$B$6683,A302,OrderItems!$K$2:$K$6683)</f>
        <v>3899.59</v>
      </c>
      <c r="M302" s="16" t="n">
        <f aca="false">K302-L302</f>
        <v>2238.41</v>
      </c>
      <c r="N302" s="12" t="n">
        <f aca="false">COUNTIF(OrderItems!$B$2:$B$6683,A302)</f>
        <v>2</v>
      </c>
    </row>
    <row r="303" customFormat="false" ht="15" hidden="false" customHeight="false" outlineLevel="0" collapsed="false">
      <c r="A303" s="12" t="n">
        <v>302</v>
      </c>
      <c r="B303" s="12" t="n">
        <v>84</v>
      </c>
      <c r="C303" s="12" t="n">
        <v>16</v>
      </c>
      <c r="D303" s="18" t="n">
        <v>45725</v>
      </c>
      <c r="E303" s="12" t="s">
        <v>49</v>
      </c>
      <c r="F303" s="12" t="s">
        <v>2292</v>
      </c>
      <c r="G303" s="12" t="s">
        <v>55</v>
      </c>
      <c r="H303" s="12" t="str">
        <f aca="false">INDEX(Customers!$I$2:$I$901,MATCH(B303,Customers!$A$2:$A$901,0))</f>
        <v>Regular</v>
      </c>
      <c r="I303" s="12" t="str">
        <f aca="false">INDEX(Customers!$G$2:$G$901,MATCH(B303,Customers!$A$2:$A$901,0))</f>
        <v>West</v>
      </c>
      <c r="J303" s="12" t="str">
        <f aca="false">INDEX(Stores!$D$2:$D$18,MATCH(C303,Stores!$A$2:$A$18,0))</f>
        <v>East</v>
      </c>
      <c r="K303" s="16" t="n">
        <f aca="false">SUMIF(OrderItems!$B$2:$B$6683,A303,OrderItems!$J$2:$J$6683)</f>
        <v>7048</v>
      </c>
      <c r="L303" s="16" t="n">
        <f aca="false">SUMIF(OrderItems!$B$2:$B$6683,A303,OrderItems!$K$2:$K$6683)</f>
        <v>4338.3</v>
      </c>
      <c r="M303" s="16" t="n">
        <f aca="false">K303-L303</f>
        <v>2709.7</v>
      </c>
      <c r="N303" s="12" t="n">
        <f aca="false">COUNTIF(OrderItems!$B$2:$B$6683,A303)</f>
        <v>2</v>
      </c>
    </row>
    <row r="304" customFormat="false" ht="15" hidden="false" customHeight="false" outlineLevel="0" collapsed="false">
      <c r="A304" s="12" t="n">
        <v>303</v>
      </c>
      <c r="B304" s="12" t="n">
        <v>85</v>
      </c>
      <c r="C304" s="12" t="n">
        <v>17</v>
      </c>
      <c r="D304" s="18" t="n">
        <v>45334</v>
      </c>
      <c r="E304" s="12" t="s">
        <v>44</v>
      </c>
      <c r="F304" s="12" t="s">
        <v>2295</v>
      </c>
      <c r="G304" s="12" t="s">
        <v>55</v>
      </c>
      <c r="H304" s="12" t="str">
        <f aca="false">INDEX(Customers!$I$2:$I$901,MATCH(B304,Customers!$A$2:$A$901,0))</f>
        <v>New</v>
      </c>
      <c r="I304" s="12" t="str">
        <f aca="false">INDEX(Customers!$G$2:$G$901,MATCH(B304,Customers!$A$2:$A$901,0))</f>
        <v>South</v>
      </c>
      <c r="J304" s="12" t="str">
        <f aca="false">INDEX(Stores!$D$2:$D$18,MATCH(C304,Stores!$A$2:$A$18,0))</f>
        <v>Online</v>
      </c>
      <c r="K304" s="16" t="n">
        <f aca="false">SUMIF(OrderItems!$B$2:$B$6683,A304,OrderItems!$J$2:$J$6683)</f>
        <v>3438</v>
      </c>
      <c r="L304" s="16" t="n">
        <f aca="false">SUMIF(OrderItems!$B$2:$B$6683,A304,OrderItems!$K$2:$K$6683)</f>
        <v>2475.19</v>
      </c>
      <c r="M304" s="16" t="n">
        <f aca="false">K304-L304</f>
        <v>962.81</v>
      </c>
      <c r="N304" s="12" t="n">
        <f aca="false">COUNTIF(OrderItems!$B$2:$B$6683,A304)</f>
        <v>2</v>
      </c>
    </row>
    <row r="305" customFormat="false" ht="15" hidden="false" customHeight="false" outlineLevel="0" collapsed="false">
      <c r="A305" s="12" t="n">
        <v>304</v>
      </c>
      <c r="B305" s="12" t="n">
        <v>85</v>
      </c>
      <c r="C305" s="12" t="n">
        <v>10</v>
      </c>
      <c r="D305" s="18" t="n">
        <v>45936</v>
      </c>
      <c r="E305" s="12" t="s">
        <v>49</v>
      </c>
      <c r="F305" s="12" t="s">
        <v>2293</v>
      </c>
      <c r="G305" s="12" t="s">
        <v>55</v>
      </c>
      <c r="H305" s="12" t="str">
        <f aca="false">INDEX(Customers!$I$2:$I$901,MATCH(B305,Customers!$A$2:$A$901,0))</f>
        <v>New</v>
      </c>
      <c r="I305" s="12" t="str">
        <f aca="false">INDEX(Customers!$G$2:$G$901,MATCH(B305,Customers!$A$2:$A$901,0))</f>
        <v>South</v>
      </c>
      <c r="J305" s="12" t="str">
        <f aca="false">INDEX(Stores!$D$2:$D$18,MATCH(C305,Stores!$A$2:$A$18,0))</f>
        <v>West</v>
      </c>
      <c r="K305" s="16" t="n">
        <f aca="false">SUMIF(OrderItems!$B$2:$B$6683,A305,OrderItems!$J$2:$J$6683)</f>
        <v>2489</v>
      </c>
      <c r="L305" s="16" t="n">
        <f aca="false">SUMIF(OrderItems!$B$2:$B$6683,A305,OrderItems!$K$2:$K$6683)</f>
        <v>1815.02</v>
      </c>
      <c r="M305" s="16" t="n">
        <f aca="false">K305-L305</f>
        <v>673.98</v>
      </c>
      <c r="N305" s="12" t="n">
        <f aca="false">COUNTIF(OrderItems!$B$2:$B$6683,A305)</f>
        <v>1</v>
      </c>
    </row>
    <row r="306" customFormat="false" ht="15" hidden="false" customHeight="false" outlineLevel="0" collapsed="false">
      <c r="A306" s="12" t="n">
        <v>305</v>
      </c>
      <c r="B306" s="12" t="n">
        <v>85</v>
      </c>
      <c r="C306" s="12" t="n">
        <v>17</v>
      </c>
      <c r="D306" s="18" t="n">
        <v>45969</v>
      </c>
      <c r="E306" s="12" t="s">
        <v>44</v>
      </c>
      <c r="F306" s="12" t="s">
        <v>2294</v>
      </c>
      <c r="G306" s="12" t="s">
        <v>55</v>
      </c>
      <c r="H306" s="12" t="str">
        <f aca="false">INDEX(Customers!$I$2:$I$901,MATCH(B306,Customers!$A$2:$A$901,0))</f>
        <v>New</v>
      </c>
      <c r="I306" s="12" t="str">
        <f aca="false">INDEX(Customers!$G$2:$G$901,MATCH(B306,Customers!$A$2:$A$901,0))</f>
        <v>South</v>
      </c>
      <c r="J306" s="12" t="str">
        <f aca="false">INDEX(Stores!$D$2:$D$18,MATCH(C306,Stores!$A$2:$A$18,0))</f>
        <v>Online</v>
      </c>
      <c r="K306" s="16" t="n">
        <f aca="false">SUMIF(OrderItems!$B$2:$B$6683,A306,OrderItems!$J$2:$J$6683)</f>
        <v>11212.65</v>
      </c>
      <c r="L306" s="16" t="n">
        <f aca="false">SUMIF(OrderItems!$B$2:$B$6683,A306,OrderItems!$K$2:$K$6683)</f>
        <v>7212.16</v>
      </c>
      <c r="M306" s="16" t="n">
        <f aca="false">K306-L306</f>
        <v>4000.49</v>
      </c>
      <c r="N306" s="12" t="n">
        <f aca="false">COUNTIF(OrderItems!$B$2:$B$6683,A306)</f>
        <v>4</v>
      </c>
    </row>
    <row r="307" customFormat="false" ht="15" hidden="false" customHeight="false" outlineLevel="0" collapsed="false">
      <c r="A307" s="12" t="n">
        <v>306</v>
      </c>
      <c r="B307" s="12" t="n">
        <v>86</v>
      </c>
      <c r="C307" s="12" t="n">
        <v>10</v>
      </c>
      <c r="D307" s="18" t="n">
        <v>45427</v>
      </c>
      <c r="E307" s="12" t="s">
        <v>49</v>
      </c>
      <c r="F307" s="12" t="s">
        <v>2292</v>
      </c>
      <c r="G307" s="12" t="s">
        <v>57</v>
      </c>
      <c r="H307" s="12" t="str">
        <f aca="false">INDEX(Customers!$I$2:$I$901,MATCH(B307,Customers!$A$2:$A$901,0))</f>
        <v>New</v>
      </c>
      <c r="I307" s="12" t="str">
        <f aca="false">INDEX(Customers!$G$2:$G$901,MATCH(B307,Customers!$A$2:$A$901,0))</f>
        <v>East</v>
      </c>
      <c r="J307" s="12" t="str">
        <f aca="false">INDEX(Stores!$D$2:$D$18,MATCH(C307,Stores!$A$2:$A$18,0))</f>
        <v>West</v>
      </c>
      <c r="K307" s="16" t="n">
        <f aca="false">SUMIF(OrderItems!$B$2:$B$6683,A307,OrderItems!$J$2:$J$6683)</f>
        <v>1959</v>
      </c>
      <c r="L307" s="16" t="n">
        <f aca="false">SUMIF(OrderItems!$B$2:$B$6683,A307,OrderItems!$K$2:$K$6683)</f>
        <v>1274.4</v>
      </c>
      <c r="M307" s="16" t="n">
        <f aca="false">K307-L307</f>
        <v>684.6</v>
      </c>
      <c r="N307" s="12" t="n">
        <f aca="false">COUNTIF(OrderItems!$B$2:$B$6683,A307)</f>
        <v>1</v>
      </c>
    </row>
    <row r="308" customFormat="false" ht="15" hidden="false" customHeight="false" outlineLevel="0" collapsed="false">
      <c r="A308" s="12" t="n">
        <v>307</v>
      </c>
      <c r="B308" s="12" t="n">
        <v>86</v>
      </c>
      <c r="C308" s="12" t="n">
        <v>17</v>
      </c>
      <c r="D308" s="18" t="n">
        <v>45932</v>
      </c>
      <c r="E308" s="12" t="s">
        <v>44</v>
      </c>
      <c r="F308" s="12" t="s">
        <v>2292</v>
      </c>
      <c r="G308" s="12" t="s">
        <v>55</v>
      </c>
      <c r="H308" s="12" t="str">
        <f aca="false">INDEX(Customers!$I$2:$I$901,MATCH(B308,Customers!$A$2:$A$901,0))</f>
        <v>New</v>
      </c>
      <c r="I308" s="12" t="str">
        <f aca="false">INDEX(Customers!$G$2:$G$901,MATCH(B308,Customers!$A$2:$A$901,0))</f>
        <v>East</v>
      </c>
      <c r="J308" s="12" t="str">
        <f aca="false">INDEX(Stores!$D$2:$D$18,MATCH(C308,Stores!$A$2:$A$18,0))</f>
        <v>Online</v>
      </c>
      <c r="K308" s="16" t="n">
        <f aca="false">SUMIF(OrderItems!$B$2:$B$6683,A308,OrderItems!$J$2:$J$6683)</f>
        <v>1059</v>
      </c>
      <c r="L308" s="16" t="n">
        <f aca="false">SUMIF(OrderItems!$B$2:$B$6683,A308,OrderItems!$K$2:$K$6683)</f>
        <v>752.36</v>
      </c>
      <c r="M308" s="16" t="n">
        <f aca="false">K308-L308</f>
        <v>306.64</v>
      </c>
      <c r="N308" s="12" t="n">
        <f aca="false">COUNTIF(OrderItems!$B$2:$B$6683,A308)</f>
        <v>1</v>
      </c>
    </row>
    <row r="309" customFormat="false" ht="15" hidden="false" customHeight="false" outlineLevel="0" collapsed="false">
      <c r="A309" s="12" t="n">
        <v>308</v>
      </c>
      <c r="B309" s="12" t="n">
        <v>86</v>
      </c>
      <c r="C309" s="12" t="n">
        <v>17</v>
      </c>
      <c r="D309" s="18" t="n">
        <v>45935</v>
      </c>
      <c r="E309" s="12" t="s">
        <v>44</v>
      </c>
      <c r="F309" s="12" t="s">
        <v>2295</v>
      </c>
      <c r="G309" s="12" t="s">
        <v>55</v>
      </c>
      <c r="H309" s="12" t="str">
        <f aca="false">INDEX(Customers!$I$2:$I$901,MATCH(B309,Customers!$A$2:$A$901,0))</f>
        <v>New</v>
      </c>
      <c r="I309" s="12" t="str">
        <f aca="false">INDEX(Customers!$G$2:$G$901,MATCH(B309,Customers!$A$2:$A$901,0))</f>
        <v>East</v>
      </c>
      <c r="J309" s="12" t="str">
        <f aca="false">INDEX(Stores!$D$2:$D$18,MATCH(C309,Stores!$A$2:$A$18,0))</f>
        <v>Online</v>
      </c>
      <c r="K309" s="16" t="n">
        <f aca="false">SUMIF(OrderItems!$B$2:$B$6683,A309,OrderItems!$J$2:$J$6683)</f>
        <v>8607</v>
      </c>
      <c r="L309" s="16" t="n">
        <f aca="false">SUMIF(OrderItems!$B$2:$B$6683,A309,OrderItems!$K$2:$K$6683)</f>
        <v>5943.12</v>
      </c>
      <c r="M309" s="16" t="n">
        <f aca="false">K309-L309</f>
        <v>2663.88</v>
      </c>
      <c r="N309" s="12" t="n">
        <f aca="false">COUNTIF(OrderItems!$B$2:$B$6683,A309)</f>
        <v>1</v>
      </c>
    </row>
    <row r="310" customFormat="false" ht="15" hidden="false" customHeight="false" outlineLevel="0" collapsed="false">
      <c r="A310" s="12" t="n">
        <v>309</v>
      </c>
      <c r="B310" s="12" t="n">
        <v>87</v>
      </c>
      <c r="C310" s="12" t="n">
        <v>5</v>
      </c>
      <c r="D310" s="18" t="n">
        <v>45862</v>
      </c>
      <c r="E310" s="12" t="s">
        <v>49</v>
      </c>
      <c r="F310" s="12" t="s">
        <v>2294</v>
      </c>
      <c r="G310" s="12" t="s">
        <v>56</v>
      </c>
      <c r="H310" s="12" t="str">
        <f aca="false">INDEX(Customers!$I$2:$I$901,MATCH(B310,Customers!$A$2:$A$901,0))</f>
        <v>Regular</v>
      </c>
      <c r="I310" s="12" t="str">
        <f aca="false">INDEX(Customers!$G$2:$G$901,MATCH(B310,Customers!$A$2:$A$901,0))</f>
        <v>South</v>
      </c>
      <c r="J310" s="12" t="str">
        <f aca="false">INDEX(Stores!$D$2:$D$18,MATCH(C310,Stores!$A$2:$A$18,0))</f>
        <v>South</v>
      </c>
      <c r="K310" s="16" t="n">
        <f aca="false">SUMIF(OrderItems!$B$2:$B$6683,A310,OrderItems!$J$2:$J$6683)</f>
        <v>1034.1</v>
      </c>
      <c r="L310" s="16" t="n">
        <f aca="false">SUMIF(OrderItems!$B$2:$B$6683,A310,OrderItems!$K$2:$K$6683)</f>
        <v>850</v>
      </c>
      <c r="M310" s="16" t="n">
        <f aca="false">K310-L310</f>
        <v>184.1</v>
      </c>
      <c r="N310" s="12" t="n">
        <f aca="false">COUNTIF(OrderItems!$B$2:$B$6683,A310)</f>
        <v>1</v>
      </c>
    </row>
    <row r="311" customFormat="false" ht="15" hidden="false" customHeight="false" outlineLevel="0" collapsed="false">
      <c r="A311" s="12" t="n">
        <v>310</v>
      </c>
      <c r="B311" s="12" t="n">
        <v>87</v>
      </c>
      <c r="C311" s="12" t="n">
        <v>2</v>
      </c>
      <c r="D311" s="18" t="n">
        <v>45879</v>
      </c>
      <c r="E311" s="12" t="s">
        <v>49</v>
      </c>
      <c r="F311" s="12" t="s">
        <v>2293</v>
      </c>
      <c r="G311" s="12" t="s">
        <v>55</v>
      </c>
      <c r="H311" s="12" t="str">
        <f aca="false">INDEX(Customers!$I$2:$I$901,MATCH(B311,Customers!$A$2:$A$901,0))</f>
        <v>Regular</v>
      </c>
      <c r="I311" s="12" t="str">
        <f aca="false">INDEX(Customers!$G$2:$G$901,MATCH(B311,Customers!$A$2:$A$901,0))</f>
        <v>South</v>
      </c>
      <c r="J311" s="12" t="str">
        <f aca="false">INDEX(Stores!$D$2:$D$18,MATCH(C311,Stores!$A$2:$A$18,0))</f>
        <v>North</v>
      </c>
      <c r="K311" s="16" t="n">
        <f aca="false">SUMIF(OrderItems!$B$2:$B$6683,A311,OrderItems!$J$2:$J$6683)</f>
        <v>670.65</v>
      </c>
      <c r="L311" s="16" t="n">
        <f aca="false">SUMIF(OrderItems!$B$2:$B$6683,A311,OrderItems!$K$2:$K$6683)</f>
        <v>544.99</v>
      </c>
      <c r="M311" s="16" t="n">
        <f aca="false">K311-L311</f>
        <v>125.66</v>
      </c>
      <c r="N311" s="12" t="n">
        <f aca="false">COUNTIF(OrderItems!$B$2:$B$6683,A311)</f>
        <v>1</v>
      </c>
    </row>
    <row r="312" customFormat="false" ht="15" hidden="false" customHeight="false" outlineLevel="0" collapsed="false">
      <c r="A312" s="12" t="n">
        <v>311</v>
      </c>
      <c r="B312" s="12" t="n">
        <v>87</v>
      </c>
      <c r="C312" s="12" t="n">
        <v>17</v>
      </c>
      <c r="D312" s="18" t="n">
        <v>45895</v>
      </c>
      <c r="E312" s="12" t="s">
        <v>44</v>
      </c>
      <c r="F312" s="12" t="s">
        <v>2292</v>
      </c>
      <c r="G312" s="12" t="s">
        <v>55</v>
      </c>
      <c r="H312" s="12" t="str">
        <f aca="false">INDEX(Customers!$I$2:$I$901,MATCH(B312,Customers!$A$2:$A$901,0))</f>
        <v>Regular</v>
      </c>
      <c r="I312" s="12" t="str">
        <f aca="false">INDEX(Customers!$G$2:$G$901,MATCH(B312,Customers!$A$2:$A$901,0))</f>
        <v>South</v>
      </c>
      <c r="J312" s="12" t="str">
        <f aca="false">INDEX(Stores!$D$2:$D$18,MATCH(C312,Stores!$A$2:$A$18,0))</f>
        <v>Online</v>
      </c>
      <c r="K312" s="16" t="n">
        <f aca="false">SUMIF(OrderItems!$B$2:$B$6683,A312,OrderItems!$J$2:$J$6683)</f>
        <v>1558</v>
      </c>
      <c r="L312" s="16" t="n">
        <f aca="false">SUMIF(OrderItems!$B$2:$B$6683,A312,OrderItems!$K$2:$K$6683)</f>
        <v>1073.76</v>
      </c>
      <c r="M312" s="16" t="n">
        <f aca="false">K312-L312</f>
        <v>484.24</v>
      </c>
      <c r="N312" s="12" t="n">
        <f aca="false">COUNTIF(OrderItems!$B$2:$B$6683,A312)</f>
        <v>1</v>
      </c>
    </row>
    <row r="313" customFormat="false" ht="15" hidden="false" customHeight="false" outlineLevel="0" collapsed="false">
      <c r="A313" s="12" t="n">
        <v>312</v>
      </c>
      <c r="B313" s="12" t="n">
        <v>87</v>
      </c>
      <c r="C313" s="12" t="n">
        <v>17</v>
      </c>
      <c r="D313" s="18" t="n">
        <v>45921</v>
      </c>
      <c r="E313" s="12" t="s">
        <v>44</v>
      </c>
      <c r="F313" s="12" t="s">
        <v>2295</v>
      </c>
      <c r="G313" s="12" t="s">
        <v>55</v>
      </c>
      <c r="H313" s="12" t="str">
        <f aca="false">INDEX(Customers!$I$2:$I$901,MATCH(B313,Customers!$A$2:$A$901,0))</f>
        <v>Regular</v>
      </c>
      <c r="I313" s="12" t="str">
        <f aca="false">INDEX(Customers!$G$2:$G$901,MATCH(B313,Customers!$A$2:$A$901,0))</f>
        <v>South</v>
      </c>
      <c r="J313" s="12" t="str">
        <f aca="false">INDEX(Stores!$D$2:$D$18,MATCH(C313,Stores!$A$2:$A$18,0))</f>
        <v>Online</v>
      </c>
      <c r="K313" s="16" t="n">
        <f aca="false">SUMIF(OrderItems!$B$2:$B$6683,A313,OrderItems!$J$2:$J$6683)</f>
        <v>4559.2</v>
      </c>
      <c r="L313" s="16" t="n">
        <f aca="false">SUMIF(OrderItems!$B$2:$B$6683,A313,OrderItems!$K$2:$K$6683)</f>
        <v>4154.37</v>
      </c>
      <c r="M313" s="16" t="n">
        <f aca="false">K313-L313</f>
        <v>404.83</v>
      </c>
      <c r="N313" s="12" t="n">
        <f aca="false">COUNTIF(OrderItems!$B$2:$B$6683,A313)</f>
        <v>1</v>
      </c>
    </row>
    <row r="314" customFormat="false" ht="15" hidden="false" customHeight="false" outlineLevel="0" collapsed="false">
      <c r="A314" s="12" t="n">
        <v>313</v>
      </c>
      <c r="B314" s="12" t="n">
        <v>87</v>
      </c>
      <c r="C314" s="12" t="n">
        <v>6</v>
      </c>
      <c r="D314" s="18" t="n">
        <v>45938</v>
      </c>
      <c r="E314" s="12" t="s">
        <v>49</v>
      </c>
      <c r="F314" s="12" t="s">
        <v>2292</v>
      </c>
      <c r="G314" s="12" t="s">
        <v>55</v>
      </c>
      <c r="H314" s="12" t="str">
        <f aca="false">INDEX(Customers!$I$2:$I$901,MATCH(B314,Customers!$A$2:$A$901,0))</f>
        <v>Regular</v>
      </c>
      <c r="I314" s="12" t="str">
        <f aca="false">INDEX(Customers!$G$2:$G$901,MATCH(B314,Customers!$A$2:$A$901,0))</f>
        <v>South</v>
      </c>
      <c r="J314" s="12" t="str">
        <f aca="false">INDEX(Stores!$D$2:$D$18,MATCH(C314,Stores!$A$2:$A$18,0))</f>
        <v>South</v>
      </c>
      <c r="K314" s="16" t="n">
        <f aca="false">SUMIF(OrderItems!$B$2:$B$6683,A314,OrderItems!$J$2:$J$6683)</f>
        <v>3869</v>
      </c>
      <c r="L314" s="16" t="n">
        <f aca="false">SUMIF(OrderItems!$B$2:$B$6683,A314,OrderItems!$K$2:$K$6683)</f>
        <v>2788.01</v>
      </c>
      <c r="M314" s="16" t="n">
        <f aca="false">K314-L314</f>
        <v>1080.99</v>
      </c>
      <c r="N314" s="12" t="n">
        <f aca="false">COUNTIF(OrderItems!$B$2:$B$6683,A314)</f>
        <v>1</v>
      </c>
    </row>
    <row r="315" customFormat="false" ht="15" hidden="false" customHeight="false" outlineLevel="0" collapsed="false">
      <c r="A315" s="12" t="n">
        <v>314</v>
      </c>
      <c r="B315" s="12" t="n">
        <v>87</v>
      </c>
      <c r="C315" s="12" t="n">
        <v>12</v>
      </c>
      <c r="D315" s="18" t="n">
        <v>45965</v>
      </c>
      <c r="E315" s="12" t="s">
        <v>49</v>
      </c>
      <c r="F315" s="12" t="s">
        <v>2295</v>
      </c>
      <c r="G315" s="12" t="s">
        <v>55</v>
      </c>
      <c r="H315" s="12" t="str">
        <f aca="false">INDEX(Customers!$I$2:$I$901,MATCH(B315,Customers!$A$2:$A$901,0))</f>
        <v>Regular</v>
      </c>
      <c r="I315" s="12" t="str">
        <f aca="false">INDEX(Customers!$G$2:$G$901,MATCH(B315,Customers!$A$2:$A$901,0))</f>
        <v>South</v>
      </c>
      <c r="J315" s="12" t="str">
        <f aca="false">INDEX(Stores!$D$2:$D$18,MATCH(C315,Stores!$A$2:$A$18,0))</f>
        <v>West</v>
      </c>
      <c r="K315" s="16" t="n">
        <f aca="false">SUMIF(OrderItems!$B$2:$B$6683,A315,OrderItems!$J$2:$J$6683)</f>
        <v>3620.05</v>
      </c>
      <c r="L315" s="16" t="n">
        <f aca="false">SUMIF(OrderItems!$B$2:$B$6683,A315,OrderItems!$K$2:$K$6683)</f>
        <v>2458.67</v>
      </c>
      <c r="M315" s="16" t="n">
        <f aca="false">K315-L315</f>
        <v>1161.38</v>
      </c>
      <c r="N315" s="12" t="n">
        <f aca="false">COUNTIF(OrderItems!$B$2:$B$6683,A315)</f>
        <v>2</v>
      </c>
    </row>
    <row r="316" customFormat="false" ht="15" hidden="false" customHeight="false" outlineLevel="0" collapsed="false">
      <c r="A316" s="12" t="n">
        <v>315</v>
      </c>
      <c r="B316" s="12" t="n">
        <v>87</v>
      </c>
      <c r="C316" s="12" t="n">
        <v>9</v>
      </c>
      <c r="D316" s="18" t="n">
        <v>45976</v>
      </c>
      <c r="E316" s="12" t="s">
        <v>49</v>
      </c>
      <c r="F316" s="12" t="s">
        <v>2293</v>
      </c>
      <c r="G316" s="12" t="s">
        <v>57</v>
      </c>
      <c r="H316" s="12" t="str">
        <f aca="false">INDEX(Customers!$I$2:$I$901,MATCH(B316,Customers!$A$2:$A$901,0))</f>
        <v>Regular</v>
      </c>
      <c r="I316" s="12" t="str">
        <f aca="false">INDEX(Customers!$G$2:$G$901,MATCH(B316,Customers!$A$2:$A$901,0))</f>
        <v>South</v>
      </c>
      <c r="J316" s="12" t="str">
        <f aca="false">INDEX(Stores!$D$2:$D$18,MATCH(C316,Stores!$A$2:$A$18,0))</f>
        <v>West</v>
      </c>
      <c r="K316" s="16" t="n">
        <f aca="false">SUMIF(OrderItems!$B$2:$B$6683,A316,OrderItems!$J$2:$J$6683)</f>
        <v>10527</v>
      </c>
      <c r="L316" s="16" t="n">
        <f aca="false">SUMIF(OrderItems!$B$2:$B$6683,A316,OrderItems!$K$2:$K$6683)</f>
        <v>7712.58</v>
      </c>
      <c r="M316" s="16" t="n">
        <f aca="false">K316-L316</f>
        <v>2814.42</v>
      </c>
      <c r="N316" s="12" t="n">
        <f aca="false">COUNTIF(OrderItems!$B$2:$B$6683,A316)</f>
        <v>1</v>
      </c>
    </row>
    <row r="317" customFormat="false" ht="15" hidden="false" customHeight="false" outlineLevel="0" collapsed="false">
      <c r="A317" s="12" t="n">
        <v>316</v>
      </c>
      <c r="B317" s="12" t="n">
        <v>87</v>
      </c>
      <c r="C317" s="12" t="n">
        <v>10</v>
      </c>
      <c r="D317" s="18" t="n">
        <v>45984</v>
      </c>
      <c r="E317" s="12" t="s">
        <v>49</v>
      </c>
      <c r="F317" s="12" t="s">
        <v>2295</v>
      </c>
      <c r="G317" s="12" t="s">
        <v>56</v>
      </c>
      <c r="H317" s="12" t="str">
        <f aca="false">INDEX(Customers!$I$2:$I$901,MATCH(B317,Customers!$A$2:$A$901,0))</f>
        <v>Regular</v>
      </c>
      <c r="I317" s="12" t="str">
        <f aca="false">INDEX(Customers!$G$2:$G$901,MATCH(B317,Customers!$A$2:$A$901,0))</f>
        <v>South</v>
      </c>
      <c r="J317" s="12" t="str">
        <f aca="false">INDEX(Stores!$D$2:$D$18,MATCH(C317,Stores!$A$2:$A$18,0))</f>
        <v>West</v>
      </c>
      <c r="K317" s="16" t="n">
        <f aca="false">SUMIF(OrderItems!$B$2:$B$6683,A317,OrderItems!$J$2:$J$6683)</f>
        <v>4341.05</v>
      </c>
      <c r="L317" s="16" t="n">
        <f aca="false">SUMIF(OrderItems!$B$2:$B$6683,A317,OrderItems!$K$2:$K$6683)</f>
        <v>2745.67</v>
      </c>
      <c r="M317" s="16" t="n">
        <f aca="false">K317-L317</f>
        <v>1595.38</v>
      </c>
      <c r="N317" s="12" t="n">
        <f aca="false">COUNTIF(OrderItems!$B$2:$B$6683,A317)</f>
        <v>2</v>
      </c>
    </row>
    <row r="318" customFormat="false" ht="15" hidden="false" customHeight="false" outlineLevel="0" collapsed="false">
      <c r="A318" s="12" t="n">
        <v>317</v>
      </c>
      <c r="B318" s="12" t="n">
        <v>88</v>
      </c>
      <c r="C318" s="12" t="n">
        <v>17</v>
      </c>
      <c r="D318" s="18" t="n">
        <v>45805</v>
      </c>
      <c r="E318" s="12" t="s">
        <v>44</v>
      </c>
      <c r="F318" s="12" t="s">
        <v>2292</v>
      </c>
      <c r="G318" s="12" t="s">
        <v>55</v>
      </c>
      <c r="H318" s="12" t="str">
        <f aca="false">INDEX(Customers!$I$2:$I$901,MATCH(B318,Customers!$A$2:$A$901,0))</f>
        <v>New</v>
      </c>
      <c r="I318" s="12" t="str">
        <f aca="false">INDEX(Customers!$G$2:$G$901,MATCH(B318,Customers!$A$2:$A$901,0))</f>
        <v>West</v>
      </c>
      <c r="J318" s="12" t="str">
        <f aca="false">INDEX(Stores!$D$2:$D$18,MATCH(C318,Stores!$A$2:$A$18,0))</f>
        <v>Online</v>
      </c>
      <c r="K318" s="16" t="n">
        <f aca="false">SUMIF(OrderItems!$B$2:$B$6683,A318,OrderItems!$J$2:$J$6683)</f>
        <v>2538</v>
      </c>
      <c r="L318" s="16" t="n">
        <f aca="false">SUMIF(OrderItems!$B$2:$B$6683,A318,OrderItems!$K$2:$K$6683)</f>
        <v>1495.38</v>
      </c>
      <c r="M318" s="16" t="n">
        <f aca="false">K318-L318</f>
        <v>1042.62</v>
      </c>
      <c r="N318" s="12" t="n">
        <f aca="false">COUNTIF(OrderItems!$B$2:$B$6683,A318)</f>
        <v>1</v>
      </c>
    </row>
    <row r="319" customFormat="false" ht="15" hidden="false" customHeight="false" outlineLevel="0" collapsed="false">
      <c r="A319" s="12" t="n">
        <v>318</v>
      </c>
      <c r="B319" s="12" t="n">
        <v>88</v>
      </c>
      <c r="C319" s="12" t="n">
        <v>8</v>
      </c>
      <c r="D319" s="18" t="n">
        <v>45867</v>
      </c>
      <c r="E319" s="12" t="s">
        <v>49</v>
      </c>
      <c r="F319" s="12" t="s">
        <v>2293</v>
      </c>
      <c r="G319" s="12" t="s">
        <v>57</v>
      </c>
      <c r="H319" s="12" t="str">
        <f aca="false">INDEX(Customers!$I$2:$I$901,MATCH(B319,Customers!$A$2:$A$901,0))</f>
        <v>New</v>
      </c>
      <c r="I319" s="12" t="str">
        <f aca="false">INDEX(Customers!$G$2:$G$901,MATCH(B319,Customers!$A$2:$A$901,0))</f>
        <v>West</v>
      </c>
      <c r="J319" s="12" t="str">
        <f aca="false">INDEX(Stores!$D$2:$D$18,MATCH(C319,Stores!$A$2:$A$18,0))</f>
        <v>South</v>
      </c>
      <c r="K319" s="16" t="n">
        <f aca="false">SUMIF(OrderItems!$B$2:$B$6683,A319,OrderItems!$J$2:$J$6683)</f>
        <v>5277</v>
      </c>
      <c r="L319" s="16" t="n">
        <f aca="false">SUMIF(OrderItems!$B$2:$B$6683,A319,OrderItems!$K$2:$K$6683)</f>
        <v>3576.79</v>
      </c>
      <c r="M319" s="16" t="n">
        <f aca="false">K319-L319</f>
        <v>1700.21</v>
      </c>
      <c r="N319" s="12" t="n">
        <f aca="false">COUNTIF(OrderItems!$B$2:$B$6683,A319)</f>
        <v>3</v>
      </c>
    </row>
    <row r="320" customFormat="false" ht="15" hidden="false" customHeight="false" outlineLevel="0" collapsed="false">
      <c r="A320" s="12" t="n">
        <v>319</v>
      </c>
      <c r="B320" s="12" t="n">
        <v>88</v>
      </c>
      <c r="C320" s="12" t="n">
        <v>12</v>
      </c>
      <c r="D320" s="18" t="n">
        <v>45985</v>
      </c>
      <c r="E320" s="12" t="s">
        <v>49</v>
      </c>
      <c r="F320" s="12" t="s">
        <v>2293</v>
      </c>
      <c r="G320" s="12" t="s">
        <v>55</v>
      </c>
      <c r="H320" s="12" t="str">
        <f aca="false">INDEX(Customers!$I$2:$I$901,MATCH(B320,Customers!$A$2:$A$901,0))</f>
        <v>New</v>
      </c>
      <c r="I320" s="12" t="str">
        <f aca="false">INDEX(Customers!$G$2:$G$901,MATCH(B320,Customers!$A$2:$A$901,0))</f>
        <v>West</v>
      </c>
      <c r="J320" s="12" t="str">
        <f aca="false">INDEX(Stores!$D$2:$D$18,MATCH(C320,Stores!$A$2:$A$18,0))</f>
        <v>West</v>
      </c>
      <c r="K320" s="16" t="n">
        <f aca="false">SUMIF(OrderItems!$B$2:$B$6683,A320,OrderItems!$J$2:$J$6683)</f>
        <v>5849</v>
      </c>
      <c r="L320" s="16" t="n">
        <f aca="false">SUMIF(OrderItems!$B$2:$B$6683,A320,OrderItems!$K$2:$K$6683)</f>
        <v>4123.7</v>
      </c>
      <c r="M320" s="16" t="n">
        <f aca="false">K320-L320</f>
        <v>1725.3</v>
      </c>
      <c r="N320" s="12" t="n">
        <f aca="false">COUNTIF(OrderItems!$B$2:$B$6683,A320)</f>
        <v>1</v>
      </c>
    </row>
    <row r="321" customFormat="false" ht="15" hidden="false" customHeight="false" outlineLevel="0" collapsed="false">
      <c r="A321" s="12" t="n">
        <v>320</v>
      </c>
      <c r="B321" s="12" t="n">
        <v>89</v>
      </c>
      <c r="C321" s="12" t="n">
        <v>17</v>
      </c>
      <c r="D321" s="18" t="n">
        <v>45352</v>
      </c>
      <c r="E321" s="12" t="s">
        <v>44</v>
      </c>
      <c r="F321" s="12" t="s">
        <v>2296</v>
      </c>
      <c r="G321" s="12" t="s">
        <v>55</v>
      </c>
      <c r="H321" s="12" t="str">
        <f aca="false">INDEX(Customers!$I$2:$I$901,MATCH(B321,Customers!$A$2:$A$901,0))</f>
        <v>New</v>
      </c>
      <c r="I321" s="12" t="str">
        <f aca="false">INDEX(Customers!$G$2:$G$901,MATCH(B321,Customers!$A$2:$A$901,0))</f>
        <v>South</v>
      </c>
      <c r="J321" s="12" t="str">
        <f aca="false">INDEX(Stores!$D$2:$D$18,MATCH(C321,Stores!$A$2:$A$18,0))</f>
        <v>Online</v>
      </c>
      <c r="K321" s="16" t="n">
        <f aca="false">SUMIF(OrderItems!$B$2:$B$6683,A321,OrderItems!$J$2:$J$6683)</f>
        <v>6911.2</v>
      </c>
      <c r="L321" s="16" t="n">
        <f aca="false">SUMIF(OrderItems!$B$2:$B$6683,A321,OrderItems!$K$2:$K$6683)</f>
        <v>4503.32</v>
      </c>
      <c r="M321" s="16" t="n">
        <f aca="false">K321-L321</f>
        <v>2407.88</v>
      </c>
      <c r="N321" s="12" t="n">
        <f aca="false">COUNTIF(OrderItems!$B$2:$B$6683,A321)</f>
        <v>4</v>
      </c>
    </row>
    <row r="322" customFormat="false" ht="15" hidden="false" customHeight="false" outlineLevel="0" collapsed="false">
      <c r="A322" s="12" t="n">
        <v>321</v>
      </c>
      <c r="B322" s="12" t="n">
        <v>89</v>
      </c>
      <c r="C322" s="12" t="n">
        <v>17</v>
      </c>
      <c r="D322" s="18" t="n">
        <v>45659</v>
      </c>
      <c r="E322" s="12" t="s">
        <v>44</v>
      </c>
      <c r="F322" s="12" t="s">
        <v>2295</v>
      </c>
      <c r="G322" s="12" t="s">
        <v>56</v>
      </c>
      <c r="H322" s="12" t="str">
        <f aca="false">INDEX(Customers!$I$2:$I$901,MATCH(B322,Customers!$A$2:$A$901,0))</f>
        <v>New</v>
      </c>
      <c r="I322" s="12" t="str">
        <f aca="false">INDEX(Customers!$G$2:$G$901,MATCH(B322,Customers!$A$2:$A$901,0))</f>
        <v>South</v>
      </c>
      <c r="J322" s="12" t="str">
        <f aca="false">INDEX(Stores!$D$2:$D$18,MATCH(C322,Stores!$A$2:$A$18,0))</f>
        <v>Online</v>
      </c>
      <c r="K322" s="16" t="n">
        <f aca="false">SUMIF(OrderItems!$B$2:$B$6683,A322,OrderItems!$J$2:$J$6683)</f>
        <v>3430.1</v>
      </c>
      <c r="L322" s="16" t="n">
        <f aca="false">SUMIF(OrderItems!$B$2:$B$6683,A322,OrderItems!$K$2:$K$6683)</f>
        <v>2207.73</v>
      </c>
      <c r="M322" s="16" t="n">
        <f aca="false">K322-L322</f>
        <v>1222.37</v>
      </c>
      <c r="N322" s="12" t="n">
        <f aca="false">COUNTIF(OrderItems!$B$2:$B$6683,A322)</f>
        <v>3</v>
      </c>
    </row>
    <row r="323" customFormat="false" ht="15" hidden="false" customHeight="false" outlineLevel="0" collapsed="false">
      <c r="A323" s="12" t="n">
        <v>322</v>
      </c>
      <c r="B323" s="12" t="n">
        <v>89</v>
      </c>
      <c r="C323" s="12" t="n">
        <v>17</v>
      </c>
      <c r="D323" s="18" t="n">
        <v>45968</v>
      </c>
      <c r="E323" s="12" t="s">
        <v>44</v>
      </c>
      <c r="F323" s="12" t="s">
        <v>2295</v>
      </c>
      <c r="G323" s="12" t="s">
        <v>57</v>
      </c>
      <c r="H323" s="12" t="str">
        <f aca="false">INDEX(Customers!$I$2:$I$901,MATCH(B323,Customers!$A$2:$A$901,0))</f>
        <v>New</v>
      </c>
      <c r="I323" s="12" t="str">
        <f aca="false">INDEX(Customers!$G$2:$G$901,MATCH(B323,Customers!$A$2:$A$901,0))</f>
        <v>South</v>
      </c>
      <c r="J323" s="12" t="str">
        <f aca="false">INDEX(Stores!$D$2:$D$18,MATCH(C323,Stores!$A$2:$A$18,0))</f>
        <v>Online</v>
      </c>
      <c r="K323" s="16" t="n">
        <f aca="false">SUMIF(OrderItems!$B$2:$B$6683,A323,OrderItems!$J$2:$J$6683)</f>
        <v>2217</v>
      </c>
      <c r="L323" s="16" t="n">
        <f aca="false">SUMIF(OrderItems!$B$2:$B$6683,A323,OrderItems!$K$2:$K$6683)</f>
        <v>1440.27</v>
      </c>
      <c r="M323" s="16" t="n">
        <f aca="false">K323-L323</f>
        <v>776.73</v>
      </c>
      <c r="N323" s="12" t="n">
        <f aca="false">COUNTIF(OrderItems!$B$2:$B$6683,A323)</f>
        <v>3</v>
      </c>
    </row>
    <row r="324" customFormat="false" ht="15" hidden="false" customHeight="false" outlineLevel="0" collapsed="false">
      <c r="A324" s="12" t="n">
        <v>323</v>
      </c>
      <c r="B324" s="12" t="n">
        <v>91</v>
      </c>
      <c r="C324" s="12" t="n">
        <v>17</v>
      </c>
      <c r="D324" s="18" t="n">
        <v>45617</v>
      </c>
      <c r="E324" s="12" t="s">
        <v>44</v>
      </c>
      <c r="F324" s="12" t="s">
        <v>2293</v>
      </c>
      <c r="G324" s="12" t="s">
        <v>55</v>
      </c>
      <c r="H324" s="12" t="str">
        <f aca="false">INDEX(Customers!$I$2:$I$901,MATCH(B324,Customers!$A$2:$A$901,0))</f>
        <v>Regular</v>
      </c>
      <c r="I324" s="12" t="str">
        <f aca="false">INDEX(Customers!$G$2:$G$901,MATCH(B324,Customers!$A$2:$A$901,0))</f>
        <v>South</v>
      </c>
      <c r="J324" s="12" t="str">
        <f aca="false">INDEX(Stores!$D$2:$D$18,MATCH(C324,Stores!$A$2:$A$18,0))</f>
        <v>Online</v>
      </c>
      <c r="K324" s="16" t="n">
        <f aca="false">SUMIF(OrderItems!$B$2:$B$6683,A324,OrderItems!$J$2:$J$6683)</f>
        <v>8168.1</v>
      </c>
      <c r="L324" s="16" t="n">
        <f aca="false">SUMIF(OrderItems!$B$2:$B$6683,A324,OrderItems!$K$2:$K$6683)</f>
        <v>5525.24</v>
      </c>
      <c r="M324" s="16" t="n">
        <f aca="false">K324-L324</f>
        <v>2642.86</v>
      </c>
      <c r="N324" s="12" t="n">
        <f aca="false">COUNTIF(OrderItems!$B$2:$B$6683,A324)</f>
        <v>4</v>
      </c>
    </row>
    <row r="325" customFormat="false" ht="15" hidden="false" customHeight="false" outlineLevel="0" collapsed="false">
      <c r="A325" s="12" t="n">
        <v>324</v>
      </c>
      <c r="B325" s="12" t="n">
        <v>92</v>
      </c>
      <c r="C325" s="12" t="n">
        <v>8</v>
      </c>
      <c r="D325" s="18" t="n">
        <v>45499</v>
      </c>
      <c r="E325" s="12" t="s">
        <v>49</v>
      </c>
      <c r="F325" s="12" t="s">
        <v>2294</v>
      </c>
      <c r="G325" s="12" t="s">
        <v>56</v>
      </c>
      <c r="H325" s="12" t="str">
        <f aca="false">INDEX(Customers!$I$2:$I$901,MATCH(B325,Customers!$A$2:$A$901,0))</f>
        <v>Premium</v>
      </c>
      <c r="I325" s="12" t="str">
        <f aca="false">INDEX(Customers!$G$2:$G$901,MATCH(B325,Customers!$A$2:$A$901,0))</f>
        <v>South</v>
      </c>
      <c r="J325" s="12" t="str">
        <f aca="false">INDEX(Stores!$D$2:$D$18,MATCH(C325,Stores!$A$2:$A$18,0))</f>
        <v>South</v>
      </c>
      <c r="K325" s="16" t="n">
        <f aca="false">SUMIF(OrderItems!$B$2:$B$6683,A325,OrderItems!$J$2:$J$6683)</f>
        <v>6544.55</v>
      </c>
      <c r="L325" s="16" t="n">
        <f aca="false">SUMIF(OrderItems!$B$2:$B$6683,A325,OrderItems!$K$2:$K$6683)</f>
        <v>3988.13</v>
      </c>
      <c r="M325" s="16" t="n">
        <f aca="false">K325-L325</f>
        <v>2556.42</v>
      </c>
      <c r="N325" s="12" t="n">
        <f aca="false">COUNTIF(OrderItems!$B$2:$B$6683,A325)</f>
        <v>4</v>
      </c>
    </row>
    <row r="326" customFormat="false" ht="15" hidden="false" customHeight="false" outlineLevel="0" collapsed="false">
      <c r="A326" s="12" t="n">
        <v>325</v>
      </c>
      <c r="B326" s="12" t="n">
        <v>92</v>
      </c>
      <c r="C326" s="12" t="n">
        <v>17</v>
      </c>
      <c r="D326" s="18" t="n">
        <v>45592</v>
      </c>
      <c r="E326" s="12" t="s">
        <v>44</v>
      </c>
      <c r="F326" s="12" t="s">
        <v>2295</v>
      </c>
      <c r="G326" s="12" t="s">
        <v>55</v>
      </c>
      <c r="H326" s="12" t="str">
        <f aca="false">INDEX(Customers!$I$2:$I$901,MATCH(B326,Customers!$A$2:$A$901,0))</f>
        <v>Premium</v>
      </c>
      <c r="I326" s="12" t="str">
        <f aca="false">INDEX(Customers!$G$2:$G$901,MATCH(B326,Customers!$A$2:$A$901,0))</f>
        <v>South</v>
      </c>
      <c r="J326" s="12" t="str">
        <f aca="false">INDEX(Stores!$D$2:$D$18,MATCH(C326,Stores!$A$2:$A$18,0))</f>
        <v>Online</v>
      </c>
      <c r="K326" s="16" t="n">
        <f aca="false">SUMIF(OrderItems!$B$2:$B$6683,A326,OrderItems!$J$2:$J$6683)</f>
        <v>4658</v>
      </c>
      <c r="L326" s="16" t="n">
        <f aca="false">SUMIF(OrderItems!$B$2:$B$6683,A326,OrderItems!$K$2:$K$6683)</f>
        <v>2991.29</v>
      </c>
      <c r="M326" s="16" t="n">
        <f aca="false">K326-L326</f>
        <v>1666.71</v>
      </c>
      <c r="N326" s="12" t="n">
        <f aca="false">COUNTIF(OrderItems!$B$2:$B$6683,A326)</f>
        <v>2</v>
      </c>
    </row>
    <row r="327" customFormat="false" ht="15" hidden="false" customHeight="false" outlineLevel="0" collapsed="false">
      <c r="A327" s="12" t="n">
        <v>326</v>
      </c>
      <c r="B327" s="12" t="n">
        <v>92</v>
      </c>
      <c r="C327" s="12" t="n">
        <v>17</v>
      </c>
      <c r="D327" s="18" t="n">
        <v>45595</v>
      </c>
      <c r="E327" s="12" t="s">
        <v>44</v>
      </c>
      <c r="F327" s="12" t="s">
        <v>2292</v>
      </c>
      <c r="G327" s="12" t="s">
        <v>55</v>
      </c>
      <c r="H327" s="12" t="str">
        <f aca="false">INDEX(Customers!$I$2:$I$901,MATCH(B327,Customers!$A$2:$A$901,0))</f>
        <v>Premium</v>
      </c>
      <c r="I327" s="12" t="str">
        <f aca="false">INDEX(Customers!$G$2:$G$901,MATCH(B327,Customers!$A$2:$A$901,0))</f>
        <v>South</v>
      </c>
      <c r="J327" s="12" t="str">
        <f aca="false">INDEX(Stores!$D$2:$D$18,MATCH(C327,Stores!$A$2:$A$18,0))</f>
        <v>Online</v>
      </c>
      <c r="K327" s="16" t="n">
        <f aca="false">SUMIF(OrderItems!$B$2:$B$6683,A327,OrderItems!$J$2:$J$6683)</f>
        <v>10213.2</v>
      </c>
      <c r="L327" s="16" t="n">
        <f aca="false">SUMIF(OrderItems!$B$2:$B$6683,A327,OrderItems!$K$2:$K$6683)</f>
        <v>6340.4</v>
      </c>
      <c r="M327" s="16" t="n">
        <f aca="false">K327-L327</f>
        <v>3872.8</v>
      </c>
      <c r="N327" s="12" t="n">
        <f aca="false">COUNTIF(OrderItems!$B$2:$B$6683,A327)</f>
        <v>4</v>
      </c>
    </row>
    <row r="328" customFormat="false" ht="15" hidden="false" customHeight="false" outlineLevel="0" collapsed="false">
      <c r="A328" s="12" t="n">
        <v>327</v>
      </c>
      <c r="B328" s="12" t="n">
        <v>92</v>
      </c>
      <c r="C328" s="12" t="n">
        <v>17</v>
      </c>
      <c r="D328" s="18" t="n">
        <v>45807</v>
      </c>
      <c r="E328" s="12" t="s">
        <v>44</v>
      </c>
      <c r="F328" s="12" t="s">
        <v>2295</v>
      </c>
      <c r="G328" s="12" t="s">
        <v>55</v>
      </c>
      <c r="H328" s="12" t="str">
        <f aca="false">INDEX(Customers!$I$2:$I$901,MATCH(B328,Customers!$A$2:$A$901,0))</f>
        <v>Premium</v>
      </c>
      <c r="I328" s="12" t="str">
        <f aca="false">INDEX(Customers!$G$2:$G$901,MATCH(B328,Customers!$A$2:$A$901,0))</f>
        <v>South</v>
      </c>
      <c r="J328" s="12" t="str">
        <f aca="false">INDEX(Stores!$D$2:$D$18,MATCH(C328,Stores!$A$2:$A$18,0))</f>
        <v>Online</v>
      </c>
      <c r="K328" s="16" t="n">
        <f aca="false">SUMIF(OrderItems!$B$2:$B$6683,A328,OrderItems!$J$2:$J$6683)</f>
        <v>2987.1</v>
      </c>
      <c r="L328" s="16" t="n">
        <f aca="false">SUMIF(OrderItems!$B$2:$B$6683,A328,OrderItems!$K$2:$K$6683)</f>
        <v>1952.15</v>
      </c>
      <c r="M328" s="16" t="n">
        <f aca="false">K328-L328</f>
        <v>1034.95</v>
      </c>
      <c r="N328" s="12" t="n">
        <f aca="false">COUNTIF(OrderItems!$B$2:$B$6683,A328)</f>
        <v>2</v>
      </c>
    </row>
    <row r="329" customFormat="false" ht="15" hidden="false" customHeight="false" outlineLevel="0" collapsed="false">
      <c r="A329" s="12" t="n">
        <v>328</v>
      </c>
      <c r="B329" s="12" t="n">
        <v>92</v>
      </c>
      <c r="C329" s="12" t="n">
        <v>4</v>
      </c>
      <c r="D329" s="18" t="n">
        <v>45818</v>
      </c>
      <c r="E329" s="12" t="s">
        <v>49</v>
      </c>
      <c r="F329" s="12" t="s">
        <v>2292</v>
      </c>
      <c r="G329" s="12" t="s">
        <v>55</v>
      </c>
      <c r="H329" s="12" t="str">
        <f aca="false">INDEX(Customers!$I$2:$I$901,MATCH(B329,Customers!$A$2:$A$901,0))</f>
        <v>Premium</v>
      </c>
      <c r="I329" s="12" t="str">
        <f aca="false">INDEX(Customers!$G$2:$G$901,MATCH(B329,Customers!$A$2:$A$901,0))</f>
        <v>South</v>
      </c>
      <c r="J329" s="12" t="str">
        <f aca="false">INDEX(Stores!$D$2:$D$18,MATCH(C329,Stores!$A$2:$A$18,0))</f>
        <v>North</v>
      </c>
      <c r="K329" s="16" t="n">
        <f aca="false">SUMIF(OrderItems!$B$2:$B$6683,A329,OrderItems!$J$2:$J$6683)</f>
        <v>7185.75</v>
      </c>
      <c r="L329" s="16" t="n">
        <f aca="false">SUMIF(OrderItems!$B$2:$B$6683,A329,OrderItems!$K$2:$K$6683)</f>
        <v>4563.63</v>
      </c>
      <c r="M329" s="16" t="n">
        <f aca="false">K329-L329</f>
        <v>2622.12</v>
      </c>
      <c r="N329" s="12" t="n">
        <f aca="false">COUNTIF(OrderItems!$B$2:$B$6683,A329)</f>
        <v>3</v>
      </c>
    </row>
    <row r="330" customFormat="false" ht="15" hidden="false" customHeight="false" outlineLevel="0" collapsed="false">
      <c r="A330" s="12" t="n">
        <v>329</v>
      </c>
      <c r="B330" s="12" t="n">
        <v>93</v>
      </c>
      <c r="C330" s="12" t="n">
        <v>17</v>
      </c>
      <c r="D330" s="18" t="n">
        <v>45547</v>
      </c>
      <c r="E330" s="12" t="s">
        <v>44</v>
      </c>
      <c r="F330" s="12" t="s">
        <v>2295</v>
      </c>
      <c r="G330" s="12" t="s">
        <v>55</v>
      </c>
      <c r="H330" s="12" t="str">
        <f aca="false">INDEX(Customers!$I$2:$I$901,MATCH(B330,Customers!$A$2:$A$901,0))</f>
        <v>New</v>
      </c>
      <c r="I330" s="12" t="str">
        <f aca="false">INDEX(Customers!$G$2:$G$901,MATCH(B330,Customers!$A$2:$A$901,0))</f>
        <v>East</v>
      </c>
      <c r="J330" s="12" t="str">
        <f aca="false">INDEX(Stores!$D$2:$D$18,MATCH(C330,Stores!$A$2:$A$18,0))</f>
        <v>Online</v>
      </c>
      <c r="K330" s="16" t="n">
        <f aca="false">SUMIF(OrderItems!$B$2:$B$6683,A330,OrderItems!$J$2:$J$6683)</f>
        <v>2869</v>
      </c>
      <c r="L330" s="16" t="n">
        <f aca="false">SUMIF(OrderItems!$B$2:$B$6683,A330,OrderItems!$K$2:$K$6683)</f>
        <v>1981.04</v>
      </c>
      <c r="M330" s="16" t="n">
        <f aca="false">K330-L330</f>
        <v>887.96</v>
      </c>
      <c r="N330" s="12" t="n">
        <f aca="false">COUNTIF(OrderItems!$B$2:$B$6683,A330)</f>
        <v>1</v>
      </c>
    </row>
    <row r="331" customFormat="false" ht="15" hidden="false" customHeight="false" outlineLevel="0" collapsed="false">
      <c r="A331" s="12" t="n">
        <v>330</v>
      </c>
      <c r="B331" s="12" t="n">
        <v>93</v>
      </c>
      <c r="C331" s="12" t="n">
        <v>17</v>
      </c>
      <c r="D331" s="18" t="n">
        <v>45562</v>
      </c>
      <c r="E331" s="12" t="s">
        <v>44</v>
      </c>
      <c r="F331" s="12" t="s">
        <v>2293</v>
      </c>
      <c r="G331" s="12" t="s">
        <v>56</v>
      </c>
      <c r="H331" s="12" t="str">
        <f aca="false">INDEX(Customers!$I$2:$I$901,MATCH(B331,Customers!$A$2:$A$901,0))</f>
        <v>New</v>
      </c>
      <c r="I331" s="12" t="str">
        <f aca="false">INDEX(Customers!$G$2:$G$901,MATCH(B331,Customers!$A$2:$A$901,0))</f>
        <v>East</v>
      </c>
      <c r="J331" s="12" t="str">
        <f aca="false">INDEX(Stores!$D$2:$D$18,MATCH(C331,Stores!$A$2:$A$18,0))</f>
        <v>Online</v>
      </c>
      <c r="K331" s="16" t="n">
        <f aca="false">SUMIF(OrderItems!$B$2:$B$6683,A331,OrderItems!$J$2:$J$6683)</f>
        <v>3112.05</v>
      </c>
      <c r="L331" s="16" t="n">
        <f aca="false">SUMIF(OrderItems!$B$2:$B$6683,A331,OrderItems!$K$2:$K$6683)</f>
        <v>2034.27</v>
      </c>
      <c r="M331" s="16" t="n">
        <f aca="false">K331-L331</f>
        <v>1077.78</v>
      </c>
      <c r="N331" s="12" t="n">
        <f aca="false">COUNTIF(OrderItems!$B$2:$B$6683,A331)</f>
        <v>2</v>
      </c>
    </row>
    <row r="332" customFormat="false" ht="15" hidden="false" customHeight="false" outlineLevel="0" collapsed="false">
      <c r="A332" s="12" t="n">
        <v>331</v>
      </c>
      <c r="B332" s="12" t="n">
        <v>93</v>
      </c>
      <c r="C332" s="12" t="n">
        <v>17</v>
      </c>
      <c r="D332" s="18" t="n">
        <v>45621</v>
      </c>
      <c r="E332" s="12" t="s">
        <v>44</v>
      </c>
      <c r="F332" s="12" t="s">
        <v>2292</v>
      </c>
      <c r="G332" s="12" t="s">
        <v>56</v>
      </c>
      <c r="H332" s="12" t="str">
        <f aca="false">INDEX(Customers!$I$2:$I$901,MATCH(B332,Customers!$A$2:$A$901,0))</f>
        <v>New</v>
      </c>
      <c r="I332" s="12" t="str">
        <f aca="false">INDEX(Customers!$G$2:$G$901,MATCH(B332,Customers!$A$2:$A$901,0))</f>
        <v>East</v>
      </c>
      <c r="J332" s="12" t="str">
        <f aca="false">INDEX(Stores!$D$2:$D$18,MATCH(C332,Stores!$A$2:$A$18,0))</f>
        <v>Online</v>
      </c>
      <c r="K332" s="16" t="n">
        <f aca="false">SUMIF(OrderItems!$B$2:$B$6683,A332,OrderItems!$J$2:$J$6683)</f>
        <v>3837.85</v>
      </c>
      <c r="L332" s="16" t="n">
        <f aca="false">SUMIF(OrderItems!$B$2:$B$6683,A332,OrderItems!$K$2:$K$6683)</f>
        <v>2850.53</v>
      </c>
      <c r="M332" s="16" t="n">
        <f aca="false">K332-L332</f>
        <v>987.320000000001</v>
      </c>
      <c r="N332" s="12" t="n">
        <f aca="false">COUNTIF(OrderItems!$B$2:$B$6683,A332)</f>
        <v>2</v>
      </c>
    </row>
    <row r="333" customFormat="false" ht="15" hidden="false" customHeight="false" outlineLevel="0" collapsed="false">
      <c r="A333" s="12" t="n">
        <v>332</v>
      </c>
      <c r="B333" s="12" t="n">
        <v>93</v>
      </c>
      <c r="C333" s="12" t="n">
        <v>4</v>
      </c>
      <c r="D333" s="18" t="n">
        <v>45668</v>
      </c>
      <c r="E333" s="12" t="s">
        <v>49</v>
      </c>
      <c r="F333" s="12" t="s">
        <v>2293</v>
      </c>
      <c r="G333" s="12" t="s">
        <v>57</v>
      </c>
      <c r="H333" s="12" t="str">
        <f aca="false">INDEX(Customers!$I$2:$I$901,MATCH(B333,Customers!$A$2:$A$901,0))</f>
        <v>New</v>
      </c>
      <c r="I333" s="12" t="str">
        <f aca="false">INDEX(Customers!$G$2:$G$901,MATCH(B333,Customers!$A$2:$A$901,0))</f>
        <v>East</v>
      </c>
      <c r="J333" s="12" t="str">
        <f aca="false">INDEX(Stores!$D$2:$D$18,MATCH(C333,Stores!$A$2:$A$18,0))</f>
        <v>North</v>
      </c>
      <c r="K333" s="16" t="n">
        <f aca="false">SUMIF(OrderItems!$B$2:$B$6683,A333,OrderItems!$J$2:$J$6683)</f>
        <v>1728</v>
      </c>
      <c r="L333" s="16" t="n">
        <f aca="false">SUMIF(OrderItems!$B$2:$B$6683,A333,OrderItems!$K$2:$K$6683)</f>
        <v>1272.53</v>
      </c>
      <c r="M333" s="16" t="n">
        <f aca="false">K333-L333</f>
        <v>455.47</v>
      </c>
      <c r="N333" s="12" t="n">
        <f aca="false">COUNTIF(OrderItems!$B$2:$B$6683,A333)</f>
        <v>2</v>
      </c>
    </row>
    <row r="334" customFormat="false" ht="15" hidden="false" customHeight="false" outlineLevel="0" collapsed="false">
      <c r="A334" s="12" t="n">
        <v>333</v>
      </c>
      <c r="B334" s="12" t="n">
        <v>93</v>
      </c>
      <c r="C334" s="12" t="n">
        <v>17</v>
      </c>
      <c r="D334" s="18" t="n">
        <v>45727</v>
      </c>
      <c r="E334" s="12" t="s">
        <v>44</v>
      </c>
      <c r="F334" s="12" t="s">
        <v>2294</v>
      </c>
      <c r="G334" s="12" t="s">
        <v>55</v>
      </c>
      <c r="H334" s="12" t="str">
        <f aca="false">INDEX(Customers!$I$2:$I$901,MATCH(B334,Customers!$A$2:$A$901,0))</f>
        <v>New</v>
      </c>
      <c r="I334" s="12" t="str">
        <f aca="false">INDEX(Customers!$G$2:$G$901,MATCH(B334,Customers!$A$2:$A$901,0))</f>
        <v>East</v>
      </c>
      <c r="J334" s="12" t="str">
        <f aca="false">INDEX(Stores!$D$2:$D$18,MATCH(C334,Stores!$A$2:$A$18,0))</f>
        <v>Online</v>
      </c>
      <c r="K334" s="16" t="n">
        <f aca="false">SUMIF(OrderItems!$B$2:$B$6683,A334,OrderItems!$J$2:$J$6683)</f>
        <v>959</v>
      </c>
      <c r="L334" s="16" t="n">
        <f aca="false">SUMIF(OrderItems!$B$2:$B$6683,A334,OrderItems!$K$2:$K$6683)</f>
        <v>664.25</v>
      </c>
      <c r="M334" s="16" t="n">
        <f aca="false">K334-L334</f>
        <v>294.75</v>
      </c>
      <c r="N334" s="12" t="n">
        <f aca="false">COUNTIF(OrderItems!$B$2:$B$6683,A334)</f>
        <v>1</v>
      </c>
    </row>
    <row r="335" customFormat="false" ht="15" hidden="false" customHeight="false" outlineLevel="0" collapsed="false">
      <c r="A335" s="12" t="n">
        <v>334</v>
      </c>
      <c r="B335" s="12" t="n">
        <v>93</v>
      </c>
      <c r="C335" s="12" t="n">
        <v>17</v>
      </c>
      <c r="D335" s="18" t="n">
        <v>45942</v>
      </c>
      <c r="E335" s="12" t="s">
        <v>44</v>
      </c>
      <c r="F335" s="12" t="s">
        <v>2296</v>
      </c>
      <c r="G335" s="12" t="s">
        <v>55</v>
      </c>
      <c r="H335" s="12" t="str">
        <f aca="false">INDEX(Customers!$I$2:$I$901,MATCH(B335,Customers!$A$2:$A$901,0))</f>
        <v>New</v>
      </c>
      <c r="I335" s="12" t="str">
        <f aca="false">INDEX(Customers!$G$2:$G$901,MATCH(B335,Customers!$A$2:$A$901,0))</f>
        <v>East</v>
      </c>
      <c r="J335" s="12" t="str">
        <f aca="false">INDEX(Stores!$D$2:$D$18,MATCH(C335,Stores!$A$2:$A$18,0))</f>
        <v>Online</v>
      </c>
      <c r="K335" s="16" t="n">
        <f aca="false">SUMIF(OrderItems!$B$2:$B$6683,A335,OrderItems!$J$2:$J$6683)</f>
        <v>1149</v>
      </c>
      <c r="L335" s="16" t="n">
        <f aca="false">SUMIF(OrderItems!$B$2:$B$6683,A335,OrderItems!$K$2:$K$6683)</f>
        <v>850</v>
      </c>
      <c r="M335" s="16" t="n">
        <f aca="false">K335-L335</f>
        <v>299</v>
      </c>
      <c r="N335" s="12" t="n">
        <f aca="false">COUNTIF(OrderItems!$B$2:$B$6683,A335)</f>
        <v>1</v>
      </c>
    </row>
    <row r="336" customFormat="false" ht="15" hidden="false" customHeight="false" outlineLevel="0" collapsed="false">
      <c r="A336" s="12" t="n">
        <v>335</v>
      </c>
      <c r="B336" s="12" t="n">
        <v>93</v>
      </c>
      <c r="C336" s="12" t="n">
        <v>17</v>
      </c>
      <c r="D336" s="18" t="n">
        <v>45951</v>
      </c>
      <c r="E336" s="12" t="s">
        <v>44</v>
      </c>
      <c r="F336" s="12" t="s">
        <v>2295</v>
      </c>
      <c r="G336" s="12" t="s">
        <v>55</v>
      </c>
      <c r="H336" s="12" t="str">
        <f aca="false">INDEX(Customers!$I$2:$I$901,MATCH(B336,Customers!$A$2:$A$901,0))</f>
        <v>New</v>
      </c>
      <c r="I336" s="12" t="str">
        <f aca="false">INDEX(Customers!$G$2:$G$901,MATCH(B336,Customers!$A$2:$A$901,0))</f>
        <v>East</v>
      </c>
      <c r="J336" s="12" t="str">
        <f aca="false">INDEX(Stores!$D$2:$D$18,MATCH(C336,Stores!$A$2:$A$18,0))</f>
        <v>Online</v>
      </c>
      <c r="K336" s="16" t="n">
        <f aca="false">SUMIF(OrderItems!$B$2:$B$6683,A336,OrderItems!$J$2:$J$6683)</f>
        <v>7560.65</v>
      </c>
      <c r="L336" s="16" t="n">
        <f aca="false">SUMIF(OrderItems!$B$2:$B$6683,A336,OrderItems!$K$2:$K$6683)</f>
        <v>5320.71</v>
      </c>
      <c r="M336" s="16" t="n">
        <f aca="false">K336-L336</f>
        <v>2239.94</v>
      </c>
      <c r="N336" s="12" t="n">
        <f aca="false">COUNTIF(OrderItems!$B$2:$B$6683,A336)</f>
        <v>3</v>
      </c>
    </row>
    <row r="337" customFormat="false" ht="15" hidden="false" customHeight="false" outlineLevel="0" collapsed="false">
      <c r="A337" s="12" t="n">
        <v>336</v>
      </c>
      <c r="B337" s="12" t="n">
        <v>95</v>
      </c>
      <c r="C337" s="12" t="n">
        <v>17</v>
      </c>
      <c r="D337" s="18" t="n">
        <v>45921</v>
      </c>
      <c r="E337" s="12" t="s">
        <v>44</v>
      </c>
      <c r="F337" s="12" t="s">
        <v>2295</v>
      </c>
      <c r="G337" s="12" t="s">
        <v>56</v>
      </c>
      <c r="H337" s="12" t="str">
        <f aca="false">INDEX(Customers!$I$2:$I$901,MATCH(B337,Customers!$A$2:$A$901,0))</f>
        <v>New</v>
      </c>
      <c r="I337" s="12" t="str">
        <f aca="false">INDEX(Customers!$G$2:$G$901,MATCH(B337,Customers!$A$2:$A$901,0))</f>
        <v>West</v>
      </c>
      <c r="J337" s="12" t="str">
        <f aca="false">INDEX(Stores!$D$2:$D$18,MATCH(C337,Stores!$A$2:$A$18,0))</f>
        <v>Online</v>
      </c>
      <c r="K337" s="16" t="n">
        <f aca="false">SUMIF(OrderItems!$B$2:$B$6683,A337,OrderItems!$J$2:$J$6683)</f>
        <v>2137</v>
      </c>
      <c r="L337" s="16" t="n">
        <f aca="false">SUMIF(OrderItems!$B$2:$B$6683,A337,OrderItems!$K$2:$K$6683)</f>
        <v>1495.29</v>
      </c>
      <c r="M337" s="16" t="n">
        <f aca="false">K337-L337</f>
        <v>641.71</v>
      </c>
      <c r="N337" s="12" t="n">
        <f aca="false">COUNTIF(OrderItems!$B$2:$B$6683,A337)</f>
        <v>3</v>
      </c>
    </row>
    <row r="338" customFormat="false" ht="15" hidden="false" customHeight="false" outlineLevel="0" collapsed="false">
      <c r="A338" s="12" t="n">
        <v>337</v>
      </c>
      <c r="B338" s="12" t="n">
        <v>95</v>
      </c>
      <c r="C338" s="12" t="n">
        <v>17</v>
      </c>
      <c r="D338" s="18" t="n">
        <v>45946</v>
      </c>
      <c r="E338" s="12" t="s">
        <v>44</v>
      </c>
      <c r="F338" s="12" t="s">
        <v>2292</v>
      </c>
      <c r="G338" s="12" t="s">
        <v>55</v>
      </c>
      <c r="H338" s="12" t="str">
        <f aca="false">INDEX(Customers!$I$2:$I$901,MATCH(B338,Customers!$A$2:$A$901,0))</f>
        <v>New</v>
      </c>
      <c r="I338" s="12" t="str">
        <f aca="false">INDEX(Customers!$G$2:$G$901,MATCH(B338,Customers!$A$2:$A$901,0))</f>
        <v>West</v>
      </c>
      <c r="J338" s="12" t="str">
        <f aca="false">INDEX(Stores!$D$2:$D$18,MATCH(C338,Stores!$A$2:$A$18,0))</f>
        <v>Online</v>
      </c>
      <c r="K338" s="16" t="n">
        <f aca="false">SUMIF(OrderItems!$B$2:$B$6683,A338,OrderItems!$J$2:$J$6683)</f>
        <v>1358</v>
      </c>
      <c r="L338" s="16" t="n">
        <f aca="false">SUMIF(OrderItems!$B$2:$B$6683,A338,OrderItems!$K$2:$K$6683)</f>
        <v>805.54</v>
      </c>
      <c r="M338" s="16" t="n">
        <f aca="false">K338-L338</f>
        <v>552.46</v>
      </c>
      <c r="N338" s="12" t="n">
        <f aca="false">COUNTIF(OrderItems!$B$2:$B$6683,A338)</f>
        <v>2</v>
      </c>
    </row>
    <row r="339" customFormat="false" ht="15" hidden="false" customHeight="false" outlineLevel="0" collapsed="false">
      <c r="A339" s="12" t="n">
        <v>338</v>
      </c>
      <c r="B339" s="12" t="n">
        <v>95</v>
      </c>
      <c r="C339" s="12" t="n">
        <v>15</v>
      </c>
      <c r="D339" s="18" t="n">
        <v>45948</v>
      </c>
      <c r="E339" s="12" t="s">
        <v>49</v>
      </c>
      <c r="F339" s="12" t="s">
        <v>2292</v>
      </c>
      <c r="G339" s="12" t="s">
        <v>55</v>
      </c>
      <c r="H339" s="12" t="str">
        <f aca="false">INDEX(Customers!$I$2:$I$901,MATCH(B339,Customers!$A$2:$A$901,0))</f>
        <v>New</v>
      </c>
      <c r="I339" s="12" t="str">
        <f aca="false">INDEX(Customers!$G$2:$G$901,MATCH(B339,Customers!$A$2:$A$901,0))</f>
        <v>West</v>
      </c>
      <c r="J339" s="12" t="str">
        <f aca="false">INDEX(Stores!$D$2:$D$18,MATCH(C339,Stores!$A$2:$A$18,0))</f>
        <v>East</v>
      </c>
      <c r="K339" s="16" t="n">
        <f aca="false">SUMIF(OrderItems!$B$2:$B$6683,A339,OrderItems!$J$2:$J$6683)</f>
        <v>2768.05</v>
      </c>
      <c r="L339" s="16" t="n">
        <f aca="false">SUMIF(OrderItems!$B$2:$B$6683,A339,OrderItems!$K$2:$K$6683)</f>
        <v>1687.47</v>
      </c>
      <c r="M339" s="16" t="n">
        <f aca="false">K339-L339</f>
        <v>1080.58</v>
      </c>
      <c r="N339" s="12" t="n">
        <f aca="false">COUNTIF(OrderItems!$B$2:$B$6683,A339)</f>
        <v>2</v>
      </c>
    </row>
    <row r="340" customFormat="false" ht="15" hidden="false" customHeight="false" outlineLevel="0" collapsed="false">
      <c r="A340" s="12" t="n">
        <v>339</v>
      </c>
      <c r="B340" s="12" t="n">
        <v>95</v>
      </c>
      <c r="C340" s="12" t="n">
        <v>17</v>
      </c>
      <c r="D340" s="18" t="n">
        <v>45953</v>
      </c>
      <c r="E340" s="12" t="s">
        <v>44</v>
      </c>
      <c r="F340" s="12" t="s">
        <v>2294</v>
      </c>
      <c r="G340" s="12" t="s">
        <v>55</v>
      </c>
      <c r="H340" s="12" t="str">
        <f aca="false">INDEX(Customers!$I$2:$I$901,MATCH(B340,Customers!$A$2:$A$901,0))</f>
        <v>New</v>
      </c>
      <c r="I340" s="12" t="str">
        <f aca="false">INDEX(Customers!$G$2:$G$901,MATCH(B340,Customers!$A$2:$A$901,0))</f>
        <v>West</v>
      </c>
      <c r="J340" s="12" t="str">
        <f aca="false">INDEX(Stores!$D$2:$D$18,MATCH(C340,Stores!$A$2:$A$18,0))</f>
        <v>Online</v>
      </c>
      <c r="K340" s="16" t="n">
        <f aca="false">SUMIF(OrderItems!$B$2:$B$6683,A340,OrderItems!$J$2:$J$6683)</f>
        <v>3969</v>
      </c>
      <c r="L340" s="16" t="n">
        <f aca="false">SUMIF(OrderItems!$B$2:$B$6683,A340,OrderItems!$K$2:$K$6683)</f>
        <v>2318.31</v>
      </c>
      <c r="M340" s="16" t="n">
        <f aca="false">K340-L340</f>
        <v>1650.69</v>
      </c>
      <c r="N340" s="12" t="n">
        <f aca="false">COUNTIF(OrderItems!$B$2:$B$6683,A340)</f>
        <v>1</v>
      </c>
    </row>
    <row r="341" customFormat="false" ht="15" hidden="false" customHeight="false" outlineLevel="0" collapsed="false">
      <c r="A341" s="12" t="n">
        <v>340</v>
      </c>
      <c r="B341" s="12" t="n">
        <v>95</v>
      </c>
      <c r="C341" s="12" t="n">
        <v>17</v>
      </c>
      <c r="D341" s="18" t="n">
        <v>45964</v>
      </c>
      <c r="E341" s="12" t="s">
        <v>44</v>
      </c>
      <c r="F341" s="12" t="s">
        <v>2292</v>
      </c>
      <c r="G341" s="12" t="s">
        <v>55</v>
      </c>
      <c r="H341" s="12" t="str">
        <f aca="false">INDEX(Customers!$I$2:$I$901,MATCH(B341,Customers!$A$2:$A$901,0))</f>
        <v>New</v>
      </c>
      <c r="I341" s="12" t="str">
        <f aca="false">INDEX(Customers!$G$2:$G$901,MATCH(B341,Customers!$A$2:$A$901,0))</f>
        <v>West</v>
      </c>
      <c r="J341" s="12" t="str">
        <f aca="false">INDEX(Stores!$D$2:$D$18,MATCH(C341,Stores!$A$2:$A$18,0))</f>
        <v>Online</v>
      </c>
      <c r="K341" s="16" t="n">
        <f aca="false">SUMIF(OrderItems!$B$2:$B$6683,A341,OrderItems!$J$2:$J$6683)</f>
        <v>1149</v>
      </c>
      <c r="L341" s="16" t="n">
        <f aca="false">SUMIF(OrderItems!$B$2:$B$6683,A341,OrderItems!$K$2:$K$6683)</f>
        <v>850</v>
      </c>
      <c r="M341" s="16" t="n">
        <f aca="false">K341-L341</f>
        <v>299</v>
      </c>
      <c r="N341" s="12" t="n">
        <f aca="false">COUNTIF(OrderItems!$B$2:$B$6683,A341)</f>
        <v>1</v>
      </c>
    </row>
    <row r="342" customFormat="false" ht="15" hidden="false" customHeight="false" outlineLevel="0" collapsed="false">
      <c r="A342" s="12" t="n">
        <v>341</v>
      </c>
      <c r="B342" s="12" t="n">
        <v>95</v>
      </c>
      <c r="C342" s="12" t="n">
        <v>7</v>
      </c>
      <c r="D342" s="18" t="n">
        <v>45964</v>
      </c>
      <c r="E342" s="12" t="s">
        <v>49</v>
      </c>
      <c r="F342" s="12" t="s">
        <v>2292</v>
      </c>
      <c r="G342" s="12" t="s">
        <v>55</v>
      </c>
      <c r="H342" s="12" t="str">
        <f aca="false">INDEX(Customers!$I$2:$I$901,MATCH(B342,Customers!$A$2:$A$901,0))</f>
        <v>New</v>
      </c>
      <c r="I342" s="12" t="str">
        <f aca="false">INDEX(Customers!$G$2:$G$901,MATCH(B342,Customers!$A$2:$A$901,0))</f>
        <v>West</v>
      </c>
      <c r="J342" s="12" t="str">
        <f aca="false">INDEX(Stores!$D$2:$D$18,MATCH(C342,Stores!$A$2:$A$18,0))</f>
        <v>South</v>
      </c>
      <c r="K342" s="16" t="n">
        <f aca="false">SUMIF(OrderItems!$B$2:$B$6683,A342,OrderItems!$J$2:$J$6683)</f>
        <v>827.1</v>
      </c>
      <c r="L342" s="16" t="n">
        <f aca="false">SUMIF(OrderItems!$B$2:$B$6683,A342,OrderItems!$K$2:$K$6683)</f>
        <v>683.72</v>
      </c>
      <c r="M342" s="16" t="n">
        <f aca="false">K342-L342</f>
        <v>143.38</v>
      </c>
      <c r="N342" s="12" t="n">
        <f aca="false">COUNTIF(OrderItems!$B$2:$B$6683,A342)</f>
        <v>1</v>
      </c>
    </row>
    <row r="343" customFormat="false" ht="15" hidden="false" customHeight="false" outlineLevel="0" collapsed="false">
      <c r="A343" s="12" t="n">
        <v>342</v>
      </c>
      <c r="B343" s="12" t="n">
        <v>95</v>
      </c>
      <c r="C343" s="12" t="n">
        <v>17</v>
      </c>
      <c r="D343" s="18" t="n">
        <v>45982</v>
      </c>
      <c r="E343" s="12" t="s">
        <v>44</v>
      </c>
      <c r="F343" s="12" t="s">
        <v>2292</v>
      </c>
      <c r="G343" s="12" t="s">
        <v>57</v>
      </c>
      <c r="H343" s="12" t="str">
        <f aca="false">INDEX(Customers!$I$2:$I$901,MATCH(B343,Customers!$A$2:$A$901,0))</f>
        <v>New</v>
      </c>
      <c r="I343" s="12" t="str">
        <f aca="false">INDEX(Customers!$G$2:$G$901,MATCH(B343,Customers!$A$2:$A$901,0))</f>
        <v>West</v>
      </c>
      <c r="J343" s="12" t="str">
        <f aca="false">INDEX(Stores!$D$2:$D$18,MATCH(C343,Stores!$A$2:$A$18,0))</f>
        <v>Online</v>
      </c>
      <c r="K343" s="16" t="n">
        <f aca="false">SUMIF(OrderItems!$B$2:$B$6683,A343,OrderItems!$J$2:$J$6683)</f>
        <v>2429</v>
      </c>
      <c r="L343" s="16" t="n">
        <f aca="false">SUMIF(OrderItems!$B$2:$B$6683,A343,OrderItems!$K$2:$K$6683)</f>
        <v>1588.6</v>
      </c>
      <c r="M343" s="16" t="n">
        <f aca="false">K343-L343</f>
        <v>840.4</v>
      </c>
      <c r="N343" s="12" t="n">
        <f aca="false">COUNTIF(OrderItems!$B$2:$B$6683,A343)</f>
        <v>1</v>
      </c>
    </row>
    <row r="344" customFormat="false" ht="15" hidden="false" customHeight="false" outlineLevel="0" collapsed="false">
      <c r="A344" s="12" t="n">
        <v>343</v>
      </c>
      <c r="B344" s="12" t="n">
        <v>95</v>
      </c>
      <c r="C344" s="12" t="n">
        <v>17</v>
      </c>
      <c r="D344" s="18" t="n">
        <v>45996</v>
      </c>
      <c r="E344" s="12" t="s">
        <v>44</v>
      </c>
      <c r="F344" s="12" t="s">
        <v>2293</v>
      </c>
      <c r="G344" s="12" t="s">
        <v>55</v>
      </c>
      <c r="H344" s="12" t="str">
        <f aca="false">INDEX(Customers!$I$2:$I$901,MATCH(B344,Customers!$A$2:$A$901,0))</f>
        <v>New</v>
      </c>
      <c r="I344" s="12" t="str">
        <f aca="false">INDEX(Customers!$G$2:$G$901,MATCH(B344,Customers!$A$2:$A$901,0))</f>
        <v>West</v>
      </c>
      <c r="J344" s="12" t="str">
        <f aca="false">INDEX(Stores!$D$2:$D$18,MATCH(C344,Stores!$A$2:$A$18,0))</f>
        <v>Online</v>
      </c>
      <c r="K344" s="16" t="n">
        <f aca="false">SUMIF(OrderItems!$B$2:$B$6683,A344,OrderItems!$J$2:$J$6683)</f>
        <v>6282.4</v>
      </c>
      <c r="L344" s="16" t="n">
        <f aca="false">SUMIF(OrderItems!$B$2:$B$6683,A344,OrderItems!$K$2:$K$6683)</f>
        <v>4079.07</v>
      </c>
      <c r="M344" s="16" t="n">
        <f aca="false">K344-L344</f>
        <v>2203.33</v>
      </c>
      <c r="N344" s="12" t="n">
        <f aca="false">COUNTIF(OrderItems!$B$2:$B$6683,A344)</f>
        <v>4</v>
      </c>
    </row>
    <row r="345" customFormat="false" ht="15" hidden="false" customHeight="false" outlineLevel="0" collapsed="false">
      <c r="A345" s="12" t="n">
        <v>344</v>
      </c>
      <c r="B345" s="12" t="n">
        <v>97</v>
      </c>
      <c r="C345" s="12" t="n">
        <v>5</v>
      </c>
      <c r="D345" s="18" t="n">
        <v>45856</v>
      </c>
      <c r="E345" s="12" t="s">
        <v>49</v>
      </c>
      <c r="F345" s="12" t="s">
        <v>2295</v>
      </c>
      <c r="G345" s="12" t="s">
        <v>55</v>
      </c>
      <c r="H345" s="12" t="str">
        <f aca="false">INDEX(Customers!$I$2:$I$901,MATCH(B345,Customers!$A$2:$A$901,0))</f>
        <v>Premium</v>
      </c>
      <c r="I345" s="12" t="str">
        <f aca="false">INDEX(Customers!$G$2:$G$901,MATCH(B345,Customers!$A$2:$A$901,0))</f>
        <v>West</v>
      </c>
      <c r="J345" s="12" t="str">
        <f aca="false">INDEX(Stores!$D$2:$D$18,MATCH(C345,Stores!$A$2:$A$18,0))</f>
        <v>South</v>
      </c>
      <c r="K345" s="16" t="n">
        <f aca="false">SUMIF(OrderItems!$B$2:$B$6683,A345,OrderItems!$J$2:$J$6683)</f>
        <v>2784.25</v>
      </c>
      <c r="L345" s="16" t="n">
        <f aca="false">SUMIF(OrderItems!$B$2:$B$6683,A345,OrderItems!$K$2:$K$6683)</f>
        <v>2097.61</v>
      </c>
      <c r="M345" s="16" t="n">
        <f aca="false">K345-L345</f>
        <v>686.64</v>
      </c>
      <c r="N345" s="12" t="n">
        <f aca="false">COUNTIF(OrderItems!$B$2:$B$6683,A345)</f>
        <v>2</v>
      </c>
    </row>
    <row r="346" customFormat="false" ht="15" hidden="false" customHeight="false" outlineLevel="0" collapsed="false">
      <c r="A346" s="12" t="n">
        <v>345</v>
      </c>
      <c r="B346" s="12" t="n">
        <v>97</v>
      </c>
      <c r="C346" s="12" t="n">
        <v>4</v>
      </c>
      <c r="D346" s="18" t="n">
        <v>46014</v>
      </c>
      <c r="E346" s="12" t="s">
        <v>49</v>
      </c>
      <c r="F346" s="12" t="s">
        <v>2294</v>
      </c>
      <c r="G346" s="12" t="s">
        <v>56</v>
      </c>
      <c r="H346" s="12" t="str">
        <f aca="false">INDEX(Customers!$I$2:$I$901,MATCH(B346,Customers!$A$2:$A$901,0))</f>
        <v>Premium</v>
      </c>
      <c r="I346" s="12" t="str">
        <f aca="false">INDEX(Customers!$G$2:$G$901,MATCH(B346,Customers!$A$2:$A$901,0))</f>
        <v>West</v>
      </c>
      <c r="J346" s="12" t="str">
        <f aca="false">INDEX(Stores!$D$2:$D$18,MATCH(C346,Stores!$A$2:$A$18,0))</f>
        <v>North</v>
      </c>
      <c r="K346" s="16" t="n">
        <f aca="false">SUMIF(OrderItems!$B$2:$B$6683,A346,OrderItems!$J$2:$J$6683)</f>
        <v>2478</v>
      </c>
      <c r="L346" s="16" t="n">
        <f aca="false">SUMIF(OrderItems!$B$2:$B$6683,A346,OrderItems!$K$2:$K$6683)</f>
        <v>1474.04</v>
      </c>
      <c r="M346" s="16" t="n">
        <f aca="false">K346-L346</f>
        <v>1003.96</v>
      </c>
      <c r="N346" s="12" t="n">
        <f aca="false">COUNTIF(OrderItems!$B$2:$B$6683,A346)</f>
        <v>1</v>
      </c>
    </row>
    <row r="347" customFormat="false" ht="15" hidden="false" customHeight="false" outlineLevel="0" collapsed="false">
      <c r="A347" s="12" t="n">
        <v>346</v>
      </c>
      <c r="B347" s="12" t="n">
        <v>98</v>
      </c>
      <c r="C347" s="12" t="n">
        <v>17</v>
      </c>
      <c r="D347" s="18" t="n">
        <v>45959</v>
      </c>
      <c r="E347" s="12" t="s">
        <v>44</v>
      </c>
      <c r="F347" s="12" t="s">
        <v>2292</v>
      </c>
      <c r="G347" s="12" t="s">
        <v>57</v>
      </c>
      <c r="H347" s="12" t="str">
        <f aca="false">INDEX(Customers!$I$2:$I$901,MATCH(B347,Customers!$A$2:$A$901,0))</f>
        <v>Premium</v>
      </c>
      <c r="I347" s="12" t="str">
        <f aca="false">INDEX(Customers!$G$2:$G$901,MATCH(B347,Customers!$A$2:$A$901,0))</f>
        <v>West</v>
      </c>
      <c r="J347" s="12" t="str">
        <f aca="false">INDEX(Stores!$D$2:$D$18,MATCH(C347,Stores!$A$2:$A$18,0))</f>
        <v>Online</v>
      </c>
      <c r="K347" s="16" t="n">
        <f aca="false">SUMIF(OrderItems!$B$2:$B$6683,A347,OrderItems!$J$2:$J$6683)</f>
        <v>4111.2</v>
      </c>
      <c r="L347" s="16" t="n">
        <f aca="false">SUMIF(OrderItems!$B$2:$B$6683,A347,OrderItems!$K$2:$K$6683)</f>
        <v>3044.69</v>
      </c>
      <c r="M347" s="16" t="n">
        <f aca="false">K347-L347</f>
        <v>1066.51</v>
      </c>
      <c r="N347" s="12" t="n">
        <f aca="false">COUNTIF(OrderItems!$B$2:$B$6683,A347)</f>
        <v>1</v>
      </c>
    </row>
    <row r="348" customFormat="false" ht="15" hidden="false" customHeight="false" outlineLevel="0" collapsed="false">
      <c r="A348" s="12" t="n">
        <v>347</v>
      </c>
      <c r="B348" s="12" t="n">
        <v>99</v>
      </c>
      <c r="C348" s="12" t="n">
        <v>17</v>
      </c>
      <c r="D348" s="18" t="n">
        <v>45982</v>
      </c>
      <c r="E348" s="12" t="s">
        <v>44</v>
      </c>
      <c r="F348" s="12" t="s">
        <v>2294</v>
      </c>
      <c r="G348" s="12" t="s">
        <v>55</v>
      </c>
      <c r="H348" s="12" t="str">
        <f aca="false">INDEX(Customers!$I$2:$I$901,MATCH(B348,Customers!$A$2:$A$901,0))</f>
        <v>Regular</v>
      </c>
      <c r="I348" s="12" t="str">
        <f aca="false">INDEX(Customers!$G$2:$G$901,MATCH(B348,Customers!$A$2:$A$901,0))</f>
        <v>North</v>
      </c>
      <c r="J348" s="12" t="str">
        <f aca="false">INDEX(Stores!$D$2:$D$18,MATCH(C348,Stores!$A$2:$A$18,0))</f>
        <v>Online</v>
      </c>
      <c r="K348" s="16" t="n">
        <f aca="false">SUMIF(OrderItems!$B$2:$B$6683,A348,OrderItems!$J$2:$J$6683)</f>
        <v>3245.1</v>
      </c>
      <c r="L348" s="16" t="n">
        <f aca="false">SUMIF(OrderItems!$B$2:$B$6683,A348,OrderItems!$K$2:$K$6683)</f>
        <v>2082.98</v>
      </c>
      <c r="M348" s="16" t="n">
        <f aca="false">K348-L348</f>
        <v>1162.12</v>
      </c>
      <c r="N348" s="12" t="n">
        <f aca="false">COUNTIF(OrderItems!$B$2:$B$6683,A348)</f>
        <v>2</v>
      </c>
    </row>
    <row r="349" customFormat="false" ht="15" hidden="false" customHeight="false" outlineLevel="0" collapsed="false">
      <c r="A349" s="12" t="n">
        <v>348</v>
      </c>
      <c r="B349" s="12" t="n">
        <v>99</v>
      </c>
      <c r="C349" s="12" t="n">
        <v>17</v>
      </c>
      <c r="D349" s="18" t="n">
        <v>46002</v>
      </c>
      <c r="E349" s="12" t="s">
        <v>44</v>
      </c>
      <c r="F349" s="12" t="s">
        <v>2293</v>
      </c>
      <c r="G349" s="12" t="s">
        <v>55</v>
      </c>
      <c r="H349" s="12" t="str">
        <f aca="false">INDEX(Customers!$I$2:$I$901,MATCH(B349,Customers!$A$2:$A$901,0))</f>
        <v>Regular</v>
      </c>
      <c r="I349" s="12" t="str">
        <f aca="false">INDEX(Customers!$G$2:$G$901,MATCH(B349,Customers!$A$2:$A$901,0))</f>
        <v>North</v>
      </c>
      <c r="J349" s="12" t="str">
        <f aca="false">INDEX(Stores!$D$2:$D$18,MATCH(C349,Stores!$A$2:$A$18,0))</f>
        <v>Online</v>
      </c>
      <c r="K349" s="16" t="n">
        <f aca="false">SUMIF(OrderItems!$B$2:$B$6683,A349,OrderItems!$J$2:$J$6683)</f>
        <v>7279.75</v>
      </c>
      <c r="L349" s="16" t="n">
        <f aca="false">SUMIF(OrderItems!$B$2:$B$6683,A349,OrderItems!$K$2:$K$6683)</f>
        <v>5452.95</v>
      </c>
      <c r="M349" s="16" t="n">
        <f aca="false">K349-L349</f>
        <v>1826.8</v>
      </c>
      <c r="N349" s="12" t="n">
        <f aca="false">COUNTIF(OrderItems!$B$2:$B$6683,A349)</f>
        <v>3</v>
      </c>
    </row>
    <row r="350" customFormat="false" ht="15" hidden="false" customHeight="false" outlineLevel="0" collapsed="false">
      <c r="A350" s="12" t="n">
        <v>349</v>
      </c>
      <c r="B350" s="12" t="n">
        <v>102</v>
      </c>
      <c r="C350" s="12" t="n">
        <v>17</v>
      </c>
      <c r="D350" s="18" t="n">
        <v>45296</v>
      </c>
      <c r="E350" s="12" t="s">
        <v>44</v>
      </c>
      <c r="F350" s="12" t="s">
        <v>2293</v>
      </c>
      <c r="G350" s="12" t="s">
        <v>55</v>
      </c>
      <c r="H350" s="12" t="str">
        <f aca="false">INDEX(Customers!$I$2:$I$901,MATCH(B350,Customers!$A$2:$A$901,0))</f>
        <v>New</v>
      </c>
      <c r="I350" s="12" t="str">
        <f aca="false">INDEX(Customers!$G$2:$G$901,MATCH(B350,Customers!$A$2:$A$901,0))</f>
        <v>West</v>
      </c>
      <c r="J350" s="12" t="str">
        <f aca="false">INDEX(Stores!$D$2:$D$18,MATCH(C350,Stores!$A$2:$A$18,0))</f>
        <v>Online</v>
      </c>
      <c r="K350" s="16" t="n">
        <f aca="false">SUMIF(OrderItems!$B$2:$B$6683,A350,OrderItems!$J$2:$J$6683)</f>
        <v>5523.2</v>
      </c>
      <c r="L350" s="16" t="n">
        <f aca="false">SUMIF(OrderItems!$B$2:$B$6683,A350,OrderItems!$K$2:$K$6683)</f>
        <v>3739.3</v>
      </c>
      <c r="M350" s="16" t="n">
        <f aca="false">K350-L350</f>
        <v>1783.9</v>
      </c>
      <c r="N350" s="12" t="n">
        <f aca="false">COUNTIF(OrderItems!$B$2:$B$6683,A350)</f>
        <v>4</v>
      </c>
    </row>
    <row r="351" customFormat="false" ht="15" hidden="false" customHeight="false" outlineLevel="0" collapsed="false">
      <c r="A351" s="12" t="n">
        <v>350</v>
      </c>
      <c r="B351" s="12" t="n">
        <v>102</v>
      </c>
      <c r="C351" s="12" t="n">
        <v>17</v>
      </c>
      <c r="D351" s="18" t="n">
        <v>45417</v>
      </c>
      <c r="E351" s="12" t="s">
        <v>44</v>
      </c>
      <c r="F351" s="12" t="s">
        <v>2293</v>
      </c>
      <c r="G351" s="12" t="s">
        <v>55</v>
      </c>
      <c r="H351" s="12" t="str">
        <f aca="false">INDEX(Customers!$I$2:$I$901,MATCH(B351,Customers!$A$2:$A$901,0))</f>
        <v>New</v>
      </c>
      <c r="I351" s="12" t="str">
        <f aca="false">INDEX(Customers!$G$2:$G$901,MATCH(B351,Customers!$A$2:$A$901,0))</f>
        <v>West</v>
      </c>
      <c r="J351" s="12" t="str">
        <f aca="false">INDEX(Stores!$D$2:$D$18,MATCH(C351,Stores!$A$2:$A$18,0))</f>
        <v>Online</v>
      </c>
      <c r="K351" s="16" t="n">
        <f aca="false">SUMIF(OrderItems!$B$2:$B$6683,A351,OrderItems!$J$2:$J$6683)</f>
        <v>5888</v>
      </c>
      <c r="L351" s="16" t="n">
        <f aca="false">SUMIF(OrderItems!$B$2:$B$6683,A351,OrderItems!$K$2:$K$6683)</f>
        <v>3604.48</v>
      </c>
      <c r="M351" s="16" t="n">
        <f aca="false">K351-L351</f>
        <v>2283.52</v>
      </c>
      <c r="N351" s="12" t="n">
        <f aca="false">COUNTIF(OrderItems!$B$2:$B$6683,A351)</f>
        <v>2</v>
      </c>
    </row>
    <row r="352" customFormat="false" ht="15" hidden="false" customHeight="false" outlineLevel="0" collapsed="false">
      <c r="A352" s="12" t="n">
        <v>351</v>
      </c>
      <c r="B352" s="12" t="n">
        <v>102</v>
      </c>
      <c r="C352" s="12" t="n">
        <v>17</v>
      </c>
      <c r="D352" s="18" t="n">
        <v>45421</v>
      </c>
      <c r="E352" s="12" t="s">
        <v>44</v>
      </c>
      <c r="F352" s="12" t="s">
        <v>2294</v>
      </c>
      <c r="G352" s="12" t="s">
        <v>55</v>
      </c>
      <c r="H352" s="12" t="str">
        <f aca="false">INDEX(Customers!$I$2:$I$901,MATCH(B352,Customers!$A$2:$A$901,0))</f>
        <v>New</v>
      </c>
      <c r="I352" s="12" t="str">
        <f aca="false">INDEX(Customers!$G$2:$G$901,MATCH(B352,Customers!$A$2:$A$901,0))</f>
        <v>West</v>
      </c>
      <c r="J352" s="12" t="str">
        <f aca="false">INDEX(Stores!$D$2:$D$18,MATCH(C352,Stores!$A$2:$A$18,0))</f>
        <v>Online</v>
      </c>
      <c r="K352" s="16" t="n">
        <f aca="false">SUMIF(OrderItems!$B$2:$B$6683,A352,OrderItems!$J$2:$J$6683)</f>
        <v>4620.1</v>
      </c>
      <c r="L352" s="16" t="n">
        <f aca="false">SUMIF(OrderItems!$B$2:$B$6683,A352,OrderItems!$K$2:$K$6683)</f>
        <v>3007.5</v>
      </c>
      <c r="M352" s="16" t="n">
        <f aca="false">K352-L352</f>
        <v>1612.6</v>
      </c>
      <c r="N352" s="12" t="n">
        <f aca="false">COUNTIF(OrderItems!$B$2:$B$6683,A352)</f>
        <v>4</v>
      </c>
    </row>
    <row r="353" customFormat="false" ht="15" hidden="false" customHeight="false" outlineLevel="0" collapsed="false">
      <c r="A353" s="12" t="n">
        <v>352</v>
      </c>
      <c r="B353" s="12" t="n">
        <v>102</v>
      </c>
      <c r="C353" s="12" t="n">
        <v>10</v>
      </c>
      <c r="D353" s="18" t="n">
        <v>45576</v>
      </c>
      <c r="E353" s="12" t="s">
        <v>49</v>
      </c>
      <c r="F353" s="12" t="s">
        <v>2294</v>
      </c>
      <c r="G353" s="12" t="s">
        <v>55</v>
      </c>
      <c r="H353" s="12" t="str">
        <f aca="false">INDEX(Customers!$I$2:$I$901,MATCH(B353,Customers!$A$2:$A$901,0))</f>
        <v>New</v>
      </c>
      <c r="I353" s="12" t="str">
        <f aca="false">INDEX(Customers!$G$2:$G$901,MATCH(B353,Customers!$A$2:$A$901,0))</f>
        <v>West</v>
      </c>
      <c r="J353" s="12" t="str">
        <f aca="false">INDEX(Stores!$D$2:$D$18,MATCH(C353,Stores!$A$2:$A$18,0))</f>
        <v>West</v>
      </c>
      <c r="K353" s="16" t="n">
        <f aca="false">SUMIF(OrderItems!$B$2:$B$6683,A353,OrderItems!$J$2:$J$6683)</f>
        <v>2198</v>
      </c>
      <c r="L353" s="16" t="n">
        <f aca="false">SUMIF(OrderItems!$B$2:$B$6683,A353,OrderItems!$K$2:$K$6683)</f>
        <v>1399.85</v>
      </c>
      <c r="M353" s="16" t="n">
        <f aca="false">K353-L353</f>
        <v>798.15</v>
      </c>
      <c r="N353" s="12" t="n">
        <f aca="false">COUNTIF(OrderItems!$B$2:$B$6683,A353)</f>
        <v>2</v>
      </c>
    </row>
    <row r="354" customFormat="false" ht="15" hidden="false" customHeight="false" outlineLevel="0" collapsed="false">
      <c r="A354" s="12" t="n">
        <v>353</v>
      </c>
      <c r="B354" s="12" t="n">
        <v>102</v>
      </c>
      <c r="C354" s="12" t="n">
        <v>17</v>
      </c>
      <c r="D354" s="18" t="n">
        <v>45642</v>
      </c>
      <c r="E354" s="12" t="s">
        <v>44</v>
      </c>
      <c r="F354" s="12" t="s">
        <v>2296</v>
      </c>
      <c r="G354" s="12" t="s">
        <v>55</v>
      </c>
      <c r="H354" s="12" t="str">
        <f aca="false">INDEX(Customers!$I$2:$I$901,MATCH(B354,Customers!$A$2:$A$901,0))</f>
        <v>New</v>
      </c>
      <c r="I354" s="12" t="str">
        <f aca="false">INDEX(Customers!$G$2:$G$901,MATCH(B354,Customers!$A$2:$A$901,0))</f>
        <v>West</v>
      </c>
      <c r="J354" s="12" t="str">
        <f aca="false">INDEX(Stores!$D$2:$D$18,MATCH(C354,Stores!$A$2:$A$18,0))</f>
        <v>Online</v>
      </c>
      <c r="K354" s="16" t="n">
        <f aca="false">SUMIF(OrderItems!$B$2:$B$6683,A354,OrderItems!$J$2:$J$6683)</f>
        <v>4579</v>
      </c>
      <c r="L354" s="16" t="n">
        <f aca="false">SUMIF(OrderItems!$B$2:$B$6683,A354,OrderItems!$K$2:$K$6683)</f>
        <v>2746.75</v>
      </c>
      <c r="M354" s="16" t="n">
        <f aca="false">K354-L354</f>
        <v>1832.25</v>
      </c>
      <c r="N354" s="12" t="n">
        <f aca="false">COUNTIF(OrderItems!$B$2:$B$6683,A354)</f>
        <v>1</v>
      </c>
    </row>
    <row r="355" customFormat="false" ht="15" hidden="false" customHeight="false" outlineLevel="0" collapsed="false">
      <c r="A355" s="12" t="n">
        <v>354</v>
      </c>
      <c r="B355" s="12" t="n">
        <v>102</v>
      </c>
      <c r="C355" s="12" t="n">
        <v>17</v>
      </c>
      <c r="D355" s="18" t="n">
        <v>45872</v>
      </c>
      <c r="E355" s="12" t="s">
        <v>44</v>
      </c>
      <c r="F355" s="12" t="s">
        <v>2296</v>
      </c>
      <c r="G355" s="12" t="s">
        <v>55</v>
      </c>
      <c r="H355" s="12" t="str">
        <f aca="false">INDEX(Customers!$I$2:$I$901,MATCH(B355,Customers!$A$2:$A$901,0))</f>
        <v>New</v>
      </c>
      <c r="I355" s="12" t="str">
        <f aca="false">INDEX(Customers!$G$2:$G$901,MATCH(B355,Customers!$A$2:$A$901,0))</f>
        <v>West</v>
      </c>
      <c r="J355" s="12" t="str">
        <f aca="false">INDEX(Stores!$D$2:$D$18,MATCH(C355,Stores!$A$2:$A$18,0))</f>
        <v>Online</v>
      </c>
      <c r="K355" s="16" t="n">
        <f aca="false">SUMIF(OrderItems!$B$2:$B$6683,A355,OrderItems!$J$2:$J$6683)</f>
        <v>249</v>
      </c>
      <c r="L355" s="16" t="n">
        <f aca="false">SUMIF(OrderItems!$B$2:$B$6683,A355,OrderItems!$K$2:$K$6683)</f>
        <v>158.56</v>
      </c>
      <c r="M355" s="16" t="n">
        <f aca="false">K355-L355</f>
        <v>90.44</v>
      </c>
      <c r="N355" s="12" t="n">
        <f aca="false">COUNTIF(OrderItems!$B$2:$B$6683,A355)</f>
        <v>1</v>
      </c>
    </row>
    <row r="356" customFormat="false" ht="15" hidden="false" customHeight="false" outlineLevel="0" collapsed="false">
      <c r="A356" s="12" t="n">
        <v>355</v>
      </c>
      <c r="B356" s="12" t="n">
        <v>103</v>
      </c>
      <c r="C356" s="12" t="n">
        <v>17</v>
      </c>
      <c r="D356" s="18" t="n">
        <v>45464</v>
      </c>
      <c r="E356" s="12" t="s">
        <v>44</v>
      </c>
      <c r="F356" s="12" t="s">
        <v>2295</v>
      </c>
      <c r="G356" s="12" t="s">
        <v>55</v>
      </c>
      <c r="H356" s="12" t="str">
        <f aca="false">INDEX(Customers!$I$2:$I$901,MATCH(B356,Customers!$A$2:$A$901,0))</f>
        <v>Regular</v>
      </c>
      <c r="I356" s="12" t="str">
        <f aca="false">INDEX(Customers!$G$2:$G$901,MATCH(B356,Customers!$A$2:$A$901,0))</f>
        <v>West</v>
      </c>
      <c r="J356" s="12" t="str">
        <f aca="false">INDEX(Stores!$D$2:$D$18,MATCH(C356,Stores!$A$2:$A$18,0))</f>
        <v>Online</v>
      </c>
      <c r="K356" s="16" t="n">
        <f aca="false">SUMIF(OrderItems!$B$2:$B$6683,A356,OrderItems!$J$2:$J$6683)</f>
        <v>1929</v>
      </c>
      <c r="L356" s="16" t="n">
        <f aca="false">SUMIF(OrderItems!$B$2:$B$6683,A356,OrderItems!$K$2:$K$6683)</f>
        <v>1085.47</v>
      </c>
      <c r="M356" s="16" t="n">
        <f aca="false">K356-L356</f>
        <v>843.53</v>
      </c>
      <c r="N356" s="12" t="n">
        <f aca="false">COUNTIF(OrderItems!$B$2:$B$6683,A356)</f>
        <v>1</v>
      </c>
    </row>
    <row r="357" customFormat="false" ht="15" hidden="false" customHeight="false" outlineLevel="0" collapsed="false">
      <c r="A357" s="12" t="n">
        <v>356</v>
      </c>
      <c r="B357" s="12" t="n">
        <v>103</v>
      </c>
      <c r="C357" s="12" t="n">
        <v>17</v>
      </c>
      <c r="D357" s="18" t="n">
        <v>45538</v>
      </c>
      <c r="E357" s="12" t="s">
        <v>44</v>
      </c>
      <c r="F357" s="12" t="s">
        <v>2292</v>
      </c>
      <c r="G357" s="12" t="s">
        <v>55</v>
      </c>
      <c r="H357" s="12" t="str">
        <f aca="false">INDEX(Customers!$I$2:$I$901,MATCH(B357,Customers!$A$2:$A$901,0))</f>
        <v>Regular</v>
      </c>
      <c r="I357" s="12" t="str">
        <f aca="false">INDEX(Customers!$G$2:$G$901,MATCH(B357,Customers!$A$2:$A$901,0))</f>
        <v>West</v>
      </c>
      <c r="J357" s="12" t="str">
        <f aca="false">INDEX(Stores!$D$2:$D$18,MATCH(C357,Stores!$A$2:$A$18,0))</f>
        <v>Online</v>
      </c>
      <c r="K357" s="16" t="n">
        <f aca="false">SUMIF(OrderItems!$B$2:$B$6683,A357,OrderItems!$J$2:$J$6683)</f>
        <v>4065.1</v>
      </c>
      <c r="L357" s="16" t="n">
        <f aca="false">SUMIF(OrderItems!$B$2:$B$6683,A357,OrderItems!$K$2:$K$6683)</f>
        <v>2575.38</v>
      </c>
      <c r="M357" s="16" t="n">
        <f aca="false">K357-L357</f>
        <v>1489.72</v>
      </c>
      <c r="N357" s="12" t="n">
        <f aca="false">COUNTIF(OrderItems!$B$2:$B$6683,A357)</f>
        <v>2</v>
      </c>
    </row>
    <row r="358" customFormat="false" ht="15" hidden="false" customHeight="false" outlineLevel="0" collapsed="false">
      <c r="A358" s="12" t="n">
        <v>357</v>
      </c>
      <c r="B358" s="12" t="n">
        <v>103</v>
      </c>
      <c r="C358" s="12" t="n">
        <v>17</v>
      </c>
      <c r="D358" s="18" t="n">
        <v>45875</v>
      </c>
      <c r="E358" s="12" t="s">
        <v>44</v>
      </c>
      <c r="F358" s="12" t="s">
        <v>2293</v>
      </c>
      <c r="G358" s="12" t="s">
        <v>56</v>
      </c>
      <c r="H358" s="12" t="str">
        <f aca="false">INDEX(Customers!$I$2:$I$901,MATCH(B358,Customers!$A$2:$A$901,0))</f>
        <v>Regular</v>
      </c>
      <c r="I358" s="12" t="str">
        <f aca="false">INDEX(Customers!$G$2:$G$901,MATCH(B358,Customers!$A$2:$A$901,0))</f>
        <v>West</v>
      </c>
      <c r="J358" s="12" t="str">
        <f aca="false">INDEX(Stores!$D$2:$D$18,MATCH(C358,Stores!$A$2:$A$18,0))</f>
        <v>Online</v>
      </c>
      <c r="K358" s="16" t="n">
        <f aca="false">SUMIF(OrderItems!$B$2:$B$6683,A358,OrderItems!$J$2:$J$6683)</f>
        <v>749</v>
      </c>
      <c r="L358" s="16" t="n">
        <f aca="false">SUMIF(OrderItems!$B$2:$B$6683,A358,OrderItems!$K$2:$K$6683)</f>
        <v>559.79</v>
      </c>
      <c r="M358" s="16" t="n">
        <f aca="false">K358-L358</f>
        <v>189.21</v>
      </c>
      <c r="N358" s="12" t="n">
        <f aca="false">COUNTIF(OrderItems!$B$2:$B$6683,A358)</f>
        <v>1</v>
      </c>
    </row>
    <row r="359" customFormat="false" ht="15" hidden="false" customHeight="false" outlineLevel="0" collapsed="false">
      <c r="A359" s="12" t="n">
        <v>358</v>
      </c>
      <c r="B359" s="12" t="n">
        <v>104</v>
      </c>
      <c r="C359" s="12" t="n">
        <v>17</v>
      </c>
      <c r="D359" s="18" t="n">
        <v>45901</v>
      </c>
      <c r="E359" s="12" t="s">
        <v>44</v>
      </c>
      <c r="F359" s="12" t="s">
        <v>2293</v>
      </c>
      <c r="G359" s="12" t="s">
        <v>55</v>
      </c>
      <c r="H359" s="12" t="str">
        <f aca="false">INDEX(Customers!$I$2:$I$901,MATCH(B359,Customers!$A$2:$A$901,0))</f>
        <v>Regular</v>
      </c>
      <c r="I359" s="12" t="str">
        <f aca="false">INDEX(Customers!$G$2:$G$901,MATCH(B359,Customers!$A$2:$A$901,0))</f>
        <v>East</v>
      </c>
      <c r="J359" s="12" t="str">
        <f aca="false">INDEX(Stores!$D$2:$D$18,MATCH(C359,Stores!$A$2:$A$18,0))</f>
        <v>Online</v>
      </c>
      <c r="K359" s="16" t="n">
        <f aca="false">SUMIF(OrderItems!$B$2:$B$6683,A359,OrderItems!$J$2:$J$6683)</f>
        <v>309</v>
      </c>
      <c r="L359" s="16" t="n">
        <f aca="false">SUMIF(OrderItems!$B$2:$B$6683,A359,OrderItems!$K$2:$K$6683)</f>
        <v>192.67</v>
      </c>
      <c r="M359" s="16" t="n">
        <f aca="false">K359-L359</f>
        <v>116.33</v>
      </c>
      <c r="N359" s="12" t="n">
        <f aca="false">COUNTIF(OrderItems!$B$2:$B$6683,A359)</f>
        <v>1</v>
      </c>
    </row>
    <row r="360" customFormat="false" ht="15" hidden="false" customHeight="false" outlineLevel="0" collapsed="false">
      <c r="A360" s="12" t="n">
        <v>359</v>
      </c>
      <c r="B360" s="12" t="n">
        <v>104</v>
      </c>
      <c r="C360" s="12" t="n">
        <v>17</v>
      </c>
      <c r="D360" s="18" t="n">
        <v>45997</v>
      </c>
      <c r="E360" s="12" t="s">
        <v>44</v>
      </c>
      <c r="F360" s="12" t="s">
        <v>2293</v>
      </c>
      <c r="G360" s="12" t="s">
        <v>55</v>
      </c>
      <c r="H360" s="12" t="str">
        <f aca="false">INDEX(Customers!$I$2:$I$901,MATCH(B360,Customers!$A$2:$A$901,0))</f>
        <v>Regular</v>
      </c>
      <c r="I360" s="12" t="str">
        <f aca="false">INDEX(Customers!$G$2:$G$901,MATCH(B360,Customers!$A$2:$A$901,0))</f>
        <v>East</v>
      </c>
      <c r="J360" s="12" t="str">
        <f aca="false">INDEX(Stores!$D$2:$D$18,MATCH(C360,Stores!$A$2:$A$18,0))</f>
        <v>Online</v>
      </c>
      <c r="K360" s="16" t="n">
        <f aca="false">SUMIF(OrderItems!$B$2:$B$6683,A360,OrderItems!$J$2:$J$6683)</f>
        <v>3909</v>
      </c>
      <c r="L360" s="16" t="n">
        <f aca="false">SUMIF(OrderItems!$B$2:$B$6683,A360,OrderItems!$K$2:$K$6683)</f>
        <v>2588.76</v>
      </c>
      <c r="M360" s="16" t="n">
        <f aca="false">K360-L360</f>
        <v>1320.24</v>
      </c>
      <c r="N360" s="12" t="n">
        <f aca="false">COUNTIF(OrderItems!$B$2:$B$6683,A360)</f>
        <v>1</v>
      </c>
    </row>
    <row r="361" customFormat="false" ht="15" hidden="false" customHeight="false" outlineLevel="0" collapsed="false">
      <c r="A361" s="12" t="n">
        <v>360</v>
      </c>
      <c r="B361" s="12" t="n">
        <v>105</v>
      </c>
      <c r="C361" s="12" t="n">
        <v>17</v>
      </c>
      <c r="D361" s="18" t="n">
        <v>45893</v>
      </c>
      <c r="E361" s="12" t="s">
        <v>44</v>
      </c>
      <c r="F361" s="12" t="s">
        <v>2294</v>
      </c>
      <c r="G361" s="12" t="s">
        <v>56</v>
      </c>
      <c r="H361" s="12" t="str">
        <f aca="false">INDEX(Customers!$I$2:$I$901,MATCH(B361,Customers!$A$2:$A$901,0))</f>
        <v>Premium</v>
      </c>
      <c r="I361" s="12" t="str">
        <f aca="false">INDEX(Customers!$G$2:$G$901,MATCH(B361,Customers!$A$2:$A$901,0))</f>
        <v>East</v>
      </c>
      <c r="J361" s="12" t="str">
        <f aca="false">INDEX(Stores!$D$2:$D$18,MATCH(C361,Stores!$A$2:$A$18,0))</f>
        <v>Online</v>
      </c>
      <c r="K361" s="16" t="n">
        <f aca="false">SUMIF(OrderItems!$B$2:$B$6683,A361,OrderItems!$J$2:$J$6683)</f>
        <v>2240.1</v>
      </c>
      <c r="L361" s="16" t="n">
        <f aca="false">SUMIF(OrderItems!$B$2:$B$6683,A361,OrderItems!$K$2:$K$6683)</f>
        <v>1815.02</v>
      </c>
      <c r="M361" s="16" t="n">
        <f aca="false">K361-L361</f>
        <v>425.08</v>
      </c>
      <c r="N361" s="12" t="n">
        <f aca="false">COUNTIF(OrderItems!$B$2:$B$6683,A361)</f>
        <v>1</v>
      </c>
    </row>
    <row r="362" customFormat="false" ht="15" hidden="false" customHeight="false" outlineLevel="0" collapsed="false">
      <c r="A362" s="12" t="n">
        <v>361</v>
      </c>
      <c r="B362" s="12" t="n">
        <v>105</v>
      </c>
      <c r="C362" s="12" t="n">
        <v>7</v>
      </c>
      <c r="D362" s="18" t="n">
        <v>45913</v>
      </c>
      <c r="E362" s="12" t="s">
        <v>49</v>
      </c>
      <c r="F362" s="12" t="s">
        <v>2293</v>
      </c>
      <c r="G362" s="12" t="s">
        <v>55</v>
      </c>
      <c r="H362" s="12" t="str">
        <f aca="false">INDEX(Customers!$I$2:$I$901,MATCH(B362,Customers!$A$2:$A$901,0))</f>
        <v>Premium</v>
      </c>
      <c r="I362" s="12" t="str">
        <f aca="false">INDEX(Customers!$G$2:$G$901,MATCH(B362,Customers!$A$2:$A$901,0))</f>
        <v>East</v>
      </c>
      <c r="J362" s="12" t="str">
        <f aca="false">INDEX(Stores!$D$2:$D$18,MATCH(C362,Stores!$A$2:$A$18,0))</f>
        <v>South</v>
      </c>
      <c r="K362" s="16" t="n">
        <f aca="false">SUMIF(OrderItems!$B$2:$B$6683,A362,OrderItems!$J$2:$J$6683)</f>
        <v>3179</v>
      </c>
      <c r="L362" s="16" t="n">
        <f aca="false">SUMIF(OrderItems!$B$2:$B$6683,A362,OrderItems!$K$2:$K$6683)</f>
        <v>2247.66</v>
      </c>
      <c r="M362" s="16" t="n">
        <f aca="false">K362-L362</f>
        <v>931.34</v>
      </c>
      <c r="N362" s="12" t="n">
        <f aca="false">COUNTIF(OrderItems!$B$2:$B$6683,A362)</f>
        <v>1</v>
      </c>
    </row>
    <row r="363" customFormat="false" ht="15" hidden="false" customHeight="false" outlineLevel="0" collapsed="false">
      <c r="A363" s="12" t="n">
        <v>362</v>
      </c>
      <c r="B363" s="12" t="n">
        <v>105</v>
      </c>
      <c r="C363" s="12" t="n">
        <v>14</v>
      </c>
      <c r="D363" s="18" t="n">
        <v>45919</v>
      </c>
      <c r="E363" s="12" t="s">
        <v>49</v>
      </c>
      <c r="F363" s="12" t="s">
        <v>2293</v>
      </c>
      <c r="G363" s="12" t="s">
        <v>55</v>
      </c>
      <c r="H363" s="12" t="str">
        <f aca="false">INDEX(Customers!$I$2:$I$901,MATCH(B363,Customers!$A$2:$A$901,0))</f>
        <v>Premium</v>
      </c>
      <c r="I363" s="12" t="str">
        <f aca="false">INDEX(Customers!$G$2:$G$901,MATCH(B363,Customers!$A$2:$A$901,0))</f>
        <v>East</v>
      </c>
      <c r="J363" s="12" t="str">
        <f aca="false">INDEX(Stores!$D$2:$D$18,MATCH(C363,Stores!$A$2:$A$18,0))</f>
        <v>East</v>
      </c>
      <c r="K363" s="16" t="n">
        <f aca="false">SUMIF(OrderItems!$B$2:$B$6683,A363,OrderItems!$J$2:$J$6683)</f>
        <v>1849</v>
      </c>
      <c r="L363" s="16" t="n">
        <f aca="false">SUMIF(OrderItems!$B$2:$B$6683,A363,OrderItems!$K$2:$K$6683)</f>
        <v>1207.11</v>
      </c>
      <c r="M363" s="16" t="n">
        <f aca="false">K363-L363</f>
        <v>641.89</v>
      </c>
      <c r="N363" s="12" t="n">
        <f aca="false">COUNTIF(OrderItems!$B$2:$B$6683,A363)</f>
        <v>1</v>
      </c>
    </row>
    <row r="364" customFormat="false" ht="15" hidden="false" customHeight="false" outlineLevel="0" collapsed="false">
      <c r="A364" s="12" t="n">
        <v>363</v>
      </c>
      <c r="B364" s="12" t="n">
        <v>105</v>
      </c>
      <c r="C364" s="12" t="n">
        <v>17</v>
      </c>
      <c r="D364" s="18" t="n">
        <v>45945</v>
      </c>
      <c r="E364" s="12" t="s">
        <v>44</v>
      </c>
      <c r="F364" s="12" t="s">
        <v>2294</v>
      </c>
      <c r="G364" s="12" t="s">
        <v>56</v>
      </c>
      <c r="H364" s="12" t="str">
        <f aca="false">INDEX(Customers!$I$2:$I$901,MATCH(B364,Customers!$A$2:$A$901,0))</f>
        <v>Premium</v>
      </c>
      <c r="I364" s="12" t="str">
        <f aca="false">INDEX(Customers!$G$2:$G$901,MATCH(B364,Customers!$A$2:$A$901,0))</f>
        <v>East</v>
      </c>
      <c r="J364" s="12" t="str">
        <f aca="false">INDEX(Stores!$D$2:$D$18,MATCH(C364,Stores!$A$2:$A$18,0))</f>
        <v>Online</v>
      </c>
      <c r="K364" s="16" t="n">
        <f aca="false">SUMIF(OrderItems!$B$2:$B$6683,A364,OrderItems!$J$2:$J$6683)</f>
        <v>3688</v>
      </c>
      <c r="L364" s="16" t="n">
        <f aca="false">SUMIF(OrderItems!$B$2:$B$6683,A364,OrderItems!$K$2:$K$6683)</f>
        <v>2117.44</v>
      </c>
      <c r="M364" s="16" t="n">
        <f aca="false">K364-L364</f>
        <v>1570.56</v>
      </c>
      <c r="N364" s="12" t="n">
        <f aca="false">COUNTIF(OrderItems!$B$2:$B$6683,A364)</f>
        <v>2</v>
      </c>
    </row>
    <row r="365" customFormat="false" ht="15" hidden="false" customHeight="false" outlineLevel="0" collapsed="false">
      <c r="A365" s="12" t="n">
        <v>364</v>
      </c>
      <c r="B365" s="12" t="n">
        <v>105</v>
      </c>
      <c r="C365" s="12" t="n">
        <v>17</v>
      </c>
      <c r="D365" s="18" t="n">
        <v>45946</v>
      </c>
      <c r="E365" s="12" t="s">
        <v>44</v>
      </c>
      <c r="F365" s="12" t="s">
        <v>2295</v>
      </c>
      <c r="G365" s="12" t="s">
        <v>55</v>
      </c>
      <c r="H365" s="12" t="str">
        <f aca="false">INDEX(Customers!$I$2:$I$901,MATCH(B365,Customers!$A$2:$A$901,0))</f>
        <v>Premium</v>
      </c>
      <c r="I365" s="12" t="str">
        <f aca="false">INDEX(Customers!$G$2:$G$901,MATCH(B365,Customers!$A$2:$A$901,0))</f>
        <v>East</v>
      </c>
      <c r="J365" s="12" t="str">
        <f aca="false">INDEX(Stores!$D$2:$D$18,MATCH(C365,Stores!$A$2:$A$18,0))</f>
        <v>Online</v>
      </c>
      <c r="K365" s="16" t="n">
        <f aca="false">SUMIF(OrderItems!$B$2:$B$6683,A365,OrderItems!$J$2:$J$6683)</f>
        <v>2756.35</v>
      </c>
      <c r="L365" s="16" t="n">
        <f aca="false">SUMIF(OrderItems!$B$2:$B$6683,A365,OrderItems!$K$2:$K$6683)</f>
        <v>2472.14</v>
      </c>
      <c r="M365" s="16" t="n">
        <f aca="false">K365-L365</f>
        <v>284.210000000001</v>
      </c>
      <c r="N365" s="12" t="n">
        <f aca="false">COUNTIF(OrderItems!$B$2:$B$6683,A365)</f>
        <v>2</v>
      </c>
    </row>
    <row r="366" customFormat="false" ht="15" hidden="false" customHeight="false" outlineLevel="0" collapsed="false">
      <c r="A366" s="12" t="n">
        <v>365</v>
      </c>
      <c r="B366" s="12" t="n">
        <v>105</v>
      </c>
      <c r="C366" s="12" t="n">
        <v>17</v>
      </c>
      <c r="D366" s="18" t="n">
        <v>45948</v>
      </c>
      <c r="E366" s="12" t="s">
        <v>44</v>
      </c>
      <c r="F366" s="12" t="s">
        <v>2296</v>
      </c>
      <c r="G366" s="12" t="s">
        <v>55</v>
      </c>
      <c r="H366" s="12" t="str">
        <f aca="false">INDEX(Customers!$I$2:$I$901,MATCH(B366,Customers!$A$2:$A$901,0))</f>
        <v>Premium</v>
      </c>
      <c r="I366" s="12" t="str">
        <f aca="false">INDEX(Customers!$G$2:$G$901,MATCH(B366,Customers!$A$2:$A$901,0))</f>
        <v>East</v>
      </c>
      <c r="J366" s="12" t="str">
        <f aca="false">INDEX(Stores!$D$2:$D$18,MATCH(C366,Stores!$A$2:$A$18,0))</f>
        <v>Online</v>
      </c>
      <c r="K366" s="16" t="n">
        <f aca="false">SUMIF(OrderItems!$B$2:$B$6683,A366,OrderItems!$J$2:$J$6683)</f>
        <v>3769</v>
      </c>
      <c r="L366" s="16" t="n">
        <f aca="false">SUMIF(OrderItems!$B$2:$B$6683,A366,OrderItems!$K$2:$K$6683)</f>
        <v>2553.54</v>
      </c>
      <c r="M366" s="16" t="n">
        <f aca="false">K366-L366</f>
        <v>1215.46</v>
      </c>
      <c r="N366" s="12" t="n">
        <f aca="false">COUNTIF(OrderItems!$B$2:$B$6683,A366)</f>
        <v>1</v>
      </c>
    </row>
    <row r="367" customFormat="false" ht="15" hidden="false" customHeight="false" outlineLevel="0" collapsed="false">
      <c r="A367" s="12" t="n">
        <v>366</v>
      </c>
      <c r="B367" s="12" t="n">
        <v>105</v>
      </c>
      <c r="C367" s="12" t="n">
        <v>17</v>
      </c>
      <c r="D367" s="18" t="n">
        <v>45951</v>
      </c>
      <c r="E367" s="12" t="s">
        <v>44</v>
      </c>
      <c r="F367" s="12" t="s">
        <v>2294</v>
      </c>
      <c r="G367" s="12" t="s">
        <v>57</v>
      </c>
      <c r="H367" s="12" t="str">
        <f aca="false">INDEX(Customers!$I$2:$I$901,MATCH(B367,Customers!$A$2:$A$901,0))</f>
        <v>Premium</v>
      </c>
      <c r="I367" s="12" t="str">
        <f aca="false">INDEX(Customers!$G$2:$G$901,MATCH(B367,Customers!$A$2:$A$901,0))</f>
        <v>East</v>
      </c>
      <c r="J367" s="12" t="str">
        <f aca="false">INDEX(Stores!$D$2:$D$18,MATCH(C367,Stores!$A$2:$A$18,0))</f>
        <v>Online</v>
      </c>
      <c r="K367" s="16" t="n">
        <f aca="false">SUMIF(OrderItems!$B$2:$B$6683,A367,OrderItems!$J$2:$J$6683)</f>
        <v>6472.1</v>
      </c>
      <c r="L367" s="16" t="n">
        <f aca="false">SUMIF(OrderItems!$B$2:$B$6683,A367,OrderItems!$K$2:$K$6683)</f>
        <v>3962.58</v>
      </c>
      <c r="M367" s="16" t="n">
        <f aca="false">K367-L367</f>
        <v>2509.52</v>
      </c>
      <c r="N367" s="12" t="n">
        <f aca="false">COUNTIF(OrderItems!$B$2:$B$6683,A367)</f>
        <v>3</v>
      </c>
    </row>
    <row r="368" customFormat="false" ht="15" hidden="false" customHeight="false" outlineLevel="0" collapsed="false">
      <c r="A368" s="12" t="n">
        <v>367</v>
      </c>
      <c r="B368" s="12" t="n">
        <v>105</v>
      </c>
      <c r="C368" s="12" t="n">
        <v>17</v>
      </c>
      <c r="D368" s="18" t="n">
        <v>45957</v>
      </c>
      <c r="E368" s="12" t="s">
        <v>44</v>
      </c>
      <c r="F368" s="12" t="s">
        <v>2295</v>
      </c>
      <c r="G368" s="12" t="s">
        <v>55</v>
      </c>
      <c r="H368" s="12" t="str">
        <f aca="false">INDEX(Customers!$I$2:$I$901,MATCH(B368,Customers!$A$2:$A$901,0))</f>
        <v>Premium</v>
      </c>
      <c r="I368" s="12" t="str">
        <f aca="false">INDEX(Customers!$G$2:$G$901,MATCH(B368,Customers!$A$2:$A$901,0))</f>
        <v>East</v>
      </c>
      <c r="J368" s="12" t="str">
        <f aca="false">INDEX(Stores!$D$2:$D$18,MATCH(C368,Stores!$A$2:$A$18,0))</f>
        <v>Online</v>
      </c>
      <c r="K368" s="16" t="n">
        <f aca="false">SUMIF(OrderItems!$B$2:$B$6683,A368,OrderItems!$J$2:$J$6683)</f>
        <v>1149</v>
      </c>
      <c r="L368" s="16" t="n">
        <f aca="false">SUMIF(OrderItems!$B$2:$B$6683,A368,OrderItems!$K$2:$K$6683)</f>
        <v>850</v>
      </c>
      <c r="M368" s="16" t="n">
        <f aca="false">K368-L368</f>
        <v>299</v>
      </c>
      <c r="N368" s="12" t="n">
        <f aca="false">COUNTIF(OrderItems!$B$2:$B$6683,A368)</f>
        <v>1</v>
      </c>
    </row>
    <row r="369" customFormat="false" ht="15" hidden="false" customHeight="false" outlineLevel="0" collapsed="false">
      <c r="A369" s="12" t="n">
        <v>368</v>
      </c>
      <c r="B369" s="12" t="n">
        <v>105</v>
      </c>
      <c r="C369" s="12" t="n">
        <v>2</v>
      </c>
      <c r="D369" s="18" t="n">
        <v>45961</v>
      </c>
      <c r="E369" s="12" t="s">
        <v>49</v>
      </c>
      <c r="F369" s="12" t="s">
        <v>2295</v>
      </c>
      <c r="G369" s="12" t="s">
        <v>55</v>
      </c>
      <c r="H369" s="12" t="str">
        <f aca="false">INDEX(Customers!$I$2:$I$901,MATCH(B369,Customers!$A$2:$A$901,0))</f>
        <v>Premium</v>
      </c>
      <c r="I369" s="12" t="str">
        <f aca="false">INDEX(Customers!$G$2:$G$901,MATCH(B369,Customers!$A$2:$A$901,0))</f>
        <v>East</v>
      </c>
      <c r="J369" s="12" t="str">
        <f aca="false">INDEX(Stores!$D$2:$D$18,MATCH(C369,Stores!$A$2:$A$18,0))</f>
        <v>North</v>
      </c>
      <c r="K369" s="16" t="n">
        <f aca="false">SUMIF(OrderItems!$B$2:$B$6683,A369,OrderItems!$J$2:$J$6683)</f>
        <v>6488.2</v>
      </c>
      <c r="L369" s="16" t="n">
        <f aca="false">SUMIF(OrderItems!$B$2:$B$6683,A369,OrderItems!$K$2:$K$6683)</f>
        <v>5239.84</v>
      </c>
      <c r="M369" s="16" t="n">
        <f aca="false">K369-L369</f>
        <v>1248.36</v>
      </c>
      <c r="N369" s="12" t="n">
        <f aca="false">COUNTIF(OrderItems!$B$2:$B$6683,A369)</f>
        <v>2</v>
      </c>
    </row>
    <row r="370" customFormat="false" ht="15" hidden="false" customHeight="false" outlineLevel="0" collapsed="false">
      <c r="A370" s="12" t="n">
        <v>369</v>
      </c>
      <c r="B370" s="12" t="n">
        <v>105</v>
      </c>
      <c r="C370" s="12" t="n">
        <v>17</v>
      </c>
      <c r="D370" s="18" t="n">
        <v>45963</v>
      </c>
      <c r="E370" s="12" t="s">
        <v>44</v>
      </c>
      <c r="F370" s="12" t="s">
        <v>2295</v>
      </c>
      <c r="G370" s="12" t="s">
        <v>55</v>
      </c>
      <c r="H370" s="12" t="str">
        <f aca="false">INDEX(Customers!$I$2:$I$901,MATCH(B370,Customers!$A$2:$A$901,0))</f>
        <v>Premium</v>
      </c>
      <c r="I370" s="12" t="str">
        <f aca="false">INDEX(Customers!$G$2:$G$901,MATCH(B370,Customers!$A$2:$A$901,0))</f>
        <v>East</v>
      </c>
      <c r="J370" s="12" t="str">
        <f aca="false">INDEX(Stores!$D$2:$D$18,MATCH(C370,Stores!$A$2:$A$18,0))</f>
        <v>Online</v>
      </c>
      <c r="K370" s="16" t="n">
        <f aca="false">SUMIF(OrderItems!$B$2:$B$6683,A370,OrderItems!$J$2:$J$6683)</f>
        <v>5318</v>
      </c>
      <c r="L370" s="16" t="n">
        <f aca="false">SUMIF(OrderItems!$B$2:$B$6683,A370,OrderItems!$K$2:$K$6683)</f>
        <v>3725.23</v>
      </c>
      <c r="M370" s="16" t="n">
        <f aca="false">K370-L370</f>
        <v>1592.77</v>
      </c>
      <c r="N370" s="12" t="n">
        <f aca="false">COUNTIF(OrderItems!$B$2:$B$6683,A370)</f>
        <v>2</v>
      </c>
    </row>
    <row r="371" customFormat="false" ht="15" hidden="false" customHeight="false" outlineLevel="0" collapsed="false">
      <c r="A371" s="12" t="n">
        <v>370</v>
      </c>
      <c r="B371" s="12" t="n">
        <v>105</v>
      </c>
      <c r="C371" s="12" t="n">
        <v>14</v>
      </c>
      <c r="D371" s="18" t="n">
        <v>45995</v>
      </c>
      <c r="E371" s="12" t="s">
        <v>49</v>
      </c>
      <c r="F371" s="12" t="s">
        <v>2294</v>
      </c>
      <c r="G371" s="12" t="s">
        <v>57</v>
      </c>
      <c r="H371" s="12" t="str">
        <f aca="false">INDEX(Customers!$I$2:$I$901,MATCH(B371,Customers!$A$2:$A$901,0))</f>
        <v>Premium</v>
      </c>
      <c r="I371" s="12" t="str">
        <f aca="false">INDEX(Customers!$G$2:$G$901,MATCH(B371,Customers!$A$2:$A$901,0))</f>
        <v>East</v>
      </c>
      <c r="J371" s="12" t="str">
        <f aca="false">INDEX(Stores!$D$2:$D$18,MATCH(C371,Stores!$A$2:$A$18,0))</f>
        <v>East</v>
      </c>
      <c r="K371" s="16" t="n">
        <f aca="false">SUMIF(OrderItems!$B$2:$B$6683,A371,OrderItems!$J$2:$J$6683)</f>
        <v>3959</v>
      </c>
      <c r="L371" s="16" t="n">
        <f aca="false">SUMIF(OrderItems!$B$2:$B$6683,A371,OrderItems!$K$2:$K$6683)</f>
        <v>2236.08</v>
      </c>
      <c r="M371" s="16" t="n">
        <f aca="false">K371-L371</f>
        <v>1722.92</v>
      </c>
      <c r="N371" s="12" t="n">
        <f aca="false">COUNTIF(OrderItems!$B$2:$B$6683,A371)</f>
        <v>1</v>
      </c>
    </row>
    <row r="372" customFormat="false" ht="15" hidden="false" customHeight="false" outlineLevel="0" collapsed="false">
      <c r="A372" s="12" t="n">
        <v>371</v>
      </c>
      <c r="B372" s="12" t="n">
        <v>105</v>
      </c>
      <c r="C372" s="12" t="n">
        <v>10</v>
      </c>
      <c r="D372" s="18" t="n">
        <v>45996</v>
      </c>
      <c r="E372" s="12" t="s">
        <v>49</v>
      </c>
      <c r="F372" s="12" t="s">
        <v>2294</v>
      </c>
      <c r="G372" s="12" t="s">
        <v>55</v>
      </c>
      <c r="H372" s="12" t="str">
        <f aca="false">INDEX(Customers!$I$2:$I$901,MATCH(B372,Customers!$A$2:$A$901,0))</f>
        <v>Premium</v>
      </c>
      <c r="I372" s="12" t="str">
        <f aca="false">INDEX(Customers!$G$2:$G$901,MATCH(B372,Customers!$A$2:$A$901,0))</f>
        <v>East</v>
      </c>
      <c r="J372" s="12" t="str">
        <f aca="false">INDEX(Stores!$D$2:$D$18,MATCH(C372,Stores!$A$2:$A$18,0))</f>
        <v>West</v>
      </c>
      <c r="K372" s="16" t="n">
        <f aca="false">SUMIF(OrderItems!$B$2:$B$6683,A372,OrderItems!$J$2:$J$6683)</f>
        <v>1759</v>
      </c>
      <c r="L372" s="16" t="n">
        <f aca="false">SUMIF(OrderItems!$B$2:$B$6683,A372,OrderItems!$K$2:$K$6683)</f>
        <v>1031.97</v>
      </c>
      <c r="M372" s="16" t="n">
        <f aca="false">K372-L372</f>
        <v>727.03</v>
      </c>
      <c r="N372" s="12" t="n">
        <f aca="false">COUNTIF(OrderItems!$B$2:$B$6683,A372)</f>
        <v>1</v>
      </c>
    </row>
    <row r="373" customFormat="false" ht="15" hidden="false" customHeight="false" outlineLevel="0" collapsed="false">
      <c r="A373" s="12" t="n">
        <v>372</v>
      </c>
      <c r="B373" s="12" t="n">
        <v>105</v>
      </c>
      <c r="C373" s="12" t="n">
        <v>17</v>
      </c>
      <c r="D373" s="18" t="n">
        <v>46013</v>
      </c>
      <c r="E373" s="12" t="s">
        <v>44</v>
      </c>
      <c r="F373" s="12" t="s">
        <v>2292</v>
      </c>
      <c r="G373" s="12" t="s">
        <v>55</v>
      </c>
      <c r="H373" s="12" t="str">
        <f aca="false">INDEX(Customers!$I$2:$I$901,MATCH(B373,Customers!$A$2:$A$901,0))</f>
        <v>Premium</v>
      </c>
      <c r="I373" s="12" t="str">
        <f aca="false">INDEX(Customers!$G$2:$G$901,MATCH(B373,Customers!$A$2:$A$901,0))</f>
        <v>East</v>
      </c>
      <c r="J373" s="12" t="str">
        <f aca="false">INDEX(Stores!$D$2:$D$18,MATCH(C373,Stores!$A$2:$A$18,0))</f>
        <v>Online</v>
      </c>
      <c r="K373" s="16" t="n">
        <f aca="false">SUMIF(OrderItems!$B$2:$B$6683,A373,OrderItems!$J$2:$J$6683)</f>
        <v>1987</v>
      </c>
      <c r="L373" s="16" t="n">
        <f aca="false">SUMIF(OrderItems!$B$2:$B$6683,A373,OrderItems!$K$2:$K$6683)</f>
        <v>1315.41</v>
      </c>
      <c r="M373" s="16" t="n">
        <f aca="false">K373-L373</f>
        <v>671.59</v>
      </c>
      <c r="N373" s="12" t="n">
        <f aca="false">COUNTIF(OrderItems!$B$2:$B$6683,A373)</f>
        <v>2</v>
      </c>
    </row>
    <row r="374" customFormat="false" ht="15" hidden="false" customHeight="false" outlineLevel="0" collapsed="false">
      <c r="A374" s="12" t="n">
        <v>373</v>
      </c>
      <c r="B374" s="12" t="n">
        <v>105</v>
      </c>
      <c r="C374" s="12" t="n">
        <v>17</v>
      </c>
      <c r="D374" s="18" t="n">
        <v>46018</v>
      </c>
      <c r="E374" s="12" t="s">
        <v>44</v>
      </c>
      <c r="F374" s="12" t="s">
        <v>2294</v>
      </c>
      <c r="G374" s="12" t="s">
        <v>55</v>
      </c>
      <c r="H374" s="12" t="str">
        <f aca="false">INDEX(Customers!$I$2:$I$901,MATCH(B374,Customers!$A$2:$A$901,0))</f>
        <v>Premium</v>
      </c>
      <c r="I374" s="12" t="str">
        <f aca="false">INDEX(Customers!$G$2:$G$901,MATCH(B374,Customers!$A$2:$A$901,0))</f>
        <v>East</v>
      </c>
      <c r="J374" s="12" t="str">
        <f aca="false">INDEX(Stores!$D$2:$D$18,MATCH(C374,Stores!$A$2:$A$18,0))</f>
        <v>Online</v>
      </c>
      <c r="K374" s="16" t="n">
        <f aca="false">SUMIF(OrderItems!$B$2:$B$6683,A374,OrderItems!$J$2:$J$6683)</f>
        <v>1444.15</v>
      </c>
      <c r="L374" s="16" t="n">
        <f aca="false">SUMIF(OrderItems!$B$2:$B$6683,A374,OrderItems!$K$2:$K$6683)</f>
        <v>1118.86</v>
      </c>
      <c r="M374" s="16" t="n">
        <f aca="false">K374-L374</f>
        <v>325.29</v>
      </c>
      <c r="N374" s="12" t="n">
        <f aca="false">COUNTIF(OrderItems!$B$2:$B$6683,A374)</f>
        <v>1</v>
      </c>
    </row>
    <row r="375" customFormat="false" ht="15" hidden="false" customHeight="false" outlineLevel="0" collapsed="false">
      <c r="A375" s="12" t="n">
        <v>374</v>
      </c>
      <c r="B375" s="12" t="n">
        <v>106</v>
      </c>
      <c r="C375" s="12" t="n">
        <v>12</v>
      </c>
      <c r="D375" s="18" t="n">
        <v>45551</v>
      </c>
      <c r="E375" s="12" t="s">
        <v>49</v>
      </c>
      <c r="F375" s="12" t="s">
        <v>2295</v>
      </c>
      <c r="G375" s="12" t="s">
        <v>55</v>
      </c>
      <c r="H375" s="12" t="str">
        <f aca="false">INDEX(Customers!$I$2:$I$901,MATCH(B375,Customers!$A$2:$A$901,0))</f>
        <v>Regular</v>
      </c>
      <c r="I375" s="12" t="str">
        <f aca="false">INDEX(Customers!$G$2:$G$901,MATCH(B375,Customers!$A$2:$A$901,0))</f>
        <v>South</v>
      </c>
      <c r="J375" s="12" t="str">
        <f aca="false">INDEX(Stores!$D$2:$D$18,MATCH(C375,Stores!$A$2:$A$18,0))</f>
        <v>West</v>
      </c>
      <c r="K375" s="16" t="n">
        <f aca="false">SUMIF(OrderItems!$B$2:$B$6683,A375,OrderItems!$J$2:$J$6683)</f>
        <v>818</v>
      </c>
      <c r="L375" s="16" t="n">
        <f aca="false">SUMIF(OrderItems!$B$2:$B$6683,A375,OrderItems!$K$2:$K$6683)</f>
        <v>539.11</v>
      </c>
      <c r="M375" s="16" t="n">
        <f aca="false">K375-L375</f>
        <v>278.89</v>
      </c>
      <c r="N375" s="12" t="n">
        <f aca="false">COUNTIF(OrderItems!$B$2:$B$6683,A375)</f>
        <v>2</v>
      </c>
    </row>
    <row r="376" customFormat="false" ht="15" hidden="false" customHeight="false" outlineLevel="0" collapsed="false">
      <c r="A376" s="12" t="n">
        <v>375</v>
      </c>
      <c r="B376" s="12" t="n">
        <v>106</v>
      </c>
      <c r="C376" s="12" t="n">
        <v>17</v>
      </c>
      <c r="D376" s="18" t="n">
        <v>45911</v>
      </c>
      <c r="E376" s="12" t="s">
        <v>44</v>
      </c>
      <c r="F376" s="12" t="s">
        <v>2296</v>
      </c>
      <c r="G376" s="12" t="s">
        <v>57</v>
      </c>
      <c r="H376" s="12" t="str">
        <f aca="false">INDEX(Customers!$I$2:$I$901,MATCH(B376,Customers!$A$2:$A$901,0))</f>
        <v>Regular</v>
      </c>
      <c r="I376" s="12" t="str">
        <f aca="false">INDEX(Customers!$G$2:$G$901,MATCH(B376,Customers!$A$2:$A$901,0))</f>
        <v>South</v>
      </c>
      <c r="J376" s="12" t="str">
        <f aca="false">INDEX(Stores!$D$2:$D$18,MATCH(C376,Stores!$A$2:$A$18,0))</f>
        <v>Online</v>
      </c>
      <c r="K376" s="16" t="n">
        <f aca="false">SUMIF(OrderItems!$B$2:$B$6683,A376,OrderItems!$J$2:$J$6683)</f>
        <v>3912.1</v>
      </c>
      <c r="L376" s="16" t="n">
        <f aca="false">SUMIF(OrderItems!$B$2:$B$6683,A376,OrderItems!$K$2:$K$6683)</f>
        <v>2360.32</v>
      </c>
      <c r="M376" s="16" t="n">
        <f aca="false">K376-L376</f>
        <v>1551.78</v>
      </c>
      <c r="N376" s="12" t="n">
        <f aca="false">COUNTIF(OrderItems!$B$2:$B$6683,A376)</f>
        <v>1</v>
      </c>
    </row>
    <row r="377" customFormat="false" ht="15" hidden="false" customHeight="false" outlineLevel="0" collapsed="false">
      <c r="A377" s="12" t="n">
        <v>376</v>
      </c>
      <c r="B377" s="12" t="n">
        <v>108</v>
      </c>
      <c r="C377" s="12" t="n">
        <v>9</v>
      </c>
      <c r="D377" s="18" t="n">
        <v>45358</v>
      </c>
      <c r="E377" s="12" t="s">
        <v>49</v>
      </c>
      <c r="F377" s="12" t="s">
        <v>2292</v>
      </c>
      <c r="G377" s="12" t="s">
        <v>55</v>
      </c>
      <c r="H377" s="12" t="str">
        <f aca="false">INDEX(Customers!$I$2:$I$901,MATCH(B377,Customers!$A$2:$A$901,0))</f>
        <v>Regular</v>
      </c>
      <c r="I377" s="12" t="str">
        <f aca="false">INDEX(Customers!$G$2:$G$901,MATCH(B377,Customers!$A$2:$A$901,0))</f>
        <v>West</v>
      </c>
      <c r="J377" s="12" t="str">
        <f aca="false">INDEX(Stores!$D$2:$D$18,MATCH(C377,Stores!$A$2:$A$18,0))</f>
        <v>West</v>
      </c>
      <c r="K377" s="16" t="n">
        <f aca="false">SUMIF(OrderItems!$B$2:$B$6683,A377,OrderItems!$J$2:$J$6683)</f>
        <v>149</v>
      </c>
      <c r="L377" s="16" t="n">
        <f aca="false">SUMIF(OrderItems!$B$2:$B$6683,A377,OrderItems!$K$2:$K$6683)</f>
        <v>97.78</v>
      </c>
      <c r="M377" s="16" t="n">
        <f aca="false">K377-L377</f>
        <v>51.22</v>
      </c>
      <c r="N377" s="12" t="n">
        <f aca="false">COUNTIF(OrderItems!$B$2:$B$6683,A377)</f>
        <v>1</v>
      </c>
    </row>
    <row r="378" customFormat="false" ht="15" hidden="false" customHeight="false" outlineLevel="0" collapsed="false">
      <c r="A378" s="12" t="n">
        <v>377</v>
      </c>
      <c r="B378" s="12" t="n">
        <v>108</v>
      </c>
      <c r="C378" s="12" t="n">
        <v>17</v>
      </c>
      <c r="D378" s="18" t="n">
        <v>45392</v>
      </c>
      <c r="E378" s="12" t="s">
        <v>44</v>
      </c>
      <c r="F378" s="12" t="s">
        <v>2295</v>
      </c>
      <c r="G378" s="12" t="s">
        <v>57</v>
      </c>
      <c r="H378" s="12" t="str">
        <f aca="false">INDEX(Customers!$I$2:$I$901,MATCH(B378,Customers!$A$2:$A$901,0))</f>
        <v>Regular</v>
      </c>
      <c r="I378" s="12" t="str">
        <f aca="false">INDEX(Customers!$G$2:$G$901,MATCH(B378,Customers!$A$2:$A$901,0))</f>
        <v>West</v>
      </c>
      <c r="J378" s="12" t="str">
        <f aca="false">INDEX(Stores!$D$2:$D$18,MATCH(C378,Stores!$A$2:$A$18,0))</f>
        <v>Online</v>
      </c>
      <c r="K378" s="16" t="n">
        <f aca="false">SUMIF(OrderItems!$B$2:$B$6683,A378,OrderItems!$J$2:$J$6683)</f>
        <v>9772.1</v>
      </c>
      <c r="L378" s="16" t="n">
        <f aca="false">SUMIF(OrderItems!$B$2:$B$6683,A378,OrderItems!$K$2:$K$6683)</f>
        <v>6542.58</v>
      </c>
      <c r="M378" s="16" t="n">
        <f aca="false">K378-L378</f>
        <v>3229.52</v>
      </c>
      <c r="N378" s="12" t="n">
        <f aca="false">COUNTIF(OrderItems!$B$2:$B$6683,A378)</f>
        <v>2</v>
      </c>
    </row>
    <row r="379" customFormat="false" ht="15" hidden="false" customHeight="false" outlineLevel="0" collapsed="false">
      <c r="A379" s="12" t="n">
        <v>378</v>
      </c>
      <c r="B379" s="12" t="n">
        <v>108</v>
      </c>
      <c r="C379" s="12" t="n">
        <v>12</v>
      </c>
      <c r="D379" s="18" t="n">
        <v>45634</v>
      </c>
      <c r="E379" s="12" t="s">
        <v>49</v>
      </c>
      <c r="F379" s="12" t="s">
        <v>2292</v>
      </c>
      <c r="G379" s="12" t="s">
        <v>55</v>
      </c>
      <c r="H379" s="12" t="str">
        <f aca="false">INDEX(Customers!$I$2:$I$901,MATCH(B379,Customers!$A$2:$A$901,0))</f>
        <v>Regular</v>
      </c>
      <c r="I379" s="12" t="str">
        <f aca="false">INDEX(Customers!$G$2:$G$901,MATCH(B379,Customers!$A$2:$A$901,0))</f>
        <v>West</v>
      </c>
      <c r="J379" s="12" t="str">
        <f aca="false">INDEX(Stores!$D$2:$D$18,MATCH(C379,Stores!$A$2:$A$18,0))</f>
        <v>West</v>
      </c>
      <c r="K379" s="16" t="n">
        <f aca="false">SUMIF(OrderItems!$B$2:$B$6683,A379,OrderItems!$J$2:$J$6683)</f>
        <v>2938</v>
      </c>
      <c r="L379" s="16" t="n">
        <f aca="false">SUMIF(OrderItems!$B$2:$B$6683,A379,OrderItems!$K$2:$K$6683)</f>
        <v>1911.24</v>
      </c>
      <c r="M379" s="16" t="n">
        <f aca="false">K379-L379</f>
        <v>1026.76</v>
      </c>
      <c r="N379" s="12" t="n">
        <f aca="false">COUNTIF(OrderItems!$B$2:$B$6683,A379)</f>
        <v>1</v>
      </c>
    </row>
    <row r="380" customFormat="false" ht="15" hidden="false" customHeight="false" outlineLevel="0" collapsed="false">
      <c r="A380" s="12" t="n">
        <v>379</v>
      </c>
      <c r="B380" s="12" t="n">
        <v>108</v>
      </c>
      <c r="C380" s="12" t="n">
        <v>13</v>
      </c>
      <c r="D380" s="18" t="n">
        <v>45651</v>
      </c>
      <c r="E380" s="12" t="s">
        <v>49</v>
      </c>
      <c r="F380" s="12" t="s">
        <v>2292</v>
      </c>
      <c r="G380" s="12" t="s">
        <v>55</v>
      </c>
      <c r="H380" s="12" t="str">
        <f aca="false">INDEX(Customers!$I$2:$I$901,MATCH(B380,Customers!$A$2:$A$901,0))</f>
        <v>Regular</v>
      </c>
      <c r="I380" s="12" t="str">
        <f aca="false">INDEX(Customers!$G$2:$G$901,MATCH(B380,Customers!$A$2:$A$901,0))</f>
        <v>West</v>
      </c>
      <c r="J380" s="12" t="str">
        <f aca="false">INDEX(Stores!$D$2:$D$18,MATCH(C380,Stores!$A$2:$A$18,0))</f>
        <v>East</v>
      </c>
      <c r="K380" s="16" t="n">
        <f aca="false">SUMIF(OrderItems!$B$2:$B$6683,A380,OrderItems!$J$2:$J$6683)</f>
        <v>10595.1</v>
      </c>
      <c r="L380" s="16" t="n">
        <f aca="false">SUMIF(OrderItems!$B$2:$B$6683,A380,OrderItems!$K$2:$K$6683)</f>
        <v>6911.94</v>
      </c>
      <c r="M380" s="16" t="n">
        <f aca="false">K380-L380</f>
        <v>3683.16</v>
      </c>
      <c r="N380" s="12" t="n">
        <f aca="false">COUNTIF(OrderItems!$B$2:$B$6683,A380)</f>
        <v>3</v>
      </c>
    </row>
    <row r="381" customFormat="false" ht="15" hidden="false" customHeight="false" outlineLevel="0" collapsed="false">
      <c r="A381" s="12" t="n">
        <v>380</v>
      </c>
      <c r="B381" s="12" t="n">
        <v>108</v>
      </c>
      <c r="C381" s="12" t="n">
        <v>1</v>
      </c>
      <c r="D381" s="18" t="n">
        <v>45830</v>
      </c>
      <c r="E381" s="12" t="s">
        <v>49</v>
      </c>
      <c r="F381" s="12" t="s">
        <v>2292</v>
      </c>
      <c r="G381" s="12" t="s">
        <v>55</v>
      </c>
      <c r="H381" s="12" t="str">
        <f aca="false">INDEX(Customers!$I$2:$I$901,MATCH(B381,Customers!$A$2:$A$901,0))</f>
        <v>Regular</v>
      </c>
      <c r="I381" s="12" t="str">
        <f aca="false">INDEX(Customers!$G$2:$G$901,MATCH(B381,Customers!$A$2:$A$901,0))</f>
        <v>West</v>
      </c>
      <c r="J381" s="12" t="str">
        <f aca="false">INDEX(Stores!$D$2:$D$18,MATCH(C381,Stores!$A$2:$A$18,0))</f>
        <v>North</v>
      </c>
      <c r="K381" s="16" t="n">
        <f aca="false">SUMIF(OrderItems!$B$2:$B$6683,A381,OrderItems!$J$2:$J$6683)</f>
        <v>2531.35</v>
      </c>
      <c r="L381" s="16" t="n">
        <f aca="false">SUMIF(OrderItems!$B$2:$B$6683,A381,OrderItems!$K$2:$K$6683)</f>
        <v>1824.64</v>
      </c>
      <c r="M381" s="16" t="n">
        <f aca="false">K381-L381</f>
        <v>706.71</v>
      </c>
      <c r="N381" s="12" t="n">
        <f aca="false">COUNTIF(OrderItems!$B$2:$B$6683,A381)</f>
        <v>4</v>
      </c>
    </row>
    <row r="382" customFormat="false" ht="15" hidden="false" customHeight="false" outlineLevel="0" collapsed="false">
      <c r="A382" s="12" t="n">
        <v>381</v>
      </c>
      <c r="B382" s="12" t="n">
        <v>108</v>
      </c>
      <c r="C382" s="12" t="n">
        <v>17</v>
      </c>
      <c r="D382" s="18" t="n">
        <v>45863</v>
      </c>
      <c r="E382" s="12" t="s">
        <v>44</v>
      </c>
      <c r="F382" s="12" t="s">
        <v>2295</v>
      </c>
      <c r="G382" s="12" t="s">
        <v>55</v>
      </c>
      <c r="H382" s="12" t="str">
        <f aca="false">INDEX(Customers!$I$2:$I$901,MATCH(B382,Customers!$A$2:$A$901,0))</f>
        <v>Regular</v>
      </c>
      <c r="I382" s="12" t="str">
        <f aca="false">INDEX(Customers!$G$2:$G$901,MATCH(B382,Customers!$A$2:$A$901,0))</f>
        <v>West</v>
      </c>
      <c r="J382" s="12" t="str">
        <f aca="false">INDEX(Stores!$D$2:$D$18,MATCH(C382,Stores!$A$2:$A$18,0))</f>
        <v>Online</v>
      </c>
      <c r="K382" s="16" t="n">
        <f aca="false">SUMIF(OrderItems!$B$2:$B$6683,A382,OrderItems!$J$2:$J$6683)</f>
        <v>3689</v>
      </c>
      <c r="L382" s="16" t="n">
        <f aca="false">SUMIF(OrderItems!$B$2:$B$6683,A382,OrderItems!$K$2:$K$6683)</f>
        <v>2302.05</v>
      </c>
      <c r="M382" s="16" t="n">
        <f aca="false">K382-L382</f>
        <v>1386.95</v>
      </c>
      <c r="N382" s="12" t="n">
        <f aca="false">COUNTIF(OrderItems!$B$2:$B$6683,A382)</f>
        <v>1</v>
      </c>
    </row>
    <row r="383" customFormat="false" ht="15" hidden="false" customHeight="false" outlineLevel="0" collapsed="false">
      <c r="A383" s="12" t="n">
        <v>382</v>
      </c>
      <c r="B383" s="12" t="n">
        <v>108</v>
      </c>
      <c r="C383" s="12" t="n">
        <v>17</v>
      </c>
      <c r="D383" s="18" t="n">
        <v>45911</v>
      </c>
      <c r="E383" s="12" t="s">
        <v>44</v>
      </c>
      <c r="F383" s="12" t="s">
        <v>2295</v>
      </c>
      <c r="G383" s="12" t="s">
        <v>55</v>
      </c>
      <c r="H383" s="12" t="str">
        <f aca="false">INDEX(Customers!$I$2:$I$901,MATCH(B383,Customers!$A$2:$A$901,0))</f>
        <v>Regular</v>
      </c>
      <c r="I383" s="12" t="str">
        <f aca="false">INDEX(Customers!$G$2:$G$901,MATCH(B383,Customers!$A$2:$A$901,0))</f>
        <v>West</v>
      </c>
      <c r="J383" s="12" t="str">
        <f aca="false">INDEX(Stores!$D$2:$D$18,MATCH(C383,Stores!$A$2:$A$18,0))</f>
        <v>Online</v>
      </c>
      <c r="K383" s="16" t="n">
        <f aca="false">SUMIF(OrderItems!$B$2:$B$6683,A383,OrderItems!$J$2:$J$6683)</f>
        <v>319</v>
      </c>
      <c r="L383" s="16" t="n">
        <f aca="false">SUMIF(OrderItems!$B$2:$B$6683,A383,OrderItems!$K$2:$K$6683)</f>
        <v>234.68</v>
      </c>
      <c r="M383" s="16" t="n">
        <f aca="false">K383-L383</f>
        <v>84.32</v>
      </c>
      <c r="N383" s="12" t="n">
        <f aca="false">COUNTIF(OrderItems!$B$2:$B$6683,A383)</f>
        <v>1</v>
      </c>
    </row>
    <row r="384" customFormat="false" ht="15" hidden="false" customHeight="false" outlineLevel="0" collapsed="false">
      <c r="A384" s="12" t="n">
        <v>383</v>
      </c>
      <c r="B384" s="12" t="n">
        <v>111</v>
      </c>
      <c r="C384" s="12" t="n">
        <v>17</v>
      </c>
      <c r="D384" s="18" t="n">
        <v>45500</v>
      </c>
      <c r="E384" s="12" t="s">
        <v>44</v>
      </c>
      <c r="F384" s="12" t="s">
        <v>2294</v>
      </c>
      <c r="G384" s="12" t="s">
        <v>55</v>
      </c>
      <c r="H384" s="12" t="str">
        <f aca="false">INDEX(Customers!$I$2:$I$901,MATCH(B384,Customers!$A$2:$A$901,0))</f>
        <v>Premium</v>
      </c>
      <c r="I384" s="12" t="str">
        <f aca="false">INDEX(Customers!$G$2:$G$901,MATCH(B384,Customers!$A$2:$A$901,0))</f>
        <v>West</v>
      </c>
      <c r="J384" s="12" t="str">
        <f aca="false">INDEX(Stores!$D$2:$D$18,MATCH(C384,Stores!$A$2:$A$18,0))</f>
        <v>Online</v>
      </c>
      <c r="K384" s="16" t="n">
        <f aca="false">SUMIF(OrderItems!$B$2:$B$6683,A384,OrderItems!$J$2:$J$6683)</f>
        <v>1619</v>
      </c>
      <c r="L384" s="16" t="n">
        <f aca="false">SUMIF(OrderItems!$B$2:$B$6683,A384,OrderItems!$K$2:$K$6683)</f>
        <v>1142.97</v>
      </c>
      <c r="M384" s="16" t="n">
        <f aca="false">K384-L384</f>
        <v>476.03</v>
      </c>
      <c r="N384" s="12" t="n">
        <f aca="false">COUNTIF(OrderItems!$B$2:$B$6683,A384)</f>
        <v>1</v>
      </c>
    </row>
    <row r="385" customFormat="false" ht="15" hidden="false" customHeight="false" outlineLevel="0" collapsed="false">
      <c r="A385" s="12" t="n">
        <v>384</v>
      </c>
      <c r="B385" s="12" t="n">
        <v>113</v>
      </c>
      <c r="C385" s="12" t="n">
        <v>17</v>
      </c>
      <c r="D385" s="18" t="n">
        <v>45344</v>
      </c>
      <c r="E385" s="12" t="s">
        <v>44</v>
      </c>
      <c r="F385" s="12" t="s">
        <v>2296</v>
      </c>
      <c r="G385" s="12" t="s">
        <v>55</v>
      </c>
      <c r="H385" s="12" t="str">
        <f aca="false">INDEX(Customers!$I$2:$I$901,MATCH(B385,Customers!$A$2:$A$901,0))</f>
        <v>New</v>
      </c>
      <c r="I385" s="12" t="str">
        <f aca="false">INDEX(Customers!$G$2:$G$901,MATCH(B385,Customers!$A$2:$A$901,0))</f>
        <v>South</v>
      </c>
      <c r="J385" s="12" t="str">
        <f aca="false">INDEX(Stores!$D$2:$D$18,MATCH(C385,Stores!$A$2:$A$18,0))</f>
        <v>Online</v>
      </c>
      <c r="K385" s="16" t="n">
        <f aca="false">SUMIF(OrderItems!$B$2:$B$6683,A385,OrderItems!$J$2:$J$6683)</f>
        <v>13886</v>
      </c>
      <c r="L385" s="16" t="n">
        <f aca="false">SUMIF(OrderItems!$B$2:$B$6683,A385,OrderItems!$K$2:$K$6683)</f>
        <v>8323.41</v>
      </c>
      <c r="M385" s="16" t="n">
        <f aca="false">K385-L385</f>
        <v>5562.59</v>
      </c>
      <c r="N385" s="12" t="n">
        <f aca="false">COUNTIF(OrderItems!$B$2:$B$6683,A385)</f>
        <v>2</v>
      </c>
    </row>
    <row r="386" customFormat="false" ht="15" hidden="false" customHeight="false" outlineLevel="0" collapsed="false">
      <c r="A386" s="12" t="n">
        <v>385</v>
      </c>
      <c r="B386" s="12" t="n">
        <v>113</v>
      </c>
      <c r="C386" s="12" t="n">
        <v>17</v>
      </c>
      <c r="D386" s="18" t="n">
        <v>45414</v>
      </c>
      <c r="E386" s="12" t="s">
        <v>44</v>
      </c>
      <c r="F386" s="12" t="s">
        <v>2295</v>
      </c>
      <c r="G386" s="12" t="s">
        <v>55</v>
      </c>
      <c r="H386" s="12" t="str">
        <f aca="false">INDEX(Customers!$I$2:$I$901,MATCH(B386,Customers!$A$2:$A$901,0))</f>
        <v>New</v>
      </c>
      <c r="I386" s="12" t="str">
        <f aca="false">INDEX(Customers!$G$2:$G$901,MATCH(B386,Customers!$A$2:$A$901,0))</f>
        <v>South</v>
      </c>
      <c r="J386" s="12" t="str">
        <f aca="false">INDEX(Stores!$D$2:$D$18,MATCH(C386,Stores!$A$2:$A$18,0))</f>
        <v>Online</v>
      </c>
      <c r="K386" s="16" t="n">
        <f aca="false">SUMIF(OrderItems!$B$2:$B$6683,A386,OrderItems!$J$2:$J$6683)</f>
        <v>499</v>
      </c>
      <c r="L386" s="16" t="n">
        <f aca="false">SUMIF(OrderItems!$B$2:$B$6683,A386,OrderItems!$K$2:$K$6683)</f>
        <v>321.7</v>
      </c>
      <c r="M386" s="16" t="n">
        <f aca="false">K386-L386</f>
        <v>177.3</v>
      </c>
      <c r="N386" s="12" t="n">
        <f aca="false">COUNTIF(OrderItems!$B$2:$B$6683,A386)</f>
        <v>1</v>
      </c>
    </row>
    <row r="387" customFormat="false" ht="15" hidden="false" customHeight="false" outlineLevel="0" collapsed="false">
      <c r="A387" s="12" t="n">
        <v>386</v>
      </c>
      <c r="B387" s="12" t="n">
        <v>113</v>
      </c>
      <c r="C387" s="12" t="n">
        <v>17</v>
      </c>
      <c r="D387" s="18" t="n">
        <v>45634</v>
      </c>
      <c r="E387" s="12" t="s">
        <v>44</v>
      </c>
      <c r="F387" s="12" t="s">
        <v>2294</v>
      </c>
      <c r="G387" s="12" t="s">
        <v>55</v>
      </c>
      <c r="H387" s="12" t="str">
        <f aca="false">INDEX(Customers!$I$2:$I$901,MATCH(B387,Customers!$A$2:$A$901,0))</f>
        <v>New</v>
      </c>
      <c r="I387" s="12" t="str">
        <f aca="false">INDEX(Customers!$G$2:$G$901,MATCH(B387,Customers!$A$2:$A$901,0))</f>
        <v>South</v>
      </c>
      <c r="J387" s="12" t="str">
        <f aca="false">INDEX(Stores!$D$2:$D$18,MATCH(C387,Stores!$A$2:$A$18,0))</f>
        <v>Online</v>
      </c>
      <c r="K387" s="16" t="n">
        <f aca="false">SUMIF(OrderItems!$B$2:$B$6683,A387,OrderItems!$J$2:$J$6683)</f>
        <v>6045</v>
      </c>
      <c r="L387" s="16" t="n">
        <f aca="false">SUMIF(OrderItems!$B$2:$B$6683,A387,OrderItems!$K$2:$K$6683)</f>
        <v>3853.66</v>
      </c>
      <c r="M387" s="16" t="n">
        <f aca="false">K387-L387</f>
        <v>2191.34</v>
      </c>
      <c r="N387" s="12" t="n">
        <f aca="false">COUNTIF(OrderItems!$B$2:$B$6683,A387)</f>
        <v>4</v>
      </c>
    </row>
    <row r="388" customFormat="false" ht="15" hidden="false" customHeight="false" outlineLevel="0" collapsed="false">
      <c r="A388" s="12" t="n">
        <v>387</v>
      </c>
      <c r="B388" s="12" t="n">
        <v>113</v>
      </c>
      <c r="C388" s="12" t="n">
        <v>17</v>
      </c>
      <c r="D388" s="18" t="n">
        <v>45691</v>
      </c>
      <c r="E388" s="12" t="s">
        <v>44</v>
      </c>
      <c r="F388" s="12" t="s">
        <v>2295</v>
      </c>
      <c r="G388" s="12" t="s">
        <v>55</v>
      </c>
      <c r="H388" s="12" t="str">
        <f aca="false">INDEX(Customers!$I$2:$I$901,MATCH(B388,Customers!$A$2:$A$901,0))</f>
        <v>New</v>
      </c>
      <c r="I388" s="12" t="str">
        <f aca="false">INDEX(Customers!$G$2:$G$901,MATCH(B388,Customers!$A$2:$A$901,0))</f>
        <v>South</v>
      </c>
      <c r="J388" s="12" t="str">
        <f aca="false">INDEX(Stores!$D$2:$D$18,MATCH(C388,Stores!$A$2:$A$18,0))</f>
        <v>Online</v>
      </c>
      <c r="K388" s="16" t="n">
        <f aca="false">SUMIF(OrderItems!$B$2:$B$6683,A388,OrderItems!$J$2:$J$6683)</f>
        <v>5418</v>
      </c>
      <c r="L388" s="16" t="n">
        <f aca="false">SUMIF(OrderItems!$B$2:$B$6683,A388,OrderItems!$K$2:$K$6683)</f>
        <v>3867.04</v>
      </c>
      <c r="M388" s="16" t="n">
        <f aca="false">K388-L388</f>
        <v>1550.96</v>
      </c>
      <c r="N388" s="12" t="n">
        <f aca="false">COUNTIF(OrderItems!$B$2:$B$6683,A388)</f>
        <v>2</v>
      </c>
    </row>
    <row r="389" customFormat="false" ht="15" hidden="false" customHeight="false" outlineLevel="0" collapsed="false">
      <c r="A389" s="12" t="n">
        <v>388</v>
      </c>
      <c r="B389" s="12" t="n">
        <v>113</v>
      </c>
      <c r="C389" s="12" t="n">
        <v>17</v>
      </c>
      <c r="D389" s="18" t="n">
        <v>45746</v>
      </c>
      <c r="E389" s="12" t="s">
        <v>44</v>
      </c>
      <c r="F389" s="12" t="s">
        <v>2296</v>
      </c>
      <c r="G389" s="12" t="s">
        <v>55</v>
      </c>
      <c r="H389" s="12" t="str">
        <f aca="false">INDEX(Customers!$I$2:$I$901,MATCH(B389,Customers!$A$2:$A$901,0))</f>
        <v>New</v>
      </c>
      <c r="I389" s="12" t="str">
        <f aca="false">INDEX(Customers!$G$2:$G$901,MATCH(B389,Customers!$A$2:$A$901,0))</f>
        <v>South</v>
      </c>
      <c r="J389" s="12" t="str">
        <f aca="false">INDEX(Stores!$D$2:$D$18,MATCH(C389,Stores!$A$2:$A$18,0))</f>
        <v>Online</v>
      </c>
      <c r="K389" s="16" t="n">
        <f aca="false">SUMIF(OrderItems!$B$2:$B$6683,A389,OrderItems!$J$2:$J$6683)</f>
        <v>1607</v>
      </c>
      <c r="L389" s="16" t="n">
        <f aca="false">SUMIF(OrderItems!$B$2:$B$6683,A389,OrderItems!$K$2:$K$6683)</f>
        <v>1097.29</v>
      </c>
      <c r="M389" s="16" t="n">
        <f aca="false">K389-L389</f>
        <v>509.71</v>
      </c>
      <c r="N389" s="12" t="n">
        <f aca="false">COUNTIF(OrderItems!$B$2:$B$6683,A389)</f>
        <v>2</v>
      </c>
    </row>
    <row r="390" customFormat="false" ht="15" hidden="false" customHeight="false" outlineLevel="0" collapsed="false">
      <c r="A390" s="12" t="n">
        <v>389</v>
      </c>
      <c r="B390" s="12" t="n">
        <v>113</v>
      </c>
      <c r="C390" s="12" t="n">
        <v>17</v>
      </c>
      <c r="D390" s="18" t="n">
        <v>45785</v>
      </c>
      <c r="E390" s="12" t="s">
        <v>44</v>
      </c>
      <c r="F390" s="12" t="s">
        <v>2294</v>
      </c>
      <c r="G390" s="12" t="s">
        <v>55</v>
      </c>
      <c r="H390" s="12" t="str">
        <f aca="false">INDEX(Customers!$I$2:$I$901,MATCH(B390,Customers!$A$2:$A$901,0))</f>
        <v>New</v>
      </c>
      <c r="I390" s="12" t="str">
        <f aca="false">INDEX(Customers!$G$2:$G$901,MATCH(B390,Customers!$A$2:$A$901,0))</f>
        <v>South</v>
      </c>
      <c r="J390" s="12" t="str">
        <f aca="false">INDEX(Stores!$D$2:$D$18,MATCH(C390,Stores!$A$2:$A$18,0))</f>
        <v>Online</v>
      </c>
      <c r="K390" s="16" t="n">
        <f aca="false">SUMIF(OrderItems!$B$2:$B$6683,A390,OrderItems!$J$2:$J$6683)</f>
        <v>1418</v>
      </c>
      <c r="L390" s="16" t="n">
        <f aca="false">SUMIF(OrderItems!$B$2:$B$6683,A390,OrderItems!$K$2:$K$6683)</f>
        <v>1027.47</v>
      </c>
      <c r="M390" s="16" t="n">
        <f aca="false">K390-L390</f>
        <v>390.53</v>
      </c>
      <c r="N390" s="12" t="n">
        <f aca="false">COUNTIF(OrderItems!$B$2:$B$6683,A390)</f>
        <v>2</v>
      </c>
    </row>
    <row r="391" customFormat="false" ht="15" hidden="false" customHeight="false" outlineLevel="0" collapsed="false">
      <c r="A391" s="12" t="n">
        <v>390</v>
      </c>
      <c r="B391" s="12" t="n">
        <v>113</v>
      </c>
      <c r="C391" s="12" t="n">
        <v>17</v>
      </c>
      <c r="D391" s="18" t="n">
        <v>45856</v>
      </c>
      <c r="E391" s="12" t="s">
        <v>44</v>
      </c>
      <c r="F391" s="12" t="s">
        <v>2294</v>
      </c>
      <c r="G391" s="12" t="s">
        <v>55</v>
      </c>
      <c r="H391" s="12" t="str">
        <f aca="false">INDEX(Customers!$I$2:$I$901,MATCH(B391,Customers!$A$2:$A$901,0))</f>
        <v>New</v>
      </c>
      <c r="I391" s="12" t="str">
        <f aca="false">INDEX(Customers!$G$2:$G$901,MATCH(B391,Customers!$A$2:$A$901,0))</f>
        <v>South</v>
      </c>
      <c r="J391" s="12" t="str">
        <f aca="false">INDEX(Stores!$D$2:$D$18,MATCH(C391,Stores!$A$2:$A$18,0))</f>
        <v>Online</v>
      </c>
      <c r="K391" s="16" t="n">
        <f aca="false">SUMIF(OrderItems!$B$2:$B$6683,A391,OrderItems!$J$2:$J$6683)</f>
        <v>7538</v>
      </c>
      <c r="L391" s="16" t="n">
        <f aca="false">SUMIF(OrderItems!$B$2:$B$6683,A391,OrderItems!$K$2:$K$6683)</f>
        <v>5107.08</v>
      </c>
      <c r="M391" s="16" t="n">
        <f aca="false">K391-L391</f>
        <v>2430.92</v>
      </c>
      <c r="N391" s="12" t="n">
        <f aca="false">COUNTIF(OrderItems!$B$2:$B$6683,A391)</f>
        <v>1</v>
      </c>
    </row>
    <row r="392" customFormat="false" ht="15" hidden="false" customHeight="false" outlineLevel="0" collapsed="false">
      <c r="A392" s="12" t="n">
        <v>391</v>
      </c>
      <c r="B392" s="12" t="n">
        <v>113</v>
      </c>
      <c r="C392" s="12" t="n">
        <v>17</v>
      </c>
      <c r="D392" s="18" t="n">
        <v>45937</v>
      </c>
      <c r="E392" s="12" t="s">
        <v>44</v>
      </c>
      <c r="F392" s="12" t="s">
        <v>2292</v>
      </c>
      <c r="G392" s="12" t="s">
        <v>55</v>
      </c>
      <c r="H392" s="12" t="str">
        <f aca="false">INDEX(Customers!$I$2:$I$901,MATCH(B392,Customers!$A$2:$A$901,0))</f>
        <v>New</v>
      </c>
      <c r="I392" s="12" t="str">
        <f aca="false">INDEX(Customers!$G$2:$G$901,MATCH(B392,Customers!$A$2:$A$901,0))</f>
        <v>South</v>
      </c>
      <c r="J392" s="12" t="str">
        <f aca="false">INDEX(Stores!$D$2:$D$18,MATCH(C392,Stores!$A$2:$A$18,0))</f>
        <v>Online</v>
      </c>
      <c r="K392" s="16" t="n">
        <f aca="false">SUMIF(OrderItems!$B$2:$B$6683,A392,OrderItems!$J$2:$J$6683)</f>
        <v>18863.2</v>
      </c>
      <c r="L392" s="16" t="n">
        <f aca="false">SUMIF(OrderItems!$B$2:$B$6683,A392,OrderItems!$K$2:$K$6683)</f>
        <v>13107.66</v>
      </c>
      <c r="M392" s="16" t="n">
        <f aca="false">K392-L392</f>
        <v>5755.54</v>
      </c>
      <c r="N392" s="12" t="n">
        <f aca="false">COUNTIF(OrderItems!$B$2:$B$6683,A392)</f>
        <v>3</v>
      </c>
    </row>
    <row r="393" customFormat="false" ht="15" hidden="false" customHeight="false" outlineLevel="0" collapsed="false">
      <c r="A393" s="12" t="n">
        <v>392</v>
      </c>
      <c r="B393" s="12" t="n">
        <v>113</v>
      </c>
      <c r="C393" s="12" t="n">
        <v>9</v>
      </c>
      <c r="D393" s="18" t="n">
        <v>45950</v>
      </c>
      <c r="E393" s="12" t="s">
        <v>49</v>
      </c>
      <c r="F393" s="12" t="s">
        <v>2295</v>
      </c>
      <c r="G393" s="12" t="s">
        <v>55</v>
      </c>
      <c r="H393" s="12" t="str">
        <f aca="false">INDEX(Customers!$I$2:$I$901,MATCH(B393,Customers!$A$2:$A$901,0))</f>
        <v>New</v>
      </c>
      <c r="I393" s="12" t="str">
        <f aca="false">INDEX(Customers!$G$2:$G$901,MATCH(B393,Customers!$A$2:$A$901,0))</f>
        <v>South</v>
      </c>
      <c r="J393" s="12" t="str">
        <f aca="false">INDEX(Stores!$D$2:$D$18,MATCH(C393,Stores!$A$2:$A$18,0))</f>
        <v>West</v>
      </c>
      <c r="K393" s="16" t="n">
        <f aca="false">SUMIF(OrderItems!$B$2:$B$6683,A393,OrderItems!$J$2:$J$6683)</f>
        <v>10346</v>
      </c>
      <c r="L393" s="16" t="n">
        <f aca="false">SUMIF(OrderItems!$B$2:$B$6683,A393,OrderItems!$K$2:$K$6683)</f>
        <v>6955.64</v>
      </c>
      <c r="M393" s="16" t="n">
        <f aca="false">K393-L393</f>
        <v>3390.36</v>
      </c>
      <c r="N393" s="12" t="n">
        <f aca="false">COUNTIF(OrderItems!$B$2:$B$6683,A393)</f>
        <v>2</v>
      </c>
    </row>
    <row r="394" customFormat="false" ht="15" hidden="false" customHeight="false" outlineLevel="0" collapsed="false">
      <c r="A394" s="12" t="n">
        <v>393</v>
      </c>
      <c r="B394" s="12" t="n">
        <v>113</v>
      </c>
      <c r="C394" s="12" t="n">
        <v>17</v>
      </c>
      <c r="D394" s="18" t="n">
        <v>45973</v>
      </c>
      <c r="E394" s="12" t="s">
        <v>44</v>
      </c>
      <c r="F394" s="12" t="s">
        <v>2296</v>
      </c>
      <c r="G394" s="12" t="s">
        <v>55</v>
      </c>
      <c r="H394" s="12" t="str">
        <f aca="false">INDEX(Customers!$I$2:$I$901,MATCH(B394,Customers!$A$2:$A$901,0))</f>
        <v>New</v>
      </c>
      <c r="I394" s="12" t="str">
        <f aca="false">INDEX(Customers!$G$2:$G$901,MATCH(B394,Customers!$A$2:$A$901,0))</f>
        <v>South</v>
      </c>
      <c r="J394" s="12" t="str">
        <f aca="false">INDEX(Stores!$D$2:$D$18,MATCH(C394,Stores!$A$2:$A$18,0))</f>
        <v>Online</v>
      </c>
      <c r="K394" s="16" t="n">
        <f aca="false">SUMIF(OrderItems!$B$2:$B$6683,A394,OrderItems!$J$2:$J$6683)</f>
        <v>4036</v>
      </c>
      <c r="L394" s="16" t="n">
        <f aca="false">SUMIF(OrderItems!$B$2:$B$6683,A394,OrderItems!$K$2:$K$6683)</f>
        <v>2602.56</v>
      </c>
      <c r="M394" s="16" t="n">
        <f aca="false">K394-L394</f>
        <v>1433.44</v>
      </c>
      <c r="N394" s="12" t="n">
        <f aca="false">COUNTIF(OrderItems!$B$2:$B$6683,A394)</f>
        <v>4</v>
      </c>
    </row>
    <row r="395" customFormat="false" ht="15" hidden="false" customHeight="false" outlineLevel="0" collapsed="false">
      <c r="A395" s="12" t="n">
        <v>394</v>
      </c>
      <c r="B395" s="12" t="n">
        <v>113</v>
      </c>
      <c r="C395" s="12" t="n">
        <v>17</v>
      </c>
      <c r="D395" s="18" t="n">
        <v>45987</v>
      </c>
      <c r="E395" s="12" t="s">
        <v>44</v>
      </c>
      <c r="F395" s="12" t="s">
        <v>2293</v>
      </c>
      <c r="G395" s="12" t="s">
        <v>55</v>
      </c>
      <c r="H395" s="12" t="str">
        <f aca="false">INDEX(Customers!$I$2:$I$901,MATCH(B395,Customers!$A$2:$A$901,0))</f>
        <v>New</v>
      </c>
      <c r="I395" s="12" t="str">
        <f aca="false">INDEX(Customers!$G$2:$G$901,MATCH(B395,Customers!$A$2:$A$901,0))</f>
        <v>South</v>
      </c>
      <c r="J395" s="12" t="str">
        <f aca="false">INDEX(Stores!$D$2:$D$18,MATCH(C395,Stores!$A$2:$A$18,0))</f>
        <v>Online</v>
      </c>
      <c r="K395" s="16" t="n">
        <f aca="false">SUMIF(OrderItems!$B$2:$B$6683,A395,OrderItems!$J$2:$J$6683)</f>
        <v>2307.55</v>
      </c>
      <c r="L395" s="16" t="n">
        <f aca="false">SUMIF(OrderItems!$B$2:$B$6683,A395,OrderItems!$K$2:$K$6683)</f>
        <v>1353.41</v>
      </c>
      <c r="M395" s="16" t="n">
        <f aca="false">K395-L395</f>
        <v>954.14</v>
      </c>
      <c r="N395" s="12" t="n">
        <f aca="false">COUNTIF(OrderItems!$B$2:$B$6683,A395)</f>
        <v>1</v>
      </c>
    </row>
    <row r="396" customFormat="false" ht="15" hidden="false" customHeight="false" outlineLevel="0" collapsed="false">
      <c r="A396" s="12" t="n">
        <v>395</v>
      </c>
      <c r="B396" s="12" t="n">
        <v>113</v>
      </c>
      <c r="C396" s="12" t="n">
        <v>17</v>
      </c>
      <c r="D396" s="18" t="n">
        <v>46009</v>
      </c>
      <c r="E396" s="12" t="s">
        <v>44</v>
      </c>
      <c r="F396" s="12" t="s">
        <v>2293</v>
      </c>
      <c r="G396" s="12" t="s">
        <v>55</v>
      </c>
      <c r="H396" s="12" t="str">
        <f aca="false">INDEX(Customers!$I$2:$I$901,MATCH(B396,Customers!$A$2:$A$901,0))</f>
        <v>New</v>
      </c>
      <c r="I396" s="12" t="str">
        <f aca="false">INDEX(Customers!$G$2:$G$901,MATCH(B396,Customers!$A$2:$A$901,0))</f>
        <v>South</v>
      </c>
      <c r="J396" s="12" t="str">
        <f aca="false">INDEX(Stores!$D$2:$D$18,MATCH(C396,Stores!$A$2:$A$18,0))</f>
        <v>Online</v>
      </c>
      <c r="K396" s="16" t="n">
        <f aca="false">SUMIF(OrderItems!$B$2:$B$6683,A396,OrderItems!$J$2:$J$6683)</f>
        <v>1924.05</v>
      </c>
      <c r="L396" s="16" t="n">
        <f aca="false">SUMIF(OrderItems!$B$2:$B$6683,A396,OrderItems!$K$2:$K$6683)</f>
        <v>1155.23</v>
      </c>
      <c r="M396" s="16" t="n">
        <f aca="false">K396-L396</f>
        <v>768.82</v>
      </c>
      <c r="N396" s="12" t="n">
        <f aca="false">COUNTIF(OrderItems!$B$2:$B$6683,A396)</f>
        <v>3</v>
      </c>
    </row>
    <row r="397" customFormat="false" ht="15" hidden="false" customHeight="false" outlineLevel="0" collapsed="false">
      <c r="A397" s="12" t="n">
        <v>396</v>
      </c>
      <c r="B397" s="12" t="n">
        <v>114</v>
      </c>
      <c r="C397" s="12" t="n">
        <v>3</v>
      </c>
      <c r="D397" s="18" t="n">
        <v>45344</v>
      </c>
      <c r="E397" s="12" t="s">
        <v>49</v>
      </c>
      <c r="F397" s="12" t="s">
        <v>2294</v>
      </c>
      <c r="G397" s="12" t="s">
        <v>55</v>
      </c>
      <c r="H397" s="12" t="str">
        <f aca="false">INDEX(Customers!$I$2:$I$901,MATCH(B397,Customers!$A$2:$A$901,0))</f>
        <v>New</v>
      </c>
      <c r="I397" s="12" t="str">
        <f aca="false">INDEX(Customers!$G$2:$G$901,MATCH(B397,Customers!$A$2:$A$901,0))</f>
        <v>North</v>
      </c>
      <c r="J397" s="12" t="str">
        <f aca="false">INDEX(Stores!$D$2:$D$18,MATCH(C397,Stores!$A$2:$A$18,0))</f>
        <v>North</v>
      </c>
      <c r="K397" s="16" t="n">
        <f aca="false">SUMIF(OrderItems!$B$2:$B$6683,A397,OrderItems!$J$2:$J$6683)</f>
        <v>8828.1</v>
      </c>
      <c r="L397" s="16" t="n">
        <f aca="false">SUMIF(OrderItems!$B$2:$B$6683,A397,OrderItems!$K$2:$K$6683)</f>
        <v>5718.66</v>
      </c>
      <c r="M397" s="16" t="n">
        <f aca="false">K397-L397</f>
        <v>3109.44</v>
      </c>
      <c r="N397" s="12" t="n">
        <f aca="false">COUNTIF(OrderItems!$B$2:$B$6683,A397)</f>
        <v>2</v>
      </c>
    </row>
    <row r="398" customFormat="false" ht="15" hidden="false" customHeight="false" outlineLevel="0" collapsed="false">
      <c r="A398" s="12" t="n">
        <v>397</v>
      </c>
      <c r="B398" s="12" t="n">
        <v>114</v>
      </c>
      <c r="C398" s="12" t="n">
        <v>17</v>
      </c>
      <c r="D398" s="18" t="n">
        <v>45566</v>
      </c>
      <c r="E398" s="12" t="s">
        <v>44</v>
      </c>
      <c r="F398" s="12" t="s">
        <v>2294</v>
      </c>
      <c r="G398" s="12" t="s">
        <v>55</v>
      </c>
      <c r="H398" s="12" t="str">
        <f aca="false">INDEX(Customers!$I$2:$I$901,MATCH(B398,Customers!$A$2:$A$901,0))</f>
        <v>New</v>
      </c>
      <c r="I398" s="12" t="str">
        <f aca="false">INDEX(Customers!$G$2:$G$901,MATCH(B398,Customers!$A$2:$A$901,0))</f>
        <v>North</v>
      </c>
      <c r="J398" s="12" t="str">
        <f aca="false">INDEX(Stores!$D$2:$D$18,MATCH(C398,Stores!$A$2:$A$18,0))</f>
        <v>Online</v>
      </c>
      <c r="K398" s="16" t="n">
        <f aca="false">SUMIF(OrderItems!$B$2:$B$6683,A398,OrderItems!$J$2:$J$6683)</f>
        <v>4642.65</v>
      </c>
      <c r="L398" s="16" t="n">
        <f aca="false">SUMIF(OrderItems!$B$2:$B$6683,A398,OrderItems!$K$2:$K$6683)</f>
        <v>3304.71</v>
      </c>
      <c r="M398" s="16" t="n">
        <f aca="false">K398-L398</f>
        <v>1337.94</v>
      </c>
      <c r="N398" s="12" t="n">
        <f aca="false">COUNTIF(OrderItems!$B$2:$B$6683,A398)</f>
        <v>1</v>
      </c>
    </row>
    <row r="399" customFormat="false" ht="15" hidden="false" customHeight="false" outlineLevel="0" collapsed="false">
      <c r="A399" s="12" t="n">
        <v>398</v>
      </c>
      <c r="B399" s="12" t="n">
        <v>114</v>
      </c>
      <c r="C399" s="12" t="n">
        <v>14</v>
      </c>
      <c r="D399" s="18" t="n">
        <v>45647</v>
      </c>
      <c r="E399" s="12" t="s">
        <v>49</v>
      </c>
      <c r="F399" s="12" t="s">
        <v>2293</v>
      </c>
      <c r="G399" s="12" t="s">
        <v>55</v>
      </c>
      <c r="H399" s="12" t="str">
        <f aca="false">INDEX(Customers!$I$2:$I$901,MATCH(B399,Customers!$A$2:$A$901,0))</f>
        <v>New</v>
      </c>
      <c r="I399" s="12" t="str">
        <f aca="false">INDEX(Customers!$G$2:$G$901,MATCH(B399,Customers!$A$2:$A$901,0))</f>
        <v>North</v>
      </c>
      <c r="J399" s="12" t="str">
        <f aca="false">INDEX(Stores!$D$2:$D$18,MATCH(C399,Stores!$A$2:$A$18,0))</f>
        <v>East</v>
      </c>
      <c r="K399" s="16" t="n">
        <f aca="false">SUMIF(OrderItems!$B$2:$B$6683,A399,OrderItems!$J$2:$J$6683)</f>
        <v>2179</v>
      </c>
      <c r="L399" s="16" t="n">
        <f aca="false">SUMIF(OrderItems!$B$2:$B$6683,A399,OrderItems!$K$2:$K$6683)</f>
        <v>1366.99</v>
      </c>
      <c r="M399" s="16" t="n">
        <f aca="false">K399-L399</f>
        <v>812.01</v>
      </c>
      <c r="N399" s="12" t="n">
        <f aca="false">COUNTIF(OrderItems!$B$2:$B$6683,A399)</f>
        <v>1</v>
      </c>
    </row>
    <row r="400" customFormat="false" ht="15" hidden="false" customHeight="false" outlineLevel="0" collapsed="false">
      <c r="A400" s="12" t="n">
        <v>399</v>
      </c>
      <c r="B400" s="12" t="n">
        <v>114</v>
      </c>
      <c r="C400" s="12" t="n">
        <v>17</v>
      </c>
      <c r="D400" s="18" t="n">
        <v>45841</v>
      </c>
      <c r="E400" s="12" t="s">
        <v>44</v>
      </c>
      <c r="F400" s="12" t="s">
        <v>2295</v>
      </c>
      <c r="G400" s="12" t="s">
        <v>55</v>
      </c>
      <c r="H400" s="12" t="str">
        <f aca="false">INDEX(Customers!$I$2:$I$901,MATCH(B400,Customers!$A$2:$A$901,0))</f>
        <v>New</v>
      </c>
      <c r="I400" s="12" t="str">
        <f aca="false">INDEX(Customers!$G$2:$G$901,MATCH(B400,Customers!$A$2:$A$901,0))</f>
        <v>North</v>
      </c>
      <c r="J400" s="12" t="str">
        <f aca="false">INDEX(Stores!$D$2:$D$18,MATCH(C400,Stores!$A$2:$A$18,0))</f>
        <v>Online</v>
      </c>
      <c r="K400" s="16" t="n">
        <f aca="false">SUMIF(OrderItems!$B$2:$B$6683,A400,OrderItems!$J$2:$J$6683)</f>
        <v>2489</v>
      </c>
      <c r="L400" s="16" t="n">
        <f aca="false">SUMIF(OrderItems!$B$2:$B$6683,A400,OrderItems!$K$2:$K$6683)</f>
        <v>1815.02</v>
      </c>
      <c r="M400" s="16" t="n">
        <f aca="false">K400-L400</f>
        <v>673.98</v>
      </c>
      <c r="N400" s="12" t="n">
        <f aca="false">COUNTIF(OrderItems!$B$2:$B$6683,A400)</f>
        <v>1</v>
      </c>
    </row>
    <row r="401" customFormat="false" ht="15" hidden="false" customHeight="false" outlineLevel="0" collapsed="false">
      <c r="A401" s="12" t="n">
        <v>400</v>
      </c>
      <c r="B401" s="12" t="n">
        <v>114</v>
      </c>
      <c r="C401" s="12" t="n">
        <v>17</v>
      </c>
      <c r="D401" s="18" t="n">
        <v>45952</v>
      </c>
      <c r="E401" s="12" t="s">
        <v>44</v>
      </c>
      <c r="F401" s="12" t="s">
        <v>2295</v>
      </c>
      <c r="G401" s="12" t="s">
        <v>55</v>
      </c>
      <c r="H401" s="12" t="str">
        <f aca="false">INDEX(Customers!$I$2:$I$901,MATCH(B401,Customers!$A$2:$A$901,0))</f>
        <v>New</v>
      </c>
      <c r="I401" s="12" t="str">
        <f aca="false">INDEX(Customers!$G$2:$G$901,MATCH(B401,Customers!$A$2:$A$901,0))</f>
        <v>North</v>
      </c>
      <c r="J401" s="12" t="str">
        <f aca="false">INDEX(Stores!$D$2:$D$18,MATCH(C401,Stores!$A$2:$A$18,0))</f>
        <v>Online</v>
      </c>
      <c r="K401" s="16" t="n">
        <f aca="false">SUMIF(OrderItems!$B$2:$B$6683,A401,OrderItems!$J$2:$J$6683)</f>
        <v>2049</v>
      </c>
      <c r="L401" s="16" t="n">
        <f aca="false">SUMIF(OrderItems!$B$2:$B$6683,A401,OrderItems!$K$2:$K$6683)</f>
        <v>1198.41</v>
      </c>
      <c r="M401" s="16" t="n">
        <f aca="false">K401-L401</f>
        <v>850.59</v>
      </c>
      <c r="N401" s="12" t="n">
        <f aca="false">COUNTIF(OrderItems!$B$2:$B$6683,A401)</f>
        <v>1</v>
      </c>
    </row>
    <row r="402" customFormat="false" ht="15" hidden="false" customHeight="false" outlineLevel="0" collapsed="false">
      <c r="A402" s="12" t="n">
        <v>401</v>
      </c>
      <c r="B402" s="12" t="n">
        <v>114</v>
      </c>
      <c r="C402" s="12" t="n">
        <v>17</v>
      </c>
      <c r="D402" s="18" t="n">
        <v>45991</v>
      </c>
      <c r="E402" s="12" t="s">
        <v>44</v>
      </c>
      <c r="F402" s="12" t="s">
        <v>2296</v>
      </c>
      <c r="G402" s="12" t="s">
        <v>55</v>
      </c>
      <c r="H402" s="12" t="str">
        <f aca="false">INDEX(Customers!$I$2:$I$901,MATCH(B402,Customers!$A$2:$A$901,0))</f>
        <v>New</v>
      </c>
      <c r="I402" s="12" t="str">
        <f aca="false">INDEX(Customers!$G$2:$G$901,MATCH(B402,Customers!$A$2:$A$901,0))</f>
        <v>North</v>
      </c>
      <c r="J402" s="12" t="str">
        <f aca="false">INDEX(Stores!$D$2:$D$18,MATCH(C402,Stores!$A$2:$A$18,0))</f>
        <v>Online</v>
      </c>
      <c r="K402" s="16" t="n">
        <f aca="false">SUMIF(OrderItems!$B$2:$B$6683,A402,OrderItems!$J$2:$J$6683)</f>
        <v>3238</v>
      </c>
      <c r="L402" s="16" t="n">
        <f aca="false">SUMIF(OrderItems!$B$2:$B$6683,A402,OrderItems!$K$2:$K$6683)</f>
        <v>1881.92</v>
      </c>
      <c r="M402" s="16" t="n">
        <f aca="false">K402-L402</f>
        <v>1356.08</v>
      </c>
      <c r="N402" s="12" t="n">
        <f aca="false">COUNTIF(OrderItems!$B$2:$B$6683,A402)</f>
        <v>1</v>
      </c>
    </row>
    <row r="403" customFormat="false" ht="15" hidden="false" customHeight="false" outlineLevel="0" collapsed="false">
      <c r="A403" s="12" t="n">
        <v>402</v>
      </c>
      <c r="B403" s="12" t="n">
        <v>114</v>
      </c>
      <c r="C403" s="12" t="n">
        <v>12</v>
      </c>
      <c r="D403" s="18" t="n">
        <v>46002</v>
      </c>
      <c r="E403" s="12" t="s">
        <v>49</v>
      </c>
      <c r="F403" s="12" t="s">
        <v>2293</v>
      </c>
      <c r="G403" s="12" t="s">
        <v>55</v>
      </c>
      <c r="H403" s="12" t="str">
        <f aca="false">INDEX(Customers!$I$2:$I$901,MATCH(B403,Customers!$A$2:$A$901,0))</f>
        <v>New</v>
      </c>
      <c r="I403" s="12" t="str">
        <f aca="false">INDEX(Customers!$G$2:$G$901,MATCH(B403,Customers!$A$2:$A$901,0))</f>
        <v>North</v>
      </c>
      <c r="J403" s="12" t="str">
        <f aca="false">INDEX(Stores!$D$2:$D$18,MATCH(C403,Stores!$A$2:$A$18,0))</f>
        <v>West</v>
      </c>
      <c r="K403" s="16" t="n">
        <f aca="false">SUMIF(OrderItems!$B$2:$B$6683,A403,OrderItems!$J$2:$J$6683)</f>
        <v>4420.1</v>
      </c>
      <c r="L403" s="16" t="n">
        <f aca="false">SUMIF(OrderItems!$B$2:$B$6683,A403,OrderItems!$K$2:$K$6683)</f>
        <v>2716.97</v>
      </c>
      <c r="M403" s="16" t="n">
        <f aca="false">K403-L403</f>
        <v>1703.13</v>
      </c>
      <c r="N403" s="12" t="n">
        <f aca="false">COUNTIF(OrderItems!$B$2:$B$6683,A403)</f>
        <v>2</v>
      </c>
    </row>
    <row r="404" customFormat="false" ht="15" hidden="false" customHeight="false" outlineLevel="0" collapsed="false">
      <c r="A404" s="12" t="n">
        <v>403</v>
      </c>
      <c r="B404" s="12" t="n">
        <v>114</v>
      </c>
      <c r="C404" s="12" t="n">
        <v>8</v>
      </c>
      <c r="D404" s="18" t="n">
        <v>46013</v>
      </c>
      <c r="E404" s="12" t="s">
        <v>49</v>
      </c>
      <c r="F404" s="12" t="s">
        <v>2293</v>
      </c>
      <c r="G404" s="12" t="s">
        <v>55</v>
      </c>
      <c r="H404" s="12" t="str">
        <f aca="false">INDEX(Customers!$I$2:$I$901,MATCH(B404,Customers!$A$2:$A$901,0))</f>
        <v>New</v>
      </c>
      <c r="I404" s="12" t="str">
        <f aca="false">INDEX(Customers!$G$2:$G$901,MATCH(B404,Customers!$A$2:$A$901,0))</f>
        <v>North</v>
      </c>
      <c r="J404" s="12" t="str">
        <f aca="false">INDEX(Stores!$D$2:$D$18,MATCH(C404,Stores!$A$2:$A$18,0))</f>
        <v>South</v>
      </c>
      <c r="K404" s="16" t="n">
        <f aca="false">SUMIF(OrderItems!$B$2:$B$6683,A404,OrderItems!$J$2:$J$6683)</f>
        <v>2009</v>
      </c>
      <c r="L404" s="16" t="n">
        <f aca="false">SUMIF(OrderItems!$B$2:$B$6683,A404,OrderItems!$K$2:$K$6683)</f>
        <v>1322.98</v>
      </c>
      <c r="M404" s="16" t="n">
        <f aca="false">K404-L404</f>
        <v>686.02</v>
      </c>
      <c r="N404" s="12" t="n">
        <f aca="false">COUNTIF(OrderItems!$B$2:$B$6683,A404)</f>
        <v>1</v>
      </c>
    </row>
    <row r="405" customFormat="false" ht="15" hidden="false" customHeight="false" outlineLevel="0" collapsed="false">
      <c r="A405" s="12" t="n">
        <v>404</v>
      </c>
      <c r="B405" s="12" t="n">
        <v>115</v>
      </c>
      <c r="C405" s="12" t="n">
        <v>17</v>
      </c>
      <c r="D405" s="18" t="n">
        <v>45623</v>
      </c>
      <c r="E405" s="12" t="s">
        <v>44</v>
      </c>
      <c r="F405" s="12" t="s">
        <v>2295</v>
      </c>
      <c r="G405" s="12" t="s">
        <v>57</v>
      </c>
      <c r="H405" s="12" t="str">
        <f aca="false">INDEX(Customers!$I$2:$I$901,MATCH(B405,Customers!$A$2:$A$901,0))</f>
        <v>Regular</v>
      </c>
      <c r="I405" s="12" t="str">
        <f aca="false">INDEX(Customers!$G$2:$G$901,MATCH(B405,Customers!$A$2:$A$901,0))</f>
        <v>South</v>
      </c>
      <c r="J405" s="12" t="str">
        <f aca="false">INDEX(Stores!$D$2:$D$18,MATCH(C405,Stores!$A$2:$A$18,0))</f>
        <v>Online</v>
      </c>
      <c r="K405" s="16" t="n">
        <f aca="false">SUMIF(OrderItems!$B$2:$B$6683,A405,OrderItems!$J$2:$J$6683)</f>
        <v>2130.1</v>
      </c>
      <c r="L405" s="16" t="n">
        <f aca="false">SUMIF(OrderItems!$B$2:$B$6683,A405,OrderItems!$K$2:$K$6683)</f>
        <v>1240.99</v>
      </c>
      <c r="M405" s="16" t="n">
        <f aca="false">K405-L405</f>
        <v>889.11</v>
      </c>
      <c r="N405" s="12" t="n">
        <f aca="false">COUNTIF(OrderItems!$B$2:$B$6683,A405)</f>
        <v>2</v>
      </c>
    </row>
    <row r="406" customFormat="false" ht="15" hidden="false" customHeight="false" outlineLevel="0" collapsed="false">
      <c r="A406" s="12" t="n">
        <v>405</v>
      </c>
      <c r="B406" s="12" t="n">
        <v>115</v>
      </c>
      <c r="C406" s="12" t="n">
        <v>8</v>
      </c>
      <c r="D406" s="18" t="n">
        <v>45661</v>
      </c>
      <c r="E406" s="12" t="s">
        <v>49</v>
      </c>
      <c r="F406" s="12" t="s">
        <v>2292</v>
      </c>
      <c r="G406" s="12" t="s">
        <v>55</v>
      </c>
      <c r="H406" s="12" t="str">
        <f aca="false">INDEX(Customers!$I$2:$I$901,MATCH(B406,Customers!$A$2:$A$901,0))</f>
        <v>Regular</v>
      </c>
      <c r="I406" s="12" t="str">
        <f aca="false">INDEX(Customers!$G$2:$G$901,MATCH(B406,Customers!$A$2:$A$901,0))</f>
        <v>South</v>
      </c>
      <c r="J406" s="12" t="str">
        <f aca="false">INDEX(Stores!$D$2:$D$18,MATCH(C406,Stores!$A$2:$A$18,0))</f>
        <v>South</v>
      </c>
      <c r="K406" s="16" t="n">
        <f aca="false">SUMIF(OrderItems!$B$2:$B$6683,A406,OrderItems!$J$2:$J$6683)</f>
        <v>2509.3</v>
      </c>
      <c r="L406" s="16" t="n">
        <f aca="false">SUMIF(OrderItems!$B$2:$B$6683,A406,OrderItems!$K$2:$K$6683)</f>
        <v>1787.84</v>
      </c>
      <c r="M406" s="16" t="n">
        <f aca="false">K406-L406</f>
        <v>721.46</v>
      </c>
      <c r="N406" s="12" t="n">
        <f aca="false">COUNTIF(OrderItems!$B$2:$B$6683,A406)</f>
        <v>2</v>
      </c>
    </row>
    <row r="407" customFormat="false" ht="15" hidden="false" customHeight="false" outlineLevel="0" collapsed="false">
      <c r="A407" s="12" t="n">
        <v>406</v>
      </c>
      <c r="B407" s="12" t="n">
        <v>115</v>
      </c>
      <c r="C407" s="12" t="n">
        <v>17</v>
      </c>
      <c r="D407" s="18" t="n">
        <v>45789</v>
      </c>
      <c r="E407" s="12" t="s">
        <v>44</v>
      </c>
      <c r="F407" s="12" t="s">
        <v>2294</v>
      </c>
      <c r="G407" s="12" t="s">
        <v>56</v>
      </c>
      <c r="H407" s="12" t="str">
        <f aca="false">INDEX(Customers!$I$2:$I$901,MATCH(B407,Customers!$A$2:$A$901,0))</f>
        <v>Regular</v>
      </c>
      <c r="I407" s="12" t="str">
        <f aca="false">INDEX(Customers!$G$2:$G$901,MATCH(B407,Customers!$A$2:$A$901,0))</f>
        <v>South</v>
      </c>
      <c r="J407" s="12" t="str">
        <f aca="false">INDEX(Stores!$D$2:$D$18,MATCH(C407,Stores!$A$2:$A$18,0))</f>
        <v>Online</v>
      </c>
      <c r="K407" s="16" t="n">
        <f aca="false">SUMIF(OrderItems!$B$2:$B$6683,A407,OrderItems!$J$2:$J$6683)</f>
        <v>404.1</v>
      </c>
      <c r="L407" s="16" t="n">
        <f aca="false">SUMIF(OrderItems!$B$2:$B$6683,A407,OrderItems!$K$2:$K$6683)</f>
        <v>271.97</v>
      </c>
      <c r="M407" s="16" t="n">
        <f aca="false">K407-L407</f>
        <v>132.13</v>
      </c>
      <c r="N407" s="12" t="n">
        <f aca="false">COUNTIF(OrderItems!$B$2:$B$6683,A407)</f>
        <v>1</v>
      </c>
    </row>
    <row r="408" customFormat="false" ht="15" hidden="false" customHeight="false" outlineLevel="0" collapsed="false">
      <c r="A408" s="12" t="n">
        <v>407</v>
      </c>
      <c r="B408" s="12" t="n">
        <v>115</v>
      </c>
      <c r="C408" s="12" t="n">
        <v>17</v>
      </c>
      <c r="D408" s="18" t="n">
        <v>45802</v>
      </c>
      <c r="E408" s="12" t="s">
        <v>44</v>
      </c>
      <c r="F408" s="12" t="s">
        <v>2295</v>
      </c>
      <c r="G408" s="12" t="s">
        <v>55</v>
      </c>
      <c r="H408" s="12" t="str">
        <f aca="false">INDEX(Customers!$I$2:$I$901,MATCH(B408,Customers!$A$2:$A$901,0))</f>
        <v>Regular</v>
      </c>
      <c r="I408" s="12" t="str">
        <f aca="false">INDEX(Customers!$G$2:$G$901,MATCH(B408,Customers!$A$2:$A$901,0))</f>
        <v>South</v>
      </c>
      <c r="J408" s="12" t="str">
        <f aca="false">INDEX(Stores!$D$2:$D$18,MATCH(C408,Stores!$A$2:$A$18,0))</f>
        <v>Online</v>
      </c>
      <c r="K408" s="16" t="n">
        <f aca="false">SUMIF(OrderItems!$B$2:$B$6683,A408,OrderItems!$J$2:$J$6683)</f>
        <v>119</v>
      </c>
      <c r="L408" s="16" t="n">
        <f aca="false">SUMIF(OrderItems!$B$2:$B$6683,A408,OrderItems!$K$2:$K$6683)</f>
        <v>68.21</v>
      </c>
      <c r="M408" s="16" t="n">
        <f aca="false">K408-L408</f>
        <v>50.79</v>
      </c>
      <c r="N408" s="12" t="n">
        <f aca="false">COUNTIF(OrderItems!$B$2:$B$6683,A408)</f>
        <v>1</v>
      </c>
    </row>
    <row r="409" customFormat="false" ht="15" hidden="false" customHeight="false" outlineLevel="0" collapsed="false">
      <c r="A409" s="12" t="n">
        <v>408</v>
      </c>
      <c r="B409" s="12" t="n">
        <v>115</v>
      </c>
      <c r="C409" s="12" t="n">
        <v>17</v>
      </c>
      <c r="D409" s="18" t="n">
        <v>45848</v>
      </c>
      <c r="E409" s="12" t="s">
        <v>44</v>
      </c>
      <c r="F409" s="12" t="s">
        <v>2292</v>
      </c>
      <c r="G409" s="12" t="s">
        <v>57</v>
      </c>
      <c r="H409" s="12" t="str">
        <f aca="false">INDEX(Customers!$I$2:$I$901,MATCH(B409,Customers!$A$2:$A$901,0))</f>
        <v>Regular</v>
      </c>
      <c r="I409" s="12" t="str">
        <f aca="false">INDEX(Customers!$G$2:$G$901,MATCH(B409,Customers!$A$2:$A$901,0))</f>
        <v>South</v>
      </c>
      <c r="J409" s="12" t="str">
        <f aca="false">INDEX(Stores!$D$2:$D$18,MATCH(C409,Stores!$A$2:$A$18,0))</f>
        <v>Online</v>
      </c>
      <c r="K409" s="16" t="n">
        <f aca="false">SUMIF(OrderItems!$B$2:$B$6683,A409,OrderItems!$J$2:$J$6683)</f>
        <v>607.05</v>
      </c>
      <c r="L409" s="16" t="n">
        <f aca="false">SUMIF(OrderItems!$B$2:$B$6683,A409,OrderItems!$K$2:$K$6683)</f>
        <v>387.23</v>
      </c>
      <c r="M409" s="16" t="n">
        <f aca="false">K409-L409</f>
        <v>219.82</v>
      </c>
      <c r="N409" s="12" t="n">
        <f aca="false">COUNTIF(OrderItems!$B$2:$B$6683,A409)</f>
        <v>1</v>
      </c>
    </row>
    <row r="410" customFormat="false" ht="15" hidden="false" customHeight="false" outlineLevel="0" collapsed="false">
      <c r="A410" s="12" t="n">
        <v>409</v>
      </c>
      <c r="B410" s="12" t="n">
        <v>115</v>
      </c>
      <c r="C410" s="12" t="n">
        <v>17</v>
      </c>
      <c r="D410" s="18" t="n">
        <v>45869</v>
      </c>
      <c r="E410" s="12" t="s">
        <v>44</v>
      </c>
      <c r="F410" s="12" t="s">
        <v>2295</v>
      </c>
      <c r="G410" s="12" t="s">
        <v>55</v>
      </c>
      <c r="H410" s="12" t="str">
        <f aca="false">INDEX(Customers!$I$2:$I$901,MATCH(B410,Customers!$A$2:$A$901,0))</f>
        <v>Regular</v>
      </c>
      <c r="I410" s="12" t="str">
        <f aca="false">INDEX(Customers!$G$2:$G$901,MATCH(B410,Customers!$A$2:$A$901,0))</f>
        <v>South</v>
      </c>
      <c r="J410" s="12" t="str">
        <f aca="false">INDEX(Stores!$D$2:$D$18,MATCH(C410,Stores!$A$2:$A$18,0))</f>
        <v>Online</v>
      </c>
      <c r="K410" s="16" t="n">
        <f aca="false">SUMIF(OrderItems!$B$2:$B$6683,A410,OrderItems!$J$2:$J$6683)</f>
        <v>2059</v>
      </c>
      <c r="L410" s="16" t="n">
        <f aca="false">SUMIF(OrderItems!$B$2:$B$6683,A410,OrderItems!$K$2:$K$6683)</f>
        <v>1180.16</v>
      </c>
      <c r="M410" s="16" t="n">
        <f aca="false">K410-L410</f>
        <v>878.84</v>
      </c>
      <c r="N410" s="12" t="n">
        <f aca="false">COUNTIF(OrderItems!$B$2:$B$6683,A410)</f>
        <v>1</v>
      </c>
    </row>
    <row r="411" customFormat="false" ht="15" hidden="false" customHeight="false" outlineLevel="0" collapsed="false">
      <c r="A411" s="12" t="n">
        <v>410</v>
      </c>
      <c r="B411" s="12" t="n">
        <v>115</v>
      </c>
      <c r="C411" s="12" t="n">
        <v>17</v>
      </c>
      <c r="D411" s="18" t="n">
        <v>45941</v>
      </c>
      <c r="E411" s="12" t="s">
        <v>44</v>
      </c>
      <c r="F411" s="12" t="s">
        <v>2292</v>
      </c>
      <c r="G411" s="12" t="s">
        <v>55</v>
      </c>
      <c r="H411" s="12" t="str">
        <f aca="false">INDEX(Customers!$I$2:$I$901,MATCH(B411,Customers!$A$2:$A$901,0))</f>
        <v>Regular</v>
      </c>
      <c r="I411" s="12" t="str">
        <f aca="false">INDEX(Customers!$G$2:$G$901,MATCH(B411,Customers!$A$2:$A$901,0))</f>
        <v>South</v>
      </c>
      <c r="J411" s="12" t="str">
        <f aca="false">INDEX(Stores!$D$2:$D$18,MATCH(C411,Stores!$A$2:$A$18,0))</f>
        <v>Online</v>
      </c>
      <c r="K411" s="16" t="n">
        <f aca="false">SUMIF(OrderItems!$B$2:$B$6683,A411,OrderItems!$J$2:$J$6683)</f>
        <v>7756</v>
      </c>
      <c r="L411" s="16" t="n">
        <f aca="false">SUMIF(OrderItems!$B$2:$B$6683,A411,OrderItems!$K$2:$K$6683)</f>
        <v>5000.25</v>
      </c>
      <c r="M411" s="16" t="n">
        <f aca="false">K411-L411</f>
        <v>2755.75</v>
      </c>
      <c r="N411" s="12" t="n">
        <f aca="false">COUNTIF(OrderItems!$B$2:$B$6683,A411)</f>
        <v>4</v>
      </c>
    </row>
    <row r="412" customFormat="false" ht="15" hidden="false" customHeight="false" outlineLevel="0" collapsed="false">
      <c r="A412" s="12" t="n">
        <v>411</v>
      </c>
      <c r="B412" s="12" t="n">
        <v>116</v>
      </c>
      <c r="C412" s="12" t="n">
        <v>17</v>
      </c>
      <c r="D412" s="18" t="n">
        <v>45330</v>
      </c>
      <c r="E412" s="12" t="s">
        <v>44</v>
      </c>
      <c r="F412" s="12" t="s">
        <v>2296</v>
      </c>
      <c r="G412" s="12" t="s">
        <v>57</v>
      </c>
      <c r="H412" s="12" t="str">
        <f aca="false">INDEX(Customers!$I$2:$I$901,MATCH(B412,Customers!$A$2:$A$901,0))</f>
        <v>New</v>
      </c>
      <c r="I412" s="12" t="str">
        <f aca="false">INDEX(Customers!$G$2:$G$901,MATCH(B412,Customers!$A$2:$A$901,0))</f>
        <v>South</v>
      </c>
      <c r="J412" s="12" t="str">
        <f aca="false">INDEX(Stores!$D$2:$D$18,MATCH(C412,Stores!$A$2:$A$18,0))</f>
        <v>Online</v>
      </c>
      <c r="K412" s="16" t="n">
        <f aca="false">SUMIF(OrderItems!$B$2:$B$6683,A412,OrderItems!$J$2:$J$6683)</f>
        <v>2858</v>
      </c>
      <c r="L412" s="16" t="n">
        <f aca="false">SUMIF(OrderItems!$B$2:$B$6683,A412,OrderItems!$K$2:$K$6683)</f>
        <v>1877.39</v>
      </c>
      <c r="M412" s="16" t="n">
        <f aca="false">K412-L412</f>
        <v>980.61</v>
      </c>
      <c r="N412" s="12" t="n">
        <f aca="false">COUNTIF(OrderItems!$B$2:$B$6683,A412)</f>
        <v>2</v>
      </c>
    </row>
    <row r="413" customFormat="false" ht="15" hidden="false" customHeight="false" outlineLevel="0" collapsed="false">
      <c r="A413" s="12" t="n">
        <v>412</v>
      </c>
      <c r="B413" s="12" t="n">
        <v>116</v>
      </c>
      <c r="C413" s="12" t="n">
        <v>17</v>
      </c>
      <c r="D413" s="18" t="n">
        <v>45373</v>
      </c>
      <c r="E413" s="12" t="s">
        <v>44</v>
      </c>
      <c r="F413" s="12" t="s">
        <v>2293</v>
      </c>
      <c r="G413" s="12" t="s">
        <v>55</v>
      </c>
      <c r="H413" s="12" t="str">
        <f aca="false">INDEX(Customers!$I$2:$I$901,MATCH(B413,Customers!$A$2:$A$901,0))</f>
        <v>New</v>
      </c>
      <c r="I413" s="12" t="str">
        <f aca="false">INDEX(Customers!$G$2:$G$901,MATCH(B413,Customers!$A$2:$A$901,0))</f>
        <v>South</v>
      </c>
      <c r="J413" s="12" t="str">
        <f aca="false">INDEX(Stores!$D$2:$D$18,MATCH(C413,Stores!$A$2:$A$18,0))</f>
        <v>Online</v>
      </c>
      <c r="K413" s="16" t="n">
        <f aca="false">SUMIF(OrderItems!$B$2:$B$6683,A413,OrderItems!$J$2:$J$6683)</f>
        <v>651.55</v>
      </c>
      <c r="L413" s="16" t="n">
        <f aca="false">SUMIF(OrderItems!$B$2:$B$6683,A413,OrderItems!$K$2:$K$6683)</f>
        <v>400.14</v>
      </c>
      <c r="M413" s="16" t="n">
        <f aca="false">K413-L413</f>
        <v>251.41</v>
      </c>
      <c r="N413" s="12" t="n">
        <f aca="false">COUNTIF(OrderItems!$B$2:$B$6683,A413)</f>
        <v>2</v>
      </c>
    </row>
    <row r="414" customFormat="false" ht="15" hidden="false" customHeight="false" outlineLevel="0" collapsed="false">
      <c r="A414" s="12" t="n">
        <v>413</v>
      </c>
      <c r="B414" s="12" t="n">
        <v>116</v>
      </c>
      <c r="C414" s="12" t="n">
        <v>17</v>
      </c>
      <c r="D414" s="18" t="n">
        <v>45378</v>
      </c>
      <c r="E414" s="12" t="s">
        <v>44</v>
      </c>
      <c r="F414" s="12" t="s">
        <v>2293</v>
      </c>
      <c r="G414" s="12" t="s">
        <v>55</v>
      </c>
      <c r="H414" s="12" t="str">
        <f aca="false">INDEX(Customers!$I$2:$I$901,MATCH(B414,Customers!$A$2:$A$901,0))</f>
        <v>New</v>
      </c>
      <c r="I414" s="12" t="str">
        <f aca="false">INDEX(Customers!$G$2:$G$901,MATCH(B414,Customers!$A$2:$A$901,0))</f>
        <v>South</v>
      </c>
      <c r="J414" s="12" t="str">
        <f aca="false">INDEX(Stores!$D$2:$D$18,MATCH(C414,Stores!$A$2:$A$18,0))</f>
        <v>Online</v>
      </c>
      <c r="K414" s="16" t="n">
        <f aca="false">SUMIF(OrderItems!$B$2:$B$6683,A414,OrderItems!$J$2:$J$6683)</f>
        <v>429</v>
      </c>
      <c r="L414" s="16" t="n">
        <f aca="false">SUMIF(OrderItems!$B$2:$B$6683,A414,OrderItems!$K$2:$K$6683)</f>
        <v>313.05</v>
      </c>
      <c r="M414" s="16" t="n">
        <f aca="false">K414-L414</f>
        <v>115.95</v>
      </c>
      <c r="N414" s="12" t="n">
        <f aca="false">COUNTIF(OrderItems!$B$2:$B$6683,A414)</f>
        <v>1</v>
      </c>
    </row>
    <row r="415" customFormat="false" ht="15" hidden="false" customHeight="false" outlineLevel="0" collapsed="false">
      <c r="A415" s="12" t="n">
        <v>414</v>
      </c>
      <c r="B415" s="12" t="n">
        <v>116</v>
      </c>
      <c r="C415" s="12" t="n">
        <v>17</v>
      </c>
      <c r="D415" s="18" t="n">
        <v>45634</v>
      </c>
      <c r="E415" s="12" t="s">
        <v>44</v>
      </c>
      <c r="F415" s="12" t="s">
        <v>2295</v>
      </c>
      <c r="G415" s="12" t="s">
        <v>56</v>
      </c>
      <c r="H415" s="12" t="str">
        <f aca="false">INDEX(Customers!$I$2:$I$901,MATCH(B415,Customers!$A$2:$A$901,0))</f>
        <v>New</v>
      </c>
      <c r="I415" s="12" t="str">
        <f aca="false">INDEX(Customers!$G$2:$G$901,MATCH(B415,Customers!$A$2:$A$901,0))</f>
        <v>South</v>
      </c>
      <c r="J415" s="12" t="str">
        <f aca="false">INDEX(Stores!$D$2:$D$18,MATCH(C415,Stores!$A$2:$A$18,0))</f>
        <v>Online</v>
      </c>
      <c r="K415" s="16" t="n">
        <f aca="false">SUMIF(OrderItems!$B$2:$B$6683,A415,OrderItems!$J$2:$J$6683)</f>
        <v>449.65</v>
      </c>
      <c r="L415" s="16" t="n">
        <f aca="false">SUMIF(OrderItems!$B$2:$B$6683,A415,OrderItems!$K$2:$K$6683)</f>
        <v>302.36</v>
      </c>
      <c r="M415" s="16" t="n">
        <f aca="false">K415-L415</f>
        <v>147.29</v>
      </c>
      <c r="N415" s="12" t="n">
        <f aca="false">COUNTIF(OrderItems!$B$2:$B$6683,A415)</f>
        <v>1</v>
      </c>
    </row>
    <row r="416" customFormat="false" ht="15" hidden="false" customHeight="false" outlineLevel="0" collapsed="false">
      <c r="A416" s="12" t="n">
        <v>415</v>
      </c>
      <c r="B416" s="12" t="n">
        <v>116</v>
      </c>
      <c r="C416" s="12" t="n">
        <v>17</v>
      </c>
      <c r="D416" s="18" t="n">
        <v>45958</v>
      </c>
      <c r="E416" s="12" t="s">
        <v>44</v>
      </c>
      <c r="F416" s="12" t="s">
        <v>2296</v>
      </c>
      <c r="G416" s="12" t="s">
        <v>55</v>
      </c>
      <c r="H416" s="12" t="str">
        <f aca="false">INDEX(Customers!$I$2:$I$901,MATCH(B416,Customers!$A$2:$A$901,0))</f>
        <v>New</v>
      </c>
      <c r="I416" s="12" t="str">
        <f aca="false">INDEX(Customers!$G$2:$G$901,MATCH(B416,Customers!$A$2:$A$901,0))</f>
        <v>South</v>
      </c>
      <c r="J416" s="12" t="str">
        <f aca="false">INDEX(Stores!$D$2:$D$18,MATCH(C416,Stores!$A$2:$A$18,0))</f>
        <v>Online</v>
      </c>
      <c r="K416" s="16" t="n">
        <f aca="false">SUMIF(OrderItems!$B$2:$B$6683,A416,OrderItems!$J$2:$J$6683)</f>
        <v>699</v>
      </c>
      <c r="L416" s="16" t="n">
        <f aca="false">SUMIF(OrderItems!$B$2:$B$6683,A416,OrderItems!$K$2:$K$6683)</f>
        <v>488.81</v>
      </c>
      <c r="M416" s="16" t="n">
        <f aca="false">K416-L416</f>
        <v>210.19</v>
      </c>
      <c r="N416" s="12" t="n">
        <f aca="false">COUNTIF(OrderItems!$B$2:$B$6683,A416)</f>
        <v>1</v>
      </c>
    </row>
    <row r="417" customFormat="false" ht="15" hidden="false" customHeight="false" outlineLevel="0" collapsed="false">
      <c r="A417" s="12" t="n">
        <v>416</v>
      </c>
      <c r="B417" s="12" t="n">
        <v>116</v>
      </c>
      <c r="C417" s="12" t="n">
        <v>17</v>
      </c>
      <c r="D417" s="18" t="n">
        <v>45965</v>
      </c>
      <c r="E417" s="12" t="s">
        <v>44</v>
      </c>
      <c r="F417" s="12" t="s">
        <v>2295</v>
      </c>
      <c r="G417" s="12" t="s">
        <v>55</v>
      </c>
      <c r="H417" s="12" t="str">
        <f aca="false">INDEX(Customers!$I$2:$I$901,MATCH(B417,Customers!$A$2:$A$901,0))</f>
        <v>New</v>
      </c>
      <c r="I417" s="12" t="str">
        <f aca="false">INDEX(Customers!$G$2:$G$901,MATCH(B417,Customers!$A$2:$A$901,0))</f>
        <v>South</v>
      </c>
      <c r="J417" s="12" t="str">
        <f aca="false">INDEX(Stores!$D$2:$D$18,MATCH(C417,Stores!$A$2:$A$18,0))</f>
        <v>Online</v>
      </c>
      <c r="K417" s="16" t="n">
        <f aca="false">SUMIF(OrderItems!$B$2:$B$6683,A417,OrderItems!$J$2:$J$6683)</f>
        <v>3735.65</v>
      </c>
      <c r="L417" s="16" t="n">
        <f aca="false">SUMIF(OrderItems!$B$2:$B$6683,A417,OrderItems!$K$2:$K$6683)</f>
        <v>2892.05</v>
      </c>
      <c r="M417" s="16" t="n">
        <f aca="false">K417-L417</f>
        <v>843.6</v>
      </c>
      <c r="N417" s="12" t="n">
        <f aca="false">COUNTIF(OrderItems!$B$2:$B$6683,A417)</f>
        <v>2</v>
      </c>
    </row>
    <row r="418" customFormat="false" ht="15" hidden="false" customHeight="false" outlineLevel="0" collapsed="false">
      <c r="A418" s="12" t="n">
        <v>417</v>
      </c>
      <c r="B418" s="12" t="n">
        <v>116</v>
      </c>
      <c r="C418" s="12" t="n">
        <v>17</v>
      </c>
      <c r="D418" s="18" t="n">
        <v>45973</v>
      </c>
      <c r="E418" s="12" t="s">
        <v>44</v>
      </c>
      <c r="F418" s="12" t="s">
        <v>2293</v>
      </c>
      <c r="G418" s="12" t="s">
        <v>55</v>
      </c>
      <c r="H418" s="12" t="str">
        <f aca="false">INDEX(Customers!$I$2:$I$901,MATCH(B418,Customers!$A$2:$A$901,0))</f>
        <v>New</v>
      </c>
      <c r="I418" s="12" t="str">
        <f aca="false">INDEX(Customers!$G$2:$G$901,MATCH(B418,Customers!$A$2:$A$901,0))</f>
        <v>South</v>
      </c>
      <c r="J418" s="12" t="str">
        <f aca="false">INDEX(Stores!$D$2:$D$18,MATCH(C418,Stores!$A$2:$A$18,0))</f>
        <v>Online</v>
      </c>
      <c r="K418" s="16" t="n">
        <f aca="false">SUMIF(OrderItems!$B$2:$B$6683,A418,OrderItems!$J$2:$J$6683)</f>
        <v>1205.1</v>
      </c>
      <c r="L418" s="16" t="n">
        <f aca="false">SUMIF(OrderItems!$B$2:$B$6683,A418,OrderItems!$K$2:$K$6683)</f>
        <v>799.99</v>
      </c>
      <c r="M418" s="16" t="n">
        <f aca="false">K418-L418</f>
        <v>405.11</v>
      </c>
      <c r="N418" s="12" t="n">
        <f aca="false">COUNTIF(OrderItems!$B$2:$B$6683,A418)</f>
        <v>1</v>
      </c>
    </row>
    <row r="419" customFormat="false" ht="15" hidden="false" customHeight="false" outlineLevel="0" collapsed="false">
      <c r="A419" s="12" t="n">
        <v>418</v>
      </c>
      <c r="B419" s="12" t="n">
        <v>116</v>
      </c>
      <c r="C419" s="12" t="n">
        <v>17</v>
      </c>
      <c r="D419" s="18" t="n">
        <v>45999</v>
      </c>
      <c r="E419" s="12" t="s">
        <v>44</v>
      </c>
      <c r="F419" s="12" t="s">
        <v>2296</v>
      </c>
      <c r="G419" s="12" t="s">
        <v>55</v>
      </c>
      <c r="H419" s="12" t="str">
        <f aca="false">INDEX(Customers!$I$2:$I$901,MATCH(B419,Customers!$A$2:$A$901,0))</f>
        <v>New</v>
      </c>
      <c r="I419" s="12" t="str">
        <f aca="false">INDEX(Customers!$G$2:$G$901,MATCH(B419,Customers!$A$2:$A$901,0))</f>
        <v>South</v>
      </c>
      <c r="J419" s="12" t="str">
        <f aca="false">INDEX(Stores!$D$2:$D$18,MATCH(C419,Stores!$A$2:$A$18,0))</f>
        <v>Online</v>
      </c>
      <c r="K419" s="16" t="n">
        <f aca="false">SUMIF(OrderItems!$B$2:$B$6683,A419,OrderItems!$J$2:$J$6683)</f>
        <v>439</v>
      </c>
      <c r="L419" s="16" t="n">
        <f aca="false">SUMIF(OrderItems!$B$2:$B$6683,A419,OrderItems!$K$2:$K$6683)</f>
        <v>313.05</v>
      </c>
      <c r="M419" s="16" t="n">
        <f aca="false">K419-L419</f>
        <v>125.95</v>
      </c>
      <c r="N419" s="12" t="n">
        <f aca="false">COUNTIF(OrderItems!$B$2:$B$6683,A419)</f>
        <v>1</v>
      </c>
    </row>
    <row r="420" customFormat="false" ht="15" hidden="false" customHeight="false" outlineLevel="0" collapsed="false">
      <c r="A420" s="12" t="n">
        <v>419</v>
      </c>
      <c r="B420" s="12" t="n">
        <v>117</v>
      </c>
      <c r="C420" s="12" t="n">
        <v>17</v>
      </c>
      <c r="D420" s="18" t="n">
        <v>45575</v>
      </c>
      <c r="E420" s="12" t="s">
        <v>44</v>
      </c>
      <c r="F420" s="12" t="s">
        <v>2295</v>
      </c>
      <c r="G420" s="12" t="s">
        <v>57</v>
      </c>
      <c r="H420" s="12" t="str">
        <f aca="false">INDEX(Customers!$I$2:$I$901,MATCH(B420,Customers!$A$2:$A$901,0))</f>
        <v>Regular</v>
      </c>
      <c r="I420" s="12" t="str">
        <f aca="false">INDEX(Customers!$G$2:$G$901,MATCH(B420,Customers!$A$2:$A$901,0))</f>
        <v>South</v>
      </c>
      <c r="J420" s="12" t="str">
        <f aca="false">INDEX(Stores!$D$2:$D$18,MATCH(C420,Stores!$A$2:$A$18,0))</f>
        <v>Online</v>
      </c>
      <c r="K420" s="16" t="n">
        <f aca="false">SUMIF(OrderItems!$B$2:$B$6683,A420,OrderItems!$J$2:$J$6683)</f>
        <v>4938.2</v>
      </c>
      <c r="L420" s="16" t="n">
        <f aca="false">SUMIF(OrderItems!$B$2:$B$6683,A420,OrderItems!$K$2:$K$6683)</f>
        <v>3402.9</v>
      </c>
      <c r="M420" s="16" t="n">
        <f aca="false">K420-L420</f>
        <v>1535.3</v>
      </c>
      <c r="N420" s="12" t="n">
        <f aca="false">COUNTIF(OrderItems!$B$2:$B$6683,A420)</f>
        <v>2</v>
      </c>
    </row>
    <row r="421" customFormat="false" ht="15" hidden="false" customHeight="false" outlineLevel="0" collapsed="false">
      <c r="A421" s="12" t="n">
        <v>420</v>
      </c>
      <c r="B421" s="12" t="n">
        <v>117</v>
      </c>
      <c r="C421" s="12" t="n">
        <v>17</v>
      </c>
      <c r="D421" s="18" t="n">
        <v>45762</v>
      </c>
      <c r="E421" s="12" t="s">
        <v>44</v>
      </c>
      <c r="F421" s="12" t="s">
        <v>2294</v>
      </c>
      <c r="G421" s="12" t="s">
        <v>57</v>
      </c>
      <c r="H421" s="12" t="str">
        <f aca="false">INDEX(Customers!$I$2:$I$901,MATCH(B421,Customers!$A$2:$A$901,0))</f>
        <v>Regular</v>
      </c>
      <c r="I421" s="12" t="str">
        <f aca="false">INDEX(Customers!$G$2:$G$901,MATCH(B421,Customers!$A$2:$A$901,0))</f>
        <v>South</v>
      </c>
      <c r="J421" s="12" t="str">
        <f aca="false">INDEX(Stores!$D$2:$D$18,MATCH(C421,Stores!$A$2:$A$18,0))</f>
        <v>Online</v>
      </c>
      <c r="K421" s="16" t="n">
        <f aca="false">SUMIF(OrderItems!$B$2:$B$6683,A421,OrderItems!$J$2:$J$6683)</f>
        <v>1739</v>
      </c>
      <c r="L421" s="16" t="n">
        <f aca="false">SUMIF(OrderItems!$B$2:$B$6683,A421,OrderItems!$K$2:$K$6683)</f>
        <v>1012.52</v>
      </c>
      <c r="M421" s="16" t="n">
        <f aca="false">K421-L421</f>
        <v>726.48</v>
      </c>
      <c r="N421" s="12" t="n">
        <f aca="false">COUNTIF(OrderItems!$B$2:$B$6683,A421)</f>
        <v>1</v>
      </c>
    </row>
    <row r="422" customFormat="false" ht="15" hidden="false" customHeight="false" outlineLevel="0" collapsed="false">
      <c r="A422" s="12" t="n">
        <v>421</v>
      </c>
      <c r="B422" s="12" t="n">
        <v>117</v>
      </c>
      <c r="C422" s="12" t="n">
        <v>17</v>
      </c>
      <c r="D422" s="18" t="n">
        <v>46006</v>
      </c>
      <c r="E422" s="12" t="s">
        <v>44</v>
      </c>
      <c r="F422" s="12" t="s">
        <v>2296</v>
      </c>
      <c r="G422" s="12" t="s">
        <v>55</v>
      </c>
      <c r="H422" s="12" t="str">
        <f aca="false">INDEX(Customers!$I$2:$I$901,MATCH(B422,Customers!$A$2:$A$901,0))</f>
        <v>Regular</v>
      </c>
      <c r="I422" s="12" t="str">
        <f aca="false">INDEX(Customers!$G$2:$G$901,MATCH(B422,Customers!$A$2:$A$901,0))</f>
        <v>South</v>
      </c>
      <c r="J422" s="12" t="str">
        <f aca="false">INDEX(Stores!$D$2:$D$18,MATCH(C422,Stores!$A$2:$A$18,0))</f>
        <v>Online</v>
      </c>
      <c r="K422" s="16" t="n">
        <f aca="false">SUMIF(OrderItems!$B$2:$B$6683,A422,OrderItems!$J$2:$J$6683)</f>
        <v>6427</v>
      </c>
      <c r="L422" s="16" t="n">
        <f aca="false">SUMIF(OrderItems!$B$2:$B$6683,A422,OrderItems!$K$2:$K$6683)</f>
        <v>4498.24</v>
      </c>
      <c r="M422" s="16" t="n">
        <f aca="false">K422-L422</f>
        <v>1928.76</v>
      </c>
      <c r="N422" s="12" t="n">
        <f aca="false">COUNTIF(OrderItems!$B$2:$B$6683,A422)</f>
        <v>3</v>
      </c>
    </row>
    <row r="423" customFormat="false" ht="15" hidden="false" customHeight="false" outlineLevel="0" collapsed="false">
      <c r="A423" s="12" t="n">
        <v>422</v>
      </c>
      <c r="B423" s="12" t="n">
        <v>118</v>
      </c>
      <c r="C423" s="12" t="n">
        <v>17</v>
      </c>
      <c r="D423" s="18" t="n">
        <v>45391</v>
      </c>
      <c r="E423" s="12" t="s">
        <v>44</v>
      </c>
      <c r="F423" s="12" t="s">
        <v>2294</v>
      </c>
      <c r="G423" s="12" t="s">
        <v>57</v>
      </c>
      <c r="H423" s="12" t="str">
        <f aca="false">INDEX(Customers!$I$2:$I$901,MATCH(B423,Customers!$A$2:$A$901,0))</f>
        <v>Regular</v>
      </c>
      <c r="I423" s="12" t="str">
        <f aca="false">INDEX(Customers!$G$2:$G$901,MATCH(B423,Customers!$A$2:$A$901,0))</f>
        <v>North</v>
      </c>
      <c r="J423" s="12" t="str">
        <f aca="false">INDEX(Stores!$D$2:$D$18,MATCH(C423,Stores!$A$2:$A$18,0))</f>
        <v>Online</v>
      </c>
      <c r="K423" s="16" t="n">
        <f aca="false">SUMIF(OrderItems!$B$2:$B$6683,A423,OrderItems!$J$2:$J$6683)</f>
        <v>5376</v>
      </c>
      <c r="L423" s="16" t="n">
        <f aca="false">SUMIF(OrderItems!$B$2:$B$6683,A423,OrderItems!$K$2:$K$6683)</f>
        <v>3315.9</v>
      </c>
      <c r="M423" s="16" t="n">
        <f aca="false">K423-L423</f>
        <v>2060.1</v>
      </c>
      <c r="N423" s="12" t="n">
        <f aca="false">COUNTIF(OrderItems!$B$2:$B$6683,A423)</f>
        <v>3</v>
      </c>
    </row>
    <row r="424" customFormat="false" ht="15" hidden="false" customHeight="false" outlineLevel="0" collapsed="false">
      <c r="A424" s="12" t="n">
        <v>423</v>
      </c>
      <c r="B424" s="12" t="n">
        <v>118</v>
      </c>
      <c r="C424" s="12" t="n">
        <v>17</v>
      </c>
      <c r="D424" s="18" t="n">
        <v>45818</v>
      </c>
      <c r="E424" s="12" t="s">
        <v>44</v>
      </c>
      <c r="F424" s="12" t="s">
        <v>2293</v>
      </c>
      <c r="G424" s="12" t="s">
        <v>57</v>
      </c>
      <c r="H424" s="12" t="str">
        <f aca="false">INDEX(Customers!$I$2:$I$901,MATCH(B424,Customers!$A$2:$A$901,0))</f>
        <v>Regular</v>
      </c>
      <c r="I424" s="12" t="str">
        <f aca="false">INDEX(Customers!$G$2:$G$901,MATCH(B424,Customers!$A$2:$A$901,0))</f>
        <v>North</v>
      </c>
      <c r="J424" s="12" t="str">
        <f aca="false">INDEX(Stores!$D$2:$D$18,MATCH(C424,Stores!$A$2:$A$18,0))</f>
        <v>Online</v>
      </c>
      <c r="K424" s="16" t="n">
        <f aca="false">SUMIF(OrderItems!$B$2:$B$6683,A424,OrderItems!$J$2:$J$6683)</f>
        <v>6297</v>
      </c>
      <c r="L424" s="16" t="n">
        <f aca="false">SUMIF(OrderItems!$B$2:$B$6683,A424,OrderItems!$K$2:$K$6683)</f>
        <v>3562.19</v>
      </c>
      <c r="M424" s="16" t="n">
        <f aca="false">K424-L424</f>
        <v>2734.81</v>
      </c>
      <c r="N424" s="12" t="n">
        <f aca="false">COUNTIF(OrderItems!$B$2:$B$6683,A424)</f>
        <v>2</v>
      </c>
    </row>
    <row r="425" customFormat="false" ht="15" hidden="false" customHeight="false" outlineLevel="0" collapsed="false">
      <c r="A425" s="12" t="n">
        <v>424</v>
      </c>
      <c r="B425" s="12" t="n">
        <v>118</v>
      </c>
      <c r="C425" s="12" t="n">
        <v>17</v>
      </c>
      <c r="D425" s="18" t="n">
        <v>45996</v>
      </c>
      <c r="E425" s="12" t="s">
        <v>44</v>
      </c>
      <c r="F425" s="12" t="s">
        <v>2293</v>
      </c>
      <c r="G425" s="12" t="s">
        <v>55</v>
      </c>
      <c r="H425" s="12" t="str">
        <f aca="false">INDEX(Customers!$I$2:$I$901,MATCH(B425,Customers!$A$2:$A$901,0))</f>
        <v>Regular</v>
      </c>
      <c r="I425" s="12" t="str">
        <f aca="false">INDEX(Customers!$G$2:$G$901,MATCH(B425,Customers!$A$2:$A$901,0))</f>
        <v>North</v>
      </c>
      <c r="J425" s="12" t="str">
        <f aca="false">INDEX(Stores!$D$2:$D$18,MATCH(C425,Stores!$A$2:$A$18,0))</f>
        <v>Online</v>
      </c>
      <c r="K425" s="16" t="n">
        <f aca="false">SUMIF(OrderItems!$B$2:$B$6683,A425,OrderItems!$J$2:$J$6683)</f>
        <v>229</v>
      </c>
      <c r="L425" s="16" t="n">
        <f aca="false">SUMIF(OrderItems!$B$2:$B$6683,A425,OrderItems!$K$2:$K$6683)</f>
        <v>137.41</v>
      </c>
      <c r="M425" s="16" t="n">
        <f aca="false">K425-L425</f>
        <v>91.59</v>
      </c>
      <c r="N425" s="12" t="n">
        <f aca="false">COUNTIF(OrderItems!$B$2:$B$6683,A425)</f>
        <v>1</v>
      </c>
    </row>
    <row r="426" customFormat="false" ht="15" hidden="false" customHeight="false" outlineLevel="0" collapsed="false">
      <c r="A426" s="12" t="n">
        <v>425</v>
      </c>
      <c r="B426" s="12" t="n">
        <v>119</v>
      </c>
      <c r="C426" s="12" t="n">
        <v>17</v>
      </c>
      <c r="D426" s="18" t="n">
        <v>45679</v>
      </c>
      <c r="E426" s="12" t="s">
        <v>44</v>
      </c>
      <c r="F426" s="12" t="s">
        <v>2296</v>
      </c>
      <c r="G426" s="12" t="s">
        <v>55</v>
      </c>
      <c r="H426" s="12" t="str">
        <f aca="false">INDEX(Customers!$I$2:$I$901,MATCH(B426,Customers!$A$2:$A$901,0))</f>
        <v>Premium</v>
      </c>
      <c r="I426" s="12" t="str">
        <f aca="false">INDEX(Customers!$G$2:$G$901,MATCH(B426,Customers!$A$2:$A$901,0))</f>
        <v>East</v>
      </c>
      <c r="J426" s="12" t="str">
        <f aca="false">INDEX(Stores!$D$2:$D$18,MATCH(C426,Stores!$A$2:$A$18,0))</f>
        <v>Online</v>
      </c>
      <c r="K426" s="16" t="n">
        <f aca="false">SUMIF(OrderItems!$B$2:$B$6683,A426,OrderItems!$J$2:$J$6683)</f>
        <v>2179</v>
      </c>
      <c r="L426" s="16" t="n">
        <f aca="false">SUMIF(OrderItems!$B$2:$B$6683,A426,OrderItems!$K$2:$K$6683)</f>
        <v>1417.01</v>
      </c>
      <c r="M426" s="16" t="n">
        <f aca="false">K426-L426</f>
        <v>761.99</v>
      </c>
      <c r="N426" s="12" t="n">
        <f aca="false">COUNTIF(OrderItems!$B$2:$B$6683,A426)</f>
        <v>1</v>
      </c>
    </row>
    <row r="427" customFormat="false" ht="15" hidden="false" customHeight="false" outlineLevel="0" collapsed="false">
      <c r="A427" s="12" t="n">
        <v>426</v>
      </c>
      <c r="B427" s="12" t="n">
        <v>119</v>
      </c>
      <c r="C427" s="12" t="n">
        <v>17</v>
      </c>
      <c r="D427" s="18" t="n">
        <v>45861</v>
      </c>
      <c r="E427" s="12" t="s">
        <v>44</v>
      </c>
      <c r="F427" s="12" t="s">
        <v>2295</v>
      </c>
      <c r="G427" s="12" t="s">
        <v>57</v>
      </c>
      <c r="H427" s="12" t="str">
        <f aca="false">INDEX(Customers!$I$2:$I$901,MATCH(B427,Customers!$A$2:$A$901,0))</f>
        <v>Premium</v>
      </c>
      <c r="I427" s="12" t="str">
        <f aca="false">INDEX(Customers!$G$2:$G$901,MATCH(B427,Customers!$A$2:$A$901,0))</f>
        <v>East</v>
      </c>
      <c r="J427" s="12" t="str">
        <f aca="false">INDEX(Stores!$D$2:$D$18,MATCH(C427,Stores!$A$2:$A$18,0))</f>
        <v>Online</v>
      </c>
      <c r="K427" s="16" t="n">
        <f aca="false">SUMIF(OrderItems!$B$2:$B$6683,A427,OrderItems!$J$2:$J$6683)</f>
        <v>2765.1</v>
      </c>
      <c r="L427" s="16" t="n">
        <f aca="false">SUMIF(OrderItems!$B$2:$B$6683,A427,OrderItems!$K$2:$K$6683)</f>
        <v>1795.11</v>
      </c>
      <c r="M427" s="16" t="n">
        <f aca="false">K427-L427</f>
        <v>969.99</v>
      </c>
      <c r="N427" s="12" t="n">
        <f aca="false">COUNTIF(OrderItems!$B$2:$B$6683,A427)</f>
        <v>3</v>
      </c>
    </row>
    <row r="428" customFormat="false" ht="15" hidden="false" customHeight="false" outlineLevel="0" collapsed="false">
      <c r="A428" s="12" t="n">
        <v>427</v>
      </c>
      <c r="B428" s="12" t="n">
        <v>119</v>
      </c>
      <c r="C428" s="12" t="n">
        <v>3</v>
      </c>
      <c r="D428" s="18" t="n">
        <v>45903</v>
      </c>
      <c r="E428" s="12" t="s">
        <v>49</v>
      </c>
      <c r="F428" s="12" t="s">
        <v>2292</v>
      </c>
      <c r="G428" s="12" t="s">
        <v>55</v>
      </c>
      <c r="H428" s="12" t="str">
        <f aca="false">INDEX(Customers!$I$2:$I$901,MATCH(B428,Customers!$A$2:$A$901,0))</f>
        <v>Premium</v>
      </c>
      <c r="I428" s="12" t="str">
        <f aca="false">INDEX(Customers!$G$2:$G$901,MATCH(B428,Customers!$A$2:$A$901,0))</f>
        <v>East</v>
      </c>
      <c r="J428" s="12" t="str">
        <f aca="false">INDEX(Stores!$D$2:$D$18,MATCH(C428,Stores!$A$2:$A$18,0))</f>
        <v>North</v>
      </c>
      <c r="K428" s="16" t="n">
        <f aca="false">SUMIF(OrderItems!$B$2:$B$6683,A428,OrderItems!$J$2:$J$6683)</f>
        <v>440.1</v>
      </c>
      <c r="L428" s="16" t="n">
        <f aca="false">SUMIF(OrderItems!$B$2:$B$6683,A428,OrderItems!$K$2:$K$6683)</f>
        <v>278.52</v>
      </c>
      <c r="M428" s="16" t="n">
        <f aca="false">K428-L428</f>
        <v>161.58</v>
      </c>
      <c r="N428" s="12" t="n">
        <f aca="false">COUNTIF(OrderItems!$B$2:$B$6683,A428)</f>
        <v>1</v>
      </c>
    </row>
    <row r="429" customFormat="false" ht="15" hidden="false" customHeight="false" outlineLevel="0" collapsed="false">
      <c r="A429" s="12" t="n">
        <v>428</v>
      </c>
      <c r="B429" s="12" t="n">
        <v>119</v>
      </c>
      <c r="C429" s="12" t="n">
        <v>17</v>
      </c>
      <c r="D429" s="18" t="n">
        <v>45996</v>
      </c>
      <c r="E429" s="12" t="s">
        <v>44</v>
      </c>
      <c r="F429" s="12" t="s">
        <v>2296</v>
      </c>
      <c r="G429" s="12" t="s">
        <v>56</v>
      </c>
      <c r="H429" s="12" t="str">
        <f aca="false">INDEX(Customers!$I$2:$I$901,MATCH(B429,Customers!$A$2:$A$901,0))</f>
        <v>Premium</v>
      </c>
      <c r="I429" s="12" t="str">
        <f aca="false">INDEX(Customers!$G$2:$G$901,MATCH(B429,Customers!$A$2:$A$901,0))</f>
        <v>East</v>
      </c>
      <c r="J429" s="12" t="str">
        <f aca="false">INDEX(Stores!$D$2:$D$18,MATCH(C429,Stores!$A$2:$A$18,0))</f>
        <v>Online</v>
      </c>
      <c r="K429" s="16" t="n">
        <f aca="false">SUMIF(OrderItems!$B$2:$B$6683,A429,OrderItems!$J$2:$J$6683)</f>
        <v>7886.65</v>
      </c>
      <c r="L429" s="16" t="n">
        <f aca="false">SUMIF(OrderItems!$B$2:$B$6683,A429,OrderItems!$K$2:$K$6683)</f>
        <v>5183.71</v>
      </c>
      <c r="M429" s="16" t="n">
        <f aca="false">K429-L429</f>
        <v>2702.94</v>
      </c>
      <c r="N429" s="12" t="n">
        <f aca="false">COUNTIF(OrderItems!$B$2:$B$6683,A429)</f>
        <v>2</v>
      </c>
    </row>
    <row r="430" customFormat="false" ht="15" hidden="false" customHeight="false" outlineLevel="0" collapsed="false">
      <c r="A430" s="12" t="n">
        <v>429</v>
      </c>
      <c r="B430" s="12" t="n">
        <v>119</v>
      </c>
      <c r="C430" s="12" t="n">
        <v>6</v>
      </c>
      <c r="D430" s="18" t="n">
        <v>46003</v>
      </c>
      <c r="E430" s="12" t="s">
        <v>49</v>
      </c>
      <c r="F430" s="12" t="s">
        <v>2295</v>
      </c>
      <c r="G430" s="12" t="s">
        <v>55</v>
      </c>
      <c r="H430" s="12" t="str">
        <f aca="false">INDEX(Customers!$I$2:$I$901,MATCH(B430,Customers!$A$2:$A$901,0))</f>
        <v>Premium</v>
      </c>
      <c r="I430" s="12" t="str">
        <f aca="false">INDEX(Customers!$G$2:$G$901,MATCH(B430,Customers!$A$2:$A$901,0))</f>
        <v>East</v>
      </c>
      <c r="J430" s="12" t="str">
        <f aca="false">INDEX(Stores!$D$2:$D$18,MATCH(C430,Stores!$A$2:$A$18,0))</f>
        <v>South</v>
      </c>
      <c r="K430" s="16" t="n">
        <f aca="false">SUMIF(OrderItems!$B$2:$B$6683,A430,OrderItems!$J$2:$J$6683)</f>
        <v>4738</v>
      </c>
      <c r="L430" s="16" t="n">
        <f aca="false">SUMIF(OrderItems!$B$2:$B$6683,A430,OrderItems!$K$2:$K$6683)</f>
        <v>2888.71</v>
      </c>
      <c r="M430" s="16" t="n">
        <f aca="false">K430-L430</f>
        <v>1849.29</v>
      </c>
      <c r="N430" s="12" t="n">
        <f aca="false">COUNTIF(OrderItems!$B$2:$B$6683,A430)</f>
        <v>2</v>
      </c>
    </row>
    <row r="431" customFormat="false" ht="15" hidden="false" customHeight="false" outlineLevel="0" collapsed="false">
      <c r="A431" s="12" t="n">
        <v>430</v>
      </c>
      <c r="B431" s="12" t="n">
        <v>119</v>
      </c>
      <c r="C431" s="12" t="n">
        <v>13</v>
      </c>
      <c r="D431" s="18" t="n">
        <v>46011</v>
      </c>
      <c r="E431" s="12" t="s">
        <v>49</v>
      </c>
      <c r="F431" s="12" t="s">
        <v>2295</v>
      </c>
      <c r="G431" s="12" t="s">
        <v>55</v>
      </c>
      <c r="H431" s="12" t="str">
        <f aca="false">INDEX(Customers!$I$2:$I$901,MATCH(B431,Customers!$A$2:$A$901,0))</f>
        <v>Premium</v>
      </c>
      <c r="I431" s="12" t="str">
        <f aca="false">INDEX(Customers!$G$2:$G$901,MATCH(B431,Customers!$A$2:$A$901,0))</f>
        <v>East</v>
      </c>
      <c r="J431" s="12" t="str">
        <f aca="false">INDEX(Stores!$D$2:$D$18,MATCH(C431,Stores!$A$2:$A$18,0))</f>
        <v>East</v>
      </c>
      <c r="K431" s="16" t="n">
        <f aca="false">SUMIF(OrderItems!$B$2:$B$6683,A431,OrderItems!$J$2:$J$6683)</f>
        <v>5063.2</v>
      </c>
      <c r="L431" s="16" t="n">
        <f aca="false">SUMIF(OrderItems!$B$2:$B$6683,A431,OrderItems!$K$2:$K$6683)</f>
        <v>3078.8</v>
      </c>
      <c r="M431" s="16" t="n">
        <f aca="false">K431-L431</f>
        <v>1984.4</v>
      </c>
      <c r="N431" s="12" t="n">
        <f aca="false">COUNTIF(OrderItems!$B$2:$B$6683,A431)</f>
        <v>2</v>
      </c>
    </row>
    <row r="432" customFormat="false" ht="15" hidden="false" customHeight="false" outlineLevel="0" collapsed="false">
      <c r="A432" s="12" t="n">
        <v>431</v>
      </c>
      <c r="B432" s="12" t="n">
        <v>121</v>
      </c>
      <c r="C432" s="12" t="n">
        <v>17</v>
      </c>
      <c r="D432" s="18" t="n">
        <v>45769</v>
      </c>
      <c r="E432" s="12" t="s">
        <v>44</v>
      </c>
      <c r="F432" s="12" t="s">
        <v>2295</v>
      </c>
      <c r="G432" s="12" t="s">
        <v>55</v>
      </c>
      <c r="H432" s="12" t="str">
        <f aca="false">INDEX(Customers!$I$2:$I$901,MATCH(B432,Customers!$A$2:$A$901,0))</f>
        <v>New</v>
      </c>
      <c r="I432" s="12" t="str">
        <f aca="false">INDEX(Customers!$G$2:$G$901,MATCH(B432,Customers!$A$2:$A$901,0))</f>
        <v>East</v>
      </c>
      <c r="J432" s="12" t="str">
        <f aca="false">INDEX(Stores!$D$2:$D$18,MATCH(C432,Stores!$A$2:$A$18,0))</f>
        <v>Online</v>
      </c>
      <c r="K432" s="16" t="n">
        <f aca="false">SUMIF(OrderItems!$B$2:$B$6683,A432,OrderItems!$J$2:$J$6683)</f>
        <v>1249</v>
      </c>
      <c r="L432" s="16" t="n">
        <f aca="false">SUMIF(OrderItems!$B$2:$B$6683,A432,OrderItems!$K$2:$K$6683)</f>
        <v>828.91</v>
      </c>
      <c r="M432" s="16" t="n">
        <f aca="false">K432-L432</f>
        <v>420.09</v>
      </c>
      <c r="N432" s="12" t="n">
        <f aca="false">COUNTIF(OrderItems!$B$2:$B$6683,A432)</f>
        <v>1</v>
      </c>
    </row>
    <row r="433" customFormat="false" ht="15" hidden="false" customHeight="false" outlineLevel="0" collapsed="false">
      <c r="A433" s="12" t="n">
        <v>432</v>
      </c>
      <c r="B433" s="12" t="n">
        <v>121</v>
      </c>
      <c r="C433" s="12" t="n">
        <v>17</v>
      </c>
      <c r="D433" s="18" t="n">
        <v>45851</v>
      </c>
      <c r="E433" s="12" t="s">
        <v>44</v>
      </c>
      <c r="F433" s="12" t="s">
        <v>2296</v>
      </c>
      <c r="G433" s="12" t="s">
        <v>56</v>
      </c>
      <c r="H433" s="12" t="str">
        <f aca="false">INDEX(Customers!$I$2:$I$901,MATCH(B433,Customers!$A$2:$A$901,0))</f>
        <v>New</v>
      </c>
      <c r="I433" s="12" t="str">
        <f aca="false">INDEX(Customers!$G$2:$G$901,MATCH(B433,Customers!$A$2:$A$901,0))</f>
        <v>East</v>
      </c>
      <c r="J433" s="12" t="str">
        <f aca="false">INDEX(Stores!$D$2:$D$18,MATCH(C433,Stores!$A$2:$A$18,0))</f>
        <v>Online</v>
      </c>
      <c r="K433" s="16" t="n">
        <f aca="false">SUMIF(OrderItems!$B$2:$B$6683,A433,OrderItems!$J$2:$J$6683)</f>
        <v>3911.8</v>
      </c>
      <c r="L433" s="16" t="n">
        <f aca="false">SUMIF(OrderItems!$B$2:$B$6683,A433,OrderItems!$K$2:$K$6683)</f>
        <v>2827.42</v>
      </c>
      <c r="M433" s="16" t="n">
        <f aca="false">K433-L433</f>
        <v>1084.38</v>
      </c>
      <c r="N433" s="12" t="n">
        <f aca="false">COUNTIF(OrderItems!$B$2:$B$6683,A433)</f>
        <v>3</v>
      </c>
    </row>
    <row r="434" customFormat="false" ht="15" hidden="false" customHeight="false" outlineLevel="0" collapsed="false">
      <c r="A434" s="12" t="n">
        <v>433</v>
      </c>
      <c r="B434" s="12" t="n">
        <v>121</v>
      </c>
      <c r="C434" s="12" t="n">
        <v>17</v>
      </c>
      <c r="D434" s="18" t="n">
        <v>45890</v>
      </c>
      <c r="E434" s="12" t="s">
        <v>44</v>
      </c>
      <c r="F434" s="12" t="s">
        <v>2293</v>
      </c>
      <c r="G434" s="12" t="s">
        <v>56</v>
      </c>
      <c r="H434" s="12" t="str">
        <f aca="false">INDEX(Customers!$I$2:$I$901,MATCH(B434,Customers!$A$2:$A$901,0))</f>
        <v>New</v>
      </c>
      <c r="I434" s="12" t="str">
        <f aca="false">INDEX(Customers!$G$2:$G$901,MATCH(B434,Customers!$A$2:$A$901,0))</f>
        <v>East</v>
      </c>
      <c r="J434" s="12" t="str">
        <f aca="false">INDEX(Stores!$D$2:$D$18,MATCH(C434,Stores!$A$2:$A$18,0))</f>
        <v>Online</v>
      </c>
      <c r="K434" s="16" t="n">
        <f aca="false">SUMIF(OrderItems!$B$2:$B$6683,A434,OrderItems!$J$2:$J$6683)</f>
        <v>5264.1</v>
      </c>
      <c r="L434" s="16" t="n">
        <f aca="false">SUMIF(OrderItems!$B$2:$B$6683,A434,OrderItems!$K$2:$K$6683)</f>
        <v>4123.7</v>
      </c>
      <c r="M434" s="16" t="n">
        <f aca="false">K434-L434</f>
        <v>1140.4</v>
      </c>
      <c r="N434" s="12" t="n">
        <f aca="false">COUNTIF(OrderItems!$B$2:$B$6683,A434)</f>
        <v>1</v>
      </c>
    </row>
    <row r="435" customFormat="false" ht="15" hidden="false" customHeight="false" outlineLevel="0" collapsed="false">
      <c r="A435" s="12" t="n">
        <v>434</v>
      </c>
      <c r="B435" s="12" t="n">
        <v>121</v>
      </c>
      <c r="C435" s="12" t="n">
        <v>11</v>
      </c>
      <c r="D435" s="18" t="n">
        <v>45900</v>
      </c>
      <c r="E435" s="12" t="s">
        <v>49</v>
      </c>
      <c r="F435" s="12" t="s">
        <v>2292</v>
      </c>
      <c r="G435" s="12" t="s">
        <v>55</v>
      </c>
      <c r="H435" s="12" t="str">
        <f aca="false">INDEX(Customers!$I$2:$I$901,MATCH(B435,Customers!$A$2:$A$901,0))</f>
        <v>New</v>
      </c>
      <c r="I435" s="12" t="str">
        <f aca="false">INDEX(Customers!$G$2:$G$901,MATCH(B435,Customers!$A$2:$A$901,0))</f>
        <v>East</v>
      </c>
      <c r="J435" s="12" t="str">
        <f aca="false">INDEX(Stores!$D$2:$D$18,MATCH(C435,Stores!$A$2:$A$18,0))</f>
        <v>West</v>
      </c>
      <c r="K435" s="16" t="n">
        <f aca="false">SUMIF(OrderItems!$B$2:$B$6683,A435,OrderItems!$J$2:$J$6683)</f>
        <v>5346</v>
      </c>
      <c r="L435" s="16" t="n">
        <f aca="false">SUMIF(OrderItems!$B$2:$B$6683,A435,OrderItems!$K$2:$K$6683)</f>
        <v>3344.7</v>
      </c>
      <c r="M435" s="16" t="n">
        <f aca="false">K435-L435</f>
        <v>2001.3</v>
      </c>
      <c r="N435" s="12" t="n">
        <f aca="false">COUNTIF(OrderItems!$B$2:$B$6683,A435)</f>
        <v>4</v>
      </c>
    </row>
    <row r="436" customFormat="false" ht="15" hidden="false" customHeight="false" outlineLevel="0" collapsed="false">
      <c r="A436" s="12" t="n">
        <v>435</v>
      </c>
      <c r="B436" s="12" t="n">
        <v>121</v>
      </c>
      <c r="C436" s="12" t="n">
        <v>10</v>
      </c>
      <c r="D436" s="18" t="n">
        <v>45947</v>
      </c>
      <c r="E436" s="12" t="s">
        <v>49</v>
      </c>
      <c r="F436" s="12" t="s">
        <v>2293</v>
      </c>
      <c r="G436" s="12" t="s">
        <v>56</v>
      </c>
      <c r="H436" s="12" t="str">
        <f aca="false">INDEX(Customers!$I$2:$I$901,MATCH(B436,Customers!$A$2:$A$901,0))</f>
        <v>New</v>
      </c>
      <c r="I436" s="12" t="str">
        <f aca="false">INDEX(Customers!$G$2:$G$901,MATCH(B436,Customers!$A$2:$A$901,0))</f>
        <v>East</v>
      </c>
      <c r="J436" s="12" t="str">
        <f aca="false">INDEX(Stores!$D$2:$D$18,MATCH(C436,Stores!$A$2:$A$18,0))</f>
        <v>West</v>
      </c>
      <c r="K436" s="16" t="n">
        <f aca="false">SUMIF(OrderItems!$B$2:$B$6683,A436,OrderItems!$J$2:$J$6683)</f>
        <v>1838</v>
      </c>
      <c r="L436" s="16" t="n">
        <f aca="false">SUMIF(OrderItems!$B$2:$B$6683,A436,OrderItems!$K$2:$K$6683)</f>
        <v>1276.03</v>
      </c>
      <c r="M436" s="16" t="n">
        <f aca="false">K436-L436</f>
        <v>561.97</v>
      </c>
      <c r="N436" s="12" t="n">
        <f aca="false">COUNTIF(OrderItems!$B$2:$B$6683,A436)</f>
        <v>2</v>
      </c>
    </row>
    <row r="437" customFormat="false" ht="15" hidden="false" customHeight="false" outlineLevel="0" collapsed="false">
      <c r="A437" s="12" t="n">
        <v>436</v>
      </c>
      <c r="B437" s="12" t="n">
        <v>121</v>
      </c>
      <c r="C437" s="12" t="n">
        <v>17</v>
      </c>
      <c r="D437" s="18" t="n">
        <v>45957</v>
      </c>
      <c r="E437" s="12" t="s">
        <v>44</v>
      </c>
      <c r="F437" s="12" t="s">
        <v>2294</v>
      </c>
      <c r="G437" s="12" t="s">
        <v>56</v>
      </c>
      <c r="H437" s="12" t="str">
        <f aca="false">INDEX(Customers!$I$2:$I$901,MATCH(B437,Customers!$A$2:$A$901,0))</f>
        <v>New</v>
      </c>
      <c r="I437" s="12" t="str">
        <f aca="false">INDEX(Customers!$G$2:$G$901,MATCH(B437,Customers!$A$2:$A$901,0))</f>
        <v>East</v>
      </c>
      <c r="J437" s="12" t="str">
        <f aca="false">INDEX(Stores!$D$2:$D$18,MATCH(C437,Stores!$A$2:$A$18,0))</f>
        <v>Online</v>
      </c>
      <c r="K437" s="16" t="n">
        <f aca="false">SUMIF(OrderItems!$B$2:$B$6683,A437,OrderItems!$J$2:$J$6683)</f>
        <v>8317</v>
      </c>
      <c r="L437" s="16" t="n">
        <f aca="false">SUMIF(OrderItems!$B$2:$B$6683,A437,OrderItems!$K$2:$K$6683)</f>
        <v>5742.88</v>
      </c>
      <c r="M437" s="16" t="n">
        <f aca="false">K437-L437</f>
        <v>2574.12</v>
      </c>
      <c r="N437" s="12" t="n">
        <f aca="false">COUNTIF(OrderItems!$B$2:$B$6683,A437)</f>
        <v>3</v>
      </c>
    </row>
    <row r="438" customFormat="false" ht="15" hidden="false" customHeight="false" outlineLevel="0" collapsed="false">
      <c r="A438" s="12" t="n">
        <v>437</v>
      </c>
      <c r="B438" s="12" t="n">
        <v>121</v>
      </c>
      <c r="C438" s="12" t="n">
        <v>17</v>
      </c>
      <c r="D438" s="18" t="n">
        <v>45972</v>
      </c>
      <c r="E438" s="12" t="s">
        <v>44</v>
      </c>
      <c r="F438" s="12" t="s">
        <v>2295</v>
      </c>
      <c r="G438" s="12" t="s">
        <v>55</v>
      </c>
      <c r="H438" s="12" t="str">
        <f aca="false">INDEX(Customers!$I$2:$I$901,MATCH(B438,Customers!$A$2:$A$901,0))</f>
        <v>New</v>
      </c>
      <c r="I438" s="12" t="str">
        <f aca="false">INDEX(Customers!$G$2:$G$901,MATCH(B438,Customers!$A$2:$A$901,0))</f>
        <v>East</v>
      </c>
      <c r="J438" s="12" t="str">
        <f aca="false">INDEX(Stores!$D$2:$D$18,MATCH(C438,Stores!$A$2:$A$18,0))</f>
        <v>Online</v>
      </c>
      <c r="K438" s="16" t="n">
        <f aca="false">SUMIF(OrderItems!$B$2:$B$6683,A438,OrderItems!$J$2:$J$6683)</f>
        <v>4448</v>
      </c>
      <c r="L438" s="16" t="n">
        <f aca="false">SUMIF(OrderItems!$B$2:$B$6683,A438,OrderItems!$K$2:$K$6683)</f>
        <v>2846.96</v>
      </c>
      <c r="M438" s="16" t="n">
        <f aca="false">K438-L438</f>
        <v>1601.04</v>
      </c>
      <c r="N438" s="12" t="n">
        <f aca="false">COUNTIF(OrderItems!$B$2:$B$6683,A438)</f>
        <v>2</v>
      </c>
    </row>
    <row r="439" customFormat="false" ht="15" hidden="false" customHeight="false" outlineLevel="0" collapsed="false">
      <c r="A439" s="12" t="n">
        <v>438</v>
      </c>
      <c r="B439" s="12" t="n">
        <v>121</v>
      </c>
      <c r="C439" s="12" t="n">
        <v>3</v>
      </c>
      <c r="D439" s="18" t="n">
        <v>45998</v>
      </c>
      <c r="E439" s="12" t="s">
        <v>49</v>
      </c>
      <c r="F439" s="12" t="s">
        <v>2293</v>
      </c>
      <c r="G439" s="12" t="s">
        <v>56</v>
      </c>
      <c r="H439" s="12" t="str">
        <f aca="false">INDEX(Customers!$I$2:$I$901,MATCH(B439,Customers!$A$2:$A$901,0))</f>
        <v>New</v>
      </c>
      <c r="I439" s="12" t="str">
        <f aca="false">INDEX(Customers!$G$2:$G$901,MATCH(B439,Customers!$A$2:$A$901,0))</f>
        <v>East</v>
      </c>
      <c r="J439" s="12" t="str">
        <f aca="false">INDEX(Stores!$D$2:$D$18,MATCH(C439,Stores!$A$2:$A$18,0))</f>
        <v>North</v>
      </c>
      <c r="K439" s="16" t="n">
        <f aca="false">SUMIF(OrderItems!$B$2:$B$6683,A439,OrderItems!$J$2:$J$6683)</f>
        <v>1649</v>
      </c>
      <c r="L439" s="16" t="n">
        <f aca="false">SUMIF(OrderItems!$B$2:$B$6683,A439,OrderItems!$K$2:$K$6683)</f>
        <v>1115.75</v>
      </c>
      <c r="M439" s="16" t="n">
        <f aca="false">K439-L439</f>
        <v>533.25</v>
      </c>
      <c r="N439" s="12" t="n">
        <f aca="false">COUNTIF(OrderItems!$B$2:$B$6683,A439)</f>
        <v>1</v>
      </c>
    </row>
    <row r="440" customFormat="false" ht="15" hidden="false" customHeight="false" outlineLevel="0" collapsed="false">
      <c r="A440" s="12" t="n">
        <v>439</v>
      </c>
      <c r="B440" s="12" t="n">
        <v>122</v>
      </c>
      <c r="C440" s="12" t="n">
        <v>17</v>
      </c>
      <c r="D440" s="18" t="n">
        <v>45570</v>
      </c>
      <c r="E440" s="12" t="s">
        <v>44</v>
      </c>
      <c r="F440" s="12" t="s">
        <v>2295</v>
      </c>
      <c r="G440" s="12" t="s">
        <v>55</v>
      </c>
      <c r="H440" s="12" t="str">
        <f aca="false">INDEX(Customers!$I$2:$I$901,MATCH(B440,Customers!$A$2:$A$901,0))</f>
        <v>Regular</v>
      </c>
      <c r="I440" s="12" t="str">
        <f aca="false">INDEX(Customers!$G$2:$G$901,MATCH(B440,Customers!$A$2:$A$901,0))</f>
        <v>West</v>
      </c>
      <c r="J440" s="12" t="str">
        <f aca="false">INDEX(Stores!$D$2:$D$18,MATCH(C440,Stores!$A$2:$A$18,0))</f>
        <v>Online</v>
      </c>
      <c r="K440" s="16" t="n">
        <f aca="false">SUMIF(OrderItems!$B$2:$B$6683,A440,OrderItems!$J$2:$J$6683)</f>
        <v>4245.55</v>
      </c>
      <c r="L440" s="16" t="n">
        <f aca="false">SUMIF(OrderItems!$B$2:$B$6683,A440,OrderItems!$K$2:$K$6683)</f>
        <v>2689.53</v>
      </c>
      <c r="M440" s="16" t="n">
        <f aca="false">K440-L440</f>
        <v>1556.02</v>
      </c>
      <c r="N440" s="12" t="n">
        <f aca="false">COUNTIF(OrderItems!$B$2:$B$6683,A440)</f>
        <v>2</v>
      </c>
    </row>
    <row r="441" customFormat="false" ht="15" hidden="false" customHeight="false" outlineLevel="0" collapsed="false">
      <c r="A441" s="12" t="n">
        <v>440</v>
      </c>
      <c r="B441" s="12" t="n">
        <v>122</v>
      </c>
      <c r="C441" s="12" t="n">
        <v>17</v>
      </c>
      <c r="D441" s="18" t="n">
        <v>45639</v>
      </c>
      <c r="E441" s="12" t="s">
        <v>44</v>
      </c>
      <c r="F441" s="12" t="s">
        <v>2295</v>
      </c>
      <c r="G441" s="12" t="s">
        <v>55</v>
      </c>
      <c r="H441" s="12" t="str">
        <f aca="false">INDEX(Customers!$I$2:$I$901,MATCH(B441,Customers!$A$2:$A$901,0))</f>
        <v>Regular</v>
      </c>
      <c r="I441" s="12" t="str">
        <f aca="false">INDEX(Customers!$G$2:$G$901,MATCH(B441,Customers!$A$2:$A$901,0))</f>
        <v>West</v>
      </c>
      <c r="J441" s="12" t="str">
        <f aca="false">INDEX(Stores!$D$2:$D$18,MATCH(C441,Stores!$A$2:$A$18,0))</f>
        <v>Online</v>
      </c>
      <c r="K441" s="16" t="n">
        <f aca="false">SUMIF(OrderItems!$B$2:$B$6683,A441,OrderItems!$J$2:$J$6683)</f>
        <v>7159.05</v>
      </c>
      <c r="L441" s="16" t="n">
        <f aca="false">SUMIF(OrderItems!$B$2:$B$6683,A441,OrderItems!$K$2:$K$6683)</f>
        <v>4531.89</v>
      </c>
      <c r="M441" s="16" t="n">
        <f aca="false">K441-L441</f>
        <v>2627.16</v>
      </c>
      <c r="N441" s="12" t="n">
        <f aca="false">COUNTIF(OrderItems!$B$2:$B$6683,A441)</f>
        <v>2</v>
      </c>
    </row>
    <row r="442" customFormat="false" ht="15" hidden="false" customHeight="false" outlineLevel="0" collapsed="false">
      <c r="A442" s="12" t="n">
        <v>441</v>
      </c>
      <c r="B442" s="12" t="n">
        <v>122</v>
      </c>
      <c r="C442" s="12" t="n">
        <v>16</v>
      </c>
      <c r="D442" s="18" t="n">
        <v>45665</v>
      </c>
      <c r="E442" s="12" t="s">
        <v>49</v>
      </c>
      <c r="F442" s="12" t="s">
        <v>2292</v>
      </c>
      <c r="G442" s="12" t="s">
        <v>55</v>
      </c>
      <c r="H442" s="12" t="str">
        <f aca="false">INDEX(Customers!$I$2:$I$901,MATCH(B442,Customers!$A$2:$A$901,0))</f>
        <v>Regular</v>
      </c>
      <c r="I442" s="12" t="str">
        <f aca="false">INDEX(Customers!$G$2:$G$901,MATCH(B442,Customers!$A$2:$A$901,0))</f>
        <v>West</v>
      </c>
      <c r="J442" s="12" t="str">
        <f aca="false">INDEX(Stores!$D$2:$D$18,MATCH(C442,Stores!$A$2:$A$18,0))</f>
        <v>East</v>
      </c>
      <c r="K442" s="16" t="n">
        <f aca="false">SUMIF(OrderItems!$B$2:$B$6683,A442,OrderItems!$J$2:$J$6683)</f>
        <v>509</v>
      </c>
      <c r="L442" s="16" t="n">
        <f aca="false">SUMIF(OrderItems!$B$2:$B$6683,A442,OrderItems!$K$2:$K$6683)</f>
        <v>367.14</v>
      </c>
      <c r="M442" s="16" t="n">
        <f aca="false">K442-L442</f>
        <v>141.86</v>
      </c>
      <c r="N442" s="12" t="n">
        <f aca="false">COUNTIF(OrderItems!$B$2:$B$6683,A442)</f>
        <v>1</v>
      </c>
    </row>
    <row r="443" customFormat="false" ht="15" hidden="false" customHeight="false" outlineLevel="0" collapsed="false">
      <c r="A443" s="12" t="n">
        <v>442</v>
      </c>
      <c r="B443" s="12" t="n">
        <v>122</v>
      </c>
      <c r="C443" s="12" t="n">
        <v>5</v>
      </c>
      <c r="D443" s="18" t="n">
        <v>45844</v>
      </c>
      <c r="E443" s="12" t="s">
        <v>49</v>
      </c>
      <c r="F443" s="12" t="s">
        <v>2295</v>
      </c>
      <c r="G443" s="12" t="s">
        <v>55</v>
      </c>
      <c r="H443" s="12" t="str">
        <f aca="false">INDEX(Customers!$I$2:$I$901,MATCH(B443,Customers!$A$2:$A$901,0))</f>
        <v>Regular</v>
      </c>
      <c r="I443" s="12" t="str">
        <f aca="false">INDEX(Customers!$G$2:$G$901,MATCH(B443,Customers!$A$2:$A$901,0))</f>
        <v>West</v>
      </c>
      <c r="J443" s="12" t="str">
        <f aca="false">INDEX(Stores!$D$2:$D$18,MATCH(C443,Stores!$A$2:$A$18,0))</f>
        <v>South</v>
      </c>
      <c r="K443" s="16" t="n">
        <f aca="false">SUMIF(OrderItems!$B$2:$B$6683,A443,OrderItems!$J$2:$J$6683)</f>
        <v>3226.55</v>
      </c>
      <c r="L443" s="16" t="n">
        <f aca="false">SUMIF(OrderItems!$B$2:$B$6683,A443,OrderItems!$K$2:$K$6683)</f>
        <v>2252.4</v>
      </c>
      <c r="M443" s="16" t="n">
        <f aca="false">K443-L443</f>
        <v>974.15</v>
      </c>
      <c r="N443" s="12" t="n">
        <f aca="false">COUNTIF(OrderItems!$B$2:$B$6683,A443)</f>
        <v>4</v>
      </c>
    </row>
    <row r="444" customFormat="false" ht="15" hidden="false" customHeight="false" outlineLevel="0" collapsed="false">
      <c r="A444" s="12" t="n">
        <v>443</v>
      </c>
      <c r="B444" s="12" t="n">
        <v>122</v>
      </c>
      <c r="C444" s="12" t="n">
        <v>4</v>
      </c>
      <c r="D444" s="18" t="n">
        <v>45979</v>
      </c>
      <c r="E444" s="12" t="s">
        <v>49</v>
      </c>
      <c r="F444" s="12" t="s">
        <v>2294</v>
      </c>
      <c r="G444" s="12" t="s">
        <v>55</v>
      </c>
      <c r="H444" s="12" t="str">
        <f aca="false">INDEX(Customers!$I$2:$I$901,MATCH(B444,Customers!$A$2:$A$901,0))</f>
        <v>Regular</v>
      </c>
      <c r="I444" s="12" t="str">
        <f aca="false">INDEX(Customers!$G$2:$G$901,MATCH(B444,Customers!$A$2:$A$901,0))</f>
        <v>West</v>
      </c>
      <c r="J444" s="12" t="str">
        <f aca="false">INDEX(Stores!$D$2:$D$18,MATCH(C444,Stores!$A$2:$A$18,0))</f>
        <v>North</v>
      </c>
      <c r="K444" s="16" t="n">
        <f aca="false">SUMIF(OrderItems!$B$2:$B$6683,A444,OrderItems!$J$2:$J$6683)</f>
        <v>8381.15</v>
      </c>
      <c r="L444" s="16" t="n">
        <f aca="false">SUMIF(OrderItems!$B$2:$B$6683,A444,OrderItems!$K$2:$K$6683)</f>
        <v>5639.65</v>
      </c>
      <c r="M444" s="16" t="n">
        <f aca="false">K444-L444</f>
        <v>2741.5</v>
      </c>
      <c r="N444" s="12" t="n">
        <f aca="false">COUNTIF(OrderItems!$B$2:$B$6683,A444)</f>
        <v>2</v>
      </c>
    </row>
    <row r="445" customFormat="false" ht="15" hidden="false" customHeight="false" outlineLevel="0" collapsed="false">
      <c r="A445" s="12" t="n">
        <v>444</v>
      </c>
      <c r="B445" s="12" t="n">
        <v>122</v>
      </c>
      <c r="C445" s="12" t="n">
        <v>17</v>
      </c>
      <c r="D445" s="18" t="n">
        <v>46001</v>
      </c>
      <c r="E445" s="12" t="s">
        <v>44</v>
      </c>
      <c r="F445" s="12" t="s">
        <v>2293</v>
      </c>
      <c r="G445" s="12" t="s">
        <v>57</v>
      </c>
      <c r="H445" s="12" t="str">
        <f aca="false">INDEX(Customers!$I$2:$I$901,MATCH(B445,Customers!$A$2:$A$901,0))</f>
        <v>Regular</v>
      </c>
      <c r="I445" s="12" t="str">
        <f aca="false">INDEX(Customers!$G$2:$G$901,MATCH(B445,Customers!$A$2:$A$901,0))</f>
        <v>West</v>
      </c>
      <c r="J445" s="12" t="str">
        <f aca="false">INDEX(Stores!$D$2:$D$18,MATCH(C445,Stores!$A$2:$A$18,0))</f>
        <v>Online</v>
      </c>
      <c r="K445" s="16" t="n">
        <f aca="false">SUMIF(OrderItems!$B$2:$B$6683,A445,OrderItems!$J$2:$J$6683)</f>
        <v>926.1</v>
      </c>
      <c r="L445" s="16" t="n">
        <f aca="false">SUMIF(OrderItems!$B$2:$B$6683,A445,OrderItems!$K$2:$K$6683)</f>
        <v>615.72</v>
      </c>
      <c r="M445" s="16" t="n">
        <f aca="false">K445-L445</f>
        <v>310.38</v>
      </c>
      <c r="N445" s="12" t="n">
        <f aca="false">COUNTIF(OrderItems!$B$2:$B$6683,A445)</f>
        <v>1</v>
      </c>
    </row>
    <row r="446" customFormat="false" ht="15" hidden="false" customHeight="false" outlineLevel="0" collapsed="false">
      <c r="A446" s="12" t="n">
        <v>445</v>
      </c>
      <c r="B446" s="12" t="n">
        <v>122</v>
      </c>
      <c r="C446" s="12" t="n">
        <v>17</v>
      </c>
      <c r="D446" s="18" t="n">
        <v>46008</v>
      </c>
      <c r="E446" s="12" t="s">
        <v>44</v>
      </c>
      <c r="F446" s="12" t="s">
        <v>2292</v>
      </c>
      <c r="G446" s="12" t="s">
        <v>55</v>
      </c>
      <c r="H446" s="12" t="str">
        <f aca="false">INDEX(Customers!$I$2:$I$901,MATCH(B446,Customers!$A$2:$A$901,0))</f>
        <v>Regular</v>
      </c>
      <c r="I446" s="12" t="str">
        <f aca="false">INDEX(Customers!$G$2:$G$901,MATCH(B446,Customers!$A$2:$A$901,0))</f>
        <v>West</v>
      </c>
      <c r="J446" s="12" t="str">
        <f aca="false">INDEX(Stores!$D$2:$D$18,MATCH(C446,Stores!$A$2:$A$18,0))</f>
        <v>Online</v>
      </c>
      <c r="K446" s="16" t="n">
        <f aca="false">SUMIF(OrderItems!$B$2:$B$6683,A446,OrderItems!$J$2:$J$6683)</f>
        <v>6829.95</v>
      </c>
      <c r="L446" s="16" t="n">
        <f aca="false">SUMIF(OrderItems!$B$2:$B$6683,A446,OrderItems!$K$2:$K$6683)</f>
        <v>5283.39</v>
      </c>
      <c r="M446" s="16" t="n">
        <f aca="false">K446-L446</f>
        <v>1546.56</v>
      </c>
      <c r="N446" s="12" t="n">
        <f aca="false">COUNTIF(OrderItems!$B$2:$B$6683,A446)</f>
        <v>2</v>
      </c>
    </row>
    <row r="447" customFormat="false" ht="15" hidden="false" customHeight="false" outlineLevel="0" collapsed="false">
      <c r="A447" s="12" t="n">
        <v>446</v>
      </c>
      <c r="B447" s="12" t="n">
        <v>123</v>
      </c>
      <c r="C447" s="12" t="n">
        <v>17</v>
      </c>
      <c r="D447" s="18" t="n">
        <v>46011</v>
      </c>
      <c r="E447" s="12" t="s">
        <v>44</v>
      </c>
      <c r="F447" s="12" t="s">
        <v>2293</v>
      </c>
      <c r="G447" s="12" t="s">
        <v>56</v>
      </c>
      <c r="H447" s="12" t="str">
        <f aca="false">INDEX(Customers!$I$2:$I$901,MATCH(B447,Customers!$A$2:$A$901,0))</f>
        <v>Regular</v>
      </c>
      <c r="I447" s="12" t="str">
        <f aca="false">INDEX(Customers!$G$2:$G$901,MATCH(B447,Customers!$A$2:$A$901,0))</f>
        <v>East</v>
      </c>
      <c r="J447" s="12" t="str">
        <f aca="false">INDEX(Stores!$D$2:$D$18,MATCH(C447,Stores!$A$2:$A$18,0))</f>
        <v>Online</v>
      </c>
      <c r="K447" s="16" t="n">
        <f aca="false">SUMIF(OrderItems!$B$2:$B$6683,A447,OrderItems!$J$2:$J$6683)</f>
        <v>16050.4</v>
      </c>
      <c r="L447" s="16" t="n">
        <f aca="false">SUMIF(OrderItems!$B$2:$B$6683,A447,OrderItems!$K$2:$K$6683)</f>
        <v>10659.92</v>
      </c>
      <c r="M447" s="16" t="n">
        <f aca="false">K447-L447</f>
        <v>5390.48</v>
      </c>
      <c r="N447" s="12" t="n">
        <f aca="false">COUNTIF(OrderItems!$B$2:$B$6683,A447)</f>
        <v>4</v>
      </c>
    </row>
    <row r="448" customFormat="false" ht="15" hidden="false" customHeight="false" outlineLevel="0" collapsed="false">
      <c r="A448" s="12" t="n">
        <v>447</v>
      </c>
      <c r="B448" s="12" t="n">
        <v>124</v>
      </c>
      <c r="C448" s="12" t="n">
        <v>2</v>
      </c>
      <c r="D448" s="18" t="n">
        <v>45610</v>
      </c>
      <c r="E448" s="12" t="s">
        <v>49</v>
      </c>
      <c r="F448" s="12" t="s">
        <v>2295</v>
      </c>
      <c r="G448" s="12" t="s">
        <v>55</v>
      </c>
      <c r="H448" s="12" t="str">
        <f aca="false">INDEX(Customers!$I$2:$I$901,MATCH(B448,Customers!$A$2:$A$901,0))</f>
        <v>New</v>
      </c>
      <c r="I448" s="12" t="str">
        <f aca="false">INDEX(Customers!$G$2:$G$901,MATCH(B448,Customers!$A$2:$A$901,0))</f>
        <v>West</v>
      </c>
      <c r="J448" s="12" t="str">
        <f aca="false">INDEX(Stores!$D$2:$D$18,MATCH(C448,Stores!$A$2:$A$18,0))</f>
        <v>North</v>
      </c>
      <c r="K448" s="16" t="n">
        <f aca="false">SUMIF(OrderItems!$B$2:$B$6683,A448,OrderItems!$J$2:$J$6683)</f>
        <v>3512.55</v>
      </c>
      <c r="L448" s="16" t="n">
        <f aca="false">SUMIF(OrderItems!$B$2:$B$6683,A448,OrderItems!$K$2:$K$6683)</f>
        <v>2597.01</v>
      </c>
      <c r="M448" s="16" t="n">
        <f aca="false">K448-L448</f>
        <v>915.54</v>
      </c>
      <c r="N448" s="12" t="n">
        <f aca="false">COUNTIF(OrderItems!$B$2:$B$6683,A448)</f>
        <v>3</v>
      </c>
    </row>
    <row r="449" customFormat="false" ht="15" hidden="false" customHeight="false" outlineLevel="0" collapsed="false">
      <c r="A449" s="12" t="n">
        <v>448</v>
      </c>
      <c r="B449" s="12" t="n">
        <v>125</v>
      </c>
      <c r="C449" s="12" t="n">
        <v>10</v>
      </c>
      <c r="D449" s="18" t="n">
        <v>45967</v>
      </c>
      <c r="E449" s="12" t="s">
        <v>49</v>
      </c>
      <c r="F449" s="12" t="s">
        <v>2293</v>
      </c>
      <c r="G449" s="12" t="s">
        <v>57</v>
      </c>
      <c r="H449" s="12" t="str">
        <f aca="false">INDEX(Customers!$I$2:$I$901,MATCH(B449,Customers!$A$2:$A$901,0))</f>
        <v>Regular</v>
      </c>
      <c r="I449" s="12" t="str">
        <f aca="false">INDEX(Customers!$G$2:$G$901,MATCH(B449,Customers!$A$2:$A$901,0))</f>
        <v>North</v>
      </c>
      <c r="J449" s="12" t="str">
        <f aca="false">INDEX(Stores!$D$2:$D$18,MATCH(C449,Stores!$A$2:$A$18,0))</f>
        <v>West</v>
      </c>
      <c r="K449" s="16" t="n">
        <f aca="false">SUMIF(OrderItems!$B$2:$B$6683,A449,OrderItems!$J$2:$J$6683)</f>
        <v>2048.2</v>
      </c>
      <c r="L449" s="16" t="n">
        <f aca="false">SUMIF(OrderItems!$B$2:$B$6683,A449,OrderItems!$K$2:$K$6683)</f>
        <v>1619.65</v>
      </c>
      <c r="M449" s="16" t="n">
        <f aca="false">K449-L449</f>
        <v>428.55</v>
      </c>
      <c r="N449" s="12" t="n">
        <f aca="false">COUNTIF(OrderItems!$B$2:$B$6683,A449)</f>
        <v>2</v>
      </c>
    </row>
    <row r="450" customFormat="false" ht="15" hidden="false" customHeight="false" outlineLevel="0" collapsed="false">
      <c r="A450" s="12" t="n">
        <v>449</v>
      </c>
      <c r="B450" s="12" t="n">
        <v>126</v>
      </c>
      <c r="C450" s="12" t="n">
        <v>17</v>
      </c>
      <c r="D450" s="18" t="n">
        <v>45927</v>
      </c>
      <c r="E450" s="12" t="s">
        <v>44</v>
      </c>
      <c r="F450" s="12" t="s">
        <v>2296</v>
      </c>
      <c r="G450" s="12" t="s">
        <v>55</v>
      </c>
      <c r="H450" s="12" t="str">
        <f aca="false">INDEX(Customers!$I$2:$I$901,MATCH(B450,Customers!$A$2:$A$901,0))</f>
        <v>Regular</v>
      </c>
      <c r="I450" s="12" t="str">
        <f aca="false">INDEX(Customers!$G$2:$G$901,MATCH(B450,Customers!$A$2:$A$901,0))</f>
        <v>South</v>
      </c>
      <c r="J450" s="12" t="str">
        <f aca="false">INDEX(Stores!$D$2:$D$18,MATCH(C450,Stores!$A$2:$A$18,0))</f>
        <v>Online</v>
      </c>
      <c r="K450" s="16" t="n">
        <f aca="false">SUMIF(OrderItems!$B$2:$B$6683,A450,OrderItems!$J$2:$J$6683)</f>
        <v>2269.55</v>
      </c>
      <c r="L450" s="16" t="n">
        <f aca="false">SUMIF(OrderItems!$B$2:$B$6683,A450,OrderItems!$K$2:$K$6683)</f>
        <v>1360.62</v>
      </c>
      <c r="M450" s="16" t="n">
        <f aca="false">K450-L450</f>
        <v>908.93</v>
      </c>
      <c r="N450" s="12" t="n">
        <f aca="false">COUNTIF(OrderItems!$B$2:$B$6683,A450)</f>
        <v>1</v>
      </c>
    </row>
    <row r="451" customFormat="false" ht="15" hidden="false" customHeight="false" outlineLevel="0" collapsed="false">
      <c r="A451" s="12" t="n">
        <v>450</v>
      </c>
      <c r="B451" s="12" t="n">
        <v>127</v>
      </c>
      <c r="C451" s="12" t="n">
        <v>17</v>
      </c>
      <c r="D451" s="18" t="n">
        <v>45930</v>
      </c>
      <c r="E451" s="12" t="s">
        <v>44</v>
      </c>
      <c r="F451" s="12" t="s">
        <v>2296</v>
      </c>
      <c r="G451" s="12" t="s">
        <v>55</v>
      </c>
      <c r="H451" s="12" t="str">
        <f aca="false">INDEX(Customers!$I$2:$I$901,MATCH(B451,Customers!$A$2:$A$901,0))</f>
        <v>Regular</v>
      </c>
      <c r="I451" s="12" t="str">
        <f aca="false">INDEX(Customers!$G$2:$G$901,MATCH(B451,Customers!$A$2:$A$901,0))</f>
        <v>West</v>
      </c>
      <c r="J451" s="12" t="str">
        <f aca="false">INDEX(Stores!$D$2:$D$18,MATCH(C451,Stores!$A$2:$A$18,0))</f>
        <v>Online</v>
      </c>
      <c r="K451" s="16" t="n">
        <f aca="false">SUMIF(OrderItems!$B$2:$B$6683,A451,OrderItems!$J$2:$J$6683)</f>
        <v>3769</v>
      </c>
      <c r="L451" s="16" t="n">
        <f aca="false">SUMIF(OrderItems!$B$2:$B$6683,A451,OrderItems!$K$2:$K$6683)</f>
        <v>2553.54</v>
      </c>
      <c r="M451" s="16" t="n">
        <f aca="false">K451-L451</f>
        <v>1215.46</v>
      </c>
      <c r="N451" s="12" t="n">
        <f aca="false">COUNTIF(OrderItems!$B$2:$B$6683,A451)</f>
        <v>1</v>
      </c>
    </row>
    <row r="452" customFormat="false" ht="15" hidden="false" customHeight="false" outlineLevel="0" collapsed="false">
      <c r="A452" s="12" t="n">
        <v>451</v>
      </c>
      <c r="B452" s="12" t="n">
        <v>127</v>
      </c>
      <c r="C452" s="12" t="n">
        <v>17</v>
      </c>
      <c r="D452" s="18" t="n">
        <v>45942</v>
      </c>
      <c r="E452" s="12" t="s">
        <v>44</v>
      </c>
      <c r="F452" s="12" t="s">
        <v>2296</v>
      </c>
      <c r="G452" s="12" t="s">
        <v>55</v>
      </c>
      <c r="H452" s="12" t="str">
        <f aca="false">INDEX(Customers!$I$2:$I$901,MATCH(B452,Customers!$A$2:$A$901,0))</f>
        <v>Regular</v>
      </c>
      <c r="I452" s="12" t="str">
        <f aca="false">INDEX(Customers!$G$2:$G$901,MATCH(B452,Customers!$A$2:$A$901,0))</f>
        <v>West</v>
      </c>
      <c r="J452" s="12" t="str">
        <f aca="false">INDEX(Stores!$D$2:$D$18,MATCH(C452,Stores!$A$2:$A$18,0))</f>
        <v>Online</v>
      </c>
      <c r="K452" s="16" t="n">
        <f aca="false">SUMIF(OrderItems!$B$2:$B$6683,A452,OrderItems!$J$2:$J$6683)</f>
        <v>6778.05</v>
      </c>
      <c r="L452" s="16" t="n">
        <f aca="false">SUMIF(OrderItems!$B$2:$B$6683,A452,OrderItems!$K$2:$K$6683)</f>
        <v>4463.25</v>
      </c>
      <c r="M452" s="16" t="n">
        <f aca="false">K452-L452</f>
        <v>2314.8</v>
      </c>
      <c r="N452" s="12" t="n">
        <f aca="false">COUNTIF(OrderItems!$B$2:$B$6683,A452)</f>
        <v>4</v>
      </c>
    </row>
    <row r="453" customFormat="false" ht="15" hidden="false" customHeight="false" outlineLevel="0" collapsed="false">
      <c r="A453" s="12" t="n">
        <v>452</v>
      </c>
      <c r="B453" s="12" t="n">
        <v>127</v>
      </c>
      <c r="C453" s="12" t="n">
        <v>17</v>
      </c>
      <c r="D453" s="18" t="n">
        <v>45963</v>
      </c>
      <c r="E453" s="12" t="s">
        <v>44</v>
      </c>
      <c r="F453" s="12" t="s">
        <v>2292</v>
      </c>
      <c r="G453" s="12" t="s">
        <v>55</v>
      </c>
      <c r="H453" s="12" t="str">
        <f aca="false">INDEX(Customers!$I$2:$I$901,MATCH(B453,Customers!$A$2:$A$901,0))</f>
        <v>Regular</v>
      </c>
      <c r="I453" s="12" t="str">
        <f aca="false">INDEX(Customers!$G$2:$G$901,MATCH(B453,Customers!$A$2:$A$901,0))</f>
        <v>West</v>
      </c>
      <c r="J453" s="12" t="str">
        <f aca="false">INDEX(Stores!$D$2:$D$18,MATCH(C453,Stores!$A$2:$A$18,0))</f>
        <v>Online</v>
      </c>
      <c r="K453" s="16" t="n">
        <f aca="false">SUMIF(OrderItems!$B$2:$B$6683,A453,OrderItems!$J$2:$J$6683)</f>
        <v>10866</v>
      </c>
      <c r="L453" s="16" t="n">
        <f aca="false">SUMIF(OrderItems!$B$2:$B$6683,A453,OrderItems!$K$2:$K$6683)</f>
        <v>7268.68</v>
      </c>
      <c r="M453" s="16" t="n">
        <f aca="false">K453-L453</f>
        <v>3597.32</v>
      </c>
      <c r="N453" s="12" t="n">
        <f aca="false">COUNTIF(OrderItems!$B$2:$B$6683,A453)</f>
        <v>4</v>
      </c>
    </row>
    <row r="454" customFormat="false" ht="15" hidden="false" customHeight="false" outlineLevel="0" collapsed="false">
      <c r="A454" s="12" t="n">
        <v>453</v>
      </c>
      <c r="B454" s="12" t="n">
        <v>127</v>
      </c>
      <c r="C454" s="12" t="n">
        <v>5</v>
      </c>
      <c r="D454" s="18" t="n">
        <v>45995</v>
      </c>
      <c r="E454" s="12" t="s">
        <v>49</v>
      </c>
      <c r="F454" s="12" t="s">
        <v>2295</v>
      </c>
      <c r="G454" s="12" t="s">
        <v>57</v>
      </c>
      <c r="H454" s="12" t="str">
        <f aca="false">INDEX(Customers!$I$2:$I$901,MATCH(B454,Customers!$A$2:$A$901,0))</f>
        <v>Regular</v>
      </c>
      <c r="I454" s="12" t="str">
        <f aca="false">INDEX(Customers!$G$2:$G$901,MATCH(B454,Customers!$A$2:$A$901,0))</f>
        <v>West</v>
      </c>
      <c r="J454" s="12" t="str">
        <f aca="false">INDEX(Stores!$D$2:$D$18,MATCH(C454,Stores!$A$2:$A$18,0))</f>
        <v>South</v>
      </c>
      <c r="K454" s="16" t="n">
        <f aca="false">SUMIF(OrderItems!$B$2:$B$6683,A454,OrderItems!$J$2:$J$6683)</f>
        <v>1738</v>
      </c>
      <c r="L454" s="16" t="n">
        <f aca="false">SUMIF(OrderItems!$B$2:$B$6683,A454,OrderItems!$K$2:$K$6683)</f>
        <v>1164.14</v>
      </c>
      <c r="M454" s="16" t="n">
        <f aca="false">K454-L454</f>
        <v>573.86</v>
      </c>
      <c r="N454" s="12" t="n">
        <f aca="false">COUNTIF(OrderItems!$B$2:$B$6683,A454)</f>
        <v>2</v>
      </c>
    </row>
    <row r="455" customFormat="false" ht="15" hidden="false" customHeight="false" outlineLevel="0" collapsed="false">
      <c r="A455" s="12" t="n">
        <v>454</v>
      </c>
      <c r="B455" s="12" t="n">
        <v>128</v>
      </c>
      <c r="C455" s="12" t="n">
        <v>17</v>
      </c>
      <c r="D455" s="18" t="n">
        <v>45507</v>
      </c>
      <c r="E455" s="12" t="s">
        <v>44</v>
      </c>
      <c r="F455" s="12" t="s">
        <v>2295</v>
      </c>
      <c r="G455" s="12" t="s">
        <v>57</v>
      </c>
      <c r="H455" s="12" t="str">
        <f aca="false">INDEX(Customers!$I$2:$I$901,MATCH(B455,Customers!$A$2:$A$901,0))</f>
        <v>New</v>
      </c>
      <c r="I455" s="12" t="str">
        <f aca="false">INDEX(Customers!$G$2:$G$901,MATCH(B455,Customers!$A$2:$A$901,0))</f>
        <v>East</v>
      </c>
      <c r="J455" s="12" t="str">
        <f aca="false">INDEX(Stores!$D$2:$D$18,MATCH(C455,Stores!$A$2:$A$18,0))</f>
        <v>Online</v>
      </c>
      <c r="K455" s="16" t="n">
        <f aca="false">SUMIF(OrderItems!$B$2:$B$6683,A455,OrderItems!$J$2:$J$6683)</f>
        <v>2967</v>
      </c>
      <c r="L455" s="16" t="n">
        <f aca="false">SUMIF(OrderItems!$B$2:$B$6683,A455,OrderItems!$K$2:$K$6683)</f>
        <v>2171.43</v>
      </c>
      <c r="M455" s="16" t="n">
        <f aca="false">K455-L455</f>
        <v>795.57</v>
      </c>
      <c r="N455" s="12" t="n">
        <f aca="false">COUNTIF(OrderItems!$B$2:$B$6683,A455)</f>
        <v>1</v>
      </c>
    </row>
    <row r="456" customFormat="false" ht="15" hidden="false" customHeight="false" outlineLevel="0" collapsed="false">
      <c r="A456" s="12" t="n">
        <v>455</v>
      </c>
      <c r="B456" s="12" t="n">
        <v>128</v>
      </c>
      <c r="C456" s="12" t="n">
        <v>17</v>
      </c>
      <c r="D456" s="18" t="n">
        <v>45564</v>
      </c>
      <c r="E456" s="12" t="s">
        <v>44</v>
      </c>
      <c r="F456" s="12" t="s">
        <v>2293</v>
      </c>
      <c r="G456" s="12" t="s">
        <v>55</v>
      </c>
      <c r="H456" s="12" t="str">
        <f aca="false">INDEX(Customers!$I$2:$I$901,MATCH(B456,Customers!$A$2:$A$901,0))</f>
        <v>New</v>
      </c>
      <c r="I456" s="12" t="str">
        <f aca="false">INDEX(Customers!$G$2:$G$901,MATCH(B456,Customers!$A$2:$A$901,0))</f>
        <v>East</v>
      </c>
      <c r="J456" s="12" t="str">
        <f aca="false">INDEX(Stores!$D$2:$D$18,MATCH(C456,Stores!$A$2:$A$18,0))</f>
        <v>Online</v>
      </c>
      <c r="K456" s="16" t="n">
        <f aca="false">SUMIF(OrderItems!$B$2:$B$6683,A456,OrderItems!$J$2:$J$6683)</f>
        <v>2126</v>
      </c>
      <c r="L456" s="16" t="n">
        <f aca="false">SUMIF(OrderItems!$B$2:$B$6683,A456,OrderItems!$K$2:$K$6683)</f>
        <v>1281.89</v>
      </c>
      <c r="M456" s="16" t="n">
        <f aca="false">K456-L456</f>
        <v>844.11</v>
      </c>
      <c r="N456" s="12" t="n">
        <f aca="false">COUNTIF(OrderItems!$B$2:$B$6683,A456)</f>
        <v>3</v>
      </c>
    </row>
    <row r="457" customFormat="false" ht="15" hidden="false" customHeight="false" outlineLevel="0" collapsed="false">
      <c r="A457" s="12" t="n">
        <v>456</v>
      </c>
      <c r="B457" s="12" t="n">
        <v>128</v>
      </c>
      <c r="C457" s="12" t="n">
        <v>10</v>
      </c>
      <c r="D457" s="18" t="n">
        <v>45860</v>
      </c>
      <c r="E457" s="12" t="s">
        <v>49</v>
      </c>
      <c r="F457" s="12" t="s">
        <v>2292</v>
      </c>
      <c r="G457" s="12" t="s">
        <v>55</v>
      </c>
      <c r="H457" s="12" t="str">
        <f aca="false">INDEX(Customers!$I$2:$I$901,MATCH(B457,Customers!$A$2:$A$901,0))</f>
        <v>New</v>
      </c>
      <c r="I457" s="12" t="str">
        <f aca="false">INDEX(Customers!$G$2:$G$901,MATCH(B457,Customers!$A$2:$A$901,0))</f>
        <v>East</v>
      </c>
      <c r="J457" s="12" t="str">
        <f aca="false">INDEX(Stores!$D$2:$D$18,MATCH(C457,Stores!$A$2:$A$18,0))</f>
        <v>West</v>
      </c>
      <c r="K457" s="16" t="n">
        <f aca="false">SUMIF(OrderItems!$B$2:$B$6683,A457,OrderItems!$J$2:$J$6683)</f>
        <v>7957</v>
      </c>
      <c r="L457" s="16" t="n">
        <f aca="false">SUMIF(OrderItems!$B$2:$B$6683,A457,OrderItems!$K$2:$K$6683)</f>
        <v>4864.57</v>
      </c>
      <c r="M457" s="16" t="n">
        <f aca="false">K457-L457</f>
        <v>3092.43</v>
      </c>
      <c r="N457" s="12" t="n">
        <f aca="false">COUNTIF(OrderItems!$B$2:$B$6683,A457)</f>
        <v>3</v>
      </c>
    </row>
    <row r="458" customFormat="false" ht="15" hidden="false" customHeight="false" outlineLevel="0" collapsed="false">
      <c r="A458" s="12" t="n">
        <v>457</v>
      </c>
      <c r="B458" s="12" t="n">
        <v>129</v>
      </c>
      <c r="C458" s="12" t="n">
        <v>17</v>
      </c>
      <c r="D458" s="18" t="n">
        <v>45656</v>
      </c>
      <c r="E458" s="12" t="s">
        <v>44</v>
      </c>
      <c r="F458" s="12" t="s">
        <v>2292</v>
      </c>
      <c r="G458" s="12" t="s">
        <v>55</v>
      </c>
      <c r="H458" s="12" t="str">
        <f aca="false">INDEX(Customers!$I$2:$I$901,MATCH(B458,Customers!$A$2:$A$901,0))</f>
        <v>Regular</v>
      </c>
      <c r="I458" s="12" t="str">
        <f aca="false">INDEX(Customers!$G$2:$G$901,MATCH(B458,Customers!$A$2:$A$901,0))</f>
        <v>North</v>
      </c>
      <c r="J458" s="12" t="str">
        <f aca="false">INDEX(Stores!$D$2:$D$18,MATCH(C458,Stores!$A$2:$A$18,0))</f>
        <v>Online</v>
      </c>
      <c r="K458" s="16" t="n">
        <f aca="false">SUMIF(OrderItems!$B$2:$B$6683,A458,OrderItems!$J$2:$J$6683)</f>
        <v>8266</v>
      </c>
      <c r="L458" s="16" t="n">
        <f aca="false">SUMIF(OrderItems!$B$2:$B$6683,A458,OrderItems!$K$2:$K$6683)</f>
        <v>4966.91</v>
      </c>
      <c r="M458" s="16" t="n">
        <f aca="false">K458-L458</f>
        <v>3299.09</v>
      </c>
      <c r="N458" s="12" t="n">
        <f aca="false">COUNTIF(OrderItems!$B$2:$B$6683,A458)</f>
        <v>3</v>
      </c>
    </row>
    <row r="459" customFormat="false" ht="15" hidden="false" customHeight="false" outlineLevel="0" collapsed="false">
      <c r="A459" s="12" t="n">
        <v>458</v>
      </c>
      <c r="B459" s="12" t="n">
        <v>129</v>
      </c>
      <c r="C459" s="12" t="n">
        <v>3</v>
      </c>
      <c r="D459" s="18" t="n">
        <v>45808</v>
      </c>
      <c r="E459" s="12" t="s">
        <v>49</v>
      </c>
      <c r="F459" s="12" t="s">
        <v>2293</v>
      </c>
      <c r="G459" s="12" t="s">
        <v>55</v>
      </c>
      <c r="H459" s="12" t="str">
        <f aca="false">INDEX(Customers!$I$2:$I$901,MATCH(B459,Customers!$A$2:$A$901,0))</f>
        <v>Regular</v>
      </c>
      <c r="I459" s="12" t="str">
        <f aca="false">INDEX(Customers!$G$2:$G$901,MATCH(B459,Customers!$A$2:$A$901,0))</f>
        <v>North</v>
      </c>
      <c r="J459" s="12" t="str">
        <f aca="false">INDEX(Stores!$D$2:$D$18,MATCH(C459,Stores!$A$2:$A$18,0))</f>
        <v>North</v>
      </c>
      <c r="K459" s="16" t="n">
        <f aca="false">SUMIF(OrderItems!$B$2:$B$6683,A459,OrderItems!$J$2:$J$6683)</f>
        <v>3942.1</v>
      </c>
      <c r="L459" s="16" t="n">
        <f aca="false">SUMIF(OrderItems!$B$2:$B$6683,A459,OrderItems!$K$2:$K$6683)</f>
        <v>2703.01</v>
      </c>
      <c r="M459" s="16" t="n">
        <f aca="false">K459-L459</f>
        <v>1239.09</v>
      </c>
      <c r="N459" s="12" t="n">
        <f aca="false">COUNTIF(OrderItems!$B$2:$B$6683,A459)</f>
        <v>2</v>
      </c>
    </row>
    <row r="460" customFormat="false" ht="15" hidden="false" customHeight="false" outlineLevel="0" collapsed="false">
      <c r="A460" s="12" t="n">
        <v>459</v>
      </c>
      <c r="B460" s="12" t="n">
        <v>130</v>
      </c>
      <c r="C460" s="12" t="n">
        <v>14</v>
      </c>
      <c r="D460" s="18" t="n">
        <v>45757</v>
      </c>
      <c r="E460" s="12" t="s">
        <v>49</v>
      </c>
      <c r="F460" s="12" t="s">
        <v>2293</v>
      </c>
      <c r="G460" s="12" t="s">
        <v>55</v>
      </c>
      <c r="H460" s="12" t="str">
        <f aca="false">INDEX(Customers!$I$2:$I$901,MATCH(B460,Customers!$A$2:$A$901,0))</f>
        <v>New</v>
      </c>
      <c r="I460" s="12" t="str">
        <f aca="false">INDEX(Customers!$G$2:$G$901,MATCH(B460,Customers!$A$2:$A$901,0))</f>
        <v>West</v>
      </c>
      <c r="J460" s="12" t="str">
        <f aca="false">INDEX(Stores!$D$2:$D$18,MATCH(C460,Stores!$A$2:$A$18,0))</f>
        <v>East</v>
      </c>
      <c r="K460" s="16" t="n">
        <f aca="false">SUMIF(OrderItems!$B$2:$B$6683,A460,OrderItems!$J$2:$J$6683)</f>
        <v>2969</v>
      </c>
      <c r="L460" s="16" t="n">
        <f aca="false">SUMIF(OrderItems!$B$2:$B$6683,A460,OrderItems!$K$2:$K$6683)</f>
        <v>1776.68</v>
      </c>
      <c r="M460" s="16" t="n">
        <f aca="false">K460-L460</f>
        <v>1192.32</v>
      </c>
      <c r="N460" s="12" t="n">
        <f aca="false">COUNTIF(OrderItems!$B$2:$B$6683,A460)</f>
        <v>1</v>
      </c>
    </row>
    <row r="461" customFormat="false" ht="15" hidden="false" customHeight="false" outlineLevel="0" collapsed="false">
      <c r="A461" s="12" t="n">
        <v>460</v>
      </c>
      <c r="B461" s="12" t="n">
        <v>130</v>
      </c>
      <c r="C461" s="12" t="n">
        <v>17</v>
      </c>
      <c r="D461" s="18" t="n">
        <v>45869</v>
      </c>
      <c r="E461" s="12" t="s">
        <v>44</v>
      </c>
      <c r="F461" s="12" t="s">
        <v>2296</v>
      </c>
      <c r="G461" s="12" t="s">
        <v>55</v>
      </c>
      <c r="H461" s="12" t="str">
        <f aca="false">INDEX(Customers!$I$2:$I$901,MATCH(B461,Customers!$A$2:$A$901,0))</f>
        <v>New</v>
      </c>
      <c r="I461" s="12" t="str">
        <f aca="false">INDEX(Customers!$G$2:$G$901,MATCH(B461,Customers!$A$2:$A$901,0))</f>
        <v>West</v>
      </c>
      <c r="J461" s="12" t="str">
        <f aca="false">INDEX(Stores!$D$2:$D$18,MATCH(C461,Stores!$A$2:$A$18,0))</f>
        <v>Online</v>
      </c>
      <c r="K461" s="16" t="n">
        <f aca="false">SUMIF(OrderItems!$B$2:$B$6683,A461,OrderItems!$J$2:$J$6683)</f>
        <v>2807.1</v>
      </c>
      <c r="L461" s="16" t="n">
        <f aca="false">SUMIF(OrderItems!$B$2:$B$6683,A461,OrderItems!$K$2:$K$6683)</f>
        <v>1970.71</v>
      </c>
      <c r="M461" s="16" t="n">
        <f aca="false">K461-L461</f>
        <v>836.39</v>
      </c>
      <c r="N461" s="12" t="n">
        <f aca="false">COUNTIF(OrderItems!$B$2:$B$6683,A461)</f>
        <v>2</v>
      </c>
    </row>
    <row r="462" customFormat="false" ht="15" hidden="false" customHeight="false" outlineLevel="0" collapsed="false">
      <c r="A462" s="12" t="n">
        <v>461</v>
      </c>
      <c r="B462" s="12" t="n">
        <v>132</v>
      </c>
      <c r="C462" s="12" t="n">
        <v>17</v>
      </c>
      <c r="D462" s="18" t="n">
        <v>45982</v>
      </c>
      <c r="E462" s="12" t="s">
        <v>44</v>
      </c>
      <c r="F462" s="12" t="s">
        <v>2294</v>
      </c>
      <c r="G462" s="12" t="s">
        <v>55</v>
      </c>
      <c r="H462" s="12" t="str">
        <f aca="false">INDEX(Customers!$I$2:$I$901,MATCH(B462,Customers!$A$2:$A$901,0))</f>
        <v>Regular</v>
      </c>
      <c r="I462" s="12" t="str">
        <f aca="false">INDEX(Customers!$G$2:$G$901,MATCH(B462,Customers!$A$2:$A$901,0))</f>
        <v>East</v>
      </c>
      <c r="J462" s="12" t="str">
        <f aca="false">INDEX(Stores!$D$2:$D$18,MATCH(C462,Stores!$A$2:$A$18,0))</f>
        <v>Online</v>
      </c>
      <c r="K462" s="16" t="n">
        <f aca="false">SUMIF(OrderItems!$B$2:$B$6683,A462,OrderItems!$J$2:$J$6683)</f>
        <v>3038</v>
      </c>
      <c r="L462" s="16" t="n">
        <f aca="false">SUMIF(OrderItems!$B$2:$B$6683,A462,OrderItems!$K$2:$K$6683)</f>
        <v>1738.35</v>
      </c>
      <c r="M462" s="16" t="n">
        <f aca="false">K462-L462</f>
        <v>1299.65</v>
      </c>
      <c r="N462" s="12" t="n">
        <f aca="false">COUNTIF(OrderItems!$B$2:$B$6683,A462)</f>
        <v>2</v>
      </c>
    </row>
    <row r="463" customFormat="false" ht="15" hidden="false" customHeight="false" outlineLevel="0" collapsed="false">
      <c r="A463" s="12" t="n">
        <v>462</v>
      </c>
      <c r="B463" s="12" t="n">
        <v>132</v>
      </c>
      <c r="C463" s="12" t="n">
        <v>11</v>
      </c>
      <c r="D463" s="18" t="n">
        <v>46016</v>
      </c>
      <c r="E463" s="12" t="s">
        <v>49</v>
      </c>
      <c r="F463" s="12" t="s">
        <v>2292</v>
      </c>
      <c r="G463" s="12" t="s">
        <v>57</v>
      </c>
      <c r="H463" s="12" t="str">
        <f aca="false">INDEX(Customers!$I$2:$I$901,MATCH(B463,Customers!$A$2:$A$901,0))</f>
        <v>Regular</v>
      </c>
      <c r="I463" s="12" t="str">
        <f aca="false">INDEX(Customers!$G$2:$G$901,MATCH(B463,Customers!$A$2:$A$901,0))</f>
        <v>East</v>
      </c>
      <c r="J463" s="12" t="str">
        <f aca="false">INDEX(Stores!$D$2:$D$18,MATCH(C463,Stores!$A$2:$A$18,0))</f>
        <v>West</v>
      </c>
      <c r="K463" s="16" t="n">
        <f aca="false">SUMIF(OrderItems!$B$2:$B$6683,A463,OrderItems!$J$2:$J$6683)</f>
        <v>2840.2</v>
      </c>
      <c r="L463" s="16" t="n">
        <f aca="false">SUMIF(OrderItems!$B$2:$B$6683,A463,OrderItems!$K$2:$K$6683)</f>
        <v>2080.69</v>
      </c>
      <c r="M463" s="16" t="n">
        <f aca="false">K463-L463</f>
        <v>759.51</v>
      </c>
      <c r="N463" s="12" t="n">
        <f aca="false">COUNTIF(OrderItems!$B$2:$B$6683,A463)</f>
        <v>2</v>
      </c>
    </row>
    <row r="464" customFormat="false" ht="15" hidden="false" customHeight="false" outlineLevel="0" collapsed="false">
      <c r="A464" s="12" t="n">
        <v>463</v>
      </c>
      <c r="B464" s="12" t="n">
        <v>133</v>
      </c>
      <c r="C464" s="12" t="n">
        <v>17</v>
      </c>
      <c r="D464" s="18" t="n">
        <v>46011</v>
      </c>
      <c r="E464" s="12" t="s">
        <v>44</v>
      </c>
      <c r="F464" s="12" t="s">
        <v>2296</v>
      </c>
      <c r="G464" s="12" t="s">
        <v>57</v>
      </c>
      <c r="H464" s="12" t="str">
        <f aca="false">INDEX(Customers!$I$2:$I$901,MATCH(B464,Customers!$A$2:$A$901,0))</f>
        <v>New</v>
      </c>
      <c r="I464" s="12" t="str">
        <f aca="false">INDEX(Customers!$G$2:$G$901,MATCH(B464,Customers!$A$2:$A$901,0))</f>
        <v>East</v>
      </c>
      <c r="J464" s="12" t="str">
        <f aca="false">INDEX(Stores!$D$2:$D$18,MATCH(C464,Stores!$A$2:$A$18,0))</f>
        <v>Online</v>
      </c>
      <c r="K464" s="16" t="n">
        <f aca="false">SUMIF(OrderItems!$B$2:$B$6683,A464,OrderItems!$J$2:$J$6683)</f>
        <v>3381.1</v>
      </c>
      <c r="L464" s="16" t="n">
        <f aca="false">SUMIF(OrderItems!$B$2:$B$6683,A464,OrderItems!$K$2:$K$6683)</f>
        <v>2135.78</v>
      </c>
      <c r="M464" s="16" t="n">
        <f aca="false">K464-L464</f>
        <v>1245.32</v>
      </c>
      <c r="N464" s="12" t="n">
        <f aca="false">COUNTIF(OrderItems!$B$2:$B$6683,A464)</f>
        <v>2</v>
      </c>
    </row>
    <row r="465" customFormat="false" ht="15" hidden="false" customHeight="false" outlineLevel="0" collapsed="false">
      <c r="A465" s="12" t="n">
        <v>464</v>
      </c>
      <c r="B465" s="12" t="n">
        <v>134</v>
      </c>
      <c r="C465" s="12" t="n">
        <v>16</v>
      </c>
      <c r="D465" s="18" t="n">
        <v>45955</v>
      </c>
      <c r="E465" s="12" t="s">
        <v>49</v>
      </c>
      <c r="F465" s="12" t="s">
        <v>2294</v>
      </c>
      <c r="G465" s="12" t="s">
        <v>55</v>
      </c>
      <c r="H465" s="12" t="str">
        <f aca="false">INDEX(Customers!$I$2:$I$901,MATCH(B465,Customers!$A$2:$A$901,0))</f>
        <v>Premium</v>
      </c>
      <c r="I465" s="12" t="str">
        <f aca="false">INDEX(Customers!$G$2:$G$901,MATCH(B465,Customers!$A$2:$A$901,0))</f>
        <v>North</v>
      </c>
      <c r="J465" s="12" t="str">
        <f aca="false">INDEX(Stores!$D$2:$D$18,MATCH(C465,Stores!$A$2:$A$18,0))</f>
        <v>East</v>
      </c>
      <c r="K465" s="16" t="n">
        <f aca="false">SUMIF(OrderItems!$B$2:$B$6683,A465,OrderItems!$J$2:$J$6683)</f>
        <v>236.55</v>
      </c>
      <c r="L465" s="16" t="n">
        <f aca="false">SUMIF(OrderItems!$B$2:$B$6683,A465,OrderItems!$K$2:$K$6683)</f>
        <v>158.56</v>
      </c>
      <c r="M465" s="16" t="n">
        <f aca="false">K465-L465</f>
        <v>77.99</v>
      </c>
      <c r="N465" s="12" t="n">
        <f aca="false">COUNTIF(OrderItems!$B$2:$B$6683,A465)</f>
        <v>1</v>
      </c>
    </row>
    <row r="466" customFormat="false" ht="15" hidden="false" customHeight="false" outlineLevel="0" collapsed="false">
      <c r="A466" s="12" t="n">
        <v>465</v>
      </c>
      <c r="B466" s="12" t="n">
        <v>135</v>
      </c>
      <c r="C466" s="12" t="n">
        <v>17</v>
      </c>
      <c r="D466" s="18" t="n">
        <v>45305</v>
      </c>
      <c r="E466" s="12" t="s">
        <v>44</v>
      </c>
      <c r="F466" s="12" t="s">
        <v>2292</v>
      </c>
      <c r="G466" s="12" t="s">
        <v>55</v>
      </c>
      <c r="H466" s="12" t="str">
        <f aca="false">INDEX(Customers!$I$2:$I$901,MATCH(B466,Customers!$A$2:$A$901,0))</f>
        <v>Regular</v>
      </c>
      <c r="I466" s="12" t="str">
        <f aca="false">INDEX(Customers!$G$2:$G$901,MATCH(B466,Customers!$A$2:$A$901,0))</f>
        <v>North</v>
      </c>
      <c r="J466" s="12" t="str">
        <f aca="false">INDEX(Stores!$D$2:$D$18,MATCH(C466,Stores!$A$2:$A$18,0))</f>
        <v>Online</v>
      </c>
      <c r="K466" s="16" t="n">
        <f aca="false">SUMIF(OrderItems!$B$2:$B$6683,A466,OrderItems!$J$2:$J$6683)</f>
        <v>2569</v>
      </c>
      <c r="L466" s="16" t="n">
        <f aca="false">SUMIF(OrderItems!$B$2:$B$6683,A466,OrderItems!$K$2:$K$6683)</f>
        <v>1921.64</v>
      </c>
      <c r="M466" s="16" t="n">
        <f aca="false">K466-L466</f>
        <v>647.36</v>
      </c>
      <c r="N466" s="12" t="n">
        <f aca="false">COUNTIF(OrderItems!$B$2:$B$6683,A466)</f>
        <v>1</v>
      </c>
    </row>
    <row r="467" customFormat="false" ht="15" hidden="false" customHeight="false" outlineLevel="0" collapsed="false">
      <c r="A467" s="12" t="n">
        <v>466</v>
      </c>
      <c r="B467" s="12" t="n">
        <v>135</v>
      </c>
      <c r="C467" s="12" t="n">
        <v>17</v>
      </c>
      <c r="D467" s="18" t="n">
        <v>45329</v>
      </c>
      <c r="E467" s="12" t="s">
        <v>44</v>
      </c>
      <c r="F467" s="12" t="s">
        <v>2293</v>
      </c>
      <c r="G467" s="12" t="s">
        <v>56</v>
      </c>
      <c r="H467" s="12" t="str">
        <f aca="false">INDEX(Customers!$I$2:$I$901,MATCH(B467,Customers!$A$2:$A$901,0))</f>
        <v>Regular</v>
      </c>
      <c r="I467" s="12" t="str">
        <f aca="false">INDEX(Customers!$G$2:$G$901,MATCH(B467,Customers!$A$2:$A$901,0))</f>
        <v>North</v>
      </c>
      <c r="J467" s="12" t="str">
        <f aca="false">INDEX(Stores!$D$2:$D$18,MATCH(C467,Stores!$A$2:$A$18,0))</f>
        <v>Online</v>
      </c>
      <c r="K467" s="16" t="n">
        <f aca="false">SUMIF(OrderItems!$B$2:$B$6683,A467,OrderItems!$J$2:$J$6683)</f>
        <v>5648.15</v>
      </c>
      <c r="L467" s="16" t="n">
        <f aca="false">SUMIF(OrderItems!$B$2:$B$6683,A467,OrderItems!$K$2:$K$6683)</f>
        <v>3403.37</v>
      </c>
      <c r="M467" s="16" t="n">
        <f aca="false">K467-L467</f>
        <v>2244.78</v>
      </c>
      <c r="N467" s="12" t="n">
        <f aca="false">COUNTIF(OrderItems!$B$2:$B$6683,A467)</f>
        <v>2</v>
      </c>
    </row>
    <row r="468" customFormat="false" ht="15" hidden="false" customHeight="false" outlineLevel="0" collapsed="false">
      <c r="A468" s="12" t="n">
        <v>467</v>
      </c>
      <c r="B468" s="12" t="n">
        <v>135</v>
      </c>
      <c r="C468" s="12" t="n">
        <v>17</v>
      </c>
      <c r="D468" s="18" t="n">
        <v>45339</v>
      </c>
      <c r="E468" s="12" t="s">
        <v>44</v>
      </c>
      <c r="F468" s="12" t="s">
        <v>2295</v>
      </c>
      <c r="G468" s="12" t="s">
        <v>55</v>
      </c>
      <c r="H468" s="12" t="str">
        <f aca="false">INDEX(Customers!$I$2:$I$901,MATCH(B468,Customers!$A$2:$A$901,0))</f>
        <v>Regular</v>
      </c>
      <c r="I468" s="12" t="str">
        <f aca="false">INDEX(Customers!$G$2:$G$901,MATCH(B468,Customers!$A$2:$A$901,0))</f>
        <v>North</v>
      </c>
      <c r="J468" s="12" t="str">
        <f aca="false">INDEX(Stores!$D$2:$D$18,MATCH(C468,Stores!$A$2:$A$18,0))</f>
        <v>Online</v>
      </c>
      <c r="K468" s="16" t="n">
        <f aca="false">SUMIF(OrderItems!$B$2:$B$6683,A468,OrderItems!$J$2:$J$6683)</f>
        <v>3319</v>
      </c>
      <c r="L468" s="16" t="n">
        <f aca="false">SUMIF(OrderItems!$B$2:$B$6683,A468,OrderItems!$K$2:$K$6683)</f>
        <v>2403.93</v>
      </c>
      <c r="M468" s="16" t="n">
        <f aca="false">K468-L468</f>
        <v>915.07</v>
      </c>
      <c r="N468" s="12" t="n">
        <f aca="false">COUNTIF(OrderItems!$B$2:$B$6683,A468)</f>
        <v>1</v>
      </c>
    </row>
    <row r="469" customFormat="false" ht="15" hidden="false" customHeight="false" outlineLevel="0" collapsed="false">
      <c r="A469" s="12" t="n">
        <v>468</v>
      </c>
      <c r="B469" s="12" t="n">
        <v>135</v>
      </c>
      <c r="C469" s="12" t="n">
        <v>17</v>
      </c>
      <c r="D469" s="18" t="n">
        <v>45347</v>
      </c>
      <c r="E469" s="12" t="s">
        <v>44</v>
      </c>
      <c r="F469" s="12" t="s">
        <v>2294</v>
      </c>
      <c r="G469" s="12" t="s">
        <v>55</v>
      </c>
      <c r="H469" s="12" t="str">
        <f aca="false">INDEX(Customers!$I$2:$I$901,MATCH(B469,Customers!$A$2:$A$901,0))</f>
        <v>Regular</v>
      </c>
      <c r="I469" s="12" t="str">
        <f aca="false">INDEX(Customers!$G$2:$G$901,MATCH(B469,Customers!$A$2:$A$901,0))</f>
        <v>North</v>
      </c>
      <c r="J469" s="12" t="str">
        <f aca="false">INDEX(Stores!$D$2:$D$18,MATCH(C469,Stores!$A$2:$A$18,0))</f>
        <v>Online</v>
      </c>
      <c r="K469" s="16" t="n">
        <f aca="false">SUMIF(OrderItems!$B$2:$B$6683,A469,OrderItems!$J$2:$J$6683)</f>
        <v>699</v>
      </c>
      <c r="L469" s="16" t="n">
        <f aca="false">SUMIF(OrderItems!$B$2:$B$6683,A469,OrderItems!$K$2:$K$6683)</f>
        <v>452.88</v>
      </c>
      <c r="M469" s="16" t="n">
        <f aca="false">K469-L469</f>
        <v>246.12</v>
      </c>
      <c r="N469" s="12" t="n">
        <f aca="false">COUNTIF(OrderItems!$B$2:$B$6683,A469)</f>
        <v>1</v>
      </c>
    </row>
    <row r="470" customFormat="false" ht="15" hidden="false" customHeight="false" outlineLevel="0" collapsed="false">
      <c r="A470" s="12" t="n">
        <v>469</v>
      </c>
      <c r="B470" s="12" t="n">
        <v>135</v>
      </c>
      <c r="C470" s="12" t="n">
        <v>17</v>
      </c>
      <c r="D470" s="18" t="n">
        <v>45458</v>
      </c>
      <c r="E470" s="12" t="s">
        <v>44</v>
      </c>
      <c r="F470" s="12" t="s">
        <v>2293</v>
      </c>
      <c r="G470" s="12" t="s">
        <v>56</v>
      </c>
      <c r="H470" s="12" t="str">
        <f aca="false">INDEX(Customers!$I$2:$I$901,MATCH(B470,Customers!$A$2:$A$901,0))</f>
        <v>Regular</v>
      </c>
      <c r="I470" s="12" t="str">
        <f aca="false">INDEX(Customers!$G$2:$G$901,MATCH(B470,Customers!$A$2:$A$901,0))</f>
        <v>North</v>
      </c>
      <c r="J470" s="12" t="str">
        <f aca="false">INDEX(Stores!$D$2:$D$18,MATCH(C470,Stores!$A$2:$A$18,0))</f>
        <v>Online</v>
      </c>
      <c r="K470" s="16" t="n">
        <f aca="false">SUMIF(OrderItems!$B$2:$B$6683,A470,OrderItems!$J$2:$J$6683)</f>
        <v>1709</v>
      </c>
      <c r="L470" s="16" t="n">
        <f aca="false">SUMIF(OrderItems!$B$2:$B$6683,A470,OrderItems!$K$2:$K$6683)</f>
        <v>1180.24</v>
      </c>
      <c r="M470" s="16" t="n">
        <f aca="false">K470-L470</f>
        <v>528.76</v>
      </c>
      <c r="N470" s="12" t="n">
        <f aca="false">COUNTIF(OrderItems!$B$2:$B$6683,A470)</f>
        <v>1</v>
      </c>
    </row>
    <row r="471" customFormat="false" ht="15" hidden="false" customHeight="false" outlineLevel="0" collapsed="false">
      <c r="A471" s="12" t="n">
        <v>470</v>
      </c>
      <c r="B471" s="12" t="n">
        <v>135</v>
      </c>
      <c r="C471" s="12" t="n">
        <v>17</v>
      </c>
      <c r="D471" s="18" t="n">
        <v>45468</v>
      </c>
      <c r="E471" s="12" t="s">
        <v>44</v>
      </c>
      <c r="F471" s="12" t="s">
        <v>2296</v>
      </c>
      <c r="G471" s="12" t="s">
        <v>55</v>
      </c>
      <c r="H471" s="12" t="str">
        <f aca="false">INDEX(Customers!$I$2:$I$901,MATCH(B471,Customers!$A$2:$A$901,0))</f>
        <v>Regular</v>
      </c>
      <c r="I471" s="12" t="str">
        <f aca="false">INDEX(Customers!$G$2:$G$901,MATCH(B471,Customers!$A$2:$A$901,0))</f>
        <v>North</v>
      </c>
      <c r="J471" s="12" t="str">
        <f aca="false">INDEX(Stores!$D$2:$D$18,MATCH(C471,Stores!$A$2:$A$18,0))</f>
        <v>Online</v>
      </c>
      <c r="K471" s="16" t="n">
        <f aca="false">SUMIF(OrderItems!$B$2:$B$6683,A471,OrderItems!$J$2:$J$6683)</f>
        <v>2098</v>
      </c>
      <c r="L471" s="16" t="n">
        <f aca="false">SUMIF(OrderItems!$B$2:$B$6683,A471,OrderItems!$K$2:$K$6683)</f>
        <v>1278.15</v>
      </c>
      <c r="M471" s="16" t="n">
        <f aca="false">K471-L471</f>
        <v>819.85</v>
      </c>
      <c r="N471" s="12" t="n">
        <f aca="false">COUNTIF(OrderItems!$B$2:$B$6683,A471)</f>
        <v>2</v>
      </c>
    </row>
    <row r="472" customFormat="false" ht="15" hidden="false" customHeight="false" outlineLevel="0" collapsed="false">
      <c r="A472" s="12" t="n">
        <v>471</v>
      </c>
      <c r="B472" s="12" t="n">
        <v>135</v>
      </c>
      <c r="C472" s="12" t="n">
        <v>17</v>
      </c>
      <c r="D472" s="18" t="n">
        <v>45827</v>
      </c>
      <c r="E472" s="12" t="s">
        <v>44</v>
      </c>
      <c r="F472" s="12" t="s">
        <v>2293</v>
      </c>
      <c r="G472" s="12" t="s">
        <v>55</v>
      </c>
      <c r="H472" s="12" t="str">
        <f aca="false">INDEX(Customers!$I$2:$I$901,MATCH(B472,Customers!$A$2:$A$901,0))</f>
        <v>Regular</v>
      </c>
      <c r="I472" s="12" t="str">
        <f aca="false">INDEX(Customers!$G$2:$G$901,MATCH(B472,Customers!$A$2:$A$901,0))</f>
        <v>North</v>
      </c>
      <c r="J472" s="12" t="str">
        <f aca="false">INDEX(Stores!$D$2:$D$18,MATCH(C472,Stores!$A$2:$A$18,0))</f>
        <v>Online</v>
      </c>
      <c r="K472" s="16" t="n">
        <f aca="false">SUMIF(OrderItems!$B$2:$B$6683,A472,OrderItems!$J$2:$J$6683)</f>
        <v>1689</v>
      </c>
      <c r="L472" s="16" t="n">
        <f aca="false">SUMIF(OrderItems!$B$2:$B$6683,A472,OrderItems!$K$2:$K$6683)</f>
        <v>1225.32</v>
      </c>
      <c r="M472" s="16" t="n">
        <f aca="false">K472-L472</f>
        <v>463.68</v>
      </c>
      <c r="N472" s="12" t="n">
        <f aca="false">COUNTIF(OrderItems!$B$2:$B$6683,A472)</f>
        <v>1</v>
      </c>
    </row>
    <row r="473" customFormat="false" ht="15" hidden="false" customHeight="false" outlineLevel="0" collapsed="false">
      <c r="A473" s="12" t="n">
        <v>472</v>
      </c>
      <c r="B473" s="12" t="n">
        <v>135</v>
      </c>
      <c r="C473" s="12" t="n">
        <v>17</v>
      </c>
      <c r="D473" s="18" t="n">
        <v>45907</v>
      </c>
      <c r="E473" s="12" t="s">
        <v>44</v>
      </c>
      <c r="F473" s="12" t="s">
        <v>2292</v>
      </c>
      <c r="G473" s="12" t="s">
        <v>56</v>
      </c>
      <c r="H473" s="12" t="str">
        <f aca="false">INDEX(Customers!$I$2:$I$901,MATCH(B473,Customers!$A$2:$A$901,0))</f>
        <v>Regular</v>
      </c>
      <c r="I473" s="12" t="str">
        <f aca="false">INDEX(Customers!$G$2:$G$901,MATCH(B473,Customers!$A$2:$A$901,0))</f>
        <v>North</v>
      </c>
      <c r="J473" s="12" t="str">
        <f aca="false">INDEX(Stores!$D$2:$D$18,MATCH(C473,Stores!$A$2:$A$18,0))</f>
        <v>Online</v>
      </c>
      <c r="K473" s="16" t="n">
        <f aca="false">SUMIF(OrderItems!$B$2:$B$6683,A473,OrderItems!$J$2:$J$6683)</f>
        <v>5741.1</v>
      </c>
      <c r="L473" s="16" t="n">
        <f aca="false">SUMIF(OrderItems!$B$2:$B$6683,A473,OrderItems!$K$2:$K$6683)</f>
        <v>3673.8</v>
      </c>
      <c r="M473" s="16" t="n">
        <f aca="false">K473-L473</f>
        <v>2067.3</v>
      </c>
      <c r="N473" s="12" t="n">
        <f aca="false">COUNTIF(OrderItems!$B$2:$B$6683,A473)</f>
        <v>3</v>
      </c>
    </row>
    <row r="474" customFormat="false" ht="15" hidden="false" customHeight="false" outlineLevel="0" collapsed="false">
      <c r="A474" s="12" t="n">
        <v>473</v>
      </c>
      <c r="B474" s="12" t="n">
        <v>135</v>
      </c>
      <c r="C474" s="12" t="n">
        <v>17</v>
      </c>
      <c r="D474" s="18" t="n">
        <v>45968</v>
      </c>
      <c r="E474" s="12" t="s">
        <v>44</v>
      </c>
      <c r="F474" s="12" t="s">
        <v>2293</v>
      </c>
      <c r="G474" s="12" t="s">
        <v>55</v>
      </c>
      <c r="H474" s="12" t="str">
        <f aca="false">INDEX(Customers!$I$2:$I$901,MATCH(B474,Customers!$A$2:$A$901,0))</f>
        <v>Regular</v>
      </c>
      <c r="I474" s="12" t="str">
        <f aca="false">INDEX(Customers!$G$2:$G$901,MATCH(B474,Customers!$A$2:$A$901,0))</f>
        <v>North</v>
      </c>
      <c r="J474" s="12" t="str">
        <f aca="false">INDEX(Stores!$D$2:$D$18,MATCH(C474,Stores!$A$2:$A$18,0))</f>
        <v>Online</v>
      </c>
      <c r="K474" s="16" t="n">
        <f aca="false">SUMIF(OrderItems!$B$2:$B$6683,A474,OrderItems!$J$2:$J$6683)</f>
        <v>11596</v>
      </c>
      <c r="L474" s="16" t="n">
        <f aca="false">SUMIF(OrderItems!$B$2:$B$6683,A474,OrderItems!$K$2:$K$6683)</f>
        <v>7478.71</v>
      </c>
      <c r="M474" s="16" t="n">
        <f aca="false">K474-L474</f>
        <v>4117.29</v>
      </c>
      <c r="N474" s="12" t="n">
        <f aca="false">COUNTIF(OrderItems!$B$2:$B$6683,A474)</f>
        <v>3</v>
      </c>
    </row>
    <row r="475" customFormat="false" ht="15" hidden="false" customHeight="false" outlineLevel="0" collapsed="false">
      <c r="A475" s="12" t="n">
        <v>474</v>
      </c>
      <c r="B475" s="12" t="n">
        <v>136</v>
      </c>
      <c r="C475" s="12" t="n">
        <v>17</v>
      </c>
      <c r="D475" s="18" t="n">
        <v>45889</v>
      </c>
      <c r="E475" s="12" t="s">
        <v>44</v>
      </c>
      <c r="F475" s="12" t="s">
        <v>2292</v>
      </c>
      <c r="G475" s="12" t="s">
        <v>55</v>
      </c>
      <c r="H475" s="12" t="str">
        <f aca="false">INDEX(Customers!$I$2:$I$901,MATCH(B475,Customers!$A$2:$A$901,0))</f>
        <v>Regular</v>
      </c>
      <c r="I475" s="12" t="str">
        <f aca="false">INDEX(Customers!$G$2:$G$901,MATCH(B475,Customers!$A$2:$A$901,0))</f>
        <v>East</v>
      </c>
      <c r="J475" s="12" t="str">
        <f aca="false">INDEX(Stores!$D$2:$D$18,MATCH(C475,Stores!$A$2:$A$18,0))</f>
        <v>Online</v>
      </c>
      <c r="K475" s="16" t="n">
        <f aca="false">SUMIF(OrderItems!$B$2:$B$6683,A475,OrderItems!$J$2:$J$6683)</f>
        <v>2987</v>
      </c>
      <c r="L475" s="16" t="n">
        <f aca="false">SUMIF(OrderItems!$B$2:$B$6683,A475,OrderItems!$K$2:$K$6683)</f>
        <v>1873.16</v>
      </c>
      <c r="M475" s="16" t="n">
        <f aca="false">K475-L475</f>
        <v>1113.84</v>
      </c>
      <c r="N475" s="12" t="n">
        <f aca="false">COUNTIF(OrderItems!$B$2:$B$6683,A475)</f>
        <v>3</v>
      </c>
    </row>
    <row r="476" customFormat="false" ht="15" hidden="false" customHeight="false" outlineLevel="0" collapsed="false">
      <c r="A476" s="12" t="n">
        <v>475</v>
      </c>
      <c r="B476" s="12" t="n">
        <v>136</v>
      </c>
      <c r="C476" s="12" t="n">
        <v>17</v>
      </c>
      <c r="D476" s="18" t="n">
        <v>45939</v>
      </c>
      <c r="E476" s="12" t="s">
        <v>44</v>
      </c>
      <c r="F476" s="12" t="s">
        <v>2293</v>
      </c>
      <c r="G476" s="12" t="s">
        <v>55</v>
      </c>
      <c r="H476" s="12" t="str">
        <f aca="false">INDEX(Customers!$I$2:$I$901,MATCH(B476,Customers!$A$2:$A$901,0))</f>
        <v>Regular</v>
      </c>
      <c r="I476" s="12" t="str">
        <f aca="false">INDEX(Customers!$G$2:$G$901,MATCH(B476,Customers!$A$2:$A$901,0))</f>
        <v>East</v>
      </c>
      <c r="J476" s="12" t="str">
        <f aca="false">INDEX(Stores!$D$2:$D$18,MATCH(C476,Stores!$A$2:$A$18,0))</f>
        <v>Online</v>
      </c>
      <c r="K476" s="16" t="n">
        <f aca="false">SUMIF(OrderItems!$B$2:$B$6683,A476,OrderItems!$J$2:$J$6683)</f>
        <v>5616</v>
      </c>
      <c r="L476" s="16" t="n">
        <f aca="false">SUMIF(OrderItems!$B$2:$B$6683,A476,OrderItems!$K$2:$K$6683)</f>
        <v>3410.05</v>
      </c>
      <c r="M476" s="16" t="n">
        <f aca="false">K476-L476</f>
        <v>2205.95</v>
      </c>
      <c r="N476" s="12" t="n">
        <f aca="false">COUNTIF(OrderItems!$B$2:$B$6683,A476)</f>
        <v>2</v>
      </c>
    </row>
    <row r="477" customFormat="false" ht="15" hidden="false" customHeight="false" outlineLevel="0" collapsed="false">
      <c r="A477" s="12" t="n">
        <v>476</v>
      </c>
      <c r="B477" s="12" t="n">
        <v>137</v>
      </c>
      <c r="C477" s="12" t="n">
        <v>17</v>
      </c>
      <c r="D477" s="18" t="n">
        <v>45543</v>
      </c>
      <c r="E477" s="12" t="s">
        <v>44</v>
      </c>
      <c r="F477" s="12" t="s">
        <v>2293</v>
      </c>
      <c r="G477" s="12" t="s">
        <v>55</v>
      </c>
      <c r="H477" s="12" t="str">
        <f aca="false">INDEX(Customers!$I$2:$I$901,MATCH(B477,Customers!$A$2:$A$901,0))</f>
        <v>Regular</v>
      </c>
      <c r="I477" s="12" t="str">
        <f aca="false">INDEX(Customers!$G$2:$G$901,MATCH(B477,Customers!$A$2:$A$901,0))</f>
        <v>West</v>
      </c>
      <c r="J477" s="12" t="str">
        <f aca="false">INDEX(Stores!$D$2:$D$18,MATCH(C477,Stores!$A$2:$A$18,0))</f>
        <v>Online</v>
      </c>
      <c r="K477" s="16" t="n">
        <f aca="false">SUMIF(OrderItems!$B$2:$B$6683,A477,OrderItems!$J$2:$J$6683)</f>
        <v>4101.15</v>
      </c>
      <c r="L477" s="16" t="n">
        <f aca="false">SUMIF(OrderItems!$B$2:$B$6683,A477,OrderItems!$K$2:$K$6683)</f>
        <v>2566.11</v>
      </c>
      <c r="M477" s="16" t="n">
        <f aca="false">K477-L477</f>
        <v>1535.04</v>
      </c>
      <c r="N477" s="12" t="n">
        <f aca="false">COUNTIF(OrderItems!$B$2:$B$6683,A477)</f>
        <v>1</v>
      </c>
    </row>
    <row r="478" customFormat="false" ht="15" hidden="false" customHeight="false" outlineLevel="0" collapsed="false">
      <c r="A478" s="12" t="n">
        <v>477</v>
      </c>
      <c r="B478" s="12" t="n">
        <v>137</v>
      </c>
      <c r="C478" s="12" t="n">
        <v>17</v>
      </c>
      <c r="D478" s="18" t="n">
        <v>45655</v>
      </c>
      <c r="E478" s="12" t="s">
        <v>44</v>
      </c>
      <c r="F478" s="12" t="s">
        <v>2293</v>
      </c>
      <c r="G478" s="12" t="s">
        <v>55</v>
      </c>
      <c r="H478" s="12" t="str">
        <f aca="false">INDEX(Customers!$I$2:$I$901,MATCH(B478,Customers!$A$2:$A$901,0))</f>
        <v>Regular</v>
      </c>
      <c r="I478" s="12" t="str">
        <f aca="false">INDEX(Customers!$G$2:$G$901,MATCH(B478,Customers!$A$2:$A$901,0))</f>
        <v>West</v>
      </c>
      <c r="J478" s="12" t="str">
        <f aca="false">INDEX(Stores!$D$2:$D$18,MATCH(C478,Stores!$A$2:$A$18,0))</f>
        <v>Online</v>
      </c>
      <c r="K478" s="16" t="n">
        <f aca="false">SUMIF(OrderItems!$B$2:$B$6683,A478,OrderItems!$J$2:$J$6683)</f>
        <v>1954.15</v>
      </c>
      <c r="L478" s="16" t="n">
        <f aca="false">SUMIF(OrderItems!$B$2:$B$6683,A478,OrderItems!$K$2:$K$6683)</f>
        <v>1611.85</v>
      </c>
      <c r="M478" s="16" t="n">
        <f aca="false">K478-L478</f>
        <v>342.3</v>
      </c>
      <c r="N478" s="12" t="n">
        <f aca="false">COUNTIF(OrderItems!$B$2:$B$6683,A478)</f>
        <v>1</v>
      </c>
    </row>
    <row r="479" customFormat="false" ht="15" hidden="false" customHeight="false" outlineLevel="0" collapsed="false">
      <c r="A479" s="12" t="n">
        <v>478</v>
      </c>
      <c r="B479" s="12" t="n">
        <v>138</v>
      </c>
      <c r="C479" s="12" t="n">
        <v>17</v>
      </c>
      <c r="D479" s="18" t="n">
        <v>45569</v>
      </c>
      <c r="E479" s="12" t="s">
        <v>44</v>
      </c>
      <c r="F479" s="12" t="s">
        <v>2294</v>
      </c>
      <c r="G479" s="12" t="s">
        <v>55</v>
      </c>
      <c r="H479" s="12" t="str">
        <f aca="false">INDEX(Customers!$I$2:$I$901,MATCH(B479,Customers!$A$2:$A$901,0))</f>
        <v>Regular</v>
      </c>
      <c r="I479" s="12" t="str">
        <f aca="false">INDEX(Customers!$G$2:$G$901,MATCH(B479,Customers!$A$2:$A$901,0))</f>
        <v>East</v>
      </c>
      <c r="J479" s="12" t="str">
        <f aca="false">INDEX(Stores!$D$2:$D$18,MATCH(C479,Stores!$A$2:$A$18,0))</f>
        <v>Online</v>
      </c>
      <c r="K479" s="16" t="n">
        <f aca="false">SUMIF(OrderItems!$B$2:$B$6683,A479,OrderItems!$J$2:$J$6683)</f>
        <v>8052.2</v>
      </c>
      <c r="L479" s="16" t="n">
        <f aca="false">SUMIF(OrderItems!$B$2:$B$6683,A479,OrderItems!$K$2:$K$6683)</f>
        <v>5071.28</v>
      </c>
      <c r="M479" s="16" t="n">
        <f aca="false">K479-L479</f>
        <v>2980.92</v>
      </c>
      <c r="N479" s="12" t="n">
        <f aca="false">COUNTIF(OrderItems!$B$2:$B$6683,A479)</f>
        <v>2</v>
      </c>
    </row>
    <row r="480" customFormat="false" ht="15" hidden="false" customHeight="false" outlineLevel="0" collapsed="false">
      <c r="A480" s="12" t="n">
        <v>479</v>
      </c>
      <c r="B480" s="12" t="n">
        <v>138</v>
      </c>
      <c r="C480" s="12" t="n">
        <v>17</v>
      </c>
      <c r="D480" s="18" t="n">
        <v>45884</v>
      </c>
      <c r="E480" s="12" t="s">
        <v>44</v>
      </c>
      <c r="F480" s="12" t="s">
        <v>2295</v>
      </c>
      <c r="G480" s="12" t="s">
        <v>55</v>
      </c>
      <c r="H480" s="12" t="str">
        <f aca="false">INDEX(Customers!$I$2:$I$901,MATCH(B480,Customers!$A$2:$A$901,0))</f>
        <v>Regular</v>
      </c>
      <c r="I480" s="12" t="str">
        <f aca="false">INDEX(Customers!$G$2:$G$901,MATCH(B480,Customers!$A$2:$A$901,0))</f>
        <v>East</v>
      </c>
      <c r="J480" s="12" t="str">
        <f aca="false">INDEX(Stores!$D$2:$D$18,MATCH(C480,Stores!$A$2:$A$18,0))</f>
        <v>Online</v>
      </c>
      <c r="K480" s="16" t="n">
        <f aca="false">SUMIF(OrderItems!$B$2:$B$6683,A480,OrderItems!$J$2:$J$6683)</f>
        <v>11057.55</v>
      </c>
      <c r="L480" s="16" t="n">
        <f aca="false">SUMIF(OrderItems!$B$2:$B$6683,A480,OrderItems!$K$2:$K$6683)</f>
        <v>7032.01</v>
      </c>
      <c r="M480" s="16" t="n">
        <f aca="false">K480-L480</f>
        <v>4025.54</v>
      </c>
      <c r="N480" s="12" t="n">
        <f aca="false">COUNTIF(OrderItems!$B$2:$B$6683,A480)</f>
        <v>4</v>
      </c>
    </row>
    <row r="481" customFormat="false" ht="15" hidden="false" customHeight="false" outlineLevel="0" collapsed="false">
      <c r="A481" s="12" t="n">
        <v>480</v>
      </c>
      <c r="B481" s="12" t="n">
        <v>138</v>
      </c>
      <c r="C481" s="12" t="n">
        <v>12</v>
      </c>
      <c r="D481" s="18" t="n">
        <v>46002</v>
      </c>
      <c r="E481" s="12" t="s">
        <v>49</v>
      </c>
      <c r="F481" s="12" t="s">
        <v>2294</v>
      </c>
      <c r="G481" s="12" t="s">
        <v>57</v>
      </c>
      <c r="H481" s="12" t="str">
        <f aca="false">INDEX(Customers!$I$2:$I$901,MATCH(B481,Customers!$A$2:$A$901,0))</f>
        <v>Regular</v>
      </c>
      <c r="I481" s="12" t="str">
        <f aca="false">INDEX(Customers!$G$2:$G$901,MATCH(B481,Customers!$A$2:$A$901,0))</f>
        <v>East</v>
      </c>
      <c r="J481" s="12" t="str">
        <f aca="false">INDEX(Stores!$D$2:$D$18,MATCH(C481,Stores!$A$2:$A$18,0))</f>
        <v>West</v>
      </c>
      <c r="K481" s="16" t="n">
        <f aca="false">SUMIF(OrderItems!$B$2:$B$6683,A481,OrderItems!$J$2:$J$6683)</f>
        <v>3969</v>
      </c>
      <c r="L481" s="16" t="n">
        <f aca="false">SUMIF(OrderItems!$B$2:$B$6683,A481,OrderItems!$K$2:$K$6683)</f>
        <v>2318.31</v>
      </c>
      <c r="M481" s="16" t="n">
        <f aca="false">K481-L481</f>
        <v>1650.69</v>
      </c>
      <c r="N481" s="12" t="n">
        <f aca="false">COUNTIF(OrderItems!$B$2:$B$6683,A481)</f>
        <v>1</v>
      </c>
    </row>
    <row r="482" customFormat="false" ht="15" hidden="false" customHeight="false" outlineLevel="0" collapsed="false">
      <c r="A482" s="12" t="n">
        <v>481</v>
      </c>
      <c r="B482" s="12" t="n">
        <v>139</v>
      </c>
      <c r="C482" s="12" t="n">
        <v>17</v>
      </c>
      <c r="D482" s="18" t="n">
        <v>45561</v>
      </c>
      <c r="E482" s="12" t="s">
        <v>44</v>
      </c>
      <c r="F482" s="12" t="s">
        <v>2294</v>
      </c>
      <c r="G482" s="12" t="s">
        <v>56</v>
      </c>
      <c r="H482" s="12" t="str">
        <f aca="false">INDEX(Customers!$I$2:$I$901,MATCH(B482,Customers!$A$2:$A$901,0))</f>
        <v>Premium</v>
      </c>
      <c r="I482" s="12" t="str">
        <f aca="false">INDEX(Customers!$G$2:$G$901,MATCH(B482,Customers!$A$2:$A$901,0))</f>
        <v>North</v>
      </c>
      <c r="J482" s="12" t="str">
        <f aca="false">INDEX(Stores!$D$2:$D$18,MATCH(C482,Stores!$A$2:$A$18,0))</f>
        <v>Online</v>
      </c>
      <c r="K482" s="16" t="n">
        <f aca="false">SUMIF(OrderItems!$B$2:$B$6683,A482,OrderItems!$J$2:$J$6683)</f>
        <v>9954.1</v>
      </c>
      <c r="L482" s="16" t="n">
        <f aca="false">SUMIF(OrderItems!$B$2:$B$6683,A482,OrderItems!$K$2:$K$6683)</f>
        <v>6348.52</v>
      </c>
      <c r="M482" s="16" t="n">
        <f aca="false">K482-L482</f>
        <v>3605.58</v>
      </c>
      <c r="N482" s="12" t="n">
        <f aca="false">COUNTIF(OrderItems!$B$2:$B$6683,A482)</f>
        <v>4</v>
      </c>
    </row>
    <row r="483" customFormat="false" ht="15" hidden="false" customHeight="false" outlineLevel="0" collapsed="false">
      <c r="A483" s="12" t="n">
        <v>482</v>
      </c>
      <c r="B483" s="12" t="n">
        <v>139</v>
      </c>
      <c r="C483" s="12" t="n">
        <v>11</v>
      </c>
      <c r="D483" s="18" t="n">
        <v>45694</v>
      </c>
      <c r="E483" s="12" t="s">
        <v>49</v>
      </c>
      <c r="F483" s="12" t="s">
        <v>2294</v>
      </c>
      <c r="G483" s="12" t="s">
        <v>55</v>
      </c>
      <c r="H483" s="12" t="str">
        <f aca="false">INDEX(Customers!$I$2:$I$901,MATCH(B483,Customers!$A$2:$A$901,0))</f>
        <v>Premium</v>
      </c>
      <c r="I483" s="12" t="str">
        <f aca="false">INDEX(Customers!$G$2:$G$901,MATCH(B483,Customers!$A$2:$A$901,0))</f>
        <v>North</v>
      </c>
      <c r="J483" s="12" t="str">
        <f aca="false">INDEX(Stores!$D$2:$D$18,MATCH(C483,Stores!$A$2:$A$18,0))</f>
        <v>West</v>
      </c>
      <c r="K483" s="16" t="n">
        <f aca="false">SUMIF(OrderItems!$B$2:$B$6683,A483,OrderItems!$J$2:$J$6683)</f>
        <v>1188</v>
      </c>
      <c r="L483" s="16" t="n">
        <f aca="false">SUMIF(OrderItems!$B$2:$B$6683,A483,OrderItems!$K$2:$K$6683)</f>
        <v>801.66</v>
      </c>
      <c r="M483" s="16" t="n">
        <f aca="false">K483-L483</f>
        <v>386.34</v>
      </c>
      <c r="N483" s="12" t="n">
        <f aca="false">COUNTIF(OrderItems!$B$2:$B$6683,A483)</f>
        <v>2</v>
      </c>
    </row>
    <row r="484" customFormat="false" ht="15" hidden="false" customHeight="false" outlineLevel="0" collapsed="false">
      <c r="A484" s="12" t="n">
        <v>483</v>
      </c>
      <c r="B484" s="12" t="n">
        <v>140</v>
      </c>
      <c r="C484" s="12" t="n">
        <v>17</v>
      </c>
      <c r="D484" s="18" t="n">
        <v>45388</v>
      </c>
      <c r="E484" s="12" t="s">
        <v>44</v>
      </c>
      <c r="F484" s="12" t="s">
        <v>2292</v>
      </c>
      <c r="G484" s="12" t="s">
        <v>57</v>
      </c>
      <c r="H484" s="12" t="str">
        <f aca="false">INDEX(Customers!$I$2:$I$901,MATCH(B484,Customers!$A$2:$A$901,0))</f>
        <v>Premium</v>
      </c>
      <c r="I484" s="12" t="str">
        <f aca="false">INDEX(Customers!$G$2:$G$901,MATCH(B484,Customers!$A$2:$A$901,0))</f>
        <v>North</v>
      </c>
      <c r="J484" s="12" t="str">
        <f aca="false">INDEX(Stores!$D$2:$D$18,MATCH(C484,Stores!$A$2:$A$18,0))</f>
        <v>Online</v>
      </c>
      <c r="K484" s="16" t="n">
        <f aca="false">SUMIF(OrderItems!$B$2:$B$6683,A484,OrderItems!$J$2:$J$6683)</f>
        <v>1269</v>
      </c>
      <c r="L484" s="16" t="n">
        <f aca="false">SUMIF(OrderItems!$B$2:$B$6683,A484,OrderItems!$K$2:$K$6683)</f>
        <v>747.69</v>
      </c>
      <c r="M484" s="16" t="n">
        <f aca="false">K484-L484</f>
        <v>521.31</v>
      </c>
      <c r="N484" s="12" t="n">
        <f aca="false">COUNTIF(OrderItems!$B$2:$B$6683,A484)</f>
        <v>1</v>
      </c>
    </row>
    <row r="485" customFormat="false" ht="15" hidden="false" customHeight="false" outlineLevel="0" collapsed="false">
      <c r="A485" s="12" t="n">
        <v>484</v>
      </c>
      <c r="B485" s="12" t="n">
        <v>140</v>
      </c>
      <c r="C485" s="12" t="n">
        <v>15</v>
      </c>
      <c r="D485" s="18" t="n">
        <v>45402</v>
      </c>
      <c r="E485" s="12" t="s">
        <v>49</v>
      </c>
      <c r="F485" s="12" t="s">
        <v>2293</v>
      </c>
      <c r="G485" s="12" t="s">
        <v>56</v>
      </c>
      <c r="H485" s="12" t="str">
        <f aca="false">INDEX(Customers!$I$2:$I$901,MATCH(B485,Customers!$A$2:$A$901,0))</f>
        <v>Premium</v>
      </c>
      <c r="I485" s="12" t="str">
        <f aca="false">INDEX(Customers!$G$2:$G$901,MATCH(B485,Customers!$A$2:$A$901,0))</f>
        <v>North</v>
      </c>
      <c r="J485" s="12" t="str">
        <f aca="false">INDEX(Stores!$D$2:$D$18,MATCH(C485,Stores!$A$2:$A$18,0))</f>
        <v>East</v>
      </c>
      <c r="K485" s="16" t="n">
        <f aca="false">SUMIF(OrderItems!$B$2:$B$6683,A485,OrderItems!$J$2:$J$6683)</f>
        <v>1118</v>
      </c>
      <c r="L485" s="16" t="n">
        <f aca="false">SUMIF(OrderItems!$B$2:$B$6683,A485,OrderItems!$K$2:$K$6683)</f>
        <v>666.94</v>
      </c>
      <c r="M485" s="16" t="n">
        <f aca="false">K485-L485</f>
        <v>451.06</v>
      </c>
      <c r="N485" s="12" t="n">
        <f aca="false">COUNTIF(OrderItems!$B$2:$B$6683,A485)</f>
        <v>2</v>
      </c>
    </row>
    <row r="486" customFormat="false" ht="15" hidden="false" customHeight="false" outlineLevel="0" collapsed="false">
      <c r="A486" s="12" t="n">
        <v>485</v>
      </c>
      <c r="B486" s="12" t="n">
        <v>140</v>
      </c>
      <c r="C486" s="12" t="n">
        <v>17</v>
      </c>
      <c r="D486" s="18" t="n">
        <v>45407</v>
      </c>
      <c r="E486" s="12" t="s">
        <v>44</v>
      </c>
      <c r="F486" s="12" t="s">
        <v>2292</v>
      </c>
      <c r="G486" s="12" t="s">
        <v>57</v>
      </c>
      <c r="H486" s="12" t="str">
        <f aca="false">INDEX(Customers!$I$2:$I$901,MATCH(B486,Customers!$A$2:$A$901,0))</f>
        <v>Premium</v>
      </c>
      <c r="I486" s="12" t="str">
        <f aca="false">INDEX(Customers!$G$2:$G$901,MATCH(B486,Customers!$A$2:$A$901,0))</f>
        <v>North</v>
      </c>
      <c r="J486" s="12" t="str">
        <f aca="false">INDEX(Stores!$D$2:$D$18,MATCH(C486,Stores!$A$2:$A$18,0))</f>
        <v>Online</v>
      </c>
      <c r="K486" s="16" t="n">
        <f aca="false">SUMIF(OrderItems!$B$2:$B$6683,A486,OrderItems!$J$2:$J$6683)</f>
        <v>15066</v>
      </c>
      <c r="L486" s="16" t="n">
        <f aca="false">SUMIF(OrderItems!$B$2:$B$6683,A486,OrderItems!$K$2:$K$6683)</f>
        <v>11114.38</v>
      </c>
      <c r="M486" s="16" t="n">
        <f aca="false">K486-L486</f>
        <v>3951.62</v>
      </c>
      <c r="N486" s="12" t="n">
        <f aca="false">COUNTIF(OrderItems!$B$2:$B$6683,A486)</f>
        <v>4</v>
      </c>
    </row>
    <row r="487" customFormat="false" ht="15" hidden="false" customHeight="false" outlineLevel="0" collapsed="false">
      <c r="A487" s="12" t="n">
        <v>486</v>
      </c>
      <c r="B487" s="12" t="n">
        <v>140</v>
      </c>
      <c r="C487" s="12" t="n">
        <v>17</v>
      </c>
      <c r="D487" s="18" t="n">
        <v>45411</v>
      </c>
      <c r="E487" s="12" t="s">
        <v>44</v>
      </c>
      <c r="F487" s="12" t="s">
        <v>2296</v>
      </c>
      <c r="G487" s="12" t="s">
        <v>57</v>
      </c>
      <c r="H487" s="12" t="str">
        <f aca="false">INDEX(Customers!$I$2:$I$901,MATCH(B487,Customers!$A$2:$A$901,0))</f>
        <v>Premium</v>
      </c>
      <c r="I487" s="12" t="str">
        <f aca="false">INDEX(Customers!$G$2:$G$901,MATCH(B487,Customers!$A$2:$A$901,0))</f>
        <v>North</v>
      </c>
      <c r="J487" s="12" t="str">
        <f aca="false">INDEX(Stores!$D$2:$D$18,MATCH(C487,Stores!$A$2:$A$18,0))</f>
        <v>Online</v>
      </c>
      <c r="K487" s="16" t="n">
        <f aca="false">SUMIF(OrderItems!$B$2:$B$6683,A487,OrderItems!$J$2:$J$6683)</f>
        <v>2159</v>
      </c>
      <c r="L487" s="16" t="n">
        <f aca="false">SUMIF(OrderItems!$B$2:$B$6683,A487,OrderItems!$K$2:$K$6683)</f>
        <v>1473.53</v>
      </c>
      <c r="M487" s="16" t="n">
        <f aca="false">K487-L487</f>
        <v>685.47</v>
      </c>
      <c r="N487" s="12" t="n">
        <f aca="false">COUNTIF(OrderItems!$B$2:$B$6683,A487)</f>
        <v>1</v>
      </c>
    </row>
    <row r="488" customFormat="false" ht="15" hidden="false" customHeight="false" outlineLevel="0" collapsed="false">
      <c r="A488" s="12" t="n">
        <v>487</v>
      </c>
      <c r="B488" s="12" t="n">
        <v>140</v>
      </c>
      <c r="C488" s="12" t="n">
        <v>17</v>
      </c>
      <c r="D488" s="18" t="n">
        <v>45432</v>
      </c>
      <c r="E488" s="12" t="s">
        <v>44</v>
      </c>
      <c r="F488" s="12" t="s">
        <v>2294</v>
      </c>
      <c r="G488" s="12" t="s">
        <v>55</v>
      </c>
      <c r="H488" s="12" t="str">
        <f aca="false">INDEX(Customers!$I$2:$I$901,MATCH(B488,Customers!$A$2:$A$901,0))</f>
        <v>Premium</v>
      </c>
      <c r="I488" s="12" t="str">
        <f aca="false">INDEX(Customers!$G$2:$G$901,MATCH(B488,Customers!$A$2:$A$901,0))</f>
        <v>North</v>
      </c>
      <c r="J488" s="12" t="str">
        <f aca="false">INDEX(Stores!$D$2:$D$18,MATCH(C488,Stores!$A$2:$A$18,0))</f>
        <v>Online</v>
      </c>
      <c r="K488" s="16" t="n">
        <f aca="false">SUMIF(OrderItems!$B$2:$B$6683,A488,OrderItems!$J$2:$J$6683)</f>
        <v>2066</v>
      </c>
      <c r="L488" s="16" t="n">
        <f aca="false">SUMIF(OrderItems!$B$2:$B$6683,A488,OrderItems!$K$2:$K$6683)</f>
        <v>1190.44</v>
      </c>
      <c r="M488" s="16" t="n">
        <f aca="false">K488-L488</f>
        <v>875.56</v>
      </c>
      <c r="N488" s="12" t="n">
        <f aca="false">COUNTIF(OrderItems!$B$2:$B$6683,A488)</f>
        <v>2</v>
      </c>
    </row>
    <row r="489" customFormat="false" ht="15" hidden="false" customHeight="false" outlineLevel="0" collapsed="false">
      <c r="A489" s="12" t="n">
        <v>488</v>
      </c>
      <c r="B489" s="12" t="n">
        <v>140</v>
      </c>
      <c r="C489" s="12" t="n">
        <v>2</v>
      </c>
      <c r="D489" s="18" t="n">
        <v>45603</v>
      </c>
      <c r="E489" s="12" t="s">
        <v>49</v>
      </c>
      <c r="F489" s="12" t="s">
        <v>2295</v>
      </c>
      <c r="G489" s="12" t="s">
        <v>55</v>
      </c>
      <c r="H489" s="12" t="str">
        <f aca="false">INDEX(Customers!$I$2:$I$901,MATCH(B489,Customers!$A$2:$A$901,0))</f>
        <v>Premium</v>
      </c>
      <c r="I489" s="12" t="str">
        <f aca="false">INDEX(Customers!$G$2:$G$901,MATCH(B489,Customers!$A$2:$A$901,0))</f>
        <v>North</v>
      </c>
      <c r="J489" s="12" t="str">
        <f aca="false">INDEX(Stores!$D$2:$D$18,MATCH(C489,Stores!$A$2:$A$18,0))</f>
        <v>North</v>
      </c>
      <c r="K489" s="16" t="n">
        <f aca="false">SUMIF(OrderItems!$B$2:$B$6683,A489,OrderItems!$J$2:$J$6683)</f>
        <v>2399</v>
      </c>
      <c r="L489" s="16" t="n">
        <f aca="false">SUMIF(OrderItems!$B$2:$B$6683,A489,OrderItems!$K$2:$K$6683)</f>
        <v>1366.08</v>
      </c>
      <c r="M489" s="16" t="n">
        <f aca="false">K489-L489</f>
        <v>1032.92</v>
      </c>
      <c r="N489" s="12" t="n">
        <f aca="false">COUNTIF(OrderItems!$B$2:$B$6683,A489)</f>
        <v>1</v>
      </c>
    </row>
    <row r="490" customFormat="false" ht="15" hidden="false" customHeight="false" outlineLevel="0" collapsed="false">
      <c r="A490" s="12" t="n">
        <v>489</v>
      </c>
      <c r="B490" s="12" t="n">
        <v>140</v>
      </c>
      <c r="C490" s="12" t="n">
        <v>17</v>
      </c>
      <c r="D490" s="18" t="n">
        <v>45649</v>
      </c>
      <c r="E490" s="12" t="s">
        <v>44</v>
      </c>
      <c r="F490" s="12" t="s">
        <v>2293</v>
      </c>
      <c r="G490" s="12" t="s">
        <v>57</v>
      </c>
      <c r="H490" s="12" t="str">
        <f aca="false">INDEX(Customers!$I$2:$I$901,MATCH(B490,Customers!$A$2:$A$901,0))</f>
        <v>Premium</v>
      </c>
      <c r="I490" s="12" t="str">
        <f aca="false">INDEX(Customers!$G$2:$G$901,MATCH(B490,Customers!$A$2:$A$901,0))</f>
        <v>North</v>
      </c>
      <c r="J490" s="12" t="str">
        <f aca="false">INDEX(Stores!$D$2:$D$18,MATCH(C490,Stores!$A$2:$A$18,0))</f>
        <v>Online</v>
      </c>
      <c r="K490" s="16" t="n">
        <f aca="false">SUMIF(OrderItems!$B$2:$B$6683,A490,OrderItems!$J$2:$J$6683)</f>
        <v>4407</v>
      </c>
      <c r="L490" s="16" t="n">
        <f aca="false">SUMIF(OrderItems!$B$2:$B$6683,A490,OrderItems!$K$2:$K$6683)</f>
        <v>3140.92</v>
      </c>
      <c r="M490" s="16" t="n">
        <f aca="false">K490-L490</f>
        <v>1266.08</v>
      </c>
      <c r="N490" s="12" t="n">
        <f aca="false">COUNTIF(OrderItems!$B$2:$B$6683,A490)</f>
        <v>3</v>
      </c>
    </row>
    <row r="491" customFormat="false" ht="15" hidden="false" customHeight="false" outlineLevel="0" collapsed="false">
      <c r="A491" s="12" t="n">
        <v>490</v>
      </c>
      <c r="B491" s="12" t="n">
        <v>140</v>
      </c>
      <c r="C491" s="12" t="n">
        <v>17</v>
      </c>
      <c r="D491" s="18" t="n">
        <v>45857</v>
      </c>
      <c r="E491" s="12" t="s">
        <v>44</v>
      </c>
      <c r="F491" s="12" t="s">
        <v>2292</v>
      </c>
      <c r="G491" s="12" t="s">
        <v>55</v>
      </c>
      <c r="H491" s="12" t="str">
        <f aca="false">INDEX(Customers!$I$2:$I$901,MATCH(B491,Customers!$A$2:$A$901,0))</f>
        <v>Premium</v>
      </c>
      <c r="I491" s="12" t="str">
        <f aca="false">INDEX(Customers!$G$2:$G$901,MATCH(B491,Customers!$A$2:$A$901,0))</f>
        <v>North</v>
      </c>
      <c r="J491" s="12" t="str">
        <f aca="false">INDEX(Stores!$D$2:$D$18,MATCH(C491,Stores!$A$2:$A$18,0))</f>
        <v>Online</v>
      </c>
      <c r="K491" s="16" t="n">
        <f aca="false">SUMIF(OrderItems!$B$2:$B$6683,A491,OrderItems!$J$2:$J$6683)</f>
        <v>1859</v>
      </c>
      <c r="L491" s="16" t="n">
        <f aca="false">SUMIF(OrderItems!$B$2:$B$6683,A491,OrderItems!$K$2:$K$6683)</f>
        <v>1211.54</v>
      </c>
      <c r="M491" s="16" t="n">
        <f aca="false">K491-L491</f>
        <v>647.46</v>
      </c>
      <c r="N491" s="12" t="n">
        <f aca="false">COUNTIF(OrderItems!$B$2:$B$6683,A491)</f>
        <v>1</v>
      </c>
    </row>
    <row r="492" customFormat="false" ht="15" hidden="false" customHeight="false" outlineLevel="0" collapsed="false">
      <c r="A492" s="12" t="n">
        <v>491</v>
      </c>
      <c r="B492" s="12" t="n">
        <v>140</v>
      </c>
      <c r="C492" s="12" t="n">
        <v>17</v>
      </c>
      <c r="D492" s="18" t="n">
        <v>45910</v>
      </c>
      <c r="E492" s="12" t="s">
        <v>44</v>
      </c>
      <c r="F492" s="12" t="s">
        <v>2294</v>
      </c>
      <c r="G492" s="12" t="s">
        <v>57</v>
      </c>
      <c r="H492" s="12" t="str">
        <f aca="false">INDEX(Customers!$I$2:$I$901,MATCH(B492,Customers!$A$2:$A$901,0))</f>
        <v>Premium</v>
      </c>
      <c r="I492" s="12" t="str">
        <f aca="false">INDEX(Customers!$G$2:$G$901,MATCH(B492,Customers!$A$2:$A$901,0))</f>
        <v>North</v>
      </c>
      <c r="J492" s="12" t="str">
        <f aca="false">INDEX(Stores!$D$2:$D$18,MATCH(C492,Stores!$A$2:$A$18,0))</f>
        <v>Online</v>
      </c>
      <c r="K492" s="16" t="n">
        <f aca="false">SUMIF(OrderItems!$B$2:$B$6683,A492,OrderItems!$J$2:$J$6683)</f>
        <v>6357</v>
      </c>
      <c r="L492" s="16" t="n">
        <f aca="false">SUMIF(OrderItems!$B$2:$B$6683,A492,OrderItems!$K$2:$K$6683)</f>
        <v>4464.66</v>
      </c>
      <c r="M492" s="16" t="n">
        <f aca="false">K492-L492</f>
        <v>1892.34</v>
      </c>
      <c r="N492" s="12" t="n">
        <f aca="false">COUNTIF(OrderItems!$B$2:$B$6683,A492)</f>
        <v>1</v>
      </c>
    </row>
    <row r="493" customFormat="false" ht="15" hidden="false" customHeight="false" outlineLevel="0" collapsed="false">
      <c r="A493" s="12" t="n">
        <v>492</v>
      </c>
      <c r="B493" s="12" t="n">
        <v>140</v>
      </c>
      <c r="C493" s="12" t="n">
        <v>11</v>
      </c>
      <c r="D493" s="18" t="n">
        <v>45921</v>
      </c>
      <c r="E493" s="12" t="s">
        <v>49</v>
      </c>
      <c r="F493" s="12" t="s">
        <v>2294</v>
      </c>
      <c r="G493" s="12" t="s">
        <v>55</v>
      </c>
      <c r="H493" s="12" t="str">
        <f aca="false">INDEX(Customers!$I$2:$I$901,MATCH(B493,Customers!$A$2:$A$901,0))</f>
        <v>Premium</v>
      </c>
      <c r="I493" s="12" t="str">
        <f aca="false">INDEX(Customers!$G$2:$G$901,MATCH(B493,Customers!$A$2:$A$901,0))</f>
        <v>North</v>
      </c>
      <c r="J493" s="12" t="str">
        <f aca="false">INDEX(Stores!$D$2:$D$18,MATCH(C493,Stores!$A$2:$A$18,0))</f>
        <v>West</v>
      </c>
      <c r="K493" s="16" t="n">
        <f aca="false">SUMIF(OrderItems!$B$2:$B$6683,A493,OrderItems!$J$2:$J$6683)</f>
        <v>3299</v>
      </c>
      <c r="L493" s="16" t="n">
        <f aca="false">SUMIF(OrderItems!$B$2:$B$6683,A493,OrderItems!$K$2:$K$6683)</f>
        <v>2348.96</v>
      </c>
      <c r="M493" s="16" t="n">
        <f aca="false">K493-L493</f>
        <v>950.04</v>
      </c>
      <c r="N493" s="12" t="n">
        <f aca="false">COUNTIF(OrderItems!$B$2:$B$6683,A493)</f>
        <v>1</v>
      </c>
    </row>
    <row r="494" customFormat="false" ht="15" hidden="false" customHeight="false" outlineLevel="0" collapsed="false">
      <c r="A494" s="12" t="n">
        <v>493</v>
      </c>
      <c r="B494" s="12" t="n">
        <v>140</v>
      </c>
      <c r="C494" s="12" t="n">
        <v>14</v>
      </c>
      <c r="D494" s="18" t="n">
        <v>45979</v>
      </c>
      <c r="E494" s="12" t="s">
        <v>49</v>
      </c>
      <c r="F494" s="12" t="s">
        <v>2293</v>
      </c>
      <c r="G494" s="12" t="s">
        <v>55</v>
      </c>
      <c r="H494" s="12" t="str">
        <f aca="false">INDEX(Customers!$I$2:$I$901,MATCH(B494,Customers!$A$2:$A$901,0))</f>
        <v>Premium</v>
      </c>
      <c r="I494" s="12" t="str">
        <f aca="false">INDEX(Customers!$G$2:$G$901,MATCH(B494,Customers!$A$2:$A$901,0))</f>
        <v>North</v>
      </c>
      <c r="J494" s="12" t="str">
        <f aca="false">INDEX(Stores!$D$2:$D$18,MATCH(C494,Stores!$A$2:$A$18,0))</f>
        <v>East</v>
      </c>
      <c r="K494" s="16" t="n">
        <f aca="false">SUMIF(OrderItems!$B$2:$B$6683,A494,OrderItems!$J$2:$J$6683)</f>
        <v>5067</v>
      </c>
      <c r="L494" s="16" t="n">
        <f aca="false">SUMIF(OrderItems!$B$2:$B$6683,A494,OrderItems!$K$2:$K$6683)</f>
        <v>3035.67</v>
      </c>
      <c r="M494" s="16" t="n">
        <f aca="false">K494-L494</f>
        <v>2031.33</v>
      </c>
      <c r="N494" s="12" t="n">
        <f aca="false">COUNTIF(OrderItems!$B$2:$B$6683,A494)</f>
        <v>3</v>
      </c>
    </row>
    <row r="495" customFormat="false" ht="15" hidden="false" customHeight="false" outlineLevel="0" collapsed="false">
      <c r="A495" s="12" t="n">
        <v>494</v>
      </c>
      <c r="B495" s="12" t="n">
        <v>140</v>
      </c>
      <c r="C495" s="12" t="n">
        <v>13</v>
      </c>
      <c r="D495" s="18" t="n">
        <v>45996</v>
      </c>
      <c r="E495" s="12" t="s">
        <v>49</v>
      </c>
      <c r="F495" s="12" t="s">
        <v>2292</v>
      </c>
      <c r="G495" s="12" t="s">
        <v>55</v>
      </c>
      <c r="H495" s="12" t="str">
        <f aca="false">INDEX(Customers!$I$2:$I$901,MATCH(B495,Customers!$A$2:$A$901,0))</f>
        <v>Premium</v>
      </c>
      <c r="I495" s="12" t="str">
        <f aca="false">INDEX(Customers!$G$2:$G$901,MATCH(B495,Customers!$A$2:$A$901,0))</f>
        <v>North</v>
      </c>
      <c r="J495" s="12" t="str">
        <f aca="false">INDEX(Stores!$D$2:$D$18,MATCH(C495,Stores!$A$2:$A$18,0))</f>
        <v>East</v>
      </c>
      <c r="K495" s="16" t="n">
        <f aca="false">SUMIF(OrderItems!$B$2:$B$6683,A495,OrderItems!$J$2:$J$6683)</f>
        <v>1679.6</v>
      </c>
      <c r="L495" s="16" t="n">
        <f aca="false">SUMIF(OrderItems!$B$2:$B$6683,A495,OrderItems!$K$2:$K$6683)</f>
        <v>1017.58</v>
      </c>
      <c r="M495" s="16" t="n">
        <f aca="false">K495-L495</f>
        <v>662.02</v>
      </c>
      <c r="N495" s="12" t="n">
        <f aca="false">COUNTIF(OrderItems!$B$2:$B$6683,A495)</f>
        <v>2</v>
      </c>
    </row>
    <row r="496" customFormat="false" ht="15" hidden="false" customHeight="false" outlineLevel="0" collapsed="false">
      <c r="A496" s="12" t="n">
        <v>495</v>
      </c>
      <c r="B496" s="12" t="n">
        <v>140</v>
      </c>
      <c r="C496" s="12" t="n">
        <v>17</v>
      </c>
      <c r="D496" s="18" t="n">
        <v>45998</v>
      </c>
      <c r="E496" s="12" t="s">
        <v>44</v>
      </c>
      <c r="F496" s="12" t="s">
        <v>2295</v>
      </c>
      <c r="G496" s="12" t="s">
        <v>55</v>
      </c>
      <c r="H496" s="12" t="str">
        <f aca="false">INDEX(Customers!$I$2:$I$901,MATCH(B496,Customers!$A$2:$A$901,0))</f>
        <v>Premium</v>
      </c>
      <c r="I496" s="12" t="str">
        <f aca="false">INDEX(Customers!$G$2:$G$901,MATCH(B496,Customers!$A$2:$A$901,0))</f>
        <v>North</v>
      </c>
      <c r="J496" s="12" t="str">
        <f aca="false">INDEX(Stores!$D$2:$D$18,MATCH(C496,Stores!$A$2:$A$18,0))</f>
        <v>Online</v>
      </c>
      <c r="K496" s="16" t="n">
        <f aca="false">SUMIF(OrderItems!$B$2:$B$6683,A496,OrderItems!$J$2:$J$6683)</f>
        <v>4616</v>
      </c>
      <c r="L496" s="16" t="n">
        <f aca="false">SUMIF(OrderItems!$B$2:$B$6683,A496,OrderItems!$K$2:$K$6683)</f>
        <v>3207.28</v>
      </c>
      <c r="M496" s="16" t="n">
        <f aca="false">K496-L496</f>
        <v>1408.72</v>
      </c>
      <c r="N496" s="12" t="n">
        <f aca="false">COUNTIF(OrderItems!$B$2:$B$6683,A496)</f>
        <v>4</v>
      </c>
    </row>
    <row r="497" customFormat="false" ht="15" hidden="false" customHeight="false" outlineLevel="0" collapsed="false">
      <c r="A497" s="12" t="n">
        <v>496</v>
      </c>
      <c r="B497" s="12" t="n">
        <v>141</v>
      </c>
      <c r="C497" s="12" t="n">
        <v>17</v>
      </c>
      <c r="D497" s="18" t="n">
        <v>45510</v>
      </c>
      <c r="E497" s="12" t="s">
        <v>44</v>
      </c>
      <c r="F497" s="12" t="s">
        <v>2294</v>
      </c>
      <c r="G497" s="12" t="s">
        <v>57</v>
      </c>
      <c r="H497" s="12" t="str">
        <f aca="false">INDEX(Customers!$I$2:$I$901,MATCH(B497,Customers!$A$2:$A$901,0))</f>
        <v>Regular</v>
      </c>
      <c r="I497" s="12" t="str">
        <f aca="false">INDEX(Customers!$G$2:$G$901,MATCH(B497,Customers!$A$2:$A$901,0))</f>
        <v>North</v>
      </c>
      <c r="J497" s="12" t="str">
        <f aca="false">INDEX(Stores!$D$2:$D$18,MATCH(C497,Stores!$A$2:$A$18,0))</f>
        <v>Online</v>
      </c>
      <c r="K497" s="16" t="n">
        <f aca="false">SUMIF(OrderItems!$B$2:$B$6683,A497,OrderItems!$J$2:$J$6683)</f>
        <v>1528</v>
      </c>
      <c r="L497" s="16" t="n">
        <f aca="false">SUMIF(OrderItems!$B$2:$B$6683,A497,OrderItems!$K$2:$K$6683)</f>
        <v>1016.13</v>
      </c>
      <c r="M497" s="16" t="n">
        <f aca="false">K497-L497</f>
        <v>511.87</v>
      </c>
      <c r="N497" s="12" t="n">
        <f aca="false">COUNTIF(OrderItems!$B$2:$B$6683,A497)</f>
        <v>2</v>
      </c>
    </row>
    <row r="498" customFormat="false" ht="15" hidden="false" customHeight="false" outlineLevel="0" collapsed="false">
      <c r="A498" s="12" t="n">
        <v>497</v>
      </c>
      <c r="B498" s="12" t="n">
        <v>141</v>
      </c>
      <c r="C498" s="12" t="n">
        <v>3</v>
      </c>
      <c r="D498" s="18" t="n">
        <v>45519</v>
      </c>
      <c r="E498" s="12" t="s">
        <v>49</v>
      </c>
      <c r="F498" s="12" t="s">
        <v>2292</v>
      </c>
      <c r="G498" s="12" t="s">
        <v>55</v>
      </c>
      <c r="H498" s="12" t="str">
        <f aca="false">INDEX(Customers!$I$2:$I$901,MATCH(B498,Customers!$A$2:$A$901,0))</f>
        <v>Regular</v>
      </c>
      <c r="I498" s="12" t="str">
        <f aca="false">INDEX(Customers!$G$2:$G$901,MATCH(B498,Customers!$A$2:$A$901,0))</f>
        <v>North</v>
      </c>
      <c r="J498" s="12" t="str">
        <f aca="false">INDEX(Stores!$D$2:$D$18,MATCH(C498,Stores!$A$2:$A$18,0))</f>
        <v>North</v>
      </c>
      <c r="K498" s="16" t="n">
        <f aca="false">SUMIF(OrderItems!$B$2:$B$6683,A498,OrderItems!$J$2:$J$6683)</f>
        <v>11115.3</v>
      </c>
      <c r="L498" s="16" t="n">
        <f aca="false">SUMIF(OrderItems!$B$2:$B$6683,A498,OrderItems!$K$2:$K$6683)</f>
        <v>7818.12</v>
      </c>
      <c r="M498" s="16" t="n">
        <f aca="false">K498-L498</f>
        <v>3297.18</v>
      </c>
      <c r="N498" s="12" t="n">
        <f aca="false">COUNTIF(OrderItems!$B$2:$B$6683,A498)</f>
        <v>4</v>
      </c>
    </row>
    <row r="499" customFormat="false" ht="15" hidden="false" customHeight="false" outlineLevel="0" collapsed="false">
      <c r="A499" s="12" t="n">
        <v>498</v>
      </c>
      <c r="B499" s="12" t="n">
        <v>141</v>
      </c>
      <c r="C499" s="12" t="n">
        <v>17</v>
      </c>
      <c r="D499" s="18" t="n">
        <v>45567</v>
      </c>
      <c r="E499" s="12" t="s">
        <v>44</v>
      </c>
      <c r="F499" s="12" t="s">
        <v>2294</v>
      </c>
      <c r="G499" s="12" t="s">
        <v>55</v>
      </c>
      <c r="H499" s="12" t="str">
        <f aca="false">INDEX(Customers!$I$2:$I$901,MATCH(B499,Customers!$A$2:$A$901,0))</f>
        <v>Regular</v>
      </c>
      <c r="I499" s="12" t="str">
        <f aca="false">INDEX(Customers!$G$2:$G$901,MATCH(B499,Customers!$A$2:$A$901,0))</f>
        <v>North</v>
      </c>
      <c r="J499" s="12" t="str">
        <f aca="false">INDEX(Stores!$D$2:$D$18,MATCH(C499,Stores!$A$2:$A$18,0))</f>
        <v>Online</v>
      </c>
      <c r="K499" s="16" t="n">
        <f aca="false">SUMIF(OrderItems!$B$2:$B$6683,A499,OrderItems!$J$2:$J$6683)</f>
        <v>6828.2</v>
      </c>
      <c r="L499" s="16" t="n">
        <f aca="false">SUMIF(OrderItems!$B$2:$B$6683,A499,OrderItems!$K$2:$K$6683)</f>
        <v>4519.19</v>
      </c>
      <c r="M499" s="16" t="n">
        <f aca="false">K499-L499</f>
        <v>2309.01</v>
      </c>
      <c r="N499" s="12" t="n">
        <f aca="false">COUNTIF(OrderItems!$B$2:$B$6683,A499)</f>
        <v>3</v>
      </c>
    </row>
    <row r="500" customFormat="false" ht="15" hidden="false" customHeight="false" outlineLevel="0" collapsed="false">
      <c r="A500" s="12" t="n">
        <v>499</v>
      </c>
      <c r="B500" s="12" t="n">
        <v>141</v>
      </c>
      <c r="C500" s="12" t="n">
        <v>17</v>
      </c>
      <c r="D500" s="18" t="n">
        <v>45568</v>
      </c>
      <c r="E500" s="12" t="s">
        <v>44</v>
      </c>
      <c r="F500" s="12" t="s">
        <v>2295</v>
      </c>
      <c r="G500" s="12" t="s">
        <v>56</v>
      </c>
      <c r="H500" s="12" t="str">
        <f aca="false">INDEX(Customers!$I$2:$I$901,MATCH(B500,Customers!$A$2:$A$901,0))</f>
        <v>Regular</v>
      </c>
      <c r="I500" s="12" t="str">
        <f aca="false">INDEX(Customers!$G$2:$G$901,MATCH(B500,Customers!$A$2:$A$901,0))</f>
        <v>North</v>
      </c>
      <c r="J500" s="12" t="str">
        <f aca="false">INDEX(Stores!$D$2:$D$18,MATCH(C500,Stores!$A$2:$A$18,0))</f>
        <v>Online</v>
      </c>
      <c r="K500" s="16" t="n">
        <f aca="false">SUMIF(OrderItems!$B$2:$B$6683,A500,OrderItems!$J$2:$J$6683)</f>
        <v>6267</v>
      </c>
      <c r="L500" s="16" t="n">
        <f aca="false">SUMIF(OrderItems!$B$2:$B$6683,A500,OrderItems!$K$2:$K$6683)</f>
        <v>4264.44</v>
      </c>
      <c r="M500" s="16" t="n">
        <f aca="false">K500-L500</f>
        <v>2002.56</v>
      </c>
      <c r="N500" s="12" t="n">
        <f aca="false">COUNTIF(OrderItems!$B$2:$B$6683,A500)</f>
        <v>2</v>
      </c>
    </row>
    <row r="501" customFormat="false" ht="15" hidden="false" customHeight="false" outlineLevel="0" collapsed="false">
      <c r="A501" s="12" t="n">
        <v>500</v>
      </c>
      <c r="B501" s="12" t="n">
        <v>141</v>
      </c>
      <c r="C501" s="12" t="n">
        <v>17</v>
      </c>
      <c r="D501" s="18" t="n">
        <v>45574</v>
      </c>
      <c r="E501" s="12" t="s">
        <v>44</v>
      </c>
      <c r="F501" s="12" t="s">
        <v>2296</v>
      </c>
      <c r="G501" s="12" t="s">
        <v>55</v>
      </c>
      <c r="H501" s="12" t="str">
        <f aca="false">INDEX(Customers!$I$2:$I$901,MATCH(B501,Customers!$A$2:$A$901,0))</f>
        <v>Regular</v>
      </c>
      <c r="I501" s="12" t="str">
        <f aca="false">INDEX(Customers!$G$2:$G$901,MATCH(B501,Customers!$A$2:$A$901,0))</f>
        <v>North</v>
      </c>
      <c r="J501" s="12" t="str">
        <f aca="false">INDEX(Stores!$D$2:$D$18,MATCH(C501,Stores!$A$2:$A$18,0))</f>
        <v>Online</v>
      </c>
      <c r="K501" s="16" t="n">
        <f aca="false">SUMIF(OrderItems!$B$2:$B$6683,A501,OrderItems!$J$2:$J$6683)</f>
        <v>8868</v>
      </c>
      <c r="L501" s="16" t="n">
        <f aca="false">SUMIF(OrderItems!$B$2:$B$6683,A501,OrderItems!$K$2:$K$6683)</f>
        <v>5847.23</v>
      </c>
      <c r="M501" s="16" t="n">
        <f aca="false">K501-L501</f>
        <v>3020.77</v>
      </c>
      <c r="N501" s="12" t="n">
        <f aca="false">COUNTIF(OrderItems!$B$2:$B$6683,A501)</f>
        <v>2</v>
      </c>
    </row>
    <row r="502" customFormat="false" ht="15" hidden="false" customHeight="false" outlineLevel="0" collapsed="false">
      <c r="A502" s="12" t="n">
        <v>501</v>
      </c>
      <c r="B502" s="12" t="n">
        <v>141</v>
      </c>
      <c r="C502" s="12" t="n">
        <v>17</v>
      </c>
      <c r="D502" s="18" t="n">
        <v>45587</v>
      </c>
      <c r="E502" s="12" t="s">
        <v>44</v>
      </c>
      <c r="F502" s="12" t="s">
        <v>2295</v>
      </c>
      <c r="G502" s="12" t="s">
        <v>55</v>
      </c>
      <c r="H502" s="12" t="str">
        <f aca="false">INDEX(Customers!$I$2:$I$901,MATCH(B502,Customers!$A$2:$A$901,0))</f>
        <v>Regular</v>
      </c>
      <c r="I502" s="12" t="str">
        <f aca="false">INDEX(Customers!$G$2:$G$901,MATCH(B502,Customers!$A$2:$A$901,0))</f>
        <v>North</v>
      </c>
      <c r="J502" s="12" t="str">
        <f aca="false">INDEX(Stores!$D$2:$D$18,MATCH(C502,Stores!$A$2:$A$18,0))</f>
        <v>Online</v>
      </c>
      <c r="K502" s="16" t="n">
        <f aca="false">SUMIF(OrderItems!$B$2:$B$6683,A502,OrderItems!$J$2:$J$6683)</f>
        <v>9038</v>
      </c>
      <c r="L502" s="16" t="n">
        <f aca="false">SUMIF(OrderItems!$B$2:$B$6683,A502,OrderItems!$K$2:$K$6683)</f>
        <v>5945.82</v>
      </c>
      <c r="M502" s="16" t="n">
        <f aca="false">K502-L502</f>
        <v>3092.18</v>
      </c>
      <c r="N502" s="12" t="n">
        <f aca="false">COUNTIF(OrderItems!$B$2:$B$6683,A502)</f>
        <v>1</v>
      </c>
    </row>
    <row r="503" customFormat="false" ht="15" hidden="false" customHeight="false" outlineLevel="0" collapsed="false">
      <c r="A503" s="12" t="n">
        <v>502</v>
      </c>
      <c r="B503" s="12" t="n">
        <v>141</v>
      </c>
      <c r="C503" s="12" t="n">
        <v>17</v>
      </c>
      <c r="D503" s="18" t="n">
        <v>45599</v>
      </c>
      <c r="E503" s="12" t="s">
        <v>44</v>
      </c>
      <c r="F503" s="12" t="s">
        <v>2295</v>
      </c>
      <c r="G503" s="12" t="s">
        <v>56</v>
      </c>
      <c r="H503" s="12" t="str">
        <f aca="false">INDEX(Customers!$I$2:$I$901,MATCH(B503,Customers!$A$2:$A$901,0))</f>
        <v>Regular</v>
      </c>
      <c r="I503" s="12" t="str">
        <f aca="false">INDEX(Customers!$G$2:$G$901,MATCH(B503,Customers!$A$2:$A$901,0))</f>
        <v>North</v>
      </c>
      <c r="J503" s="12" t="str">
        <f aca="false">INDEX(Stores!$D$2:$D$18,MATCH(C503,Stores!$A$2:$A$18,0))</f>
        <v>Online</v>
      </c>
      <c r="K503" s="16" t="n">
        <f aca="false">SUMIF(OrderItems!$B$2:$B$6683,A503,OrderItems!$J$2:$J$6683)</f>
        <v>6556.85</v>
      </c>
      <c r="L503" s="16" t="n">
        <f aca="false">SUMIF(OrderItems!$B$2:$B$6683,A503,OrderItems!$K$2:$K$6683)</f>
        <v>4686.69</v>
      </c>
      <c r="M503" s="16" t="n">
        <f aca="false">K503-L503</f>
        <v>1870.16</v>
      </c>
      <c r="N503" s="12" t="n">
        <f aca="false">COUNTIF(OrderItems!$B$2:$B$6683,A503)</f>
        <v>3</v>
      </c>
    </row>
    <row r="504" customFormat="false" ht="15" hidden="false" customHeight="false" outlineLevel="0" collapsed="false">
      <c r="A504" s="12" t="n">
        <v>503</v>
      </c>
      <c r="B504" s="12" t="n">
        <v>141</v>
      </c>
      <c r="C504" s="12" t="n">
        <v>17</v>
      </c>
      <c r="D504" s="18" t="n">
        <v>45667</v>
      </c>
      <c r="E504" s="12" t="s">
        <v>44</v>
      </c>
      <c r="F504" s="12" t="s">
        <v>2295</v>
      </c>
      <c r="G504" s="12" t="s">
        <v>55</v>
      </c>
      <c r="H504" s="12" t="str">
        <f aca="false">INDEX(Customers!$I$2:$I$901,MATCH(B504,Customers!$A$2:$A$901,0))</f>
        <v>Regular</v>
      </c>
      <c r="I504" s="12" t="str">
        <f aca="false">INDEX(Customers!$G$2:$G$901,MATCH(B504,Customers!$A$2:$A$901,0))</f>
        <v>North</v>
      </c>
      <c r="J504" s="12" t="str">
        <f aca="false">INDEX(Stores!$D$2:$D$18,MATCH(C504,Stores!$A$2:$A$18,0))</f>
        <v>Online</v>
      </c>
      <c r="K504" s="16" t="n">
        <f aca="false">SUMIF(OrderItems!$B$2:$B$6683,A504,OrderItems!$J$2:$J$6683)</f>
        <v>6704.3</v>
      </c>
      <c r="L504" s="16" t="n">
        <f aca="false">SUMIF(OrderItems!$B$2:$B$6683,A504,OrderItems!$K$2:$K$6683)</f>
        <v>4529.58</v>
      </c>
      <c r="M504" s="16" t="n">
        <f aca="false">K504-L504</f>
        <v>2174.72</v>
      </c>
      <c r="N504" s="12" t="n">
        <f aca="false">COUNTIF(OrderItems!$B$2:$B$6683,A504)</f>
        <v>4</v>
      </c>
    </row>
    <row r="505" customFormat="false" ht="15" hidden="false" customHeight="false" outlineLevel="0" collapsed="false">
      <c r="A505" s="12" t="n">
        <v>504</v>
      </c>
      <c r="B505" s="12" t="n">
        <v>141</v>
      </c>
      <c r="C505" s="12" t="n">
        <v>17</v>
      </c>
      <c r="D505" s="18" t="n">
        <v>45696</v>
      </c>
      <c r="E505" s="12" t="s">
        <v>44</v>
      </c>
      <c r="F505" s="12" t="s">
        <v>2294</v>
      </c>
      <c r="G505" s="12" t="s">
        <v>57</v>
      </c>
      <c r="H505" s="12" t="str">
        <f aca="false">INDEX(Customers!$I$2:$I$901,MATCH(B505,Customers!$A$2:$A$901,0))</f>
        <v>Regular</v>
      </c>
      <c r="I505" s="12" t="str">
        <f aca="false">INDEX(Customers!$G$2:$G$901,MATCH(B505,Customers!$A$2:$A$901,0))</f>
        <v>North</v>
      </c>
      <c r="J505" s="12" t="str">
        <f aca="false">INDEX(Stores!$D$2:$D$18,MATCH(C505,Stores!$A$2:$A$18,0))</f>
        <v>Online</v>
      </c>
      <c r="K505" s="16" t="n">
        <f aca="false">SUMIF(OrderItems!$B$2:$B$6683,A505,OrderItems!$J$2:$J$6683)</f>
        <v>4377</v>
      </c>
      <c r="L505" s="16" t="n">
        <f aca="false">SUMIF(OrderItems!$B$2:$B$6683,A505,OrderItems!$K$2:$K$6683)</f>
        <v>2898.84</v>
      </c>
      <c r="M505" s="16" t="n">
        <f aca="false">K505-L505</f>
        <v>1478.16</v>
      </c>
      <c r="N505" s="12" t="n">
        <f aca="false">COUNTIF(OrderItems!$B$2:$B$6683,A505)</f>
        <v>3</v>
      </c>
    </row>
    <row r="506" customFormat="false" ht="15" hidden="false" customHeight="false" outlineLevel="0" collapsed="false">
      <c r="A506" s="12" t="n">
        <v>505</v>
      </c>
      <c r="B506" s="12" t="n">
        <v>141</v>
      </c>
      <c r="C506" s="12" t="n">
        <v>17</v>
      </c>
      <c r="D506" s="18" t="n">
        <v>45696</v>
      </c>
      <c r="E506" s="12" t="s">
        <v>44</v>
      </c>
      <c r="F506" s="12" t="s">
        <v>2296</v>
      </c>
      <c r="G506" s="12" t="s">
        <v>56</v>
      </c>
      <c r="H506" s="12" t="str">
        <f aca="false">INDEX(Customers!$I$2:$I$901,MATCH(B506,Customers!$A$2:$A$901,0))</f>
        <v>Regular</v>
      </c>
      <c r="I506" s="12" t="str">
        <f aca="false">INDEX(Customers!$G$2:$G$901,MATCH(B506,Customers!$A$2:$A$901,0))</f>
        <v>North</v>
      </c>
      <c r="J506" s="12" t="str">
        <f aca="false">INDEX(Stores!$D$2:$D$18,MATCH(C506,Stores!$A$2:$A$18,0))</f>
        <v>Online</v>
      </c>
      <c r="K506" s="16" t="n">
        <f aca="false">SUMIF(OrderItems!$B$2:$B$6683,A506,OrderItems!$J$2:$J$6683)</f>
        <v>8672.3</v>
      </c>
      <c r="L506" s="16" t="n">
        <f aca="false">SUMIF(OrderItems!$B$2:$B$6683,A506,OrderItems!$K$2:$K$6683)</f>
        <v>6196.04</v>
      </c>
      <c r="M506" s="16" t="n">
        <f aca="false">K506-L506</f>
        <v>2476.26</v>
      </c>
      <c r="N506" s="12" t="n">
        <f aca="false">COUNTIF(OrderItems!$B$2:$B$6683,A506)</f>
        <v>3</v>
      </c>
    </row>
    <row r="507" customFormat="false" ht="15" hidden="false" customHeight="false" outlineLevel="0" collapsed="false">
      <c r="A507" s="12" t="n">
        <v>506</v>
      </c>
      <c r="B507" s="12" t="n">
        <v>141</v>
      </c>
      <c r="C507" s="12" t="n">
        <v>17</v>
      </c>
      <c r="D507" s="18" t="n">
        <v>45741</v>
      </c>
      <c r="E507" s="12" t="s">
        <v>44</v>
      </c>
      <c r="F507" s="12" t="s">
        <v>2292</v>
      </c>
      <c r="G507" s="12" t="s">
        <v>57</v>
      </c>
      <c r="H507" s="12" t="str">
        <f aca="false">INDEX(Customers!$I$2:$I$901,MATCH(B507,Customers!$A$2:$A$901,0))</f>
        <v>Regular</v>
      </c>
      <c r="I507" s="12" t="str">
        <f aca="false">INDEX(Customers!$G$2:$G$901,MATCH(B507,Customers!$A$2:$A$901,0))</f>
        <v>North</v>
      </c>
      <c r="J507" s="12" t="str">
        <f aca="false">INDEX(Stores!$D$2:$D$18,MATCH(C507,Stores!$A$2:$A$18,0))</f>
        <v>Online</v>
      </c>
      <c r="K507" s="16" t="n">
        <f aca="false">SUMIF(OrderItems!$B$2:$B$6683,A507,OrderItems!$J$2:$J$6683)</f>
        <v>7199.1</v>
      </c>
      <c r="L507" s="16" t="n">
        <f aca="false">SUMIF(OrderItems!$B$2:$B$6683,A507,OrderItems!$K$2:$K$6683)</f>
        <v>5613.68</v>
      </c>
      <c r="M507" s="16" t="n">
        <f aca="false">K507-L507</f>
        <v>1585.42</v>
      </c>
      <c r="N507" s="12" t="n">
        <f aca="false">COUNTIF(OrderItems!$B$2:$B$6683,A507)</f>
        <v>1</v>
      </c>
    </row>
    <row r="508" customFormat="false" ht="15" hidden="false" customHeight="false" outlineLevel="0" collapsed="false">
      <c r="A508" s="12" t="n">
        <v>507</v>
      </c>
      <c r="B508" s="12" t="n">
        <v>141</v>
      </c>
      <c r="C508" s="12" t="n">
        <v>5</v>
      </c>
      <c r="D508" s="18" t="n">
        <v>45754</v>
      </c>
      <c r="E508" s="12" t="s">
        <v>49</v>
      </c>
      <c r="F508" s="12" t="s">
        <v>2293</v>
      </c>
      <c r="G508" s="12" t="s">
        <v>57</v>
      </c>
      <c r="H508" s="12" t="str">
        <f aca="false">INDEX(Customers!$I$2:$I$901,MATCH(B508,Customers!$A$2:$A$901,0))</f>
        <v>Regular</v>
      </c>
      <c r="I508" s="12" t="str">
        <f aca="false">INDEX(Customers!$G$2:$G$901,MATCH(B508,Customers!$A$2:$A$901,0))</f>
        <v>North</v>
      </c>
      <c r="J508" s="12" t="str">
        <f aca="false">INDEX(Stores!$D$2:$D$18,MATCH(C508,Stores!$A$2:$A$18,0))</f>
        <v>South</v>
      </c>
      <c r="K508" s="16" t="n">
        <f aca="false">SUMIF(OrderItems!$B$2:$B$6683,A508,OrderItems!$J$2:$J$6683)</f>
        <v>3249</v>
      </c>
      <c r="L508" s="16" t="n">
        <f aca="false">SUMIF(OrderItems!$B$2:$B$6683,A508,OrderItems!$K$2:$K$6683)</f>
        <v>2209.3</v>
      </c>
      <c r="M508" s="16" t="n">
        <f aca="false">K508-L508</f>
        <v>1039.7</v>
      </c>
      <c r="N508" s="12" t="n">
        <f aca="false">COUNTIF(OrderItems!$B$2:$B$6683,A508)</f>
        <v>1</v>
      </c>
    </row>
    <row r="509" customFormat="false" ht="15" hidden="false" customHeight="false" outlineLevel="0" collapsed="false">
      <c r="A509" s="12" t="n">
        <v>508</v>
      </c>
      <c r="B509" s="12" t="n">
        <v>141</v>
      </c>
      <c r="C509" s="12" t="n">
        <v>17</v>
      </c>
      <c r="D509" s="18" t="n">
        <v>45799</v>
      </c>
      <c r="E509" s="12" t="s">
        <v>44</v>
      </c>
      <c r="F509" s="12" t="s">
        <v>2292</v>
      </c>
      <c r="G509" s="12" t="s">
        <v>55</v>
      </c>
      <c r="H509" s="12" t="str">
        <f aca="false">INDEX(Customers!$I$2:$I$901,MATCH(B509,Customers!$A$2:$A$901,0))</f>
        <v>Regular</v>
      </c>
      <c r="I509" s="12" t="str">
        <f aca="false">INDEX(Customers!$G$2:$G$901,MATCH(B509,Customers!$A$2:$A$901,0))</f>
        <v>North</v>
      </c>
      <c r="J509" s="12" t="str">
        <f aca="false">INDEX(Stores!$D$2:$D$18,MATCH(C509,Stores!$A$2:$A$18,0))</f>
        <v>Online</v>
      </c>
      <c r="K509" s="16" t="n">
        <f aca="false">SUMIF(OrderItems!$B$2:$B$6683,A509,OrderItems!$J$2:$J$6683)</f>
        <v>4648.7</v>
      </c>
      <c r="L509" s="16" t="n">
        <f aca="false">SUMIF(OrderItems!$B$2:$B$6683,A509,OrderItems!$K$2:$K$6683)</f>
        <v>2871.66</v>
      </c>
      <c r="M509" s="16" t="n">
        <f aca="false">K509-L509</f>
        <v>1777.04</v>
      </c>
      <c r="N509" s="12" t="n">
        <f aca="false">COUNTIF(OrderItems!$B$2:$B$6683,A509)</f>
        <v>3</v>
      </c>
    </row>
    <row r="510" customFormat="false" ht="15" hidden="false" customHeight="false" outlineLevel="0" collapsed="false">
      <c r="A510" s="12" t="n">
        <v>509</v>
      </c>
      <c r="B510" s="12" t="n">
        <v>141</v>
      </c>
      <c r="C510" s="12" t="n">
        <v>12</v>
      </c>
      <c r="D510" s="18" t="n">
        <v>45850</v>
      </c>
      <c r="E510" s="12" t="s">
        <v>49</v>
      </c>
      <c r="F510" s="12" t="s">
        <v>2293</v>
      </c>
      <c r="G510" s="12" t="s">
        <v>55</v>
      </c>
      <c r="H510" s="12" t="str">
        <f aca="false">INDEX(Customers!$I$2:$I$901,MATCH(B510,Customers!$A$2:$A$901,0))</f>
        <v>Regular</v>
      </c>
      <c r="I510" s="12" t="str">
        <f aca="false">INDEX(Customers!$G$2:$G$901,MATCH(B510,Customers!$A$2:$A$901,0))</f>
        <v>North</v>
      </c>
      <c r="J510" s="12" t="str">
        <f aca="false">INDEX(Stores!$D$2:$D$18,MATCH(C510,Stores!$A$2:$A$18,0))</f>
        <v>West</v>
      </c>
      <c r="K510" s="16" t="n">
        <f aca="false">SUMIF(OrderItems!$B$2:$B$6683,A510,OrderItems!$J$2:$J$6683)</f>
        <v>12227</v>
      </c>
      <c r="L510" s="16" t="n">
        <f aca="false">SUMIF(OrderItems!$B$2:$B$6683,A510,OrderItems!$K$2:$K$6683)</f>
        <v>9591.7</v>
      </c>
      <c r="M510" s="16" t="n">
        <f aca="false">K510-L510</f>
        <v>2635.3</v>
      </c>
      <c r="N510" s="12" t="n">
        <f aca="false">COUNTIF(OrderItems!$B$2:$B$6683,A510)</f>
        <v>4</v>
      </c>
    </row>
    <row r="511" customFormat="false" ht="15" hidden="false" customHeight="false" outlineLevel="0" collapsed="false">
      <c r="A511" s="12" t="n">
        <v>510</v>
      </c>
      <c r="B511" s="12" t="n">
        <v>141</v>
      </c>
      <c r="C511" s="12" t="n">
        <v>2</v>
      </c>
      <c r="D511" s="18" t="n">
        <v>45861</v>
      </c>
      <c r="E511" s="12" t="s">
        <v>49</v>
      </c>
      <c r="F511" s="12" t="s">
        <v>2292</v>
      </c>
      <c r="G511" s="12" t="s">
        <v>55</v>
      </c>
      <c r="H511" s="12" t="str">
        <f aca="false">INDEX(Customers!$I$2:$I$901,MATCH(B511,Customers!$A$2:$A$901,0))</f>
        <v>Regular</v>
      </c>
      <c r="I511" s="12" t="str">
        <f aca="false">INDEX(Customers!$G$2:$G$901,MATCH(B511,Customers!$A$2:$A$901,0))</f>
        <v>North</v>
      </c>
      <c r="J511" s="12" t="str">
        <f aca="false">INDEX(Stores!$D$2:$D$18,MATCH(C511,Stores!$A$2:$A$18,0))</f>
        <v>North</v>
      </c>
      <c r="K511" s="16" t="n">
        <f aca="false">SUMIF(OrderItems!$B$2:$B$6683,A511,OrderItems!$J$2:$J$6683)</f>
        <v>529</v>
      </c>
      <c r="L511" s="16" t="n">
        <f aca="false">SUMIF(OrderItems!$B$2:$B$6683,A511,OrderItems!$K$2:$K$6683)</f>
        <v>302.36</v>
      </c>
      <c r="M511" s="16" t="n">
        <f aca="false">K511-L511</f>
        <v>226.64</v>
      </c>
      <c r="N511" s="12" t="n">
        <f aca="false">COUNTIF(OrderItems!$B$2:$B$6683,A511)</f>
        <v>1</v>
      </c>
    </row>
    <row r="512" customFormat="false" ht="15" hidden="false" customHeight="false" outlineLevel="0" collapsed="false">
      <c r="A512" s="12" t="n">
        <v>511</v>
      </c>
      <c r="B512" s="12" t="n">
        <v>141</v>
      </c>
      <c r="C512" s="12" t="n">
        <v>17</v>
      </c>
      <c r="D512" s="18" t="n">
        <v>45865</v>
      </c>
      <c r="E512" s="12" t="s">
        <v>44</v>
      </c>
      <c r="F512" s="12" t="s">
        <v>2295</v>
      </c>
      <c r="G512" s="12" t="s">
        <v>55</v>
      </c>
      <c r="H512" s="12" t="str">
        <f aca="false">INDEX(Customers!$I$2:$I$901,MATCH(B512,Customers!$A$2:$A$901,0))</f>
        <v>Regular</v>
      </c>
      <c r="I512" s="12" t="str">
        <f aca="false">INDEX(Customers!$G$2:$G$901,MATCH(B512,Customers!$A$2:$A$901,0))</f>
        <v>North</v>
      </c>
      <c r="J512" s="12" t="str">
        <f aca="false">INDEX(Stores!$D$2:$D$18,MATCH(C512,Stores!$A$2:$A$18,0))</f>
        <v>Online</v>
      </c>
      <c r="K512" s="16" t="n">
        <f aca="false">SUMIF(OrderItems!$B$2:$B$6683,A512,OrderItems!$J$2:$J$6683)</f>
        <v>2809</v>
      </c>
      <c r="L512" s="16" t="n">
        <f aca="false">SUMIF(OrderItems!$B$2:$B$6683,A512,OrderItems!$K$2:$K$6683)</f>
        <v>1785.14</v>
      </c>
      <c r="M512" s="16" t="n">
        <f aca="false">K512-L512</f>
        <v>1023.86</v>
      </c>
      <c r="N512" s="12" t="n">
        <f aca="false">COUNTIF(OrderItems!$B$2:$B$6683,A512)</f>
        <v>1</v>
      </c>
    </row>
    <row r="513" customFormat="false" ht="15" hidden="false" customHeight="false" outlineLevel="0" collapsed="false">
      <c r="A513" s="12" t="n">
        <v>512</v>
      </c>
      <c r="B513" s="12" t="n">
        <v>141</v>
      </c>
      <c r="C513" s="12" t="n">
        <v>17</v>
      </c>
      <c r="D513" s="18" t="n">
        <v>45886</v>
      </c>
      <c r="E513" s="12" t="s">
        <v>44</v>
      </c>
      <c r="F513" s="12" t="s">
        <v>2293</v>
      </c>
      <c r="G513" s="12" t="s">
        <v>55</v>
      </c>
      <c r="H513" s="12" t="str">
        <f aca="false">INDEX(Customers!$I$2:$I$901,MATCH(B513,Customers!$A$2:$A$901,0))</f>
        <v>Regular</v>
      </c>
      <c r="I513" s="12" t="str">
        <f aca="false">INDEX(Customers!$G$2:$G$901,MATCH(B513,Customers!$A$2:$A$901,0))</f>
        <v>North</v>
      </c>
      <c r="J513" s="12" t="str">
        <f aca="false">INDEX(Stores!$D$2:$D$18,MATCH(C513,Stores!$A$2:$A$18,0))</f>
        <v>Online</v>
      </c>
      <c r="K513" s="16" t="n">
        <f aca="false">SUMIF(OrderItems!$B$2:$B$6683,A513,OrderItems!$J$2:$J$6683)</f>
        <v>5531.15</v>
      </c>
      <c r="L513" s="16" t="n">
        <f aca="false">SUMIF(OrderItems!$B$2:$B$6683,A513,OrderItems!$K$2:$K$6683)</f>
        <v>3827.21</v>
      </c>
      <c r="M513" s="16" t="n">
        <f aca="false">K513-L513</f>
        <v>1703.94</v>
      </c>
      <c r="N513" s="12" t="n">
        <f aca="false">COUNTIF(OrderItems!$B$2:$B$6683,A513)</f>
        <v>3</v>
      </c>
    </row>
    <row r="514" customFormat="false" ht="15" hidden="false" customHeight="false" outlineLevel="0" collapsed="false">
      <c r="A514" s="12" t="n">
        <v>513</v>
      </c>
      <c r="B514" s="12" t="n">
        <v>141</v>
      </c>
      <c r="C514" s="12" t="n">
        <v>17</v>
      </c>
      <c r="D514" s="18" t="n">
        <v>45921</v>
      </c>
      <c r="E514" s="12" t="s">
        <v>44</v>
      </c>
      <c r="F514" s="12" t="s">
        <v>2296</v>
      </c>
      <c r="G514" s="12" t="s">
        <v>55</v>
      </c>
      <c r="H514" s="12" t="str">
        <f aca="false">INDEX(Customers!$I$2:$I$901,MATCH(B514,Customers!$A$2:$A$901,0))</f>
        <v>Regular</v>
      </c>
      <c r="I514" s="12" t="str">
        <f aca="false">INDEX(Customers!$G$2:$G$901,MATCH(B514,Customers!$A$2:$A$901,0))</f>
        <v>North</v>
      </c>
      <c r="J514" s="12" t="str">
        <f aca="false">INDEX(Stores!$D$2:$D$18,MATCH(C514,Stores!$A$2:$A$18,0))</f>
        <v>Online</v>
      </c>
      <c r="K514" s="16" t="n">
        <f aca="false">SUMIF(OrderItems!$B$2:$B$6683,A514,OrderItems!$J$2:$J$6683)</f>
        <v>1299</v>
      </c>
      <c r="L514" s="16" t="n">
        <f aca="false">SUMIF(OrderItems!$B$2:$B$6683,A514,OrderItems!$K$2:$K$6683)</f>
        <v>878.72</v>
      </c>
      <c r="M514" s="16" t="n">
        <f aca="false">K514-L514</f>
        <v>420.28</v>
      </c>
      <c r="N514" s="12" t="n">
        <f aca="false">COUNTIF(OrderItems!$B$2:$B$6683,A514)</f>
        <v>1</v>
      </c>
    </row>
    <row r="515" customFormat="false" ht="15" hidden="false" customHeight="false" outlineLevel="0" collapsed="false">
      <c r="A515" s="12" t="n">
        <v>514</v>
      </c>
      <c r="B515" s="12" t="n">
        <v>141</v>
      </c>
      <c r="C515" s="12" t="n">
        <v>17</v>
      </c>
      <c r="D515" s="18" t="n">
        <v>45983</v>
      </c>
      <c r="E515" s="12" t="s">
        <v>44</v>
      </c>
      <c r="F515" s="12" t="s">
        <v>2292</v>
      </c>
      <c r="G515" s="12" t="s">
        <v>55</v>
      </c>
      <c r="H515" s="12" t="str">
        <f aca="false">INDEX(Customers!$I$2:$I$901,MATCH(B515,Customers!$A$2:$A$901,0))</f>
        <v>Regular</v>
      </c>
      <c r="I515" s="12" t="str">
        <f aca="false">INDEX(Customers!$G$2:$G$901,MATCH(B515,Customers!$A$2:$A$901,0))</f>
        <v>North</v>
      </c>
      <c r="J515" s="12" t="str">
        <f aca="false">INDEX(Stores!$D$2:$D$18,MATCH(C515,Stores!$A$2:$A$18,0))</f>
        <v>Online</v>
      </c>
      <c r="K515" s="16" t="n">
        <f aca="false">SUMIF(OrderItems!$B$2:$B$6683,A515,OrderItems!$J$2:$J$6683)</f>
        <v>5414.05</v>
      </c>
      <c r="L515" s="16" t="n">
        <f aca="false">SUMIF(OrderItems!$B$2:$B$6683,A515,OrderItems!$K$2:$K$6683)</f>
        <v>4154.37</v>
      </c>
      <c r="M515" s="16" t="n">
        <f aca="false">K515-L515</f>
        <v>1259.68</v>
      </c>
      <c r="N515" s="12" t="n">
        <f aca="false">COUNTIF(OrderItems!$B$2:$B$6683,A515)</f>
        <v>1</v>
      </c>
    </row>
    <row r="516" customFormat="false" ht="15" hidden="false" customHeight="false" outlineLevel="0" collapsed="false">
      <c r="A516" s="12" t="n">
        <v>515</v>
      </c>
      <c r="B516" s="12" t="n">
        <v>141</v>
      </c>
      <c r="C516" s="12" t="n">
        <v>1</v>
      </c>
      <c r="D516" s="18" t="n">
        <v>46008</v>
      </c>
      <c r="E516" s="12" t="s">
        <v>49</v>
      </c>
      <c r="F516" s="12" t="s">
        <v>2292</v>
      </c>
      <c r="G516" s="12" t="s">
        <v>56</v>
      </c>
      <c r="H516" s="12" t="str">
        <f aca="false">INDEX(Customers!$I$2:$I$901,MATCH(B516,Customers!$A$2:$A$901,0))</f>
        <v>Regular</v>
      </c>
      <c r="I516" s="12" t="str">
        <f aca="false">INDEX(Customers!$G$2:$G$901,MATCH(B516,Customers!$A$2:$A$901,0))</f>
        <v>North</v>
      </c>
      <c r="J516" s="12" t="str">
        <f aca="false">INDEX(Stores!$D$2:$D$18,MATCH(C516,Stores!$A$2:$A$18,0))</f>
        <v>North</v>
      </c>
      <c r="K516" s="16" t="n">
        <f aca="false">SUMIF(OrderItems!$B$2:$B$6683,A516,OrderItems!$J$2:$J$6683)</f>
        <v>2534.15</v>
      </c>
      <c r="L516" s="16" t="n">
        <f aca="false">SUMIF(OrderItems!$B$2:$B$6683,A516,OrderItems!$K$2:$K$6683)</f>
        <v>1884.76</v>
      </c>
      <c r="M516" s="16" t="n">
        <f aca="false">K516-L516</f>
        <v>649.39</v>
      </c>
      <c r="N516" s="12" t="n">
        <f aca="false">COUNTIF(OrderItems!$B$2:$B$6683,A516)</f>
        <v>2</v>
      </c>
    </row>
    <row r="517" customFormat="false" ht="15" hidden="false" customHeight="false" outlineLevel="0" collapsed="false">
      <c r="A517" s="12" t="n">
        <v>516</v>
      </c>
      <c r="B517" s="12" t="n">
        <v>142</v>
      </c>
      <c r="C517" s="12" t="n">
        <v>17</v>
      </c>
      <c r="D517" s="18" t="n">
        <v>45612</v>
      </c>
      <c r="E517" s="12" t="s">
        <v>44</v>
      </c>
      <c r="F517" s="12" t="s">
        <v>2294</v>
      </c>
      <c r="G517" s="12" t="s">
        <v>55</v>
      </c>
      <c r="H517" s="12" t="str">
        <f aca="false">INDEX(Customers!$I$2:$I$901,MATCH(B517,Customers!$A$2:$A$901,0))</f>
        <v>Regular</v>
      </c>
      <c r="I517" s="12" t="str">
        <f aca="false">INDEX(Customers!$G$2:$G$901,MATCH(B517,Customers!$A$2:$A$901,0))</f>
        <v>North</v>
      </c>
      <c r="J517" s="12" t="str">
        <f aca="false">INDEX(Stores!$D$2:$D$18,MATCH(C517,Stores!$A$2:$A$18,0))</f>
        <v>Online</v>
      </c>
      <c r="K517" s="16" t="n">
        <f aca="false">SUMIF(OrderItems!$B$2:$B$6683,A517,OrderItems!$J$2:$J$6683)</f>
        <v>368.1</v>
      </c>
      <c r="L517" s="16" t="n">
        <f aca="false">SUMIF(OrderItems!$B$2:$B$6683,A517,OrderItems!$K$2:$K$6683)</f>
        <v>276.15</v>
      </c>
      <c r="M517" s="16" t="n">
        <f aca="false">K517-L517</f>
        <v>91.9500000000001</v>
      </c>
      <c r="N517" s="12" t="n">
        <f aca="false">COUNTIF(OrderItems!$B$2:$B$6683,A517)</f>
        <v>1</v>
      </c>
    </row>
    <row r="518" customFormat="false" ht="15" hidden="false" customHeight="false" outlineLevel="0" collapsed="false">
      <c r="A518" s="12" t="n">
        <v>517</v>
      </c>
      <c r="B518" s="12" t="n">
        <v>142</v>
      </c>
      <c r="C518" s="12" t="n">
        <v>17</v>
      </c>
      <c r="D518" s="18" t="n">
        <v>45885</v>
      </c>
      <c r="E518" s="12" t="s">
        <v>44</v>
      </c>
      <c r="F518" s="12" t="s">
        <v>2296</v>
      </c>
      <c r="G518" s="12" t="s">
        <v>55</v>
      </c>
      <c r="H518" s="12" t="str">
        <f aca="false">INDEX(Customers!$I$2:$I$901,MATCH(B518,Customers!$A$2:$A$901,0))</f>
        <v>Regular</v>
      </c>
      <c r="I518" s="12" t="str">
        <f aca="false">INDEX(Customers!$G$2:$G$901,MATCH(B518,Customers!$A$2:$A$901,0))</f>
        <v>North</v>
      </c>
      <c r="J518" s="12" t="str">
        <f aca="false">INDEX(Stores!$D$2:$D$18,MATCH(C518,Stores!$A$2:$A$18,0))</f>
        <v>Online</v>
      </c>
      <c r="K518" s="16" t="n">
        <f aca="false">SUMIF(OrderItems!$B$2:$B$6683,A518,OrderItems!$J$2:$J$6683)</f>
        <v>149</v>
      </c>
      <c r="L518" s="16" t="n">
        <f aca="false">SUMIF(OrderItems!$B$2:$B$6683,A518,OrderItems!$K$2:$K$6683)</f>
        <v>83.16</v>
      </c>
      <c r="M518" s="16" t="n">
        <f aca="false">K518-L518</f>
        <v>65.84</v>
      </c>
      <c r="N518" s="12" t="n">
        <f aca="false">COUNTIF(OrderItems!$B$2:$B$6683,A518)</f>
        <v>1</v>
      </c>
    </row>
    <row r="519" customFormat="false" ht="15" hidden="false" customHeight="false" outlineLevel="0" collapsed="false">
      <c r="A519" s="12" t="n">
        <v>518</v>
      </c>
      <c r="B519" s="12" t="n">
        <v>142</v>
      </c>
      <c r="C519" s="12" t="n">
        <v>17</v>
      </c>
      <c r="D519" s="18" t="n">
        <v>45932</v>
      </c>
      <c r="E519" s="12" t="s">
        <v>44</v>
      </c>
      <c r="F519" s="12" t="s">
        <v>2295</v>
      </c>
      <c r="G519" s="12" t="s">
        <v>55</v>
      </c>
      <c r="H519" s="12" t="str">
        <f aca="false">INDEX(Customers!$I$2:$I$901,MATCH(B519,Customers!$A$2:$A$901,0))</f>
        <v>Regular</v>
      </c>
      <c r="I519" s="12" t="str">
        <f aca="false">INDEX(Customers!$G$2:$G$901,MATCH(B519,Customers!$A$2:$A$901,0))</f>
        <v>North</v>
      </c>
      <c r="J519" s="12" t="str">
        <f aca="false">INDEX(Stores!$D$2:$D$18,MATCH(C519,Stores!$A$2:$A$18,0))</f>
        <v>Online</v>
      </c>
      <c r="K519" s="16" t="n">
        <f aca="false">SUMIF(OrderItems!$B$2:$B$6683,A519,OrderItems!$J$2:$J$6683)</f>
        <v>4273.2</v>
      </c>
      <c r="L519" s="16" t="n">
        <f aca="false">SUMIF(OrderItems!$B$2:$B$6683,A519,OrderItems!$K$2:$K$6683)</f>
        <v>2944.37</v>
      </c>
      <c r="M519" s="16" t="n">
        <f aca="false">K519-L519</f>
        <v>1328.83</v>
      </c>
      <c r="N519" s="12" t="n">
        <f aca="false">COUNTIF(OrderItems!$B$2:$B$6683,A519)</f>
        <v>3</v>
      </c>
    </row>
    <row r="520" customFormat="false" ht="15" hidden="false" customHeight="false" outlineLevel="0" collapsed="false">
      <c r="A520" s="12" t="n">
        <v>519</v>
      </c>
      <c r="B520" s="12" t="n">
        <v>143</v>
      </c>
      <c r="C520" s="12" t="n">
        <v>17</v>
      </c>
      <c r="D520" s="18" t="n">
        <v>45927</v>
      </c>
      <c r="E520" s="12" t="s">
        <v>44</v>
      </c>
      <c r="F520" s="12" t="s">
        <v>2294</v>
      </c>
      <c r="G520" s="12" t="s">
        <v>55</v>
      </c>
      <c r="H520" s="12" t="str">
        <f aca="false">INDEX(Customers!$I$2:$I$901,MATCH(B520,Customers!$A$2:$A$901,0))</f>
        <v>Premium</v>
      </c>
      <c r="I520" s="12" t="str">
        <f aca="false">INDEX(Customers!$G$2:$G$901,MATCH(B520,Customers!$A$2:$A$901,0))</f>
        <v>North</v>
      </c>
      <c r="J520" s="12" t="str">
        <f aca="false">INDEX(Stores!$D$2:$D$18,MATCH(C520,Stores!$A$2:$A$18,0))</f>
        <v>Online</v>
      </c>
      <c r="K520" s="16" t="n">
        <f aca="false">SUMIF(OrderItems!$B$2:$B$6683,A520,OrderItems!$J$2:$J$6683)</f>
        <v>5738</v>
      </c>
      <c r="L520" s="16" t="n">
        <f aca="false">SUMIF(OrderItems!$B$2:$B$6683,A520,OrderItems!$K$2:$K$6683)</f>
        <v>3663.87</v>
      </c>
      <c r="M520" s="16" t="n">
        <f aca="false">K520-L520</f>
        <v>2074.13</v>
      </c>
      <c r="N520" s="12" t="n">
        <f aca="false">COUNTIF(OrderItems!$B$2:$B$6683,A520)</f>
        <v>2</v>
      </c>
    </row>
    <row r="521" customFormat="false" ht="15" hidden="false" customHeight="false" outlineLevel="0" collapsed="false">
      <c r="A521" s="12" t="n">
        <v>520</v>
      </c>
      <c r="B521" s="12" t="n">
        <v>143</v>
      </c>
      <c r="C521" s="12" t="n">
        <v>17</v>
      </c>
      <c r="D521" s="18" t="n">
        <v>45962</v>
      </c>
      <c r="E521" s="12" t="s">
        <v>44</v>
      </c>
      <c r="F521" s="12" t="s">
        <v>2296</v>
      </c>
      <c r="G521" s="12" t="s">
        <v>56</v>
      </c>
      <c r="H521" s="12" t="str">
        <f aca="false">INDEX(Customers!$I$2:$I$901,MATCH(B521,Customers!$A$2:$A$901,0))</f>
        <v>Premium</v>
      </c>
      <c r="I521" s="12" t="str">
        <f aca="false">INDEX(Customers!$G$2:$G$901,MATCH(B521,Customers!$A$2:$A$901,0))</f>
        <v>North</v>
      </c>
      <c r="J521" s="12" t="str">
        <f aca="false">INDEX(Stores!$D$2:$D$18,MATCH(C521,Stores!$A$2:$A$18,0))</f>
        <v>Online</v>
      </c>
      <c r="K521" s="16" t="n">
        <f aca="false">SUMIF(OrderItems!$B$2:$B$6683,A521,OrderItems!$J$2:$J$6683)</f>
        <v>4363.65</v>
      </c>
      <c r="L521" s="16" t="n">
        <f aca="false">SUMIF(OrderItems!$B$2:$B$6683,A521,OrderItems!$K$2:$K$6683)</f>
        <v>3017.61</v>
      </c>
      <c r="M521" s="16" t="n">
        <f aca="false">K521-L521</f>
        <v>1346.04</v>
      </c>
      <c r="N521" s="12" t="n">
        <f aca="false">COUNTIF(OrderItems!$B$2:$B$6683,A521)</f>
        <v>2</v>
      </c>
    </row>
    <row r="522" customFormat="false" ht="15" hidden="false" customHeight="false" outlineLevel="0" collapsed="false">
      <c r="A522" s="12" t="n">
        <v>521</v>
      </c>
      <c r="B522" s="12" t="n">
        <v>143</v>
      </c>
      <c r="C522" s="12" t="n">
        <v>11</v>
      </c>
      <c r="D522" s="18" t="n">
        <v>46011</v>
      </c>
      <c r="E522" s="12" t="s">
        <v>49</v>
      </c>
      <c r="F522" s="12" t="s">
        <v>2295</v>
      </c>
      <c r="G522" s="12" t="s">
        <v>56</v>
      </c>
      <c r="H522" s="12" t="str">
        <f aca="false">INDEX(Customers!$I$2:$I$901,MATCH(B522,Customers!$A$2:$A$901,0))</f>
        <v>Premium</v>
      </c>
      <c r="I522" s="12" t="str">
        <f aca="false">INDEX(Customers!$G$2:$G$901,MATCH(B522,Customers!$A$2:$A$901,0))</f>
        <v>North</v>
      </c>
      <c r="J522" s="12" t="str">
        <f aca="false">INDEX(Stores!$D$2:$D$18,MATCH(C522,Stores!$A$2:$A$18,0))</f>
        <v>West</v>
      </c>
      <c r="K522" s="16" t="n">
        <f aca="false">SUMIF(OrderItems!$B$2:$B$6683,A522,OrderItems!$J$2:$J$6683)</f>
        <v>664.2</v>
      </c>
      <c r="L522" s="16" t="n">
        <f aca="false">SUMIF(OrderItems!$B$2:$B$6683,A522,OrderItems!$K$2:$K$6683)</f>
        <v>441.85</v>
      </c>
      <c r="M522" s="16" t="n">
        <f aca="false">K522-L522</f>
        <v>222.35</v>
      </c>
      <c r="N522" s="12" t="n">
        <f aca="false">COUNTIF(OrderItems!$B$2:$B$6683,A522)</f>
        <v>2</v>
      </c>
    </row>
    <row r="523" customFormat="false" ht="15" hidden="false" customHeight="false" outlineLevel="0" collapsed="false">
      <c r="A523" s="12" t="n">
        <v>522</v>
      </c>
      <c r="B523" s="12" t="n">
        <v>145</v>
      </c>
      <c r="C523" s="12" t="n">
        <v>6</v>
      </c>
      <c r="D523" s="18" t="n">
        <v>46000</v>
      </c>
      <c r="E523" s="12" t="s">
        <v>49</v>
      </c>
      <c r="F523" s="12" t="s">
        <v>2292</v>
      </c>
      <c r="G523" s="12" t="s">
        <v>56</v>
      </c>
      <c r="H523" s="12" t="str">
        <f aca="false">INDEX(Customers!$I$2:$I$901,MATCH(B523,Customers!$A$2:$A$901,0))</f>
        <v>Regular</v>
      </c>
      <c r="I523" s="12" t="str">
        <f aca="false">INDEX(Customers!$G$2:$G$901,MATCH(B523,Customers!$A$2:$A$901,0))</f>
        <v>North</v>
      </c>
      <c r="J523" s="12" t="str">
        <f aca="false">INDEX(Stores!$D$2:$D$18,MATCH(C523,Stores!$A$2:$A$18,0))</f>
        <v>South</v>
      </c>
      <c r="K523" s="16" t="n">
        <f aca="false">SUMIF(OrderItems!$B$2:$B$6683,A523,OrderItems!$J$2:$J$6683)</f>
        <v>5583.15</v>
      </c>
      <c r="L523" s="16" t="n">
        <f aca="false">SUMIF(OrderItems!$B$2:$B$6683,A523,OrderItems!$K$2:$K$6683)</f>
        <v>3823.2</v>
      </c>
      <c r="M523" s="16" t="n">
        <f aca="false">K523-L523</f>
        <v>1759.95</v>
      </c>
      <c r="N523" s="12" t="n">
        <f aca="false">COUNTIF(OrderItems!$B$2:$B$6683,A523)</f>
        <v>1</v>
      </c>
    </row>
    <row r="524" customFormat="false" ht="15" hidden="false" customHeight="false" outlineLevel="0" collapsed="false">
      <c r="A524" s="12" t="n">
        <v>523</v>
      </c>
      <c r="B524" s="12" t="n">
        <v>145</v>
      </c>
      <c r="C524" s="12" t="n">
        <v>8</v>
      </c>
      <c r="D524" s="18" t="n">
        <v>46018</v>
      </c>
      <c r="E524" s="12" t="s">
        <v>49</v>
      </c>
      <c r="F524" s="12" t="s">
        <v>2292</v>
      </c>
      <c r="G524" s="12" t="s">
        <v>55</v>
      </c>
      <c r="H524" s="12" t="str">
        <f aca="false">INDEX(Customers!$I$2:$I$901,MATCH(B524,Customers!$A$2:$A$901,0))</f>
        <v>Regular</v>
      </c>
      <c r="I524" s="12" t="str">
        <f aca="false">INDEX(Customers!$G$2:$G$901,MATCH(B524,Customers!$A$2:$A$901,0))</f>
        <v>North</v>
      </c>
      <c r="J524" s="12" t="str">
        <f aca="false">INDEX(Stores!$D$2:$D$18,MATCH(C524,Stores!$A$2:$A$18,0))</f>
        <v>South</v>
      </c>
      <c r="K524" s="16" t="n">
        <f aca="false">SUMIF(OrderItems!$B$2:$B$6683,A524,OrderItems!$J$2:$J$6683)</f>
        <v>10415.2</v>
      </c>
      <c r="L524" s="16" t="n">
        <f aca="false">SUMIF(OrderItems!$B$2:$B$6683,A524,OrderItems!$K$2:$K$6683)</f>
        <v>7351.34</v>
      </c>
      <c r="M524" s="16" t="n">
        <f aca="false">K524-L524</f>
        <v>3063.86</v>
      </c>
      <c r="N524" s="12" t="n">
        <f aca="false">COUNTIF(OrderItems!$B$2:$B$6683,A524)</f>
        <v>4</v>
      </c>
    </row>
    <row r="525" customFormat="false" ht="15" hidden="false" customHeight="false" outlineLevel="0" collapsed="false">
      <c r="A525" s="12" t="n">
        <v>524</v>
      </c>
      <c r="B525" s="12" t="n">
        <v>146</v>
      </c>
      <c r="C525" s="12" t="n">
        <v>17</v>
      </c>
      <c r="D525" s="18" t="n">
        <v>45324</v>
      </c>
      <c r="E525" s="12" t="s">
        <v>44</v>
      </c>
      <c r="F525" s="12" t="s">
        <v>2294</v>
      </c>
      <c r="G525" s="12" t="s">
        <v>55</v>
      </c>
      <c r="H525" s="12" t="str">
        <f aca="false">INDEX(Customers!$I$2:$I$901,MATCH(B525,Customers!$A$2:$A$901,0))</f>
        <v>Premium</v>
      </c>
      <c r="I525" s="12" t="str">
        <f aca="false">INDEX(Customers!$G$2:$G$901,MATCH(B525,Customers!$A$2:$A$901,0))</f>
        <v>North</v>
      </c>
      <c r="J525" s="12" t="str">
        <f aca="false">INDEX(Stores!$D$2:$D$18,MATCH(C525,Stores!$A$2:$A$18,0))</f>
        <v>Online</v>
      </c>
      <c r="K525" s="16" t="n">
        <f aca="false">SUMIF(OrderItems!$B$2:$B$6683,A525,OrderItems!$J$2:$J$6683)</f>
        <v>2918.05</v>
      </c>
      <c r="L525" s="16" t="n">
        <f aca="false">SUMIF(OrderItems!$B$2:$B$6683,A525,OrderItems!$K$2:$K$6683)</f>
        <v>1934.78</v>
      </c>
      <c r="M525" s="16" t="n">
        <f aca="false">K525-L525</f>
        <v>983.27</v>
      </c>
      <c r="N525" s="12" t="n">
        <f aca="false">COUNTIF(OrderItems!$B$2:$B$6683,A525)</f>
        <v>3</v>
      </c>
    </row>
    <row r="526" customFormat="false" ht="15" hidden="false" customHeight="false" outlineLevel="0" collapsed="false">
      <c r="A526" s="12" t="n">
        <v>525</v>
      </c>
      <c r="B526" s="12" t="n">
        <v>147</v>
      </c>
      <c r="C526" s="12" t="n">
        <v>17</v>
      </c>
      <c r="D526" s="18" t="n">
        <v>45595</v>
      </c>
      <c r="E526" s="12" t="s">
        <v>44</v>
      </c>
      <c r="F526" s="12" t="s">
        <v>2296</v>
      </c>
      <c r="G526" s="12" t="s">
        <v>55</v>
      </c>
      <c r="H526" s="12" t="str">
        <f aca="false">INDEX(Customers!$I$2:$I$901,MATCH(B526,Customers!$A$2:$A$901,0))</f>
        <v>Regular</v>
      </c>
      <c r="I526" s="12" t="str">
        <f aca="false">INDEX(Customers!$G$2:$G$901,MATCH(B526,Customers!$A$2:$A$901,0))</f>
        <v>East</v>
      </c>
      <c r="J526" s="12" t="str">
        <f aca="false">INDEX(Stores!$D$2:$D$18,MATCH(C526,Stores!$A$2:$A$18,0))</f>
        <v>Online</v>
      </c>
      <c r="K526" s="16" t="n">
        <f aca="false">SUMIF(OrderItems!$B$2:$B$6683,A526,OrderItems!$J$2:$J$6683)</f>
        <v>1849</v>
      </c>
      <c r="L526" s="16" t="n">
        <f aca="false">SUMIF(OrderItems!$B$2:$B$6683,A526,OrderItems!$K$2:$K$6683)</f>
        <v>1207.11</v>
      </c>
      <c r="M526" s="16" t="n">
        <f aca="false">K526-L526</f>
        <v>641.89</v>
      </c>
      <c r="N526" s="12" t="n">
        <f aca="false">COUNTIF(OrderItems!$B$2:$B$6683,A526)</f>
        <v>1</v>
      </c>
    </row>
    <row r="527" customFormat="false" ht="15" hidden="false" customHeight="false" outlineLevel="0" collapsed="false">
      <c r="A527" s="12" t="n">
        <v>526</v>
      </c>
      <c r="B527" s="12" t="n">
        <v>147</v>
      </c>
      <c r="C527" s="12" t="n">
        <v>5</v>
      </c>
      <c r="D527" s="18" t="n">
        <v>45607</v>
      </c>
      <c r="E527" s="12" t="s">
        <v>49</v>
      </c>
      <c r="F527" s="12" t="s">
        <v>2294</v>
      </c>
      <c r="G527" s="12" t="s">
        <v>55</v>
      </c>
      <c r="H527" s="12" t="str">
        <f aca="false">INDEX(Customers!$I$2:$I$901,MATCH(B527,Customers!$A$2:$A$901,0))</f>
        <v>Regular</v>
      </c>
      <c r="I527" s="12" t="str">
        <f aca="false">INDEX(Customers!$G$2:$G$901,MATCH(B527,Customers!$A$2:$A$901,0))</f>
        <v>East</v>
      </c>
      <c r="J527" s="12" t="str">
        <f aca="false">INDEX(Stores!$D$2:$D$18,MATCH(C527,Stores!$A$2:$A$18,0))</f>
        <v>South</v>
      </c>
      <c r="K527" s="16" t="n">
        <f aca="false">SUMIF(OrderItems!$B$2:$B$6683,A527,OrderItems!$J$2:$J$6683)</f>
        <v>1839</v>
      </c>
      <c r="L527" s="16" t="n">
        <f aca="false">SUMIF(OrderItems!$B$2:$B$6683,A527,OrderItems!$K$2:$K$6683)</f>
        <v>1131.05</v>
      </c>
      <c r="M527" s="16" t="n">
        <f aca="false">K527-L527</f>
        <v>707.95</v>
      </c>
      <c r="N527" s="12" t="n">
        <f aca="false">COUNTIF(OrderItems!$B$2:$B$6683,A527)</f>
        <v>1</v>
      </c>
    </row>
    <row r="528" customFormat="false" ht="15" hidden="false" customHeight="false" outlineLevel="0" collapsed="false">
      <c r="A528" s="12" t="n">
        <v>527</v>
      </c>
      <c r="B528" s="12" t="n">
        <v>147</v>
      </c>
      <c r="C528" s="12" t="n">
        <v>17</v>
      </c>
      <c r="D528" s="18" t="n">
        <v>45983</v>
      </c>
      <c r="E528" s="12" t="s">
        <v>44</v>
      </c>
      <c r="F528" s="12" t="s">
        <v>2296</v>
      </c>
      <c r="G528" s="12" t="s">
        <v>55</v>
      </c>
      <c r="H528" s="12" t="str">
        <f aca="false">INDEX(Customers!$I$2:$I$901,MATCH(B528,Customers!$A$2:$A$901,0))</f>
        <v>Regular</v>
      </c>
      <c r="I528" s="12" t="str">
        <f aca="false">INDEX(Customers!$G$2:$G$901,MATCH(B528,Customers!$A$2:$A$901,0))</f>
        <v>East</v>
      </c>
      <c r="J528" s="12" t="str">
        <f aca="false">INDEX(Stores!$D$2:$D$18,MATCH(C528,Stores!$A$2:$A$18,0))</f>
        <v>Online</v>
      </c>
      <c r="K528" s="16" t="n">
        <f aca="false">SUMIF(OrderItems!$B$2:$B$6683,A528,OrderItems!$J$2:$J$6683)</f>
        <v>1029</v>
      </c>
      <c r="L528" s="16" t="n">
        <f aca="false">SUMIF(OrderItems!$B$2:$B$6683,A528,OrderItems!$K$2:$K$6683)</f>
        <v>615.72</v>
      </c>
      <c r="M528" s="16" t="n">
        <f aca="false">K528-L528</f>
        <v>413.28</v>
      </c>
      <c r="N528" s="12" t="n">
        <f aca="false">COUNTIF(OrderItems!$B$2:$B$6683,A528)</f>
        <v>1</v>
      </c>
    </row>
    <row r="529" customFormat="false" ht="15" hidden="false" customHeight="false" outlineLevel="0" collapsed="false">
      <c r="A529" s="12" t="n">
        <v>528</v>
      </c>
      <c r="B529" s="12" t="n">
        <v>147</v>
      </c>
      <c r="C529" s="12" t="n">
        <v>17</v>
      </c>
      <c r="D529" s="18" t="n">
        <v>45987</v>
      </c>
      <c r="E529" s="12" t="s">
        <v>44</v>
      </c>
      <c r="F529" s="12" t="s">
        <v>2296</v>
      </c>
      <c r="G529" s="12" t="s">
        <v>57</v>
      </c>
      <c r="H529" s="12" t="str">
        <f aca="false">INDEX(Customers!$I$2:$I$901,MATCH(B529,Customers!$A$2:$A$901,0))</f>
        <v>Regular</v>
      </c>
      <c r="I529" s="12" t="str">
        <f aca="false">INDEX(Customers!$G$2:$G$901,MATCH(B529,Customers!$A$2:$A$901,0))</f>
        <v>East</v>
      </c>
      <c r="J529" s="12" t="str">
        <f aca="false">INDEX(Stores!$D$2:$D$18,MATCH(C529,Stores!$A$2:$A$18,0))</f>
        <v>Online</v>
      </c>
      <c r="K529" s="16" t="n">
        <f aca="false">SUMIF(OrderItems!$B$2:$B$6683,A529,OrderItems!$J$2:$J$6683)</f>
        <v>3738</v>
      </c>
      <c r="L529" s="16" t="n">
        <f aca="false">SUMIF(OrderItems!$B$2:$B$6683,A529,OrderItems!$K$2:$K$6683)</f>
        <v>2203.87</v>
      </c>
      <c r="M529" s="16" t="n">
        <f aca="false">K529-L529</f>
        <v>1534.13</v>
      </c>
      <c r="N529" s="12" t="n">
        <f aca="false">COUNTIF(OrderItems!$B$2:$B$6683,A529)</f>
        <v>2</v>
      </c>
    </row>
    <row r="530" customFormat="false" ht="15" hidden="false" customHeight="false" outlineLevel="0" collapsed="false">
      <c r="A530" s="12" t="n">
        <v>529</v>
      </c>
      <c r="B530" s="12" t="n">
        <v>147</v>
      </c>
      <c r="C530" s="12" t="n">
        <v>3</v>
      </c>
      <c r="D530" s="18" t="n">
        <v>45989</v>
      </c>
      <c r="E530" s="12" t="s">
        <v>49</v>
      </c>
      <c r="F530" s="12" t="s">
        <v>2295</v>
      </c>
      <c r="G530" s="12" t="s">
        <v>55</v>
      </c>
      <c r="H530" s="12" t="str">
        <f aca="false">INDEX(Customers!$I$2:$I$901,MATCH(B530,Customers!$A$2:$A$901,0))</f>
        <v>Regular</v>
      </c>
      <c r="I530" s="12" t="str">
        <f aca="false">INDEX(Customers!$G$2:$G$901,MATCH(B530,Customers!$A$2:$A$901,0))</f>
        <v>East</v>
      </c>
      <c r="J530" s="12" t="str">
        <f aca="false">INDEX(Stores!$D$2:$D$18,MATCH(C530,Stores!$A$2:$A$18,0))</f>
        <v>North</v>
      </c>
      <c r="K530" s="16" t="n">
        <f aca="false">SUMIF(OrderItems!$B$2:$B$6683,A530,OrderItems!$J$2:$J$6683)</f>
        <v>4341.55</v>
      </c>
      <c r="L530" s="16" t="n">
        <f aca="false">SUMIF(OrderItems!$B$2:$B$6683,A530,OrderItems!$K$2:$K$6683)</f>
        <v>2707.54</v>
      </c>
      <c r="M530" s="16" t="n">
        <f aca="false">K530-L530</f>
        <v>1634.01</v>
      </c>
      <c r="N530" s="12" t="n">
        <f aca="false">COUNTIF(OrderItems!$B$2:$B$6683,A530)</f>
        <v>2</v>
      </c>
    </row>
    <row r="531" customFormat="false" ht="15" hidden="false" customHeight="false" outlineLevel="0" collapsed="false">
      <c r="A531" s="12" t="n">
        <v>530</v>
      </c>
      <c r="B531" s="12" t="n">
        <v>149</v>
      </c>
      <c r="C531" s="12" t="n">
        <v>17</v>
      </c>
      <c r="D531" s="18" t="n">
        <v>45708</v>
      </c>
      <c r="E531" s="12" t="s">
        <v>44</v>
      </c>
      <c r="F531" s="12" t="s">
        <v>2295</v>
      </c>
      <c r="G531" s="12" t="s">
        <v>55</v>
      </c>
      <c r="H531" s="12" t="str">
        <f aca="false">INDEX(Customers!$I$2:$I$901,MATCH(B531,Customers!$A$2:$A$901,0))</f>
        <v>Regular</v>
      </c>
      <c r="I531" s="12" t="str">
        <f aca="false">INDEX(Customers!$G$2:$G$901,MATCH(B531,Customers!$A$2:$A$901,0))</f>
        <v>North</v>
      </c>
      <c r="J531" s="12" t="str">
        <f aca="false">INDEX(Stores!$D$2:$D$18,MATCH(C531,Stores!$A$2:$A$18,0))</f>
        <v>Online</v>
      </c>
      <c r="K531" s="16" t="n">
        <f aca="false">SUMIF(OrderItems!$B$2:$B$6683,A531,OrderItems!$J$2:$J$6683)</f>
        <v>5050.2</v>
      </c>
      <c r="L531" s="16" t="n">
        <f aca="false">SUMIF(OrderItems!$B$2:$B$6683,A531,OrderItems!$K$2:$K$6683)</f>
        <v>3622.17</v>
      </c>
      <c r="M531" s="16" t="n">
        <f aca="false">K531-L531</f>
        <v>1428.03</v>
      </c>
      <c r="N531" s="12" t="n">
        <f aca="false">COUNTIF(OrderItems!$B$2:$B$6683,A531)</f>
        <v>3</v>
      </c>
    </row>
    <row r="532" customFormat="false" ht="15" hidden="false" customHeight="false" outlineLevel="0" collapsed="false">
      <c r="A532" s="12" t="n">
        <v>531</v>
      </c>
      <c r="B532" s="12" t="n">
        <v>149</v>
      </c>
      <c r="C532" s="12" t="n">
        <v>17</v>
      </c>
      <c r="D532" s="18" t="n">
        <v>45798</v>
      </c>
      <c r="E532" s="12" t="s">
        <v>44</v>
      </c>
      <c r="F532" s="12" t="s">
        <v>2293</v>
      </c>
      <c r="G532" s="12" t="s">
        <v>57</v>
      </c>
      <c r="H532" s="12" t="str">
        <f aca="false">INDEX(Customers!$I$2:$I$901,MATCH(B532,Customers!$A$2:$A$901,0))</f>
        <v>Regular</v>
      </c>
      <c r="I532" s="12" t="str">
        <f aca="false">INDEX(Customers!$G$2:$G$901,MATCH(B532,Customers!$A$2:$A$901,0))</f>
        <v>North</v>
      </c>
      <c r="J532" s="12" t="str">
        <f aca="false">INDEX(Stores!$D$2:$D$18,MATCH(C532,Stores!$A$2:$A$18,0))</f>
        <v>Online</v>
      </c>
      <c r="K532" s="16" t="n">
        <f aca="false">SUMIF(OrderItems!$B$2:$B$6683,A532,OrderItems!$J$2:$J$6683)</f>
        <v>3478</v>
      </c>
      <c r="L532" s="16" t="n">
        <f aca="false">SUMIF(OrderItems!$B$2:$B$6683,A532,OrderItems!$K$2:$K$6683)</f>
        <v>2025.04</v>
      </c>
      <c r="M532" s="16" t="n">
        <f aca="false">K532-L532</f>
        <v>1452.96</v>
      </c>
      <c r="N532" s="12" t="n">
        <f aca="false">COUNTIF(OrderItems!$B$2:$B$6683,A532)</f>
        <v>1</v>
      </c>
    </row>
    <row r="533" customFormat="false" ht="15" hidden="false" customHeight="false" outlineLevel="0" collapsed="false">
      <c r="A533" s="12" t="n">
        <v>532</v>
      </c>
      <c r="B533" s="12" t="n">
        <v>149</v>
      </c>
      <c r="C533" s="12" t="n">
        <v>17</v>
      </c>
      <c r="D533" s="18" t="n">
        <v>45934</v>
      </c>
      <c r="E533" s="12" t="s">
        <v>44</v>
      </c>
      <c r="F533" s="12" t="s">
        <v>2292</v>
      </c>
      <c r="G533" s="12" t="s">
        <v>55</v>
      </c>
      <c r="H533" s="12" t="str">
        <f aca="false">INDEX(Customers!$I$2:$I$901,MATCH(B533,Customers!$A$2:$A$901,0))</f>
        <v>Regular</v>
      </c>
      <c r="I533" s="12" t="str">
        <f aca="false">INDEX(Customers!$G$2:$G$901,MATCH(B533,Customers!$A$2:$A$901,0))</f>
        <v>North</v>
      </c>
      <c r="J533" s="12" t="str">
        <f aca="false">INDEX(Stores!$D$2:$D$18,MATCH(C533,Stores!$A$2:$A$18,0))</f>
        <v>Online</v>
      </c>
      <c r="K533" s="16" t="n">
        <f aca="false">SUMIF(OrderItems!$B$2:$B$6683,A533,OrderItems!$J$2:$J$6683)</f>
        <v>429</v>
      </c>
      <c r="L533" s="16" t="n">
        <f aca="false">SUMIF(OrderItems!$B$2:$B$6683,A533,OrderItems!$K$2:$K$6683)</f>
        <v>288.79</v>
      </c>
      <c r="M533" s="16" t="n">
        <f aca="false">K533-L533</f>
        <v>140.21</v>
      </c>
      <c r="N533" s="12" t="n">
        <f aca="false">COUNTIF(OrderItems!$B$2:$B$6683,A533)</f>
        <v>1</v>
      </c>
    </row>
    <row r="534" customFormat="false" ht="15" hidden="false" customHeight="false" outlineLevel="0" collapsed="false">
      <c r="A534" s="12" t="n">
        <v>533</v>
      </c>
      <c r="B534" s="12" t="n">
        <v>150</v>
      </c>
      <c r="C534" s="12" t="n">
        <v>17</v>
      </c>
      <c r="D534" s="18" t="n">
        <v>45824</v>
      </c>
      <c r="E534" s="12" t="s">
        <v>44</v>
      </c>
      <c r="F534" s="12" t="s">
        <v>2294</v>
      </c>
      <c r="G534" s="12" t="s">
        <v>57</v>
      </c>
      <c r="H534" s="12" t="str">
        <f aca="false">INDEX(Customers!$I$2:$I$901,MATCH(B534,Customers!$A$2:$A$901,0))</f>
        <v>Premium</v>
      </c>
      <c r="I534" s="12" t="str">
        <f aca="false">INDEX(Customers!$G$2:$G$901,MATCH(B534,Customers!$A$2:$A$901,0))</f>
        <v>West</v>
      </c>
      <c r="J534" s="12" t="str">
        <f aca="false">INDEX(Stores!$D$2:$D$18,MATCH(C534,Stores!$A$2:$A$18,0))</f>
        <v>Online</v>
      </c>
      <c r="K534" s="16" t="n">
        <f aca="false">SUMIF(OrderItems!$B$2:$B$6683,A534,OrderItems!$J$2:$J$6683)</f>
        <v>1927</v>
      </c>
      <c r="L534" s="16" t="n">
        <f aca="false">SUMIF(OrderItems!$B$2:$B$6683,A534,OrderItems!$K$2:$K$6683)</f>
        <v>1200.34</v>
      </c>
      <c r="M534" s="16" t="n">
        <f aca="false">K534-L534</f>
        <v>726.66</v>
      </c>
      <c r="N534" s="12" t="n">
        <f aca="false">COUNTIF(OrderItems!$B$2:$B$6683,A534)</f>
        <v>2</v>
      </c>
    </row>
    <row r="535" customFormat="false" ht="15" hidden="false" customHeight="false" outlineLevel="0" collapsed="false">
      <c r="A535" s="12" t="n">
        <v>534</v>
      </c>
      <c r="B535" s="12" t="n">
        <v>150</v>
      </c>
      <c r="C535" s="12" t="n">
        <v>5</v>
      </c>
      <c r="D535" s="18" t="n">
        <v>45971</v>
      </c>
      <c r="E535" s="12" t="s">
        <v>49</v>
      </c>
      <c r="F535" s="12" t="s">
        <v>2292</v>
      </c>
      <c r="G535" s="12" t="s">
        <v>55</v>
      </c>
      <c r="H535" s="12" t="str">
        <f aca="false">INDEX(Customers!$I$2:$I$901,MATCH(B535,Customers!$A$2:$A$901,0))</f>
        <v>Premium</v>
      </c>
      <c r="I535" s="12" t="str">
        <f aca="false">INDEX(Customers!$G$2:$G$901,MATCH(B535,Customers!$A$2:$A$901,0))</f>
        <v>West</v>
      </c>
      <c r="J535" s="12" t="str">
        <f aca="false">INDEX(Stores!$D$2:$D$18,MATCH(C535,Stores!$A$2:$A$18,0))</f>
        <v>South</v>
      </c>
      <c r="K535" s="16" t="n">
        <f aca="false">SUMIF(OrderItems!$B$2:$B$6683,A535,OrderItems!$J$2:$J$6683)</f>
        <v>3547.65</v>
      </c>
      <c r="L535" s="16" t="n">
        <f aca="false">SUMIF(OrderItems!$B$2:$B$6683,A535,OrderItems!$K$2:$K$6683)</f>
        <v>2700.23</v>
      </c>
      <c r="M535" s="16" t="n">
        <f aca="false">K535-L535</f>
        <v>847.42</v>
      </c>
      <c r="N535" s="12" t="n">
        <f aca="false">COUNTIF(OrderItems!$B$2:$B$6683,A535)</f>
        <v>2</v>
      </c>
    </row>
    <row r="536" customFormat="false" ht="15" hidden="false" customHeight="false" outlineLevel="0" collapsed="false">
      <c r="A536" s="12" t="n">
        <v>535</v>
      </c>
      <c r="B536" s="12" t="n">
        <v>150</v>
      </c>
      <c r="C536" s="12" t="n">
        <v>17</v>
      </c>
      <c r="D536" s="18" t="n">
        <v>45983</v>
      </c>
      <c r="E536" s="12" t="s">
        <v>44</v>
      </c>
      <c r="F536" s="12" t="s">
        <v>2292</v>
      </c>
      <c r="G536" s="12" t="s">
        <v>56</v>
      </c>
      <c r="H536" s="12" t="str">
        <f aca="false">INDEX(Customers!$I$2:$I$901,MATCH(B536,Customers!$A$2:$A$901,0))</f>
        <v>Premium</v>
      </c>
      <c r="I536" s="12" t="str">
        <f aca="false">INDEX(Customers!$G$2:$G$901,MATCH(B536,Customers!$A$2:$A$901,0))</f>
        <v>West</v>
      </c>
      <c r="J536" s="12" t="str">
        <f aca="false">INDEX(Stores!$D$2:$D$18,MATCH(C536,Stores!$A$2:$A$18,0))</f>
        <v>Online</v>
      </c>
      <c r="K536" s="16" t="n">
        <f aca="false">SUMIF(OrderItems!$B$2:$B$6683,A536,OrderItems!$J$2:$J$6683)</f>
        <v>3203.65</v>
      </c>
      <c r="L536" s="16" t="n">
        <f aca="false">SUMIF(OrderItems!$B$2:$B$6683,A536,OrderItems!$K$2:$K$6683)</f>
        <v>2597.62</v>
      </c>
      <c r="M536" s="16" t="n">
        <f aca="false">K536-L536</f>
        <v>606.03</v>
      </c>
      <c r="N536" s="12" t="n">
        <f aca="false">COUNTIF(OrderItems!$B$2:$B$6683,A536)</f>
        <v>1</v>
      </c>
    </row>
    <row r="537" customFormat="false" ht="15" hidden="false" customHeight="false" outlineLevel="0" collapsed="false">
      <c r="A537" s="12" t="n">
        <v>536</v>
      </c>
      <c r="B537" s="12" t="n">
        <v>151</v>
      </c>
      <c r="C537" s="12" t="n">
        <v>10</v>
      </c>
      <c r="D537" s="18" t="n">
        <v>45374</v>
      </c>
      <c r="E537" s="12" t="s">
        <v>49</v>
      </c>
      <c r="F537" s="12" t="s">
        <v>2294</v>
      </c>
      <c r="G537" s="12" t="s">
        <v>57</v>
      </c>
      <c r="H537" s="12" t="str">
        <f aca="false">INDEX(Customers!$I$2:$I$901,MATCH(B537,Customers!$A$2:$A$901,0))</f>
        <v>Regular</v>
      </c>
      <c r="I537" s="12" t="str">
        <f aca="false">INDEX(Customers!$G$2:$G$901,MATCH(B537,Customers!$A$2:$A$901,0))</f>
        <v>North</v>
      </c>
      <c r="J537" s="12" t="str">
        <f aca="false">INDEX(Stores!$D$2:$D$18,MATCH(C537,Stores!$A$2:$A$18,0))</f>
        <v>West</v>
      </c>
      <c r="K537" s="16" t="n">
        <f aca="false">SUMIF(OrderItems!$B$2:$B$6683,A537,OrderItems!$J$2:$J$6683)</f>
        <v>1469</v>
      </c>
      <c r="L537" s="16" t="n">
        <f aca="false">SUMIF(OrderItems!$B$2:$B$6683,A537,OrderItems!$K$2:$K$6683)</f>
        <v>955.62</v>
      </c>
      <c r="M537" s="16" t="n">
        <f aca="false">K537-L537</f>
        <v>513.38</v>
      </c>
      <c r="N537" s="12" t="n">
        <f aca="false">COUNTIF(OrderItems!$B$2:$B$6683,A537)</f>
        <v>1</v>
      </c>
    </row>
    <row r="538" customFormat="false" ht="15" hidden="false" customHeight="false" outlineLevel="0" collapsed="false">
      <c r="A538" s="12" t="n">
        <v>537</v>
      </c>
      <c r="B538" s="12" t="n">
        <v>151</v>
      </c>
      <c r="C538" s="12" t="n">
        <v>17</v>
      </c>
      <c r="D538" s="18" t="n">
        <v>45430</v>
      </c>
      <c r="E538" s="12" t="s">
        <v>44</v>
      </c>
      <c r="F538" s="12" t="s">
        <v>2293</v>
      </c>
      <c r="G538" s="12" t="s">
        <v>56</v>
      </c>
      <c r="H538" s="12" t="str">
        <f aca="false">INDEX(Customers!$I$2:$I$901,MATCH(B538,Customers!$A$2:$A$901,0))</f>
        <v>Regular</v>
      </c>
      <c r="I538" s="12" t="str">
        <f aca="false">INDEX(Customers!$G$2:$G$901,MATCH(B538,Customers!$A$2:$A$901,0))</f>
        <v>North</v>
      </c>
      <c r="J538" s="12" t="str">
        <f aca="false">INDEX(Stores!$D$2:$D$18,MATCH(C538,Stores!$A$2:$A$18,0))</f>
        <v>Online</v>
      </c>
      <c r="K538" s="16" t="n">
        <f aca="false">SUMIF(OrderItems!$B$2:$B$6683,A538,OrderItems!$J$2:$J$6683)</f>
        <v>5829</v>
      </c>
      <c r="L538" s="16" t="n">
        <f aca="false">SUMIF(OrderItems!$B$2:$B$6683,A538,OrderItems!$K$2:$K$6683)</f>
        <v>4148.38</v>
      </c>
      <c r="M538" s="16" t="n">
        <f aca="false">K538-L538</f>
        <v>1680.62</v>
      </c>
      <c r="N538" s="12" t="n">
        <f aca="false">COUNTIF(OrderItems!$B$2:$B$6683,A538)</f>
        <v>1</v>
      </c>
    </row>
    <row r="539" customFormat="false" ht="15" hidden="false" customHeight="false" outlineLevel="0" collapsed="false">
      <c r="A539" s="12" t="n">
        <v>538</v>
      </c>
      <c r="B539" s="12" t="n">
        <v>151</v>
      </c>
      <c r="C539" s="12" t="n">
        <v>17</v>
      </c>
      <c r="D539" s="18" t="n">
        <v>45493</v>
      </c>
      <c r="E539" s="12" t="s">
        <v>44</v>
      </c>
      <c r="F539" s="12" t="s">
        <v>2295</v>
      </c>
      <c r="G539" s="12" t="s">
        <v>56</v>
      </c>
      <c r="H539" s="12" t="str">
        <f aca="false">INDEX(Customers!$I$2:$I$901,MATCH(B539,Customers!$A$2:$A$901,0))</f>
        <v>Regular</v>
      </c>
      <c r="I539" s="12" t="str">
        <f aca="false">INDEX(Customers!$G$2:$G$901,MATCH(B539,Customers!$A$2:$A$901,0))</f>
        <v>North</v>
      </c>
      <c r="J539" s="12" t="str">
        <f aca="false">INDEX(Stores!$D$2:$D$18,MATCH(C539,Stores!$A$2:$A$18,0))</f>
        <v>Online</v>
      </c>
      <c r="K539" s="16" t="n">
        <f aca="false">SUMIF(OrderItems!$B$2:$B$6683,A539,OrderItems!$J$2:$J$6683)</f>
        <v>338</v>
      </c>
      <c r="L539" s="16" t="n">
        <f aca="false">SUMIF(OrderItems!$B$2:$B$6683,A539,OrderItems!$K$2:$K$6683)</f>
        <v>196.78</v>
      </c>
      <c r="M539" s="16" t="n">
        <f aca="false">K539-L539</f>
        <v>141.22</v>
      </c>
      <c r="N539" s="12" t="n">
        <f aca="false">COUNTIF(OrderItems!$B$2:$B$6683,A539)</f>
        <v>1</v>
      </c>
    </row>
    <row r="540" customFormat="false" ht="15" hidden="false" customHeight="false" outlineLevel="0" collapsed="false">
      <c r="A540" s="12" t="n">
        <v>539</v>
      </c>
      <c r="B540" s="12" t="n">
        <v>151</v>
      </c>
      <c r="C540" s="12" t="n">
        <v>17</v>
      </c>
      <c r="D540" s="18" t="n">
        <v>45502</v>
      </c>
      <c r="E540" s="12" t="s">
        <v>44</v>
      </c>
      <c r="F540" s="12" t="s">
        <v>2293</v>
      </c>
      <c r="G540" s="12" t="s">
        <v>55</v>
      </c>
      <c r="H540" s="12" t="str">
        <f aca="false">INDEX(Customers!$I$2:$I$901,MATCH(B540,Customers!$A$2:$A$901,0))</f>
        <v>Regular</v>
      </c>
      <c r="I540" s="12" t="str">
        <f aca="false">INDEX(Customers!$G$2:$G$901,MATCH(B540,Customers!$A$2:$A$901,0))</f>
        <v>North</v>
      </c>
      <c r="J540" s="12" t="str">
        <f aca="false">INDEX(Stores!$D$2:$D$18,MATCH(C540,Stores!$A$2:$A$18,0))</f>
        <v>Online</v>
      </c>
      <c r="K540" s="16" t="n">
        <f aca="false">SUMIF(OrderItems!$B$2:$B$6683,A540,OrderItems!$J$2:$J$6683)</f>
        <v>1339</v>
      </c>
      <c r="L540" s="16" t="n">
        <f aca="false">SUMIF(OrderItems!$B$2:$B$6683,A540,OrderItems!$K$2:$K$6683)</f>
        <v>799.99</v>
      </c>
      <c r="M540" s="16" t="n">
        <f aca="false">K540-L540</f>
        <v>539.01</v>
      </c>
      <c r="N540" s="12" t="n">
        <f aca="false">COUNTIF(OrderItems!$B$2:$B$6683,A540)</f>
        <v>1</v>
      </c>
    </row>
    <row r="541" customFormat="false" ht="15" hidden="false" customHeight="false" outlineLevel="0" collapsed="false">
      <c r="A541" s="12" t="n">
        <v>540</v>
      </c>
      <c r="B541" s="12" t="n">
        <v>151</v>
      </c>
      <c r="C541" s="12" t="n">
        <v>17</v>
      </c>
      <c r="D541" s="18" t="n">
        <v>45546</v>
      </c>
      <c r="E541" s="12" t="s">
        <v>44</v>
      </c>
      <c r="F541" s="12" t="s">
        <v>2293</v>
      </c>
      <c r="G541" s="12" t="s">
        <v>55</v>
      </c>
      <c r="H541" s="12" t="str">
        <f aca="false">INDEX(Customers!$I$2:$I$901,MATCH(B541,Customers!$A$2:$A$901,0))</f>
        <v>Regular</v>
      </c>
      <c r="I541" s="12" t="str">
        <f aca="false">INDEX(Customers!$G$2:$G$901,MATCH(B541,Customers!$A$2:$A$901,0))</f>
        <v>North</v>
      </c>
      <c r="J541" s="12" t="str">
        <f aca="false">INDEX(Stores!$D$2:$D$18,MATCH(C541,Stores!$A$2:$A$18,0))</f>
        <v>Online</v>
      </c>
      <c r="K541" s="16" t="n">
        <f aca="false">SUMIF(OrderItems!$B$2:$B$6683,A541,OrderItems!$J$2:$J$6683)</f>
        <v>2715.55</v>
      </c>
      <c r="L541" s="16" t="n">
        <f aca="false">SUMIF(OrderItems!$B$2:$B$6683,A541,OrderItems!$K$2:$K$6683)</f>
        <v>1965.75</v>
      </c>
      <c r="M541" s="16" t="n">
        <f aca="false">K541-L541</f>
        <v>749.8</v>
      </c>
      <c r="N541" s="12" t="n">
        <f aca="false">COUNTIF(OrderItems!$B$2:$B$6683,A541)</f>
        <v>2</v>
      </c>
    </row>
    <row r="542" customFormat="false" ht="15" hidden="false" customHeight="false" outlineLevel="0" collapsed="false">
      <c r="A542" s="12" t="n">
        <v>541</v>
      </c>
      <c r="B542" s="12" t="n">
        <v>151</v>
      </c>
      <c r="C542" s="12" t="n">
        <v>17</v>
      </c>
      <c r="D542" s="18" t="n">
        <v>45582</v>
      </c>
      <c r="E542" s="12" t="s">
        <v>44</v>
      </c>
      <c r="F542" s="12" t="s">
        <v>2293</v>
      </c>
      <c r="G542" s="12" t="s">
        <v>56</v>
      </c>
      <c r="H542" s="12" t="str">
        <f aca="false">INDEX(Customers!$I$2:$I$901,MATCH(B542,Customers!$A$2:$A$901,0))</f>
        <v>Regular</v>
      </c>
      <c r="I542" s="12" t="str">
        <f aca="false">INDEX(Customers!$G$2:$G$901,MATCH(B542,Customers!$A$2:$A$901,0))</f>
        <v>North</v>
      </c>
      <c r="J542" s="12" t="str">
        <f aca="false">INDEX(Stores!$D$2:$D$18,MATCH(C542,Stores!$A$2:$A$18,0))</f>
        <v>Online</v>
      </c>
      <c r="K542" s="16" t="n">
        <f aca="false">SUMIF(OrderItems!$B$2:$B$6683,A542,OrderItems!$J$2:$J$6683)</f>
        <v>10423.2</v>
      </c>
      <c r="L542" s="16" t="n">
        <f aca="false">SUMIF(OrderItems!$B$2:$B$6683,A542,OrderItems!$K$2:$K$6683)</f>
        <v>7242.51</v>
      </c>
      <c r="M542" s="16" t="n">
        <f aca="false">K542-L542</f>
        <v>3180.69</v>
      </c>
      <c r="N542" s="12" t="n">
        <f aca="false">COUNTIF(OrderItems!$B$2:$B$6683,A542)</f>
        <v>4</v>
      </c>
    </row>
    <row r="543" customFormat="false" ht="15" hidden="false" customHeight="false" outlineLevel="0" collapsed="false">
      <c r="A543" s="12" t="n">
        <v>542</v>
      </c>
      <c r="B543" s="12" t="n">
        <v>151</v>
      </c>
      <c r="C543" s="12" t="n">
        <v>11</v>
      </c>
      <c r="D543" s="18" t="n">
        <v>45584</v>
      </c>
      <c r="E543" s="12" t="s">
        <v>49</v>
      </c>
      <c r="F543" s="12" t="s">
        <v>2294</v>
      </c>
      <c r="G543" s="12" t="s">
        <v>57</v>
      </c>
      <c r="H543" s="12" t="str">
        <f aca="false">INDEX(Customers!$I$2:$I$901,MATCH(B543,Customers!$A$2:$A$901,0))</f>
        <v>Regular</v>
      </c>
      <c r="I543" s="12" t="str">
        <f aca="false">INDEX(Customers!$G$2:$G$901,MATCH(B543,Customers!$A$2:$A$901,0))</f>
        <v>North</v>
      </c>
      <c r="J543" s="12" t="str">
        <f aca="false">INDEX(Stores!$D$2:$D$18,MATCH(C543,Stores!$A$2:$A$18,0))</f>
        <v>West</v>
      </c>
      <c r="K543" s="16" t="n">
        <f aca="false">SUMIF(OrderItems!$B$2:$B$6683,A543,OrderItems!$J$2:$J$6683)</f>
        <v>869</v>
      </c>
      <c r="L543" s="16" t="n">
        <f aca="false">SUMIF(OrderItems!$B$2:$B$6683,A543,OrderItems!$K$2:$K$6683)</f>
        <v>606.2</v>
      </c>
      <c r="M543" s="16" t="n">
        <f aca="false">K543-L543</f>
        <v>262.8</v>
      </c>
      <c r="N543" s="12" t="n">
        <f aca="false">COUNTIF(OrderItems!$B$2:$B$6683,A543)</f>
        <v>1</v>
      </c>
    </row>
    <row r="544" customFormat="false" ht="15" hidden="false" customHeight="false" outlineLevel="0" collapsed="false">
      <c r="A544" s="12" t="n">
        <v>543</v>
      </c>
      <c r="B544" s="12" t="n">
        <v>151</v>
      </c>
      <c r="C544" s="12" t="n">
        <v>1</v>
      </c>
      <c r="D544" s="18" t="n">
        <v>45634</v>
      </c>
      <c r="E544" s="12" t="s">
        <v>49</v>
      </c>
      <c r="F544" s="12" t="s">
        <v>2294</v>
      </c>
      <c r="G544" s="12" t="s">
        <v>55</v>
      </c>
      <c r="H544" s="12" t="str">
        <f aca="false">INDEX(Customers!$I$2:$I$901,MATCH(B544,Customers!$A$2:$A$901,0))</f>
        <v>Regular</v>
      </c>
      <c r="I544" s="12" t="str">
        <f aca="false">INDEX(Customers!$G$2:$G$901,MATCH(B544,Customers!$A$2:$A$901,0))</f>
        <v>North</v>
      </c>
      <c r="J544" s="12" t="str">
        <f aca="false">INDEX(Stores!$D$2:$D$18,MATCH(C544,Stores!$A$2:$A$18,0))</f>
        <v>North</v>
      </c>
      <c r="K544" s="16" t="n">
        <f aca="false">SUMIF(OrderItems!$B$2:$B$6683,A544,OrderItems!$J$2:$J$6683)</f>
        <v>4338.05</v>
      </c>
      <c r="L544" s="16" t="n">
        <f aca="false">SUMIF(OrderItems!$B$2:$B$6683,A544,OrderItems!$K$2:$K$6683)</f>
        <v>2956.3</v>
      </c>
      <c r="M544" s="16" t="n">
        <f aca="false">K544-L544</f>
        <v>1381.75</v>
      </c>
      <c r="N544" s="12" t="n">
        <f aca="false">COUNTIF(OrderItems!$B$2:$B$6683,A544)</f>
        <v>2</v>
      </c>
    </row>
    <row r="545" customFormat="false" ht="15" hidden="false" customHeight="false" outlineLevel="0" collapsed="false">
      <c r="A545" s="12" t="n">
        <v>544</v>
      </c>
      <c r="B545" s="12" t="n">
        <v>151</v>
      </c>
      <c r="C545" s="12" t="n">
        <v>9</v>
      </c>
      <c r="D545" s="18" t="n">
        <v>45776</v>
      </c>
      <c r="E545" s="12" t="s">
        <v>49</v>
      </c>
      <c r="F545" s="12" t="s">
        <v>2292</v>
      </c>
      <c r="G545" s="12" t="s">
        <v>56</v>
      </c>
      <c r="H545" s="12" t="str">
        <f aca="false">INDEX(Customers!$I$2:$I$901,MATCH(B545,Customers!$A$2:$A$901,0))</f>
        <v>Regular</v>
      </c>
      <c r="I545" s="12" t="str">
        <f aca="false">INDEX(Customers!$G$2:$G$901,MATCH(B545,Customers!$A$2:$A$901,0))</f>
        <v>North</v>
      </c>
      <c r="J545" s="12" t="str">
        <f aca="false">INDEX(Stores!$D$2:$D$18,MATCH(C545,Stores!$A$2:$A$18,0))</f>
        <v>West</v>
      </c>
      <c r="K545" s="16" t="n">
        <f aca="false">SUMIF(OrderItems!$B$2:$B$6683,A545,OrderItems!$J$2:$J$6683)</f>
        <v>699</v>
      </c>
      <c r="L545" s="16" t="n">
        <f aca="false">SUMIF(OrderItems!$B$2:$B$6683,A545,OrderItems!$K$2:$K$6683)</f>
        <v>452.88</v>
      </c>
      <c r="M545" s="16" t="n">
        <f aca="false">K545-L545</f>
        <v>246.12</v>
      </c>
      <c r="N545" s="12" t="n">
        <f aca="false">COUNTIF(OrderItems!$B$2:$B$6683,A545)</f>
        <v>1</v>
      </c>
    </row>
    <row r="546" customFormat="false" ht="15" hidden="false" customHeight="false" outlineLevel="0" collapsed="false">
      <c r="A546" s="12" t="n">
        <v>545</v>
      </c>
      <c r="B546" s="12" t="n">
        <v>151</v>
      </c>
      <c r="C546" s="12" t="n">
        <v>14</v>
      </c>
      <c r="D546" s="18" t="n">
        <v>45850</v>
      </c>
      <c r="E546" s="12" t="s">
        <v>49</v>
      </c>
      <c r="F546" s="12" t="s">
        <v>2294</v>
      </c>
      <c r="G546" s="12" t="s">
        <v>55</v>
      </c>
      <c r="H546" s="12" t="str">
        <f aca="false">INDEX(Customers!$I$2:$I$901,MATCH(B546,Customers!$A$2:$A$901,0))</f>
        <v>Regular</v>
      </c>
      <c r="I546" s="12" t="str">
        <f aca="false">INDEX(Customers!$G$2:$G$901,MATCH(B546,Customers!$A$2:$A$901,0))</f>
        <v>North</v>
      </c>
      <c r="J546" s="12" t="str">
        <f aca="false">INDEX(Stores!$D$2:$D$18,MATCH(C546,Stores!$A$2:$A$18,0))</f>
        <v>East</v>
      </c>
      <c r="K546" s="16" t="n">
        <f aca="false">SUMIF(OrderItems!$B$2:$B$6683,A546,OrderItems!$J$2:$J$6683)</f>
        <v>3167.2</v>
      </c>
      <c r="L546" s="16" t="n">
        <f aca="false">SUMIF(OrderItems!$B$2:$B$6683,A546,OrderItems!$K$2:$K$6683)</f>
        <v>2334.79</v>
      </c>
      <c r="M546" s="16" t="n">
        <f aca="false">K546-L546</f>
        <v>832.41</v>
      </c>
      <c r="N546" s="12" t="n">
        <f aca="false">COUNTIF(OrderItems!$B$2:$B$6683,A546)</f>
        <v>1</v>
      </c>
    </row>
    <row r="547" customFormat="false" ht="15" hidden="false" customHeight="false" outlineLevel="0" collapsed="false">
      <c r="A547" s="12" t="n">
        <v>546</v>
      </c>
      <c r="B547" s="12" t="n">
        <v>151</v>
      </c>
      <c r="C547" s="12" t="n">
        <v>17</v>
      </c>
      <c r="D547" s="18" t="n">
        <v>45938</v>
      </c>
      <c r="E547" s="12" t="s">
        <v>44</v>
      </c>
      <c r="F547" s="12" t="s">
        <v>2293</v>
      </c>
      <c r="G547" s="12" t="s">
        <v>56</v>
      </c>
      <c r="H547" s="12" t="str">
        <f aca="false">INDEX(Customers!$I$2:$I$901,MATCH(B547,Customers!$A$2:$A$901,0))</f>
        <v>Regular</v>
      </c>
      <c r="I547" s="12" t="str">
        <f aca="false">INDEX(Customers!$G$2:$G$901,MATCH(B547,Customers!$A$2:$A$901,0))</f>
        <v>North</v>
      </c>
      <c r="J547" s="12" t="str">
        <f aca="false">INDEX(Stores!$D$2:$D$18,MATCH(C547,Stores!$A$2:$A$18,0))</f>
        <v>Online</v>
      </c>
      <c r="K547" s="16" t="n">
        <f aca="false">SUMIF(OrderItems!$B$2:$B$6683,A547,OrderItems!$J$2:$J$6683)</f>
        <v>13670.05</v>
      </c>
      <c r="L547" s="16" t="n">
        <f aca="false">SUMIF(OrderItems!$B$2:$B$6683,A547,OrderItems!$K$2:$K$6683)</f>
        <v>9117.92</v>
      </c>
      <c r="M547" s="16" t="n">
        <f aca="false">K547-L547</f>
        <v>4552.13</v>
      </c>
      <c r="N547" s="12" t="n">
        <f aca="false">COUNTIF(OrderItems!$B$2:$B$6683,A547)</f>
        <v>4</v>
      </c>
    </row>
    <row r="548" customFormat="false" ht="15" hidden="false" customHeight="false" outlineLevel="0" collapsed="false">
      <c r="A548" s="12" t="n">
        <v>547</v>
      </c>
      <c r="B548" s="12" t="n">
        <v>151</v>
      </c>
      <c r="C548" s="12" t="n">
        <v>17</v>
      </c>
      <c r="D548" s="18" t="n">
        <v>45945</v>
      </c>
      <c r="E548" s="12" t="s">
        <v>44</v>
      </c>
      <c r="F548" s="12" t="s">
        <v>2296</v>
      </c>
      <c r="G548" s="12" t="s">
        <v>55</v>
      </c>
      <c r="H548" s="12" t="str">
        <f aca="false">INDEX(Customers!$I$2:$I$901,MATCH(B548,Customers!$A$2:$A$901,0))</f>
        <v>Regular</v>
      </c>
      <c r="I548" s="12" t="str">
        <f aca="false">INDEX(Customers!$G$2:$G$901,MATCH(B548,Customers!$A$2:$A$901,0))</f>
        <v>North</v>
      </c>
      <c r="J548" s="12" t="str">
        <f aca="false">INDEX(Stores!$D$2:$D$18,MATCH(C548,Stores!$A$2:$A$18,0))</f>
        <v>Online</v>
      </c>
      <c r="K548" s="16" t="n">
        <f aca="false">SUMIF(OrderItems!$B$2:$B$6683,A548,OrderItems!$J$2:$J$6683)</f>
        <v>1329</v>
      </c>
      <c r="L548" s="16" t="n">
        <f aca="false">SUMIF(OrderItems!$B$2:$B$6683,A548,OrderItems!$K$2:$K$6683)</f>
        <v>887.99</v>
      </c>
      <c r="M548" s="16" t="n">
        <f aca="false">K548-L548</f>
        <v>441.01</v>
      </c>
      <c r="N548" s="12" t="n">
        <f aca="false">COUNTIF(OrderItems!$B$2:$B$6683,A548)</f>
        <v>1</v>
      </c>
    </row>
    <row r="549" customFormat="false" ht="15" hidden="false" customHeight="false" outlineLevel="0" collapsed="false">
      <c r="A549" s="12" t="n">
        <v>548</v>
      </c>
      <c r="B549" s="12" t="n">
        <v>151</v>
      </c>
      <c r="C549" s="12" t="n">
        <v>17</v>
      </c>
      <c r="D549" s="18" t="n">
        <v>45974</v>
      </c>
      <c r="E549" s="12" t="s">
        <v>44</v>
      </c>
      <c r="F549" s="12" t="s">
        <v>2296</v>
      </c>
      <c r="G549" s="12" t="s">
        <v>57</v>
      </c>
      <c r="H549" s="12" t="str">
        <f aca="false">INDEX(Customers!$I$2:$I$901,MATCH(B549,Customers!$A$2:$A$901,0))</f>
        <v>Regular</v>
      </c>
      <c r="I549" s="12" t="str">
        <f aca="false">INDEX(Customers!$G$2:$G$901,MATCH(B549,Customers!$A$2:$A$901,0))</f>
        <v>North</v>
      </c>
      <c r="J549" s="12" t="str">
        <f aca="false">INDEX(Stores!$D$2:$D$18,MATCH(C549,Stores!$A$2:$A$18,0))</f>
        <v>Online</v>
      </c>
      <c r="K549" s="16" t="n">
        <f aca="false">SUMIF(OrderItems!$B$2:$B$6683,A549,OrderItems!$J$2:$J$6683)</f>
        <v>2896.2</v>
      </c>
      <c r="L549" s="16" t="n">
        <f aca="false">SUMIF(OrderItems!$B$2:$B$6683,A549,OrderItems!$K$2:$K$6683)</f>
        <v>2222.83</v>
      </c>
      <c r="M549" s="16" t="n">
        <f aca="false">K549-L549</f>
        <v>673.37</v>
      </c>
      <c r="N549" s="12" t="n">
        <f aca="false">COUNTIF(OrderItems!$B$2:$B$6683,A549)</f>
        <v>2</v>
      </c>
    </row>
    <row r="550" customFormat="false" ht="15" hidden="false" customHeight="false" outlineLevel="0" collapsed="false">
      <c r="A550" s="12" t="n">
        <v>549</v>
      </c>
      <c r="B550" s="12" t="n">
        <v>152</v>
      </c>
      <c r="C550" s="12" t="n">
        <v>17</v>
      </c>
      <c r="D550" s="18" t="n">
        <v>45508</v>
      </c>
      <c r="E550" s="12" t="s">
        <v>44</v>
      </c>
      <c r="F550" s="12" t="s">
        <v>2294</v>
      </c>
      <c r="G550" s="12" t="s">
        <v>56</v>
      </c>
      <c r="H550" s="12" t="str">
        <f aca="false">INDEX(Customers!$I$2:$I$901,MATCH(B550,Customers!$A$2:$A$901,0))</f>
        <v>Regular</v>
      </c>
      <c r="I550" s="12" t="str">
        <f aca="false">INDEX(Customers!$G$2:$G$901,MATCH(B550,Customers!$A$2:$A$901,0))</f>
        <v>West</v>
      </c>
      <c r="J550" s="12" t="str">
        <f aca="false">INDEX(Stores!$D$2:$D$18,MATCH(C550,Stores!$A$2:$A$18,0))</f>
        <v>Online</v>
      </c>
      <c r="K550" s="16" t="n">
        <f aca="false">SUMIF(OrderItems!$B$2:$B$6683,A550,OrderItems!$J$2:$J$6683)</f>
        <v>1766.05</v>
      </c>
      <c r="L550" s="16" t="n">
        <f aca="false">SUMIF(OrderItems!$B$2:$B$6683,A550,OrderItems!$K$2:$K$6683)</f>
        <v>1211.54</v>
      </c>
      <c r="M550" s="16" t="n">
        <f aca="false">K550-L550</f>
        <v>554.51</v>
      </c>
      <c r="N550" s="12" t="n">
        <f aca="false">COUNTIF(OrderItems!$B$2:$B$6683,A550)</f>
        <v>1</v>
      </c>
    </row>
    <row r="551" customFormat="false" ht="15" hidden="false" customHeight="false" outlineLevel="0" collapsed="false">
      <c r="A551" s="12" t="n">
        <v>550</v>
      </c>
      <c r="B551" s="12" t="n">
        <v>152</v>
      </c>
      <c r="C551" s="12" t="n">
        <v>17</v>
      </c>
      <c r="D551" s="18" t="n">
        <v>45654</v>
      </c>
      <c r="E551" s="12" t="s">
        <v>44</v>
      </c>
      <c r="F551" s="12" t="s">
        <v>2296</v>
      </c>
      <c r="G551" s="12" t="s">
        <v>55</v>
      </c>
      <c r="H551" s="12" t="str">
        <f aca="false">INDEX(Customers!$I$2:$I$901,MATCH(B551,Customers!$A$2:$A$901,0))</f>
        <v>Regular</v>
      </c>
      <c r="I551" s="12" t="str">
        <f aca="false">INDEX(Customers!$G$2:$G$901,MATCH(B551,Customers!$A$2:$A$901,0))</f>
        <v>West</v>
      </c>
      <c r="J551" s="12" t="str">
        <f aca="false">INDEX(Stores!$D$2:$D$18,MATCH(C551,Stores!$A$2:$A$18,0))</f>
        <v>Online</v>
      </c>
      <c r="K551" s="16" t="n">
        <f aca="false">SUMIF(OrderItems!$B$2:$B$6683,A551,OrderItems!$J$2:$J$6683)</f>
        <v>4866.1</v>
      </c>
      <c r="L551" s="16" t="n">
        <f aca="false">SUMIF(OrderItems!$B$2:$B$6683,A551,OrderItems!$K$2:$K$6683)</f>
        <v>3067.15</v>
      </c>
      <c r="M551" s="16" t="n">
        <f aca="false">K551-L551</f>
        <v>1798.95</v>
      </c>
      <c r="N551" s="12" t="n">
        <f aca="false">COUNTIF(OrderItems!$B$2:$B$6683,A551)</f>
        <v>2</v>
      </c>
    </row>
    <row r="552" customFormat="false" ht="15" hidden="false" customHeight="false" outlineLevel="0" collapsed="false">
      <c r="A552" s="12" t="n">
        <v>551</v>
      </c>
      <c r="B552" s="12" t="n">
        <v>153</v>
      </c>
      <c r="C552" s="12" t="n">
        <v>17</v>
      </c>
      <c r="D552" s="18" t="n">
        <v>45394</v>
      </c>
      <c r="E552" s="12" t="s">
        <v>44</v>
      </c>
      <c r="F552" s="12" t="s">
        <v>2292</v>
      </c>
      <c r="G552" s="12" t="s">
        <v>55</v>
      </c>
      <c r="H552" s="12" t="str">
        <f aca="false">INDEX(Customers!$I$2:$I$901,MATCH(B552,Customers!$A$2:$A$901,0))</f>
        <v>New</v>
      </c>
      <c r="I552" s="12" t="str">
        <f aca="false">INDEX(Customers!$G$2:$G$901,MATCH(B552,Customers!$A$2:$A$901,0))</f>
        <v>South</v>
      </c>
      <c r="J552" s="12" t="str">
        <f aca="false">INDEX(Stores!$D$2:$D$18,MATCH(C552,Stores!$A$2:$A$18,0))</f>
        <v>Online</v>
      </c>
      <c r="K552" s="16" t="n">
        <f aca="false">SUMIF(OrderItems!$B$2:$B$6683,A552,OrderItems!$J$2:$J$6683)</f>
        <v>10741.65</v>
      </c>
      <c r="L552" s="16" t="n">
        <f aca="false">SUMIF(OrderItems!$B$2:$B$6683,A552,OrderItems!$K$2:$K$6683)</f>
        <v>7792.86</v>
      </c>
      <c r="M552" s="16" t="n">
        <f aca="false">K552-L552</f>
        <v>2948.79</v>
      </c>
      <c r="N552" s="12" t="n">
        <f aca="false">COUNTIF(OrderItems!$B$2:$B$6683,A552)</f>
        <v>1</v>
      </c>
    </row>
    <row r="553" customFormat="false" ht="15" hidden="false" customHeight="false" outlineLevel="0" collapsed="false">
      <c r="A553" s="12" t="n">
        <v>552</v>
      </c>
      <c r="B553" s="12" t="n">
        <v>153</v>
      </c>
      <c r="C553" s="12" t="n">
        <v>17</v>
      </c>
      <c r="D553" s="18" t="n">
        <v>45530</v>
      </c>
      <c r="E553" s="12" t="s">
        <v>44</v>
      </c>
      <c r="F553" s="12" t="s">
        <v>2295</v>
      </c>
      <c r="G553" s="12" t="s">
        <v>56</v>
      </c>
      <c r="H553" s="12" t="str">
        <f aca="false">INDEX(Customers!$I$2:$I$901,MATCH(B553,Customers!$A$2:$A$901,0))</f>
        <v>New</v>
      </c>
      <c r="I553" s="12" t="str">
        <f aca="false">INDEX(Customers!$G$2:$G$901,MATCH(B553,Customers!$A$2:$A$901,0))</f>
        <v>South</v>
      </c>
      <c r="J553" s="12" t="str">
        <f aca="false">INDEX(Stores!$D$2:$D$18,MATCH(C553,Stores!$A$2:$A$18,0))</f>
        <v>Online</v>
      </c>
      <c r="K553" s="16" t="n">
        <f aca="false">SUMIF(OrderItems!$B$2:$B$6683,A553,OrderItems!$J$2:$J$6683)</f>
        <v>1860.1</v>
      </c>
      <c r="L553" s="16" t="n">
        <f aca="false">SUMIF(OrderItems!$B$2:$B$6683,A553,OrderItems!$K$2:$K$6683)</f>
        <v>1343.37</v>
      </c>
      <c r="M553" s="16" t="n">
        <f aca="false">K553-L553</f>
        <v>516.73</v>
      </c>
      <c r="N553" s="12" t="n">
        <f aca="false">COUNTIF(OrderItems!$B$2:$B$6683,A553)</f>
        <v>3</v>
      </c>
    </row>
    <row r="554" customFormat="false" ht="15" hidden="false" customHeight="false" outlineLevel="0" collapsed="false">
      <c r="A554" s="12" t="n">
        <v>553</v>
      </c>
      <c r="B554" s="12" t="n">
        <v>153</v>
      </c>
      <c r="C554" s="12" t="n">
        <v>12</v>
      </c>
      <c r="D554" s="18" t="n">
        <v>46006</v>
      </c>
      <c r="E554" s="12" t="s">
        <v>49</v>
      </c>
      <c r="F554" s="12" t="s">
        <v>2292</v>
      </c>
      <c r="G554" s="12" t="s">
        <v>55</v>
      </c>
      <c r="H554" s="12" t="str">
        <f aca="false">INDEX(Customers!$I$2:$I$901,MATCH(B554,Customers!$A$2:$A$901,0))</f>
        <v>New</v>
      </c>
      <c r="I554" s="12" t="str">
        <f aca="false">INDEX(Customers!$G$2:$G$901,MATCH(B554,Customers!$A$2:$A$901,0))</f>
        <v>South</v>
      </c>
      <c r="J554" s="12" t="str">
        <f aca="false">INDEX(Stores!$D$2:$D$18,MATCH(C554,Stores!$A$2:$A$18,0))</f>
        <v>West</v>
      </c>
      <c r="K554" s="16" t="n">
        <f aca="false">SUMIF(OrderItems!$B$2:$B$6683,A554,OrderItems!$J$2:$J$6683)</f>
        <v>329</v>
      </c>
      <c r="L554" s="16" t="n">
        <f aca="false">SUMIF(OrderItems!$B$2:$B$6683,A554,OrderItems!$K$2:$K$6683)</f>
        <v>224.61</v>
      </c>
      <c r="M554" s="16" t="n">
        <f aca="false">K554-L554</f>
        <v>104.39</v>
      </c>
      <c r="N554" s="12" t="n">
        <f aca="false">COUNTIF(OrderItems!$B$2:$B$6683,A554)</f>
        <v>1</v>
      </c>
    </row>
    <row r="555" customFormat="false" ht="15" hidden="false" customHeight="false" outlineLevel="0" collapsed="false">
      <c r="A555" s="12" t="n">
        <v>554</v>
      </c>
      <c r="B555" s="12" t="n">
        <v>154</v>
      </c>
      <c r="C555" s="12" t="n">
        <v>17</v>
      </c>
      <c r="D555" s="18" t="n">
        <v>45822</v>
      </c>
      <c r="E555" s="12" t="s">
        <v>44</v>
      </c>
      <c r="F555" s="12" t="s">
        <v>2295</v>
      </c>
      <c r="G555" s="12" t="s">
        <v>55</v>
      </c>
      <c r="H555" s="12" t="str">
        <f aca="false">INDEX(Customers!$I$2:$I$901,MATCH(B555,Customers!$A$2:$A$901,0))</f>
        <v>New</v>
      </c>
      <c r="I555" s="12" t="str">
        <f aca="false">INDEX(Customers!$G$2:$G$901,MATCH(B555,Customers!$A$2:$A$901,0))</f>
        <v>East</v>
      </c>
      <c r="J555" s="12" t="str">
        <f aca="false">INDEX(Stores!$D$2:$D$18,MATCH(C555,Stores!$A$2:$A$18,0))</f>
        <v>Online</v>
      </c>
      <c r="K555" s="16" t="n">
        <f aca="false">SUMIF(OrderItems!$B$2:$B$6683,A555,OrderItems!$J$2:$J$6683)</f>
        <v>4645.65</v>
      </c>
      <c r="L555" s="16" t="n">
        <f aca="false">SUMIF(OrderItems!$B$2:$B$6683,A555,OrderItems!$K$2:$K$6683)</f>
        <v>3579.32</v>
      </c>
      <c r="M555" s="16" t="n">
        <f aca="false">K555-L555</f>
        <v>1066.33</v>
      </c>
      <c r="N555" s="12" t="n">
        <f aca="false">COUNTIF(OrderItems!$B$2:$B$6683,A555)</f>
        <v>2</v>
      </c>
    </row>
    <row r="556" customFormat="false" ht="15" hidden="false" customHeight="false" outlineLevel="0" collapsed="false">
      <c r="A556" s="12" t="n">
        <v>555</v>
      </c>
      <c r="B556" s="12" t="n">
        <v>154</v>
      </c>
      <c r="C556" s="12" t="n">
        <v>17</v>
      </c>
      <c r="D556" s="18" t="n">
        <v>45885</v>
      </c>
      <c r="E556" s="12" t="s">
        <v>44</v>
      </c>
      <c r="F556" s="12" t="s">
        <v>2295</v>
      </c>
      <c r="G556" s="12" t="s">
        <v>55</v>
      </c>
      <c r="H556" s="12" t="str">
        <f aca="false">INDEX(Customers!$I$2:$I$901,MATCH(B556,Customers!$A$2:$A$901,0))</f>
        <v>New</v>
      </c>
      <c r="I556" s="12" t="str">
        <f aca="false">INDEX(Customers!$G$2:$G$901,MATCH(B556,Customers!$A$2:$A$901,0))</f>
        <v>East</v>
      </c>
      <c r="J556" s="12" t="str">
        <f aca="false">INDEX(Stores!$D$2:$D$18,MATCH(C556,Stores!$A$2:$A$18,0))</f>
        <v>Online</v>
      </c>
      <c r="K556" s="16" t="n">
        <f aca="false">SUMIF(OrderItems!$B$2:$B$6683,A556,OrderItems!$J$2:$J$6683)</f>
        <v>5258</v>
      </c>
      <c r="L556" s="16" t="n">
        <f aca="false">SUMIF(OrderItems!$B$2:$B$6683,A556,OrderItems!$K$2:$K$6683)</f>
        <v>3121.29</v>
      </c>
      <c r="M556" s="16" t="n">
        <f aca="false">K556-L556</f>
        <v>2136.71</v>
      </c>
      <c r="N556" s="12" t="n">
        <f aca="false">COUNTIF(OrderItems!$B$2:$B$6683,A556)</f>
        <v>2</v>
      </c>
    </row>
    <row r="557" customFormat="false" ht="15" hidden="false" customHeight="false" outlineLevel="0" collapsed="false">
      <c r="A557" s="12" t="n">
        <v>556</v>
      </c>
      <c r="B557" s="12" t="n">
        <v>155</v>
      </c>
      <c r="C557" s="12" t="n">
        <v>17</v>
      </c>
      <c r="D557" s="18" t="n">
        <v>45442</v>
      </c>
      <c r="E557" s="12" t="s">
        <v>44</v>
      </c>
      <c r="F557" s="12" t="s">
        <v>2294</v>
      </c>
      <c r="G557" s="12" t="s">
        <v>55</v>
      </c>
      <c r="H557" s="12" t="str">
        <f aca="false">INDEX(Customers!$I$2:$I$901,MATCH(B557,Customers!$A$2:$A$901,0))</f>
        <v>New</v>
      </c>
      <c r="I557" s="12" t="str">
        <f aca="false">INDEX(Customers!$G$2:$G$901,MATCH(B557,Customers!$A$2:$A$901,0))</f>
        <v>West</v>
      </c>
      <c r="J557" s="12" t="str">
        <f aca="false">INDEX(Stores!$D$2:$D$18,MATCH(C557,Stores!$A$2:$A$18,0))</f>
        <v>Online</v>
      </c>
      <c r="K557" s="16" t="n">
        <f aca="false">SUMIF(OrderItems!$B$2:$B$6683,A557,OrderItems!$J$2:$J$6683)</f>
        <v>1538.05</v>
      </c>
      <c r="L557" s="16" t="n">
        <f aca="false">SUMIF(OrderItems!$B$2:$B$6683,A557,OrderItems!$K$2:$K$6683)</f>
        <v>940.96</v>
      </c>
      <c r="M557" s="16" t="n">
        <f aca="false">K557-L557</f>
        <v>597.09</v>
      </c>
      <c r="N557" s="12" t="n">
        <f aca="false">COUNTIF(OrderItems!$B$2:$B$6683,A557)</f>
        <v>1</v>
      </c>
    </row>
    <row r="558" customFormat="false" ht="15" hidden="false" customHeight="false" outlineLevel="0" collapsed="false">
      <c r="A558" s="12" t="n">
        <v>557</v>
      </c>
      <c r="B558" s="12" t="n">
        <v>155</v>
      </c>
      <c r="C558" s="12" t="n">
        <v>17</v>
      </c>
      <c r="D558" s="18" t="n">
        <v>45455</v>
      </c>
      <c r="E558" s="12" t="s">
        <v>44</v>
      </c>
      <c r="F558" s="12" t="s">
        <v>2293</v>
      </c>
      <c r="G558" s="12" t="s">
        <v>55</v>
      </c>
      <c r="H558" s="12" t="str">
        <f aca="false">INDEX(Customers!$I$2:$I$901,MATCH(B558,Customers!$A$2:$A$901,0))</f>
        <v>New</v>
      </c>
      <c r="I558" s="12" t="str">
        <f aca="false">INDEX(Customers!$G$2:$G$901,MATCH(B558,Customers!$A$2:$A$901,0))</f>
        <v>West</v>
      </c>
      <c r="J558" s="12" t="str">
        <f aca="false">INDEX(Stores!$D$2:$D$18,MATCH(C558,Stores!$A$2:$A$18,0))</f>
        <v>Online</v>
      </c>
      <c r="K558" s="16" t="n">
        <f aca="false">SUMIF(OrderItems!$B$2:$B$6683,A558,OrderItems!$J$2:$J$6683)</f>
        <v>3427</v>
      </c>
      <c r="L558" s="16" t="n">
        <f aca="false">SUMIF(OrderItems!$B$2:$B$6683,A558,OrderItems!$K$2:$K$6683)</f>
        <v>2205.05</v>
      </c>
      <c r="M558" s="16" t="n">
        <f aca="false">K558-L558</f>
        <v>1221.95</v>
      </c>
      <c r="N558" s="12" t="n">
        <f aca="false">COUNTIF(OrderItems!$B$2:$B$6683,A558)</f>
        <v>2</v>
      </c>
    </row>
    <row r="559" customFormat="false" ht="15" hidden="false" customHeight="false" outlineLevel="0" collapsed="false">
      <c r="A559" s="12" t="n">
        <v>558</v>
      </c>
      <c r="B559" s="12" t="n">
        <v>155</v>
      </c>
      <c r="C559" s="12" t="n">
        <v>17</v>
      </c>
      <c r="D559" s="18" t="n">
        <v>45488</v>
      </c>
      <c r="E559" s="12" t="s">
        <v>44</v>
      </c>
      <c r="F559" s="12" t="s">
        <v>2292</v>
      </c>
      <c r="G559" s="12" t="s">
        <v>57</v>
      </c>
      <c r="H559" s="12" t="str">
        <f aca="false">INDEX(Customers!$I$2:$I$901,MATCH(B559,Customers!$A$2:$A$901,0))</f>
        <v>New</v>
      </c>
      <c r="I559" s="12" t="str">
        <f aca="false">INDEX(Customers!$G$2:$G$901,MATCH(B559,Customers!$A$2:$A$901,0))</f>
        <v>West</v>
      </c>
      <c r="J559" s="12" t="str">
        <f aca="false">INDEX(Stores!$D$2:$D$18,MATCH(C559,Stores!$A$2:$A$18,0))</f>
        <v>Online</v>
      </c>
      <c r="K559" s="16" t="n">
        <f aca="false">SUMIF(OrderItems!$B$2:$B$6683,A559,OrderItems!$J$2:$J$6683)</f>
        <v>8022.15</v>
      </c>
      <c r="L559" s="16" t="n">
        <f aca="false">SUMIF(OrderItems!$B$2:$B$6683,A559,OrderItems!$K$2:$K$6683)</f>
        <v>5580.61</v>
      </c>
      <c r="M559" s="16" t="n">
        <f aca="false">K559-L559</f>
        <v>2441.54</v>
      </c>
      <c r="N559" s="12" t="n">
        <f aca="false">COUNTIF(OrderItems!$B$2:$B$6683,A559)</f>
        <v>3</v>
      </c>
    </row>
    <row r="560" customFormat="false" ht="15" hidden="false" customHeight="false" outlineLevel="0" collapsed="false">
      <c r="A560" s="12" t="n">
        <v>559</v>
      </c>
      <c r="B560" s="12" t="n">
        <v>155</v>
      </c>
      <c r="C560" s="12" t="n">
        <v>11</v>
      </c>
      <c r="D560" s="18" t="n">
        <v>45541</v>
      </c>
      <c r="E560" s="12" t="s">
        <v>49</v>
      </c>
      <c r="F560" s="12" t="s">
        <v>2292</v>
      </c>
      <c r="G560" s="12" t="s">
        <v>55</v>
      </c>
      <c r="H560" s="12" t="str">
        <f aca="false">INDEX(Customers!$I$2:$I$901,MATCH(B560,Customers!$A$2:$A$901,0))</f>
        <v>New</v>
      </c>
      <c r="I560" s="12" t="str">
        <f aca="false">INDEX(Customers!$G$2:$G$901,MATCH(B560,Customers!$A$2:$A$901,0))</f>
        <v>West</v>
      </c>
      <c r="J560" s="12" t="str">
        <f aca="false">INDEX(Stores!$D$2:$D$18,MATCH(C560,Stores!$A$2:$A$18,0))</f>
        <v>West</v>
      </c>
      <c r="K560" s="16" t="n">
        <f aca="false">SUMIF(OrderItems!$B$2:$B$6683,A560,OrderItems!$J$2:$J$6683)</f>
        <v>449</v>
      </c>
      <c r="L560" s="16" t="n">
        <f aca="false">SUMIF(OrderItems!$B$2:$B$6683,A560,OrderItems!$K$2:$K$6683)</f>
        <v>269.2</v>
      </c>
      <c r="M560" s="16" t="n">
        <f aca="false">K560-L560</f>
        <v>179.8</v>
      </c>
      <c r="N560" s="12" t="n">
        <f aca="false">COUNTIF(OrderItems!$B$2:$B$6683,A560)</f>
        <v>1</v>
      </c>
    </row>
    <row r="561" customFormat="false" ht="15" hidden="false" customHeight="false" outlineLevel="0" collapsed="false">
      <c r="A561" s="12" t="n">
        <v>560</v>
      </c>
      <c r="B561" s="12" t="n">
        <v>155</v>
      </c>
      <c r="C561" s="12" t="n">
        <v>17</v>
      </c>
      <c r="D561" s="18" t="n">
        <v>45544</v>
      </c>
      <c r="E561" s="12" t="s">
        <v>44</v>
      </c>
      <c r="F561" s="12" t="s">
        <v>2296</v>
      </c>
      <c r="G561" s="12" t="s">
        <v>55</v>
      </c>
      <c r="H561" s="12" t="str">
        <f aca="false">INDEX(Customers!$I$2:$I$901,MATCH(B561,Customers!$A$2:$A$901,0))</f>
        <v>New</v>
      </c>
      <c r="I561" s="12" t="str">
        <f aca="false">INDEX(Customers!$G$2:$G$901,MATCH(B561,Customers!$A$2:$A$901,0))</f>
        <v>West</v>
      </c>
      <c r="J561" s="12" t="str">
        <f aca="false">INDEX(Stores!$D$2:$D$18,MATCH(C561,Stores!$A$2:$A$18,0))</f>
        <v>Online</v>
      </c>
      <c r="K561" s="16" t="n">
        <f aca="false">SUMIF(OrderItems!$B$2:$B$6683,A561,OrderItems!$J$2:$J$6683)</f>
        <v>3969</v>
      </c>
      <c r="L561" s="16" t="n">
        <f aca="false">SUMIF(OrderItems!$B$2:$B$6683,A561,OrderItems!$K$2:$K$6683)</f>
        <v>2318.31</v>
      </c>
      <c r="M561" s="16" t="n">
        <f aca="false">K561-L561</f>
        <v>1650.69</v>
      </c>
      <c r="N561" s="12" t="n">
        <f aca="false">COUNTIF(OrderItems!$B$2:$B$6683,A561)</f>
        <v>1</v>
      </c>
    </row>
    <row r="562" customFormat="false" ht="15" hidden="false" customHeight="false" outlineLevel="0" collapsed="false">
      <c r="A562" s="12" t="n">
        <v>561</v>
      </c>
      <c r="B562" s="12" t="n">
        <v>155</v>
      </c>
      <c r="C562" s="12" t="n">
        <v>17</v>
      </c>
      <c r="D562" s="18" t="n">
        <v>45574</v>
      </c>
      <c r="E562" s="12" t="s">
        <v>44</v>
      </c>
      <c r="F562" s="12" t="s">
        <v>2296</v>
      </c>
      <c r="G562" s="12" t="s">
        <v>55</v>
      </c>
      <c r="H562" s="12" t="str">
        <f aca="false">INDEX(Customers!$I$2:$I$901,MATCH(B562,Customers!$A$2:$A$901,0))</f>
        <v>New</v>
      </c>
      <c r="I562" s="12" t="str">
        <f aca="false">INDEX(Customers!$G$2:$G$901,MATCH(B562,Customers!$A$2:$A$901,0))</f>
        <v>West</v>
      </c>
      <c r="J562" s="12" t="str">
        <f aca="false">INDEX(Stores!$D$2:$D$18,MATCH(C562,Stores!$A$2:$A$18,0))</f>
        <v>Online</v>
      </c>
      <c r="K562" s="16" t="n">
        <f aca="false">SUMIF(OrderItems!$B$2:$B$6683,A562,OrderItems!$J$2:$J$6683)</f>
        <v>5142.1</v>
      </c>
      <c r="L562" s="16" t="n">
        <f aca="false">SUMIF(OrderItems!$B$2:$B$6683,A562,OrderItems!$K$2:$K$6683)</f>
        <v>3221.24</v>
      </c>
      <c r="M562" s="16" t="n">
        <f aca="false">K562-L562</f>
        <v>1920.86</v>
      </c>
      <c r="N562" s="12" t="n">
        <f aca="false">COUNTIF(OrderItems!$B$2:$B$6683,A562)</f>
        <v>2</v>
      </c>
    </row>
    <row r="563" customFormat="false" ht="15" hidden="false" customHeight="false" outlineLevel="0" collapsed="false">
      <c r="A563" s="12" t="n">
        <v>562</v>
      </c>
      <c r="B563" s="12" t="n">
        <v>155</v>
      </c>
      <c r="C563" s="12" t="n">
        <v>17</v>
      </c>
      <c r="D563" s="18" t="n">
        <v>45587</v>
      </c>
      <c r="E563" s="12" t="s">
        <v>44</v>
      </c>
      <c r="F563" s="12" t="s">
        <v>2293</v>
      </c>
      <c r="G563" s="12" t="s">
        <v>55</v>
      </c>
      <c r="H563" s="12" t="str">
        <f aca="false">INDEX(Customers!$I$2:$I$901,MATCH(B563,Customers!$A$2:$A$901,0))</f>
        <v>New</v>
      </c>
      <c r="I563" s="12" t="str">
        <f aca="false">INDEX(Customers!$G$2:$G$901,MATCH(B563,Customers!$A$2:$A$901,0))</f>
        <v>West</v>
      </c>
      <c r="J563" s="12" t="str">
        <f aca="false">INDEX(Stores!$D$2:$D$18,MATCH(C563,Stores!$A$2:$A$18,0))</f>
        <v>Online</v>
      </c>
      <c r="K563" s="16" t="n">
        <f aca="false">SUMIF(OrderItems!$B$2:$B$6683,A563,OrderItems!$J$2:$J$6683)</f>
        <v>6315.05</v>
      </c>
      <c r="L563" s="16" t="n">
        <f aca="false">SUMIF(OrderItems!$B$2:$B$6683,A563,OrderItems!$K$2:$K$6683)</f>
        <v>4338.51</v>
      </c>
      <c r="M563" s="16" t="n">
        <f aca="false">K563-L563</f>
        <v>1976.54</v>
      </c>
      <c r="N563" s="12" t="n">
        <f aca="false">COUNTIF(OrderItems!$B$2:$B$6683,A563)</f>
        <v>3</v>
      </c>
    </row>
    <row r="564" customFormat="false" ht="15" hidden="false" customHeight="false" outlineLevel="0" collapsed="false">
      <c r="A564" s="12" t="n">
        <v>563</v>
      </c>
      <c r="B564" s="12" t="n">
        <v>155</v>
      </c>
      <c r="C564" s="12" t="n">
        <v>17</v>
      </c>
      <c r="D564" s="18" t="n">
        <v>45596</v>
      </c>
      <c r="E564" s="12" t="s">
        <v>44</v>
      </c>
      <c r="F564" s="12" t="s">
        <v>2292</v>
      </c>
      <c r="G564" s="12" t="s">
        <v>55</v>
      </c>
      <c r="H564" s="12" t="str">
        <f aca="false">INDEX(Customers!$I$2:$I$901,MATCH(B564,Customers!$A$2:$A$901,0))</f>
        <v>New</v>
      </c>
      <c r="I564" s="12" t="str">
        <f aca="false">INDEX(Customers!$G$2:$G$901,MATCH(B564,Customers!$A$2:$A$901,0))</f>
        <v>West</v>
      </c>
      <c r="J564" s="12" t="str">
        <f aca="false">INDEX(Stores!$D$2:$D$18,MATCH(C564,Stores!$A$2:$A$18,0))</f>
        <v>Online</v>
      </c>
      <c r="K564" s="16" t="n">
        <f aca="false">SUMIF(OrderItems!$B$2:$B$6683,A564,OrderItems!$J$2:$J$6683)</f>
        <v>4065.1</v>
      </c>
      <c r="L564" s="16" t="n">
        <f aca="false">SUMIF(OrderItems!$B$2:$B$6683,A564,OrderItems!$K$2:$K$6683)</f>
        <v>2537.07</v>
      </c>
      <c r="M564" s="16" t="n">
        <f aca="false">K564-L564</f>
        <v>1528.03</v>
      </c>
      <c r="N564" s="12" t="n">
        <f aca="false">COUNTIF(OrderItems!$B$2:$B$6683,A564)</f>
        <v>2</v>
      </c>
    </row>
    <row r="565" customFormat="false" ht="15" hidden="false" customHeight="false" outlineLevel="0" collapsed="false">
      <c r="A565" s="12" t="n">
        <v>564</v>
      </c>
      <c r="B565" s="12" t="n">
        <v>155</v>
      </c>
      <c r="C565" s="12" t="n">
        <v>17</v>
      </c>
      <c r="D565" s="18" t="n">
        <v>45645</v>
      </c>
      <c r="E565" s="12" t="s">
        <v>44</v>
      </c>
      <c r="F565" s="12" t="s">
        <v>2294</v>
      </c>
      <c r="G565" s="12" t="s">
        <v>55</v>
      </c>
      <c r="H565" s="12" t="str">
        <f aca="false">INDEX(Customers!$I$2:$I$901,MATCH(B565,Customers!$A$2:$A$901,0))</f>
        <v>New</v>
      </c>
      <c r="I565" s="12" t="str">
        <f aca="false">INDEX(Customers!$G$2:$G$901,MATCH(B565,Customers!$A$2:$A$901,0))</f>
        <v>West</v>
      </c>
      <c r="J565" s="12" t="str">
        <f aca="false">INDEX(Stores!$D$2:$D$18,MATCH(C565,Stores!$A$2:$A$18,0))</f>
        <v>Online</v>
      </c>
      <c r="K565" s="16" t="n">
        <f aca="false">SUMIF(OrderItems!$B$2:$B$6683,A565,OrderItems!$J$2:$J$6683)</f>
        <v>2009</v>
      </c>
      <c r="L565" s="16" t="n">
        <f aca="false">SUMIF(OrderItems!$B$2:$B$6683,A565,OrderItems!$K$2:$K$6683)</f>
        <v>1322.98</v>
      </c>
      <c r="M565" s="16" t="n">
        <f aca="false">K565-L565</f>
        <v>686.02</v>
      </c>
      <c r="N565" s="12" t="n">
        <f aca="false">COUNTIF(OrderItems!$B$2:$B$6683,A565)</f>
        <v>1</v>
      </c>
    </row>
    <row r="566" customFormat="false" ht="15" hidden="false" customHeight="false" outlineLevel="0" collapsed="false">
      <c r="A566" s="12" t="n">
        <v>565</v>
      </c>
      <c r="B566" s="12" t="n">
        <v>155</v>
      </c>
      <c r="C566" s="12" t="n">
        <v>17</v>
      </c>
      <c r="D566" s="18" t="n">
        <v>45765</v>
      </c>
      <c r="E566" s="12" t="s">
        <v>44</v>
      </c>
      <c r="F566" s="12" t="s">
        <v>2296</v>
      </c>
      <c r="G566" s="12" t="s">
        <v>55</v>
      </c>
      <c r="H566" s="12" t="str">
        <f aca="false">INDEX(Customers!$I$2:$I$901,MATCH(B566,Customers!$A$2:$A$901,0))</f>
        <v>New</v>
      </c>
      <c r="I566" s="12" t="str">
        <f aca="false">INDEX(Customers!$G$2:$G$901,MATCH(B566,Customers!$A$2:$A$901,0))</f>
        <v>West</v>
      </c>
      <c r="J566" s="12" t="str">
        <f aca="false">INDEX(Stores!$D$2:$D$18,MATCH(C566,Stores!$A$2:$A$18,0))</f>
        <v>Online</v>
      </c>
      <c r="K566" s="16" t="n">
        <f aca="false">SUMIF(OrderItems!$B$2:$B$6683,A566,OrderItems!$J$2:$J$6683)</f>
        <v>10166</v>
      </c>
      <c r="L566" s="16" t="n">
        <f aca="false">SUMIF(OrderItems!$B$2:$B$6683,A566,OrderItems!$K$2:$K$6683)</f>
        <v>6314.13</v>
      </c>
      <c r="M566" s="16" t="n">
        <f aca="false">K566-L566</f>
        <v>3851.87</v>
      </c>
      <c r="N566" s="12" t="n">
        <f aca="false">COUNTIF(OrderItems!$B$2:$B$6683,A566)</f>
        <v>2</v>
      </c>
    </row>
    <row r="567" customFormat="false" ht="15" hidden="false" customHeight="false" outlineLevel="0" collapsed="false">
      <c r="A567" s="12" t="n">
        <v>566</v>
      </c>
      <c r="B567" s="12" t="n">
        <v>155</v>
      </c>
      <c r="C567" s="12" t="n">
        <v>17</v>
      </c>
      <c r="D567" s="18" t="n">
        <v>45919</v>
      </c>
      <c r="E567" s="12" t="s">
        <v>44</v>
      </c>
      <c r="F567" s="12" t="s">
        <v>2294</v>
      </c>
      <c r="G567" s="12" t="s">
        <v>55</v>
      </c>
      <c r="H567" s="12" t="str">
        <f aca="false">INDEX(Customers!$I$2:$I$901,MATCH(B567,Customers!$A$2:$A$901,0))</f>
        <v>New</v>
      </c>
      <c r="I567" s="12" t="str">
        <f aca="false">INDEX(Customers!$G$2:$G$901,MATCH(B567,Customers!$A$2:$A$901,0))</f>
        <v>West</v>
      </c>
      <c r="J567" s="12" t="str">
        <f aca="false">INDEX(Stores!$D$2:$D$18,MATCH(C567,Stores!$A$2:$A$18,0))</f>
        <v>Online</v>
      </c>
      <c r="K567" s="16" t="n">
        <f aca="false">SUMIF(OrderItems!$B$2:$B$6683,A567,OrderItems!$J$2:$J$6683)</f>
        <v>6088.25</v>
      </c>
      <c r="L567" s="16" t="n">
        <f aca="false">SUMIF(OrderItems!$B$2:$B$6683,A567,OrderItems!$K$2:$K$6683)</f>
        <v>4505.57</v>
      </c>
      <c r="M567" s="16" t="n">
        <f aca="false">K567-L567</f>
        <v>1582.68</v>
      </c>
      <c r="N567" s="12" t="n">
        <f aca="false">COUNTIF(OrderItems!$B$2:$B$6683,A567)</f>
        <v>4</v>
      </c>
    </row>
    <row r="568" customFormat="false" ht="15" hidden="false" customHeight="false" outlineLevel="0" collapsed="false">
      <c r="A568" s="12" t="n">
        <v>567</v>
      </c>
      <c r="B568" s="12" t="n">
        <v>155</v>
      </c>
      <c r="C568" s="12" t="n">
        <v>17</v>
      </c>
      <c r="D568" s="18" t="n">
        <v>45928</v>
      </c>
      <c r="E568" s="12" t="s">
        <v>44</v>
      </c>
      <c r="F568" s="12" t="s">
        <v>2295</v>
      </c>
      <c r="G568" s="12" t="s">
        <v>55</v>
      </c>
      <c r="H568" s="12" t="str">
        <f aca="false">INDEX(Customers!$I$2:$I$901,MATCH(B568,Customers!$A$2:$A$901,0))</f>
        <v>New</v>
      </c>
      <c r="I568" s="12" t="str">
        <f aca="false">INDEX(Customers!$G$2:$G$901,MATCH(B568,Customers!$A$2:$A$901,0))</f>
        <v>West</v>
      </c>
      <c r="J568" s="12" t="str">
        <f aca="false">INDEX(Stores!$D$2:$D$18,MATCH(C568,Stores!$A$2:$A$18,0))</f>
        <v>Online</v>
      </c>
      <c r="K568" s="16" t="n">
        <f aca="false">SUMIF(OrderItems!$B$2:$B$6683,A568,OrderItems!$J$2:$J$6683)</f>
        <v>3916.15</v>
      </c>
      <c r="L568" s="16" t="n">
        <f aca="false">SUMIF(OrderItems!$B$2:$B$6683,A568,OrderItems!$K$2:$K$6683)</f>
        <v>2408.37</v>
      </c>
      <c r="M568" s="16" t="n">
        <f aca="false">K568-L568</f>
        <v>1507.78</v>
      </c>
      <c r="N568" s="12" t="n">
        <f aca="false">COUNTIF(OrderItems!$B$2:$B$6683,A568)</f>
        <v>3</v>
      </c>
    </row>
    <row r="569" customFormat="false" ht="15" hidden="false" customHeight="false" outlineLevel="0" collapsed="false">
      <c r="A569" s="12" t="n">
        <v>568</v>
      </c>
      <c r="B569" s="12" t="n">
        <v>155</v>
      </c>
      <c r="C569" s="12" t="n">
        <v>12</v>
      </c>
      <c r="D569" s="18" t="n">
        <v>45936</v>
      </c>
      <c r="E569" s="12" t="s">
        <v>49</v>
      </c>
      <c r="F569" s="12" t="s">
        <v>2293</v>
      </c>
      <c r="G569" s="12" t="s">
        <v>55</v>
      </c>
      <c r="H569" s="12" t="str">
        <f aca="false">INDEX(Customers!$I$2:$I$901,MATCH(B569,Customers!$A$2:$A$901,0))</f>
        <v>New</v>
      </c>
      <c r="I569" s="12" t="str">
        <f aca="false">INDEX(Customers!$G$2:$G$901,MATCH(B569,Customers!$A$2:$A$901,0))</f>
        <v>West</v>
      </c>
      <c r="J569" s="12" t="str">
        <f aca="false">INDEX(Stores!$D$2:$D$18,MATCH(C569,Stores!$A$2:$A$18,0))</f>
        <v>West</v>
      </c>
      <c r="K569" s="16" t="n">
        <f aca="false">SUMIF(OrderItems!$B$2:$B$6683,A569,OrderItems!$J$2:$J$6683)</f>
        <v>2562.15</v>
      </c>
      <c r="L569" s="16" t="n">
        <f aca="false">SUMIF(OrderItems!$B$2:$B$6683,A569,OrderItems!$K$2:$K$6683)</f>
        <v>1733.95</v>
      </c>
      <c r="M569" s="16" t="n">
        <f aca="false">K569-L569</f>
        <v>828.2</v>
      </c>
      <c r="N569" s="12" t="n">
        <f aca="false">COUNTIF(OrderItems!$B$2:$B$6683,A569)</f>
        <v>2</v>
      </c>
    </row>
    <row r="570" customFormat="false" ht="15" hidden="false" customHeight="false" outlineLevel="0" collapsed="false">
      <c r="A570" s="12" t="n">
        <v>569</v>
      </c>
      <c r="B570" s="12" t="n">
        <v>155</v>
      </c>
      <c r="C570" s="12" t="n">
        <v>17</v>
      </c>
      <c r="D570" s="18" t="n">
        <v>45939</v>
      </c>
      <c r="E570" s="12" t="s">
        <v>44</v>
      </c>
      <c r="F570" s="12" t="s">
        <v>2292</v>
      </c>
      <c r="G570" s="12" t="s">
        <v>55</v>
      </c>
      <c r="H570" s="12" t="str">
        <f aca="false">INDEX(Customers!$I$2:$I$901,MATCH(B570,Customers!$A$2:$A$901,0))</f>
        <v>New</v>
      </c>
      <c r="I570" s="12" t="str">
        <f aca="false">INDEX(Customers!$G$2:$G$901,MATCH(B570,Customers!$A$2:$A$901,0))</f>
        <v>West</v>
      </c>
      <c r="J570" s="12" t="str">
        <f aca="false">INDEX(Stores!$D$2:$D$18,MATCH(C570,Stores!$A$2:$A$18,0))</f>
        <v>Online</v>
      </c>
      <c r="K570" s="16" t="n">
        <f aca="false">SUMIF(OrderItems!$B$2:$B$6683,A570,OrderItems!$J$2:$J$6683)</f>
        <v>3339.05</v>
      </c>
      <c r="L570" s="16" t="n">
        <f aca="false">SUMIF(OrderItems!$B$2:$B$6683,A570,OrderItems!$K$2:$K$6683)</f>
        <v>2520.85</v>
      </c>
      <c r="M570" s="16" t="n">
        <f aca="false">K570-L570</f>
        <v>818.2</v>
      </c>
      <c r="N570" s="12" t="n">
        <f aca="false">COUNTIF(OrderItems!$B$2:$B$6683,A570)</f>
        <v>3</v>
      </c>
    </row>
    <row r="571" customFormat="false" ht="15" hidden="false" customHeight="false" outlineLevel="0" collapsed="false">
      <c r="A571" s="12" t="n">
        <v>570</v>
      </c>
      <c r="B571" s="12" t="n">
        <v>155</v>
      </c>
      <c r="C571" s="12" t="n">
        <v>17</v>
      </c>
      <c r="D571" s="18" t="n">
        <v>45965</v>
      </c>
      <c r="E571" s="12" t="s">
        <v>44</v>
      </c>
      <c r="F571" s="12" t="s">
        <v>2294</v>
      </c>
      <c r="G571" s="12" t="s">
        <v>55</v>
      </c>
      <c r="H571" s="12" t="str">
        <f aca="false">INDEX(Customers!$I$2:$I$901,MATCH(B571,Customers!$A$2:$A$901,0))</f>
        <v>New</v>
      </c>
      <c r="I571" s="12" t="str">
        <f aca="false">INDEX(Customers!$G$2:$G$901,MATCH(B571,Customers!$A$2:$A$901,0))</f>
        <v>West</v>
      </c>
      <c r="J571" s="12" t="str">
        <f aca="false">INDEX(Stores!$D$2:$D$18,MATCH(C571,Stores!$A$2:$A$18,0))</f>
        <v>Online</v>
      </c>
      <c r="K571" s="16" t="n">
        <f aca="false">SUMIF(OrderItems!$B$2:$B$6683,A571,OrderItems!$J$2:$J$6683)</f>
        <v>4747</v>
      </c>
      <c r="L571" s="16" t="n">
        <f aca="false">SUMIF(OrderItems!$B$2:$B$6683,A571,OrderItems!$K$2:$K$6683)</f>
        <v>2820.72</v>
      </c>
      <c r="M571" s="16" t="n">
        <f aca="false">K571-L571</f>
        <v>1926.28</v>
      </c>
      <c r="N571" s="12" t="n">
        <f aca="false">COUNTIF(OrderItems!$B$2:$B$6683,A571)</f>
        <v>3</v>
      </c>
    </row>
    <row r="572" customFormat="false" ht="15" hidden="false" customHeight="false" outlineLevel="0" collapsed="false">
      <c r="A572" s="12" t="n">
        <v>571</v>
      </c>
      <c r="B572" s="12" t="n">
        <v>156</v>
      </c>
      <c r="C572" s="12" t="n">
        <v>17</v>
      </c>
      <c r="D572" s="18" t="n">
        <v>45344</v>
      </c>
      <c r="E572" s="12" t="s">
        <v>44</v>
      </c>
      <c r="F572" s="12" t="s">
        <v>2293</v>
      </c>
      <c r="G572" s="12" t="s">
        <v>57</v>
      </c>
      <c r="H572" s="12" t="str">
        <f aca="false">INDEX(Customers!$I$2:$I$901,MATCH(B572,Customers!$A$2:$A$901,0))</f>
        <v>Regular</v>
      </c>
      <c r="I572" s="12" t="str">
        <f aca="false">INDEX(Customers!$G$2:$G$901,MATCH(B572,Customers!$A$2:$A$901,0))</f>
        <v>North</v>
      </c>
      <c r="J572" s="12" t="str">
        <f aca="false">INDEX(Stores!$D$2:$D$18,MATCH(C572,Stores!$A$2:$A$18,0))</f>
        <v>Online</v>
      </c>
      <c r="K572" s="16" t="n">
        <f aca="false">SUMIF(OrderItems!$B$2:$B$6683,A572,OrderItems!$J$2:$J$6683)</f>
        <v>1478</v>
      </c>
      <c r="L572" s="16" t="n">
        <f aca="false">SUMIF(OrderItems!$B$2:$B$6683,A572,OrderItems!$K$2:$K$6683)</f>
        <v>967.28</v>
      </c>
      <c r="M572" s="16" t="n">
        <f aca="false">K572-L572</f>
        <v>510.72</v>
      </c>
      <c r="N572" s="12" t="n">
        <f aca="false">COUNTIF(OrderItems!$B$2:$B$6683,A572)</f>
        <v>1</v>
      </c>
    </row>
    <row r="573" customFormat="false" ht="15" hidden="false" customHeight="false" outlineLevel="0" collapsed="false">
      <c r="A573" s="12" t="n">
        <v>572</v>
      </c>
      <c r="B573" s="12" t="n">
        <v>156</v>
      </c>
      <c r="C573" s="12" t="n">
        <v>17</v>
      </c>
      <c r="D573" s="18" t="n">
        <v>45421</v>
      </c>
      <c r="E573" s="12" t="s">
        <v>44</v>
      </c>
      <c r="F573" s="12" t="s">
        <v>2293</v>
      </c>
      <c r="G573" s="12" t="s">
        <v>55</v>
      </c>
      <c r="H573" s="12" t="str">
        <f aca="false">INDEX(Customers!$I$2:$I$901,MATCH(B573,Customers!$A$2:$A$901,0))</f>
        <v>Regular</v>
      </c>
      <c r="I573" s="12" t="str">
        <f aca="false">INDEX(Customers!$G$2:$G$901,MATCH(B573,Customers!$A$2:$A$901,0))</f>
        <v>North</v>
      </c>
      <c r="J573" s="12" t="str">
        <f aca="false">INDEX(Stores!$D$2:$D$18,MATCH(C573,Stores!$A$2:$A$18,0))</f>
        <v>Online</v>
      </c>
      <c r="K573" s="16" t="n">
        <f aca="false">SUMIF(OrderItems!$B$2:$B$6683,A573,OrderItems!$J$2:$J$6683)</f>
        <v>4747</v>
      </c>
      <c r="L573" s="16" t="n">
        <f aca="false">SUMIF(OrderItems!$B$2:$B$6683,A573,OrderItems!$K$2:$K$6683)</f>
        <v>3328.88</v>
      </c>
      <c r="M573" s="16" t="n">
        <f aca="false">K573-L573</f>
        <v>1418.12</v>
      </c>
      <c r="N573" s="12" t="n">
        <f aca="false">COUNTIF(OrderItems!$B$2:$B$6683,A573)</f>
        <v>2</v>
      </c>
    </row>
    <row r="574" customFormat="false" ht="15" hidden="false" customHeight="false" outlineLevel="0" collapsed="false">
      <c r="A574" s="12" t="n">
        <v>573</v>
      </c>
      <c r="B574" s="12" t="n">
        <v>156</v>
      </c>
      <c r="C574" s="12" t="n">
        <v>17</v>
      </c>
      <c r="D574" s="18" t="n">
        <v>45552</v>
      </c>
      <c r="E574" s="12" t="s">
        <v>44</v>
      </c>
      <c r="F574" s="12" t="s">
        <v>2296</v>
      </c>
      <c r="G574" s="12" t="s">
        <v>55</v>
      </c>
      <c r="H574" s="12" t="str">
        <f aca="false">INDEX(Customers!$I$2:$I$901,MATCH(B574,Customers!$A$2:$A$901,0))</f>
        <v>Regular</v>
      </c>
      <c r="I574" s="12" t="str">
        <f aca="false">INDEX(Customers!$G$2:$G$901,MATCH(B574,Customers!$A$2:$A$901,0))</f>
        <v>North</v>
      </c>
      <c r="J574" s="12" t="str">
        <f aca="false">INDEX(Stores!$D$2:$D$18,MATCH(C574,Stores!$A$2:$A$18,0))</f>
        <v>Online</v>
      </c>
      <c r="K574" s="16" t="n">
        <f aca="false">SUMIF(OrderItems!$B$2:$B$6683,A574,OrderItems!$J$2:$J$6683)</f>
        <v>236.55</v>
      </c>
      <c r="L574" s="16" t="n">
        <f aca="false">SUMIF(OrderItems!$B$2:$B$6683,A574,OrderItems!$K$2:$K$6683)</f>
        <v>158.56</v>
      </c>
      <c r="M574" s="16" t="n">
        <f aca="false">K574-L574</f>
        <v>77.99</v>
      </c>
      <c r="N574" s="12" t="n">
        <f aca="false">COUNTIF(OrderItems!$B$2:$B$6683,A574)</f>
        <v>1</v>
      </c>
    </row>
    <row r="575" customFormat="false" ht="15" hidden="false" customHeight="false" outlineLevel="0" collapsed="false">
      <c r="A575" s="12" t="n">
        <v>574</v>
      </c>
      <c r="B575" s="12" t="n">
        <v>157</v>
      </c>
      <c r="C575" s="12" t="n">
        <v>11</v>
      </c>
      <c r="D575" s="18" t="n">
        <v>45568</v>
      </c>
      <c r="E575" s="12" t="s">
        <v>49</v>
      </c>
      <c r="F575" s="12" t="s">
        <v>2295</v>
      </c>
      <c r="G575" s="12" t="s">
        <v>55</v>
      </c>
      <c r="H575" s="12" t="str">
        <f aca="false">INDEX(Customers!$I$2:$I$901,MATCH(B575,Customers!$A$2:$A$901,0))</f>
        <v>Regular</v>
      </c>
      <c r="I575" s="12" t="str">
        <f aca="false">INDEX(Customers!$G$2:$G$901,MATCH(B575,Customers!$A$2:$A$901,0))</f>
        <v>East</v>
      </c>
      <c r="J575" s="12" t="str">
        <f aca="false">INDEX(Stores!$D$2:$D$18,MATCH(C575,Stores!$A$2:$A$18,0))</f>
        <v>West</v>
      </c>
      <c r="K575" s="16" t="n">
        <f aca="false">SUMIF(OrderItems!$B$2:$B$6683,A575,OrderItems!$J$2:$J$6683)</f>
        <v>1619</v>
      </c>
      <c r="L575" s="16" t="n">
        <f aca="false">SUMIF(OrderItems!$B$2:$B$6683,A575,OrderItems!$K$2:$K$6683)</f>
        <v>940.96</v>
      </c>
      <c r="M575" s="16" t="n">
        <f aca="false">K575-L575</f>
        <v>678.04</v>
      </c>
      <c r="N575" s="12" t="n">
        <f aca="false">COUNTIF(OrderItems!$B$2:$B$6683,A575)</f>
        <v>1</v>
      </c>
    </row>
    <row r="576" customFormat="false" ht="15" hidden="false" customHeight="false" outlineLevel="0" collapsed="false">
      <c r="A576" s="12" t="n">
        <v>575</v>
      </c>
      <c r="B576" s="12" t="n">
        <v>157</v>
      </c>
      <c r="C576" s="12" t="n">
        <v>7</v>
      </c>
      <c r="D576" s="18" t="n">
        <v>45576</v>
      </c>
      <c r="E576" s="12" t="s">
        <v>49</v>
      </c>
      <c r="F576" s="12" t="s">
        <v>2293</v>
      </c>
      <c r="G576" s="12" t="s">
        <v>55</v>
      </c>
      <c r="H576" s="12" t="str">
        <f aca="false">INDEX(Customers!$I$2:$I$901,MATCH(B576,Customers!$A$2:$A$901,0))</f>
        <v>Regular</v>
      </c>
      <c r="I576" s="12" t="str">
        <f aca="false">INDEX(Customers!$G$2:$G$901,MATCH(B576,Customers!$A$2:$A$901,0))</f>
        <v>East</v>
      </c>
      <c r="J576" s="12" t="str">
        <f aca="false">INDEX(Stores!$D$2:$D$18,MATCH(C576,Stores!$A$2:$A$18,0))</f>
        <v>South</v>
      </c>
      <c r="K576" s="16" t="n">
        <f aca="false">SUMIF(OrderItems!$B$2:$B$6683,A576,OrderItems!$J$2:$J$6683)</f>
        <v>5660.3</v>
      </c>
      <c r="L576" s="16" t="n">
        <f aca="false">SUMIF(OrderItems!$B$2:$B$6683,A576,OrderItems!$K$2:$K$6683)</f>
        <v>3343.42</v>
      </c>
      <c r="M576" s="16" t="n">
        <f aca="false">K576-L576</f>
        <v>2316.88</v>
      </c>
      <c r="N576" s="12" t="n">
        <f aca="false">COUNTIF(OrderItems!$B$2:$B$6683,A576)</f>
        <v>2</v>
      </c>
    </row>
    <row r="577" customFormat="false" ht="15" hidden="false" customHeight="false" outlineLevel="0" collapsed="false">
      <c r="A577" s="12" t="n">
        <v>576</v>
      </c>
      <c r="B577" s="12" t="n">
        <v>157</v>
      </c>
      <c r="C577" s="12" t="n">
        <v>17</v>
      </c>
      <c r="D577" s="18" t="n">
        <v>45798</v>
      </c>
      <c r="E577" s="12" t="s">
        <v>44</v>
      </c>
      <c r="F577" s="12" t="s">
        <v>2294</v>
      </c>
      <c r="G577" s="12" t="s">
        <v>55</v>
      </c>
      <c r="H577" s="12" t="str">
        <f aca="false">INDEX(Customers!$I$2:$I$901,MATCH(B577,Customers!$A$2:$A$901,0))</f>
        <v>Regular</v>
      </c>
      <c r="I577" s="12" t="str">
        <f aca="false">INDEX(Customers!$G$2:$G$901,MATCH(B577,Customers!$A$2:$A$901,0))</f>
        <v>East</v>
      </c>
      <c r="J577" s="12" t="str">
        <f aca="false">INDEX(Stores!$D$2:$D$18,MATCH(C577,Stores!$A$2:$A$18,0))</f>
        <v>Online</v>
      </c>
      <c r="K577" s="16" t="n">
        <f aca="false">SUMIF(OrderItems!$B$2:$B$6683,A577,OrderItems!$J$2:$J$6683)</f>
        <v>3059.15</v>
      </c>
      <c r="L577" s="16" t="n">
        <f aca="false">SUMIF(OrderItems!$B$2:$B$6683,A577,OrderItems!$K$2:$K$6683)</f>
        <v>2222.74</v>
      </c>
      <c r="M577" s="16" t="n">
        <f aca="false">K577-L577</f>
        <v>836.41</v>
      </c>
      <c r="N577" s="12" t="n">
        <f aca="false">COUNTIF(OrderItems!$B$2:$B$6683,A577)</f>
        <v>1</v>
      </c>
    </row>
    <row r="578" customFormat="false" ht="15" hidden="false" customHeight="false" outlineLevel="0" collapsed="false">
      <c r="A578" s="12" t="n">
        <v>577</v>
      </c>
      <c r="B578" s="12" t="n">
        <v>157</v>
      </c>
      <c r="C578" s="12" t="n">
        <v>17</v>
      </c>
      <c r="D578" s="18" t="n">
        <v>45953</v>
      </c>
      <c r="E578" s="12" t="s">
        <v>44</v>
      </c>
      <c r="F578" s="12" t="s">
        <v>2296</v>
      </c>
      <c r="G578" s="12" t="s">
        <v>55</v>
      </c>
      <c r="H578" s="12" t="str">
        <f aca="false">INDEX(Customers!$I$2:$I$901,MATCH(B578,Customers!$A$2:$A$901,0))</f>
        <v>Regular</v>
      </c>
      <c r="I578" s="12" t="str">
        <f aca="false">INDEX(Customers!$G$2:$G$901,MATCH(B578,Customers!$A$2:$A$901,0))</f>
        <v>East</v>
      </c>
      <c r="J578" s="12" t="str">
        <f aca="false">INDEX(Stores!$D$2:$D$18,MATCH(C578,Stores!$A$2:$A$18,0))</f>
        <v>Online</v>
      </c>
      <c r="K578" s="16" t="n">
        <f aca="false">SUMIF(OrderItems!$B$2:$B$6683,A578,OrderItems!$J$2:$J$6683)</f>
        <v>1977</v>
      </c>
      <c r="L578" s="16" t="n">
        <f aca="false">SUMIF(OrderItems!$B$2:$B$6683,A578,OrderItems!$K$2:$K$6683)</f>
        <v>1334.28</v>
      </c>
      <c r="M578" s="16" t="n">
        <f aca="false">K578-L578</f>
        <v>642.72</v>
      </c>
      <c r="N578" s="12" t="n">
        <f aca="false">COUNTIF(OrderItems!$B$2:$B$6683,A578)</f>
        <v>3</v>
      </c>
    </row>
    <row r="579" customFormat="false" ht="15" hidden="false" customHeight="false" outlineLevel="0" collapsed="false">
      <c r="A579" s="12" t="n">
        <v>578</v>
      </c>
      <c r="B579" s="12" t="n">
        <v>157</v>
      </c>
      <c r="C579" s="12" t="n">
        <v>17</v>
      </c>
      <c r="D579" s="18" t="n">
        <v>45960</v>
      </c>
      <c r="E579" s="12" t="s">
        <v>44</v>
      </c>
      <c r="F579" s="12" t="s">
        <v>2293</v>
      </c>
      <c r="G579" s="12" t="s">
        <v>55</v>
      </c>
      <c r="H579" s="12" t="str">
        <f aca="false">INDEX(Customers!$I$2:$I$901,MATCH(B579,Customers!$A$2:$A$901,0))</f>
        <v>Regular</v>
      </c>
      <c r="I579" s="12" t="str">
        <f aca="false">INDEX(Customers!$G$2:$G$901,MATCH(B579,Customers!$A$2:$A$901,0))</f>
        <v>East</v>
      </c>
      <c r="J579" s="12" t="str">
        <f aca="false">INDEX(Stores!$D$2:$D$18,MATCH(C579,Stores!$A$2:$A$18,0))</f>
        <v>Online</v>
      </c>
      <c r="K579" s="16" t="n">
        <f aca="false">SUMIF(OrderItems!$B$2:$B$6683,A579,OrderItems!$J$2:$J$6683)</f>
        <v>8736.3</v>
      </c>
      <c r="L579" s="16" t="n">
        <f aca="false">SUMIF(OrderItems!$B$2:$B$6683,A579,OrderItems!$K$2:$K$6683)</f>
        <v>6089.38</v>
      </c>
      <c r="M579" s="16" t="n">
        <f aca="false">K579-L579</f>
        <v>2646.92</v>
      </c>
      <c r="N579" s="12" t="n">
        <f aca="false">COUNTIF(OrderItems!$B$2:$B$6683,A579)</f>
        <v>1</v>
      </c>
    </row>
    <row r="580" customFormat="false" ht="15" hidden="false" customHeight="false" outlineLevel="0" collapsed="false">
      <c r="A580" s="12" t="n">
        <v>579</v>
      </c>
      <c r="B580" s="12" t="n">
        <v>158</v>
      </c>
      <c r="C580" s="12" t="n">
        <v>17</v>
      </c>
      <c r="D580" s="18" t="n">
        <v>45325</v>
      </c>
      <c r="E580" s="12" t="s">
        <v>44</v>
      </c>
      <c r="F580" s="12" t="s">
        <v>2295</v>
      </c>
      <c r="G580" s="12" t="s">
        <v>55</v>
      </c>
      <c r="H580" s="12" t="str">
        <f aca="false">INDEX(Customers!$I$2:$I$901,MATCH(B580,Customers!$A$2:$A$901,0))</f>
        <v>Regular</v>
      </c>
      <c r="I580" s="12" t="str">
        <f aca="false">INDEX(Customers!$G$2:$G$901,MATCH(B580,Customers!$A$2:$A$901,0))</f>
        <v>West</v>
      </c>
      <c r="J580" s="12" t="str">
        <f aca="false">INDEX(Stores!$D$2:$D$18,MATCH(C580,Stores!$A$2:$A$18,0))</f>
        <v>Online</v>
      </c>
      <c r="K580" s="16" t="n">
        <f aca="false">SUMIF(OrderItems!$B$2:$B$6683,A580,OrderItems!$J$2:$J$6683)</f>
        <v>1059</v>
      </c>
      <c r="L580" s="16" t="n">
        <f aca="false">SUMIF(OrderItems!$B$2:$B$6683,A580,OrderItems!$K$2:$K$6683)</f>
        <v>752.36</v>
      </c>
      <c r="M580" s="16" t="n">
        <f aca="false">K580-L580</f>
        <v>306.64</v>
      </c>
      <c r="N580" s="12" t="n">
        <f aca="false">COUNTIF(OrderItems!$B$2:$B$6683,A580)</f>
        <v>1</v>
      </c>
    </row>
    <row r="581" customFormat="false" ht="15" hidden="false" customHeight="false" outlineLevel="0" collapsed="false">
      <c r="A581" s="12" t="n">
        <v>580</v>
      </c>
      <c r="B581" s="12" t="n">
        <v>158</v>
      </c>
      <c r="C581" s="12" t="n">
        <v>17</v>
      </c>
      <c r="D581" s="18" t="n">
        <v>45612</v>
      </c>
      <c r="E581" s="12" t="s">
        <v>44</v>
      </c>
      <c r="F581" s="12" t="s">
        <v>2295</v>
      </c>
      <c r="G581" s="12" t="s">
        <v>55</v>
      </c>
      <c r="H581" s="12" t="str">
        <f aca="false">INDEX(Customers!$I$2:$I$901,MATCH(B581,Customers!$A$2:$A$901,0))</f>
        <v>Regular</v>
      </c>
      <c r="I581" s="12" t="str">
        <f aca="false">INDEX(Customers!$G$2:$G$901,MATCH(B581,Customers!$A$2:$A$901,0))</f>
        <v>West</v>
      </c>
      <c r="J581" s="12" t="str">
        <f aca="false">INDEX(Stores!$D$2:$D$18,MATCH(C581,Stores!$A$2:$A$18,0))</f>
        <v>Online</v>
      </c>
      <c r="K581" s="16" t="n">
        <f aca="false">SUMIF(OrderItems!$B$2:$B$6683,A581,OrderItems!$J$2:$J$6683)</f>
        <v>5808</v>
      </c>
      <c r="L581" s="16" t="n">
        <f aca="false">SUMIF(OrderItems!$B$2:$B$6683,A581,OrderItems!$K$2:$K$6683)</f>
        <v>4182.71</v>
      </c>
      <c r="M581" s="16" t="n">
        <f aca="false">K581-L581</f>
        <v>1625.29</v>
      </c>
      <c r="N581" s="12" t="n">
        <f aca="false">COUNTIF(OrderItems!$B$2:$B$6683,A581)</f>
        <v>2</v>
      </c>
    </row>
    <row r="582" customFormat="false" ht="15" hidden="false" customHeight="false" outlineLevel="0" collapsed="false">
      <c r="A582" s="12" t="n">
        <v>581</v>
      </c>
      <c r="B582" s="12" t="n">
        <v>158</v>
      </c>
      <c r="C582" s="12" t="n">
        <v>17</v>
      </c>
      <c r="D582" s="18" t="n">
        <v>45626</v>
      </c>
      <c r="E582" s="12" t="s">
        <v>44</v>
      </c>
      <c r="F582" s="12" t="s">
        <v>2293</v>
      </c>
      <c r="G582" s="12" t="s">
        <v>55</v>
      </c>
      <c r="H582" s="12" t="str">
        <f aca="false">INDEX(Customers!$I$2:$I$901,MATCH(B582,Customers!$A$2:$A$901,0))</f>
        <v>Regular</v>
      </c>
      <c r="I582" s="12" t="str">
        <f aca="false">INDEX(Customers!$G$2:$G$901,MATCH(B582,Customers!$A$2:$A$901,0))</f>
        <v>West</v>
      </c>
      <c r="J582" s="12" t="str">
        <f aca="false">INDEX(Stores!$D$2:$D$18,MATCH(C582,Stores!$A$2:$A$18,0))</f>
        <v>Online</v>
      </c>
      <c r="K582" s="16" t="n">
        <f aca="false">SUMIF(OrderItems!$B$2:$B$6683,A582,OrderItems!$J$2:$J$6683)</f>
        <v>4223.15</v>
      </c>
      <c r="L582" s="16" t="n">
        <f aca="false">SUMIF(OrderItems!$B$2:$B$6683,A582,OrderItems!$K$2:$K$6683)</f>
        <v>2749.82</v>
      </c>
      <c r="M582" s="16" t="n">
        <f aca="false">K582-L582</f>
        <v>1473.33</v>
      </c>
      <c r="N582" s="12" t="n">
        <f aca="false">COUNTIF(OrderItems!$B$2:$B$6683,A582)</f>
        <v>3</v>
      </c>
    </row>
    <row r="583" customFormat="false" ht="15" hidden="false" customHeight="false" outlineLevel="0" collapsed="false">
      <c r="A583" s="12" t="n">
        <v>582</v>
      </c>
      <c r="B583" s="12" t="n">
        <v>158</v>
      </c>
      <c r="C583" s="12" t="n">
        <v>17</v>
      </c>
      <c r="D583" s="18" t="n">
        <v>45736</v>
      </c>
      <c r="E583" s="12" t="s">
        <v>44</v>
      </c>
      <c r="F583" s="12" t="s">
        <v>2293</v>
      </c>
      <c r="G583" s="12" t="s">
        <v>56</v>
      </c>
      <c r="H583" s="12" t="str">
        <f aca="false">INDEX(Customers!$I$2:$I$901,MATCH(B583,Customers!$A$2:$A$901,0))</f>
        <v>Regular</v>
      </c>
      <c r="I583" s="12" t="str">
        <f aca="false">INDEX(Customers!$G$2:$G$901,MATCH(B583,Customers!$A$2:$A$901,0))</f>
        <v>West</v>
      </c>
      <c r="J583" s="12" t="str">
        <f aca="false">INDEX(Stores!$D$2:$D$18,MATCH(C583,Stores!$A$2:$A$18,0))</f>
        <v>Online</v>
      </c>
      <c r="K583" s="16" t="n">
        <f aca="false">SUMIF(OrderItems!$B$2:$B$6683,A583,OrderItems!$J$2:$J$6683)</f>
        <v>1747.05</v>
      </c>
      <c r="L583" s="16" t="n">
        <f aca="false">SUMIF(OrderItems!$B$2:$B$6683,A583,OrderItems!$K$2:$K$6683)</f>
        <v>1131.05</v>
      </c>
      <c r="M583" s="16" t="n">
        <f aca="false">K583-L583</f>
        <v>616</v>
      </c>
      <c r="N583" s="12" t="n">
        <f aca="false">COUNTIF(OrderItems!$B$2:$B$6683,A583)</f>
        <v>1</v>
      </c>
    </row>
    <row r="584" customFormat="false" ht="15" hidden="false" customHeight="false" outlineLevel="0" collapsed="false">
      <c r="A584" s="12" t="n">
        <v>583</v>
      </c>
      <c r="B584" s="12" t="n">
        <v>158</v>
      </c>
      <c r="C584" s="12" t="n">
        <v>17</v>
      </c>
      <c r="D584" s="18" t="n">
        <v>45822</v>
      </c>
      <c r="E584" s="12" t="s">
        <v>44</v>
      </c>
      <c r="F584" s="12" t="s">
        <v>2294</v>
      </c>
      <c r="G584" s="12" t="s">
        <v>57</v>
      </c>
      <c r="H584" s="12" t="str">
        <f aca="false">INDEX(Customers!$I$2:$I$901,MATCH(B584,Customers!$A$2:$A$901,0))</f>
        <v>Regular</v>
      </c>
      <c r="I584" s="12" t="str">
        <f aca="false">INDEX(Customers!$G$2:$G$901,MATCH(B584,Customers!$A$2:$A$901,0))</f>
        <v>West</v>
      </c>
      <c r="J584" s="12" t="str">
        <f aca="false">INDEX(Stores!$D$2:$D$18,MATCH(C584,Stores!$A$2:$A$18,0))</f>
        <v>Online</v>
      </c>
      <c r="K584" s="16" t="n">
        <f aca="false">SUMIF(OrderItems!$B$2:$B$6683,A584,OrderItems!$J$2:$J$6683)</f>
        <v>9404.55</v>
      </c>
      <c r="L584" s="16" t="n">
        <f aca="false">SUMIF(OrderItems!$B$2:$B$6683,A584,OrderItems!$K$2:$K$6683)</f>
        <v>5816.76</v>
      </c>
      <c r="M584" s="16" t="n">
        <f aca="false">K584-L584</f>
        <v>3587.79</v>
      </c>
      <c r="N584" s="12" t="n">
        <f aca="false">COUNTIF(OrderItems!$B$2:$B$6683,A584)</f>
        <v>4</v>
      </c>
    </row>
    <row r="585" customFormat="false" ht="15" hidden="false" customHeight="false" outlineLevel="0" collapsed="false">
      <c r="A585" s="12" t="n">
        <v>584</v>
      </c>
      <c r="B585" s="12" t="n">
        <v>158</v>
      </c>
      <c r="C585" s="12" t="n">
        <v>17</v>
      </c>
      <c r="D585" s="18" t="n">
        <v>45881</v>
      </c>
      <c r="E585" s="12" t="s">
        <v>44</v>
      </c>
      <c r="F585" s="12" t="s">
        <v>2294</v>
      </c>
      <c r="G585" s="12" t="s">
        <v>56</v>
      </c>
      <c r="H585" s="12" t="str">
        <f aca="false">INDEX(Customers!$I$2:$I$901,MATCH(B585,Customers!$A$2:$A$901,0))</f>
        <v>Regular</v>
      </c>
      <c r="I585" s="12" t="str">
        <f aca="false">INDEX(Customers!$G$2:$G$901,MATCH(B585,Customers!$A$2:$A$901,0))</f>
        <v>West</v>
      </c>
      <c r="J585" s="12" t="str">
        <f aca="false">INDEX(Stores!$D$2:$D$18,MATCH(C585,Stores!$A$2:$A$18,0))</f>
        <v>Online</v>
      </c>
      <c r="K585" s="16" t="n">
        <f aca="false">SUMIF(OrderItems!$B$2:$B$6683,A585,OrderItems!$J$2:$J$6683)</f>
        <v>3825.1</v>
      </c>
      <c r="L585" s="16" t="n">
        <f aca="false">SUMIF(OrderItems!$B$2:$B$6683,A585,OrderItems!$K$2:$K$6683)</f>
        <v>2534.64</v>
      </c>
      <c r="M585" s="16" t="n">
        <f aca="false">K585-L585</f>
        <v>1290.46</v>
      </c>
      <c r="N585" s="12" t="n">
        <f aca="false">COUNTIF(OrderItems!$B$2:$B$6683,A585)</f>
        <v>4</v>
      </c>
    </row>
    <row r="586" customFormat="false" ht="15" hidden="false" customHeight="false" outlineLevel="0" collapsed="false">
      <c r="A586" s="12" t="n">
        <v>585</v>
      </c>
      <c r="B586" s="12" t="n">
        <v>158</v>
      </c>
      <c r="C586" s="12" t="n">
        <v>10</v>
      </c>
      <c r="D586" s="18" t="n">
        <v>46014</v>
      </c>
      <c r="E586" s="12" t="s">
        <v>49</v>
      </c>
      <c r="F586" s="12" t="s">
        <v>2294</v>
      </c>
      <c r="G586" s="12" t="s">
        <v>57</v>
      </c>
      <c r="H586" s="12" t="str">
        <f aca="false">INDEX(Customers!$I$2:$I$901,MATCH(B586,Customers!$A$2:$A$901,0))</f>
        <v>Regular</v>
      </c>
      <c r="I586" s="12" t="str">
        <f aca="false">INDEX(Customers!$G$2:$G$901,MATCH(B586,Customers!$A$2:$A$901,0))</f>
        <v>West</v>
      </c>
      <c r="J586" s="12" t="str">
        <f aca="false">INDEX(Stores!$D$2:$D$18,MATCH(C586,Stores!$A$2:$A$18,0))</f>
        <v>West</v>
      </c>
      <c r="K586" s="16" t="n">
        <f aca="false">SUMIF(OrderItems!$B$2:$B$6683,A586,OrderItems!$J$2:$J$6683)</f>
        <v>1167.55</v>
      </c>
      <c r="L586" s="16" t="n">
        <f aca="false">SUMIF(OrderItems!$B$2:$B$6683,A586,OrderItems!$K$2:$K$6683)</f>
        <v>719.48</v>
      </c>
      <c r="M586" s="16" t="n">
        <f aca="false">K586-L586</f>
        <v>448.07</v>
      </c>
      <c r="N586" s="12" t="n">
        <f aca="false">COUNTIF(OrderItems!$B$2:$B$6683,A586)</f>
        <v>1</v>
      </c>
    </row>
    <row r="587" customFormat="false" ht="15" hidden="false" customHeight="false" outlineLevel="0" collapsed="false">
      <c r="A587" s="12" t="n">
        <v>586</v>
      </c>
      <c r="B587" s="12" t="n">
        <v>159</v>
      </c>
      <c r="C587" s="12" t="n">
        <v>17</v>
      </c>
      <c r="D587" s="18" t="n">
        <v>45636</v>
      </c>
      <c r="E587" s="12" t="s">
        <v>44</v>
      </c>
      <c r="F587" s="12" t="s">
        <v>2293</v>
      </c>
      <c r="G587" s="12" t="s">
        <v>56</v>
      </c>
      <c r="H587" s="12" t="str">
        <f aca="false">INDEX(Customers!$I$2:$I$901,MATCH(B587,Customers!$A$2:$A$901,0))</f>
        <v>New</v>
      </c>
      <c r="I587" s="12" t="str">
        <f aca="false">INDEX(Customers!$G$2:$G$901,MATCH(B587,Customers!$A$2:$A$901,0))</f>
        <v>West</v>
      </c>
      <c r="J587" s="12" t="str">
        <f aca="false">INDEX(Stores!$D$2:$D$18,MATCH(C587,Stores!$A$2:$A$18,0))</f>
        <v>Online</v>
      </c>
      <c r="K587" s="16" t="n">
        <f aca="false">SUMIF(OrderItems!$B$2:$B$6683,A587,OrderItems!$J$2:$J$6683)</f>
        <v>7798</v>
      </c>
      <c r="L587" s="16" t="n">
        <f aca="false">SUMIF(OrderItems!$B$2:$B$6683,A587,OrderItems!$K$2:$K$6683)</f>
        <v>4715.32</v>
      </c>
      <c r="M587" s="16" t="n">
        <f aca="false">K587-L587</f>
        <v>3082.68</v>
      </c>
      <c r="N587" s="12" t="n">
        <f aca="false">COUNTIF(OrderItems!$B$2:$B$6683,A587)</f>
        <v>2</v>
      </c>
    </row>
    <row r="588" customFormat="false" ht="15" hidden="false" customHeight="false" outlineLevel="0" collapsed="false">
      <c r="A588" s="12" t="n">
        <v>587</v>
      </c>
      <c r="B588" s="12" t="n">
        <v>159</v>
      </c>
      <c r="C588" s="12" t="n">
        <v>17</v>
      </c>
      <c r="D588" s="18" t="n">
        <v>45754</v>
      </c>
      <c r="E588" s="12" t="s">
        <v>44</v>
      </c>
      <c r="F588" s="12" t="s">
        <v>2294</v>
      </c>
      <c r="G588" s="12" t="s">
        <v>56</v>
      </c>
      <c r="H588" s="12" t="str">
        <f aca="false">INDEX(Customers!$I$2:$I$901,MATCH(B588,Customers!$A$2:$A$901,0))</f>
        <v>New</v>
      </c>
      <c r="I588" s="12" t="str">
        <f aca="false">INDEX(Customers!$G$2:$G$901,MATCH(B588,Customers!$A$2:$A$901,0))</f>
        <v>West</v>
      </c>
      <c r="J588" s="12" t="str">
        <f aca="false">INDEX(Stores!$D$2:$D$18,MATCH(C588,Stores!$A$2:$A$18,0))</f>
        <v>Online</v>
      </c>
      <c r="K588" s="16" t="n">
        <f aca="false">SUMIF(OrderItems!$B$2:$B$6683,A588,OrderItems!$J$2:$J$6683)</f>
        <v>3016.65</v>
      </c>
      <c r="L588" s="16" t="n">
        <f aca="false">SUMIF(OrderItems!$B$2:$B$6683,A588,OrderItems!$K$2:$K$6683)</f>
        <v>2477.75</v>
      </c>
      <c r="M588" s="16" t="n">
        <f aca="false">K588-L588</f>
        <v>538.9</v>
      </c>
      <c r="N588" s="12" t="n">
        <f aca="false">COUNTIF(OrderItems!$B$2:$B$6683,A588)</f>
        <v>1</v>
      </c>
    </row>
    <row r="589" customFormat="false" ht="15" hidden="false" customHeight="false" outlineLevel="0" collapsed="false">
      <c r="A589" s="12" t="n">
        <v>588</v>
      </c>
      <c r="B589" s="12" t="n">
        <v>159</v>
      </c>
      <c r="C589" s="12" t="n">
        <v>17</v>
      </c>
      <c r="D589" s="18" t="n">
        <v>45911</v>
      </c>
      <c r="E589" s="12" t="s">
        <v>44</v>
      </c>
      <c r="F589" s="12" t="s">
        <v>2293</v>
      </c>
      <c r="G589" s="12" t="s">
        <v>55</v>
      </c>
      <c r="H589" s="12" t="str">
        <f aca="false">INDEX(Customers!$I$2:$I$901,MATCH(B589,Customers!$A$2:$A$901,0))</f>
        <v>New</v>
      </c>
      <c r="I589" s="12" t="str">
        <f aca="false">INDEX(Customers!$G$2:$G$901,MATCH(B589,Customers!$A$2:$A$901,0))</f>
        <v>West</v>
      </c>
      <c r="J589" s="12" t="str">
        <f aca="false">INDEX(Stores!$D$2:$D$18,MATCH(C589,Stores!$A$2:$A$18,0))</f>
        <v>Online</v>
      </c>
      <c r="K589" s="16" t="n">
        <f aca="false">SUMIF(OrderItems!$B$2:$B$6683,A589,OrderItems!$J$2:$J$6683)</f>
        <v>7646</v>
      </c>
      <c r="L589" s="16" t="n">
        <f aca="false">SUMIF(OrderItems!$B$2:$B$6683,A589,OrderItems!$K$2:$K$6683)</f>
        <v>5197.75</v>
      </c>
      <c r="M589" s="16" t="n">
        <f aca="false">K589-L589</f>
        <v>2448.25</v>
      </c>
      <c r="N589" s="12" t="n">
        <f aca="false">COUNTIF(OrderItems!$B$2:$B$6683,A589)</f>
        <v>4</v>
      </c>
    </row>
    <row r="590" customFormat="false" ht="15" hidden="false" customHeight="false" outlineLevel="0" collapsed="false">
      <c r="A590" s="12" t="n">
        <v>589</v>
      </c>
      <c r="B590" s="12" t="n">
        <v>160</v>
      </c>
      <c r="C590" s="12" t="n">
        <v>13</v>
      </c>
      <c r="D590" s="18" t="n">
        <v>45413</v>
      </c>
      <c r="E590" s="12" t="s">
        <v>49</v>
      </c>
      <c r="F590" s="12" t="s">
        <v>2292</v>
      </c>
      <c r="G590" s="12" t="s">
        <v>55</v>
      </c>
      <c r="H590" s="12" t="str">
        <f aca="false">INDEX(Customers!$I$2:$I$901,MATCH(B590,Customers!$A$2:$A$901,0))</f>
        <v>New</v>
      </c>
      <c r="I590" s="12" t="str">
        <f aca="false">INDEX(Customers!$G$2:$G$901,MATCH(B590,Customers!$A$2:$A$901,0))</f>
        <v>West</v>
      </c>
      <c r="J590" s="12" t="str">
        <f aca="false">INDEX(Stores!$D$2:$D$18,MATCH(C590,Stores!$A$2:$A$18,0))</f>
        <v>East</v>
      </c>
      <c r="K590" s="16" t="n">
        <f aca="false">SUMIF(OrderItems!$B$2:$B$6683,A590,OrderItems!$J$2:$J$6683)</f>
        <v>8526.1</v>
      </c>
      <c r="L590" s="16" t="n">
        <f aca="false">SUMIF(OrderItems!$B$2:$B$6683,A590,OrderItems!$K$2:$K$6683)</f>
        <v>6353.26</v>
      </c>
      <c r="M590" s="16" t="n">
        <f aca="false">K590-L590</f>
        <v>2172.84</v>
      </c>
      <c r="N590" s="12" t="n">
        <f aca="false">COUNTIF(OrderItems!$B$2:$B$6683,A590)</f>
        <v>2</v>
      </c>
    </row>
    <row r="591" customFormat="false" ht="15" hidden="false" customHeight="false" outlineLevel="0" collapsed="false">
      <c r="A591" s="12" t="n">
        <v>590</v>
      </c>
      <c r="B591" s="12" t="n">
        <v>160</v>
      </c>
      <c r="C591" s="12" t="n">
        <v>17</v>
      </c>
      <c r="D591" s="18" t="n">
        <v>45493</v>
      </c>
      <c r="E591" s="12" t="s">
        <v>44</v>
      </c>
      <c r="F591" s="12" t="s">
        <v>2294</v>
      </c>
      <c r="G591" s="12" t="s">
        <v>56</v>
      </c>
      <c r="H591" s="12" t="str">
        <f aca="false">INDEX(Customers!$I$2:$I$901,MATCH(B591,Customers!$A$2:$A$901,0))</f>
        <v>New</v>
      </c>
      <c r="I591" s="12" t="str">
        <f aca="false">INDEX(Customers!$G$2:$G$901,MATCH(B591,Customers!$A$2:$A$901,0))</f>
        <v>West</v>
      </c>
      <c r="J591" s="12" t="str">
        <f aca="false">INDEX(Stores!$D$2:$D$18,MATCH(C591,Stores!$A$2:$A$18,0))</f>
        <v>Online</v>
      </c>
      <c r="K591" s="16" t="n">
        <f aca="false">SUMIF(OrderItems!$B$2:$B$6683,A591,OrderItems!$J$2:$J$6683)</f>
        <v>9407.15</v>
      </c>
      <c r="L591" s="16" t="n">
        <f aca="false">SUMIF(OrderItems!$B$2:$B$6683,A591,OrderItems!$K$2:$K$6683)</f>
        <v>6435.87</v>
      </c>
      <c r="M591" s="16" t="n">
        <f aca="false">K591-L591</f>
        <v>2971.28</v>
      </c>
      <c r="N591" s="12" t="n">
        <f aca="false">COUNTIF(OrderItems!$B$2:$B$6683,A591)</f>
        <v>2</v>
      </c>
    </row>
    <row r="592" customFormat="false" ht="15" hidden="false" customHeight="false" outlineLevel="0" collapsed="false">
      <c r="A592" s="12" t="n">
        <v>591</v>
      </c>
      <c r="B592" s="12" t="n">
        <v>160</v>
      </c>
      <c r="C592" s="12" t="n">
        <v>17</v>
      </c>
      <c r="D592" s="18" t="n">
        <v>45577</v>
      </c>
      <c r="E592" s="12" t="s">
        <v>44</v>
      </c>
      <c r="F592" s="12" t="s">
        <v>2295</v>
      </c>
      <c r="G592" s="12" t="s">
        <v>55</v>
      </c>
      <c r="H592" s="12" t="str">
        <f aca="false">INDEX(Customers!$I$2:$I$901,MATCH(B592,Customers!$A$2:$A$901,0))</f>
        <v>New</v>
      </c>
      <c r="I592" s="12" t="str">
        <f aca="false">INDEX(Customers!$G$2:$G$901,MATCH(B592,Customers!$A$2:$A$901,0))</f>
        <v>West</v>
      </c>
      <c r="J592" s="12" t="str">
        <f aca="false">INDEX(Stores!$D$2:$D$18,MATCH(C592,Stores!$A$2:$A$18,0))</f>
        <v>Online</v>
      </c>
      <c r="K592" s="16" t="n">
        <f aca="false">SUMIF(OrderItems!$B$2:$B$6683,A592,OrderItems!$J$2:$J$6683)</f>
        <v>1150.2</v>
      </c>
      <c r="L592" s="16" t="n">
        <f aca="false">SUMIF(OrderItems!$B$2:$B$6683,A592,OrderItems!$K$2:$K$6683)</f>
        <v>744.54</v>
      </c>
      <c r="M592" s="16" t="n">
        <f aca="false">K592-L592</f>
        <v>405.66</v>
      </c>
      <c r="N592" s="12" t="n">
        <f aca="false">COUNTIF(OrderItems!$B$2:$B$6683,A592)</f>
        <v>1</v>
      </c>
    </row>
    <row r="593" customFormat="false" ht="15" hidden="false" customHeight="false" outlineLevel="0" collapsed="false">
      <c r="A593" s="12" t="n">
        <v>592</v>
      </c>
      <c r="B593" s="12" t="n">
        <v>160</v>
      </c>
      <c r="C593" s="12" t="n">
        <v>17</v>
      </c>
      <c r="D593" s="18" t="n">
        <v>45604</v>
      </c>
      <c r="E593" s="12" t="s">
        <v>44</v>
      </c>
      <c r="F593" s="12" t="s">
        <v>2292</v>
      </c>
      <c r="G593" s="12" t="s">
        <v>55</v>
      </c>
      <c r="H593" s="12" t="str">
        <f aca="false">INDEX(Customers!$I$2:$I$901,MATCH(B593,Customers!$A$2:$A$901,0))</f>
        <v>New</v>
      </c>
      <c r="I593" s="12" t="str">
        <f aca="false">INDEX(Customers!$G$2:$G$901,MATCH(B593,Customers!$A$2:$A$901,0))</f>
        <v>West</v>
      </c>
      <c r="J593" s="12" t="str">
        <f aca="false">INDEX(Stores!$D$2:$D$18,MATCH(C593,Stores!$A$2:$A$18,0))</f>
        <v>Online</v>
      </c>
      <c r="K593" s="16" t="n">
        <f aca="false">SUMIF(OrderItems!$B$2:$B$6683,A593,OrderItems!$J$2:$J$6683)</f>
        <v>1709</v>
      </c>
      <c r="L593" s="16" t="n">
        <f aca="false">SUMIF(OrderItems!$B$2:$B$6683,A593,OrderItems!$K$2:$K$6683)</f>
        <v>1180.24</v>
      </c>
      <c r="M593" s="16" t="n">
        <f aca="false">K593-L593</f>
        <v>528.76</v>
      </c>
      <c r="N593" s="12" t="n">
        <f aca="false">COUNTIF(OrderItems!$B$2:$B$6683,A593)</f>
        <v>1</v>
      </c>
    </row>
    <row r="594" customFormat="false" ht="15" hidden="false" customHeight="false" outlineLevel="0" collapsed="false">
      <c r="A594" s="12" t="n">
        <v>593</v>
      </c>
      <c r="B594" s="12" t="n">
        <v>160</v>
      </c>
      <c r="C594" s="12" t="n">
        <v>17</v>
      </c>
      <c r="D594" s="18" t="n">
        <v>45627</v>
      </c>
      <c r="E594" s="12" t="s">
        <v>44</v>
      </c>
      <c r="F594" s="12" t="s">
        <v>2293</v>
      </c>
      <c r="G594" s="12" t="s">
        <v>57</v>
      </c>
      <c r="H594" s="12" t="str">
        <f aca="false">INDEX(Customers!$I$2:$I$901,MATCH(B594,Customers!$A$2:$A$901,0))</f>
        <v>New</v>
      </c>
      <c r="I594" s="12" t="str">
        <f aca="false">INDEX(Customers!$G$2:$G$901,MATCH(B594,Customers!$A$2:$A$901,0))</f>
        <v>West</v>
      </c>
      <c r="J594" s="12" t="str">
        <f aca="false">INDEX(Stores!$D$2:$D$18,MATCH(C594,Stores!$A$2:$A$18,0))</f>
        <v>Online</v>
      </c>
      <c r="K594" s="16" t="n">
        <f aca="false">SUMIF(OrderItems!$B$2:$B$6683,A594,OrderItems!$J$2:$J$6683)</f>
        <v>3509</v>
      </c>
      <c r="L594" s="16" t="n">
        <f aca="false">SUMIF(OrderItems!$B$2:$B$6683,A594,OrderItems!$K$2:$K$6683)</f>
        <v>2570.86</v>
      </c>
      <c r="M594" s="16" t="n">
        <f aca="false">K594-L594</f>
        <v>938.14</v>
      </c>
      <c r="N594" s="12" t="n">
        <f aca="false">COUNTIF(OrderItems!$B$2:$B$6683,A594)</f>
        <v>1</v>
      </c>
    </row>
    <row r="595" customFormat="false" ht="15" hidden="false" customHeight="false" outlineLevel="0" collapsed="false">
      <c r="A595" s="12" t="n">
        <v>594</v>
      </c>
      <c r="B595" s="12" t="n">
        <v>160</v>
      </c>
      <c r="C595" s="12" t="n">
        <v>2</v>
      </c>
      <c r="D595" s="18" t="n">
        <v>45813</v>
      </c>
      <c r="E595" s="12" t="s">
        <v>49</v>
      </c>
      <c r="F595" s="12" t="s">
        <v>2292</v>
      </c>
      <c r="G595" s="12" t="s">
        <v>56</v>
      </c>
      <c r="H595" s="12" t="str">
        <f aca="false">INDEX(Customers!$I$2:$I$901,MATCH(B595,Customers!$A$2:$A$901,0))</f>
        <v>New</v>
      </c>
      <c r="I595" s="12" t="str">
        <f aca="false">INDEX(Customers!$G$2:$G$901,MATCH(B595,Customers!$A$2:$A$901,0))</f>
        <v>West</v>
      </c>
      <c r="J595" s="12" t="str">
        <f aca="false">INDEX(Stores!$D$2:$D$18,MATCH(C595,Stores!$A$2:$A$18,0))</f>
        <v>North</v>
      </c>
      <c r="K595" s="16" t="n">
        <f aca="false">SUMIF(OrderItems!$B$2:$B$6683,A595,OrderItems!$J$2:$J$6683)</f>
        <v>3610.15</v>
      </c>
      <c r="L595" s="16" t="n">
        <f aca="false">SUMIF(OrderItems!$B$2:$B$6683,A595,OrderItems!$K$2:$K$6683)</f>
        <v>2311.67</v>
      </c>
      <c r="M595" s="16" t="n">
        <f aca="false">K595-L595</f>
        <v>1298.48</v>
      </c>
      <c r="N595" s="12" t="n">
        <f aca="false">COUNTIF(OrderItems!$B$2:$B$6683,A595)</f>
        <v>2</v>
      </c>
    </row>
    <row r="596" customFormat="false" ht="15" hidden="false" customHeight="false" outlineLevel="0" collapsed="false">
      <c r="A596" s="12" t="n">
        <v>595</v>
      </c>
      <c r="B596" s="12" t="n">
        <v>160</v>
      </c>
      <c r="C596" s="12" t="n">
        <v>17</v>
      </c>
      <c r="D596" s="18" t="n">
        <v>45847</v>
      </c>
      <c r="E596" s="12" t="s">
        <v>44</v>
      </c>
      <c r="F596" s="12" t="s">
        <v>2295</v>
      </c>
      <c r="G596" s="12" t="s">
        <v>55</v>
      </c>
      <c r="H596" s="12" t="str">
        <f aca="false">INDEX(Customers!$I$2:$I$901,MATCH(B596,Customers!$A$2:$A$901,0))</f>
        <v>New</v>
      </c>
      <c r="I596" s="12" t="str">
        <f aca="false">INDEX(Customers!$G$2:$G$901,MATCH(B596,Customers!$A$2:$A$901,0))</f>
        <v>West</v>
      </c>
      <c r="J596" s="12" t="str">
        <f aca="false">INDEX(Stores!$D$2:$D$18,MATCH(C596,Stores!$A$2:$A$18,0))</f>
        <v>Online</v>
      </c>
      <c r="K596" s="16" t="n">
        <f aca="false">SUMIF(OrderItems!$B$2:$B$6683,A596,OrderItems!$J$2:$J$6683)</f>
        <v>2613.65</v>
      </c>
      <c r="L596" s="16" t="n">
        <f aca="false">SUMIF(OrderItems!$B$2:$B$6683,A596,OrderItems!$K$2:$K$6683)</f>
        <v>1982.27</v>
      </c>
      <c r="M596" s="16" t="n">
        <f aca="false">K596-L596</f>
        <v>631.38</v>
      </c>
      <c r="N596" s="12" t="n">
        <f aca="false">COUNTIF(OrderItems!$B$2:$B$6683,A596)</f>
        <v>2</v>
      </c>
    </row>
    <row r="597" customFormat="false" ht="15" hidden="false" customHeight="false" outlineLevel="0" collapsed="false">
      <c r="A597" s="12" t="n">
        <v>596</v>
      </c>
      <c r="B597" s="12" t="n">
        <v>160</v>
      </c>
      <c r="C597" s="12" t="n">
        <v>16</v>
      </c>
      <c r="D597" s="18" t="n">
        <v>45890</v>
      </c>
      <c r="E597" s="12" t="s">
        <v>49</v>
      </c>
      <c r="F597" s="12" t="s">
        <v>2293</v>
      </c>
      <c r="G597" s="12" t="s">
        <v>55</v>
      </c>
      <c r="H597" s="12" t="str">
        <f aca="false">INDEX(Customers!$I$2:$I$901,MATCH(B597,Customers!$A$2:$A$901,0))</f>
        <v>New</v>
      </c>
      <c r="I597" s="12" t="str">
        <f aca="false">INDEX(Customers!$G$2:$G$901,MATCH(B597,Customers!$A$2:$A$901,0))</f>
        <v>West</v>
      </c>
      <c r="J597" s="12" t="str">
        <f aca="false">INDEX(Stores!$D$2:$D$18,MATCH(C597,Stores!$A$2:$A$18,0))</f>
        <v>East</v>
      </c>
      <c r="K597" s="16" t="n">
        <f aca="false">SUMIF(OrderItems!$B$2:$B$6683,A597,OrderItems!$J$2:$J$6683)</f>
        <v>1917.2</v>
      </c>
      <c r="L597" s="16" t="n">
        <f aca="false">SUMIF(OrderItems!$B$2:$B$6683,A597,OrderItems!$K$2:$K$6683)</f>
        <v>1250.02</v>
      </c>
      <c r="M597" s="16" t="n">
        <f aca="false">K597-L597</f>
        <v>667.18</v>
      </c>
      <c r="N597" s="12" t="n">
        <f aca="false">COUNTIF(OrderItems!$B$2:$B$6683,A597)</f>
        <v>2</v>
      </c>
    </row>
    <row r="598" customFormat="false" ht="15" hidden="false" customHeight="false" outlineLevel="0" collapsed="false">
      <c r="A598" s="12" t="n">
        <v>597</v>
      </c>
      <c r="B598" s="12" t="n">
        <v>161</v>
      </c>
      <c r="C598" s="12" t="n">
        <v>15</v>
      </c>
      <c r="D598" s="18" t="n">
        <v>45819</v>
      </c>
      <c r="E598" s="12" t="s">
        <v>49</v>
      </c>
      <c r="F598" s="12" t="s">
        <v>2295</v>
      </c>
      <c r="G598" s="12" t="s">
        <v>55</v>
      </c>
      <c r="H598" s="12" t="str">
        <f aca="false">INDEX(Customers!$I$2:$I$901,MATCH(B598,Customers!$A$2:$A$901,0))</f>
        <v>Regular</v>
      </c>
      <c r="I598" s="12" t="str">
        <f aca="false">INDEX(Customers!$G$2:$G$901,MATCH(B598,Customers!$A$2:$A$901,0))</f>
        <v>North</v>
      </c>
      <c r="J598" s="12" t="str">
        <f aca="false">INDEX(Stores!$D$2:$D$18,MATCH(C598,Stores!$A$2:$A$18,0))</f>
        <v>East</v>
      </c>
      <c r="K598" s="16" t="n">
        <f aca="false">SUMIF(OrderItems!$B$2:$B$6683,A598,OrderItems!$J$2:$J$6683)</f>
        <v>2299</v>
      </c>
      <c r="L598" s="16" t="n">
        <f aca="false">SUMIF(OrderItems!$B$2:$B$6683,A598,OrderItems!$K$2:$K$6683)</f>
        <v>1611.85</v>
      </c>
      <c r="M598" s="16" t="n">
        <f aca="false">K598-L598</f>
        <v>687.15</v>
      </c>
      <c r="N598" s="12" t="n">
        <f aca="false">COUNTIF(OrderItems!$B$2:$B$6683,A598)</f>
        <v>1</v>
      </c>
    </row>
    <row r="599" customFormat="false" ht="15" hidden="false" customHeight="false" outlineLevel="0" collapsed="false">
      <c r="A599" s="12" t="n">
        <v>598</v>
      </c>
      <c r="B599" s="12" t="n">
        <v>161</v>
      </c>
      <c r="C599" s="12" t="n">
        <v>17</v>
      </c>
      <c r="D599" s="18" t="n">
        <v>45852</v>
      </c>
      <c r="E599" s="12" t="s">
        <v>44</v>
      </c>
      <c r="F599" s="12" t="s">
        <v>2295</v>
      </c>
      <c r="G599" s="12" t="s">
        <v>56</v>
      </c>
      <c r="H599" s="12" t="str">
        <f aca="false">INDEX(Customers!$I$2:$I$901,MATCH(B599,Customers!$A$2:$A$901,0))</f>
        <v>Regular</v>
      </c>
      <c r="I599" s="12" t="str">
        <f aca="false">INDEX(Customers!$G$2:$G$901,MATCH(B599,Customers!$A$2:$A$901,0))</f>
        <v>North</v>
      </c>
      <c r="J599" s="12" t="str">
        <f aca="false">INDEX(Stores!$D$2:$D$18,MATCH(C599,Stores!$A$2:$A$18,0))</f>
        <v>Online</v>
      </c>
      <c r="K599" s="16" t="n">
        <f aca="false">SUMIF(OrderItems!$B$2:$B$6683,A599,OrderItems!$J$2:$J$6683)</f>
        <v>6999.05</v>
      </c>
      <c r="L599" s="16" t="n">
        <f aca="false">SUMIF(OrderItems!$B$2:$B$6683,A599,OrderItems!$K$2:$K$6683)</f>
        <v>4875.82</v>
      </c>
      <c r="M599" s="16" t="n">
        <f aca="false">K599-L599</f>
        <v>2123.23</v>
      </c>
      <c r="N599" s="12" t="n">
        <f aca="false">COUNTIF(OrderItems!$B$2:$B$6683,A599)</f>
        <v>3</v>
      </c>
    </row>
    <row r="600" customFormat="false" ht="15" hidden="false" customHeight="false" outlineLevel="0" collapsed="false">
      <c r="A600" s="12" t="n">
        <v>599</v>
      </c>
      <c r="B600" s="12" t="n">
        <v>162</v>
      </c>
      <c r="C600" s="12" t="n">
        <v>17</v>
      </c>
      <c r="D600" s="18" t="n">
        <v>45743</v>
      </c>
      <c r="E600" s="12" t="s">
        <v>44</v>
      </c>
      <c r="F600" s="12" t="s">
        <v>2295</v>
      </c>
      <c r="G600" s="12" t="s">
        <v>55</v>
      </c>
      <c r="H600" s="12" t="str">
        <f aca="false">INDEX(Customers!$I$2:$I$901,MATCH(B600,Customers!$A$2:$A$901,0))</f>
        <v>Premium</v>
      </c>
      <c r="I600" s="12" t="str">
        <f aca="false">INDEX(Customers!$G$2:$G$901,MATCH(B600,Customers!$A$2:$A$901,0))</f>
        <v>South</v>
      </c>
      <c r="J600" s="12" t="str">
        <f aca="false">INDEX(Stores!$D$2:$D$18,MATCH(C600,Stores!$A$2:$A$18,0))</f>
        <v>Online</v>
      </c>
      <c r="K600" s="16" t="n">
        <f aca="false">SUMIF(OrderItems!$B$2:$B$6683,A600,OrderItems!$J$2:$J$6683)</f>
        <v>279.65</v>
      </c>
      <c r="L600" s="16" t="n">
        <f aca="false">SUMIF(OrderItems!$B$2:$B$6683,A600,OrderItems!$K$2:$K$6683)</f>
        <v>214.56</v>
      </c>
      <c r="M600" s="16" t="n">
        <f aca="false">K600-L600</f>
        <v>65.09</v>
      </c>
      <c r="N600" s="12" t="n">
        <f aca="false">COUNTIF(OrderItems!$B$2:$B$6683,A600)</f>
        <v>1</v>
      </c>
    </row>
    <row r="601" customFormat="false" ht="15" hidden="false" customHeight="false" outlineLevel="0" collapsed="false">
      <c r="A601" s="12" t="n">
        <v>600</v>
      </c>
      <c r="B601" s="12" t="n">
        <v>162</v>
      </c>
      <c r="C601" s="12" t="n">
        <v>17</v>
      </c>
      <c r="D601" s="18" t="n">
        <v>45819</v>
      </c>
      <c r="E601" s="12" t="s">
        <v>44</v>
      </c>
      <c r="F601" s="12" t="s">
        <v>2295</v>
      </c>
      <c r="G601" s="12" t="s">
        <v>55</v>
      </c>
      <c r="H601" s="12" t="str">
        <f aca="false">INDEX(Customers!$I$2:$I$901,MATCH(B601,Customers!$A$2:$A$901,0))</f>
        <v>Premium</v>
      </c>
      <c r="I601" s="12" t="str">
        <f aca="false">INDEX(Customers!$G$2:$G$901,MATCH(B601,Customers!$A$2:$A$901,0))</f>
        <v>South</v>
      </c>
      <c r="J601" s="12" t="str">
        <f aca="false">INDEX(Stores!$D$2:$D$18,MATCH(C601,Stores!$A$2:$A$18,0))</f>
        <v>Online</v>
      </c>
      <c r="K601" s="16" t="n">
        <f aca="false">SUMIF(OrderItems!$B$2:$B$6683,A601,OrderItems!$J$2:$J$6683)</f>
        <v>8155.1</v>
      </c>
      <c r="L601" s="16" t="n">
        <f aca="false">SUMIF(OrderItems!$B$2:$B$6683,A601,OrderItems!$K$2:$K$6683)</f>
        <v>5894.82</v>
      </c>
      <c r="M601" s="16" t="n">
        <f aca="false">K601-L601</f>
        <v>2260.28</v>
      </c>
      <c r="N601" s="12" t="n">
        <f aca="false">COUNTIF(OrderItems!$B$2:$B$6683,A601)</f>
        <v>2</v>
      </c>
    </row>
    <row r="602" customFormat="false" ht="15" hidden="false" customHeight="false" outlineLevel="0" collapsed="false">
      <c r="A602" s="12" t="n">
        <v>601</v>
      </c>
      <c r="B602" s="12" t="n">
        <v>162</v>
      </c>
      <c r="C602" s="12" t="n">
        <v>7</v>
      </c>
      <c r="D602" s="18" t="n">
        <v>45835</v>
      </c>
      <c r="E602" s="12" t="s">
        <v>49</v>
      </c>
      <c r="F602" s="12" t="s">
        <v>2293</v>
      </c>
      <c r="G602" s="12" t="s">
        <v>56</v>
      </c>
      <c r="H602" s="12" t="str">
        <f aca="false">INDEX(Customers!$I$2:$I$901,MATCH(B602,Customers!$A$2:$A$901,0))</f>
        <v>Premium</v>
      </c>
      <c r="I602" s="12" t="str">
        <f aca="false">INDEX(Customers!$G$2:$G$901,MATCH(B602,Customers!$A$2:$A$901,0))</f>
        <v>South</v>
      </c>
      <c r="J602" s="12" t="str">
        <f aca="false">INDEX(Stores!$D$2:$D$18,MATCH(C602,Stores!$A$2:$A$18,0))</f>
        <v>South</v>
      </c>
      <c r="K602" s="16" t="n">
        <f aca="false">SUMIF(OrderItems!$B$2:$B$6683,A602,OrderItems!$J$2:$J$6683)</f>
        <v>1403.15</v>
      </c>
      <c r="L602" s="16" t="n">
        <f aca="false">SUMIF(OrderItems!$B$2:$B$6683,A602,OrderItems!$K$2:$K$6683)</f>
        <v>913.73</v>
      </c>
      <c r="M602" s="16" t="n">
        <f aca="false">K602-L602</f>
        <v>489.42</v>
      </c>
      <c r="N602" s="12" t="n">
        <f aca="false">COUNTIF(OrderItems!$B$2:$B$6683,A602)</f>
        <v>4</v>
      </c>
    </row>
    <row r="603" customFormat="false" ht="15" hidden="false" customHeight="false" outlineLevel="0" collapsed="false">
      <c r="A603" s="12" t="n">
        <v>602</v>
      </c>
      <c r="B603" s="12" t="n">
        <v>162</v>
      </c>
      <c r="C603" s="12" t="n">
        <v>17</v>
      </c>
      <c r="D603" s="18" t="n">
        <v>45943</v>
      </c>
      <c r="E603" s="12" t="s">
        <v>44</v>
      </c>
      <c r="F603" s="12" t="s">
        <v>2293</v>
      </c>
      <c r="G603" s="12" t="s">
        <v>55</v>
      </c>
      <c r="H603" s="12" t="str">
        <f aca="false">INDEX(Customers!$I$2:$I$901,MATCH(B603,Customers!$A$2:$A$901,0))</f>
        <v>Premium</v>
      </c>
      <c r="I603" s="12" t="str">
        <f aca="false">INDEX(Customers!$G$2:$G$901,MATCH(B603,Customers!$A$2:$A$901,0))</f>
        <v>South</v>
      </c>
      <c r="J603" s="12" t="str">
        <f aca="false">INDEX(Stores!$D$2:$D$18,MATCH(C603,Stores!$A$2:$A$18,0))</f>
        <v>Online</v>
      </c>
      <c r="K603" s="16" t="n">
        <f aca="false">SUMIF(OrderItems!$B$2:$B$6683,A603,OrderItems!$J$2:$J$6683)</f>
        <v>6538</v>
      </c>
      <c r="L603" s="16" t="n">
        <f aca="false">SUMIF(OrderItems!$B$2:$B$6683,A603,OrderItems!$K$2:$K$6683)</f>
        <v>4091.31</v>
      </c>
      <c r="M603" s="16" t="n">
        <f aca="false">K603-L603</f>
        <v>2446.69</v>
      </c>
      <c r="N603" s="12" t="n">
        <f aca="false">COUNTIF(OrderItems!$B$2:$B$6683,A603)</f>
        <v>2</v>
      </c>
    </row>
    <row r="604" customFormat="false" ht="15" hidden="false" customHeight="false" outlineLevel="0" collapsed="false">
      <c r="A604" s="12" t="n">
        <v>603</v>
      </c>
      <c r="B604" s="12" t="n">
        <v>162</v>
      </c>
      <c r="C604" s="12" t="n">
        <v>9</v>
      </c>
      <c r="D604" s="18" t="n">
        <v>45984</v>
      </c>
      <c r="E604" s="12" t="s">
        <v>49</v>
      </c>
      <c r="F604" s="12" t="s">
        <v>2294</v>
      </c>
      <c r="G604" s="12" t="s">
        <v>55</v>
      </c>
      <c r="H604" s="12" t="str">
        <f aca="false">INDEX(Customers!$I$2:$I$901,MATCH(B604,Customers!$A$2:$A$901,0))</f>
        <v>Premium</v>
      </c>
      <c r="I604" s="12" t="str">
        <f aca="false">INDEX(Customers!$G$2:$G$901,MATCH(B604,Customers!$A$2:$A$901,0))</f>
        <v>South</v>
      </c>
      <c r="J604" s="12" t="str">
        <f aca="false">INDEX(Stores!$D$2:$D$18,MATCH(C604,Stores!$A$2:$A$18,0))</f>
        <v>West</v>
      </c>
      <c r="K604" s="16" t="n">
        <f aca="false">SUMIF(OrderItems!$B$2:$B$6683,A604,OrderItems!$J$2:$J$6683)</f>
        <v>10160.15</v>
      </c>
      <c r="L604" s="16" t="n">
        <f aca="false">SUMIF(OrderItems!$B$2:$B$6683,A604,OrderItems!$K$2:$K$6683)</f>
        <v>6985.27</v>
      </c>
      <c r="M604" s="16" t="n">
        <f aca="false">K604-L604</f>
        <v>3174.88</v>
      </c>
      <c r="N604" s="12" t="n">
        <f aca="false">COUNTIF(OrderItems!$B$2:$B$6683,A604)</f>
        <v>4</v>
      </c>
    </row>
    <row r="605" customFormat="false" ht="15" hidden="false" customHeight="false" outlineLevel="0" collapsed="false">
      <c r="A605" s="12" t="n">
        <v>604</v>
      </c>
      <c r="B605" s="12" t="n">
        <v>162</v>
      </c>
      <c r="C605" s="12" t="n">
        <v>17</v>
      </c>
      <c r="D605" s="18" t="n">
        <v>45984</v>
      </c>
      <c r="E605" s="12" t="s">
        <v>44</v>
      </c>
      <c r="F605" s="12" t="s">
        <v>2296</v>
      </c>
      <c r="G605" s="12" t="s">
        <v>55</v>
      </c>
      <c r="H605" s="12" t="str">
        <f aca="false">INDEX(Customers!$I$2:$I$901,MATCH(B605,Customers!$A$2:$A$901,0))</f>
        <v>Premium</v>
      </c>
      <c r="I605" s="12" t="str">
        <f aca="false">INDEX(Customers!$G$2:$G$901,MATCH(B605,Customers!$A$2:$A$901,0))</f>
        <v>South</v>
      </c>
      <c r="J605" s="12" t="str">
        <f aca="false">INDEX(Stores!$D$2:$D$18,MATCH(C605,Stores!$A$2:$A$18,0))</f>
        <v>Online</v>
      </c>
      <c r="K605" s="16" t="n">
        <f aca="false">SUMIF(OrderItems!$B$2:$B$6683,A605,OrderItems!$J$2:$J$6683)</f>
        <v>4007</v>
      </c>
      <c r="L605" s="16" t="n">
        <f aca="false">SUMIF(OrderItems!$B$2:$B$6683,A605,OrderItems!$K$2:$K$6683)</f>
        <v>2522.42</v>
      </c>
      <c r="M605" s="16" t="n">
        <f aca="false">K605-L605</f>
        <v>1484.58</v>
      </c>
      <c r="N605" s="12" t="n">
        <f aca="false">COUNTIF(OrderItems!$B$2:$B$6683,A605)</f>
        <v>3</v>
      </c>
    </row>
    <row r="606" customFormat="false" ht="15" hidden="false" customHeight="false" outlineLevel="0" collapsed="false">
      <c r="A606" s="12" t="n">
        <v>605</v>
      </c>
      <c r="B606" s="12" t="n">
        <v>162</v>
      </c>
      <c r="C606" s="12" t="n">
        <v>13</v>
      </c>
      <c r="D606" s="18" t="n">
        <v>46002</v>
      </c>
      <c r="E606" s="12" t="s">
        <v>49</v>
      </c>
      <c r="F606" s="12" t="s">
        <v>2295</v>
      </c>
      <c r="G606" s="12" t="s">
        <v>57</v>
      </c>
      <c r="H606" s="12" t="str">
        <f aca="false">INDEX(Customers!$I$2:$I$901,MATCH(B606,Customers!$A$2:$A$901,0))</f>
        <v>Premium</v>
      </c>
      <c r="I606" s="12" t="str">
        <f aca="false">INDEX(Customers!$G$2:$G$901,MATCH(B606,Customers!$A$2:$A$901,0))</f>
        <v>South</v>
      </c>
      <c r="J606" s="12" t="str">
        <f aca="false">INDEX(Stores!$D$2:$D$18,MATCH(C606,Stores!$A$2:$A$18,0))</f>
        <v>East</v>
      </c>
      <c r="K606" s="16" t="n">
        <f aca="false">SUMIF(OrderItems!$B$2:$B$6683,A606,OrderItems!$J$2:$J$6683)</f>
        <v>3977</v>
      </c>
      <c r="L606" s="16" t="n">
        <f aca="false">SUMIF(OrderItems!$B$2:$B$6683,A606,OrderItems!$K$2:$K$6683)</f>
        <v>2325.82</v>
      </c>
      <c r="M606" s="16" t="n">
        <f aca="false">K606-L606</f>
        <v>1651.18</v>
      </c>
      <c r="N606" s="12" t="n">
        <f aca="false">COUNTIF(OrderItems!$B$2:$B$6683,A606)</f>
        <v>2</v>
      </c>
    </row>
    <row r="607" customFormat="false" ht="15" hidden="false" customHeight="false" outlineLevel="0" collapsed="false">
      <c r="A607" s="12" t="n">
        <v>606</v>
      </c>
      <c r="B607" s="12" t="n">
        <v>163</v>
      </c>
      <c r="C607" s="12" t="n">
        <v>17</v>
      </c>
      <c r="D607" s="18" t="n">
        <v>45561</v>
      </c>
      <c r="E607" s="12" t="s">
        <v>44</v>
      </c>
      <c r="F607" s="12" t="s">
        <v>2294</v>
      </c>
      <c r="G607" s="12" t="s">
        <v>55</v>
      </c>
      <c r="H607" s="12" t="str">
        <f aca="false">INDEX(Customers!$I$2:$I$901,MATCH(B607,Customers!$A$2:$A$901,0))</f>
        <v>Regular</v>
      </c>
      <c r="I607" s="12" t="str">
        <f aca="false">INDEX(Customers!$G$2:$G$901,MATCH(B607,Customers!$A$2:$A$901,0))</f>
        <v>East</v>
      </c>
      <c r="J607" s="12" t="str">
        <f aca="false">INDEX(Stores!$D$2:$D$18,MATCH(C607,Stores!$A$2:$A$18,0))</f>
        <v>Online</v>
      </c>
      <c r="K607" s="16" t="n">
        <f aca="false">SUMIF(OrderItems!$B$2:$B$6683,A607,OrderItems!$J$2:$J$6683)</f>
        <v>3249</v>
      </c>
      <c r="L607" s="16" t="n">
        <f aca="false">SUMIF(OrderItems!$B$2:$B$6683,A607,OrderItems!$K$2:$K$6683)</f>
        <v>2209.3</v>
      </c>
      <c r="M607" s="16" t="n">
        <f aca="false">K607-L607</f>
        <v>1039.7</v>
      </c>
      <c r="N607" s="12" t="n">
        <f aca="false">COUNTIF(OrderItems!$B$2:$B$6683,A607)</f>
        <v>1</v>
      </c>
    </row>
    <row r="608" customFormat="false" ht="15" hidden="false" customHeight="false" outlineLevel="0" collapsed="false">
      <c r="A608" s="12" t="n">
        <v>607</v>
      </c>
      <c r="B608" s="12" t="n">
        <v>163</v>
      </c>
      <c r="C608" s="12" t="n">
        <v>17</v>
      </c>
      <c r="D608" s="18" t="n">
        <v>45645</v>
      </c>
      <c r="E608" s="12" t="s">
        <v>44</v>
      </c>
      <c r="F608" s="12" t="s">
        <v>2295</v>
      </c>
      <c r="G608" s="12" t="s">
        <v>55</v>
      </c>
      <c r="H608" s="12" t="str">
        <f aca="false">INDEX(Customers!$I$2:$I$901,MATCH(B608,Customers!$A$2:$A$901,0))</f>
        <v>Regular</v>
      </c>
      <c r="I608" s="12" t="str">
        <f aca="false">INDEX(Customers!$G$2:$G$901,MATCH(B608,Customers!$A$2:$A$901,0))</f>
        <v>East</v>
      </c>
      <c r="J608" s="12" t="str">
        <f aca="false">INDEX(Stores!$D$2:$D$18,MATCH(C608,Stores!$A$2:$A$18,0))</f>
        <v>Online</v>
      </c>
      <c r="K608" s="16" t="n">
        <f aca="false">SUMIF(OrderItems!$B$2:$B$6683,A608,OrderItems!$J$2:$J$6683)</f>
        <v>2468.1</v>
      </c>
      <c r="L608" s="16" t="n">
        <f aca="false">SUMIF(OrderItems!$B$2:$B$6683,A608,OrderItems!$K$2:$K$6683)</f>
        <v>1757.44</v>
      </c>
      <c r="M608" s="16" t="n">
        <f aca="false">K608-L608</f>
        <v>710.66</v>
      </c>
      <c r="N608" s="12" t="n">
        <f aca="false">COUNTIF(OrderItems!$B$2:$B$6683,A608)</f>
        <v>1</v>
      </c>
    </row>
    <row r="609" customFormat="false" ht="15" hidden="false" customHeight="false" outlineLevel="0" collapsed="false">
      <c r="A609" s="12" t="n">
        <v>608</v>
      </c>
      <c r="B609" s="12" t="n">
        <v>163</v>
      </c>
      <c r="C609" s="12" t="n">
        <v>7</v>
      </c>
      <c r="D609" s="18" t="n">
        <v>45794</v>
      </c>
      <c r="E609" s="12" t="s">
        <v>49</v>
      </c>
      <c r="F609" s="12" t="s">
        <v>2295</v>
      </c>
      <c r="G609" s="12" t="s">
        <v>55</v>
      </c>
      <c r="H609" s="12" t="str">
        <f aca="false">INDEX(Customers!$I$2:$I$901,MATCH(B609,Customers!$A$2:$A$901,0))</f>
        <v>Regular</v>
      </c>
      <c r="I609" s="12" t="str">
        <f aca="false">INDEX(Customers!$G$2:$G$901,MATCH(B609,Customers!$A$2:$A$901,0))</f>
        <v>East</v>
      </c>
      <c r="J609" s="12" t="str">
        <f aca="false">INDEX(Stores!$D$2:$D$18,MATCH(C609,Stores!$A$2:$A$18,0))</f>
        <v>South</v>
      </c>
      <c r="K609" s="16" t="n">
        <f aca="false">SUMIF(OrderItems!$B$2:$B$6683,A609,OrderItems!$J$2:$J$6683)</f>
        <v>2868.65</v>
      </c>
      <c r="L609" s="16" t="n">
        <f aca="false">SUMIF(OrderItems!$B$2:$B$6683,A609,OrderItems!$K$2:$K$6683)</f>
        <v>1900.51</v>
      </c>
      <c r="M609" s="16" t="n">
        <f aca="false">K609-L609</f>
        <v>968.14</v>
      </c>
      <c r="N609" s="12" t="n">
        <f aca="false">COUNTIF(OrderItems!$B$2:$B$6683,A609)</f>
        <v>2</v>
      </c>
    </row>
    <row r="610" customFormat="false" ht="15" hidden="false" customHeight="false" outlineLevel="0" collapsed="false">
      <c r="A610" s="12" t="n">
        <v>609</v>
      </c>
      <c r="B610" s="12" t="n">
        <v>163</v>
      </c>
      <c r="C610" s="12" t="n">
        <v>9</v>
      </c>
      <c r="D610" s="18" t="n">
        <v>45891</v>
      </c>
      <c r="E610" s="12" t="s">
        <v>49</v>
      </c>
      <c r="F610" s="12" t="s">
        <v>2294</v>
      </c>
      <c r="G610" s="12" t="s">
        <v>55</v>
      </c>
      <c r="H610" s="12" t="str">
        <f aca="false">INDEX(Customers!$I$2:$I$901,MATCH(B610,Customers!$A$2:$A$901,0))</f>
        <v>Regular</v>
      </c>
      <c r="I610" s="12" t="str">
        <f aca="false">INDEX(Customers!$G$2:$G$901,MATCH(B610,Customers!$A$2:$A$901,0))</f>
        <v>East</v>
      </c>
      <c r="J610" s="12" t="str">
        <f aca="false">INDEX(Stores!$D$2:$D$18,MATCH(C610,Stores!$A$2:$A$18,0))</f>
        <v>West</v>
      </c>
      <c r="K610" s="16" t="n">
        <f aca="false">SUMIF(OrderItems!$B$2:$B$6683,A610,OrderItems!$J$2:$J$6683)</f>
        <v>3390.65</v>
      </c>
      <c r="L610" s="16" t="n">
        <f aca="false">SUMIF(OrderItems!$B$2:$B$6683,A610,OrderItems!$K$2:$K$6683)</f>
        <v>2305.24</v>
      </c>
      <c r="M610" s="16" t="n">
        <f aca="false">K610-L610</f>
        <v>1085.41</v>
      </c>
      <c r="N610" s="12" t="n">
        <f aca="false">COUNTIF(OrderItems!$B$2:$B$6683,A610)</f>
        <v>1</v>
      </c>
    </row>
    <row r="611" customFormat="false" ht="15" hidden="false" customHeight="false" outlineLevel="0" collapsed="false">
      <c r="A611" s="12" t="n">
        <v>610</v>
      </c>
      <c r="B611" s="12" t="n">
        <v>164</v>
      </c>
      <c r="C611" s="12" t="n">
        <v>17</v>
      </c>
      <c r="D611" s="18" t="n">
        <v>45916</v>
      </c>
      <c r="E611" s="12" t="s">
        <v>44</v>
      </c>
      <c r="F611" s="12" t="s">
        <v>2293</v>
      </c>
      <c r="G611" s="12" t="s">
        <v>56</v>
      </c>
      <c r="H611" s="12" t="str">
        <f aca="false">INDEX(Customers!$I$2:$I$901,MATCH(B611,Customers!$A$2:$A$901,0))</f>
        <v>Premium</v>
      </c>
      <c r="I611" s="12" t="str">
        <f aca="false">INDEX(Customers!$G$2:$G$901,MATCH(B611,Customers!$A$2:$A$901,0))</f>
        <v>East</v>
      </c>
      <c r="J611" s="12" t="str">
        <f aca="false">INDEX(Stores!$D$2:$D$18,MATCH(C611,Stores!$A$2:$A$18,0))</f>
        <v>Online</v>
      </c>
      <c r="K611" s="16" t="n">
        <f aca="false">SUMIF(OrderItems!$B$2:$B$6683,A611,OrderItems!$J$2:$J$6683)</f>
        <v>126.65</v>
      </c>
      <c r="L611" s="16" t="n">
        <f aca="false">SUMIF(OrderItems!$B$2:$B$6683,A611,OrderItems!$K$2:$K$6683)</f>
        <v>97.78</v>
      </c>
      <c r="M611" s="16" t="n">
        <f aca="false">K611-L611</f>
        <v>28.87</v>
      </c>
      <c r="N611" s="12" t="n">
        <f aca="false">COUNTIF(OrderItems!$B$2:$B$6683,A611)</f>
        <v>1</v>
      </c>
    </row>
    <row r="612" customFormat="false" ht="15" hidden="false" customHeight="false" outlineLevel="0" collapsed="false">
      <c r="A612" s="12" t="n">
        <v>611</v>
      </c>
      <c r="B612" s="12" t="n">
        <v>165</v>
      </c>
      <c r="C612" s="12" t="n">
        <v>17</v>
      </c>
      <c r="D612" s="18" t="n">
        <v>45525</v>
      </c>
      <c r="E612" s="12" t="s">
        <v>44</v>
      </c>
      <c r="F612" s="12" t="s">
        <v>2294</v>
      </c>
      <c r="G612" s="12" t="s">
        <v>55</v>
      </c>
      <c r="H612" s="12" t="str">
        <f aca="false">INDEX(Customers!$I$2:$I$901,MATCH(B612,Customers!$A$2:$A$901,0))</f>
        <v>Regular</v>
      </c>
      <c r="I612" s="12" t="str">
        <f aca="false">INDEX(Customers!$G$2:$G$901,MATCH(B612,Customers!$A$2:$A$901,0))</f>
        <v>West</v>
      </c>
      <c r="J612" s="12" t="str">
        <f aca="false">INDEX(Stores!$D$2:$D$18,MATCH(C612,Stores!$A$2:$A$18,0))</f>
        <v>Online</v>
      </c>
      <c r="K612" s="16" t="n">
        <f aca="false">SUMIF(OrderItems!$B$2:$B$6683,A612,OrderItems!$J$2:$J$6683)</f>
        <v>11035</v>
      </c>
      <c r="L612" s="16" t="n">
        <f aca="false">SUMIF(OrderItems!$B$2:$B$6683,A612,OrderItems!$K$2:$K$6683)</f>
        <v>6878.02</v>
      </c>
      <c r="M612" s="16" t="n">
        <f aca="false">K612-L612</f>
        <v>4156.98</v>
      </c>
      <c r="N612" s="12" t="n">
        <f aca="false">COUNTIF(OrderItems!$B$2:$B$6683,A612)</f>
        <v>4</v>
      </c>
    </row>
    <row r="613" customFormat="false" ht="15" hidden="false" customHeight="false" outlineLevel="0" collapsed="false">
      <c r="A613" s="12" t="n">
        <v>612</v>
      </c>
      <c r="B613" s="12" t="n">
        <v>166</v>
      </c>
      <c r="C613" s="12" t="n">
        <v>17</v>
      </c>
      <c r="D613" s="18" t="n">
        <v>45325</v>
      </c>
      <c r="E613" s="12" t="s">
        <v>44</v>
      </c>
      <c r="F613" s="12" t="s">
        <v>2294</v>
      </c>
      <c r="G613" s="12" t="s">
        <v>55</v>
      </c>
      <c r="H613" s="12" t="str">
        <f aca="false">INDEX(Customers!$I$2:$I$901,MATCH(B613,Customers!$A$2:$A$901,0))</f>
        <v>Premium</v>
      </c>
      <c r="I613" s="12" t="str">
        <f aca="false">INDEX(Customers!$G$2:$G$901,MATCH(B613,Customers!$A$2:$A$901,0))</f>
        <v>East</v>
      </c>
      <c r="J613" s="12" t="str">
        <f aca="false">INDEX(Stores!$D$2:$D$18,MATCH(C613,Stores!$A$2:$A$18,0))</f>
        <v>Online</v>
      </c>
      <c r="K613" s="16" t="n">
        <f aca="false">SUMIF(OrderItems!$B$2:$B$6683,A613,OrderItems!$J$2:$J$6683)</f>
        <v>549</v>
      </c>
      <c r="L613" s="16" t="n">
        <f aca="false">SUMIF(OrderItems!$B$2:$B$6683,A613,OrderItems!$K$2:$K$6683)</f>
        <v>380.41</v>
      </c>
      <c r="M613" s="16" t="n">
        <f aca="false">K613-L613</f>
        <v>168.59</v>
      </c>
      <c r="N613" s="12" t="n">
        <f aca="false">COUNTIF(OrderItems!$B$2:$B$6683,A613)</f>
        <v>1</v>
      </c>
    </row>
    <row r="614" customFormat="false" ht="15" hidden="false" customHeight="false" outlineLevel="0" collapsed="false">
      <c r="A614" s="12" t="n">
        <v>613</v>
      </c>
      <c r="B614" s="12" t="n">
        <v>166</v>
      </c>
      <c r="C614" s="12" t="n">
        <v>17</v>
      </c>
      <c r="D614" s="18" t="n">
        <v>45420</v>
      </c>
      <c r="E614" s="12" t="s">
        <v>44</v>
      </c>
      <c r="F614" s="12" t="s">
        <v>2294</v>
      </c>
      <c r="G614" s="12" t="s">
        <v>55</v>
      </c>
      <c r="H614" s="12" t="str">
        <f aca="false">INDEX(Customers!$I$2:$I$901,MATCH(B614,Customers!$A$2:$A$901,0))</f>
        <v>Premium</v>
      </c>
      <c r="I614" s="12" t="str">
        <f aca="false">INDEX(Customers!$G$2:$G$901,MATCH(B614,Customers!$A$2:$A$901,0))</f>
        <v>East</v>
      </c>
      <c r="J614" s="12" t="str">
        <f aca="false">INDEX(Stores!$D$2:$D$18,MATCH(C614,Stores!$A$2:$A$18,0))</f>
        <v>Online</v>
      </c>
      <c r="K614" s="16" t="n">
        <f aca="false">SUMIF(OrderItems!$B$2:$B$6683,A614,OrderItems!$J$2:$J$6683)</f>
        <v>3509</v>
      </c>
      <c r="L614" s="16" t="n">
        <f aca="false">SUMIF(OrderItems!$B$2:$B$6683,A614,OrderItems!$K$2:$K$6683)</f>
        <v>2570.86</v>
      </c>
      <c r="M614" s="16" t="n">
        <f aca="false">K614-L614</f>
        <v>938.14</v>
      </c>
      <c r="N614" s="12" t="n">
        <f aca="false">COUNTIF(OrderItems!$B$2:$B$6683,A614)</f>
        <v>1</v>
      </c>
    </row>
    <row r="615" customFormat="false" ht="15" hidden="false" customHeight="false" outlineLevel="0" collapsed="false">
      <c r="A615" s="12" t="n">
        <v>614</v>
      </c>
      <c r="B615" s="12" t="n">
        <v>166</v>
      </c>
      <c r="C615" s="12" t="n">
        <v>6</v>
      </c>
      <c r="D615" s="18" t="n">
        <v>45568</v>
      </c>
      <c r="E615" s="12" t="s">
        <v>49</v>
      </c>
      <c r="F615" s="12" t="s">
        <v>2293</v>
      </c>
      <c r="G615" s="12" t="s">
        <v>55</v>
      </c>
      <c r="H615" s="12" t="str">
        <f aca="false">INDEX(Customers!$I$2:$I$901,MATCH(B615,Customers!$A$2:$A$901,0))</f>
        <v>Premium</v>
      </c>
      <c r="I615" s="12" t="str">
        <f aca="false">INDEX(Customers!$G$2:$G$901,MATCH(B615,Customers!$A$2:$A$901,0))</f>
        <v>East</v>
      </c>
      <c r="J615" s="12" t="str">
        <f aca="false">INDEX(Stores!$D$2:$D$18,MATCH(C615,Stores!$A$2:$A$18,0))</f>
        <v>South</v>
      </c>
      <c r="K615" s="16" t="n">
        <f aca="false">SUMIF(OrderItems!$B$2:$B$6683,A615,OrderItems!$J$2:$J$6683)</f>
        <v>10242.8</v>
      </c>
      <c r="L615" s="16" t="n">
        <f aca="false">SUMIF(OrderItems!$B$2:$B$6683,A615,OrderItems!$K$2:$K$6683)</f>
        <v>7264.31</v>
      </c>
      <c r="M615" s="16" t="n">
        <f aca="false">K615-L615</f>
        <v>2978.49</v>
      </c>
      <c r="N615" s="12" t="n">
        <f aca="false">COUNTIF(OrderItems!$B$2:$B$6683,A615)</f>
        <v>4</v>
      </c>
    </row>
    <row r="616" customFormat="false" ht="15" hidden="false" customHeight="false" outlineLevel="0" collapsed="false">
      <c r="A616" s="12" t="n">
        <v>615</v>
      </c>
      <c r="B616" s="12" t="n">
        <v>166</v>
      </c>
      <c r="C616" s="12" t="n">
        <v>17</v>
      </c>
      <c r="D616" s="18" t="n">
        <v>45857</v>
      </c>
      <c r="E616" s="12" t="s">
        <v>44</v>
      </c>
      <c r="F616" s="12" t="s">
        <v>2295</v>
      </c>
      <c r="G616" s="12" t="s">
        <v>55</v>
      </c>
      <c r="H616" s="12" t="str">
        <f aca="false">INDEX(Customers!$I$2:$I$901,MATCH(B616,Customers!$A$2:$A$901,0))</f>
        <v>Premium</v>
      </c>
      <c r="I616" s="12" t="str">
        <f aca="false">INDEX(Customers!$G$2:$G$901,MATCH(B616,Customers!$A$2:$A$901,0))</f>
        <v>East</v>
      </c>
      <c r="J616" s="12" t="str">
        <f aca="false">INDEX(Stores!$D$2:$D$18,MATCH(C616,Stores!$A$2:$A$18,0))</f>
        <v>Online</v>
      </c>
      <c r="K616" s="16" t="n">
        <f aca="false">SUMIF(OrderItems!$B$2:$B$6683,A616,OrderItems!$J$2:$J$6683)</f>
        <v>419</v>
      </c>
      <c r="L616" s="16" t="n">
        <f aca="false">SUMIF(OrderItems!$B$2:$B$6683,A616,OrderItems!$K$2:$K$6683)</f>
        <v>279.97</v>
      </c>
      <c r="M616" s="16" t="n">
        <f aca="false">K616-L616</f>
        <v>139.03</v>
      </c>
      <c r="N616" s="12" t="n">
        <f aca="false">COUNTIF(OrderItems!$B$2:$B$6683,A616)</f>
        <v>1</v>
      </c>
    </row>
    <row r="617" customFormat="false" ht="15" hidden="false" customHeight="false" outlineLevel="0" collapsed="false">
      <c r="A617" s="12" t="n">
        <v>616</v>
      </c>
      <c r="B617" s="12" t="n">
        <v>166</v>
      </c>
      <c r="C617" s="12" t="n">
        <v>17</v>
      </c>
      <c r="D617" s="18" t="n">
        <v>45953</v>
      </c>
      <c r="E617" s="12" t="s">
        <v>44</v>
      </c>
      <c r="F617" s="12" t="s">
        <v>2294</v>
      </c>
      <c r="G617" s="12" t="s">
        <v>56</v>
      </c>
      <c r="H617" s="12" t="str">
        <f aca="false">INDEX(Customers!$I$2:$I$901,MATCH(B617,Customers!$A$2:$A$901,0))</f>
        <v>Premium</v>
      </c>
      <c r="I617" s="12" t="str">
        <f aca="false">INDEX(Customers!$G$2:$G$901,MATCH(B617,Customers!$A$2:$A$901,0))</f>
        <v>East</v>
      </c>
      <c r="J617" s="12" t="str">
        <f aca="false">INDEX(Stores!$D$2:$D$18,MATCH(C617,Stores!$A$2:$A$18,0))</f>
        <v>Online</v>
      </c>
      <c r="K617" s="16" t="n">
        <f aca="false">SUMIF(OrderItems!$B$2:$B$6683,A617,OrderItems!$J$2:$J$6683)</f>
        <v>141.55</v>
      </c>
      <c r="L617" s="16" t="n">
        <f aca="false">SUMIF(OrderItems!$B$2:$B$6683,A617,OrderItems!$K$2:$K$6683)</f>
        <v>83.16</v>
      </c>
      <c r="M617" s="16" t="n">
        <f aca="false">K617-L617</f>
        <v>58.39</v>
      </c>
      <c r="N617" s="12" t="n">
        <f aca="false">COUNTIF(OrderItems!$B$2:$B$6683,A617)</f>
        <v>1</v>
      </c>
    </row>
    <row r="618" customFormat="false" ht="15" hidden="false" customHeight="false" outlineLevel="0" collapsed="false">
      <c r="A618" s="12" t="n">
        <v>617</v>
      </c>
      <c r="B618" s="12" t="n">
        <v>166</v>
      </c>
      <c r="C618" s="12" t="n">
        <v>3</v>
      </c>
      <c r="D618" s="18" t="n">
        <v>46018</v>
      </c>
      <c r="E618" s="12" t="s">
        <v>49</v>
      </c>
      <c r="F618" s="12" t="s">
        <v>2292</v>
      </c>
      <c r="G618" s="12" t="s">
        <v>56</v>
      </c>
      <c r="H618" s="12" t="str">
        <f aca="false">INDEX(Customers!$I$2:$I$901,MATCH(B618,Customers!$A$2:$A$901,0))</f>
        <v>Premium</v>
      </c>
      <c r="I618" s="12" t="str">
        <f aca="false">INDEX(Customers!$G$2:$G$901,MATCH(B618,Customers!$A$2:$A$901,0))</f>
        <v>East</v>
      </c>
      <c r="J618" s="12" t="str">
        <f aca="false">INDEX(Stores!$D$2:$D$18,MATCH(C618,Stores!$A$2:$A$18,0))</f>
        <v>North</v>
      </c>
      <c r="K618" s="16" t="n">
        <f aca="false">SUMIF(OrderItems!$B$2:$B$6683,A618,OrderItems!$J$2:$J$6683)</f>
        <v>11333</v>
      </c>
      <c r="L618" s="16" t="n">
        <f aca="false">SUMIF(OrderItems!$B$2:$B$6683,A618,OrderItems!$K$2:$K$6683)</f>
        <v>7435.96</v>
      </c>
      <c r="M618" s="16" t="n">
        <f aca="false">K618-L618</f>
        <v>3897.04</v>
      </c>
      <c r="N618" s="12" t="n">
        <f aca="false">COUNTIF(OrderItems!$B$2:$B$6683,A618)</f>
        <v>4</v>
      </c>
    </row>
    <row r="619" customFormat="false" ht="15" hidden="false" customHeight="false" outlineLevel="0" collapsed="false">
      <c r="A619" s="12" t="n">
        <v>618</v>
      </c>
      <c r="B619" s="12" t="n">
        <v>168</v>
      </c>
      <c r="C619" s="12" t="n">
        <v>17</v>
      </c>
      <c r="D619" s="18" t="n">
        <v>45970</v>
      </c>
      <c r="E619" s="12" t="s">
        <v>44</v>
      </c>
      <c r="F619" s="12" t="s">
        <v>2292</v>
      </c>
      <c r="G619" s="12" t="s">
        <v>57</v>
      </c>
      <c r="H619" s="12" t="str">
        <f aca="false">INDEX(Customers!$I$2:$I$901,MATCH(B619,Customers!$A$2:$A$901,0))</f>
        <v>Premium</v>
      </c>
      <c r="I619" s="12" t="str">
        <f aca="false">INDEX(Customers!$G$2:$G$901,MATCH(B619,Customers!$A$2:$A$901,0))</f>
        <v>South</v>
      </c>
      <c r="J619" s="12" t="str">
        <f aca="false">INDEX(Stores!$D$2:$D$18,MATCH(C619,Stores!$A$2:$A$18,0))</f>
        <v>Online</v>
      </c>
      <c r="K619" s="16" t="n">
        <f aca="false">SUMIF(OrderItems!$B$2:$B$6683,A619,OrderItems!$J$2:$J$6683)</f>
        <v>4728</v>
      </c>
      <c r="L619" s="16" t="n">
        <f aca="false">SUMIF(OrderItems!$B$2:$B$6683,A619,OrderItems!$K$2:$K$6683)</f>
        <v>2988.62</v>
      </c>
      <c r="M619" s="16" t="n">
        <f aca="false">K619-L619</f>
        <v>1739.38</v>
      </c>
      <c r="N619" s="12" t="n">
        <f aca="false">COUNTIF(OrderItems!$B$2:$B$6683,A619)</f>
        <v>2</v>
      </c>
    </row>
    <row r="620" customFormat="false" ht="15" hidden="false" customHeight="false" outlineLevel="0" collapsed="false">
      <c r="A620" s="12" t="n">
        <v>619</v>
      </c>
      <c r="B620" s="12" t="n">
        <v>170</v>
      </c>
      <c r="C620" s="12" t="n">
        <v>6</v>
      </c>
      <c r="D620" s="18" t="n">
        <v>45561</v>
      </c>
      <c r="E620" s="12" t="s">
        <v>49</v>
      </c>
      <c r="F620" s="12" t="s">
        <v>2295</v>
      </c>
      <c r="G620" s="12" t="s">
        <v>56</v>
      </c>
      <c r="H620" s="12" t="str">
        <f aca="false">INDEX(Customers!$I$2:$I$901,MATCH(B620,Customers!$A$2:$A$901,0))</f>
        <v>New</v>
      </c>
      <c r="I620" s="12" t="str">
        <f aca="false">INDEX(Customers!$G$2:$G$901,MATCH(B620,Customers!$A$2:$A$901,0))</f>
        <v>West</v>
      </c>
      <c r="J620" s="12" t="str">
        <f aca="false">INDEX(Stores!$D$2:$D$18,MATCH(C620,Stores!$A$2:$A$18,0))</f>
        <v>South</v>
      </c>
      <c r="K620" s="16" t="n">
        <f aca="false">SUMIF(OrderItems!$B$2:$B$6683,A620,OrderItems!$J$2:$J$6683)</f>
        <v>3509</v>
      </c>
      <c r="L620" s="16" t="n">
        <f aca="false">SUMIF(OrderItems!$B$2:$B$6683,A620,OrderItems!$K$2:$K$6683)</f>
        <v>2570.86</v>
      </c>
      <c r="M620" s="16" t="n">
        <f aca="false">K620-L620</f>
        <v>938.14</v>
      </c>
      <c r="N620" s="12" t="n">
        <f aca="false">COUNTIF(OrderItems!$B$2:$B$6683,A620)</f>
        <v>1</v>
      </c>
    </row>
    <row r="621" customFormat="false" ht="15" hidden="false" customHeight="false" outlineLevel="0" collapsed="false">
      <c r="A621" s="12" t="n">
        <v>620</v>
      </c>
      <c r="B621" s="12" t="n">
        <v>170</v>
      </c>
      <c r="C621" s="12" t="n">
        <v>1</v>
      </c>
      <c r="D621" s="18" t="n">
        <v>45812</v>
      </c>
      <c r="E621" s="12" t="s">
        <v>49</v>
      </c>
      <c r="F621" s="12" t="s">
        <v>2294</v>
      </c>
      <c r="G621" s="12" t="s">
        <v>55</v>
      </c>
      <c r="H621" s="12" t="str">
        <f aca="false">INDEX(Customers!$I$2:$I$901,MATCH(B621,Customers!$A$2:$A$901,0))</f>
        <v>New</v>
      </c>
      <c r="I621" s="12" t="str">
        <f aca="false">INDEX(Customers!$G$2:$G$901,MATCH(B621,Customers!$A$2:$A$901,0))</f>
        <v>West</v>
      </c>
      <c r="J621" s="12" t="str">
        <f aca="false">INDEX(Stores!$D$2:$D$18,MATCH(C621,Stores!$A$2:$A$18,0))</f>
        <v>North</v>
      </c>
      <c r="K621" s="16" t="n">
        <f aca="false">SUMIF(OrderItems!$B$2:$B$6683,A621,OrderItems!$J$2:$J$6683)</f>
        <v>6578</v>
      </c>
      <c r="L621" s="16" t="n">
        <f aca="false">SUMIF(OrderItems!$B$2:$B$6683,A621,OrderItems!$K$2:$K$6683)</f>
        <v>3900.06</v>
      </c>
      <c r="M621" s="16" t="n">
        <f aca="false">K621-L621</f>
        <v>2677.94</v>
      </c>
      <c r="N621" s="12" t="n">
        <f aca="false">COUNTIF(OrderItems!$B$2:$B$6683,A621)</f>
        <v>2</v>
      </c>
    </row>
    <row r="622" customFormat="false" ht="15" hidden="false" customHeight="false" outlineLevel="0" collapsed="false">
      <c r="A622" s="12" t="n">
        <v>621</v>
      </c>
      <c r="B622" s="12" t="n">
        <v>170</v>
      </c>
      <c r="C622" s="12" t="n">
        <v>11</v>
      </c>
      <c r="D622" s="18" t="n">
        <v>46015</v>
      </c>
      <c r="E622" s="12" t="s">
        <v>49</v>
      </c>
      <c r="F622" s="12" t="s">
        <v>2293</v>
      </c>
      <c r="G622" s="12" t="s">
        <v>55</v>
      </c>
      <c r="H622" s="12" t="str">
        <f aca="false">INDEX(Customers!$I$2:$I$901,MATCH(B622,Customers!$A$2:$A$901,0))</f>
        <v>New</v>
      </c>
      <c r="I622" s="12" t="str">
        <f aca="false">INDEX(Customers!$G$2:$G$901,MATCH(B622,Customers!$A$2:$A$901,0))</f>
        <v>West</v>
      </c>
      <c r="J622" s="12" t="str">
        <f aca="false">INDEX(Stores!$D$2:$D$18,MATCH(C622,Stores!$A$2:$A$18,0))</f>
        <v>West</v>
      </c>
      <c r="K622" s="16" t="n">
        <f aca="false">SUMIF(OrderItems!$B$2:$B$6683,A622,OrderItems!$J$2:$J$6683)</f>
        <v>3959</v>
      </c>
      <c r="L622" s="16" t="n">
        <f aca="false">SUMIF(OrderItems!$B$2:$B$6683,A622,OrderItems!$K$2:$K$6683)</f>
        <v>2568.44</v>
      </c>
      <c r="M622" s="16" t="n">
        <f aca="false">K622-L622</f>
        <v>1390.56</v>
      </c>
      <c r="N622" s="12" t="n">
        <f aca="false">COUNTIF(OrderItems!$B$2:$B$6683,A622)</f>
        <v>1</v>
      </c>
    </row>
    <row r="623" customFormat="false" ht="15" hidden="false" customHeight="false" outlineLevel="0" collapsed="false">
      <c r="A623" s="12" t="n">
        <v>622</v>
      </c>
      <c r="B623" s="12" t="n">
        <v>171</v>
      </c>
      <c r="C623" s="12" t="n">
        <v>17</v>
      </c>
      <c r="D623" s="18" t="n">
        <v>45387</v>
      </c>
      <c r="E623" s="12" t="s">
        <v>44</v>
      </c>
      <c r="F623" s="12" t="s">
        <v>2292</v>
      </c>
      <c r="G623" s="12" t="s">
        <v>55</v>
      </c>
      <c r="H623" s="12" t="str">
        <f aca="false">INDEX(Customers!$I$2:$I$901,MATCH(B623,Customers!$A$2:$A$901,0))</f>
        <v>Regular</v>
      </c>
      <c r="I623" s="12" t="str">
        <f aca="false">INDEX(Customers!$G$2:$G$901,MATCH(B623,Customers!$A$2:$A$901,0))</f>
        <v>West</v>
      </c>
      <c r="J623" s="12" t="str">
        <f aca="false">INDEX(Stores!$D$2:$D$18,MATCH(C623,Stores!$A$2:$A$18,0))</f>
        <v>Online</v>
      </c>
      <c r="K623" s="16" t="n">
        <f aca="false">SUMIF(OrderItems!$B$2:$B$6683,A623,OrderItems!$J$2:$J$6683)</f>
        <v>719</v>
      </c>
      <c r="L623" s="16" t="n">
        <f aca="false">SUMIF(OrderItems!$B$2:$B$6683,A623,OrderItems!$K$2:$K$6683)</f>
        <v>445.67</v>
      </c>
      <c r="M623" s="16" t="n">
        <f aca="false">K623-L623</f>
        <v>273.33</v>
      </c>
      <c r="N623" s="12" t="n">
        <f aca="false">COUNTIF(OrderItems!$B$2:$B$6683,A623)</f>
        <v>1</v>
      </c>
    </row>
    <row r="624" customFormat="false" ht="15" hidden="false" customHeight="false" outlineLevel="0" collapsed="false">
      <c r="A624" s="12" t="n">
        <v>623</v>
      </c>
      <c r="B624" s="12" t="n">
        <v>171</v>
      </c>
      <c r="C624" s="12" t="n">
        <v>15</v>
      </c>
      <c r="D624" s="18" t="n">
        <v>45501</v>
      </c>
      <c r="E624" s="12" t="s">
        <v>49</v>
      </c>
      <c r="F624" s="12" t="s">
        <v>2292</v>
      </c>
      <c r="G624" s="12" t="s">
        <v>55</v>
      </c>
      <c r="H624" s="12" t="str">
        <f aca="false">INDEX(Customers!$I$2:$I$901,MATCH(B624,Customers!$A$2:$A$901,0))</f>
        <v>Regular</v>
      </c>
      <c r="I624" s="12" t="str">
        <f aca="false">INDEX(Customers!$G$2:$G$901,MATCH(B624,Customers!$A$2:$A$901,0))</f>
        <v>West</v>
      </c>
      <c r="J624" s="12" t="str">
        <f aca="false">INDEX(Stores!$D$2:$D$18,MATCH(C624,Stores!$A$2:$A$18,0))</f>
        <v>East</v>
      </c>
      <c r="K624" s="16" t="n">
        <f aca="false">SUMIF(OrderItems!$B$2:$B$6683,A624,OrderItems!$J$2:$J$6683)</f>
        <v>8817</v>
      </c>
      <c r="L624" s="16" t="n">
        <f aca="false">SUMIF(OrderItems!$B$2:$B$6683,A624,OrderItems!$K$2:$K$6683)</f>
        <v>5845.18</v>
      </c>
      <c r="M624" s="16" t="n">
        <f aca="false">K624-L624</f>
        <v>2971.82</v>
      </c>
      <c r="N624" s="12" t="n">
        <f aca="false">COUNTIF(OrderItems!$B$2:$B$6683,A624)</f>
        <v>2</v>
      </c>
    </row>
    <row r="625" customFormat="false" ht="15" hidden="false" customHeight="false" outlineLevel="0" collapsed="false">
      <c r="A625" s="12" t="n">
        <v>624</v>
      </c>
      <c r="B625" s="12" t="n">
        <v>171</v>
      </c>
      <c r="C625" s="12" t="n">
        <v>11</v>
      </c>
      <c r="D625" s="18" t="n">
        <v>45567</v>
      </c>
      <c r="E625" s="12" t="s">
        <v>49</v>
      </c>
      <c r="F625" s="12" t="s">
        <v>2293</v>
      </c>
      <c r="G625" s="12" t="s">
        <v>55</v>
      </c>
      <c r="H625" s="12" t="str">
        <f aca="false">INDEX(Customers!$I$2:$I$901,MATCH(B625,Customers!$A$2:$A$901,0))</f>
        <v>Regular</v>
      </c>
      <c r="I625" s="12" t="str">
        <f aca="false">INDEX(Customers!$G$2:$G$901,MATCH(B625,Customers!$A$2:$A$901,0))</f>
        <v>West</v>
      </c>
      <c r="J625" s="12" t="str">
        <f aca="false">INDEX(Stores!$D$2:$D$18,MATCH(C625,Stores!$A$2:$A$18,0))</f>
        <v>West</v>
      </c>
      <c r="K625" s="16" t="n">
        <f aca="false">SUMIF(OrderItems!$B$2:$B$6683,A625,OrderItems!$J$2:$J$6683)</f>
        <v>9048.1</v>
      </c>
      <c r="L625" s="16" t="n">
        <f aca="false">SUMIF(OrderItems!$B$2:$B$6683,A625,OrderItems!$K$2:$K$6683)</f>
        <v>6820.79</v>
      </c>
      <c r="M625" s="16" t="n">
        <f aca="false">K625-L625</f>
        <v>2227.31</v>
      </c>
      <c r="N625" s="12" t="n">
        <f aca="false">COUNTIF(OrderItems!$B$2:$B$6683,A625)</f>
        <v>2</v>
      </c>
    </row>
    <row r="626" customFormat="false" ht="15" hidden="false" customHeight="false" outlineLevel="0" collapsed="false">
      <c r="A626" s="12" t="n">
        <v>625</v>
      </c>
      <c r="B626" s="12" t="n">
        <v>171</v>
      </c>
      <c r="C626" s="12" t="n">
        <v>17</v>
      </c>
      <c r="D626" s="18" t="n">
        <v>45637</v>
      </c>
      <c r="E626" s="12" t="s">
        <v>44</v>
      </c>
      <c r="F626" s="12" t="s">
        <v>2292</v>
      </c>
      <c r="G626" s="12" t="s">
        <v>56</v>
      </c>
      <c r="H626" s="12" t="str">
        <f aca="false">INDEX(Customers!$I$2:$I$901,MATCH(B626,Customers!$A$2:$A$901,0))</f>
        <v>Regular</v>
      </c>
      <c r="I626" s="12" t="str">
        <f aca="false">INDEX(Customers!$G$2:$G$901,MATCH(B626,Customers!$A$2:$A$901,0))</f>
        <v>West</v>
      </c>
      <c r="J626" s="12" t="str">
        <f aca="false">INDEX(Stores!$D$2:$D$18,MATCH(C626,Stores!$A$2:$A$18,0))</f>
        <v>Online</v>
      </c>
      <c r="K626" s="16" t="n">
        <f aca="false">SUMIF(OrderItems!$B$2:$B$6683,A626,OrderItems!$J$2:$J$6683)</f>
        <v>3149</v>
      </c>
      <c r="L626" s="16" t="n">
        <f aca="false">SUMIF(OrderItems!$B$2:$B$6683,A626,OrderItems!$K$2:$K$6683)</f>
        <v>1867.87</v>
      </c>
      <c r="M626" s="16" t="n">
        <f aca="false">K626-L626</f>
        <v>1281.13</v>
      </c>
      <c r="N626" s="12" t="n">
        <f aca="false">COUNTIF(OrderItems!$B$2:$B$6683,A626)</f>
        <v>1</v>
      </c>
    </row>
    <row r="627" customFormat="false" ht="15" hidden="false" customHeight="false" outlineLevel="0" collapsed="false">
      <c r="A627" s="12" t="n">
        <v>626</v>
      </c>
      <c r="B627" s="12" t="n">
        <v>171</v>
      </c>
      <c r="C627" s="12" t="n">
        <v>17</v>
      </c>
      <c r="D627" s="18" t="n">
        <v>45826</v>
      </c>
      <c r="E627" s="12" t="s">
        <v>44</v>
      </c>
      <c r="F627" s="12" t="s">
        <v>2295</v>
      </c>
      <c r="G627" s="12" t="s">
        <v>55</v>
      </c>
      <c r="H627" s="12" t="str">
        <f aca="false">INDEX(Customers!$I$2:$I$901,MATCH(B627,Customers!$A$2:$A$901,0))</f>
        <v>Regular</v>
      </c>
      <c r="I627" s="12" t="str">
        <f aca="false">INDEX(Customers!$G$2:$G$901,MATCH(B627,Customers!$A$2:$A$901,0))</f>
        <v>West</v>
      </c>
      <c r="J627" s="12" t="str">
        <f aca="false">INDEX(Stores!$D$2:$D$18,MATCH(C627,Stores!$A$2:$A$18,0))</f>
        <v>Online</v>
      </c>
      <c r="K627" s="16" t="n">
        <f aca="false">SUMIF(OrderItems!$B$2:$B$6683,A627,OrderItems!$J$2:$J$6683)</f>
        <v>4044.15</v>
      </c>
      <c r="L627" s="16" t="n">
        <f aca="false">SUMIF(OrderItems!$B$2:$B$6683,A627,OrderItems!$K$2:$K$6683)</f>
        <v>3074.8</v>
      </c>
      <c r="M627" s="16" t="n">
        <f aca="false">K627-L627</f>
        <v>969.35</v>
      </c>
      <c r="N627" s="12" t="n">
        <f aca="false">COUNTIF(OrderItems!$B$2:$B$6683,A627)</f>
        <v>2</v>
      </c>
    </row>
    <row r="628" customFormat="false" ht="15" hidden="false" customHeight="false" outlineLevel="0" collapsed="false">
      <c r="A628" s="12" t="n">
        <v>627</v>
      </c>
      <c r="B628" s="12" t="n">
        <v>171</v>
      </c>
      <c r="C628" s="12" t="n">
        <v>17</v>
      </c>
      <c r="D628" s="18" t="n">
        <v>45861</v>
      </c>
      <c r="E628" s="12" t="s">
        <v>44</v>
      </c>
      <c r="F628" s="12" t="s">
        <v>2292</v>
      </c>
      <c r="G628" s="12" t="s">
        <v>57</v>
      </c>
      <c r="H628" s="12" t="str">
        <f aca="false">INDEX(Customers!$I$2:$I$901,MATCH(B628,Customers!$A$2:$A$901,0))</f>
        <v>Regular</v>
      </c>
      <c r="I628" s="12" t="str">
        <f aca="false">INDEX(Customers!$G$2:$G$901,MATCH(B628,Customers!$A$2:$A$901,0))</f>
        <v>West</v>
      </c>
      <c r="J628" s="12" t="str">
        <f aca="false">INDEX(Stores!$D$2:$D$18,MATCH(C628,Stores!$A$2:$A$18,0))</f>
        <v>Online</v>
      </c>
      <c r="K628" s="16" t="n">
        <f aca="false">SUMIF(OrderItems!$B$2:$B$6683,A628,OrderItems!$J$2:$J$6683)</f>
        <v>1299.6</v>
      </c>
      <c r="L628" s="16" t="n">
        <f aca="false">SUMIF(OrderItems!$B$2:$B$6683,A628,OrderItems!$K$2:$K$6683)</f>
        <v>903.36</v>
      </c>
      <c r="M628" s="16" t="n">
        <f aca="false">K628-L628</f>
        <v>396.24</v>
      </c>
      <c r="N628" s="12" t="n">
        <f aca="false">COUNTIF(OrderItems!$B$2:$B$6683,A628)</f>
        <v>2</v>
      </c>
    </row>
    <row r="629" customFormat="false" ht="15" hidden="false" customHeight="false" outlineLevel="0" collapsed="false">
      <c r="A629" s="12" t="n">
        <v>628</v>
      </c>
      <c r="B629" s="12" t="n">
        <v>171</v>
      </c>
      <c r="C629" s="12" t="n">
        <v>17</v>
      </c>
      <c r="D629" s="18" t="n">
        <v>45922</v>
      </c>
      <c r="E629" s="12" t="s">
        <v>44</v>
      </c>
      <c r="F629" s="12" t="s">
        <v>2296</v>
      </c>
      <c r="G629" s="12" t="s">
        <v>57</v>
      </c>
      <c r="H629" s="12" t="str">
        <f aca="false">INDEX(Customers!$I$2:$I$901,MATCH(B629,Customers!$A$2:$A$901,0))</f>
        <v>Regular</v>
      </c>
      <c r="I629" s="12" t="str">
        <f aca="false">INDEX(Customers!$G$2:$G$901,MATCH(B629,Customers!$A$2:$A$901,0))</f>
        <v>West</v>
      </c>
      <c r="J629" s="12" t="str">
        <f aca="false">INDEX(Stores!$D$2:$D$18,MATCH(C629,Stores!$A$2:$A$18,0))</f>
        <v>Online</v>
      </c>
      <c r="K629" s="16" t="n">
        <f aca="false">SUMIF(OrderItems!$B$2:$B$6683,A629,OrderItems!$J$2:$J$6683)</f>
        <v>1759</v>
      </c>
      <c r="L629" s="16" t="n">
        <f aca="false">SUMIF(OrderItems!$B$2:$B$6683,A629,OrderItems!$K$2:$K$6683)</f>
        <v>1031.97</v>
      </c>
      <c r="M629" s="16" t="n">
        <f aca="false">K629-L629</f>
        <v>727.03</v>
      </c>
      <c r="N629" s="12" t="n">
        <f aca="false">COUNTIF(OrderItems!$B$2:$B$6683,A629)</f>
        <v>1</v>
      </c>
    </row>
    <row r="630" customFormat="false" ht="15" hidden="false" customHeight="false" outlineLevel="0" collapsed="false">
      <c r="A630" s="12" t="n">
        <v>629</v>
      </c>
      <c r="B630" s="12" t="n">
        <v>171</v>
      </c>
      <c r="C630" s="12" t="n">
        <v>11</v>
      </c>
      <c r="D630" s="18" t="n">
        <v>45953</v>
      </c>
      <c r="E630" s="12" t="s">
        <v>49</v>
      </c>
      <c r="F630" s="12" t="s">
        <v>2293</v>
      </c>
      <c r="G630" s="12" t="s">
        <v>55</v>
      </c>
      <c r="H630" s="12" t="str">
        <f aca="false">INDEX(Customers!$I$2:$I$901,MATCH(B630,Customers!$A$2:$A$901,0))</f>
        <v>Regular</v>
      </c>
      <c r="I630" s="12" t="str">
        <f aca="false">INDEX(Customers!$G$2:$G$901,MATCH(B630,Customers!$A$2:$A$901,0))</f>
        <v>West</v>
      </c>
      <c r="J630" s="12" t="str">
        <f aca="false">INDEX(Stores!$D$2:$D$18,MATCH(C630,Stores!$A$2:$A$18,0))</f>
        <v>West</v>
      </c>
      <c r="K630" s="16" t="n">
        <f aca="false">SUMIF(OrderItems!$B$2:$B$6683,A630,OrderItems!$J$2:$J$6683)</f>
        <v>5829</v>
      </c>
      <c r="L630" s="16" t="n">
        <f aca="false">SUMIF(OrderItems!$B$2:$B$6683,A630,OrderItems!$K$2:$K$6683)</f>
        <v>4148.38</v>
      </c>
      <c r="M630" s="16" t="n">
        <f aca="false">K630-L630</f>
        <v>1680.62</v>
      </c>
      <c r="N630" s="12" t="n">
        <f aca="false">COUNTIF(OrderItems!$B$2:$B$6683,A630)</f>
        <v>1</v>
      </c>
    </row>
    <row r="631" customFormat="false" ht="15" hidden="false" customHeight="false" outlineLevel="0" collapsed="false">
      <c r="A631" s="12" t="n">
        <v>630</v>
      </c>
      <c r="B631" s="12" t="n">
        <v>173</v>
      </c>
      <c r="C631" s="12" t="n">
        <v>16</v>
      </c>
      <c r="D631" s="18" t="n">
        <v>45941</v>
      </c>
      <c r="E631" s="12" t="s">
        <v>49</v>
      </c>
      <c r="F631" s="12" t="s">
        <v>2292</v>
      </c>
      <c r="G631" s="12" t="s">
        <v>55</v>
      </c>
      <c r="H631" s="12" t="str">
        <f aca="false">INDEX(Customers!$I$2:$I$901,MATCH(B631,Customers!$A$2:$A$901,0))</f>
        <v>New</v>
      </c>
      <c r="I631" s="12" t="str">
        <f aca="false">INDEX(Customers!$G$2:$G$901,MATCH(B631,Customers!$A$2:$A$901,0))</f>
        <v>North</v>
      </c>
      <c r="J631" s="12" t="str">
        <f aca="false">INDEX(Stores!$D$2:$D$18,MATCH(C631,Stores!$A$2:$A$18,0))</f>
        <v>East</v>
      </c>
      <c r="K631" s="16" t="n">
        <f aca="false">SUMIF(OrderItems!$B$2:$B$6683,A631,OrderItems!$J$2:$J$6683)</f>
        <v>647.1</v>
      </c>
      <c r="L631" s="16" t="n">
        <f aca="false">SUMIF(OrderItems!$B$2:$B$6683,A631,OrderItems!$K$2:$K$6683)</f>
        <v>411.77</v>
      </c>
      <c r="M631" s="16" t="n">
        <f aca="false">K631-L631</f>
        <v>235.33</v>
      </c>
      <c r="N631" s="12" t="n">
        <f aca="false">COUNTIF(OrderItems!$B$2:$B$6683,A631)</f>
        <v>1</v>
      </c>
    </row>
    <row r="632" customFormat="false" ht="15" hidden="false" customHeight="false" outlineLevel="0" collapsed="false">
      <c r="A632" s="12" t="n">
        <v>631</v>
      </c>
      <c r="B632" s="12" t="n">
        <v>175</v>
      </c>
      <c r="C632" s="12" t="n">
        <v>17</v>
      </c>
      <c r="D632" s="18" t="n">
        <v>45468</v>
      </c>
      <c r="E632" s="12" t="s">
        <v>44</v>
      </c>
      <c r="F632" s="12" t="s">
        <v>2295</v>
      </c>
      <c r="G632" s="12" t="s">
        <v>55</v>
      </c>
      <c r="H632" s="12" t="str">
        <f aca="false">INDEX(Customers!$I$2:$I$901,MATCH(B632,Customers!$A$2:$A$901,0))</f>
        <v>Regular</v>
      </c>
      <c r="I632" s="12" t="str">
        <f aca="false">INDEX(Customers!$G$2:$G$901,MATCH(B632,Customers!$A$2:$A$901,0))</f>
        <v>East</v>
      </c>
      <c r="J632" s="12" t="str">
        <f aca="false">INDEX(Stores!$D$2:$D$18,MATCH(C632,Stores!$A$2:$A$18,0))</f>
        <v>Online</v>
      </c>
      <c r="K632" s="16" t="n">
        <f aca="false">SUMIF(OrderItems!$B$2:$B$6683,A632,OrderItems!$J$2:$J$6683)</f>
        <v>9038.1</v>
      </c>
      <c r="L632" s="16" t="n">
        <f aca="false">SUMIF(OrderItems!$B$2:$B$6683,A632,OrderItems!$K$2:$K$6683)</f>
        <v>5684.24</v>
      </c>
      <c r="M632" s="16" t="n">
        <f aca="false">K632-L632</f>
        <v>3353.86</v>
      </c>
      <c r="N632" s="12" t="n">
        <f aca="false">COUNTIF(OrderItems!$B$2:$B$6683,A632)</f>
        <v>3</v>
      </c>
    </row>
    <row r="633" customFormat="false" ht="15" hidden="false" customHeight="false" outlineLevel="0" collapsed="false">
      <c r="A633" s="12" t="n">
        <v>632</v>
      </c>
      <c r="B633" s="12" t="n">
        <v>175</v>
      </c>
      <c r="C633" s="12" t="n">
        <v>10</v>
      </c>
      <c r="D633" s="18" t="n">
        <v>45648</v>
      </c>
      <c r="E633" s="12" t="s">
        <v>49</v>
      </c>
      <c r="F633" s="12" t="s">
        <v>2294</v>
      </c>
      <c r="G633" s="12" t="s">
        <v>55</v>
      </c>
      <c r="H633" s="12" t="str">
        <f aca="false">INDEX(Customers!$I$2:$I$901,MATCH(B633,Customers!$A$2:$A$901,0))</f>
        <v>Regular</v>
      </c>
      <c r="I633" s="12" t="str">
        <f aca="false">INDEX(Customers!$G$2:$G$901,MATCH(B633,Customers!$A$2:$A$901,0))</f>
        <v>East</v>
      </c>
      <c r="J633" s="12" t="str">
        <f aca="false">INDEX(Stores!$D$2:$D$18,MATCH(C633,Stores!$A$2:$A$18,0))</f>
        <v>West</v>
      </c>
      <c r="K633" s="16" t="n">
        <f aca="false">SUMIF(OrderItems!$B$2:$B$6683,A633,OrderItems!$J$2:$J$6683)</f>
        <v>3365.15</v>
      </c>
      <c r="L633" s="16" t="n">
        <f aca="false">SUMIF(OrderItems!$B$2:$B$6683,A633,OrderItems!$K$2:$K$6683)</f>
        <v>2236.08</v>
      </c>
      <c r="M633" s="16" t="n">
        <f aca="false">K633-L633</f>
        <v>1129.07</v>
      </c>
      <c r="N633" s="12" t="n">
        <f aca="false">COUNTIF(OrderItems!$B$2:$B$6683,A633)</f>
        <v>1</v>
      </c>
    </row>
    <row r="634" customFormat="false" ht="15" hidden="false" customHeight="false" outlineLevel="0" collapsed="false">
      <c r="A634" s="12" t="n">
        <v>633</v>
      </c>
      <c r="B634" s="12" t="n">
        <v>175</v>
      </c>
      <c r="C634" s="12" t="n">
        <v>17</v>
      </c>
      <c r="D634" s="18" t="n">
        <v>45964</v>
      </c>
      <c r="E634" s="12" t="s">
        <v>44</v>
      </c>
      <c r="F634" s="12" t="s">
        <v>2292</v>
      </c>
      <c r="G634" s="12" t="s">
        <v>55</v>
      </c>
      <c r="H634" s="12" t="str">
        <f aca="false">INDEX(Customers!$I$2:$I$901,MATCH(B634,Customers!$A$2:$A$901,0))</f>
        <v>Regular</v>
      </c>
      <c r="I634" s="12" t="str">
        <f aca="false">INDEX(Customers!$G$2:$G$901,MATCH(B634,Customers!$A$2:$A$901,0))</f>
        <v>East</v>
      </c>
      <c r="J634" s="12" t="str">
        <f aca="false">INDEX(Stores!$D$2:$D$18,MATCH(C634,Stores!$A$2:$A$18,0))</f>
        <v>Online</v>
      </c>
      <c r="K634" s="16" t="n">
        <f aca="false">SUMIF(OrderItems!$B$2:$B$6683,A634,OrderItems!$J$2:$J$6683)</f>
        <v>6433.15</v>
      </c>
      <c r="L634" s="16" t="n">
        <f aca="false">SUMIF(OrderItems!$B$2:$B$6683,A634,OrderItems!$K$2:$K$6683)</f>
        <v>4711.99</v>
      </c>
      <c r="M634" s="16" t="n">
        <f aca="false">K634-L634</f>
        <v>1721.16</v>
      </c>
      <c r="N634" s="12" t="n">
        <f aca="false">COUNTIF(OrderItems!$B$2:$B$6683,A634)</f>
        <v>2</v>
      </c>
    </row>
    <row r="635" customFormat="false" ht="15" hidden="false" customHeight="false" outlineLevel="0" collapsed="false">
      <c r="A635" s="12" t="n">
        <v>634</v>
      </c>
      <c r="B635" s="12" t="n">
        <v>175</v>
      </c>
      <c r="C635" s="12" t="n">
        <v>17</v>
      </c>
      <c r="D635" s="18" t="n">
        <v>45975</v>
      </c>
      <c r="E635" s="12" t="s">
        <v>44</v>
      </c>
      <c r="F635" s="12" t="s">
        <v>2296</v>
      </c>
      <c r="G635" s="12" t="s">
        <v>55</v>
      </c>
      <c r="H635" s="12" t="str">
        <f aca="false">INDEX(Customers!$I$2:$I$901,MATCH(B635,Customers!$A$2:$A$901,0))</f>
        <v>Regular</v>
      </c>
      <c r="I635" s="12" t="str">
        <f aca="false">INDEX(Customers!$G$2:$G$901,MATCH(B635,Customers!$A$2:$A$901,0))</f>
        <v>East</v>
      </c>
      <c r="J635" s="12" t="str">
        <f aca="false">INDEX(Stores!$D$2:$D$18,MATCH(C635,Stores!$A$2:$A$18,0))</f>
        <v>Online</v>
      </c>
      <c r="K635" s="16" t="n">
        <f aca="false">SUMIF(OrderItems!$B$2:$B$6683,A635,OrderItems!$J$2:$J$6683)</f>
        <v>1520.1</v>
      </c>
      <c r="L635" s="16" t="n">
        <f aca="false">SUMIF(OrderItems!$B$2:$B$6683,A635,OrderItems!$K$2:$K$6683)</f>
        <v>1005.46</v>
      </c>
      <c r="M635" s="16" t="n">
        <f aca="false">K635-L635</f>
        <v>514.64</v>
      </c>
      <c r="N635" s="12" t="n">
        <f aca="false">COUNTIF(OrderItems!$B$2:$B$6683,A635)</f>
        <v>1</v>
      </c>
    </row>
    <row r="636" customFormat="false" ht="15" hidden="false" customHeight="false" outlineLevel="0" collapsed="false">
      <c r="A636" s="12" t="n">
        <v>635</v>
      </c>
      <c r="B636" s="12" t="n">
        <v>175</v>
      </c>
      <c r="C636" s="12" t="n">
        <v>17</v>
      </c>
      <c r="D636" s="18" t="n">
        <v>46005</v>
      </c>
      <c r="E636" s="12" t="s">
        <v>44</v>
      </c>
      <c r="F636" s="12" t="s">
        <v>2293</v>
      </c>
      <c r="G636" s="12" t="s">
        <v>55</v>
      </c>
      <c r="H636" s="12" t="str">
        <f aca="false">INDEX(Customers!$I$2:$I$901,MATCH(B636,Customers!$A$2:$A$901,0))</f>
        <v>Regular</v>
      </c>
      <c r="I636" s="12" t="str">
        <f aca="false">INDEX(Customers!$G$2:$G$901,MATCH(B636,Customers!$A$2:$A$901,0))</f>
        <v>East</v>
      </c>
      <c r="J636" s="12" t="str">
        <f aca="false">INDEX(Stores!$D$2:$D$18,MATCH(C636,Stores!$A$2:$A$18,0))</f>
        <v>Online</v>
      </c>
      <c r="K636" s="16" t="n">
        <f aca="false">SUMIF(OrderItems!$B$2:$B$6683,A636,OrderItems!$J$2:$J$6683)</f>
        <v>1629</v>
      </c>
      <c r="L636" s="16" t="n">
        <f aca="false">SUMIF(OrderItems!$B$2:$B$6683,A636,OrderItems!$K$2:$K$6683)</f>
        <v>1101.57</v>
      </c>
      <c r="M636" s="16" t="n">
        <f aca="false">K636-L636</f>
        <v>527.43</v>
      </c>
      <c r="N636" s="12" t="n">
        <f aca="false">COUNTIF(OrderItems!$B$2:$B$6683,A636)</f>
        <v>1</v>
      </c>
    </row>
    <row r="637" customFormat="false" ht="15" hidden="false" customHeight="false" outlineLevel="0" collapsed="false">
      <c r="A637" s="12" t="n">
        <v>636</v>
      </c>
      <c r="B637" s="12" t="n">
        <v>176</v>
      </c>
      <c r="C637" s="12" t="n">
        <v>17</v>
      </c>
      <c r="D637" s="18" t="n">
        <v>45632</v>
      </c>
      <c r="E637" s="12" t="s">
        <v>44</v>
      </c>
      <c r="F637" s="12" t="s">
        <v>2295</v>
      </c>
      <c r="G637" s="12" t="s">
        <v>56</v>
      </c>
      <c r="H637" s="12" t="str">
        <f aca="false">INDEX(Customers!$I$2:$I$901,MATCH(B637,Customers!$A$2:$A$901,0))</f>
        <v>Regular</v>
      </c>
      <c r="I637" s="12" t="str">
        <f aca="false">INDEX(Customers!$G$2:$G$901,MATCH(B637,Customers!$A$2:$A$901,0))</f>
        <v>North</v>
      </c>
      <c r="J637" s="12" t="str">
        <f aca="false">INDEX(Stores!$D$2:$D$18,MATCH(C637,Stores!$A$2:$A$18,0))</f>
        <v>Online</v>
      </c>
      <c r="K637" s="16" t="n">
        <f aca="false">SUMIF(OrderItems!$B$2:$B$6683,A637,OrderItems!$J$2:$J$6683)</f>
        <v>3909</v>
      </c>
      <c r="L637" s="16" t="n">
        <f aca="false">SUMIF(OrderItems!$B$2:$B$6683,A637,OrderItems!$K$2:$K$6683)</f>
        <v>2588.76</v>
      </c>
      <c r="M637" s="16" t="n">
        <f aca="false">K637-L637</f>
        <v>1320.24</v>
      </c>
      <c r="N637" s="12" t="n">
        <f aca="false">COUNTIF(OrderItems!$B$2:$B$6683,A637)</f>
        <v>1</v>
      </c>
    </row>
    <row r="638" customFormat="false" ht="15" hidden="false" customHeight="false" outlineLevel="0" collapsed="false">
      <c r="A638" s="12" t="n">
        <v>637</v>
      </c>
      <c r="B638" s="12" t="n">
        <v>176</v>
      </c>
      <c r="C638" s="12" t="n">
        <v>17</v>
      </c>
      <c r="D638" s="18" t="n">
        <v>45976</v>
      </c>
      <c r="E638" s="12" t="s">
        <v>44</v>
      </c>
      <c r="F638" s="12" t="s">
        <v>2292</v>
      </c>
      <c r="G638" s="12" t="s">
        <v>55</v>
      </c>
      <c r="H638" s="12" t="str">
        <f aca="false">INDEX(Customers!$I$2:$I$901,MATCH(B638,Customers!$A$2:$A$901,0))</f>
        <v>Regular</v>
      </c>
      <c r="I638" s="12" t="str">
        <f aca="false">INDEX(Customers!$G$2:$G$901,MATCH(B638,Customers!$A$2:$A$901,0))</f>
        <v>North</v>
      </c>
      <c r="J638" s="12" t="str">
        <f aca="false">INDEX(Stores!$D$2:$D$18,MATCH(C638,Stores!$A$2:$A$18,0))</f>
        <v>Online</v>
      </c>
      <c r="K638" s="16" t="n">
        <f aca="false">SUMIF(OrderItems!$B$2:$B$6683,A638,OrderItems!$J$2:$J$6683)</f>
        <v>1109</v>
      </c>
      <c r="L638" s="16" t="n">
        <f aca="false">SUMIF(OrderItems!$B$2:$B$6683,A638,OrderItems!$K$2:$K$6683)</f>
        <v>802.07</v>
      </c>
      <c r="M638" s="16" t="n">
        <f aca="false">K638-L638</f>
        <v>306.93</v>
      </c>
      <c r="N638" s="12" t="n">
        <f aca="false">COUNTIF(OrderItems!$B$2:$B$6683,A638)</f>
        <v>1</v>
      </c>
    </row>
    <row r="639" customFormat="false" ht="15" hidden="false" customHeight="false" outlineLevel="0" collapsed="false">
      <c r="A639" s="12" t="n">
        <v>638</v>
      </c>
      <c r="B639" s="12" t="n">
        <v>177</v>
      </c>
      <c r="C639" s="12" t="n">
        <v>17</v>
      </c>
      <c r="D639" s="18" t="n">
        <v>45729</v>
      </c>
      <c r="E639" s="12" t="s">
        <v>44</v>
      </c>
      <c r="F639" s="12" t="s">
        <v>2293</v>
      </c>
      <c r="G639" s="12" t="s">
        <v>55</v>
      </c>
      <c r="H639" s="12" t="str">
        <f aca="false">INDEX(Customers!$I$2:$I$901,MATCH(B639,Customers!$A$2:$A$901,0))</f>
        <v>Regular</v>
      </c>
      <c r="I639" s="12" t="str">
        <f aca="false">INDEX(Customers!$G$2:$G$901,MATCH(B639,Customers!$A$2:$A$901,0))</f>
        <v>North</v>
      </c>
      <c r="J639" s="12" t="str">
        <f aca="false">INDEX(Stores!$D$2:$D$18,MATCH(C639,Stores!$A$2:$A$18,0))</f>
        <v>Online</v>
      </c>
      <c r="K639" s="16" t="n">
        <f aca="false">SUMIF(OrderItems!$B$2:$B$6683,A639,OrderItems!$J$2:$J$6683)</f>
        <v>1427</v>
      </c>
      <c r="L639" s="16" t="n">
        <f aca="false">SUMIF(OrderItems!$B$2:$B$6683,A639,OrderItems!$K$2:$K$6683)</f>
        <v>924.03</v>
      </c>
      <c r="M639" s="16" t="n">
        <f aca="false">K639-L639</f>
        <v>502.97</v>
      </c>
      <c r="N639" s="12" t="n">
        <f aca="false">COUNTIF(OrderItems!$B$2:$B$6683,A639)</f>
        <v>3</v>
      </c>
    </row>
    <row r="640" customFormat="false" ht="15" hidden="false" customHeight="false" outlineLevel="0" collapsed="false">
      <c r="A640" s="12" t="n">
        <v>639</v>
      </c>
      <c r="B640" s="12" t="n">
        <v>177</v>
      </c>
      <c r="C640" s="12" t="n">
        <v>17</v>
      </c>
      <c r="D640" s="18" t="n">
        <v>45951</v>
      </c>
      <c r="E640" s="12" t="s">
        <v>44</v>
      </c>
      <c r="F640" s="12" t="s">
        <v>2293</v>
      </c>
      <c r="G640" s="12" t="s">
        <v>56</v>
      </c>
      <c r="H640" s="12" t="str">
        <f aca="false">INDEX(Customers!$I$2:$I$901,MATCH(B640,Customers!$A$2:$A$901,0))</f>
        <v>Regular</v>
      </c>
      <c r="I640" s="12" t="str">
        <f aca="false">INDEX(Customers!$G$2:$G$901,MATCH(B640,Customers!$A$2:$A$901,0))</f>
        <v>North</v>
      </c>
      <c r="J640" s="12" t="str">
        <f aca="false">INDEX(Stores!$D$2:$D$18,MATCH(C640,Stores!$A$2:$A$18,0))</f>
        <v>Online</v>
      </c>
      <c r="K640" s="16" t="n">
        <f aca="false">SUMIF(OrderItems!$B$2:$B$6683,A640,OrderItems!$J$2:$J$6683)</f>
        <v>12609.7</v>
      </c>
      <c r="L640" s="16" t="n">
        <f aca="false">SUMIF(OrderItems!$B$2:$B$6683,A640,OrderItems!$K$2:$K$6683)</f>
        <v>8714.72</v>
      </c>
      <c r="M640" s="16" t="n">
        <f aca="false">K640-L640</f>
        <v>3894.98</v>
      </c>
      <c r="N640" s="12" t="n">
        <f aca="false">COUNTIF(OrderItems!$B$2:$B$6683,A640)</f>
        <v>4</v>
      </c>
    </row>
    <row r="641" customFormat="false" ht="15" hidden="false" customHeight="false" outlineLevel="0" collapsed="false">
      <c r="A641" s="12" t="n">
        <v>640</v>
      </c>
      <c r="B641" s="12" t="n">
        <v>177</v>
      </c>
      <c r="C641" s="12" t="n">
        <v>7</v>
      </c>
      <c r="D641" s="18" t="n">
        <v>45978</v>
      </c>
      <c r="E641" s="12" t="s">
        <v>49</v>
      </c>
      <c r="F641" s="12" t="s">
        <v>2292</v>
      </c>
      <c r="G641" s="12" t="s">
        <v>57</v>
      </c>
      <c r="H641" s="12" t="str">
        <f aca="false">INDEX(Customers!$I$2:$I$901,MATCH(B641,Customers!$A$2:$A$901,0))</f>
        <v>Regular</v>
      </c>
      <c r="I641" s="12" t="str">
        <f aca="false">INDEX(Customers!$G$2:$G$901,MATCH(B641,Customers!$A$2:$A$901,0))</f>
        <v>North</v>
      </c>
      <c r="J641" s="12" t="str">
        <f aca="false">INDEX(Stores!$D$2:$D$18,MATCH(C641,Stores!$A$2:$A$18,0))</f>
        <v>South</v>
      </c>
      <c r="K641" s="16" t="n">
        <f aca="false">SUMIF(OrderItems!$B$2:$B$6683,A641,OrderItems!$J$2:$J$6683)</f>
        <v>665.1</v>
      </c>
      <c r="L641" s="16" t="n">
        <f aca="false">SUMIF(OrderItems!$B$2:$B$6683,A641,OrderItems!$K$2:$K$6683)</f>
        <v>483.64</v>
      </c>
      <c r="M641" s="16" t="n">
        <f aca="false">K641-L641</f>
        <v>181.46</v>
      </c>
      <c r="N641" s="12" t="n">
        <f aca="false">COUNTIF(OrderItems!$B$2:$B$6683,A641)</f>
        <v>1</v>
      </c>
    </row>
    <row r="642" customFormat="false" ht="15" hidden="false" customHeight="false" outlineLevel="0" collapsed="false">
      <c r="A642" s="12" t="n">
        <v>641</v>
      </c>
      <c r="B642" s="12" t="n">
        <v>177</v>
      </c>
      <c r="C642" s="12" t="n">
        <v>17</v>
      </c>
      <c r="D642" s="18" t="n">
        <v>45983</v>
      </c>
      <c r="E642" s="12" t="s">
        <v>44</v>
      </c>
      <c r="F642" s="12" t="s">
        <v>2294</v>
      </c>
      <c r="G642" s="12" t="s">
        <v>55</v>
      </c>
      <c r="H642" s="12" t="str">
        <f aca="false">INDEX(Customers!$I$2:$I$901,MATCH(B642,Customers!$A$2:$A$901,0))</f>
        <v>Regular</v>
      </c>
      <c r="I642" s="12" t="str">
        <f aca="false">INDEX(Customers!$G$2:$G$901,MATCH(B642,Customers!$A$2:$A$901,0))</f>
        <v>North</v>
      </c>
      <c r="J642" s="12" t="str">
        <f aca="false">INDEX(Stores!$D$2:$D$18,MATCH(C642,Stores!$A$2:$A$18,0))</f>
        <v>Online</v>
      </c>
      <c r="K642" s="16" t="n">
        <f aca="false">SUMIF(OrderItems!$B$2:$B$6683,A642,OrderItems!$J$2:$J$6683)</f>
        <v>539</v>
      </c>
      <c r="L642" s="16" t="n">
        <f aca="false">SUMIF(OrderItems!$B$2:$B$6683,A642,OrderItems!$K$2:$K$6683)</f>
        <v>365.16</v>
      </c>
      <c r="M642" s="16" t="n">
        <f aca="false">K642-L642</f>
        <v>173.84</v>
      </c>
      <c r="N642" s="12" t="n">
        <f aca="false">COUNTIF(OrderItems!$B$2:$B$6683,A642)</f>
        <v>1</v>
      </c>
    </row>
    <row r="643" customFormat="false" ht="15" hidden="false" customHeight="false" outlineLevel="0" collapsed="false">
      <c r="A643" s="12" t="n">
        <v>642</v>
      </c>
      <c r="B643" s="12" t="n">
        <v>178</v>
      </c>
      <c r="C643" s="12" t="n">
        <v>17</v>
      </c>
      <c r="D643" s="18" t="n">
        <v>45502</v>
      </c>
      <c r="E643" s="12" t="s">
        <v>44</v>
      </c>
      <c r="F643" s="12" t="s">
        <v>2294</v>
      </c>
      <c r="G643" s="12" t="s">
        <v>55</v>
      </c>
      <c r="H643" s="12" t="str">
        <f aca="false">INDEX(Customers!$I$2:$I$901,MATCH(B643,Customers!$A$2:$A$901,0))</f>
        <v>New</v>
      </c>
      <c r="I643" s="12" t="str">
        <f aca="false">INDEX(Customers!$G$2:$G$901,MATCH(B643,Customers!$A$2:$A$901,0))</f>
        <v>North</v>
      </c>
      <c r="J643" s="12" t="str">
        <f aca="false">INDEX(Stores!$D$2:$D$18,MATCH(C643,Stores!$A$2:$A$18,0))</f>
        <v>Online</v>
      </c>
      <c r="K643" s="16" t="n">
        <f aca="false">SUMIF(OrderItems!$B$2:$B$6683,A643,OrderItems!$J$2:$J$6683)</f>
        <v>3298</v>
      </c>
      <c r="L643" s="16" t="n">
        <f aca="false">SUMIF(OrderItems!$B$2:$B$6683,A643,OrderItems!$K$2:$K$6683)</f>
        <v>2231.5</v>
      </c>
      <c r="M643" s="16" t="n">
        <f aca="false">K643-L643</f>
        <v>1066.5</v>
      </c>
      <c r="N643" s="12" t="n">
        <f aca="false">COUNTIF(OrderItems!$B$2:$B$6683,A643)</f>
        <v>1</v>
      </c>
    </row>
    <row r="644" customFormat="false" ht="15" hidden="false" customHeight="false" outlineLevel="0" collapsed="false">
      <c r="A644" s="12" t="n">
        <v>643</v>
      </c>
      <c r="B644" s="12" t="n">
        <v>178</v>
      </c>
      <c r="C644" s="12" t="n">
        <v>4</v>
      </c>
      <c r="D644" s="18" t="n">
        <v>45730</v>
      </c>
      <c r="E644" s="12" t="s">
        <v>49</v>
      </c>
      <c r="F644" s="12" t="s">
        <v>2292</v>
      </c>
      <c r="G644" s="12" t="s">
        <v>55</v>
      </c>
      <c r="H644" s="12" t="str">
        <f aca="false">INDEX(Customers!$I$2:$I$901,MATCH(B644,Customers!$A$2:$A$901,0))</f>
        <v>New</v>
      </c>
      <c r="I644" s="12" t="str">
        <f aca="false">INDEX(Customers!$G$2:$G$901,MATCH(B644,Customers!$A$2:$A$901,0))</f>
        <v>North</v>
      </c>
      <c r="J644" s="12" t="str">
        <f aca="false">INDEX(Stores!$D$2:$D$18,MATCH(C644,Stores!$A$2:$A$18,0))</f>
        <v>North</v>
      </c>
      <c r="K644" s="16" t="n">
        <f aca="false">SUMIF(OrderItems!$B$2:$B$6683,A644,OrderItems!$J$2:$J$6683)</f>
        <v>2707</v>
      </c>
      <c r="L644" s="16" t="n">
        <f aca="false">SUMIF(OrderItems!$B$2:$B$6683,A644,OrderItems!$K$2:$K$6683)</f>
        <v>1866.45</v>
      </c>
      <c r="M644" s="16" t="n">
        <f aca="false">K644-L644</f>
        <v>840.55</v>
      </c>
      <c r="N644" s="12" t="n">
        <f aca="false">COUNTIF(OrderItems!$B$2:$B$6683,A644)</f>
        <v>2</v>
      </c>
    </row>
    <row r="645" customFormat="false" ht="15" hidden="false" customHeight="false" outlineLevel="0" collapsed="false">
      <c r="A645" s="12" t="n">
        <v>644</v>
      </c>
      <c r="B645" s="12" t="n">
        <v>178</v>
      </c>
      <c r="C645" s="12" t="n">
        <v>17</v>
      </c>
      <c r="D645" s="18" t="n">
        <v>45961</v>
      </c>
      <c r="E645" s="12" t="s">
        <v>44</v>
      </c>
      <c r="F645" s="12" t="s">
        <v>2292</v>
      </c>
      <c r="G645" s="12" t="s">
        <v>55</v>
      </c>
      <c r="H645" s="12" t="str">
        <f aca="false">INDEX(Customers!$I$2:$I$901,MATCH(B645,Customers!$A$2:$A$901,0))</f>
        <v>New</v>
      </c>
      <c r="I645" s="12" t="str">
        <f aca="false">INDEX(Customers!$G$2:$G$901,MATCH(B645,Customers!$A$2:$A$901,0))</f>
        <v>North</v>
      </c>
      <c r="J645" s="12" t="str">
        <f aca="false">INDEX(Stores!$D$2:$D$18,MATCH(C645,Stores!$A$2:$A$18,0))</f>
        <v>Online</v>
      </c>
      <c r="K645" s="16" t="n">
        <f aca="false">SUMIF(OrderItems!$B$2:$B$6683,A645,OrderItems!$J$2:$J$6683)</f>
        <v>5038</v>
      </c>
      <c r="L645" s="16" t="n">
        <f aca="false">SUMIF(OrderItems!$B$2:$B$6683,A645,OrderItems!$K$2:$K$6683)</f>
        <v>3638.18</v>
      </c>
      <c r="M645" s="16" t="n">
        <f aca="false">K645-L645</f>
        <v>1399.82</v>
      </c>
      <c r="N645" s="12" t="n">
        <f aca="false">COUNTIF(OrderItems!$B$2:$B$6683,A645)</f>
        <v>1</v>
      </c>
    </row>
    <row r="646" customFormat="false" ht="15" hidden="false" customHeight="false" outlineLevel="0" collapsed="false">
      <c r="A646" s="12" t="n">
        <v>645</v>
      </c>
      <c r="B646" s="12" t="n">
        <v>179</v>
      </c>
      <c r="C646" s="12" t="n">
        <v>15</v>
      </c>
      <c r="D646" s="18" t="n">
        <v>45772</v>
      </c>
      <c r="E646" s="12" t="s">
        <v>49</v>
      </c>
      <c r="F646" s="12" t="s">
        <v>2292</v>
      </c>
      <c r="G646" s="12" t="s">
        <v>55</v>
      </c>
      <c r="H646" s="12" t="str">
        <f aca="false">INDEX(Customers!$I$2:$I$901,MATCH(B646,Customers!$A$2:$A$901,0))</f>
        <v>Regular</v>
      </c>
      <c r="I646" s="12" t="str">
        <f aca="false">INDEX(Customers!$G$2:$G$901,MATCH(B646,Customers!$A$2:$A$901,0))</f>
        <v>West</v>
      </c>
      <c r="J646" s="12" t="str">
        <f aca="false">INDEX(Stores!$D$2:$D$18,MATCH(C646,Stores!$A$2:$A$18,0))</f>
        <v>East</v>
      </c>
      <c r="K646" s="16" t="n">
        <f aca="false">SUMIF(OrderItems!$B$2:$B$6683,A646,OrderItems!$J$2:$J$6683)</f>
        <v>6798</v>
      </c>
      <c r="L646" s="16" t="n">
        <f aca="false">SUMIF(OrderItems!$B$2:$B$6683,A646,OrderItems!$K$2:$K$6683)</f>
        <v>4376.16</v>
      </c>
      <c r="M646" s="16" t="n">
        <f aca="false">K646-L646</f>
        <v>2421.84</v>
      </c>
      <c r="N646" s="12" t="n">
        <f aca="false">COUNTIF(OrderItems!$B$2:$B$6683,A646)</f>
        <v>2</v>
      </c>
    </row>
    <row r="647" customFormat="false" ht="15" hidden="false" customHeight="false" outlineLevel="0" collapsed="false">
      <c r="A647" s="12" t="n">
        <v>646</v>
      </c>
      <c r="B647" s="12" t="n">
        <v>179</v>
      </c>
      <c r="C647" s="12" t="n">
        <v>17</v>
      </c>
      <c r="D647" s="18" t="n">
        <v>45774</v>
      </c>
      <c r="E647" s="12" t="s">
        <v>44</v>
      </c>
      <c r="F647" s="12" t="s">
        <v>2294</v>
      </c>
      <c r="G647" s="12" t="s">
        <v>55</v>
      </c>
      <c r="H647" s="12" t="str">
        <f aca="false">INDEX(Customers!$I$2:$I$901,MATCH(B647,Customers!$A$2:$A$901,0))</f>
        <v>Regular</v>
      </c>
      <c r="I647" s="12" t="str">
        <f aca="false">INDEX(Customers!$G$2:$G$901,MATCH(B647,Customers!$A$2:$A$901,0))</f>
        <v>West</v>
      </c>
      <c r="J647" s="12" t="str">
        <f aca="false">INDEX(Stores!$D$2:$D$18,MATCH(C647,Stores!$A$2:$A$18,0))</f>
        <v>Online</v>
      </c>
      <c r="K647" s="16" t="n">
        <f aca="false">SUMIF(OrderItems!$B$2:$B$6683,A647,OrderItems!$J$2:$J$6683)</f>
        <v>11698</v>
      </c>
      <c r="L647" s="16" t="n">
        <f aca="false">SUMIF(OrderItems!$B$2:$B$6683,A647,OrderItems!$K$2:$K$6683)</f>
        <v>8247.4</v>
      </c>
      <c r="M647" s="16" t="n">
        <f aca="false">K647-L647</f>
        <v>3450.6</v>
      </c>
      <c r="N647" s="12" t="n">
        <f aca="false">COUNTIF(OrderItems!$B$2:$B$6683,A647)</f>
        <v>1</v>
      </c>
    </row>
    <row r="648" customFormat="false" ht="15" hidden="false" customHeight="false" outlineLevel="0" collapsed="false">
      <c r="A648" s="12" t="n">
        <v>647</v>
      </c>
      <c r="B648" s="12" t="n">
        <v>179</v>
      </c>
      <c r="C648" s="12" t="n">
        <v>15</v>
      </c>
      <c r="D648" s="18" t="n">
        <v>45812</v>
      </c>
      <c r="E648" s="12" t="s">
        <v>49</v>
      </c>
      <c r="F648" s="12" t="s">
        <v>2294</v>
      </c>
      <c r="G648" s="12" t="s">
        <v>57</v>
      </c>
      <c r="H648" s="12" t="str">
        <f aca="false">INDEX(Customers!$I$2:$I$901,MATCH(B648,Customers!$A$2:$A$901,0))</f>
        <v>Regular</v>
      </c>
      <c r="I648" s="12" t="str">
        <f aca="false">INDEX(Customers!$G$2:$G$901,MATCH(B648,Customers!$A$2:$A$901,0))</f>
        <v>West</v>
      </c>
      <c r="J648" s="12" t="str">
        <f aca="false">INDEX(Stores!$D$2:$D$18,MATCH(C648,Stores!$A$2:$A$18,0))</f>
        <v>East</v>
      </c>
      <c r="K648" s="16" t="n">
        <f aca="false">SUMIF(OrderItems!$B$2:$B$6683,A648,OrderItems!$J$2:$J$6683)</f>
        <v>5517</v>
      </c>
      <c r="L648" s="16" t="n">
        <f aca="false">SUMIF(OrderItems!$B$2:$B$6683,A648,OrderItems!$K$2:$K$6683)</f>
        <v>3393.15</v>
      </c>
      <c r="M648" s="16" t="n">
        <f aca="false">K648-L648</f>
        <v>2123.85</v>
      </c>
      <c r="N648" s="12" t="n">
        <f aca="false">COUNTIF(OrderItems!$B$2:$B$6683,A648)</f>
        <v>1</v>
      </c>
    </row>
    <row r="649" customFormat="false" ht="15" hidden="false" customHeight="false" outlineLevel="0" collapsed="false">
      <c r="A649" s="12" t="n">
        <v>648</v>
      </c>
      <c r="B649" s="12" t="n">
        <v>179</v>
      </c>
      <c r="C649" s="12" t="n">
        <v>17</v>
      </c>
      <c r="D649" s="18" t="n">
        <v>45852</v>
      </c>
      <c r="E649" s="12" t="s">
        <v>44</v>
      </c>
      <c r="F649" s="12" t="s">
        <v>2296</v>
      </c>
      <c r="G649" s="12" t="s">
        <v>55</v>
      </c>
      <c r="H649" s="12" t="str">
        <f aca="false">INDEX(Customers!$I$2:$I$901,MATCH(B649,Customers!$A$2:$A$901,0))</f>
        <v>Regular</v>
      </c>
      <c r="I649" s="12" t="str">
        <f aca="false">INDEX(Customers!$G$2:$G$901,MATCH(B649,Customers!$A$2:$A$901,0))</f>
        <v>West</v>
      </c>
      <c r="J649" s="12" t="str">
        <f aca="false">INDEX(Stores!$D$2:$D$18,MATCH(C649,Stores!$A$2:$A$18,0))</f>
        <v>Online</v>
      </c>
      <c r="K649" s="16" t="n">
        <f aca="false">SUMIF(OrderItems!$B$2:$B$6683,A649,OrderItems!$J$2:$J$6683)</f>
        <v>3468</v>
      </c>
      <c r="L649" s="16" t="n">
        <f aca="false">SUMIF(OrderItems!$B$2:$B$6683,A649,OrderItems!$K$2:$K$6683)</f>
        <v>2463.62</v>
      </c>
      <c r="M649" s="16" t="n">
        <f aca="false">K649-L649</f>
        <v>1004.38</v>
      </c>
      <c r="N649" s="12" t="n">
        <f aca="false">COUNTIF(OrderItems!$B$2:$B$6683,A649)</f>
        <v>2</v>
      </c>
    </row>
    <row r="650" customFormat="false" ht="15" hidden="false" customHeight="false" outlineLevel="0" collapsed="false">
      <c r="A650" s="12" t="n">
        <v>649</v>
      </c>
      <c r="B650" s="12" t="n">
        <v>179</v>
      </c>
      <c r="C650" s="12" t="n">
        <v>17</v>
      </c>
      <c r="D650" s="18" t="n">
        <v>45885</v>
      </c>
      <c r="E650" s="12" t="s">
        <v>44</v>
      </c>
      <c r="F650" s="12" t="s">
        <v>2293</v>
      </c>
      <c r="G650" s="12" t="s">
        <v>55</v>
      </c>
      <c r="H650" s="12" t="str">
        <f aca="false">INDEX(Customers!$I$2:$I$901,MATCH(B650,Customers!$A$2:$A$901,0))</f>
        <v>Regular</v>
      </c>
      <c r="I650" s="12" t="str">
        <f aca="false">INDEX(Customers!$G$2:$G$901,MATCH(B650,Customers!$A$2:$A$901,0))</f>
        <v>West</v>
      </c>
      <c r="J650" s="12" t="str">
        <f aca="false">INDEX(Stores!$D$2:$D$18,MATCH(C650,Stores!$A$2:$A$18,0))</f>
        <v>Online</v>
      </c>
      <c r="K650" s="16" t="n">
        <f aca="false">SUMIF(OrderItems!$B$2:$B$6683,A650,OrderItems!$J$2:$J$6683)</f>
        <v>4663.2</v>
      </c>
      <c r="L650" s="16" t="n">
        <f aca="false">SUMIF(OrderItems!$B$2:$B$6683,A650,OrderItems!$K$2:$K$6683)</f>
        <v>4148.38</v>
      </c>
      <c r="M650" s="16" t="n">
        <f aca="false">K650-L650</f>
        <v>514.82</v>
      </c>
      <c r="N650" s="12" t="n">
        <f aca="false">COUNTIF(OrderItems!$B$2:$B$6683,A650)</f>
        <v>1</v>
      </c>
    </row>
    <row r="651" customFormat="false" ht="15" hidden="false" customHeight="false" outlineLevel="0" collapsed="false">
      <c r="A651" s="12" t="n">
        <v>650</v>
      </c>
      <c r="B651" s="12" t="n">
        <v>179</v>
      </c>
      <c r="C651" s="12" t="n">
        <v>17</v>
      </c>
      <c r="D651" s="18" t="n">
        <v>45905</v>
      </c>
      <c r="E651" s="12" t="s">
        <v>44</v>
      </c>
      <c r="F651" s="12" t="s">
        <v>2295</v>
      </c>
      <c r="G651" s="12" t="s">
        <v>57</v>
      </c>
      <c r="H651" s="12" t="str">
        <f aca="false">INDEX(Customers!$I$2:$I$901,MATCH(B651,Customers!$A$2:$A$901,0))</f>
        <v>Regular</v>
      </c>
      <c r="I651" s="12" t="str">
        <f aca="false">INDEX(Customers!$G$2:$G$901,MATCH(B651,Customers!$A$2:$A$901,0))</f>
        <v>West</v>
      </c>
      <c r="J651" s="12" t="str">
        <f aca="false">INDEX(Stores!$D$2:$D$18,MATCH(C651,Stores!$A$2:$A$18,0))</f>
        <v>Online</v>
      </c>
      <c r="K651" s="16" t="n">
        <f aca="false">SUMIF(OrderItems!$B$2:$B$6683,A651,OrderItems!$J$2:$J$6683)</f>
        <v>6064</v>
      </c>
      <c r="L651" s="16" t="n">
        <f aca="false">SUMIF(OrderItems!$B$2:$B$6683,A651,OrderItems!$K$2:$K$6683)</f>
        <v>3682.95</v>
      </c>
      <c r="M651" s="16" t="n">
        <f aca="false">K651-L651</f>
        <v>2381.05</v>
      </c>
      <c r="N651" s="12" t="n">
        <f aca="false">COUNTIF(OrderItems!$B$2:$B$6683,A651)</f>
        <v>4</v>
      </c>
    </row>
    <row r="652" customFormat="false" ht="15" hidden="false" customHeight="false" outlineLevel="0" collapsed="false">
      <c r="A652" s="12" t="n">
        <v>651</v>
      </c>
      <c r="B652" s="12" t="n">
        <v>179</v>
      </c>
      <c r="C652" s="12" t="n">
        <v>13</v>
      </c>
      <c r="D652" s="18" t="n">
        <v>45912</v>
      </c>
      <c r="E652" s="12" t="s">
        <v>49</v>
      </c>
      <c r="F652" s="12" t="s">
        <v>2294</v>
      </c>
      <c r="G652" s="12" t="s">
        <v>55</v>
      </c>
      <c r="H652" s="12" t="str">
        <f aca="false">INDEX(Customers!$I$2:$I$901,MATCH(B652,Customers!$A$2:$A$901,0))</f>
        <v>Regular</v>
      </c>
      <c r="I652" s="12" t="str">
        <f aca="false">INDEX(Customers!$G$2:$G$901,MATCH(B652,Customers!$A$2:$A$901,0))</f>
        <v>West</v>
      </c>
      <c r="J652" s="12" t="str">
        <f aca="false">INDEX(Stores!$D$2:$D$18,MATCH(C652,Stores!$A$2:$A$18,0))</f>
        <v>East</v>
      </c>
      <c r="K652" s="16" t="n">
        <f aca="false">SUMIF(OrderItems!$B$2:$B$6683,A652,OrderItems!$J$2:$J$6683)</f>
        <v>1367.05</v>
      </c>
      <c r="L652" s="16" t="n">
        <f aca="false">SUMIF(OrderItems!$B$2:$B$6683,A652,OrderItems!$K$2:$K$6683)</f>
        <v>855.37</v>
      </c>
      <c r="M652" s="16" t="n">
        <f aca="false">K652-L652</f>
        <v>511.68</v>
      </c>
      <c r="N652" s="12" t="n">
        <f aca="false">COUNTIF(OrderItems!$B$2:$B$6683,A652)</f>
        <v>1</v>
      </c>
    </row>
    <row r="653" customFormat="false" ht="15" hidden="false" customHeight="false" outlineLevel="0" collapsed="false">
      <c r="A653" s="12" t="n">
        <v>652</v>
      </c>
      <c r="B653" s="12" t="n">
        <v>179</v>
      </c>
      <c r="C653" s="12" t="n">
        <v>3</v>
      </c>
      <c r="D653" s="18" t="n">
        <v>45957</v>
      </c>
      <c r="E653" s="12" t="s">
        <v>49</v>
      </c>
      <c r="F653" s="12" t="s">
        <v>2293</v>
      </c>
      <c r="G653" s="12" t="s">
        <v>55</v>
      </c>
      <c r="H653" s="12" t="str">
        <f aca="false">INDEX(Customers!$I$2:$I$901,MATCH(B653,Customers!$A$2:$A$901,0))</f>
        <v>Regular</v>
      </c>
      <c r="I653" s="12" t="str">
        <f aca="false">INDEX(Customers!$G$2:$G$901,MATCH(B653,Customers!$A$2:$A$901,0))</f>
        <v>West</v>
      </c>
      <c r="J653" s="12" t="str">
        <f aca="false">INDEX(Stores!$D$2:$D$18,MATCH(C653,Stores!$A$2:$A$18,0))</f>
        <v>North</v>
      </c>
      <c r="K653" s="16" t="n">
        <f aca="false">SUMIF(OrderItems!$B$2:$B$6683,A653,OrderItems!$J$2:$J$6683)</f>
        <v>6745</v>
      </c>
      <c r="L653" s="16" t="n">
        <f aca="false">SUMIF(OrderItems!$B$2:$B$6683,A653,OrderItems!$K$2:$K$6683)</f>
        <v>4540.69</v>
      </c>
      <c r="M653" s="16" t="n">
        <f aca="false">K653-L653</f>
        <v>2204.31</v>
      </c>
      <c r="N653" s="12" t="n">
        <f aca="false">COUNTIF(OrderItems!$B$2:$B$6683,A653)</f>
        <v>3</v>
      </c>
    </row>
    <row r="654" customFormat="false" ht="15" hidden="false" customHeight="false" outlineLevel="0" collapsed="false">
      <c r="A654" s="12" t="n">
        <v>653</v>
      </c>
      <c r="B654" s="12" t="n">
        <v>179</v>
      </c>
      <c r="C654" s="12" t="n">
        <v>17</v>
      </c>
      <c r="D654" s="18" t="n">
        <v>45972</v>
      </c>
      <c r="E654" s="12" t="s">
        <v>44</v>
      </c>
      <c r="F654" s="12" t="s">
        <v>2293</v>
      </c>
      <c r="G654" s="12" t="s">
        <v>55</v>
      </c>
      <c r="H654" s="12" t="str">
        <f aca="false">INDEX(Customers!$I$2:$I$901,MATCH(B654,Customers!$A$2:$A$901,0))</f>
        <v>Regular</v>
      </c>
      <c r="I654" s="12" t="str">
        <f aca="false">INDEX(Customers!$G$2:$G$901,MATCH(B654,Customers!$A$2:$A$901,0))</f>
        <v>West</v>
      </c>
      <c r="J654" s="12" t="str">
        <f aca="false">INDEX(Stores!$D$2:$D$18,MATCH(C654,Stores!$A$2:$A$18,0))</f>
        <v>Online</v>
      </c>
      <c r="K654" s="16" t="n">
        <f aca="false">SUMIF(OrderItems!$B$2:$B$6683,A654,OrderItems!$J$2:$J$6683)</f>
        <v>12686</v>
      </c>
      <c r="L654" s="16" t="n">
        <f aca="false">SUMIF(OrderItems!$B$2:$B$6683,A654,OrderItems!$K$2:$K$6683)</f>
        <v>7920.01</v>
      </c>
      <c r="M654" s="16" t="n">
        <f aca="false">K654-L654</f>
        <v>4765.99</v>
      </c>
      <c r="N654" s="12" t="n">
        <f aca="false">COUNTIF(OrderItems!$B$2:$B$6683,A654)</f>
        <v>3</v>
      </c>
    </row>
    <row r="655" customFormat="false" ht="15" hidden="false" customHeight="false" outlineLevel="0" collapsed="false">
      <c r="A655" s="12" t="n">
        <v>654</v>
      </c>
      <c r="B655" s="12" t="n">
        <v>179</v>
      </c>
      <c r="C655" s="12" t="n">
        <v>3</v>
      </c>
      <c r="D655" s="18" t="n">
        <v>45978</v>
      </c>
      <c r="E655" s="12" t="s">
        <v>49</v>
      </c>
      <c r="F655" s="12" t="s">
        <v>2294</v>
      </c>
      <c r="G655" s="12" t="s">
        <v>55</v>
      </c>
      <c r="H655" s="12" t="str">
        <f aca="false">INDEX(Customers!$I$2:$I$901,MATCH(B655,Customers!$A$2:$A$901,0))</f>
        <v>Regular</v>
      </c>
      <c r="I655" s="12" t="str">
        <f aca="false">INDEX(Customers!$G$2:$G$901,MATCH(B655,Customers!$A$2:$A$901,0))</f>
        <v>West</v>
      </c>
      <c r="J655" s="12" t="str">
        <f aca="false">INDEX(Stores!$D$2:$D$18,MATCH(C655,Stores!$A$2:$A$18,0))</f>
        <v>North</v>
      </c>
      <c r="K655" s="16" t="n">
        <f aca="false">SUMIF(OrderItems!$B$2:$B$6683,A655,OrderItems!$J$2:$J$6683)</f>
        <v>880.65</v>
      </c>
      <c r="L655" s="16" t="n">
        <f aca="false">SUMIF(OrderItems!$B$2:$B$6683,A655,OrderItems!$K$2:$K$6683)</f>
        <v>578.01</v>
      </c>
      <c r="M655" s="16" t="n">
        <f aca="false">K655-L655</f>
        <v>302.64</v>
      </c>
      <c r="N655" s="12" t="n">
        <f aca="false">COUNTIF(OrderItems!$B$2:$B$6683,A655)</f>
        <v>1</v>
      </c>
    </row>
    <row r="656" customFormat="false" ht="15" hidden="false" customHeight="false" outlineLevel="0" collapsed="false">
      <c r="A656" s="12" t="n">
        <v>655</v>
      </c>
      <c r="B656" s="12" t="n">
        <v>179</v>
      </c>
      <c r="C656" s="12" t="n">
        <v>17</v>
      </c>
      <c r="D656" s="18" t="n">
        <v>45991</v>
      </c>
      <c r="E656" s="12" t="s">
        <v>44</v>
      </c>
      <c r="F656" s="12" t="s">
        <v>2292</v>
      </c>
      <c r="G656" s="12" t="s">
        <v>55</v>
      </c>
      <c r="H656" s="12" t="str">
        <f aca="false">INDEX(Customers!$I$2:$I$901,MATCH(B656,Customers!$A$2:$A$901,0))</f>
        <v>Regular</v>
      </c>
      <c r="I656" s="12" t="str">
        <f aca="false">INDEX(Customers!$G$2:$G$901,MATCH(B656,Customers!$A$2:$A$901,0))</f>
        <v>West</v>
      </c>
      <c r="J656" s="12" t="str">
        <f aca="false">INDEX(Stores!$D$2:$D$18,MATCH(C656,Stores!$A$2:$A$18,0))</f>
        <v>Online</v>
      </c>
      <c r="K656" s="16" t="n">
        <f aca="false">SUMIF(OrderItems!$B$2:$B$6683,A656,OrderItems!$J$2:$J$6683)</f>
        <v>8190.1</v>
      </c>
      <c r="L656" s="16" t="n">
        <f aca="false">SUMIF(OrderItems!$B$2:$B$6683,A656,OrderItems!$K$2:$K$6683)</f>
        <v>5942.18</v>
      </c>
      <c r="M656" s="16" t="n">
        <f aca="false">K656-L656</f>
        <v>2247.92</v>
      </c>
      <c r="N656" s="12" t="n">
        <f aca="false">COUNTIF(OrderItems!$B$2:$B$6683,A656)</f>
        <v>4</v>
      </c>
    </row>
    <row r="657" customFormat="false" ht="15" hidden="false" customHeight="false" outlineLevel="0" collapsed="false">
      <c r="A657" s="12" t="n">
        <v>656</v>
      </c>
      <c r="B657" s="12" t="n">
        <v>179</v>
      </c>
      <c r="C657" s="12" t="n">
        <v>14</v>
      </c>
      <c r="D657" s="18" t="n">
        <v>46016</v>
      </c>
      <c r="E657" s="12" t="s">
        <v>49</v>
      </c>
      <c r="F657" s="12" t="s">
        <v>2293</v>
      </c>
      <c r="G657" s="12" t="s">
        <v>55</v>
      </c>
      <c r="H657" s="12" t="str">
        <f aca="false">INDEX(Customers!$I$2:$I$901,MATCH(B657,Customers!$A$2:$A$901,0))</f>
        <v>Regular</v>
      </c>
      <c r="I657" s="12" t="str">
        <f aca="false">INDEX(Customers!$G$2:$G$901,MATCH(B657,Customers!$A$2:$A$901,0))</f>
        <v>West</v>
      </c>
      <c r="J657" s="12" t="str">
        <f aca="false">INDEX(Stores!$D$2:$D$18,MATCH(C657,Stores!$A$2:$A$18,0))</f>
        <v>East</v>
      </c>
      <c r="K657" s="16" t="n">
        <f aca="false">SUMIF(OrderItems!$B$2:$B$6683,A657,OrderItems!$J$2:$J$6683)</f>
        <v>3578.55</v>
      </c>
      <c r="L657" s="16" t="n">
        <f aca="false">SUMIF(OrderItems!$B$2:$B$6683,A657,OrderItems!$K$2:$K$6683)</f>
        <v>2110.8</v>
      </c>
      <c r="M657" s="16" t="n">
        <f aca="false">K657-L657</f>
        <v>1467.75</v>
      </c>
      <c r="N657" s="12" t="n">
        <f aca="false">COUNTIF(OrderItems!$B$2:$B$6683,A657)</f>
        <v>4</v>
      </c>
    </row>
    <row r="658" customFormat="false" ht="15" hidden="false" customHeight="false" outlineLevel="0" collapsed="false">
      <c r="A658" s="12" t="n">
        <v>657</v>
      </c>
      <c r="B658" s="12" t="n">
        <v>179</v>
      </c>
      <c r="C658" s="12" t="n">
        <v>17</v>
      </c>
      <c r="D658" s="18" t="n">
        <v>46021</v>
      </c>
      <c r="E658" s="12" t="s">
        <v>44</v>
      </c>
      <c r="F658" s="12" t="s">
        <v>2296</v>
      </c>
      <c r="G658" s="12" t="s">
        <v>55</v>
      </c>
      <c r="H658" s="12" t="str">
        <f aca="false">INDEX(Customers!$I$2:$I$901,MATCH(B658,Customers!$A$2:$A$901,0))</f>
        <v>Regular</v>
      </c>
      <c r="I658" s="12" t="str">
        <f aca="false">INDEX(Customers!$G$2:$G$901,MATCH(B658,Customers!$A$2:$A$901,0))</f>
        <v>West</v>
      </c>
      <c r="J658" s="12" t="str">
        <f aca="false">INDEX(Stores!$D$2:$D$18,MATCH(C658,Stores!$A$2:$A$18,0))</f>
        <v>Online</v>
      </c>
      <c r="K658" s="16" t="n">
        <f aca="false">SUMIF(OrderItems!$B$2:$B$6683,A658,OrderItems!$J$2:$J$6683)</f>
        <v>4397</v>
      </c>
      <c r="L658" s="16" t="n">
        <f aca="false">SUMIF(OrderItems!$B$2:$B$6683,A658,OrderItems!$K$2:$K$6683)</f>
        <v>2557.27</v>
      </c>
      <c r="M658" s="16" t="n">
        <f aca="false">K658-L658</f>
        <v>1839.73</v>
      </c>
      <c r="N658" s="12" t="n">
        <f aca="false">COUNTIF(OrderItems!$B$2:$B$6683,A658)</f>
        <v>3</v>
      </c>
    </row>
    <row r="659" customFormat="false" ht="15" hidden="false" customHeight="false" outlineLevel="0" collapsed="false">
      <c r="A659" s="12" t="n">
        <v>658</v>
      </c>
      <c r="B659" s="12" t="n">
        <v>181</v>
      </c>
      <c r="C659" s="12" t="n">
        <v>17</v>
      </c>
      <c r="D659" s="18" t="n">
        <v>45953</v>
      </c>
      <c r="E659" s="12" t="s">
        <v>44</v>
      </c>
      <c r="F659" s="12" t="s">
        <v>2294</v>
      </c>
      <c r="G659" s="12" t="s">
        <v>55</v>
      </c>
      <c r="H659" s="12" t="str">
        <f aca="false">INDEX(Customers!$I$2:$I$901,MATCH(B659,Customers!$A$2:$A$901,0))</f>
        <v>New</v>
      </c>
      <c r="I659" s="12" t="str">
        <f aca="false">INDEX(Customers!$G$2:$G$901,MATCH(B659,Customers!$A$2:$A$901,0))</f>
        <v>East</v>
      </c>
      <c r="J659" s="12" t="str">
        <f aca="false">INDEX(Stores!$D$2:$D$18,MATCH(C659,Stores!$A$2:$A$18,0))</f>
        <v>Online</v>
      </c>
      <c r="K659" s="16" t="n">
        <f aca="false">SUMIF(OrderItems!$B$2:$B$6683,A659,OrderItems!$J$2:$J$6683)</f>
        <v>103.2</v>
      </c>
      <c r="L659" s="16" t="n">
        <f aca="false">SUMIF(OrderItems!$B$2:$B$6683,A659,OrderItems!$K$2:$K$6683)</f>
        <v>95.79</v>
      </c>
      <c r="M659" s="16" t="n">
        <f aca="false">K659-L659</f>
        <v>7.41</v>
      </c>
      <c r="N659" s="12" t="n">
        <f aca="false">COUNTIF(OrderItems!$B$2:$B$6683,A659)</f>
        <v>1</v>
      </c>
    </row>
    <row r="660" customFormat="false" ht="15" hidden="false" customHeight="false" outlineLevel="0" collapsed="false">
      <c r="A660" s="12" t="n">
        <v>659</v>
      </c>
      <c r="B660" s="12" t="n">
        <v>182</v>
      </c>
      <c r="C660" s="12" t="n">
        <v>13</v>
      </c>
      <c r="D660" s="18" t="n">
        <v>45645</v>
      </c>
      <c r="E660" s="12" t="s">
        <v>49</v>
      </c>
      <c r="F660" s="12" t="s">
        <v>2292</v>
      </c>
      <c r="G660" s="12" t="s">
        <v>55</v>
      </c>
      <c r="H660" s="12" t="str">
        <f aca="false">INDEX(Customers!$I$2:$I$901,MATCH(B660,Customers!$A$2:$A$901,0))</f>
        <v>New</v>
      </c>
      <c r="I660" s="12" t="str">
        <f aca="false">INDEX(Customers!$G$2:$G$901,MATCH(B660,Customers!$A$2:$A$901,0))</f>
        <v>West</v>
      </c>
      <c r="J660" s="12" t="str">
        <f aca="false">INDEX(Stores!$D$2:$D$18,MATCH(C660,Stores!$A$2:$A$18,0))</f>
        <v>East</v>
      </c>
      <c r="K660" s="16" t="n">
        <f aca="false">SUMIF(OrderItems!$B$2:$B$6683,A660,OrderItems!$J$2:$J$6683)</f>
        <v>683.05</v>
      </c>
      <c r="L660" s="16" t="n">
        <f aca="false">SUMIF(OrderItems!$B$2:$B$6683,A660,OrderItems!$K$2:$K$6683)</f>
        <v>445.67</v>
      </c>
      <c r="M660" s="16" t="n">
        <f aca="false">K660-L660</f>
        <v>237.38</v>
      </c>
      <c r="N660" s="12" t="n">
        <f aca="false">COUNTIF(OrderItems!$B$2:$B$6683,A660)</f>
        <v>1</v>
      </c>
    </row>
    <row r="661" customFormat="false" ht="15" hidden="false" customHeight="false" outlineLevel="0" collapsed="false">
      <c r="A661" s="12" t="n">
        <v>660</v>
      </c>
      <c r="B661" s="12" t="n">
        <v>183</v>
      </c>
      <c r="C661" s="12" t="n">
        <v>1</v>
      </c>
      <c r="D661" s="18" t="n">
        <v>45652</v>
      </c>
      <c r="E661" s="12" t="s">
        <v>49</v>
      </c>
      <c r="F661" s="12" t="s">
        <v>2294</v>
      </c>
      <c r="G661" s="12" t="s">
        <v>57</v>
      </c>
      <c r="H661" s="12" t="str">
        <f aca="false">INDEX(Customers!$I$2:$I$901,MATCH(B661,Customers!$A$2:$A$901,0))</f>
        <v>Regular</v>
      </c>
      <c r="I661" s="12" t="str">
        <f aca="false">INDEX(Customers!$G$2:$G$901,MATCH(B661,Customers!$A$2:$A$901,0))</f>
        <v>North</v>
      </c>
      <c r="J661" s="12" t="str">
        <f aca="false">INDEX(Stores!$D$2:$D$18,MATCH(C661,Stores!$A$2:$A$18,0))</f>
        <v>North</v>
      </c>
      <c r="K661" s="16" t="n">
        <f aca="false">SUMIF(OrderItems!$B$2:$B$6683,A661,OrderItems!$J$2:$J$6683)</f>
        <v>2159</v>
      </c>
      <c r="L661" s="16" t="n">
        <f aca="false">SUMIF(OrderItems!$B$2:$B$6683,A661,OrderItems!$K$2:$K$6683)</f>
        <v>1473.53</v>
      </c>
      <c r="M661" s="16" t="n">
        <f aca="false">K661-L661</f>
        <v>685.47</v>
      </c>
      <c r="N661" s="12" t="n">
        <f aca="false">COUNTIF(OrderItems!$B$2:$B$6683,A661)</f>
        <v>1</v>
      </c>
    </row>
    <row r="662" customFormat="false" ht="15" hidden="false" customHeight="false" outlineLevel="0" collapsed="false">
      <c r="A662" s="12" t="n">
        <v>661</v>
      </c>
      <c r="B662" s="12" t="n">
        <v>183</v>
      </c>
      <c r="C662" s="12" t="n">
        <v>15</v>
      </c>
      <c r="D662" s="18" t="n">
        <v>45662</v>
      </c>
      <c r="E662" s="12" t="s">
        <v>49</v>
      </c>
      <c r="F662" s="12" t="s">
        <v>2293</v>
      </c>
      <c r="G662" s="12" t="s">
        <v>56</v>
      </c>
      <c r="H662" s="12" t="str">
        <f aca="false">INDEX(Customers!$I$2:$I$901,MATCH(B662,Customers!$A$2:$A$901,0))</f>
        <v>Regular</v>
      </c>
      <c r="I662" s="12" t="str">
        <f aca="false">INDEX(Customers!$G$2:$G$901,MATCH(B662,Customers!$A$2:$A$901,0))</f>
        <v>North</v>
      </c>
      <c r="J662" s="12" t="str">
        <f aca="false">INDEX(Stores!$D$2:$D$18,MATCH(C662,Stores!$A$2:$A$18,0))</f>
        <v>East</v>
      </c>
      <c r="K662" s="16" t="n">
        <f aca="false">SUMIF(OrderItems!$B$2:$B$6683,A662,OrderItems!$J$2:$J$6683)</f>
        <v>8666.6</v>
      </c>
      <c r="L662" s="16" t="n">
        <f aca="false">SUMIF(OrderItems!$B$2:$B$6683,A662,OrderItems!$K$2:$K$6683)</f>
        <v>6240.52</v>
      </c>
      <c r="M662" s="16" t="n">
        <f aca="false">K662-L662</f>
        <v>2426.08</v>
      </c>
      <c r="N662" s="12" t="n">
        <f aca="false">COUNTIF(OrderItems!$B$2:$B$6683,A662)</f>
        <v>3</v>
      </c>
    </row>
    <row r="663" customFormat="false" ht="15" hidden="false" customHeight="false" outlineLevel="0" collapsed="false">
      <c r="A663" s="12" t="n">
        <v>662</v>
      </c>
      <c r="B663" s="12" t="n">
        <v>183</v>
      </c>
      <c r="C663" s="12" t="n">
        <v>17</v>
      </c>
      <c r="D663" s="18" t="n">
        <v>45720</v>
      </c>
      <c r="E663" s="12" t="s">
        <v>44</v>
      </c>
      <c r="F663" s="12" t="s">
        <v>2292</v>
      </c>
      <c r="G663" s="12" t="s">
        <v>57</v>
      </c>
      <c r="H663" s="12" t="str">
        <f aca="false">INDEX(Customers!$I$2:$I$901,MATCH(B663,Customers!$A$2:$A$901,0))</f>
        <v>Regular</v>
      </c>
      <c r="I663" s="12" t="str">
        <f aca="false">INDEX(Customers!$G$2:$G$901,MATCH(B663,Customers!$A$2:$A$901,0))</f>
        <v>North</v>
      </c>
      <c r="J663" s="12" t="str">
        <f aca="false">INDEX(Stores!$D$2:$D$18,MATCH(C663,Stores!$A$2:$A$18,0))</f>
        <v>Online</v>
      </c>
      <c r="K663" s="16" t="n">
        <f aca="false">SUMIF(OrderItems!$B$2:$B$6683,A663,OrderItems!$J$2:$J$6683)</f>
        <v>5897.3</v>
      </c>
      <c r="L663" s="16" t="n">
        <f aca="false">SUMIF(OrderItems!$B$2:$B$6683,A663,OrderItems!$K$2:$K$6683)</f>
        <v>3752.75</v>
      </c>
      <c r="M663" s="16" t="n">
        <f aca="false">K663-L663</f>
        <v>2144.55</v>
      </c>
      <c r="N663" s="12" t="n">
        <f aca="false">COUNTIF(OrderItems!$B$2:$B$6683,A663)</f>
        <v>4</v>
      </c>
    </row>
    <row r="664" customFormat="false" ht="15" hidden="false" customHeight="false" outlineLevel="0" collapsed="false">
      <c r="A664" s="12" t="n">
        <v>663</v>
      </c>
      <c r="B664" s="12" t="n">
        <v>183</v>
      </c>
      <c r="C664" s="12" t="n">
        <v>17</v>
      </c>
      <c r="D664" s="18" t="n">
        <v>45753</v>
      </c>
      <c r="E664" s="12" t="s">
        <v>44</v>
      </c>
      <c r="F664" s="12" t="s">
        <v>2292</v>
      </c>
      <c r="G664" s="12" t="s">
        <v>55</v>
      </c>
      <c r="H664" s="12" t="str">
        <f aca="false">INDEX(Customers!$I$2:$I$901,MATCH(B664,Customers!$A$2:$A$901,0))</f>
        <v>Regular</v>
      </c>
      <c r="I664" s="12" t="str">
        <f aca="false">INDEX(Customers!$G$2:$G$901,MATCH(B664,Customers!$A$2:$A$901,0))</f>
        <v>North</v>
      </c>
      <c r="J664" s="12" t="str">
        <f aca="false">INDEX(Stores!$D$2:$D$18,MATCH(C664,Stores!$A$2:$A$18,0))</f>
        <v>Online</v>
      </c>
      <c r="K664" s="16" t="n">
        <f aca="false">SUMIF(OrderItems!$B$2:$B$6683,A664,OrderItems!$J$2:$J$6683)</f>
        <v>4816</v>
      </c>
      <c r="L664" s="16" t="n">
        <f aca="false">SUMIF(OrderItems!$B$2:$B$6683,A664,OrderItems!$K$2:$K$6683)</f>
        <v>3128.57</v>
      </c>
      <c r="M664" s="16" t="n">
        <f aca="false">K664-L664</f>
        <v>1687.43</v>
      </c>
      <c r="N664" s="12" t="n">
        <f aca="false">COUNTIF(OrderItems!$B$2:$B$6683,A664)</f>
        <v>3</v>
      </c>
    </row>
    <row r="665" customFormat="false" ht="15" hidden="false" customHeight="false" outlineLevel="0" collapsed="false">
      <c r="A665" s="12" t="n">
        <v>664</v>
      </c>
      <c r="B665" s="12" t="n">
        <v>183</v>
      </c>
      <c r="C665" s="12" t="n">
        <v>17</v>
      </c>
      <c r="D665" s="18" t="n">
        <v>45762</v>
      </c>
      <c r="E665" s="12" t="s">
        <v>44</v>
      </c>
      <c r="F665" s="12" t="s">
        <v>2294</v>
      </c>
      <c r="G665" s="12" t="s">
        <v>56</v>
      </c>
      <c r="H665" s="12" t="str">
        <f aca="false">INDEX(Customers!$I$2:$I$901,MATCH(B665,Customers!$A$2:$A$901,0))</f>
        <v>Regular</v>
      </c>
      <c r="I665" s="12" t="str">
        <f aca="false">INDEX(Customers!$G$2:$G$901,MATCH(B665,Customers!$A$2:$A$901,0))</f>
        <v>North</v>
      </c>
      <c r="J665" s="12" t="str">
        <f aca="false">INDEX(Stores!$D$2:$D$18,MATCH(C665,Stores!$A$2:$A$18,0))</f>
        <v>Online</v>
      </c>
      <c r="K665" s="16" t="n">
        <f aca="false">SUMIF(OrderItems!$B$2:$B$6683,A665,OrderItems!$J$2:$J$6683)</f>
        <v>959</v>
      </c>
      <c r="L665" s="16" t="n">
        <f aca="false">SUMIF(OrderItems!$B$2:$B$6683,A665,OrderItems!$K$2:$K$6683)</f>
        <v>664.25</v>
      </c>
      <c r="M665" s="16" t="n">
        <f aca="false">K665-L665</f>
        <v>294.75</v>
      </c>
      <c r="N665" s="12" t="n">
        <f aca="false">COUNTIF(OrderItems!$B$2:$B$6683,A665)</f>
        <v>1</v>
      </c>
    </row>
    <row r="666" customFormat="false" ht="15" hidden="false" customHeight="false" outlineLevel="0" collapsed="false">
      <c r="A666" s="12" t="n">
        <v>665</v>
      </c>
      <c r="B666" s="12" t="n">
        <v>183</v>
      </c>
      <c r="C666" s="12" t="n">
        <v>17</v>
      </c>
      <c r="D666" s="18" t="n">
        <v>45772</v>
      </c>
      <c r="E666" s="12" t="s">
        <v>44</v>
      </c>
      <c r="F666" s="12" t="s">
        <v>2296</v>
      </c>
      <c r="G666" s="12" t="s">
        <v>56</v>
      </c>
      <c r="H666" s="12" t="str">
        <f aca="false">INDEX(Customers!$I$2:$I$901,MATCH(B666,Customers!$A$2:$A$901,0))</f>
        <v>Regular</v>
      </c>
      <c r="I666" s="12" t="str">
        <f aca="false">INDEX(Customers!$G$2:$G$901,MATCH(B666,Customers!$A$2:$A$901,0))</f>
        <v>North</v>
      </c>
      <c r="J666" s="12" t="str">
        <f aca="false">INDEX(Stores!$D$2:$D$18,MATCH(C666,Stores!$A$2:$A$18,0))</f>
        <v>Online</v>
      </c>
      <c r="K666" s="16" t="n">
        <f aca="false">SUMIF(OrderItems!$B$2:$B$6683,A666,OrderItems!$J$2:$J$6683)</f>
        <v>1588.65</v>
      </c>
      <c r="L666" s="16" t="n">
        <f aca="false">SUMIF(OrderItems!$B$2:$B$6683,A666,OrderItems!$K$2:$K$6683)</f>
        <v>1389.29</v>
      </c>
      <c r="M666" s="16" t="n">
        <f aca="false">K666-L666</f>
        <v>199.36</v>
      </c>
      <c r="N666" s="12" t="n">
        <f aca="false">COUNTIF(OrderItems!$B$2:$B$6683,A666)</f>
        <v>1</v>
      </c>
    </row>
    <row r="667" customFormat="false" ht="15" hidden="false" customHeight="false" outlineLevel="0" collapsed="false">
      <c r="A667" s="12" t="n">
        <v>666</v>
      </c>
      <c r="B667" s="12" t="n">
        <v>183</v>
      </c>
      <c r="C667" s="12" t="n">
        <v>17</v>
      </c>
      <c r="D667" s="18" t="n">
        <v>45776</v>
      </c>
      <c r="E667" s="12" t="s">
        <v>44</v>
      </c>
      <c r="F667" s="12" t="s">
        <v>2292</v>
      </c>
      <c r="G667" s="12" t="s">
        <v>55</v>
      </c>
      <c r="H667" s="12" t="str">
        <f aca="false">INDEX(Customers!$I$2:$I$901,MATCH(B667,Customers!$A$2:$A$901,0))</f>
        <v>Regular</v>
      </c>
      <c r="I667" s="12" t="str">
        <f aca="false">INDEX(Customers!$G$2:$G$901,MATCH(B667,Customers!$A$2:$A$901,0))</f>
        <v>North</v>
      </c>
      <c r="J667" s="12" t="str">
        <f aca="false">INDEX(Stores!$D$2:$D$18,MATCH(C667,Stores!$A$2:$A$18,0))</f>
        <v>Online</v>
      </c>
      <c r="K667" s="16" t="n">
        <f aca="false">SUMIF(OrderItems!$B$2:$B$6683,A667,OrderItems!$J$2:$J$6683)</f>
        <v>10773.1</v>
      </c>
      <c r="L667" s="16" t="n">
        <f aca="false">SUMIF(OrderItems!$B$2:$B$6683,A667,OrderItems!$K$2:$K$6683)</f>
        <v>6826.18</v>
      </c>
      <c r="M667" s="16" t="n">
        <f aca="false">K667-L667</f>
        <v>3946.92</v>
      </c>
      <c r="N667" s="12" t="n">
        <f aca="false">COUNTIF(OrderItems!$B$2:$B$6683,A667)</f>
        <v>4</v>
      </c>
    </row>
    <row r="668" customFormat="false" ht="15" hidden="false" customHeight="false" outlineLevel="0" collapsed="false">
      <c r="A668" s="12" t="n">
        <v>667</v>
      </c>
      <c r="B668" s="12" t="n">
        <v>183</v>
      </c>
      <c r="C668" s="12" t="n">
        <v>17</v>
      </c>
      <c r="D668" s="18" t="n">
        <v>45787</v>
      </c>
      <c r="E668" s="12" t="s">
        <v>44</v>
      </c>
      <c r="F668" s="12" t="s">
        <v>2293</v>
      </c>
      <c r="G668" s="12" t="s">
        <v>55</v>
      </c>
      <c r="H668" s="12" t="str">
        <f aca="false">INDEX(Customers!$I$2:$I$901,MATCH(B668,Customers!$A$2:$A$901,0))</f>
        <v>Regular</v>
      </c>
      <c r="I668" s="12" t="str">
        <f aca="false">INDEX(Customers!$G$2:$G$901,MATCH(B668,Customers!$A$2:$A$901,0))</f>
        <v>North</v>
      </c>
      <c r="J668" s="12" t="str">
        <f aca="false">INDEX(Stores!$D$2:$D$18,MATCH(C668,Stores!$A$2:$A$18,0))</f>
        <v>Online</v>
      </c>
      <c r="K668" s="16" t="n">
        <f aca="false">SUMIF(OrderItems!$B$2:$B$6683,A668,OrderItems!$J$2:$J$6683)</f>
        <v>4202.1</v>
      </c>
      <c r="L668" s="16" t="n">
        <f aca="false">SUMIF(OrderItems!$B$2:$B$6683,A668,OrderItems!$K$2:$K$6683)</f>
        <v>2722.02</v>
      </c>
      <c r="M668" s="16" t="n">
        <f aca="false">K668-L668</f>
        <v>1480.08</v>
      </c>
      <c r="N668" s="12" t="n">
        <f aca="false">COUNTIF(OrderItems!$B$2:$B$6683,A668)</f>
        <v>2</v>
      </c>
    </row>
    <row r="669" customFormat="false" ht="15" hidden="false" customHeight="false" outlineLevel="0" collapsed="false">
      <c r="A669" s="12" t="n">
        <v>668</v>
      </c>
      <c r="B669" s="12" t="n">
        <v>183</v>
      </c>
      <c r="C669" s="12" t="n">
        <v>17</v>
      </c>
      <c r="D669" s="18" t="n">
        <v>45853</v>
      </c>
      <c r="E669" s="12" t="s">
        <v>44</v>
      </c>
      <c r="F669" s="12" t="s">
        <v>2294</v>
      </c>
      <c r="G669" s="12" t="s">
        <v>55</v>
      </c>
      <c r="H669" s="12" t="str">
        <f aca="false">INDEX(Customers!$I$2:$I$901,MATCH(B669,Customers!$A$2:$A$901,0))</f>
        <v>Regular</v>
      </c>
      <c r="I669" s="12" t="str">
        <f aca="false">INDEX(Customers!$G$2:$G$901,MATCH(B669,Customers!$A$2:$A$901,0))</f>
        <v>North</v>
      </c>
      <c r="J669" s="12" t="str">
        <f aca="false">INDEX(Stores!$D$2:$D$18,MATCH(C669,Stores!$A$2:$A$18,0))</f>
        <v>Online</v>
      </c>
      <c r="K669" s="16" t="n">
        <f aca="false">SUMIF(OrderItems!$B$2:$B$6683,A669,OrderItems!$J$2:$J$6683)</f>
        <v>629</v>
      </c>
      <c r="L669" s="16" t="n">
        <f aca="false">SUMIF(OrderItems!$B$2:$B$6683,A669,OrderItems!$K$2:$K$6683)</f>
        <v>388.42</v>
      </c>
      <c r="M669" s="16" t="n">
        <f aca="false">K669-L669</f>
        <v>240.58</v>
      </c>
      <c r="N669" s="12" t="n">
        <f aca="false">COUNTIF(OrderItems!$B$2:$B$6683,A669)</f>
        <v>1</v>
      </c>
    </row>
    <row r="670" customFormat="false" ht="15" hidden="false" customHeight="false" outlineLevel="0" collapsed="false">
      <c r="A670" s="12" t="n">
        <v>669</v>
      </c>
      <c r="B670" s="12" t="n">
        <v>183</v>
      </c>
      <c r="C670" s="12" t="n">
        <v>17</v>
      </c>
      <c r="D670" s="18" t="n">
        <v>45854</v>
      </c>
      <c r="E670" s="12" t="s">
        <v>44</v>
      </c>
      <c r="F670" s="12" t="s">
        <v>2296</v>
      </c>
      <c r="G670" s="12" t="s">
        <v>55</v>
      </c>
      <c r="H670" s="12" t="str">
        <f aca="false">INDEX(Customers!$I$2:$I$901,MATCH(B670,Customers!$A$2:$A$901,0))</f>
        <v>Regular</v>
      </c>
      <c r="I670" s="12" t="str">
        <f aca="false">INDEX(Customers!$G$2:$G$901,MATCH(B670,Customers!$A$2:$A$901,0))</f>
        <v>North</v>
      </c>
      <c r="J670" s="12" t="str">
        <f aca="false">INDEX(Stores!$D$2:$D$18,MATCH(C670,Stores!$A$2:$A$18,0))</f>
        <v>Online</v>
      </c>
      <c r="K670" s="16" t="n">
        <f aca="false">SUMIF(OrderItems!$B$2:$B$6683,A670,OrderItems!$J$2:$J$6683)</f>
        <v>449</v>
      </c>
      <c r="L670" s="16" t="n">
        <f aca="false">SUMIF(OrderItems!$B$2:$B$6683,A670,OrderItems!$K$2:$K$6683)</f>
        <v>271.97</v>
      </c>
      <c r="M670" s="16" t="n">
        <f aca="false">K670-L670</f>
        <v>177.03</v>
      </c>
      <c r="N670" s="12" t="n">
        <f aca="false">COUNTIF(OrderItems!$B$2:$B$6683,A670)</f>
        <v>1</v>
      </c>
    </row>
    <row r="671" customFormat="false" ht="15" hidden="false" customHeight="false" outlineLevel="0" collapsed="false">
      <c r="A671" s="12" t="n">
        <v>670</v>
      </c>
      <c r="B671" s="12" t="n">
        <v>183</v>
      </c>
      <c r="C671" s="12" t="n">
        <v>17</v>
      </c>
      <c r="D671" s="18" t="n">
        <v>45863</v>
      </c>
      <c r="E671" s="12" t="s">
        <v>44</v>
      </c>
      <c r="F671" s="12" t="s">
        <v>2292</v>
      </c>
      <c r="G671" s="12" t="s">
        <v>55</v>
      </c>
      <c r="H671" s="12" t="str">
        <f aca="false">INDEX(Customers!$I$2:$I$901,MATCH(B671,Customers!$A$2:$A$901,0))</f>
        <v>Regular</v>
      </c>
      <c r="I671" s="12" t="str">
        <f aca="false">INDEX(Customers!$G$2:$G$901,MATCH(B671,Customers!$A$2:$A$901,0))</f>
        <v>North</v>
      </c>
      <c r="J671" s="12" t="str">
        <f aca="false">INDEX(Stores!$D$2:$D$18,MATCH(C671,Stores!$A$2:$A$18,0))</f>
        <v>Online</v>
      </c>
      <c r="K671" s="16" t="n">
        <f aca="false">SUMIF(OrderItems!$B$2:$B$6683,A671,OrderItems!$J$2:$J$6683)</f>
        <v>7027.1</v>
      </c>
      <c r="L671" s="16" t="n">
        <f aca="false">SUMIF(OrderItems!$B$2:$B$6683,A671,OrderItems!$K$2:$K$6683)</f>
        <v>5104.81</v>
      </c>
      <c r="M671" s="16" t="n">
        <f aca="false">K671-L671</f>
        <v>1922.29</v>
      </c>
      <c r="N671" s="12" t="n">
        <f aca="false">COUNTIF(OrderItems!$B$2:$B$6683,A671)</f>
        <v>3</v>
      </c>
    </row>
    <row r="672" customFormat="false" ht="15" hidden="false" customHeight="false" outlineLevel="0" collapsed="false">
      <c r="A672" s="12" t="n">
        <v>671</v>
      </c>
      <c r="B672" s="12" t="n">
        <v>183</v>
      </c>
      <c r="C672" s="12" t="n">
        <v>2</v>
      </c>
      <c r="D672" s="18" t="n">
        <v>45879</v>
      </c>
      <c r="E672" s="12" t="s">
        <v>49</v>
      </c>
      <c r="F672" s="12" t="s">
        <v>2295</v>
      </c>
      <c r="G672" s="12" t="s">
        <v>55</v>
      </c>
      <c r="H672" s="12" t="str">
        <f aca="false">INDEX(Customers!$I$2:$I$901,MATCH(B672,Customers!$A$2:$A$901,0))</f>
        <v>Regular</v>
      </c>
      <c r="I672" s="12" t="str">
        <f aca="false">INDEX(Customers!$G$2:$G$901,MATCH(B672,Customers!$A$2:$A$901,0))</f>
        <v>North</v>
      </c>
      <c r="J672" s="12" t="str">
        <f aca="false">INDEX(Stores!$D$2:$D$18,MATCH(C672,Stores!$A$2:$A$18,0))</f>
        <v>North</v>
      </c>
      <c r="K672" s="16" t="n">
        <f aca="false">SUMIF(OrderItems!$B$2:$B$6683,A672,OrderItems!$J$2:$J$6683)</f>
        <v>1667.05</v>
      </c>
      <c r="L672" s="16" t="n">
        <f aca="false">SUMIF(OrderItems!$B$2:$B$6683,A672,OrderItems!$K$2:$K$6683)</f>
        <v>1229.03</v>
      </c>
      <c r="M672" s="16" t="n">
        <f aca="false">K672-L672</f>
        <v>438.02</v>
      </c>
      <c r="N672" s="12" t="n">
        <f aca="false">COUNTIF(OrderItems!$B$2:$B$6683,A672)</f>
        <v>2</v>
      </c>
    </row>
    <row r="673" customFormat="false" ht="15" hidden="false" customHeight="false" outlineLevel="0" collapsed="false">
      <c r="A673" s="12" t="n">
        <v>672</v>
      </c>
      <c r="B673" s="12" t="n">
        <v>183</v>
      </c>
      <c r="C673" s="12" t="n">
        <v>17</v>
      </c>
      <c r="D673" s="18" t="n">
        <v>45905</v>
      </c>
      <c r="E673" s="12" t="s">
        <v>44</v>
      </c>
      <c r="F673" s="12" t="s">
        <v>2293</v>
      </c>
      <c r="G673" s="12" t="s">
        <v>56</v>
      </c>
      <c r="H673" s="12" t="str">
        <f aca="false">INDEX(Customers!$I$2:$I$901,MATCH(B673,Customers!$A$2:$A$901,0))</f>
        <v>Regular</v>
      </c>
      <c r="I673" s="12" t="str">
        <f aca="false">INDEX(Customers!$G$2:$G$901,MATCH(B673,Customers!$A$2:$A$901,0))</f>
        <v>North</v>
      </c>
      <c r="J673" s="12" t="str">
        <f aca="false">INDEX(Stores!$D$2:$D$18,MATCH(C673,Stores!$A$2:$A$18,0))</f>
        <v>Online</v>
      </c>
      <c r="K673" s="16" t="n">
        <f aca="false">SUMIF(OrderItems!$B$2:$B$6683,A673,OrderItems!$J$2:$J$6683)</f>
        <v>6590.55</v>
      </c>
      <c r="L673" s="16" t="n">
        <f aca="false">SUMIF(OrderItems!$B$2:$B$6683,A673,OrderItems!$K$2:$K$6683)</f>
        <v>4090.61</v>
      </c>
      <c r="M673" s="16" t="n">
        <f aca="false">K673-L673</f>
        <v>2499.94</v>
      </c>
      <c r="N673" s="12" t="n">
        <f aca="false">COUNTIF(OrderItems!$B$2:$B$6683,A673)</f>
        <v>2</v>
      </c>
    </row>
    <row r="674" customFormat="false" ht="15" hidden="false" customHeight="false" outlineLevel="0" collapsed="false">
      <c r="A674" s="12" t="n">
        <v>673</v>
      </c>
      <c r="B674" s="12" t="n">
        <v>183</v>
      </c>
      <c r="C674" s="12" t="n">
        <v>17</v>
      </c>
      <c r="D674" s="18" t="n">
        <v>45917</v>
      </c>
      <c r="E674" s="12" t="s">
        <v>44</v>
      </c>
      <c r="F674" s="12" t="s">
        <v>2295</v>
      </c>
      <c r="G674" s="12" t="s">
        <v>55</v>
      </c>
      <c r="H674" s="12" t="str">
        <f aca="false">INDEX(Customers!$I$2:$I$901,MATCH(B674,Customers!$A$2:$A$901,0))</f>
        <v>Regular</v>
      </c>
      <c r="I674" s="12" t="str">
        <f aca="false">INDEX(Customers!$G$2:$G$901,MATCH(B674,Customers!$A$2:$A$901,0))</f>
        <v>North</v>
      </c>
      <c r="J674" s="12" t="str">
        <f aca="false">INDEX(Stores!$D$2:$D$18,MATCH(C674,Stores!$A$2:$A$18,0))</f>
        <v>Online</v>
      </c>
      <c r="K674" s="16" t="n">
        <f aca="false">SUMIF(OrderItems!$B$2:$B$6683,A674,OrderItems!$J$2:$J$6683)</f>
        <v>3959</v>
      </c>
      <c r="L674" s="16" t="n">
        <f aca="false">SUMIF(OrderItems!$B$2:$B$6683,A674,OrderItems!$K$2:$K$6683)</f>
        <v>2236.08</v>
      </c>
      <c r="M674" s="16" t="n">
        <f aca="false">K674-L674</f>
        <v>1722.92</v>
      </c>
      <c r="N674" s="12" t="n">
        <f aca="false">COUNTIF(OrderItems!$B$2:$B$6683,A674)</f>
        <v>1</v>
      </c>
    </row>
    <row r="675" customFormat="false" ht="15" hidden="false" customHeight="false" outlineLevel="0" collapsed="false">
      <c r="A675" s="12" t="n">
        <v>674</v>
      </c>
      <c r="B675" s="12" t="n">
        <v>183</v>
      </c>
      <c r="C675" s="12" t="n">
        <v>17</v>
      </c>
      <c r="D675" s="18" t="n">
        <v>45934</v>
      </c>
      <c r="E675" s="12" t="s">
        <v>44</v>
      </c>
      <c r="F675" s="12" t="s">
        <v>2293</v>
      </c>
      <c r="G675" s="12" t="s">
        <v>55</v>
      </c>
      <c r="H675" s="12" t="str">
        <f aca="false">INDEX(Customers!$I$2:$I$901,MATCH(B675,Customers!$A$2:$A$901,0))</f>
        <v>Regular</v>
      </c>
      <c r="I675" s="12" t="str">
        <f aca="false">INDEX(Customers!$G$2:$G$901,MATCH(B675,Customers!$A$2:$A$901,0))</f>
        <v>North</v>
      </c>
      <c r="J675" s="12" t="str">
        <f aca="false">INDEX(Stores!$D$2:$D$18,MATCH(C675,Stores!$A$2:$A$18,0))</f>
        <v>Online</v>
      </c>
      <c r="K675" s="16" t="n">
        <f aca="false">SUMIF(OrderItems!$B$2:$B$6683,A675,OrderItems!$J$2:$J$6683)</f>
        <v>4392.55</v>
      </c>
      <c r="L675" s="16" t="n">
        <f aca="false">SUMIF(OrderItems!$B$2:$B$6683,A675,OrderItems!$K$2:$K$6683)</f>
        <v>2796.18</v>
      </c>
      <c r="M675" s="16" t="n">
        <f aca="false">K675-L675</f>
        <v>1596.37</v>
      </c>
      <c r="N675" s="12" t="n">
        <f aca="false">COUNTIF(OrderItems!$B$2:$B$6683,A675)</f>
        <v>2</v>
      </c>
    </row>
    <row r="676" customFormat="false" ht="15" hidden="false" customHeight="false" outlineLevel="0" collapsed="false">
      <c r="A676" s="12" t="n">
        <v>675</v>
      </c>
      <c r="B676" s="12" t="n">
        <v>183</v>
      </c>
      <c r="C676" s="12" t="n">
        <v>17</v>
      </c>
      <c r="D676" s="18" t="n">
        <v>45975</v>
      </c>
      <c r="E676" s="12" t="s">
        <v>44</v>
      </c>
      <c r="F676" s="12" t="s">
        <v>2295</v>
      </c>
      <c r="G676" s="12" t="s">
        <v>55</v>
      </c>
      <c r="H676" s="12" t="str">
        <f aca="false">INDEX(Customers!$I$2:$I$901,MATCH(B676,Customers!$A$2:$A$901,0))</f>
        <v>Regular</v>
      </c>
      <c r="I676" s="12" t="str">
        <f aca="false">INDEX(Customers!$G$2:$G$901,MATCH(B676,Customers!$A$2:$A$901,0))</f>
        <v>North</v>
      </c>
      <c r="J676" s="12" t="str">
        <f aca="false">INDEX(Stores!$D$2:$D$18,MATCH(C676,Stores!$A$2:$A$18,0))</f>
        <v>Online</v>
      </c>
      <c r="K676" s="16" t="n">
        <f aca="false">SUMIF(OrderItems!$B$2:$B$6683,A676,OrderItems!$J$2:$J$6683)</f>
        <v>3508.05</v>
      </c>
      <c r="L676" s="16" t="n">
        <f aca="false">SUMIF(OrderItems!$B$2:$B$6683,A676,OrderItems!$K$2:$K$6683)</f>
        <v>2274.16</v>
      </c>
      <c r="M676" s="16" t="n">
        <f aca="false">K676-L676</f>
        <v>1233.89</v>
      </c>
      <c r="N676" s="12" t="n">
        <f aca="false">COUNTIF(OrderItems!$B$2:$B$6683,A676)</f>
        <v>4</v>
      </c>
    </row>
    <row r="677" customFormat="false" ht="15" hidden="false" customHeight="false" outlineLevel="0" collapsed="false">
      <c r="A677" s="12" t="n">
        <v>676</v>
      </c>
      <c r="B677" s="12" t="n">
        <v>183</v>
      </c>
      <c r="C677" s="12" t="n">
        <v>17</v>
      </c>
      <c r="D677" s="18" t="n">
        <v>45979</v>
      </c>
      <c r="E677" s="12" t="s">
        <v>44</v>
      </c>
      <c r="F677" s="12" t="s">
        <v>2292</v>
      </c>
      <c r="G677" s="12" t="s">
        <v>55</v>
      </c>
      <c r="H677" s="12" t="str">
        <f aca="false">INDEX(Customers!$I$2:$I$901,MATCH(B677,Customers!$A$2:$A$901,0))</f>
        <v>Regular</v>
      </c>
      <c r="I677" s="12" t="str">
        <f aca="false">INDEX(Customers!$G$2:$G$901,MATCH(B677,Customers!$A$2:$A$901,0))</f>
        <v>North</v>
      </c>
      <c r="J677" s="12" t="str">
        <f aca="false">INDEX(Stores!$D$2:$D$18,MATCH(C677,Stores!$A$2:$A$18,0))</f>
        <v>Online</v>
      </c>
      <c r="K677" s="16" t="n">
        <f aca="false">SUMIF(OrderItems!$B$2:$B$6683,A677,OrderItems!$J$2:$J$6683)</f>
        <v>4495.1</v>
      </c>
      <c r="L677" s="16" t="n">
        <f aca="false">SUMIF(OrderItems!$B$2:$B$6683,A677,OrderItems!$K$2:$K$6683)</f>
        <v>3136.25</v>
      </c>
      <c r="M677" s="16" t="n">
        <f aca="false">K677-L677</f>
        <v>1358.85</v>
      </c>
      <c r="N677" s="12" t="n">
        <f aca="false">COUNTIF(OrderItems!$B$2:$B$6683,A677)</f>
        <v>2</v>
      </c>
    </row>
    <row r="678" customFormat="false" ht="15" hidden="false" customHeight="false" outlineLevel="0" collapsed="false">
      <c r="A678" s="12" t="n">
        <v>677</v>
      </c>
      <c r="B678" s="12" t="n">
        <v>183</v>
      </c>
      <c r="C678" s="12" t="n">
        <v>17</v>
      </c>
      <c r="D678" s="18" t="n">
        <v>45992</v>
      </c>
      <c r="E678" s="12" t="s">
        <v>44</v>
      </c>
      <c r="F678" s="12" t="s">
        <v>2293</v>
      </c>
      <c r="G678" s="12" t="s">
        <v>55</v>
      </c>
      <c r="H678" s="12" t="str">
        <f aca="false">INDEX(Customers!$I$2:$I$901,MATCH(B678,Customers!$A$2:$A$901,0))</f>
        <v>Regular</v>
      </c>
      <c r="I678" s="12" t="str">
        <f aca="false">INDEX(Customers!$G$2:$G$901,MATCH(B678,Customers!$A$2:$A$901,0))</f>
        <v>North</v>
      </c>
      <c r="J678" s="12" t="str">
        <f aca="false">INDEX(Stores!$D$2:$D$18,MATCH(C678,Stores!$A$2:$A$18,0))</f>
        <v>Online</v>
      </c>
      <c r="K678" s="16" t="n">
        <f aca="false">SUMIF(OrderItems!$B$2:$B$6683,A678,OrderItems!$J$2:$J$6683)</f>
        <v>4148</v>
      </c>
      <c r="L678" s="16" t="n">
        <f aca="false">SUMIF(OrderItems!$B$2:$B$6683,A678,OrderItems!$K$2:$K$6683)</f>
        <v>2958.09</v>
      </c>
      <c r="M678" s="16" t="n">
        <f aca="false">K678-L678</f>
        <v>1189.91</v>
      </c>
      <c r="N678" s="12" t="n">
        <f aca="false">COUNTIF(OrderItems!$B$2:$B$6683,A678)</f>
        <v>2</v>
      </c>
    </row>
    <row r="679" customFormat="false" ht="15" hidden="false" customHeight="false" outlineLevel="0" collapsed="false">
      <c r="A679" s="12" t="n">
        <v>678</v>
      </c>
      <c r="B679" s="12" t="n">
        <v>183</v>
      </c>
      <c r="C679" s="12" t="n">
        <v>17</v>
      </c>
      <c r="D679" s="18" t="n">
        <v>46000</v>
      </c>
      <c r="E679" s="12" t="s">
        <v>44</v>
      </c>
      <c r="F679" s="12" t="s">
        <v>2296</v>
      </c>
      <c r="G679" s="12" t="s">
        <v>55</v>
      </c>
      <c r="H679" s="12" t="str">
        <f aca="false">INDEX(Customers!$I$2:$I$901,MATCH(B679,Customers!$A$2:$A$901,0))</f>
        <v>Regular</v>
      </c>
      <c r="I679" s="12" t="str">
        <f aca="false">INDEX(Customers!$G$2:$G$901,MATCH(B679,Customers!$A$2:$A$901,0))</f>
        <v>North</v>
      </c>
      <c r="J679" s="12" t="str">
        <f aca="false">INDEX(Stores!$D$2:$D$18,MATCH(C679,Stores!$A$2:$A$18,0))</f>
        <v>Online</v>
      </c>
      <c r="K679" s="16" t="n">
        <f aca="false">SUMIF(OrderItems!$B$2:$B$6683,A679,OrderItems!$J$2:$J$6683)</f>
        <v>329</v>
      </c>
      <c r="L679" s="16" t="n">
        <f aca="false">SUMIF(OrderItems!$B$2:$B$6683,A679,OrderItems!$K$2:$K$6683)</f>
        <v>214.56</v>
      </c>
      <c r="M679" s="16" t="n">
        <f aca="false">K679-L679</f>
        <v>114.44</v>
      </c>
      <c r="N679" s="12" t="n">
        <f aca="false">COUNTIF(OrderItems!$B$2:$B$6683,A679)</f>
        <v>1</v>
      </c>
    </row>
    <row r="680" customFormat="false" ht="15" hidden="false" customHeight="false" outlineLevel="0" collapsed="false">
      <c r="A680" s="12" t="n">
        <v>679</v>
      </c>
      <c r="B680" s="12" t="n">
        <v>184</v>
      </c>
      <c r="C680" s="12" t="n">
        <v>17</v>
      </c>
      <c r="D680" s="18" t="n">
        <v>45847</v>
      </c>
      <c r="E680" s="12" t="s">
        <v>44</v>
      </c>
      <c r="F680" s="12" t="s">
        <v>2296</v>
      </c>
      <c r="G680" s="12" t="s">
        <v>55</v>
      </c>
      <c r="H680" s="12" t="str">
        <f aca="false">INDEX(Customers!$I$2:$I$901,MATCH(B680,Customers!$A$2:$A$901,0))</f>
        <v>Regular</v>
      </c>
      <c r="I680" s="12" t="str">
        <f aca="false">INDEX(Customers!$G$2:$G$901,MATCH(B680,Customers!$A$2:$A$901,0))</f>
        <v>North</v>
      </c>
      <c r="J680" s="12" t="str">
        <f aca="false">INDEX(Stores!$D$2:$D$18,MATCH(C680,Stores!$A$2:$A$18,0))</f>
        <v>Online</v>
      </c>
      <c r="K680" s="16" t="n">
        <f aca="false">SUMIF(OrderItems!$B$2:$B$6683,A680,OrderItems!$J$2:$J$6683)</f>
        <v>4369</v>
      </c>
      <c r="L680" s="16" t="n">
        <f aca="false">SUMIF(OrderItems!$B$2:$B$6683,A680,OrderItems!$K$2:$K$6683)</f>
        <v>2787.56</v>
      </c>
      <c r="M680" s="16" t="n">
        <f aca="false">K680-L680</f>
        <v>1581.44</v>
      </c>
      <c r="N680" s="12" t="n">
        <f aca="false">COUNTIF(OrderItems!$B$2:$B$6683,A680)</f>
        <v>1</v>
      </c>
    </row>
    <row r="681" customFormat="false" ht="15" hidden="false" customHeight="false" outlineLevel="0" collapsed="false">
      <c r="A681" s="12" t="n">
        <v>680</v>
      </c>
      <c r="B681" s="12" t="n">
        <v>184</v>
      </c>
      <c r="C681" s="12" t="n">
        <v>17</v>
      </c>
      <c r="D681" s="18" t="n">
        <v>45946</v>
      </c>
      <c r="E681" s="12" t="s">
        <v>44</v>
      </c>
      <c r="F681" s="12" t="s">
        <v>2292</v>
      </c>
      <c r="G681" s="12" t="s">
        <v>55</v>
      </c>
      <c r="H681" s="12" t="str">
        <f aca="false">INDEX(Customers!$I$2:$I$901,MATCH(B681,Customers!$A$2:$A$901,0))</f>
        <v>Regular</v>
      </c>
      <c r="I681" s="12" t="str">
        <f aca="false">INDEX(Customers!$G$2:$G$901,MATCH(B681,Customers!$A$2:$A$901,0))</f>
        <v>North</v>
      </c>
      <c r="J681" s="12" t="str">
        <f aca="false">INDEX(Stores!$D$2:$D$18,MATCH(C681,Stores!$A$2:$A$18,0))</f>
        <v>Online</v>
      </c>
      <c r="K681" s="16" t="n">
        <f aca="false">SUMIF(OrderItems!$B$2:$B$6683,A681,OrderItems!$J$2:$J$6683)</f>
        <v>9728.55</v>
      </c>
      <c r="L681" s="16" t="n">
        <f aca="false">SUMIF(OrderItems!$B$2:$B$6683,A681,OrderItems!$K$2:$K$6683)</f>
        <v>6243.83</v>
      </c>
      <c r="M681" s="16" t="n">
        <f aca="false">K681-L681</f>
        <v>3484.72</v>
      </c>
      <c r="N681" s="12" t="n">
        <f aca="false">COUNTIF(OrderItems!$B$2:$B$6683,A681)</f>
        <v>4</v>
      </c>
    </row>
    <row r="682" customFormat="false" ht="15" hidden="false" customHeight="false" outlineLevel="0" collapsed="false">
      <c r="A682" s="12" t="n">
        <v>681</v>
      </c>
      <c r="B682" s="12" t="n">
        <v>184</v>
      </c>
      <c r="C682" s="12" t="n">
        <v>16</v>
      </c>
      <c r="D682" s="18" t="n">
        <v>45951</v>
      </c>
      <c r="E682" s="12" t="s">
        <v>49</v>
      </c>
      <c r="F682" s="12" t="s">
        <v>2292</v>
      </c>
      <c r="G682" s="12" t="s">
        <v>55</v>
      </c>
      <c r="H682" s="12" t="str">
        <f aca="false">INDEX(Customers!$I$2:$I$901,MATCH(B682,Customers!$A$2:$A$901,0))</f>
        <v>Regular</v>
      </c>
      <c r="I682" s="12" t="str">
        <f aca="false">INDEX(Customers!$G$2:$G$901,MATCH(B682,Customers!$A$2:$A$901,0))</f>
        <v>North</v>
      </c>
      <c r="J682" s="12" t="str">
        <f aca="false">INDEX(Stores!$D$2:$D$18,MATCH(C682,Stores!$A$2:$A$18,0))</f>
        <v>East</v>
      </c>
      <c r="K682" s="16" t="n">
        <f aca="false">SUMIF(OrderItems!$B$2:$B$6683,A682,OrderItems!$J$2:$J$6683)</f>
        <v>5697.25</v>
      </c>
      <c r="L682" s="16" t="n">
        <f aca="false">SUMIF(OrderItems!$B$2:$B$6683,A682,OrderItems!$K$2:$K$6683)</f>
        <v>3781.39</v>
      </c>
      <c r="M682" s="16" t="n">
        <f aca="false">K682-L682</f>
        <v>1915.86</v>
      </c>
      <c r="N682" s="12" t="n">
        <f aca="false">COUNTIF(OrderItems!$B$2:$B$6683,A682)</f>
        <v>2</v>
      </c>
    </row>
    <row r="683" customFormat="false" ht="15" hidden="false" customHeight="false" outlineLevel="0" collapsed="false">
      <c r="A683" s="12" t="n">
        <v>682</v>
      </c>
      <c r="B683" s="12" t="n">
        <v>184</v>
      </c>
      <c r="C683" s="12" t="n">
        <v>17</v>
      </c>
      <c r="D683" s="18" t="n">
        <v>45985</v>
      </c>
      <c r="E683" s="12" t="s">
        <v>44</v>
      </c>
      <c r="F683" s="12" t="s">
        <v>2292</v>
      </c>
      <c r="G683" s="12" t="s">
        <v>56</v>
      </c>
      <c r="H683" s="12" t="str">
        <f aca="false">INDEX(Customers!$I$2:$I$901,MATCH(B683,Customers!$A$2:$A$901,0))</f>
        <v>Regular</v>
      </c>
      <c r="I683" s="12" t="str">
        <f aca="false">INDEX(Customers!$G$2:$G$901,MATCH(B683,Customers!$A$2:$A$901,0))</f>
        <v>North</v>
      </c>
      <c r="J683" s="12" t="str">
        <f aca="false">INDEX(Stores!$D$2:$D$18,MATCH(C683,Stores!$A$2:$A$18,0))</f>
        <v>Online</v>
      </c>
      <c r="K683" s="16" t="n">
        <f aca="false">SUMIF(OrderItems!$B$2:$B$6683,A683,OrderItems!$J$2:$J$6683)</f>
        <v>3919</v>
      </c>
      <c r="L683" s="16" t="n">
        <f aca="false">SUMIF(OrderItems!$B$2:$B$6683,A683,OrderItems!$K$2:$K$6683)</f>
        <v>2878.02</v>
      </c>
      <c r="M683" s="16" t="n">
        <f aca="false">K683-L683</f>
        <v>1040.98</v>
      </c>
      <c r="N683" s="12" t="n">
        <f aca="false">COUNTIF(OrderItems!$B$2:$B$6683,A683)</f>
        <v>1</v>
      </c>
    </row>
    <row r="684" customFormat="false" ht="15" hidden="false" customHeight="false" outlineLevel="0" collapsed="false">
      <c r="A684" s="12" t="n">
        <v>683</v>
      </c>
      <c r="B684" s="12" t="n">
        <v>184</v>
      </c>
      <c r="C684" s="12" t="n">
        <v>2</v>
      </c>
      <c r="D684" s="18" t="n">
        <v>45993</v>
      </c>
      <c r="E684" s="12" t="s">
        <v>49</v>
      </c>
      <c r="F684" s="12" t="s">
        <v>2293</v>
      </c>
      <c r="G684" s="12" t="s">
        <v>55</v>
      </c>
      <c r="H684" s="12" t="str">
        <f aca="false">INDEX(Customers!$I$2:$I$901,MATCH(B684,Customers!$A$2:$A$901,0))</f>
        <v>Regular</v>
      </c>
      <c r="I684" s="12" t="str">
        <f aca="false">INDEX(Customers!$G$2:$G$901,MATCH(B684,Customers!$A$2:$A$901,0))</f>
        <v>North</v>
      </c>
      <c r="J684" s="12" t="str">
        <f aca="false">INDEX(Stores!$D$2:$D$18,MATCH(C684,Stores!$A$2:$A$18,0))</f>
        <v>North</v>
      </c>
      <c r="K684" s="16" t="n">
        <f aca="false">SUMIF(OrderItems!$B$2:$B$6683,A684,OrderItems!$J$2:$J$6683)</f>
        <v>4256</v>
      </c>
      <c r="L684" s="16" t="n">
        <f aca="false">SUMIF(OrderItems!$B$2:$B$6683,A684,OrderItems!$K$2:$K$6683)</f>
        <v>2920.42</v>
      </c>
      <c r="M684" s="16" t="n">
        <f aca="false">K684-L684</f>
        <v>1335.58</v>
      </c>
      <c r="N684" s="12" t="n">
        <f aca="false">COUNTIF(OrderItems!$B$2:$B$6683,A684)</f>
        <v>2</v>
      </c>
    </row>
    <row r="685" customFormat="false" ht="15" hidden="false" customHeight="false" outlineLevel="0" collapsed="false">
      <c r="A685" s="12" t="n">
        <v>684</v>
      </c>
      <c r="B685" s="12" t="n">
        <v>184</v>
      </c>
      <c r="C685" s="12" t="n">
        <v>5</v>
      </c>
      <c r="D685" s="18" t="n">
        <v>45999</v>
      </c>
      <c r="E685" s="12" t="s">
        <v>49</v>
      </c>
      <c r="F685" s="12" t="s">
        <v>2292</v>
      </c>
      <c r="G685" s="12" t="s">
        <v>55</v>
      </c>
      <c r="H685" s="12" t="str">
        <f aca="false">INDEX(Customers!$I$2:$I$901,MATCH(B685,Customers!$A$2:$A$901,0))</f>
        <v>Regular</v>
      </c>
      <c r="I685" s="12" t="str">
        <f aca="false">INDEX(Customers!$G$2:$G$901,MATCH(B685,Customers!$A$2:$A$901,0))</f>
        <v>North</v>
      </c>
      <c r="J685" s="12" t="str">
        <f aca="false">INDEX(Stores!$D$2:$D$18,MATCH(C685,Stores!$A$2:$A$18,0))</f>
        <v>South</v>
      </c>
      <c r="K685" s="16" t="n">
        <f aca="false">SUMIF(OrderItems!$B$2:$B$6683,A685,OrderItems!$J$2:$J$6683)</f>
        <v>8607</v>
      </c>
      <c r="L685" s="16" t="n">
        <f aca="false">SUMIF(OrderItems!$B$2:$B$6683,A685,OrderItems!$K$2:$K$6683)</f>
        <v>5943.12</v>
      </c>
      <c r="M685" s="16" t="n">
        <f aca="false">K685-L685</f>
        <v>2663.88</v>
      </c>
      <c r="N685" s="12" t="n">
        <f aca="false">COUNTIF(OrderItems!$B$2:$B$6683,A685)</f>
        <v>1</v>
      </c>
    </row>
    <row r="686" customFormat="false" ht="15" hidden="false" customHeight="false" outlineLevel="0" collapsed="false">
      <c r="A686" s="12" t="n">
        <v>685</v>
      </c>
      <c r="B686" s="12" t="n">
        <v>184</v>
      </c>
      <c r="C686" s="12" t="n">
        <v>17</v>
      </c>
      <c r="D686" s="18" t="n">
        <v>46007</v>
      </c>
      <c r="E686" s="12" t="s">
        <v>44</v>
      </c>
      <c r="F686" s="12" t="s">
        <v>2294</v>
      </c>
      <c r="G686" s="12" t="s">
        <v>55</v>
      </c>
      <c r="H686" s="12" t="str">
        <f aca="false">INDEX(Customers!$I$2:$I$901,MATCH(B686,Customers!$A$2:$A$901,0))</f>
        <v>Regular</v>
      </c>
      <c r="I686" s="12" t="str">
        <f aca="false">INDEX(Customers!$G$2:$G$901,MATCH(B686,Customers!$A$2:$A$901,0))</f>
        <v>North</v>
      </c>
      <c r="J686" s="12" t="str">
        <f aca="false">INDEX(Stores!$D$2:$D$18,MATCH(C686,Stores!$A$2:$A$18,0))</f>
        <v>Online</v>
      </c>
      <c r="K686" s="16" t="n">
        <f aca="false">SUMIF(OrderItems!$B$2:$B$6683,A686,OrderItems!$J$2:$J$6683)</f>
        <v>2104.65</v>
      </c>
      <c r="L686" s="16" t="n">
        <f aca="false">SUMIF(OrderItems!$B$2:$B$6683,A686,OrderItems!$K$2:$K$6683)</f>
        <v>1425.64</v>
      </c>
      <c r="M686" s="16" t="n">
        <f aca="false">K686-L686</f>
        <v>679.01</v>
      </c>
      <c r="N686" s="12" t="n">
        <f aca="false">COUNTIF(OrderItems!$B$2:$B$6683,A686)</f>
        <v>2</v>
      </c>
    </row>
    <row r="687" customFormat="false" ht="15" hidden="false" customHeight="false" outlineLevel="0" collapsed="false">
      <c r="A687" s="12" t="n">
        <v>686</v>
      </c>
      <c r="B687" s="12" t="n">
        <v>185</v>
      </c>
      <c r="C687" s="12" t="n">
        <v>3</v>
      </c>
      <c r="D687" s="18" t="n">
        <v>45957</v>
      </c>
      <c r="E687" s="12" t="s">
        <v>49</v>
      </c>
      <c r="F687" s="12" t="s">
        <v>2292</v>
      </c>
      <c r="G687" s="12" t="s">
        <v>55</v>
      </c>
      <c r="H687" s="12" t="str">
        <f aca="false">INDEX(Customers!$I$2:$I$901,MATCH(B687,Customers!$A$2:$A$901,0))</f>
        <v>Regular</v>
      </c>
      <c r="I687" s="12" t="str">
        <f aca="false">INDEX(Customers!$G$2:$G$901,MATCH(B687,Customers!$A$2:$A$901,0))</f>
        <v>North</v>
      </c>
      <c r="J687" s="12" t="str">
        <f aca="false">INDEX(Stores!$D$2:$D$18,MATCH(C687,Stores!$A$2:$A$18,0))</f>
        <v>North</v>
      </c>
      <c r="K687" s="16" t="n">
        <f aca="false">SUMIF(OrderItems!$B$2:$B$6683,A687,OrderItems!$J$2:$J$6683)</f>
        <v>3649</v>
      </c>
      <c r="L687" s="16" t="n">
        <f aca="false">SUMIF(OrderItems!$B$2:$B$6683,A687,OrderItems!$K$2:$K$6683)</f>
        <v>2141.86</v>
      </c>
      <c r="M687" s="16" t="n">
        <f aca="false">K687-L687</f>
        <v>1507.14</v>
      </c>
      <c r="N687" s="12" t="n">
        <f aca="false">COUNTIF(OrderItems!$B$2:$B$6683,A687)</f>
        <v>1</v>
      </c>
    </row>
    <row r="688" customFormat="false" ht="15" hidden="false" customHeight="false" outlineLevel="0" collapsed="false">
      <c r="A688" s="12" t="n">
        <v>687</v>
      </c>
      <c r="B688" s="12" t="n">
        <v>185</v>
      </c>
      <c r="C688" s="12" t="n">
        <v>17</v>
      </c>
      <c r="D688" s="18" t="n">
        <v>45972</v>
      </c>
      <c r="E688" s="12" t="s">
        <v>44</v>
      </c>
      <c r="F688" s="12" t="s">
        <v>2293</v>
      </c>
      <c r="G688" s="12" t="s">
        <v>55</v>
      </c>
      <c r="H688" s="12" t="str">
        <f aca="false">INDEX(Customers!$I$2:$I$901,MATCH(B688,Customers!$A$2:$A$901,0))</f>
        <v>Regular</v>
      </c>
      <c r="I688" s="12" t="str">
        <f aca="false">INDEX(Customers!$G$2:$G$901,MATCH(B688,Customers!$A$2:$A$901,0))</f>
        <v>North</v>
      </c>
      <c r="J688" s="12" t="str">
        <f aca="false">INDEX(Stores!$D$2:$D$18,MATCH(C688,Stores!$A$2:$A$18,0))</f>
        <v>Online</v>
      </c>
      <c r="K688" s="16" t="n">
        <f aca="false">SUMIF(OrderItems!$B$2:$B$6683,A688,OrderItems!$J$2:$J$6683)</f>
        <v>3689</v>
      </c>
      <c r="L688" s="16" t="n">
        <f aca="false">SUMIF(OrderItems!$B$2:$B$6683,A688,OrderItems!$K$2:$K$6683)</f>
        <v>2302.05</v>
      </c>
      <c r="M688" s="16" t="n">
        <f aca="false">K688-L688</f>
        <v>1386.95</v>
      </c>
      <c r="N688" s="12" t="n">
        <f aca="false">COUNTIF(OrderItems!$B$2:$B$6683,A688)</f>
        <v>1</v>
      </c>
    </row>
    <row r="689" customFormat="false" ht="15" hidden="false" customHeight="false" outlineLevel="0" collapsed="false">
      <c r="A689" s="12" t="n">
        <v>688</v>
      </c>
      <c r="B689" s="12" t="n">
        <v>185</v>
      </c>
      <c r="C689" s="12" t="n">
        <v>17</v>
      </c>
      <c r="D689" s="18" t="n">
        <v>46005</v>
      </c>
      <c r="E689" s="12" t="s">
        <v>44</v>
      </c>
      <c r="F689" s="12" t="s">
        <v>2294</v>
      </c>
      <c r="G689" s="12" t="s">
        <v>57</v>
      </c>
      <c r="H689" s="12" t="str">
        <f aca="false">INDEX(Customers!$I$2:$I$901,MATCH(B689,Customers!$A$2:$A$901,0))</f>
        <v>Regular</v>
      </c>
      <c r="I689" s="12" t="str">
        <f aca="false">INDEX(Customers!$G$2:$G$901,MATCH(B689,Customers!$A$2:$A$901,0))</f>
        <v>North</v>
      </c>
      <c r="J689" s="12" t="str">
        <f aca="false">INDEX(Stores!$D$2:$D$18,MATCH(C689,Stores!$A$2:$A$18,0))</f>
        <v>Online</v>
      </c>
      <c r="K689" s="16" t="n">
        <f aca="false">SUMIF(OrderItems!$B$2:$B$6683,A689,OrderItems!$J$2:$J$6683)</f>
        <v>4950.1</v>
      </c>
      <c r="L689" s="16" t="n">
        <f aca="false">SUMIF(OrderItems!$B$2:$B$6683,A689,OrderItems!$K$2:$K$6683)</f>
        <v>3164.9</v>
      </c>
      <c r="M689" s="16" t="n">
        <f aca="false">K689-L689</f>
        <v>1785.2</v>
      </c>
      <c r="N689" s="12" t="n">
        <f aca="false">COUNTIF(OrderItems!$B$2:$B$6683,A689)</f>
        <v>3</v>
      </c>
    </row>
    <row r="690" customFormat="false" ht="15" hidden="false" customHeight="false" outlineLevel="0" collapsed="false">
      <c r="A690" s="12" t="n">
        <v>689</v>
      </c>
      <c r="B690" s="12" t="n">
        <v>186</v>
      </c>
      <c r="C690" s="12" t="n">
        <v>7</v>
      </c>
      <c r="D690" s="18" t="n">
        <v>45591</v>
      </c>
      <c r="E690" s="12" t="s">
        <v>49</v>
      </c>
      <c r="F690" s="12" t="s">
        <v>2292</v>
      </c>
      <c r="G690" s="12" t="s">
        <v>55</v>
      </c>
      <c r="H690" s="12" t="str">
        <f aca="false">INDEX(Customers!$I$2:$I$901,MATCH(B690,Customers!$A$2:$A$901,0))</f>
        <v>Regular</v>
      </c>
      <c r="I690" s="12" t="str">
        <f aca="false">INDEX(Customers!$G$2:$G$901,MATCH(B690,Customers!$A$2:$A$901,0))</f>
        <v>East</v>
      </c>
      <c r="J690" s="12" t="str">
        <f aca="false">INDEX(Stores!$D$2:$D$18,MATCH(C690,Stores!$A$2:$A$18,0))</f>
        <v>South</v>
      </c>
      <c r="K690" s="16" t="n">
        <f aca="false">SUMIF(OrderItems!$B$2:$B$6683,A690,OrderItems!$J$2:$J$6683)</f>
        <v>309</v>
      </c>
      <c r="L690" s="16" t="n">
        <f aca="false">SUMIF(OrderItems!$B$2:$B$6683,A690,OrderItems!$K$2:$K$6683)</f>
        <v>225.4</v>
      </c>
      <c r="M690" s="16" t="n">
        <f aca="false">K690-L690</f>
        <v>83.6</v>
      </c>
      <c r="N690" s="12" t="n">
        <f aca="false">COUNTIF(OrderItems!$B$2:$B$6683,A690)</f>
        <v>1</v>
      </c>
    </row>
    <row r="691" customFormat="false" ht="15" hidden="false" customHeight="false" outlineLevel="0" collapsed="false">
      <c r="A691" s="12" t="n">
        <v>690</v>
      </c>
      <c r="B691" s="12" t="n">
        <v>186</v>
      </c>
      <c r="C691" s="12" t="n">
        <v>11</v>
      </c>
      <c r="D691" s="18" t="n">
        <v>45847</v>
      </c>
      <c r="E691" s="12" t="s">
        <v>49</v>
      </c>
      <c r="F691" s="12" t="s">
        <v>2294</v>
      </c>
      <c r="G691" s="12" t="s">
        <v>55</v>
      </c>
      <c r="H691" s="12" t="str">
        <f aca="false">INDEX(Customers!$I$2:$I$901,MATCH(B691,Customers!$A$2:$A$901,0))</f>
        <v>Regular</v>
      </c>
      <c r="I691" s="12" t="str">
        <f aca="false">INDEX(Customers!$G$2:$G$901,MATCH(B691,Customers!$A$2:$A$901,0))</f>
        <v>East</v>
      </c>
      <c r="J691" s="12" t="str">
        <f aca="false">INDEX(Stores!$D$2:$D$18,MATCH(C691,Stores!$A$2:$A$18,0))</f>
        <v>West</v>
      </c>
      <c r="K691" s="16" t="n">
        <f aca="false">SUMIF(OrderItems!$B$2:$B$6683,A691,OrderItems!$J$2:$J$6683)</f>
        <v>7349.1</v>
      </c>
      <c r="L691" s="16" t="n">
        <f aca="false">SUMIF(OrderItems!$B$2:$B$6683,A691,OrderItems!$K$2:$K$6683)</f>
        <v>5373.7</v>
      </c>
      <c r="M691" s="16" t="n">
        <f aca="false">K691-L691</f>
        <v>1975.4</v>
      </c>
      <c r="N691" s="12" t="n">
        <f aca="false">COUNTIF(OrderItems!$B$2:$B$6683,A691)</f>
        <v>2</v>
      </c>
    </row>
    <row r="692" customFormat="false" ht="15" hidden="false" customHeight="false" outlineLevel="0" collapsed="false">
      <c r="A692" s="12" t="n">
        <v>691</v>
      </c>
      <c r="B692" s="12" t="n">
        <v>186</v>
      </c>
      <c r="C692" s="12" t="n">
        <v>17</v>
      </c>
      <c r="D692" s="18" t="n">
        <v>45986</v>
      </c>
      <c r="E692" s="12" t="s">
        <v>44</v>
      </c>
      <c r="F692" s="12" t="s">
        <v>2294</v>
      </c>
      <c r="G692" s="12" t="s">
        <v>55</v>
      </c>
      <c r="H692" s="12" t="str">
        <f aca="false">INDEX(Customers!$I$2:$I$901,MATCH(B692,Customers!$A$2:$A$901,0))</f>
        <v>Regular</v>
      </c>
      <c r="I692" s="12" t="str">
        <f aca="false">INDEX(Customers!$G$2:$G$901,MATCH(B692,Customers!$A$2:$A$901,0))</f>
        <v>East</v>
      </c>
      <c r="J692" s="12" t="str">
        <f aca="false">INDEX(Stores!$D$2:$D$18,MATCH(C692,Stores!$A$2:$A$18,0))</f>
        <v>Online</v>
      </c>
      <c r="K692" s="16" t="n">
        <f aca="false">SUMIF(OrderItems!$B$2:$B$6683,A692,OrderItems!$J$2:$J$6683)</f>
        <v>1817.1</v>
      </c>
      <c r="L692" s="16" t="n">
        <f aca="false">SUMIF(OrderItems!$B$2:$B$6683,A692,OrderItems!$K$2:$K$6683)</f>
        <v>1326.8</v>
      </c>
      <c r="M692" s="16" t="n">
        <f aca="false">K692-L692</f>
        <v>490.3</v>
      </c>
      <c r="N692" s="12" t="n">
        <f aca="false">COUNTIF(OrderItems!$B$2:$B$6683,A692)</f>
        <v>1</v>
      </c>
    </row>
    <row r="693" customFormat="false" ht="15" hidden="false" customHeight="false" outlineLevel="0" collapsed="false">
      <c r="A693" s="12" t="n">
        <v>692</v>
      </c>
      <c r="B693" s="12" t="n">
        <v>186</v>
      </c>
      <c r="C693" s="12" t="n">
        <v>16</v>
      </c>
      <c r="D693" s="18" t="n">
        <v>46015</v>
      </c>
      <c r="E693" s="12" t="s">
        <v>49</v>
      </c>
      <c r="F693" s="12" t="s">
        <v>2292</v>
      </c>
      <c r="G693" s="12" t="s">
        <v>55</v>
      </c>
      <c r="H693" s="12" t="str">
        <f aca="false">INDEX(Customers!$I$2:$I$901,MATCH(B693,Customers!$A$2:$A$901,0))</f>
        <v>Regular</v>
      </c>
      <c r="I693" s="12" t="str">
        <f aca="false">INDEX(Customers!$G$2:$G$901,MATCH(B693,Customers!$A$2:$A$901,0))</f>
        <v>East</v>
      </c>
      <c r="J693" s="12" t="str">
        <f aca="false">INDEX(Stores!$D$2:$D$18,MATCH(C693,Stores!$A$2:$A$18,0))</f>
        <v>East</v>
      </c>
      <c r="K693" s="16" t="n">
        <f aca="false">SUMIF(OrderItems!$B$2:$B$6683,A693,OrderItems!$J$2:$J$6683)</f>
        <v>1487.2</v>
      </c>
      <c r="L693" s="16" t="n">
        <f aca="false">SUMIF(OrderItems!$B$2:$B$6683,A693,OrderItems!$K$2:$K$6683)</f>
        <v>1211.54</v>
      </c>
      <c r="M693" s="16" t="n">
        <f aca="false">K693-L693</f>
        <v>275.66</v>
      </c>
      <c r="N693" s="12" t="n">
        <f aca="false">COUNTIF(OrderItems!$B$2:$B$6683,A693)</f>
        <v>1</v>
      </c>
    </row>
    <row r="694" customFormat="false" ht="15" hidden="false" customHeight="false" outlineLevel="0" collapsed="false">
      <c r="A694" s="12" t="n">
        <v>693</v>
      </c>
      <c r="B694" s="12" t="n">
        <v>187</v>
      </c>
      <c r="C694" s="12" t="n">
        <v>11</v>
      </c>
      <c r="D694" s="18" t="n">
        <v>45869</v>
      </c>
      <c r="E694" s="12" t="s">
        <v>49</v>
      </c>
      <c r="F694" s="12" t="s">
        <v>2295</v>
      </c>
      <c r="G694" s="12" t="s">
        <v>57</v>
      </c>
      <c r="H694" s="12" t="str">
        <f aca="false">INDEX(Customers!$I$2:$I$901,MATCH(B694,Customers!$A$2:$A$901,0))</f>
        <v>Premium</v>
      </c>
      <c r="I694" s="12" t="str">
        <f aca="false">INDEX(Customers!$G$2:$G$901,MATCH(B694,Customers!$A$2:$A$901,0))</f>
        <v>West</v>
      </c>
      <c r="J694" s="12" t="str">
        <f aca="false">INDEX(Stores!$D$2:$D$18,MATCH(C694,Stores!$A$2:$A$18,0))</f>
        <v>West</v>
      </c>
      <c r="K694" s="16" t="n">
        <f aca="false">SUMIF(OrderItems!$B$2:$B$6683,A694,OrderItems!$J$2:$J$6683)</f>
        <v>1438</v>
      </c>
      <c r="L694" s="16" t="n">
        <f aca="false">SUMIF(OrderItems!$B$2:$B$6683,A694,OrderItems!$K$2:$K$6683)</f>
        <v>891.34</v>
      </c>
      <c r="M694" s="16" t="n">
        <f aca="false">K694-L694</f>
        <v>546.66</v>
      </c>
      <c r="N694" s="12" t="n">
        <f aca="false">COUNTIF(OrderItems!$B$2:$B$6683,A694)</f>
        <v>1</v>
      </c>
    </row>
    <row r="695" customFormat="false" ht="15" hidden="false" customHeight="false" outlineLevel="0" collapsed="false">
      <c r="A695" s="12" t="n">
        <v>694</v>
      </c>
      <c r="B695" s="12" t="n">
        <v>187</v>
      </c>
      <c r="C695" s="12" t="n">
        <v>17</v>
      </c>
      <c r="D695" s="18" t="n">
        <v>45890</v>
      </c>
      <c r="E695" s="12" t="s">
        <v>44</v>
      </c>
      <c r="F695" s="12" t="s">
        <v>2295</v>
      </c>
      <c r="G695" s="12" t="s">
        <v>55</v>
      </c>
      <c r="H695" s="12" t="str">
        <f aca="false">INDEX(Customers!$I$2:$I$901,MATCH(B695,Customers!$A$2:$A$901,0))</f>
        <v>Premium</v>
      </c>
      <c r="I695" s="12" t="str">
        <f aca="false">INDEX(Customers!$G$2:$G$901,MATCH(B695,Customers!$A$2:$A$901,0))</f>
        <v>West</v>
      </c>
      <c r="J695" s="12" t="str">
        <f aca="false">INDEX(Stores!$D$2:$D$18,MATCH(C695,Stores!$A$2:$A$18,0))</f>
        <v>Online</v>
      </c>
      <c r="K695" s="16" t="n">
        <f aca="false">SUMIF(OrderItems!$B$2:$B$6683,A695,OrderItems!$J$2:$J$6683)</f>
        <v>3849.2</v>
      </c>
      <c r="L695" s="16" t="n">
        <f aca="false">SUMIF(OrderItems!$B$2:$B$6683,A695,OrderItems!$K$2:$K$6683)</f>
        <v>2384.89</v>
      </c>
      <c r="M695" s="16" t="n">
        <f aca="false">K695-L695</f>
        <v>1464.31</v>
      </c>
      <c r="N695" s="12" t="n">
        <f aca="false">COUNTIF(OrderItems!$B$2:$B$6683,A695)</f>
        <v>2</v>
      </c>
    </row>
    <row r="696" customFormat="false" ht="15" hidden="false" customHeight="false" outlineLevel="0" collapsed="false">
      <c r="A696" s="12" t="n">
        <v>695</v>
      </c>
      <c r="B696" s="12" t="n">
        <v>187</v>
      </c>
      <c r="C696" s="12" t="n">
        <v>17</v>
      </c>
      <c r="D696" s="18" t="n">
        <v>45897</v>
      </c>
      <c r="E696" s="12" t="s">
        <v>44</v>
      </c>
      <c r="F696" s="12" t="s">
        <v>2293</v>
      </c>
      <c r="G696" s="12" t="s">
        <v>55</v>
      </c>
      <c r="H696" s="12" t="str">
        <f aca="false">INDEX(Customers!$I$2:$I$901,MATCH(B696,Customers!$A$2:$A$901,0))</f>
        <v>Premium</v>
      </c>
      <c r="I696" s="12" t="str">
        <f aca="false">INDEX(Customers!$G$2:$G$901,MATCH(B696,Customers!$A$2:$A$901,0))</f>
        <v>West</v>
      </c>
      <c r="J696" s="12" t="str">
        <f aca="false">INDEX(Stores!$D$2:$D$18,MATCH(C696,Stores!$A$2:$A$18,0))</f>
        <v>Online</v>
      </c>
      <c r="K696" s="16" t="n">
        <f aca="false">SUMIF(OrderItems!$B$2:$B$6683,A696,OrderItems!$J$2:$J$6683)</f>
        <v>7734.05</v>
      </c>
      <c r="L696" s="16" t="n">
        <f aca="false">SUMIF(OrderItems!$B$2:$B$6683,A696,OrderItems!$K$2:$K$6683)</f>
        <v>5504.89</v>
      </c>
      <c r="M696" s="16" t="n">
        <f aca="false">K696-L696</f>
        <v>2229.16</v>
      </c>
      <c r="N696" s="12" t="n">
        <f aca="false">COUNTIF(OrderItems!$B$2:$B$6683,A696)</f>
        <v>3</v>
      </c>
    </row>
    <row r="697" customFormat="false" ht="15" hidden="false" customHeight="false" outlineLevel="0" collapsed="false">
      <c r="A697" s="12" t="n">
        <v>696</v>
      </c>
      <c r="B697" s="12" t="n">
        <v>187</v>
      </c>
      <c r="C697" s="12" t="n">
        <v>15</v>
      </c>
      <c r="D697" s="18" t="n">
        <v>45907</v>
      </c>
      <c r="E697" s="12" t="s">
        <v>49</v>
      </c>
      <c r="F697" s="12" t="s">
        <v>2293</v>
      </c>
      <c r="G697" s="12" t="s">
        <v>55</v>
      </c>
      <c r="H697" s="12" t="str">
        <f aca="false">INDEX(Customers!$I$2:$I$901,MATCH(B697,Customers!$A$2:$A$901,0))</f>
        <v>Premium</v>
      </c>
      <c r="I697" s="12" t="str">
        <f aca="false">INDEX(Customers!$G$2:$G$901,MATCH(B697,Customers!$A$2:$A$901,0))</f>
        <v>West</v>
      </c>
      <c r="J697" s="12" t="str">
        <f aca="false">INDEX(Stores!$D$2:$D$18,MATCH(C697,Stores!$A$2:$A$18,0))</f>
        <v>East</v>
      </c>
      <c r="K697" s="16" t="n">
        <f aca="false">SUMIF(OrderItems!$B$2:$B$6683,A697,OrderItems!$J$2:$J$6683)</f>
        <v>1907.1</v>
      </c>
      <c r="L697" s="16" t="n">
        <f aca="false">SUMIF(OrderItems!$B$2:$B$6683,A697,OrderItems!$K$2:$K$6683)</f>
        <v>1488.22</v>
      </c>
      <c r="M697" s="16" t="n">
        <f aca="false">K697-L697</f>
        <v>418.88</v>
      </c>
      <c r="N697" s="12" t="n">
        <f aca="false">COUNTIF(OrderItems!$B$2:$B$6683,A697)</f>
        <v>1</v>
      </c>
    </row>
    <row r="698" customFormat="false" ht="15" hidden="false" customHeight="false" outlineLevel="0" collapsed="false">
      <c r="A698" s="12" t="n">
        <v>697</v>
      </c>
      <c r="B698" s="12" t="n">
        <v>187</v>
      </c>
      <c r="C698" s="12" t="n">
        <v>11</v>
      </c>
      <c r="D698" s="18" t="n">
        <v>45993</v>
      </c>
      <c r="E698" s="12" t="s">
        <v>49</v>
      </c>
      <c r="F698" s="12" t="s">
        <v>2295</v>
      </c>
      <c r="G698" s="12" t="s">
        <v>55</v>
      </c>
      <c r="H698" s="12" t="str">
        <f aca="false">INDEX(Customers!$I$2:$I$901,MATCH(B698,Customers!$A$2:$A$901,0))</f>
        <v>Premium</v>
      </c>
      <c r="I698" s="12" t="str">
        <f aca="false">INDEX(Customers!$G$2:$G$901,MATCH(B698,Customers!$A$2:$A$901,0))</f>
        <v>West</v>
      </c>
      <c r="J698" s="12" t="str">
        <f aca="false">INDEX(Stores!$D$2:$D$18,MATCH(C698,Stores!$A$2:$A$18,0))</f>
        <v>West</v>
      </c>
      <c r="K698" s="16" t="n">
        <f aca="false">SUMIF(OrderItems!$B$2:$B$6683,A698,OrderItems!$J$2:$J$6683)</f>
        <v>1916.65</v>
      </c>
      <c r="L698" s="16" t="n">
        <f aca="false">SUMIF(OrderItems!$B$2:$B$6683,A698,OrderItems!$K$2:$K$6683)</f>
        <v>1373.1</v>
      </c>
      <c r="M698" s="16" t="n">
        <f aca="false">K698-L698</f>
        <v>543.55</v>
      </c>
      <c r="N698" s="12" t="n">
        <f aca="false">COUNTIF(OrderItems!$B$2:$B$6683,A698)</f>
        <v>2</v>
      </c>
    </row>
    <row r="699" customFormat="false" ht="15" hidden="false" customHeight="false" outlineLevel="0" collapsed="false">
      <c r="A699" s="12" t="n">
        <v>698</v>
      </c>
      <c r="B699" s="12" t="n">
        <v>187</v>
      </c>
      <c r="C699" s="12" t="n">
        <v>17</v>
      </c>
      <c r="D699" s="18" t="n">
        <v>46007</v>
      </c>
      <c r="E699" s="12" t="s">
        <v>44</v>
      </c>
      <c r="F699" s="12" t="s">
        <v>2293</v>
      </c>
      <c r="G699" s="12" t="s">
        <v>55</v>
      </c>
      <c r="H699" s="12" t="str">
        <f aca="false">INDEX(Customers!$I$2:$I$901,MATCH(B699,Customers!$A$2:$A$901,0))</f>
        <v>Premium</v>
      </c>
      <c r="I699" s="12" t="str">
        <f aca="false">INDEX(Customers!$G$2:$G$901,MATCH(B699,Customers!$A$2:$A$901,0))</f>
        <v>West</v>
      </c>
      <c r="J699" s="12" t="str">
        <f aca="false">INDEX(Stores!$D$2:$D$18,MATCH(C699,Stores!$A$2:$A$18,0))</f>
        <v>Online</v>
      </c>
      <c r="K699" s="16" t="n">
        <f aca="false">SUMIF(OrderItems!$B$2:$B$6683,A699,OrderItems!$J$2:$J$6683)</f>
        <v>2626.05</v>
      </c>
      <c r="L699" s="16" t="n">
        <f aca="false">SUMIF(OrderItems!$B$2:$B$6683,A699,OrderItems!$K$2:$K$6683)</f>
        <v>1699.07</v>
      </c>
      <c r="M699" s="16" t="n">
        <f aca="false">K699-L699</f>
        <v>926.98</v>
      </c>
      <c r="N699" s="12" t="n">
        <f aca="false">COUNTIF(OrderItems!$B$2:$B$6683,A699)</f>
        <v>2</v>
      </c>
    </row>
    <row r="700" customFormat="false" ht="15" hidden="false" customHeight="false" outlineLevel="0" collapsed="false">
      <c r="A700" s="12" t="n">
        <v>699</v>
      </c>
      <c r="B700" s="12" t="n">
        <v>188</v>
      </c>
      <c r="C700" s="12" t="n">
        <v>1</v>
      </c>
      <c r="D700" s="18" t="n">
        <v>45868</v>
      </c>
      <c r="E700" s="12" t="s">
        <v>49</v>
      </c>
      <c r="F700" s="12" t="s">
        <v>2293</v>
      </c>
      <c r="G700" s="12" t="s">
        <v>55</v>
      </c>
      <c r="H700" s="12" t="str">
        <f aca="false">INDEX(Customers!$I$2:$I$901,MATCH(B700,Customers!$A$2:$A$901,0))</f>
        <v>Regular</v>
      </c>
      <c r="I700" s="12" t="str">
        <f aca="false">INDEX(Customers!$G$2:$G$901,MATCH(B700,Customers!$A$2:$A$901,0))</f>
        <v>West</v>
      </c>
      <c r="J700" s="12" t="str">
        <f aca="false">INDEX(Stores!$D$2:$D$18,MATCH(C700,Stores!$A$2:$A$18,0))</f>
        <v>North</v>
      </c>
      <c r="K700" s="16" t="n">
        <f aca="false">SUMIF(OrderItems!$B$2:$B$6683,A700,OrderItems!$J$2:$J$6683)</f>
        <v>2429</v>
      </c>
      <c r="L700" s="16" t="n">
        <f aca="false">SUMIF(OrderItems!$B$2:$B$6683,A700,OrderItems!$K$2:$K$6683)</f>
        <v>1588.6</v>
      </c>
      <c r="M700" s="16" t="n">
        <f aca="false">K700-L700</f>
        <v>840.4</v>
      </c>
      <c r="N700" s="12" t="n">
        <f aca="false">COUNTIF(OrderItems!$B$2:$B$6683,A700)</f>
        <v>1</v>
      </c>
    </row>
    <row r="701" customFormat="false" ht="15" hidden="false" customHeight="false" outlineLevel="0" collapsed="false">
      <c r="A701" s="12" t="n">
        <v>700</v>
      </c>
      <c r="B701" s="12" t="n">
        <v>189</v>
      </c>
      <c r="C701" s="12" t="n">
        <v>17</v>
      </c>
      <c r="D701" s="18" t="n">
        <v>45535</v>
      </c>
      <c r="E701" s="12" t="s">
        <v>44</v>
      </c>
      <c r="F701" s="12" t="s">
        <v>2292</v>
      </c>
      <c r="G701" s="12" t="s">
        <v>55</v>
      </c>
      <c r="H701" s="12" t="str">
        <f aca="false">INDEX(Customers!$I$2:$I$901,MATCH(B701,Customers!$A$2:$A$901,0))</f>
        <v>New</v>
      </c>
      <c r="I701" s="12" t="str">
        <f aca="false">INDEX(Customers!$G$2:$G$901,MATCH(B701,Customers!$A$2:$A$901,0))</f>
        <v>South</v>
      </c>
      <c r="J701" s="12" t="str">
        <f aca="false">INDEX(Stores!$D$2:$D$18,MATCH(C701,Stores!$A$2:$A$18,0))</f>
        <v>Online</v>
      </c>
      <c r="K701" s="16" t="n">
        <f aca="false">SUMIF(OrderItems!$B$2:$B$6683,A701,OrderItems!$J$2:$J$6683)</f>
        <v>1762.15</v>
      </c>
      <c r="L701" s="16" t="n">
        <f aca="false">SUMIF(OrderItems!$B$2:$B$6683,A701,OrderItems!$K$2:$K$6683)</f>
        <v>1076.93</v>
      </c>
      <c r="M701" s="16" t="n">
        <f aca="false">K701-L701</f>
        <v>685.22</v>
      </c>
      <c r="N701" s="12" t="n">
        <f aca="false">COUNTIF(OrderItems!$B$2:$B$6683,A701)</f>
        <v>3</v>
      </c>
    </row>
    <row r="702" customFormat="false" ht="15" hidden="false" customHeight="false" outlineLevel="0" collapsed="false">
      <c r="A702" s="12" t="n">
        <v>701</v>
      </c>
      <c r="B702" s="12" t="n">
        <v>189</v>
      </c>
      <c r="C702" s="12" t="n">
        <v>17</v>
      </c>
      <c r="D702" s="18" t="n">
        <v>45687</v>
      </c>
      <c r="E702" s="12" t="s">
        <v>44</v>
      </c>
      <c r="F702" s="12" t="s">
        <v>2292</v>
      </c>
      <c r="G702" s="12" t="s">
        <v>57</v>
      </c>
      <c r="H702" s="12" t="str">
        <f aca="false">INDEX(Customers!$I$2:$I$901,MATCH(B702,Customers!$A$2:$A$901,0))</f>
        <v>New</v>
      </c>
      <c r="I702" s="12" t="str">
        <f aca="false">INDEX(Customers!$G$2:$G$901,MATCH(B702,Customers!$A$2:$A$901,0))</f>
        <v>South</v>
      </c>
      <c r="J702" s="12" t="str">
        <f aca="false">INDEX(Stores!$D$2:$D$18,MATCH(C702,Stores!$A$2:$A$18,0))</f>
        <v>Online</v>
      </c>
      <c r="K702" s="16" t="n">
        <f aca="false">SUMIF(OrderItems!$B$2:$B$6683,A702,OrderItems!$J$2:$J$6683)</f>
        <v>5618</v>
      </c>
      <c r="L702" s="16" t="n">
        <f aca="false">SUMIF(OrderItems!$B$2:$B$6683,A702,OrderItems!$K$2:$K$6683)</f>
        <v>3570.28</v>
      </c>
      <c r="M702" s="16" t="n">
        <f aca="false">K702-L702</f>
        <v>2047.72</v>
      </c>
      <c r="N702" s="12" t="n">
        <f aca="false">COUNTIF(OrderItems!$B$2:$B$6683,A702)</f>
        <v>1</v>
      </c>
    </row>
    <row r="703" customFormat="false" ht="15" hidden="false" customHeight="false" outlineLevel="0" collapsed="false">
      <c r="A703" s="12" t="n">
        <v>702</v>
      </c>
      <c r="B703" s="12" t="n">
        <v>190</v>
      </c>
      <c r="C703" s="12" t="n">
        <v>17</v>
      </c>
      <c r="D703" s="18" t="n">
        <v>45471</v>
      </c>
      <c r="E703" s="12" t="s">
        <v>44</v>
      </c>
      <c r="F703" s="12" t="s">
        <v>2295</v>
      </c>
      <c r="G703" s="12" t="s">
        <v>56</v>
      </c>
      <c r="H703" s="12" t="str">
        <f aca="false">INDEX(Customers!$I$2:$I$901,MATCH(B703,Customers!$A$2:$A$901,0))</f>
        <v>New</v>
      </c>
      <c r="I703" s="12" t="str">
        <f aca="false">INDEX(Customers!$G$2:$G$901,MATCH(B703,Customers!$A$2:$A$901,0))</f>
        <v>North</v>
      </c>
      <c r="J703" s="12" t="str">
        <f aca="false">INDEX(Stores!$D$2:$D$18,MATCH(C703,Stores!$A$2:$A$18,0))</f>
        <v>Online</v>
      </c>
      <c r="K703" s="16" t="n">
        <f aca="false">SUMIF(OrderItems!$B$2:$B$6683,A703,OrderItems!$J$2:$J$6683)</f>
        <v>5517.1</v>
      </c>
      <c r="L703" s="16" t="n">
        <f aca="false">SUMIF(OrderItems!$B$2:$B$6683,A703,OrderItems!$K$2:$K$6683)</f>
        <v>3774.98</v>
      </c>
      <c r="M703" s="16" t="n">
        <f aca="false">K703-L703</f>
        <v>1742.12</v>
      </c>
      <c r="N703" s="12" t="n">
        <f aca="false">COUNTIF(OrderItems!$B$2:$B$6683,A703)</f>
        <v>2</v>
      </c>
    </row>
    <row r="704" customFormat="false" ht="15" hidden="false" customHeight="false" outlineLevel="0" collapsed="false">
      <c r="A704" s="12" t="n">
        <v>703</v>
      </c>
      <c r="B704" s="12" t="n">
        <v>190</v>
      </c>
      <c r="C704" s="12" t="n">
        <v>17</v>
      </c>
      <c r="D704" s="18" t="n">
        <v>45697</v>
      </c>
      <c r="E704" s="12" t="s">
        <v>44</v>
      </c>
      <c r="F704" s="12" t="s">
        <v>2296</v>
      </c>
      <c r="G704" s="12" t="s">
        <v>57</v>
      </c>
      <c r="H704" s="12" t="str">
        <f aca="false">INDEX(Customers!$I$2:$I$901,MATCH(B704,Customers!$A$2:$A$901,0))</f>
        <v>New</v>
      </c>
      <c r="I704" s="12" t="str">
        <f aca="false">INDEX(Customers!$G$2:$G$901,MATCH(B704,Customers!$A$2:$A$901,0))</f>
        <v>North</v>
      </c>
      <c r="J704" s="12" t="str">
        <f aca="false">INDEX(Stores!$D$2:$D$18,MATCH(C704,Stores!$A$2:$A$18,0))</f>
        <v>Online</v>
      </c>
      <c r="K704" s="16" t="n">
        <f aca="false">SUMIF(OrderItems!$B$2:$B$6683,A704,OrderItems!$J$2:$J$6683)</f>
        <v>4508</v>
      </c>
      <c r="L704" s="16" t="n">
        <f aca="false">SUMIF(OrderItems!$B$2:$B$6683,A704,OrderItems!$K$2:$K$6683)</f>
        <v>2868.61</v>
      </c>
      <c r="M704" s="16" t="n">
        <f aca="false">K704-L704</f>
        <v>1639.39</v>
      </c>
      <c r="N704" s="12" t="n">
        <f aca="false">COUNTIF(OrderItems!$B$2:$B$6683,A704)</f>
        <v>2</v>
      </c>
    </row>
    <row r="705" customFormat="false" ht="15" hidden="false" customHeight="false" outlineLevel="0" collapsed="false">
      <c r="A705" s="12" t="n">
        <v>704</v>
      </c>
      <c r="B705" s="12" t="n">
        <v>190</v>
      </c>
      <c r="C705" s="12" t="n">
        <v>16</v>
      </c>
      <c r="D705" s="18" t="n">
        <v>46009</v>
      </c>
      <c r="E705" s="12" t="s">
        <v>49</v>
      </c>
      <c r="F705" s="12" t="s">
        <v>2292</v>
      </c>
      <c r="G705" s="12" t="s">
        <v>55</v>
      </c>
      <c r="H705" s="12" t="str">
        <f aca="false">INDEX(Customers!$I$2:$I$901,MATCH(B705,Customers!$A$2:$A$901,0))</f>
        <v>New</v>
      </c>
      <c r="I705" s="12" t="str">
        <f aca="false">INDEX(Customers!$G$2:$G$901,MATCH(B705,Customers!$A$2:$A$901,0))</f>
        <v>North</v>
      </c>
      <c r="J705" s="12" t="str">
        <f aca="false">INDEX(Stores!$D$2:$D$18,MATCH(C705,Stores!$A$2:$A$18,0))</f>
        <v>East</v>
      </c>
      <c r="K705" s="16" t="n">
        <f aca="false">SUMIF(OrderItems!$B$2:$B$6683,A705,OrderItems!$J$2:$J$6683)</f>
        <v>3319</v>
      </c>
      <c r="L705" s="16" t="n">
        <f aca="false">SUMIF(OrderItems!$B$2:$B$6683,A705,OrderItems!$K$2:$K$6683)</f>
        <v>2403.93</v>
      </c>
      <c r="M705" s="16" t="n">
        <f aca="false">K705-L705</f>
        <v>915.07</v>
      </c>
      <c r="N705" s="12" t="n">
        <f aca="false">COUNTIF(OrderItems!$B$2:$B$6683,A705)</f>
        <v>1</v>
      </c>
    </row>
    <row r="706" customFormat="false" ht="15" hidden="false" customHeight="false" outlineLevel="0" collapsed="false">
      <c r="A706" s="12" t="n">
        <v>705</v>
      </c>
      <c r="B706" s="12" t="n">
        <v>191</v>
      </c>
      <c r="C706" s="12" t="n">
        <v>17</v>
      </c>
      <c r="D706" s="18" t="n">
        <v>45513</v>
      </c>
      <c r="E706" s="12" t="s">
        <v>44</v>
      </c>
      <c r="F706" s="12" t="s">
        <v>2293</v>
      </c>
      <c r="G706" s="12" t="s">
        <v>56</v>
      </c>
      <c r="H706" s="12" t="str">
        <f aca="false">INDEX(Customers!$I$2:$I$901,MATCH(B706,Customers!$A$2:$A$901,0))</f>
        <v>Regular</v>
      </c>
      <c r="I706" s="12" t="str">
        <f aca="false">INDEX(Customers!$G$2:$G$901,MATCH(B706,Customers!$A$2:$A$901,0))</f>
        <v>West</v>
      </c>
      <c r="J706" s="12" t="str">
        <f aca="false">INDEX(Stores!$D$2:$D$18,MATCH(C706,Stores!$A$2:$A$18,0))</f>
        <v>Online</v>
      </c>
      <c r="K706" s="16" t="n">
        <f aca="false">SUMIF(OrderItems!$B$2:$B$6683,A706,OrderItems!$J$2:$J$6683)</f>
        <v>1124.1</v>
      </c>
      <c r="L706" s="16" t="n">
        <f aca="false">SUMIF(OrderItems!$B$2:$B$6683,A706,OrderItems!$K$2:$K$6683)</f>
        <v>828.91</v>
      </c>
      <c r="M706" s="16" t="n">
        <f aca="false">K706-L706</f>
        <v>295.19</v>
      </c>
      <c r="N706" s="12" t="n">
        <f aca="false">COUNTIF(OrderItems!$B$2:$B$6683,A706)</f>
        <v>1</v>
      </c>
    </row>
    <row r="707" customFormat="false" ht="15" hidden="false" customHeight="false" outlineLevel="0" collapsed="false">
      <c r="A707" s="12" t="n">
        <v>706</v>
      </c>
      <c r="B707" s="12" t="n">
        <v>191</v>
      </c>
      <c r="C707" s="12" t="n">
        <v>17</v>
      </c>
      <c r="D707" s="18" t="n">
        <v>45958</v>
      </c>
      <c r="E707" s="12" t="s">
        <v>44</v>
      </c>
      <c r="F707" s="12" t="s">
        <v>2294</v>
      </c>
      <c r="G707" s="12" t="s">
        <v>55</v>
      </c>
      <c r="H707" s="12" t="str">
        <f aca="false">INDEX(Customers!$I$2:$I$901,MATCH(B707,Customers!$A$2:$A$901,0))</f>
        <v>Regular</v>
      </c>
      <c r="I707" s="12" t="str">
        <f aca="false">INDEX(Customers!$G$2:$G$901,MATCH(B707,Customers!$A$2:$A$901,0))</f>
        <v>West</v>
      </c>
      <c r="J707" s="12" t="str">
        <f aca="false">INDEX(Stores!$D$2:$D$18,MATCH(C707,Stores!$A$2:$A$18,0))</f>
        <v>Online</v>
      </c>
      <c r="K707" s="16" t="n">
        <f aca="false">SUMIF(OrderItems!$B$2:$B$6683,A707,OrderItems!$J$2:$J$6683)</f>
        <v>1159</v>
      </c>
      <c r="L707" s="16" t="n">
        <f aca="false">SUMIF(OrderItems!$B$2:$B$6683,A707,OrderItems!$K$2:$K$6683)</f>
        <v>639.58</v>
      </c>
      <c r="M707" s="16" t="n">
        <f aca="false">K707-L707</f>
        <v>519.42</v>
      </c>
      <c r="N707" s="12" t="n">
        <f aca="false">COUNTIF(OrderItems!$B$2:$B$6683,A707)</f>
        <v>1</v>
      </c>
    </row>
    <row r="708" customFormat="false" ht="15" hidden="false" customHeight="false" outlineLevel="0" collapsed="false">
      <c r="A708" s="12" t="n">
        <v>707</v>
      </c>
      <c r="B708" s="12" t="n">
        <v>192</v>
      </c>
      <c r="C708" s="12" t="n">
        <v>17</v>
      </c>
      <c r="D708" s="18" t="n">
        <v>45698</v>
      </c>
      <c r="E708" s="12" t="s">
        <v>44</v>
      </c>
      <c r="F708" s="12" t="s">
        <v>2294</v>
      </c>
      <c r="G708" s="12" t="s">
        <v>57</v>
      </c>
      <c r="H708" s="12" t="str">
        <f aca="false">INDEX(Customers!$I$2:$I$901,MATCH(B708,Customers!$A$2:$A$901,0))</f>
        <v>Regular</v>
      </c>
      <c r="I708" s="12" t="str">
        <f aca="false">INDEX(Customers!$G$2:$G$901,MATCH(B708,Customers!$A$2:$A$901,0))</f>
        <v>West</v>
      </c>
      <c r="J708" s="12" t="str">
        <f aca="false">INDEX(Stores!$D$2:$D$18,MATCH(C708,Stores!$A$2:$A$18,0))</f>
        <v>Online</v>
      </c>
      <c r="K708" s="16" t="n">
        <f aca="false">SUMIF(OrderItems!$B$2:$B$6683,A708,OrderItems!$J$2:$J$6683)</f>
        <v>6010.2</v>
      </c>
      <c r="L708" s="16" t="n">
        <f aca="false">SUMIF(OrderItems!$B$2:$B$6683,A708,OrderItems!$K$2:$K$6683)</f>
        <v>4106.01</v>
      </c>
      <c r="M708" s="16" t="n">
        <f aca="false">K708-L708</f>
        <v>1904.19</v>
      </c>
      <c r="N708" s="12" t="n">
        <f aca="false">COUNTIF(OrderItems!$B$2:$B$6683,A708)</f>
        <v>2</v>
      </c>
    </row>
    <row r="709" customFormat="false" ht="15" hidden="false" customHeight="false" outlineLevel="0" collapsed="false">
      <c r="A709" s="12" t="n">
        <v>708</v>
      </c>
      <c r="B709" s="12" t="n">
        <v>192</v>
      </c>
      <c r="C709" s="12" t="n">
        <v>2</v>
      </c>
      <c r="D709" s="18" t="n">
        <v>45742</v>
      </c>
      <c r="E709" s="12" t="s">
        <v>49</v>
      </c>
      <c r="F709" s="12" t="s">
        <v>2294</v>
      </c>
      <c r="G709" s="12" t="s">
        <v>57</v>
      </c>
      <c r="H709" s="12" t="str">
        <f aca="false">INDEX(Customers!$I$2:$I$901,MATCH(B709,Customers!$A$2:$A$901,0))</f>
        <v>Regular</v>
      </c>
      <c r="I709" s="12" t="str">
        <f aca="false">INDEX(Customers!$G$2:$G$901,MATCH(B709,Customers!$A$2:$A$901,0))</f>
        <v>West</v>
      </c>
      <c r="J709" s="12" t="str">
        <f aca="false">INDEX(Stores!$D$2:$D$18,MATCH(C709,Stores!$A$2:$A$18,0))</f>
        <v>North</v>
      </c>
      <c r="K709" s="16" t="n">
        <f aca="false">SUMIF(OrderItems!$B$2:$B$6683,A709,OrderItems!$J$2:$J$6683)</f>
        <v>899</v>
      </c>
      <c r="L709" s="16" t="n">
        <f aca="false">SUMIF(OrderItems!$B$2:$B$6683,A709,OrderItems!$K$2:$K$6683)</f>
        <v>594.56</v>
      </c>
      <c r="M709" s="16" t="n">
        <f aca="false">K709-L709</f>
        <v>304.44</v>
      </c>
      <c r="N709" s="12" t="n">
        <f aca="false">COUNTIF(OrderItems!$B$2:$B$6683,A709)</f>
        <v>1</v>
      </c>
    </row>
    <row r="710" customFormat="false" ht="15" hidden="false" customHeight="false" outlineLevel="0" collapsed="false">
      <c r="A710" s="12" t="n">
        <v>709</v>
      </c>
      <c r="B710" s="12" t="n">
        <v>192</v>
      </c>
      <c r="C710" s="12" t="n">
        <v>17</v>
      </c>
      <c r="D710" s="18" t="n">
        <v>45825</v>
      </c>
      <c r="E710" s="12" t="s">
        <v>44</v>
      </c>
      <c r="F710" s="12" t="s">
        <v>2292</v>
      </c>
      <c r="G710" s="12" t="s">
        <v>57</v>
      </c>
      <c r="H710" s="12" t="str">
        <f aca="false">INDEX(Customers!$I$2:$I$901,MATCH(B710,Customers!$A$2:$A$901,0))</f>
        <v>Regular</v>
      </c>
      <c r="I710" s="12" t="str">
        <f aca="false">INDEX(Customers!$G$2:$G$901,MATCH(B710,Customers!$A$2:$A$901,0))</f>
        <v>West</v>
      </c>
      <c r="J710" s="12" t="str">
        <f aca="false">INDEX(Stores!$D$2:$D$18,MATCH(C710,Stores!$A$2:$A$18,0))</f>
        <v>Online</v>
      </c>
      <c r="K710" s="16" t="n">
        <f aca="false">SUMIF(OrderItems!$B$2:$B$6683,A710,OrderItems!$J$2:$J$6683)</f>
        <v>7279.2</v>
      </c>
      <c r="L710" s="16" t="n">
        <f aca="false">SUMIF(OrderItems!$B$2:$B$6683,A710,OrderItems!$K$2:$K$6683)</f>
        <v>4637.27</v>
      </c>
      <c r="M710" s="16" t="n">
        <f aca="false">K710-L710</f>
        <v>2641.93</v>
      </c>
      <c r="N710" s="12" t="n">
        <f aca="false">COUNTIF(OrderItems!$B$2:$B$6683,A710)</f>
        <v>3</v>
      </c>
    </row>
    <row r="711" customFormat="false" ht="15" hidden="false" customHeight="false" outlineLevel="0" collapsed="false">
      <c r="A711" s="12" t="n">
        <v>710</v>
      </c>
      <c r="B711" s="12" t="n">
        <v>192</v>
      </c>
      <c r="C711" s="12" t="n">
        <v>17</v>
      </c>
      <c r="D711" s="18" t="n">
        <v>45838</v>
      </c>
      <c r="E711" s="12" t="s">
        <v>44</v>
      </c>
      <c r="F711" s="12" t="s">
        <v>2294</v>
      </c>
      <c r="G711" s="12" t="s">
        <v>55</v>
      </c>
      <c r="H711" s="12" t="str">
        <f aca="false">INDEX(Customers!$I$2:$I$901,MATCH(B711,Customers!$A$2:$A$901,0))</f>
        <v>Regular</v>
      </c>
      <c r="I711" s="12" t="str">
        <f aca="false">INDEX(Customers!$G$2:$G$901,MATCH(B711,Customers!$A$2:$A$901,0))</f>
        <v>West</v>
      </c>
      <c r="J711" s="12" t="str">
        <f aca="false">INDEX(Stores!$D$2:$D$18,MATCH(C711,Stores!$A$2:$A$18,0))</f>
        <v>Online</v>
      </c>
      <c r="K711" s="16" t="n">
        <f aca="false">SUMIF(OrderItems!$B$2:$B$6683,A711,OrderItems!$J$2:$J$6683)</f>
        <v>1338</v>
      </c>
      <c r="L711" s="16" t="n">
        <f aca="false">SUMIF(OrderItems!$B$2:$B$6683,A711,OrderItems!$K$2:$K$6683)</f>
        <v>840.11</v>
      </c>
      <c r="M711" s="16" t="n">
        <f aca="false">K711-L711</f>
        <v>497.89</v>
      </c>
      <c r="N711" s="12" t="n">
        <f aca="false">COUNTIF(OrderItems!$B$2:$B$6683,A711)</f>
        <v>2</v>
      </c>
    </row>
    <row r="712" customFormat="false" ht="15" hidden="false" customHeight="false" outlineLevel="0" collapsed="false">
      <c r="A712" s="12" t="n">
        <v>711</v>
      </c>
      <c r="B712" s="12" t="n">
        <v>192</v>
      </c>
      <c r="C712" s="12" t="n">
        <v>17</v>
      </c>
      <c r="D712" s="18" t="n">
        <v>45865</v>
      </c>
      <c r="E712" s="12" t="s">
        <v>44</v>
      </c>
      <c r="F712" s="12" t="s">
        <v>2295</v>
      </c>
      <c r="G712" s="12" t="s">
        <v>55</v>
      </c>
      <c r="H712" s="12" t="str">
        <f aca="false">INDEX(Customers!$I$2:$I$901,MATCH(B712,Customers!$A$2:$A$901,0))</f>
        <v>Regular</v>
      </c>
      <c r="I712" s="12" t="str">
        <f aca="false">INDEX(Customers!$G$2:$G$901,MATCH(B712,Customers!$A$2:$A$901,0))</f>
        <v>West</v>
      </c>
      <c r="J712" s="12" t="str">
        <f aca="false">INDEX(Stores!$D$2:$D$18,MATCH(C712,Stores!$A$2:$A$18,0))</f>
        <v>Online</v>
      </c>
      <c r="K712" s="16" t="n">
        <f aca="false">SUMIF(OrderItems!$B$2:$B$6683,A712,OrderItems!$J$2:$J$6683)</f>
        <v>489</v>
      </c>
      <c r="L712" s="16" t="n">
        <f aca="false">SUMIF(OrderItems!$B$2:$B$6683,A712,OrderItems!$K$2:$K$6683)</f>
        <v>278.52</v>
      </c>
      <c r="M712" s="16" t="n">
        <f aca="false">K712-L712</f>
        <v>210.48</v>
      </c>
      <c r="N712" s="12" t="n">
        <f aca="false">COUNTIF(OrderItems!$B$2:$B$6683,A712)</f>
        <v>1</v>
      </c>
    </row>
    <row r="713" customFormat="false" ht="15" hidden="false" customHeight="false" outlineLevel="0" collapsed="false">
      <c r="A713" s="12" t="n">
        <v>712</v>
      </c>
      <c r="B713" s="12" t="n">
        <v>192</v>
      </c>
      <c r="C713" s="12" t="n">
        <v>17</v>
      </c>
      <c r="D713" s="18" t="n">
        <v>45937</v>
      </c>
      <c r="E713" s="12" t="s">
        <v>44</v>
      </c>
      <c r="F713" s="12" t="s">
        <v>2293</v>
      </c>
      <c r="G713" s="12" t="s">
        <v>56</v>
      </c>
      <c r="H713" s="12" t="str">
        <f aca="false">INDEX(Customers!$I$2:$I$901,MATCH(B713,Customers!$A$2:$A$901,0))</f>
        <v>Regular</v>
      </c>
      <c r="I713" s="12" t="str">
        <f aca="false">INDEX(Customers!$G$2:$G$901,MATCH(B713,Customers!$A$2:$A$901,0))</f>
        <v>West</v>
      </c>
      <c r="J713" s="12" t="str">
        <f aca="false">INDEX(Stores!$D$2:$D$18,MATCH(C713,Stores!$A$2:$A$18,0))</f>
        <v>Online</v>
      </c>
      <c r="K713" s="16" t="n">
        <f aca="false">SUMIF(OrderItems!$B$2:$B$6683,A713,OrderItems!$J$2:$J$6683)</f>
        <v>3861.05</v>
      </c>
      <c r="L713" s="16" t="n">
        <f aca="false">SUMIF(OrderItems!$B$2:$B$6683,A713,OrderItems!$K$2:$K$6683)</f>
        <v>2645.91</v>
      </c>
      <c r="M713" s="16" t="n">
        <f aca="false">K713-L713</f>
        <v>1215.14</v>
      </c>
      <c r="N713" s="12" t="n">
        <f aca="false">COUNTIF(OrderItems!$B$2:$B$6683,A713)</f>
        <v>4</v>
      </c>
    </row>
    <row r="714" customFormat="false" ht="15" hidden="false" customHeight="false" outlineLevel="0" collapsed="false">
      <c r="A714" s="12" t="n">
        <v>713</v>
      </c>
      <c r="B714" s="12" t="n">
        <v>192</v>
      </c>
      <c r="C714" s="12" t="n">
        <v>16</v>
      </c>
      <c r="D714" s="18" t="n">
        <v>45969</v>
      </c>
      <c r="E714" s="12" t="s">
        <v>49</v>
      </c>
      <c r="F714" s="12" t="s">
        <v>2294</v>
      </c>
      <c r="G714" s="12" t="s">
        <v>55</v>
      </c>
      <c r="H714" s="12" t="str">
        <f aca="false">INDEX(Customers!$I$2:$I$901,MATCH(B714,Customers!$A$2:$A$901,0))</f>
        <v>Regular</v>
      </c>
      <c r="I714" s="12" t="str">
        <f aca="false">INDEX(Customers!$G$2:$G$901,MATCH(B714,Customers!$A$2:$A$901,0))</f>
        <v>West</v>
      </c>
      <c r="J714" s="12" t="str">
        <f aca="false">INDEX(Stores!$D$2:$D$18,MATCH(C714,Stores!$A$2:$A$18,0))</f>
        <v>East</v>
      </c>
      <c r="K714" s="16" t="n">
        <f aca="false">SUMIF(OrderItems!$B$2:$B$6683,A714,OrderItems!$J$2:$J$6683)</f>
        <v>9531.75</v>
      </c>
      <c r="L714" s="16" t="n">
        <f aca="false">SUMIF(OrderItems!$B$2:$B$6683,A714,OrderItems!$K$2:$K$6683)</f>
        <v>6001.34</v>
      </c>
      <c r="M714" s="16" t="n">
        <f aca="false">K714-L714</f>
        <v>3530.41</v>
      </c>
      <c r="N714" s="12" t="n">
        <f aca="false">COUNTIF(OrderItems!$B$2:$B$6683,A714)</f>
        <v>3</v>
      </c>
    </row>
    <row r="715" customFormat="false" ht="15" hidden="false" customHeight="false" outlineLevel="0" collapsed="false">
      <c r="A715" s="12" t="n">
        <v>714</v>
      </c>
      <c r="B715" s="12" t="n">
        <v>193</v>
      </c>
      <c r="C715" s="12" t="n">
        <v>17</v>
      </c>
      <c r="D715" s="18" t="n">
        <v>45589</v>
      </c>
      <c r="E715" s="12" t="s">
        <v>44</v>
      </c>
      <c r="F715" s="12" t="s">
        <v>2294</v>
      </c>
      <c r="G715" s="12" t="s">
        <v>55</v>
      </c>
      <c r="H715" s="12" t="str">
        <f aca="false">INDEX(Customers!$I$2:$I$901,MATCH(B715,Customers!$A$2:$A$901,0))</f>
        <v>Premium</v>
      </c>
      <c r="I715" s="12" t="str">
        <f aca="false">INDEX(Customers!$G$2:$G$901,MATCH(B715,Customers!$A$2:$A$901,0))</f>
        <v>East</v>
      </c>
      <c r="J715" s="12" t="str">
        <f aca="false">INDEX(Stores!$D$2:$D$18,MATCH(C715,Stores!$A$2:$A$18,0))</f>
        <v>Online</v>
      </c>
      <c r="K715" s="16" t="n">
        <f aca="false">SUMIF(OrderItems!$B$2:$B$6683,A715,OrderItems!$J$2:$J$6683)</f>
        <v>1944.8</v>
      </c>
      <c r="L715" s="16" t="n">
        <f aca="false">SUMIF(OrderItems!$B$2:$B$6683,A715,OrderItems!$K$2:$K$6683)</f>
        <v>1602.88</v>
      </c>
      <c r="M715" s="16" t="n">
        <f aca="false">K715-L715</f>
        <v>341.92</v>
      </c>
      <c r="N715" s="12" t="n">
        <f aca="false">COUNTIF(OrderItems!$B$2:$B$6683,A715)</f>
        <v>2</v>
      </c>
    </row>
    <row r="716" customFormat="false" ht="15" hidden="false" customHeight="false" outlineLevel="0" collapsed="false">
      <c r="A716" s="12" t="n">
        <v>715</v>
      </c>
      <c r="B716" s="12" t="n">
        <v>193</v>
      </c>
      <c r="C716" s="12" t="n">
        <v>17</v>
      </c>
      <c r="D716" s="18" t="n">
        <v>45630</v>
      </c>
      <c r="E716" s="12" t="s">
        <v>44</v>
      </c>
      <c r="F716" s="12" t="s">
        <v>2293</v>
      </c>
      <c r="G716" s="12" t="s">
        <v>55</v>
      </c>
      <c r="H716" s="12" t="str">
        <f aca="false">INDEX(Customers!$I$2:$I$901,MATCH(B716,Customers!$A$2:$A$901,0))</f>
        <v>Premium</v>
      </c>
      <c r="I716" s="12" t="str">
        <f aca="false">INDEX(Customers!$G$2:$G$901,MATCH(B716,Customers!$A$2:$A$901,0))</f>
        <v>East</v>
      </c>
      <c r="J716" s="12" t="str">
        <f aca="false">INDEX(Stores!$D$2:$D$18,MATCH(C716,Stores!$A$2:$A$18,0))</f>
        <v>Online</v>
      </c>
      <c r="K716" s="16" t="n">
        <f aca="false">SUMIF(OrderItems!$B$2:$B$6683,A716,OrderItems!$J$2:$J$6683)</f>
        <v>6239.75</v>
      </c>
      <c r="L716" s="16" t="n">
        <f aca="false">SUMIF(OrderItems!$B$2:$B$6683,A716,OrderItems!$K$2:$K$6683)</f>
        <v>4160.15</v>
      </c>
      <c r="M716" s="16" t="n">
        <f aca="false">K716-L716</f>
        <v>2079.6</v>
      </c>
      <c r="N716" s="12" t="n">
        <f aca="false">COUNTIF(OrderItems!$B$2:$B$6683,A716)</f>
        <v>3</v>
      </c>
    </row>
    <row r="717" customFormat="false" ht="15" hidden="false" customHeight="false" outlineLevel="0" collapsed="false">
      <c r="A717" s="12" t="n">
        <v>716</v>
      </c>
      <c r="B717" s="12" t="n">
        <v>193</v>
      </c>
      <c r="C717" s="12" t="n">
        <v>1</v>
      </c>
      <c r="D717" s="18" t="n">
        <v>45644</v>
      </c>
      <c r="E717" s="12" t="s">
        <v>49</v>
      </c>
      <c r="F717" s="12" t="s">
        <v>2293</v>
      </c>
      <c r="G717" s="12" t="s">
        <v>55</v>
      </c>
      <c r="H717" s="12" t="str">
        <f aca="false">INDEX(Customers!$I$2:$I$901,MATCH(B717,Customers!$A$2:$A$901,0))</f>
        <v>Premium</v>
      </c>
      <c r="I717" s="12" t="str">
        <f aca="false">INDEX(Customers!$G$2:$G$901,MATCH(B717,Customers!$A$2:$A$901,0))</f>
        <v>East</v>
      </c>
      <c r="J717" s="12" t="str">
        <f aca="false">INDEX(Stores!$D$2:$D$18,MATCH(C717,Stores!$A$2:$A$18,0))</f>
        <v>North</v>
      </c>
      <c r="K717" s="16" t="n">
        <f aca="false">SUMIF(OrderItems!$B$2:$B$6683,A717,OrderItems!$J$2:$J$6683)</f>
        <v>4278</v>
      </c>
      <c r="L717" s="16" t="n">
        <f aca="false">SUMIF(OrderItems!$B$2:$B$6683,A717,OrderItems!$K$2:$K$6683)</f>
        <v>2367.1</v>
      </c>
      <c r="M717" s="16" t="n">
        <f aca="false">K717-L717</f>
        <v>1910.9</v>
      </c>
      <c r="N717" s="12" t="n">
        <f aca="false">COUNTIF(OrderItems!$B$2:$B$6683,A717)</f>
        <v>1</v>
      </c>
    </row>
    <row r="718" customFormat="false" ht="15" hidden="false" customHeight="false" outlineLevel="0" collapsed="false">
      <c r="A718" s="12" t="n">
        <v>717</v>
      </c>
      <c r="B718" s="12" t="n">
        <v>193</v>
      </c>
      <c r="C718" s="12" t="n">
        <v>6</v>
      </c>
      <c r="D718" s="18" t="n">
        <v>45653</v>
      </c>
      <c r="E718" s="12" t="s">
        <v>49</v>
      </c>
      <c r="F718" s="12" t="s">
        <v>2294</v>
      </c>
      <c r="G718" s="12" t="s">
        <v>55</v>
      </c>
      <c r="H718" s="12" t="str">
        <f aca="false">INDEX(Customers!$I$2:$I$901,MATCH(B718,Customers!$A$2:$A$901,0))</f>
        <v>Premium</v>
      </c>
      <c r="I718" s="12" t="str">
        <f aca="false">INDEX(Customers!$G$2:$G$901,MATCH(B718,Customers!$A$2:$A$901,0))</f>
        <v>East</v>
      </c>
      <c r="J718" s="12" t="str">
        <f aca="false">INDEX(Stores!$D$2:$D$18,MATCH(C718,Stores!$A$2:$A$18,0))</f>
        <v>South</v>
      </c>
      <c r="K718" s="16" t="n">
        <f aca="false">SUMIF(OrderItems!$B$2:$B$6683,A718,OrderItems!$J$2:$J$6683)</f>
        <v>1546.2</v>
      </c>
      <c r="L718" s="16" t="n">
        <f aca="false">SUMIF(OrderItems!$B$2:$B$6683,A718,OrderItems!$K$2:$K$6683)</f>
        <v>1142.64</v>
      </c>
      <c r="M718" s="16" t="n">
        <f aca="false">K718-L718</f>
        <v>403.56</v>
      </c>
      <c r="N718" s="12" t="n">
        <f aca="false">COUNTIF(OrderItems!$B$2:$B$6683,A718)</f>
        <v>1</v>
      </c>
    </row>
    <row r="719" customFormat="false" ht="15" hidden="false" customHeight="false" outlineLevel="0" collapsed="false">
      <c r="A719" s="12" t="n">
        <v>718</v>
      </c>
      <c r="B719" s="12" t="n">
        <v>193</v>
      </c>
      <c r="C719" s="12" t="n">
        <v>17</v>
      </c>
      <c r="D719" s="18" t="n">
        <v>45698</v>
      </c>
      <c r="E719" s="12" t="s">
        <v>44</v>
      </c>
      <c r="F719" s="12" t="s">
        <v>2292</v>
      </c>
      <c r="G719" s="12" t="s">
        <v>55</v>
      </c>
      <c r="H719" s="12" t="str">
        <f aca="false">INDEX(Customers!$I$2:$I$901,MATCH(B719,Customers!$A$2:$A$901,0))</f>
        <v>Premium</v>
      </c>
      <c r="I719" s="12" t="str">
        <f aca="false">INDEX(Customers!$G$2:$G$901,MATCH(B719,Customers!$A$2:$A$901,0))</f>
        <v>East</v>
      </c>
      <c r="J719" s="12" t="str">
        <f aca="false">INDEX(Stores!$D$2:$D$18,MATCH(C719,Stores!$A$2:$A$18,0))</f>
        <v>Online</v>
      </c>
      <c r="K719" s="16" t="n">
        <f aca="false">SUMIF(OrderItems!$B$2:$B$6683,A719,OrderItems!$J$2:$J$6683)</f>
        <v>2759</v>
      </c>
      <c r="L719" s="16" t="n">
        <f aca="false">SUMIF(OrderItems!$B$2:$B$6683,A719,OrderItems!$K$2:$K$6683)</f>
        <v>1649.64</v>
      </c>
      <c r="M719" s="16" t="n">
        <f aca="false">K719-L719</f>
        <v>1109.36</v>
      </c>
      <c r="N719" s="12" t="n">
        <f aca="false">COUNTIF(OrderItems!$B$2:$B$6683,A719)</f>
        <v>1</v>
      </c>
    </row>
    <row r="720" customFormat="false" ht="15" hidden="false" customHeight="false" outlineLevel="0" collapsed="false">
      <c r="A720" s="12" t="n">
        <v>719</v>
      </c>
      <c r="B720" s="12" t="n">
        <v>193</v>
      </c>
      <c r="C720" s="12" t="n">
        <v>17</v>
      </c>
      <c r="D720" s="18" t="n">
        <v>45746</v>
      </c>
      <c r="E720" s="12" t="s">
        <v>44</v>
      </c>
      <c r="F720" s="12" t="s">
        <v>2295</v>
      </c>
      <c r="G720" s="12" t="s">
        <v>55</v>
      </c>
      <c r="H720" s="12" t="str">
        <f aca="false">INDEX(Customers!$I$2:$I$901,MATCH(B720,Customers!$A$2:$A$901,0))</f>
        <v>Premium</v>
      </c>
      <c r="I720" s="12" t="str">
        <f aca="false">INDEX(Customers!$G$2:$G$901,MATCH(B720,Customers!$A$2:$A$901,0))</f>
        <v>East</v>
      </c>
      <c r="J720" s="12" t="str">
        <f aca="false">INDEX(Stores!$D$2:$D$18,MATCH(C720,Stores!$A$2:$A$18,0))</f>
        <v>Online</v>
      </c>
      <c r="K720" s="16" t="n">
        <f aca="false">SUMIF(OrderItems!$B$2:$B$6683,A720,OrderItems!$J$2:$J$6683)</f>
        <v>4255.95</v>
      </c>
      <c r="L720" s="16" t="n">
        <f aca="false">SUMIF(OrderItems!$B$2:$B$6683,A720,OrderItems!$K$2:$K$6683)</f>
        <v>2847.96</v>
      </c>
      <c r="M720" s="16" t="n">
        <f aca="false">K720-L720</f>
        <v>1407.99</v>
      </c>
      <c r="N720" s="12" t="n">
        <f aca="false">COUNTIF(OrderItems!$B$2:$B$6683,A720)</f>
        <v>1</v>
      </c>
    </row>
    <row r="721" customFormat="false" ht="15" hidden="false" customHeight="false" outlineLevel="0" collapsed="false">
      <c r="A721" s="12" t="n">
        <v>720</v>
      </c>
      <c r="B721" s="12" t="n">
        <v>193</v>
      </c>
      <c r="C721" s="12" t="n">
        <v>17</v>
      </c>
      <c r="D721" s="18" t="n">
        <v>45771</v>
      </c>
      <c r="E721" s="12" t="s">
        <v>44</v>
      </c>
      <c r="F721" s="12" t="s">
        <v>2294</v>
      </c>
      <c r="G721" s="12" t="s">
        <v>55</v>
      </c>
      <c r="H721" s="12" t="str">
        <f aca="false">INDEX(Customers!$I$2:$I$901,MATCH(B721,Customers!$A$2:$A$901,0))</f>
        <v>Premium</v>
      </c>
      <c r="I721" s="12" t="str">
        <f aca="false">INDEX(Customers!$G$2:$G$901,MATCH(B721,Customers!$A$2:$A$901,0))</f>
        <v>East</v>
      </c>
      <c r="J721" s="12" t="str">
        <f aca="false">INDEX(Stores!$D$2:$D$18,MATCH(C721,Stores!$A$2:$A$18,0))</f>
        <v>Online</v>
      </c>
      <c r="K721" s="16" t="n">
        <f aca="false">SUMIF(OrderItems!$B$2:$B$6683,A721,OrderItems!$J$2:$J$6683)</f>
        <v>599</v>
      </c>
      <c r="L721" s="16" t="n">
        <f aca="false">SUMIF(OrderItems!$B$2:$B$6683,A721,OrderItems!$K$2:$K$6683)</f>
        <v>358.68</v>
      </c>
      <c r="M721" s="16" t="n">
        <f aca="false">K721-L721</f>
        <v>240.32</v>
      </c>
      <c r="N721" s="12" t="n">
        <f aca="false">COUNTIF(OrderItems!$B$2:$B$6683,A721)</f>
        <v>1</v>
      </c>
    </row>
    <row r="722" customFormat="false" ht="15" hidden="false" customHeight="false" outlineLevel="0" collapsed="false">
      <c r="A722" s="12" t="n">
        <v>721</v>
      </c>
      <c r="B722" s="12" t="n">
        <v>193</v>
      </c>
      <c r="C722" s="12" t="n">
        <v>17</v>
      </c>
      <c r="D722" s="18" t="n">
        <v>45789</v>
      </c>
      <c r="E722" s="12" t="s">
        <v>44</v>
      </c>
      <c r="F722" s="12" t="s">
        <v>2296</v>
      </c>
      <c r="G722" s="12" t="s">
        <v>55</v>
      </c>
      <c r="H722" s="12" t="str">
        <f aca="false">INDEX(Customers!$I$2:$I$901,MATCH(B722,Customers!$A$2:$A$901,0))</f>
        <v>Premium</v>
      </c>
      <c r="I722" s="12" t="str">
        <f aca="false">INDEX(Customers!$G$2:$G$901,MATCH(B722,Customers!$A$2:$A$901,0))</f>
        <v>East</v>
      </c>
      <c r="J722" s="12" t="str">
        <f aca="false">INDEX(Stores!$D$2:$D$18,MATCH(C722,Stores!$A$2:$A$18,0))</f>
        <v>Online</v>
      </c>
      <c r="K722" s="16" t="n">
        <f aca="false">SUMIF(OrderItems!$B$2:$B$6683,A722,OrderItems!$J$2:$J$6683)</f>
        <v>12319.1</v>
      </c>
      <c r="L722" s="16" t="n">
        <f aca="false">SUMIF(OrderItems!$B$2:$B$6683,A722,OrderItems!$K$2:$K$6683)</f>
        <v>8610.47</v>
      </c>
      <c r="M722" s="16" t="n">
        <f aca="false">K722-L722</f>
        <v>3708.63</v>
      </c>
      <c r="N722" s="12" t="n">
        <f aca="false">COUNTIF(OrderItems!$B$2:$B$6683,A722)</f>
        <v>3</v>
      </c>
    </row>
    <row r="723" customFormat="false" ht="15" hidden="false" customHeight="false" outlineLevel="0" collapsed="false">
      <c r="A723" s="12" t="n">
        <v>722</v>
      </c>
      <c r="B723" s="12" t="n">
        <v>193</v>
      </c>
      <c r="C723" s="12" t="n">
        <v>17</v>
      </c>
      <c r="D723" s="18" t="n">
        <v>45853</v>
      </c>
      <c r="E723" s="12" t="s">
        <v>44</v>
      </c>
      <c r="F723" s="12" t="s">
        <v>2292</v>
      </c>
      <c r="G723" s="12" t="s">
        <v>56</v>
      </c>
      <c r="H723" s="12" t="str">
        <f aca="false">INDEX(Customers!$I$2:$I$901,MATCH(B723,Customers!$A$2:$A$901,0))</f>
        <v>Premium</v>
      </c>
      <c r="I723" s="12" t="str">
        <f aca="false">INDEX(Customers!$G$2:$G$901,MATCH(B723,Customers!$A$2:$A$901,0))</f>
        <v>East</v>
      </c>
      <c r="J723" s="12" t="str">
        <f aca="false">INDEX(Stores!$D$2:$D$18,MATCH(C723,Stores!$A$2:$A$18,0))</f>
        <v>Online</v>
      </c>
      <c r="K723" s="16" t="n">
        <f aca="false">SUMIF(OrderItems!$B$2:$B$6683,A723,OrderItems!$J$2:$J$6683)</f>
        <v>2328</v>
      </c>
      <c r="L723" s="16" t="n">
        <f aca="false">SUMIF(OrderItems!$B$2:$B$6683,A723,OrderItems!$K$2:$K$6683)</f>
        <v>1597.59</v>
      </c>
      <c r="M723" s="16" t="n">
        <f aca="false">K723-L723</f>
        <v>730.41</v>
      </c>
      <c r="N723" s="12" t="n">
        <f aca="false">COUNTIF(OrderItems!$B$2:$B$6683,A723)</f>
        <v>2</v>
      </c>
    </row>
    <row r="724" customFormat="false" ht="15" hidden="false" customHeight="false" outlineLevel="0" collapsed="false">
      <c r="A724" s="12" t="n">
        <v>723</v>
      </c>
      <c r="B724" s="12" t="n">
        <v>193</v>
      </c>
      <c r="C724" s="12" t="n">
        <v>17</v>
      </c>
      <c r="D724" s="18" t="n">
        <v>45856</v>
      </c>
      <c r="E724" s="12" t="s">
        <v>44</v>
      </c>
      <c r="F724" s="12" t="s">
        <v>2294</v>
      </c>
      <c r="G724" s="12" t="s">
        <v>57</v>
      </c>
      <c r="H724" s="12" t="str">
        <f aca="false">INDEX(Customers!$I$2:$I$901,MATCH(B724,Customers!$A$2:$A$901,0))</f>
        <v>Premium</v>
      </c>
      <c r="I724" s="12" t="str">
        <f aca="false">INDEX(Customers!$G$2:$G$901,MATCH(B724,Customers!$A$2:$A$901,0))</f>
        <v>East</v>
      </c>
      <c r="J724" s="12" t="str">
        <f aca="false">INDEX(Stores!$D$2:$D$18,MATCH(C724,Stores!$A$2:$A$18,0))</f>
        <v>Online</v>
      </c>
      <c r="K724" s="16" t="n">
        <f aca="false">SUMIF(OrderItems!$B$2:$B$6683,A724,OrderItems!$J$2:$J$6683)</f>
        <v>5867.1</v>
      </c>
      <c r="L724" s="16" t="n">
        <f aca="false">SUMIF(OrderItems!$B$2:$B$6683,A724,OrderItems!$K$2:$K$6683)</f>
        <v>3862.13</v>
      </c>
      <c r="M724" s="16" t="n">
        <f aca="false">K724-L724</f>
        <v>2004.97</v>
      </c>
      <c r="N724" s="12" t="n">
        <f aca="false">COUNTIF(OrderItems!$B$2:$B$6683,A724)</f>
        <v>2</v>
      </c>
    </row>
    <row r="725" customFormat="false" ht="15" hidden="false" customHeight="false" outlineLevel="0" collapsed="false">
      <c r="A725" s="12" t="n">
        <v>724</v>
      </c>
      <c r="B725" s="12" t="n">
        <v>193</v>
      </c>
      <c r="C725" s="12" t="n">
        <v>17</v>
      </c>
      <c r="D725" s="18" t="n">
        <v>45866</v>
      </c>
      <c r="E725" s="12" t="s">
        <v>44</v>
      </c>
      <c r="F725" s="12" t="s">
        <v>2294</v>
      </c>
      <c r="G725" s="12" t="s">
        <v>57</v>
      </c>
      <c r="H725" s="12" t="str">
        <f aca="false">INDEX(Customers!$I$2:$I$901,MATCH(B725,Customers!$A$2:$A$901,0))</f>
        <v>Premium</v>
      </c>
      <c r="I725" s="12" t="str">
        <f aca="false">INDEX(Customers!$G$2:$G$901,MATCH(B725,Customers!$A$2:$A$901,0))</f>
        <v>East</v>
      </c>
      <c r="J725" s="12" t="str">
        <f aca="false">INDEX(Stores!$D$2:$D$18,MATCH(C725,Stores!$A$2:$A$18,0))</f>
        <v>Online</v>
      </c>
      <c r="K725" s="16" t="n">
        <f aca="false">SUMIF(OrderItems!$B$2:$B$6683,A725,OrderItems!$J$2:$J$6683)</f>
        <v>2569</v>
      </c>
      <c r="L725" s="16" t="n">
        <f aca="false">SUMIF(OrderItems!$B$2:$B$6683,A725,OrderItems!$K$2:$K$6683)</f>
        <v>1921.64</v>
      </c>
      <c r="M725" s="16" t="n">
        <f aca="false">K725-L725</f>
        <v>647.36</v>
      </c>
      <c r="N725" s="12" t="n">
        <f aca="false">COUNTIF(OrderItems!$B$2:$B$6683,A725)</f>
        <v>1</v>
      </c>
    </row>
    <row r="726" customFormat="false" ht="15" hidden="false" customHeight="false" outlineLevel="0" collapsed="false">
      <c r="A726" s="12" t="n">
        <v>725</v>
      </c>
      <c r="B726" s="12" t="n">
        <v>193</v>
      </c>
      <c r="C726" s="12" t="n">
        <v>17</v>
      </c>
      <c r="D726" s="18" t="n">
        <v>45881</v>
      </c>
      <c r="E726" s="12" t="s">
        <v>44</v>
      </c>
      <c r="F726" s="12" t="s">
        <v>2296</v>
      </c>
      <c r="G726" s="12" t="s">
        <v>55</v>
      </c>
      <c r="H726" s="12" t="str">
        <f aca="false">INDEX(Customers!$I$2:$I$901,MATCH(B726,Customers!$A$2:$A$901,0))</f>
        <v>Premium</v>
      </c>
      <c r="I726" s="12" t="str">
        <f aca="false">INDEX(Customers!$G$2:$G$901,MATCH(B726,Customers!$A$2:$A$901,0))</f>
        <v>East</v>
      </c>
      <c r="J726" s="12" t="str">
        <f aca="false">INDEX(Stores!$D$2:$D$18,MATCH(C726,Stores!$A$2:$A$18,0))</f>
        <v>Online</v>
      </c>
      <c r="K726" s="16" t="n">
        <f aca="false">SUMIF(OrderItems!$B$2:$B$6683,A726,OrderItems!$J$2:$J$6683)</f>
        <v>3008</v>
      </c>
      <c r="L726" s="16" t="n">
        <f aca="false">SUMIF(OrderItems!$B$2:$B$6683,A726,OrderItems!$K$2:$K$6683)</f>
        <v>1997.46</v>
      </c>
      <c r="M726" s="16" t="n">
        <f aca="false">K726-L726</f>
        <v>1010.54</v>
      </c>
      <c r="N726" s="12" t="n">
        <f aca="false">COUNTIF(OrderItems!$B$2:$B$6683,A726)</f>
        <v>2</v>
      </c>
    </row>
    <row r="727" customFormat="false" ht="15" hidden="false" customHeight="false" outlineLevel="0" collapsed="false">
      <c r="A727" s="12" t="n">
        <v>726</v>
      </c>
      <c r="B727" s="12" t="n">
        <v>193</v>
      </c>
      <c r="C727" s="12" t="n">
        <v>17</v>
      </c>
      <c r="D727" s="18" t="n">
        <v>45934</v>
      </c>
      <c r="E727" s="12" t="s">
        <v>44</v>
      </c>
      <c r="F727" s="12" t="s">
        <v>2294</v>
      </c>
      <c r="G727" s="12" t="s">
        <v>55</v>
      </c>
      <c r="H727" s="12" t="str">
        <f aca="false">INDEX(Customers!$I$2:$I$901,MATCH(B727,Customers!$A$2:$A$901,0))</f>
        <v>Premium</v>
      </c>
      <c r="I727" s="12" t="str">
        <f aca="false">INDEX(Customers!$G$2:$G$901,MATCH(B727,Customers!$A$2:$A$901,0))</f>
        <v>East</v>
      </c>
      <c r="J727" s="12" t="str">
        <f aca="false">INDEX(Stores!$D$2:$D$18,MATCH(C727,Stores!$A$2:$A$18,0))</f>
        <v>Online</v>
      </c>
      <c r="K727" s="16" t="n">
        <f aca="false">SUMIF(OrderItems!$B$2:$B$6683,A727,OrderItems!$J$2:$J$6683)</f>
        <v>2389</v>
      </c>
      <c r="L727" s="16" t="n">
        <f aca="false">SUMIF(OrderItems!$B$2:$B$6683,A727,OrderItems!$K$2:$K$6683)</f>
        <v>1564.68</v>
      </c>
      <c r="M727" s="16" t="n">
        <f aca="false">K727-L727</f>
        <v>824.32</v>
      </c>
      <c r="N727" s="12" t="n">
        <f aca="false">COUNTIF(OrderItems!$B$2:$B$6683,A727)</f>
        <v>1</v>
      </c>
    </row>
    <row r="728" customFormat="false" ht="15" hidden="false" customHeight="false" outlineLevel="0" collapsed="false">
      <c r="A728" s="12" t="n">
        <v>727</v>
      </c>
      <c r="B728" s="12" t="n">
        <v>193</v>
      </c>
      <c r="C728" s="12" t="n">
        <v>17</v>
      </c>
      <c r="D728" s="18" t="n">
        <v>45965</v>
      </c>
      <c r="E728" s="12" t="s">
        <v>44</v>
      </c>
      <c r="F728" s="12" t="s">
        <v>2296</v>
      </c>
      <c r="G728" s="12" t="s">
        <v>55</v>
      </c>
      <c r="H728" s="12" t="str">
        <f aca="false">INDEX(Customers!$I$2:$I$901,MATCH(B728,Customers!$A$2:$A$901,0))</f>
        <v>Premium</v>
      </c>
      <c r="I728" s="12" t="str">
        <f aca="false">INDEX(Customers!$G$2:$G$901,MATCH(B728,Customers!$A$2:$A$901,0))</f>
        <v>East</v>
      </c>
      <c r="J728" s="12" t="str">
        <f aca="false">INDEX(Stores!$D$2:$D$18,MATCH(C728,Stores!$A$2:$A$18,0))</f>
        <v>Online</v>
      </c>
      <c r="K728" s="16" t="n">
        <f aca="false">SUMIF(OrderItems!$B$2:$B$6683,A728,OrderItems!$J$2:$J$6683)</f>
        <v>2139</v>
      </c>
      <c r="L728" s="16" t="n">
        <f aca="false">SUMIF(OrderItems!$B$2:$B$6683,A728,OrderItems!$K$2:$K$6683)</f>
        <v>1183.55</v>
      </c>
      <c r="M728" s="16" t="n">
        <f aca="false">K728-L728</f>
        <v>955.45</v>
      </c>
      <c r="N728" s="12" t="n">
        <f aca="false">COUNTIF(OrderItems!$B$2:$B$6683,A728)</f>
        <v>1</v>
      </c>
    </row>
    <row r="729" customFormat="false" ht="15" hidden="false" customHeight="false" outlineLevel="0" collapsed="false">
      <c r="A729" s="12" t="n">
        <v>728</v>
      </c>
      <c r="B729" s="12" t="n">
        <v>193</v>
      </c>
      <c r="C729" s="12" t="n">
        <v>11</v>
      </c>
      <c r="D729" s="18" t="n">
        <v>45972</v>
      </c>
      <c r="E729" s="12" t="s">
        <v>49</v>
      </c>
      <c r="F729" s="12" t="s">
        <v>2294</v>
      </c>
      <c r="G729" s="12" t="s">
        <v>55</v>
      </c>
      <c r="H729" s="12" t="str">
        <f aca="false">INDEX(Customers!$I$2:$I$901,MATCH(B729,Customers!$A$2:$A$901,0))</f>
        <v>Premium</v>
      </c>
      <c r="I729" s="12" t="str">
        <f aca="false">INDEX(Customers!$G$2:$G$901,MATCH(B729,Customers!$A$2:$A$901,0))</f>
        <v>East</v>
      </c>
      <c r="J729" s="12" t="str">
        <f aca="false">INDEX(Stores!$D$2:$D$18,MATCH(C729,Stores!$A$2:$A$18,0))</f>
        <v>West</v>
      </c>
      <c r="K729" s="16" t="n">
        <f aca="false">SUMIF(OrderItems!$B$2:$B$6683,A729,OrderItems!$J$2:$J$6683)</f>
        <v>309</v>
      </c>
      <c r="L729" s="16" t="n">
        <f aca="false">SUMIF(OrderItems!$B$2:$B$6683,A729,OrderItems!$K$2:$K$6683)</f>
        <v>192.67</v>
      </c>
      <c r="M729" s="16" t="n">
        <f aca="false">K729-L729</f>
        <v>116.33</v>
      </c>
      <c r="N729" s="12" t="n">
        <f aca="false">COUNTIF(OrderItems!$B$2:$B$6683,A729)</f>
        <v>1</v>
      </c>
    </row>
    <row r="730" customFormat="false" ht="15" hidden="false" customHeight="false" outlineLevel="0" collapsed="false">
      <c r="A730" s="12" t="n">
        <v>729</v>
      </c>
      <c r="B730" s="12" t="n">
        <v>193</v>
      </c>
      <c r="C730" s="12" t="n">
        <v>2</v>
      </c>
      <c r="D730" s="18" t="n">
        <v>46022</v>
      </c>
      <c r="E730" s="12" t="s">
        <v>49</v>
      </c>
      <c r="F730" s="12" t="s">
        <v>2292</v>
      </c>
      <c r="G730" s="12" t="s">
        <v>55</v>
      </c>
      <c r="H730" s="12" t="str">
        <f aca="false">INDEX(Customers!$I$2:$I$901,MATCH(B730,Customers!$A$2:$A$901,0))</f>
        <v>Premium</v>
      </c>
      <c r="I730" s="12" t="str">
        <f aca="false">INDEX(Customers!$G$2:$G$901,MATCH(B730,Customers!$A$2:$A$901,0))</f>
        <v>East</v>
      </c>
      <c r="J730" s="12" t="str">
        <f aca="false">INDEX(Stores!$D$2:$D$18,MATCH(C730,Stores!$A$2:$A$18,0))</f>
        <v>North</v>
      </c>
      <c r="K730" s="16" t="n">
        <f aca="false">SUMIF(OrderItems!$B$2:$B$6683,A730,OrderItems!$J$2:$J$6683)</f>
        <v>8907</v>
      </c>
      <c r="L730" s="16" t="n">
        <f aca="false">SUMIF(OrderItems!$B$2:$B$6683,A730,OrderItems!$K$2:$K$6683)</f>
        <v>5663.2</v>
      </c>
      <c r="M730" s="16" t="n">
        <f aca="false">K730-L730</f>
        <v>3243.8</v>
      </c>
      <c r="N730" s="12" t="n">
        <f aca="false">COUNTIF(OrderItems!$B$2:$B$6683,A730)</f>
        <v>3</v>
      </c>
    </row>
    <row r="731" customFormat="false" ht="15" hidden="false" customHeight="false" outlineLevel="0" collapsed="false">
      <c r="A731" s="12" t="n">
        <v>730</v>
      </c>
      <c r="B731" s="12" t="n">
        <v>194</v>
      </c>
      <c r="C731" s="12" t="n">
        <v>16</v>
      </c>
      <c r="D731" s="18" t="n">
        <v>45397</v>
      </c>
      <c r="E731" s="12" t="s">
        <v>49</v>
      </c>
      <c r="F731" s="12" t="s">
        <v>2294</v>
      </c>
      <c r="G731" s="12" t="s">
        <v>55</v>
      </c>
      <c r="H731" s="12" t="str">
        <f aca="false">INDEX(Customers!$I$2:$I$901,MATCH(B731,Customers!$A$2:$A$901,0))</f>
        <v>Regular</v>
      </c>
      <c r="I731" s="12" t="str">
        <f aca="false">INDEX(Customers!$G$2:$G$901,MATCH(B731,Customers!$A$2:$A$901,0))</f>
        <v>East</v>
      </c>
      <c r="J731" s="12" t="str">
        <f aca="false">INDEX(Stores!$D$2:$D$18,MATCH(C731,Stores!$A$2:$A$18,0))</f>
        <v>East</v>
      </c>
      <c r="K731" s="16" t="n">
        <f aca="false">SUMIF(OrderItems!$B$2:$B$6683,A731,OrderItems!$J$2:$J$6683)</f>
        <v>4933.6</v>
      </c>
      <c r="L731" s="16" t="n">
        <f aca="false">SUMIF(OrderItems!$B$2:$B$6683,A731,OrderItems!$K$2:$K$6683)</f>
        <v>3301.93</v>
      </c>
      <c r="M731" s="16" t="n">
        <f aca="false">K731-L731</f>
        <v>1631.67</v>
      </c>
      <c r="N731" s="12" t="n">
        <f aca="false">COUNTIF(OrderItems!$B$2:$B$6683,A731)</f>
        <v>3</v>
      </c>
    </row>
    <row r="732" customFormat="false" ht="15" hidden="false" customHeight="false" outlineLevel="0" collapsed="false">
      <c r="A732" s="12" t="n">
        <v>731</v>
      </c>
      <c r="B732" s="12" t="n">
        <v>194</v>
      </c>
      <c r="C732" s="12" t="n">
        <v>9</v>
      </c>
      <c r="D732" s="18" t="n">
        <v>45461</v>
      </c>
      <c r="E732" s="12" t="s">
        <v>49</v>
      </c>
      <c r="F732" s="12" t="s">
        <v>2294</v>
      </c>
      <c r="G732" s="12" t="s">
        <v>55</v>
      </c>
      <c r="H732" s="12" t="str">
        <f aca="false">INDEX(Customers!$I$2:$I$901,MATCH(B732,Customers!$A$2:$A$901,0))</f>
        <v>Regular</v>
      </c>
      <c r="I732" s="12" t="str">
        <f aca="false">INDEX(Customers!$G$2:$G$901,MATCH(B732,Customers!$A$2:$A$901,0))</f>
        <v>East</v>
      </c>
      <c r="J732" s="12" t="str">
        <f aca="false">INDEX(Stores!$D$2:$D$18,MATCH(C732,Stores!$A$2:$A$18,0))</f>
        <v>West</v>
      </c>
      <c r="K732" s="16" t="n">
        <f aca="false">SUMIF(OrderItems!$B$2:$B$6683,A732,OrderItems!$J$2:$J$6683)</f>
        <v>1583.1</v>
      </c>
      <c r="L732" s="16" t="n">
        <f aca="false">SUMIF(OrderItems!$B$2:$B$6683,A732,OrderItems!$K$2:$K$6683)</f>
        <v>1031.97</v>
      </c>
      <c r="M732" s="16" t="n">
        <f aca="false">K732-L732</f>
        <v>551.13</v>
      </c>
      <c r="N732" s="12" t="n">
        <f aca="false">COUNTIF(OrderItems!$B$2:$B$6683,A732)</f>
        <v>1</v>
      </c>
    </row>
    <row r="733" customFormat="false" ht="15" hidden="false" customHeight="false" outlineLevel="0" collapsed="false">
      <c r="A733" s="12" t="n">
        <v>732</v>
      </c>
      <c r="B733" s="12" t="n">
        <v>194</v>
      </c>
      <c r="C733" s="12" t="n">
        <v>17</v>
      </c>
      <c r="D733" s="18" t="n">
        <v>45487</v>
      </c>
      <c r="E733" s="12" t="s">
        <v>44</v>
      </c>
      <c r="F733" s="12" t="s">
        <v>2295</v>
      </c>
      <c r="G733" s="12" t="s">
        <v>57</v>
      </c>
      <c r="H733" s="12" t="str">
        <f aca="false">INDEX(Customers!$I$2:$I$901,MATCH(B733,Customers!$A$2:$A$901,0))</f>
        <v>Regular</v>
      </c>
      <c r="I733" s="12" t="str">
        <f aca="false">INDEX(Customers!$G$2:$G$901,MATCH(B733,Customers!$A$2:$A$901,0))</f>
        <v>East</v>
      </c>
      <c r="J733" s="12" t="str">
        <f aca="false">INDEX(Stores!$D$2:$D$18,MATCH(C733,Stores!$A$2:$A$18,0))</f>
        <v>Online</v>
      </c>
      <c r="K733" s="16" t="n">
        <f aca="false">SUMIF(OrderItems!$B$2:$B$6683,A733,OrderItems!$J$2:$J$6683)</f>
        <v>4473.05</v>
      </c>
      <c r="L733" s="16" t="n">
        <f aca="false">SUMIF(OrderItems!$B$2:$B$6683,A733,OrderItems!$K$2:$K$6683)</f>
        <v>2876.12</v>
      </c>
      <c r="M733" s="16" t="n">
        <f aca="false">K733-L733</f>
        <v>1596.93</v>
      </c>
      <c r="N733" s="12" t="n">
        <f aca="false">COUNTIF(OrderItems!$B$2:$B$6683,A733)</f>
        <v>2</v>
      </c>
    </row>
    <row r="734" customFormat="false" ht="15" hidden="false" customHeight="false" outlineLevel="0" collapsed="false">
      <c r="A734" s="12" t="n">
        <v>733</v>
      </c>
      <c r="B734" s="12" t="n">
        <v>194</v>
      </c>
      <c r="C734" s="12" t="n">
        <v>17</v>
      </c>
      <c r="D734" s="18" t="n">
        <v>45666</v>
      </c>
      <c r="E734" s="12" t="s">
        <v>44</v>
      </c>
      <c r="F734" s="12" t="s">
        <v>2293</v>
      </c>
      <c r="G734" s="12" t="s">
        <v>55</v>
      </c>
      <c r="H734" s="12" t="str">
        <f aca="false">INDEX(Customers!$I$2:$I$901,MATCH(B734,Customers!$A$2:$A$901,0))</f>
        <v>Regular</v>
      </c>
      <c r="I734" s="12" t="str">
        <f aca="false">INDEX(Customers!$G$2:$G$901,MATCH(B734,Customers!$A$2:$A$901,0))</f>
        <v>East</v>
      </c>
      <c r="J734" s="12" t="str">
        <f aca="false">INDEX(Stores!$D$2:$D$18,MATCH(C734,Stores!$A$2:$A$18,0))</f>
        <v>Online</v>
      </c>
      <c r="K734" s="16" t="n">
        <f aca="false">SUMIF(OrderItems!$B$2:$B$6683,A734,OrderItems!$J$2:$J$6683)</f>
        <v>2104.05</v>
      </c>
      <c r="L734" s="16" t="n">
        <f aca="false">SUMIF(OrderItems!$B$2:$B$6683,A734,OrderItems!$K$2:$K$6683)</f>
        <v>1448.41</v>
      </c>
      <c r="M734" s="16" t="n">
        <f aca="false">K734-L734</f>
        <v>655.64</v>
      </c>
      <c r="N734" s="12" t="n">
        <f aca="false">COUNTIF(OrderItems!$B$2:$B$6683,A734)</f>
        <v>2</v>
      </c>
    </row>
    <row r="735" customFormat="false" ht="15" hidden="false" customHeight="false" outlineLevel="0" collapsed="false">
      <c r="A735" s="12" t="n">
        <v>734</v>
      </c>
      <c r="B735" s="12" t="n">
        <v>194</v>
      </c>
      <c r="C735" s="12" t="n">
        <v>17</v>
      </c>
      <c r="D735" s="18" t="n">
        <v>45732</v>
      </c>
      <c r="E735" s="12" t="s">
        <v>44</v>
      </c>
      <c r="F735" s="12" t="s">
        <v>2296</v>
      </c>
      <c r="G735" s="12" t="s">
        <v>57</v>
      </c>
      <c r="H735" s="12" t="str">
        <f aca="false">INDEX(Customers!$I$2:$I$901,MATCH(B735,Customers!$A$2:$A$901,0))</f>
        <v>Regular</v>
      </c>
      <c r="I735" s="12" t="str">
        <f aca="false">INDEX(Customers!$G$2:$G$901,MATCH(B735,Customers!$A$2:$A$901,0))</f>
        <v>East</v>
      </c>
      <c r="J735" s="12" t="str">
        <f aca="false">INDEX(Stores!$D$2:$D$18,MATCH(C735,Stores!$A$2:$A$18,0))</f>
        <v>Online</v>
      </c>
      <c r="K735" s="16" t="n">
        <f aca="false">SUMIF(OrderItems!$B$2:$B$6683,A735,OrderItems!$J$2:$J$6683)</f>
        <v>2429</v>
      </c>
      <c r="L735" s="16" t="n">
        <f aca="false">SUMIF(OrderItems!$B$2:$B$6683,A735,OrderItems!$K$2:$K$6683)</f>
        <v>1353.41</v>
      </c>
      <c r="M735" s="16" t="n">
        <f aca="false">K735-L735</f>
        <v>1075.59</v>
      </c>
      <c r="N735" s="12" t="n">
        <f aca="false">COUNTIF(OrderItems!$B$2:$B$6683,A735)</f>
        <v>1</v>
      </c>
    </row>
    <row r="736" customFormat="false" ht="15" hidden="false" customHeight="false" outlineLevel="0" collapsed="false">
      <c r="A736" s="12" t="n">
        <v>735</v>
      </c>
      <c r="B736" s="12" t="n">
        <v>194</v>
      </c>
      <c r="C736" s="12" t="n">
        <v>10</v>
      </c>
      <c r="D736" s="18" t="n">
        <v>45758</v>
      </c>
      <c r="E736" s="12" t="s">
        <v>49</v>
      </c>
      <c r="F736" s="12" t="s">
        <v>2292</v>
      </c>
      <c r="G736" s="12" t="s">
        <v>55</v>
      </c>
      <c r="H736" s="12" t="str">
        <f aca="false">INDEX(Customers!$I$2:$I$901,MATCH(B736,Customers!$A$2:$A$901,0))</f>
        <v>Regular</v>
      </c>
      <c r="I736" s="12" t="str">
        <f aca="false">INDEX(Customers!$G$2:$G$901,MATCH(B736,Customers!$A$2:$A$901,0))</f>
        <v>East</v>
      </c>
      <c r="J736" s="12" t="str">
        <f aca="false">INDEX(Stores!$D$2:$D$18,MATCH(C736,Stores!$A$2:$A$18,0))</f>
        <v>West</v>
      </c>
      <c r="K736" s="16" t="n">
        <f aca="false">SUMIF(OrderItems!$B$2:$B$6683,A736,OrderItems!$J$2:$J$6683)</f>
        <v>2308.1</v>
      </c>
      <c r="L736" s="16" t="n">
        <f aca="false">SUMIF(OrderItems!$B$2:$B$6683,A736,OrderItems!$K$2:$K$6683)</f>
        <v>1543.35</v>
      </c>
      <c r="M736" s="16" t="n">
        <f aca="false">K736-L736</f>
        <v>764.750000000001</v>
      </c>
      <c r="N736" s="12" t="n">
        <f aca="false">COUNTIF(OrderItems!$B$2:$B$6683,A736)</f>
        <v>2</v>
      </c>
    </row>
    <row r="737" customFormat="false" ht="15" hidden="false" customHeight="false" outlineLevel="0" collapsed="false">
      <c r="A737" s="12" t="n">
        <v>736</v>
      </c>
      <c r="B737" s="12" t="n">
        <v>194</v>
      </c>
      <c r="C737" s="12" t="n">
        <v>17</v>
      </c>
      <c r="D737" s="18" t="n">
        <v>45852</v>
      </c>
      <c r="E737" s="12" t="s">
        <v>44</v>
      </c>
      <c r="F737" s="12" t="s">
        <v>2296</v>
      </c>
      <c r="G737" s="12" t="s">
        <v>57</v>
      </c>
      <c r="H737" s="12" t="str">
        <f aca="false">INDEX(Customers!$I$2:$I$901,MATCH(B737,Customers!$A$2:$A$901,0))</f>
        <v>Regular</v>
      </c>
      <c r="I737" s="12" t="str">
        <f aca="false">INDEX(Customers!$G$2:$G$901,MATCH(B737,Customers!$A$2:$A$901,0))</f>
        <v>East</v>
      </c>
      <c r="J737" s="12" t="str">
        <f aca="false">INDEX(Stores!$D$2:$D$18,MATCH(C737,Stores!$A$2:$A$18,0))</f>
        <v>Online</v>
      </c>
      <c r="K737" s="16" t="n">
        <f aca="false">SUMIF(OrderItems!$B$2:$B$6683,A737,OrderItems!$J$2:$J$6683)</f>
        <v>8036</v>
      </c>
      <c r="L737" s="16" t="n">
        <f aca="false">SUMIF(OrderItems!$B$2:$B$6683,A737,OrderItems!$K$2:$K$6683)</f>
        <v>5351.5</v>
      </c>
      <c r="M737" s="16" t="n">
        <f aca="false">K737-L737</f>
        <v>2684.5</v>
      </c>
      <c r="N737" s="12" t="n">
        <f aca="false">COUNTIF(OrderItems!$B$2:$B$6683,A737)</f>
        <v>4</v>
      </c>
    </row>
    <row r="738" customFormat="false" ht="15" hidden="false" customHeight="false" outlineLevel="0" collapsed="false">
      <c r="A738" s="12" t="n">
        <v>737</v>
      </c>
      <c r="B738" s="12" t="n">
        <v>194</v>
      </c>
      <c r="C738" s="12" t="n">
        <v>17</v>
      </c>
      <c r="D738" s="18" t="n">
        <v>45949</v>
      </c>
      <c r="E738" s="12" t="s">
        <v>44</v>
      </c>
      <c r="F738" s="12" t="s">
        <v>2295</v>
      </c>
      <c r="G738" s="12" t="s">
        <v>55</v>
      </c>
      <c r="H738" s="12" t="str">
        <f aca="false">INDEX(Customers!$I$2:$I$901,MATCH(B738,Customers!$A$2:$A$901,0))</f>
        <v>Regular</v>
      </c>
      <c r="I738" s="12" t="str">
        <f aca="false">INDEX(Customers!$G$2:$G$901,MATCH(B738,Customers!$A$2:$A$901,0))</f>
        <v>East</v>
      </c>
      <c r="J738" s="12" t="str">
        <f aca="false">INDEX(Stores!$D$2:$D$18,MATCH(C738,Stores!$A$2:$A$18,0))</f>
        <v>Online</v>
      </c>
      <c r="K738" s="16" t="n">
        <f aca="false">SUMIF(OrderItems!$B$2:$B$6683,A738,OrderItems!$J$2:$J$6683)</f>
        <v>1609</v>
      </c>
      <c r="L738" s="16" t="n">
        <f aca="false">SUMIF(OrderItems!$B$2:$B$6683,A738,OrderItems!$K$2:$K$6683)</f>
        <v>979.43</v>
      </c>
      <c r="M738" s="16" t="n">
        <f aca="false">K738-L738</f>
        <v>629.57</v>
      </c>
      <c r="N738" s="12" t="n">
        <f aca="false">COUNTIF(OrderItems!$B$2:$B$6683,A738)</f>
        <v>1</v>
      </c>
    </row>
    <row r="739" customFormat="false" ht="15" hidden="false" customHeight="false" outlineLevel="0" collapsed="false">
      <c r="A739" s="12" t="n">
        <v>738</v>
      </c>
      <c r="B739" s="12" t="n">
        <v>195</v>
      </c>
      <c r="C739" s="12" t="n">
        <v>5</v>
      </c>
      <c r="D739" s="18" t="n">
        <v>45916</v>
      </c>
      <c r="E739" s="12" t="s">
        <v>49</v>
      </c>
      <c r="F739" s="12" t="s">
        <v>2294</v>
      </c>
      <c r="G739" s="12" t="s">
        <v>57</v>
      </c>
      <c r="H739" s="12" t="str">
        <f aca="false">INDEX(Customers!$I$2:$I$901,MATCH(B739,Customers!$A$2:$A$901,0))</f>
        <v>New</v>
      </c>
      <c r="I739" s="12" t="str">
        <f aca="false">INDEX(Customers!$G$2:$G$901,MATCH(B739,Customers!$A$2:$A$901,0))</f>
        <v>North</v>
      </c>
      <c r="J739" s="12" t="str">
        <f aca="false">INDEX(Stores!$D$2:$D$18,MATCH(C739,Stores!$A$2:$A$18,0))</f>
        <v>South</v>
      </c>
      <c r="K739" s="16" t="n">
        <f aca="false">SUMIF(OrderItems!$B$2:$B$6683,A739,OrderItems!$J$2:$J$6683)</f>
        <v>5268</v>
      </c>
      <c r="L739" s="16" t="n">
        <f aca="false">SUMIF(OrderItems!$B$2:$B$6683,A739,OrderItems!$K$2:$K$6683)</f>
        <v>3052.85</v>
      </c>
      <c r="M739" s="16" t="n">
        <f aca="false">K739-L739</f>
        <v>2215.15</v>
      </c>
      <c r="N739" s="12" t="n">
        <f aca="false">COUNTIF(OrderItems!$B$2:$B$6683,A739)</f>
        <v>2</v>
      </c>
    </row>
    <row r="740" customFormat="false" ht="15" hidden="false" customHeight="false" outlineLevel="0" collapsed="false">
      <c r="A740" s="12" t="n">
        <v>739</v>
      </c>
      <c r="B740" s="12" t="n">
        <v>195</v>
      </c>
      <c r="C740" s="12" t="n">
        <v>17</v>
      </c>
      <c r="D740" s="18" t="n">
        <v>45935</v>
      </c>
      <c r="E740" s="12" t="s">
        <v>44</v>
      </c>
      <c r="F740" s="12" t="s">
        <v>2294</v>
      </c>
      <c r="G740" s="12" t="s">
        <v>55</v>
      </c>
      <c r="H740" s="12" t="str">
        <f aca="false">INDEX(Customers!$I$2:$I$901,MATCH(B740,Customers!$A$2:$A$901,0))</f>
        <v>New</v>
      </c>
      <c r="I740" s="12" t="str">
        <f aca="false">INDEX(Customers!$G$2:$G$901,MATCH(B740,Customers!$A$2:$A$901,0))</f>
        <v>North</v>
      </c>
      <c r="J740" s="12" t="str">
        <f aca="false">INDEX(Stores!$D$2:$D$18,MATCH(C740,Stores!$A$2:$A$18,0))</f>
        <v>Online</v>
      </c>
      <c r="K740" s="16" t="n">
        <f aca="false">SUMIF(OrderItems!$B$2:$B$6683,A740,OrderItems!$J$2:$J$6683)</f>
        <v>7678</v>
      </c>
      <c r="L740" s="16" t="n">
        <f aca="false">SUMIF(OrderItems!$B$2:$B$6683,A740,OrderItems!$K$2:$K$6683)</f>
        <v>5186.38</v>
      </c>
      <c r="M740" s="16" t="n">
        <f aca="false">K740-L740</f>
        <v>2491.62</v>
      </c>
      <c r="N740" s="12" t="n">
        <f aca="false">COUNTIF(OrderItems!$B$2:$B$6683,A740)</f>
        <v>2</v>
      </c>
    </row>
    <row r="741" customFormat="false" ht="15" hidden="false" customHeight="false" outlineLevel="0" collapsed="false">
      <c r="A741" s="12" t="n">
        <v>740</v>
      </c>
      <c r="B741" s="12" t="n">
        <v>195</v>
      </c>
      <c r="C741" s="12" t="n">
        <v>17</v>
      </c>
      <c r="D741" s="18" t="n">
        <v>45981</v>
      </c>
      <c r="E741" s="12" t="s">
        <v>44</v>
      </c>
      <c r="F741" s="12" t="s">
        <v>2294</v>
      </c>
      <c r="G741" s="12" t="s">
        <v>55</v>
      </c>
      <c r="H741" s="12" t="str">
        <f aca="false">INDEX(Customers!$I$2:$I$901,MATCH(B741,Customers!$A$2:$A$901,0))</f>
        <v>New</v>
      </c>
      <c r="I741" s="12" t="str">
        <f aca="false">INDEX(Customers!$G$2:$G$901,MATCH(B741,Customers!$A$2:$A$901,0))</f>
        <v>North</v>
      </c>
      <c r="J741" s="12" t="str">
        <f aca="false">INDEX(Stores!$D$2:$D$18,MATCH(C741,Stores!$A$2:$A$18,0))</f>
        <v>Online</v>
      </c>
      <c r="K741" s="16" t="n">
        <f aca="false">SUMIF(OrderItems!$B$2:$B$6683,A741,OrderItems!$J$2:$J$6683)</f>
        <v>2761.65</v>
      </c>
      <c r="L741" s="16" t="n">
        <f aca="false">SUMIF(OrderItems!$B$2:$B$6683,A741,OrderItems!$K$2:$K$6683)</f>
        <v>2209.3</v>
      </c>
      <c r="M741" s="16" t="n">
        <f aca="false">K741-L741</f>
        <v>552.35</v>
      </c>
      <c r="N741" s="12" t="n">
        <f aca="false">COUNTIF(OrderItems!$B$2:$B$6683,A741)</f>
        <v>1</v>
      </c>
    </row>
    <row r="742" customFormat="false" ht="15" hidden="false" customHeight="false" outlineLevel="0" collapsed="false">
      <c r="A742" s="12" t="n">
        <v>741</v>
      </c>
      <c r="B742" s="12" t="n">
        <v>196</v>
      </c>
      <c r="C742" s="12" t="n">
        <v>17</v>
      </c>
      <c r="D742" s="18" t="n">
        <v>45517</v>
      </c>
      <c r="E742" s="12" t="s">
        <v>44</v>
      </c>
      <c r="F742" s="12" t="s">
        <v>2293</v>
      </c>
      <c r="G742" s="12" t="s">
        <v>55</v>
      </c>
      <c r="H742" s="12" t="str">
        <f aca="false">INDEX(Customers!$I$2:$I$901,MATCH(B742,Customers!$A$2:$A$901,0))</f>
        <v>Regular</v>
      </c>
      <c r="I742" s="12" t="str">
        <f aca="false">INDEX(Customers!$G$2:$G$901,MATCH(B742,Customers!$A$2:$A$901,0))</f>
        <v>North</v>
      </c>
      <c r="J742" s="12" t="str">
        <f aca="false">INDEX(Stores!$D$2:$D$18,MATCH(C742,Stores!$A$2:$A$18,0))</f>
        <v>Online</v>
      </c>
      <c r="K742" s="16" t="n">
        <f aca="false">SUMIF(OrderItems!$B$2:$B$6683,A742,OrderItems!$J$2:$J$6683)</f>
        <v>6458</v>
      </c>
      <c r="L742" s="16" t="n">
        <f aca="false">SUMIF(OrderItems!$B$2:$B$6683,A742,OrderItems!$K$2:$K$6683)</f>
        <v>3927</v>
      </c>
      <c r="M742" s="16" t="n">
        <f aca="false">K742-L742</f>
        <v>2531</v>
      </c>
      <c r="N742" s="12" t="n">
        <f aca="false">COUNTIF(OrderItems!$B$2:$B$6683,A742)</f>
        <v>2</v>
      </c>
    </row>
    <row r="743" customFormat="false" ht="15" hidden="false" customHeight="false" outlineLevel="0" collapsed="false">
      <c r="A743" s="12" t="n">
        <v>742</v>
      </c>
      <c r="B743" s="12" t="n">
        <v>196</v>
      </c>
      <c r="C743" s="12" t="n">
        <v>17</v>
      </c>
      <c r="D743" s="18" t="n">
        <v>45849</v>
      </c>
      <c r="E743" s="12" t="s">
        <v>44</v>
      </c>
      <c r="F743" s="12" t="s">
        <v>2295</v>
      </c>
      <c r="G743" s="12" t="s">
        <v>57</v>
      </c>
      <c r="H743" s="12" t="str">
        <f aca="false">INDEX(Customers!$I$2:$I$901,MATCH(B743,Customers!$A$2:$A$901,0))</f>
        <v>Regular</v>
      </c>
      <c r="I743" s="12" t="str">
        <f aca="false">INDEX(Customers!$G$2:$G$901,MATCH(B743,Customers!$A$2:$A$901,0))</f>
        <v>North</v>
      </c>
      <c r="J743" s="12" t="str">
        <f aca="false">INDEX(Stores!$D$2:$D$18,MATCH(C743,Stores!$A$2:$A$18,0))</f>
        <v>Online</v>
      </c>
      <c r="K743" s="16" t="n">
        <f aca="false">SUMIF(OrderItems!$B$2:$B$6683,A743,OrderItems!$J$2:$J$6683)</f>
        <v>2092.1</v>
      </c>
      <c r="L743" s="16" t="n">
        <f aca="false">SUMIF(OrderItems!$B$2:$B$6683,A743,OrderItems!$K$2:$K$6683)</f>
        <v>1488.96</v>
      </c>
      <c r="M743" s="16" t="n">
        <f aca="false">K743-L743</f>
        <v>603.14</v>
      </c>
      <c r="N743" s="12" t="n">
        <f aca="false">COUNTIF(OrderItems!$B$2:$B$6683,A743)</f>
        <v>2</v>
      </c>
    </row>
    <row r="744" customFormat="false" ht="15" hidden="false" customHeight="false" outlineLevel="0" collapsed="false">
      <c r="A744" s="12" t="n">
        <v>743</v>
      </c>
      <c r="B744" s="12" t="n">
        <v>197</v>
      </c>
      <c r="C744" s="12" t="n">
        <v>17</v>
      </c>
      <c r="D744" s="18" t="n">
        <v>45599</v>
      </c>
      <c r="E744" s="12" t="s">
        <v>44</v>
      </c>
      <c r="F744" s="12" t="s">
        <v>2296</v>
      </c>
      <c r="G744" s="12" t="s">
        <v>57</v>
      </c>
      <c r="H744" s="12" t="str">
        <f aca="false">INDEX(Customers!$I$2:$I$901,MATCH(B744,Customers!$A$2:$A$901,0))</f>
        <v>Premium</v>
      </c>
      <c r="I744" s="12" t="str">
        <f aca="false">INDEX(Customers!$G$2:$G$901,MATCH(B744,Customers!$A$2:$A$901,0))</f>
        <v>South</v>
      </c>
      <c r="J744" s="12" t="str">
        <f aca="false">INDEX(Stores!$D$2:$D$18,MATCH(C744,Stores!$A$2:$A$18,0))</f>
        <v>Online</v>
      </c>
      <c r="K744" s="16" t="n">
        <f aca="false">SUMIF(OrderItems!$B$2:$B$6683,A744,OrderItems!$J$2:$J$6683)</f>
        <v>4489</v>
      </c>
      <c r="L744" s="16" t="n">
        <f aca="false">SUMIF(OrderItems!$B$2:$B$6683,A744,OrderItems!$K$2:$K$6683)</f>
        <v>2892.9</v>
      </c>
      <c r="M744" s="16" t="n">
        <f aca="false">K744-L744</f>
        <v>1596.1</v>
      </c>
      <c r="N744" s="12" t="n">
        <f aca="false">COUNTIF(OrderItems!$B$2:$B$6683,A744)</f>
        <v>1</v>
      </c>
    </row>
    <row r="745" customFormat="false" ht="15" hidden="false" customHeight="false" outlineLevel="0" collapsed="false">
      <c r="A745" s="12" t="n">
        <v>744</v>
      </c>
      <c r="B745" s="12" t="n">
        <v>197</v>
      </c>
      <c r="C745" s="12" t="n">
        <v>17</v>
      </c>
      <c r="D745" s="18" t="n">
        <v>45933</v>
      </c>
      <c r="E745" s="12" t="s">
        <v>44</v>
      </c>
      <c r="F745" s="12" t="s">
        <v>2293</v>
      </c>
      <c r="G745" s="12" t="s">
        <v>55</v>
      </c>
      <c r="H745" s="12" t="str">
        <f aca="false">INDEX(Customers!$I$2:$I$901,MATCH(B745,Customers!$A$2:$A$901,0))</f>
        <v>Premium</v>
      </c>
      <c r="I745" s="12" t="str">
        <f aca="false">INDEX(Customers!$G$2:$G$901,MATCH(B745,Customers!$A$2:$A$901,0))</f>
        <v>South</v>
      </c>
      <c r="J745" s="12" t="str">
        <f aca="false">INDEX(Stores!$D$2:$D$18,MATCH(C745,Stores!$A$2:$A$18,0))</f>
        <v>Online</v>
      </c>
      <c r="K745" s="16" t="n">
        <f aca="false">SUMIF(OrderItems!$B$2:$B$6683,A745,OrderItems!$J$2:$J$6683)</f>
        <v>4109</v>
      </c>
      <c r="L745" s="16" t="n">
        <f aca="false">SUMIF(OrderItems!$B$2:$B$6683,A745,OrderItems!$K$2:$K$6683)</f>
        <v>2413.27</v>
      </c>
      <c r="M745" s="16" t="n">
        <f aca="false">K745-L745</f>
        <v>1695.73</v>
      </c>
      <c r="N745" s="12" t="n">
        <f aca="false">COUNTIF(OrderItems!$B$2:$B$6683,A745)</f>
        <v>1</v>
      </c>
    </row>
    <row r="746" customFormat="false" ht="15" hidden="false" customHeight="false" outlineLevel="0" collapsed="false">
      <c r="A746" s="12" t="n">
        <v>745</v>
      </c>
      <c r="B746" s="12" t="n">
        <v>197</v>
      </c>
      <c r="C746" s="12" t="n">
        <v>14</v>
      </c>
      <c r="D746" s="18" t="n">
        <v>46016</v>
      </c>
      <c r="E746" s="12" t="s">
        <v>49</v>
      </c>
      <c r="F746" s="12" t="s">
        <v>2293</v>
      </c>
      <c r="G746" s="12" t="s">
        <v>55</v>
      </c>
      <c r="H746" s="12" t="str">
        <f aca="false">INDEX(Customers!$I$2:$I$901,MATCH(B746,Customers!$A$2:$A$901,0))</f>
        <v>Premium</v>
      </c>
      <c r="I746" s="12" t="str">
        <f aca="false">INDEX(Customers!$G$2:$G$901,MATCH(B746,Customers!$A$2:$A$901,0))</f>
        <v>South</v>
      </c>
      <c r="J746" s="12" t="str">
        <f aca="false">INDEX(Stores!$D$2:$D$18,MATCH(C746,Stores!$A$2:$A$18,0))</f>
        <v>East</v>
      </c>
      <c r="K746" s="16" t="n">
        <f aca="false">SUMIF(OrderItems!$B$2:$B$6683,A746,OrderItems!$J$2:$J$6683)</f>
        <v>8651.1</v>
      </c>
      <c r="L746" s="16" t="n">
        <f aca="false">SUMIF(OrderItems!$B$2:$B$6683,A746,OrderItems!$K$2:$K$6683)</f>
        <v>5360.77</v>
      </c>
      <c r="M746" s="16" t="n">
        <f aca="false">K746-L746</f>
        <v>3290.33</v>
      </c>
      <c r="N746" s="12" t="n">
        <f aca="false">COUNTIF(OrderItems!$B$2:$B$6683,A746)</f>
        <v>2</v>
      </c>
    </row>
    <row r="747" customFormat="false" ht="15" hidden="false" customHeight="false" outlineLevel="0" collapsed="false">
      <c r="A747" s="12" t="n">
        <v>746</v>
      </c>
      <c r="B747" s="12" t="n">
        <v>198</v>
      </c>
      <c r="C747" s="12" t="n">
        <v>10</v>
      </c>
      <c r="D747" s="18" t="n">
        <v>45563</v>
      </c>
      <c r="E747" s="12" t="s">
        <v>49</v>
      </c>
      <c r="F747" s="12" t="s">
        <v>2292</v>
      </c>
      <c r="G747" s="12" t="s">
        <v>57</v>
      </c>
      <c r="H747" s="12" t="str">
        <f aca="false">INDEX(Customers!$I$2:$I$901,MATCH(B747,Customers!$A$2:$A$901,0))</f>
        <v>Regular</v>
      </c>
      <c r="I747" s="12" t="str">
        <f aca="false">INDEX(Customers!$G$2:$G$901,MATCH(B747,Customers!$A$2:$A$901,0))</f>
        <v>West</v>
      </c>
      <c r="J747" s="12" t="str">
        <f aca="false">INDEX(Stores!$D$2:$D$18,MATCH(C747,Stores!$A$2:$A$18,0))</f>
        <v>West</v>
      </c>
      <c r="K747" s="16" t="n">
        <f aca="false">SUMIF(OrderItems!$B$2:$B$6683,A747,OrderItems!$J$2:$J$6683)</f>
        <v>1224.55</v>
      </c>
      <c r="L747" s="16" t="n">
        <f aca="false">SUMIF(OrderItems!$B$2:$B$6683,A747,OrderItems!$K$2:$K$6683)</f>
        <v>959.48</v>
      </c>
      <c r="M747" s="16" t="n">
        <f aca="false">K747-L747</f>
        <v>265.07</v>
      </c>
      <c r="N747" s="12" t="n">
        <f aca="false">COUNTIF(OrderItems!$B$2:$B$6683,A747)</f>
        <v>1</v>
      </c>
    </row>
    <row r="748" customFormat="false" ht="15" hidden="false" customHeight="false" outlineLevel="0" collapsed="false">
      <c r="A748" s="12" t="n">
        <v>747</v>
      </c>
      <c r="B748" s="12" t="n">
        <v>198</v>
      </c>
      <c r="C748" s="12" t="n">
        <v>17</v>
      </c>
      <c r="D748" s="18" t="n">
        <v>45576</v>
      </c>
      <c r="E748" s="12" t="s">
        <v>44</v>
      </c>
      <c r="F748" s="12" t="s">
        <v>2295</v>
      </c>
      <c r="G748" s="12" t="s">
        <v>55</v>
      </c>
      <c r="H748" s="12" t="str">
        <f aca="false">INDEX(Customers!$I$2:$I$901,MATCH(B748,Customers!$A$2:$A$901,0))</f>
        <v>Regular</v>
      </c>
      <c r="I748" s="12" t="str">
        <f aca="false">INDEX(Customers!$G$2:$G$901,MATCH(B748,Customers!$A$2:$A$901,0))</f>
        <v>West</v>
      </c>
      <c r="J748" s="12" t="str">
        <f aca="false">INDEX(Stores!$D$2:$D$18,MATCH(C748,Stores!$A$2:$A$18,0))</f>
        <v>Online</v>
      </c>
      <c r="K748" s="16" t="n">
        <f aca="false">SUMIF(OrderItems!$B$2:$B$6683,A748,OrderItems!$J$2:$J$6683)</f>
        <v>1609</v>
      </c>
      <c r="L748" s="16" t="n">
        <f aca="false">SUMIF(OrderItems!$B$2:$B$6683,A748,OrderItems!$K$2:$K$6683)</f>
        <v>979.43</v>
      </c>
      <c r="M748" s="16" t="n">
        <f aca="false">K748-L748</f>
        <v>629.57</v>
      </c>
      <c r="N748" s="12" t="n">
        <f aca="false">COUNTIF(OrderItems!$B$2:$B$6683,A748)</f>
        <v>1</v>
      </c>
    </row>
    <row r="749" customFormat="false" ht="15" hidden="false" customHeight="false" outlineLevel="0" collapsed="false">
      <c r="A749" s="12" t="n">
        <v>748</v>
      </c>
      <c r="B749" s="12" t="n">
        <v>198</v>
      </c>
      <c r="C749" s="12" t="n">
        <v>17</v>
      </c>
      <c r="D749" s="18" t="n">
        <v>45726</v>
      </c>
      <c r="E749" s="12" t="s">
        <v>44</v>
      </c>
      <c r="F749" s="12" t="s">
        <v>2292</v>
      </c>
      <c r="G749" s="12" t="s">
        <v>56</v>
      </c>
      <c r="H749" s="12" t="str">
        <f aca="false">INDEX(Customers!$I$2:$I$901,MATCH(B749,Customers!$A$2:$A$901,0))</f>
        <v>Regular</v>
      </c>
      <c r="I749" s="12" t="str">
        <f aca="false">INDEX(Customers!$G$2:$G$901,MATCH(B749,Customers!$A$2:$A$901,0))</f>
        <v>West</v>
      </c>
      <c r="J749" s="12" t="str">
        <f aca="false">INDEX(Stores!$D$2:$D$18,MATCH(C749,Stores!$A$2:$A$18,0))</f>
        <v>Online</v>
      </c>
      <c r="K749" s="16" t="n">
        <f aca="false">SUMIF(OrderItems!$B$2:$B$6683,A749,OrderItems!$J$2:$J$6683)</f>
        <v>8017</v>
      </c>
      <c r="L749" s="16" t="n">
        <f aca="false">SUMIF(OrderItems!$B$2:$B$6683,A749,OrderItems!$K$2:$K$6683)</f>
        <v>4821.67</v>
      </c>
      <c r="M749" s="16" t="n">
        <f aca="false">K749-L749</f>
        <v>3195.33</v>
      </c>
      <c r="N749" s="12" t="n">
        <f aca="false">COUNTIF(OrderItems!$B$2:$B$6683,A749)</f>
        <v>2</v>
      </c>
    </row>
    <row r="750" customFormat="false" ht="15" hidden="false" customHeight="false" outlineLevel="0" collapsed="false">
      <c r="A750" s="12" t="n">
        <v>749</v>
      </c>
      <c r="B750" s="12" t="n">
        <v>199</v>
      </c>
      <c r="C750" s="12" t="n">
        <v>17</v>
      </c>
      <c r="D750" s="18" t="n">
        <v>45587</v>
      </c>
      <c r="E750" s="12" t="s">
        <v>44</v>
      </c>
      <c r="F750" s="12" t="s">
        <v>2294</v>
      </c>
      <c r="G750" s="12" t="s">
        <v>55</v>
      </c>
      <c r="H750" s="12" t="str">
        <f aca="false">INDEX(Customers!$I$2:$I$901,MATCH(B750,Customers!$A$2:$A$901,0))</f>
        <v>Regular</v>
      </c>
      <c r="I750" s="12" t="str">
        <f aca="false">INDEX(Customers!$G$2:$G$901,MATCH(B750,Customers!$A$2:$A$901,0))</f>
        <v>East</v>
      </c>
      <c r="J750" s="12" t="str">
        <f aca="false">INDEX(Stores!$D$2:$D$18,MATCH(C750,Stores!$A$2:$A$18,0))</f>
        <v>Online</v>
      </c>
      <c r="K750" s="16" t="n">
        <f aca="false">SUMIF(OrderItems!$B$2:$B$6683,A750,OrderItems!$J$2:$J$6683)</f>
        <v>4548</v>
      </c>
      <c r="L750" s="16" t="n">
        <f aca="false">SUMIF(OrderItems!$B$2:$B$6683,A750,OrderItems!$K$2:$K$6683)</f>
        <v>2970.14</v>
      </c>
      <c r="M750" s="16" t="n">
        <f aca="false">K750-L750</f>
        <v>1577.86</v>
      </c>
      <c r="N750" s="12" t="n">
        <f aca="false">COUNTIF(OrderItems!$B$2:$B$6683,A750)</f>
        <v>2</v>
      </c>
    </row>
    <row r="751" customFormat="false" ht="15" hidden="false" customHeight="false" outlineLevel="0" collapsed="false">
      <c r="A751" s="12" t="n">
        <v>750</v>
      </c>
      <c r="B751" s="12" t="n">
        <v>199</v>
      </c>
      <c r="C751" s="12" t="n">
        <v>17</v>
      </c>
      <c r="D751" s="18" t="n">
        <v>45592</v>
      </c>
      <c r="E751" s="12" t="s">
        <v>44</v>
      </c>
      <c r="F751" s="12" t="s">
        <v>2296</v>
      </c>
      <c r="G751" s="12" t="s">
        <v>55</v>
      </c>
      <c r="H751" s="12" t="str">
        <f aca="false">INDEX(Customers!$I$2:$I$901,MATCH(B751,Customers!$A$2:$A$901,0))</f>
        <v>Regular</v>
      </c>
      <c r="I751" s="12" t="str">
        <f aca="false">INDEX(Customers!$G$2:$G$901,MATCH(B751,Customers!$A$2:$A$901,0))</f>
        <v>East</v>
      </c>
      <c r="J751" s="12" t="str">
        <f aca="false">INDEX(Stores!$D$2:$D$18,MATCH(C751,Stores!$A$2:$A$18,0))</f>
        <v>Online</v>
      </c>
      <c r="K751" s="16" t="n">
        <f aca="false">SUMIF(OrderItems!$B$2:$B$6683,A751,OrderItems!$J$2:$J$6683)</f>
        <v>1109</v>
      </c>
      <c r="L751" s="16" t="n">
        <f aca="false">SUMIF(OrderItems!$B$2:$B$6683,A751,OrderItems!$K$2:$K$6683)</f>
        <v>802.07</v>
      </c>
      <c r="M751" s="16" t="n">
        <f aca="false">K751-L751</f>
        <v>306.93</v>
      </c>
      <c r="N751" s="12" t="n">
        <f aca="false">COUNTIF(OrderItems!$B$2:$B$6683,A751)</f>
        <v>1</v>
      </c>
    </row>
    <row r="752" customFormat="false" ht="15" hidden="false" customHeight="false" outlineLevel="0" collapsed="false">
      <c r="A752" s="12" t="n">
        <v>751</v>
      </c>
      <c r="B752" s="12" t="n">
        <v>199</v>
      </c>
      <c r="C752" s="12" t="n">
        <v>17</v>
      </c>
      <c r="D752" s="18" t="n">
        <v>45626</v>
      </c>
      <c r="E752" s="12" t="s">
        <v>44</v>
      </c>
      <c r="F752" s="12" t="s">
        <v>2294</v>
      </c>
      <c r="G752" s="12" t="s">
        <v>55</v>
      </c>
      <c r="H752" s="12" t="str">
        <f aca="false">INDEX(Customers!$I$2:$I$901,MATCH(B752,Customers!$A$2:$A$901,0))</f>
        <v>Regular</v>
      </c>
      <c r="I752" s="12" t="str">
        <f aca="false">INDEX(Customers!$G$2:$G$901,MATCH(B752,Customers!$A$2:$A$901,0))</f>
        <v>East</v>
      </c>
      <c r="J752" s="12" t="str">
        <f aca="false">INDEX(Stores!$D$2:$D$18,MATCH(C752,Stores!$A$2:$A$18,0))</f>
        <v>Online</v>
      </c>
      <c r="K752" s="16" t="n">
        <f aca="false">SUMIF(OrderItems!$B$2:$B$6683,A752,OrderItems!$J$2:$J$6683)</f>
        <v>1783.55</v>
      </c>
      <c r="L752" s="16" t="n">
        <f aca="false">SUMIF(OrderItems!$B$2:$B$6683,A752,OrderItems!$K$2:$K$6683)</f>
        <v>1115.45</v>
      </c>
      <c r="M752" s="16" t="n">
        <f aca="false">K752-L752</f>
        <v>668.1</v>
      </c>
      <c r="N752" s="12" t="n">
        <f aca="false">COUNTIF(OrderItems!$B$2:$B$6683,A752)</f>
        <v>3</v>
      </c>
    </row>
    <row r="753" customFormat="false" ht="15" hidden="false" customHeight="false" outlineLevel="0" collapsed="false">
      <c r="A753" s="12" t="n">
        <v>752</v>
      </c>
      <c r="B753" s="12" t="n">
        <v>199</v>
      </c>
      <c r="C753" s="12" t="n">
        <v>17</v>
      </c>
      <c r="D753" s="18" t="n">
        <v>45701</v>
      </c>
      <c r="E753" s="12" t="s">
        <v>44</v>
      </c>
      <c r="F753" s="12" t="s">
        <v>2296</v>
      </c>
      <c r="G753" s="12" t="s">
        <v>55</v>
      </c>
      <c r="H753" s="12" t="str">
        <f aca="false">INDEX(Customers!$I$2:$I$901,MATCH(B753,Customers!$A$2:$A$901,0))</f>
        <v>Regular</v>
      </c>
      <c r="I753" s="12" t="str">
        <f aca="false">INDEX(Customers!$G$2:$G$901,MATCH(B753,Customers!$A$2:$A$901,0))</f>
        <v>East</v>
      </c>
      <c r="J753" s="12" t="str">
        <f aca="false">INDEX(Stores!$D$2:$D$18,MATCH(C753,Stores!$A$2:$A$18,0))</f>
        <v>Online</v>
      </c>
      <c r="K753" s="16" t="n">
        <f aca="false">SUMIF(OrderItems!$B$2:$B$6683,A753,OrderItems!$J$2:$J$6683)</f>
        <v>4438</v>
      </c>
      <c r="L753" s="16" t="n">
        <f aca="false">SUMIF(OrderItems!$B$2:$B$6683,A753,OrderItems!$K$2:$K$6683)</f>
        <v>3196.99</v>
      </c>
      <c r="M753" s="16" t="n">
        <f aca="false">K753-L753</f>
        <v>1241.01</v>
      </c>
      <c r="N753" s="12" t="n">
        <f aca="false">COUNTIF(OrderItems!$B$2:$B$6683,A753)</f>
        <v>2</v>
      </c>
    </row>
    <row r="754" customFormat="false" ht="15" hidden="false" customHeight="false" outlineLevel="0" collapsed="false">
      <c r="A754" s="12" t="n">
        <v>753</v>
      </c>
      <c r="B754" s="12" t="n">
        <v>199</v>
      </c>
      <c r="C754" s="12" t="n">
        <v>17</v>
      </c>
      <c r="D754" s="18" t="n">
        <v>45711</v>
      </c>
      <c r="E754" s="12" t="s">
        <v>44</v>
      </c>
      <c r="F754" s="12" t="s">
        <v>2293</v>
      </c>
      <c r="G754" s="12" t="s">
        <v>55</v>
      </c>
      <c r="H754" s="12" t="str">
        <f aca="false">INDEX(Customers!$I$2:$I$901,MATCH(B754,Customers!$A$2:$A$901,0))</f>
        <v>Regular</v>
      </c>
      <c r="I754" s="12" t="str">
        <f aca="false">INDEX(Customers!$G$2:$G$901,MATCH(B754,Customers!$A$2:$A$901,0))</f>
        <v>East</v>
      </c>
      <c r="J754" s="12" t="str">
        <f aca="false">INDEX(Stores!$D$2:$D$18,MATCH(C754,Stores!$A$2:$A$18,0))</f>
        <v>Online</v>
      </c>
      <c r="K754" s="16" t="n">
        <f aca="false">SUMIF(OrderItems!$B$2:$B$6683,A754,OrderItems!$J$2:$J$6683)</f>
        <v>368</v>
      </c>
      <c r="L754" s="16" t="n">
        <f aca="false">SUMIF(OrderItems!$B$2:$B$6683,A754,OrderItems!$K$2:$K$6683)</f>
        <v>226.77</v>
      </c>
      <c r="M754" s="16" t="n">
        <f aca="false">K754-L754</f>
        <v>141.23</v>
      </c>
      <c r="N754" s="12" t="n">
        <f aca="false">COUNTIF(OrderItems!$B$2:$B$6683,A754)</f>
        <v>2</v>
      </c>
    </row>
    <row r="755" customFormat="false" ht="15" hidden="false" customHeight="false" outlineLevel="0" collapsed="false">
      <c r="A755" s="12" t="n">
        <v>754</v>
      </c>
      <c r="B755" s="12" t="n">
        <v>199</v>
      </c>
      <c r="C755" s="12" t="n">
        <v>17</v>
      </c>
      <c r="D755" s="18" t="n">
        <v>45760</v>
      </c>
      <c r="E755" s="12" t="s">
        <v>44</v>
      </c>
      <c r="F755" s="12" t="s">
        <v>2294</v>
      </c>
      <c r="G755" s="12" t="s">
        <v>55</v>
      </c>
      <c r="H755" s="12" t="str">
        <f aca="false">INDEX(Customers!$I$2:$I$901,MATCH(B755,Customers!$A$2:$A$901,0))</f>
        <v>Regular</v>
      </c>
      <c r="I755" s="12" t="str">
        <f aca="false">INDEX(Customers!$G$2:$G$901,MATCH(B755,Customers!$A$2:$A$901,0))</f>
        <v>East</v>
      </c>
      <c r="J755" s="12" t="str">
        <f aca="false">INDEX(Stores!$D$2:$D$18,MATCH(C755,Stores!$A$2:$A$18,0))</f>
        <v>Online</v>
      </c>
      <c r="K755" s="16" t="n">
        <f aca="false">SUMIF(OrderItems!$B$2:$B$6683,A755,OrderItems!$J$2:$J$6683)</f>
        <v>1619</v>
      </c>
      <c r="L755" s="16" t="n">
        <f aca="false">SUMIF(OrderItems!$B$2:$B$6683,A755,OrderItems!$K$2:$K$6683)</f>
        <v>940.96</v>
      </c>
      <c r="M755" s="16" t="n">
        <f aca="false">K755-L755</f>
        <v>678.04</v>
      </c>
      <c r="N755" s="12" t="n">
        <f aca="false">COUNTIF(OrderItems!$B$2:$B$6683,A755)</f>
        <v>1</v>
      </c>
    </row>
    <row r="756" customFormat="false" ht="15" hidden="false" customHeight="false" outlineLevel="0" collapsed="false">
      <c r="A756" s="12" t="n">
        <v>755</v>
      </c>
      <c r="B756" s="12" t="n">
        <v>199</v>
      </c>
      <c r="C756" s="12" t="n">
        <v>17</v>
      </c>
      <c r="D756" s="18" t="n">
        <v>45785</v>
      </c>
      <c r="E756" s="12" t="s">
        <v>44</v>
      </c>
      <c r="F756" s="12" t="s">
        <v>2293</v>
      </c>
      <c r="G756" s="12" t="s">
        <v>55</v>
      </c>
      <c r="H756" s="12" t="str">
        <f aca="false">INDEX(Customers!$I$2:$I$901,MATCH(B756,Customers!$A$2:$A$901,0))</f>
        <v>Regular</v>
      </c>
      <c r="I756" s="12" t="str">
        <f aca="false">INDEX(Customers!$G$2:$G$901,MATCH(B756,Customers!$A$2:$A$901,0))</f>
        <v>East</v>
      </c>
      <c r="J756" s="12" t="str">
        <f aca="false">INDEX(Stores!$D$2:$D$18,MATCH(C756,Stores!$A$2:$A$18,0))</f>
        <v>Online</v>
      </c>
      <c r="K756" s="16" t="n">
        <f aca="false">SUMIF(OrderItems!$B$2:$B$6683,A756,OrderItems!$J$2:$J$6683)</f>
        <v>1918.05</v>
      </c>
      <c r="L756" s="16" t="n">
        <f aca="false">SUMIF(OrderItems!$B$2:$B$6683,A756,OrderItems!$K$2:$K$6683)</f>
        <v>1326.8</v>
      </c>
      <c r="M756" s="16" t="n">
        <f aca="false">K756-L756</f>
        <v>591.25</v>
      </c>
      <c r="N756" s="12" t="n">
        <f aca="false">COUNTIF(OrderItems!$B$2:$B$6683,A756)</f>
        <v>1</v>
      </c>
    </row>
    <row r="757" customFormat="false" ht="15" hidden="false" customHeight="false" outlineLevel="0" collapsed="false">
      <c r="A757" s="12" t="n">
        <v>756</v>
      </c>
      <c r="B757" s="12" t="n">
        <v>199</v>
      </c>
      <c r="C757" s="12" t="n">
        <v>17</v>
      </c>
      <c r="D757" s="18" t="n">
        <v>45901</v>
      </c>
      <c r="E757" s="12" t="s">
        <v>44</v>
      </c>
      <c r="F757" s="12" t="s">
        <v>2296</v>
      </c>
      <c r="G757" s="12" t="s">
        <v>55</v>
      </c>
      <c r="H757" s="12" t="str">
        <f aca="false">INDEX(Customers!$I$2:$I$901,MATCH(B757,Customers!$A$2:$A$901,0))</f>
        <v>Regular</v>
      </c>
      <c r="I757" s="12" t="str">
        <f aca="false">INDEX(Customers!$G$2:$G$901,MATCH(B757,Customers!$A$2:$A$901,0))</f>
        <v>East</v>
      </c>
      <c r="J757" s="12" t="str">
        <f aca="false">INDEX(Stores!$D$2:$D$18,MATCH(C757,Stores!$A$2:$A$18,0))</f>
        <v>Online</v>
      </c>
      <c r="K757" s="16" t="n">
        <f aca="false">SUMIF(OrderItems!$B$2:$B$6683,A757,OrderItems!$J$2:$J$6683)</f>
        <v>607.05</v>
      </c>
      <c r="L757" s="16" t="n">
        <f aca="false">SUMIF(OrderItems!$B$2:$B$6683,A757,OrderItems!$K$2:$K$6683)</f>
        <v>372.27</v>
      </c>
      <c r="M757" s="16" t="n">
        <f aca="false">K757-L757</f>
        <v>234.78</v>
      </c>
      <c r="N757" s="12" t="n">
        <f aca="false">COUNTIF(OrderItems!$B$2:$B$6683,A757)</f>
        <v>1</v>
      </c>
    </row>
    <row r="758" customFormat="false" ht="15" hidden="false" customHeight="false" outlineLevel="0" collapsed="false">
      <c r="A758" s="12" t="n">
        <v>757</v>
      </c>
      <c r="B758" s="12" t="n">
        <v>200</v>
      </c>
      <c r="C758" s="12" t="n">
        <v>17</v>
      </c>
      <c r="D758" s="18" t="n">
        <v>45709</v>
      </c>
      <c r="E758" s="12" t="s">
        <v>44</v>
      </c>
      <c r="F758" s="12" t="s">
        <v>2294</v>
      </c>
      <c r="G758" s="12" t="s">
        <v>55</v>
      </c>
      <c r="H758" s="12" t="str">
        <f aca="false">INDEX(Customers!$I$2:$I$901,MATCH(B758,Customers!$A$2:$A$901,0))</f>
        <v>Regular</v>
      </c>
      <c r="I758" s="12" t="str">
        <f aca="false">INDEX(Customers!$G$2:$G$901,MATCH(B758,Customers!$A$2:$A$901,0))</f>
        <v>West</v>
      </c>
      <c r="J758" s="12" t="str">
        <f aca="false">INDEX(Stores!$D$2:$D$18,MATCH(C758,Stores!$A$2:$A$18,0))</f>
        <v>Online</v>
      </c>
      <c r="K758" s="16" t="n">
        <f aca="false">SUMIF(OrderItems!$B$2:$B$6683,A758,OrderItems!$J$2:$J$6683)</f>
        <v>6935.6</v>
      </c>
      <c r="L758" s="16" t="n">
        <f aca="false">SUMIF(OrderItems!$B$2:$B$6683,A758,OrderItems!$K$2:$K$6683)</f>
        <v>4456.8</v>
      </c>
      <c r="M758" s="16" t="n">
        <f aca="false">K758-L758</f>
        <v>2478.8</v>
      </c>
      <c r="N758" s="12" t="n">
        <f aca="false">COUNTIF(OrderItems!$B$2:$B$6683,A758)</f>
        <v>4</v>
      </c>
    </row>
    <row r="759" customFormat="false" ht="15" hidden="false" customHeight="false" outlineLevel="0" collapsed="false">
      <c r="A759" s="12" t="n">
        <v>758</v>
      </c>
      <c r="B759" s="12" t="n">
        <v>200</v>
      </c>
      <c r="C759" s="12" t="n">
        <v>8</v>
      </c>
      <c r="D759" s="18" t="n">
        <v>45775</v>
      </c>
      <c r="E759" s="12" t="s">
        <v>49</v>
      </c>
      <c r="F759" s="12" t="s">
        <v>2292</v>
      </c>
      <c r="G759" s="12" t="s">
        <v>55</v>
      </c>
      <c r="H759" s="12" t="str">
        <f aca="false">INDEX(Customers!$I$2:$I$901,MATCH(B759,Customers!$A$2:$A$901,0))</f>
        <v>Regular</v>
      </c>
      <c r="I759" s="12" t="str">
        <f aca="false">INDEX(Customers!$G$2:$G$901,MATCH(B759,Customers!$A$2:$A$901,0))</f>
        <v>West</v>
      </c>
      <c r="J759" s="12" t="str">
        <f aca="false">INDEX(Stores!$D$2:$D$18,MATCH(C759,Stores!$A$2:$A$18,0))</f>
        <v>South</v>
      </c>
      <c r="K759" s="16" t="n">
        <f aca="false">SUMIF(OrderItems!$B$2:$B$6683,A759,OrderItems!$J$2:$J$6683)</f>
        <v>3758</v>
      </c>
      <c r="L759" s="16" t="n">
        <f aca="false">SUMIF(OrderItems!$B$2:$B$6683,A759,OrderItems!$K$2:$K$6683)</f>
        <v>2113.39</v>
      </c>
      <c r="M759" s="16" t="n">
        <f aca="false">K759-L759</f>
        <v>1644.61</v>
      </c>
      <c r="N759" s="12" t="n">
        <f aca="false">COUNTIF(OrderItems!$B$2:$B$6683,A759)</f>
        <v>2</v>
      </c>
    </row>
    <row r="760" customFormat="false" ht="15" hidden="false" customHeight="false" outlineLevel="0" collapsed="false">
      <c r="A760" s="12" t="n">
        <v>759</v>
      </c>
      <c r="B760" s="12" t="n">
        <v>200</v>
      </c>
      <c r="C760" s="12" t="n">
        <v>17</v>
      </c>
      <c r="D760" s="18" t="n">
        <v>45919</v>
      </c>
      <c r="E760" s="12" t="s">
        <v>44</v>
      </c>
      <c r="F760" s="12" t="s">
        <v>2292</v>
      </c>
      <c r="G760" s="12" t="s">
        <v>55</v>
      </c>
      <c r="H760" s="12" t="str">
        <f aca="false">INDEX(Customers!$I$2:$I$901,MATCH(B760,Customers!$A$2:$A$901,0))</f>
        <v>Regular</v>
      </c>
      <c r="I760" s="12" t="str">
        <f aca="false">INDEX(Customers!$G$2:$G$901,MATCH(B760,Customers!$A$2:$A$901,0))</f>
        <v>West</v>
      </c>
      <c r="J760" s="12" t="str">
        <f aca="false">INDEX(Stores!$D$2:$D$18,MATCH(C760,Stores!$A$2:$A$18,0))</f>
        <v>Online</v>
      </c>
      <c r="K760" s="16" t="n">
        <f aca="false">SUMIF(OrderItems!$B$2:$B$6683,A760,OrderItems!$J$2:$J$6683)</f>
        <v>5699</v>
      </c>
      <c r="L760" s="16" t="n">
        <f aca="false">SUMIF(OrderItems!$B$2:$B$6683,A760,OrderItems!$K$2:$K$6683)</f>
        <v>4154.37</v>
      </c>
      <c r="M760" s="16" t="n">
        <f aca="false">K760-L760</f>
        <v>1544.63</v>
      </c>
      <c r="N760" s="12" t="n">
        <f aca="false">COUNTIF(OrderItems!$B$2:$B$6683,A760)</f>
        <v>1</v>
      </c>
    </row>
    <row r="761" customFormat="false" ht="15" hidden="false" customHeight="false" outlineLevel="0" collapsed="false">
      <c r="A761" s="12" t="n">
        <v>760</v>
      </c>
      <c r="B761" s="12" t="n">
        <v>201</v>
      </c>
      <c r="C761" s="12" t="n">
        <v>17</v>
      </c>
      <c r="D761" s="18" t="n">
        <v>45334</v>
      </c>
      <c r="E761" s="12" t="s">
        <v>44</v>
      </c>
      <c r="F761" s="12" t="s">
        <v>2292</v>
      </c>
      <c r="G761" s="12" t="s">
        <v>55</v>
      </c>
      <c r="H761" s="12" t="str">
        <f aca="false">INDEX(Customers!$I$2:$I$901,MATCH(B761,Customers!$A$2:$A$901,0))</f>
        <v>Premium</v>
      </c>
      <c r="I761" s="12" t="str">
        <f aca="false">INDEX(Customers!$G$2:$G$901,MATCH(B761,Customers!$A$2:$A$901,0))</f>
        <v>South</v>
      </c>
      <c r="J761" s="12" t="str">
        <f aca="false">INDEX(Stores!$D$2:$D$18,MATCH(C761,Stores!$A$2:$A$18,0))</f>
        <v>Online</v>
      </c>
      <c r="K761" s="16" t="n">
        <f aca="false">SUMIF(OrderItems!$B$2:$B$6683,A761,OrderItems!$J$2:$J$6683)</f>
        <v>3770.1</v>
      </c>
      <c r="L761" s="16" t="n">
        <f aca="false">SUMIF(OrderItems!$B$2:$B$6683,A761,OrderItems!$K$2:$K$6683)</f>
        <v>2250.01</v>
      </c>
      <c r="M761" s="16" t="n">
        <f aca="false">K761-L761</f>
        <v>1520.09</v>
      </c>
      <c r="N761" s="12" t="n">
        <f aca="false">COUNTIF(OrderItems!$B$2:$B$6683,A761)</f>
        <v>4</v>
      </c>
    </row>
    <row r="762" customFormat="false" ht="15" hidden="false" customHeight="false" outlineLevel="0" collapsed="false">
      <c r="A762" s="12" t="n">
        <v>761</v>
      </c>
      <c r="B762" s="12" t="n">
        <v>201</v>
      </c>
      <c r="C762" s="12" t="n">
        <v>17</v>
      </c>
      <c r="D762" s="18" t="n">
        <v>45436</v>
      </c>
      <c r="E762" s="12" t="s">
        <v>44</v>
      </c>
      <c r="F762" s="12" t="s">
        <v>2295</v>
      </c>
      <c r="G762" s="12" t="s">
        <v>55</v>
      </c>
      <c r="H762" s="12" t="str">
        <f aca="false">INDEX(Customers!$I$2:$I$901,MATCH(B762,Customers!$A$2:$A$901,0))</f>
        <v>Premium</v>
      </c>
      <c r="I762" s="12" t="str">
        <f aca="false">INDEX(Customers!$G$2:$G$901,MATCH(B762,Customers!$A$2:$A$901,0))</f>
        <v>South</v>
      </c>
      <c r="J762" s="12" t="str">
        <f aca="false">INDEX(Stores!$D$2:$D$18,MATCH(C762,Stores!$A$2:$A$18,0))</f>
        <v>Online</v>
      </c>
      <c r="K762" s="16" t="n">
        <f aca="false">SUMIF(OrderItems!$B$2:$B$6683,A762,OrderItems!$J$2:$J$6683)</f>
        <v>10258.6</v>
      </c>
      <c r="L762" s="16" t="n">
        <f aca="false">SUMIF(OrderItems!$B$2:$B$6683,A762,OrderItems!$K$2:$K$6683)</f>
        <v>7372.06</v>
      </c>
      <c r="M762" s="16" t="n">
        <f aca="false">K762-L762</f>
        <v>2886.54</v>
      </c>
      <c r="N762" s="12" t="n">
        <f aca="false">COUNTIF(OrderItems!$B$2:$B$6683,A762)</f>
        <v>4</v>
      </c>
    </row>
    <row r="763" customFormat="false" ht="15" hidden="false" customHeight="false" outlineLevel="0" collapsed="false">
      <c r="A763" s="12" t="n">
        <v>762</v>
      </c>
      <c r="B763" s="12" t="n">
        <v>201</v>
      </c>
      <c r="C763" s="12" t="n">
        <v>17</v>
      </c>
      <c r="D763" s="18" t="n">
        <v>45499</v>
      </c>
      <c r="E763" s="12" t="s">
        <v>44</v>
      </c>
      <c r="F763" s="12" t="s">
        <v>2294</v>
      </c>
      <c r="G763" s="12" t="s">
        <v>55</v>
      </c>
      <c r="H763" s="12" t="str">
        <f aca="false">INDEX(Customers!$I$2:$I$901,MATCH(B763,Customers!$A$2:$A$901,0))</f>
        <v>Premium</v>
      </c>
      <c r="I763" s="12" t="str">
        <f aca="false">INDEX(Customers!$G$2:$G$901,MATCH(B763,Customers!$A$2:$A$901,0))</f>
        <v>South</v>
      </c>
      <c r="J763" s="12" t="str">
        <f aca="false">INDEX(Stores!$D$2:$D$18,MATCH(C763,Stores!$A$2:$A$18,0))</f>
        <v>Online</v>
      </c>
      <c r="K763" s="16" t="n">
        <f aca="false">SUMIF(OrderItems!$B$2:$B$6683,A763,OrderItems!$J$2:$J$6683)</f>
        <v>417.05</v>
      </c>
      <c r="L763" s="16" t="n">
        <f aca="false">SUMIF(OrderItems!$B$2:$B$6683,A763,OrderItems!$K$2:$K$6683)</f>
        <v>256.67</v>
      </c>
      <c r="M763" s="16" t="n">
        <f aca="false">K763-L763</f>
        <v>160.38</v>
      </c>
      <c r="N763" s="12" t="n">
        <f aca="false">COUNTIF(OrderItems!$B$2:$B$6683,A763)</f>
        <v>1</v>
      </c>
    </row>
    <row r="764" customFormat="false" ht="15" hidden="false" customHeight="false" outlineLevel="0" collapsed="false">
      <c r="A764" s="12" t="n">
        <v>763</v>
      </c>
      <c r="B764" s="12" t="n">
        <v>201</v>
      </c>
      <c r="C764" s="12" t="n">
        <v>17</v>
      </c>
      <c r="D764" s="18" t="n">
        <v>45592</v>
      </c>
      <c r="E764" s="12" t="s">
        <v>44</v>
      </c>
      <c r="F764" s="12" t="s">
        <v>2296</v>
      </c>
      <c r="G764" s="12" t="s">
        <v>55</v>
      </c>
      <c r="H764" s="12" t="str">
        <f aca="false">INDEX(Customers!$I$2:$I$901,MATCH(B764,Customers!$A$2:$A$901,0))</f>
        <v>Premium</v>
      </c>
      <c r="I764" s="12" t="str">
        <f aca="false">INDEX(Customers!$G$2:$G$901,MATCH(B764,Customers!$A$2:$A$901,0))</f>
        <v>South</v>
      </c>
      <c r="J764" s="12" t="str">
        <f aca="false">INDEX(Stores!$D$2:$D$18,MATCH(C764,Stores!$A$2:$A$18,0))</f>
        <v>Online</v>
      </c>
      <c r="K764" s="16" t="n">
        <f aca="false">SUMIF(OrderItems!$B$2:$B$6683,A764,OrderItems!$J$2:$J$6683)</f>
        <v>1651.1</v>
      </c>
      <c r="L764" s="16" t="n">
        <f aca="false">SUMIF(OrderItems!$B$2:$B$6683,A764,OrderItems!$K$2:$K$6683)</f>
        <v>1249.3</v>
      </c>
      <c r="M764" s="16" t="n">
        <f aca="false">K764-L764</f>
        <v>401.8</v>
      </c>
      <c r="N764" s="12" t="n">
        <f aca="false">COUNTIF(OrderItems!$B$2:$B$6683,A764)</f>
        <v>2</v>
      </c>
    </row>
    <row r="765" customFormat="false" ht="15" hidden="false" customHeight="false" outlineLevel="0" collapsed="false">
      <c r="A765" s="12" t="n">
        <v>764</v>
      </c>
      <c r="B765" s="12" t="n">
        <v>201</v>
      </c>
      <c r="C765" s="12" t="n">
        <v>17</v>
      </c>
      <c r="D765" s="18" t="n">
        <v>45982</v>
      </c>
      <c r="E765" s="12" t="s">
        <v>44</v>
      </c>
      <c r="F765" s="12" t="s">
        <v>2296</v>
      </c>
      <c r="G765" s="12" t="s">
        <v>55</v>
      </c>
      <c r="H765" s="12" t="str">
        <f aca="false">INDEX(Customers!$I$2:$I$901,MATCH(B765,Customers!$A$2:$A$901,0))</f>
        <v>Premium</v>
      </c>
      <c r="I765" s="12" t="str">
        <f aca="false">INDEX(Customers!$G$2:$G$901,MATCH(B765,Customers!$A$2:$A$901,0))</f>
        <v>South</v>
      </c>
      <c r="J765" s="12" t="str">
        <f aca="false">INDEX(Stores!$D$2:$D$18,MATCH(C765,Stores!$A$2:$A$18,0))</f>
        <v>Online</v>
      </c>
      <c r="K765" s="16" t="n">
        <f aca="false">SUMIF(OrderItems!$B$2:$B$6683,A765,OrderItems!$J$2:$J$6683)</f>
        <v>887.7</v>
      </c>
      <c r="L765" s="16" t="n">
        <f aca="false">SUMIF(OrderItems!$B$2:$B$6683,A765,OrderItems!$K$2:$K$6683)</f>
        <v>699.8</v>
      </c>
      <c r="M765" s="16" t="n">
        <f aca="false">K765-L765</f>
        <v>187.9</v>
      </c>
      <c r="N765" s="12" t="n">
        <f aca="false">COUNTIF(OrderItems!$B$2:$B$6683,A765)</f>
        <v>2</v>
      </c>
    </row>
    <row r="766" customFormat="false" ht="15" hidden="false" customHeight="false" outlineLevel="0" collapsed="false">
      <c r="A766" s="12" t="n">
        <v>765</v>
      </c>
      <c r="B766" s="12" t="n">
        <v>203</v>
      </c>
      <c r="C766" s="12" t="n">
        <v>17</v>
      </c>
      <c r="D766" s="18" t="n">
        <v>46012</v>
      </c>
      <c r="E766" s="12" t="s">
        <v>44</v>
      </c>
      <c r="F766" s="12" t="s">
        <v>2295</v>
      </c>
      <c r="G766" s="12" t="s">
        <v>55</v>
      </c>
      <c r="H766" s="12" t="str">
        <f aca="false">INDEX(Customers!$I$2:$I$901,MATCH(B766,Customers!$A$2:$A$901,0))</f>
        <v>Regular</v>
      </c>
      <c r="I766" s="12" t="str">
        <f aca="false">INDEX(Customers!$G$2:$G$901,MATCH(B766,Customers!$A$2:$A$901,0))</f>
        <v>North</v>
      </c>
      <c r="J766" s="12" t="str">
        <f aca="false">INDEX(Stores!$D$2:$D$18,MATCH(C766,Stores!$A$2:$A$18,0))</f>
        <v>Online</v>
      </c>
      <c r="K766" s="16" t="n">
        <f aca="false">SUMIF(OrderItems!$B$2:$B$6683,A766,OrderItems!$J$2:$J$6683)</f>
        <v>1058</v>
      </c>
      <c r="L766" s="16" t="n">
        <f aca="false">SUMIF(OrderItems!$B$2:$B$6683,A766,OrderItems!$K$2:$K$6683)</f>
        <v>667.2</v>
      </c>
      <c r="M766" s="16" t="n">
        <f aca="false">K766-L766</f>
        <v>390.8</v>
      </c>
      <c r="N766" s="12" t="n">
        <f aca="false">COUNTIF(OrderItems!$B$2:$B$6683,A766)</f>
        <v>2</v>
      </c>
    </row>
    <row r="767" customFormat="false" ht="15" hidden="false" customHeight="false" outlineLevel="0" collapsed="false">
      <c r="A767" s="12" t="n">
        <v>766</v>
      </c>
      <c r="B767" s="12" t="n">
        <v>204</v>
      </c>
      <c r="C767" s="12" t="n">
        <v>17</v>
      </c>
      <c r="D767" s="18" t="n">
        <v>45926</v>
      </c>
      <c r="E767" s="12" t="s">
        <v>44</v>
      </c>
      <c r="F767" s="12" t="s">
        <v>2295</v>
      </c>
      <c r="G767" s="12" t="s">
        <v>57</v>
      </c>
      <c r="H767" s="12" t="str">
        <f aca="false">INDEX(Customers!$I$2:$I$901,MATCH(B767,Customers!$A$2:$A$901,0))</f>
        <v>New</v>
      </c>
      <c r="I767" s="12" t="str">
        <f aca="false">INDEX(Customers!$G$2:$G$901,MATCH(B767,Customers!$A$2:$A$901,0))</f>
        <v>East</v>
      </c>
      <c r="J767" s="12" t="str">
        <f aca="false">INDEX(Stores!$D$2:$D$18,MATCH(C767,Stores!$A$2:$A$18,0))</f>
        <v>Online</v>
      </c>
      <c r="K767" s="16" t="n">
        <f aca="false">SUMIF(OrderItems!$B$2:$B$6683,A767,OrderItems!$J$2:$J$6683)</f>
        <v>3837</v>
      </c>
      <c r="L767" s="16" t="n">
        <f aca="false">SUMIF(OrderItems!$B$2:$B$6683,A767,OrderItems!$K$2:$K$6683)</f>
        <v>2511.57</v>
      </c>
      <c r="M767" s="16" t="n">
        <f aca="false">K767-L767</f>
        <v>1325.43</v>
      </c>
      <c r="N767" s="12" t="n">
        <f aca="false">COUNTIF(OrderItems!$B$2:$B$6683,A767)</f>
        <v>3</v>
      </c>
    </row>
    <row r="768" customFormat="false" ht="15" hidden="false" customHeight="false" outlineLevel="0" collapsed="false">
      <c r="A768" s="12" t="n">
        <v>767</v>
      </c>
      <c r="B768" s="12" t="n">
        <v>204</v>
      </c>
      <c r="C768" s="12" t="n">
        <v>17</v>
      </c>
      <c r="D768" s="18" t="n">
        <v>45934</v>
      </c>
      <c r="E768" s="12" t="s">
        <v>44</v>
      </c>
      <c r="F768" s="12" t="s">
        <v>2293</v>
      </c>
      <c r="G768" s="12" t="s">
        <v>55</v>
      </c>
      <c r="H768" s="12" t="str">
        <f aca="false">INDEX(Customers!$I$2:$I$901,MATCH(B768,Customers!$A$2:$A$901,0))</f>
        <v>New</v>
      </c>
      <c r="I768" s="12" t="str">
        <f aca="false">INDEX(Customers!$G$2:$G$901,MATCH(B768,Customers!$A$2:$A$901,0))</f>
        <v>East</v>
      </c>
      <c r="J768" s="12" t="str">
        <f aca="false">INDEX(Stores!$D$2:$D$18,MATCH(C768,Stores!$A$2:$A$18,0))</f>
        <v>Online</v>
      </c>
      <c r="K768" s="16" t="n">
        <f aca="false">SUMIF(OrderItems!$B$2:$B$6683,A768,OrderItems!$J$2:$J$6683)</f>
        <v>2318</v>
      </c>
      <c r="L768" s="16" t="n">
        <f aca="false">SUMIF(OrderItems!$B$2:$B$6683,A768,OrderItems!$K$2:$K$6683)</f>
        <v>1505.7</v>
      </c>
      <c r="M768" s="16" t="n">
        <f aca="false">K768-L768</f>
        <v>812.3</v>
      </c>
      <c r="N768" s="12" t="n">
        <f aca="false">COUNTIF(OrderItems!$B$2:$B$6683,A768)</f>
        <v>2</v>
      </c>
    </row>
    <row r="769" customFormat="false" ht="15" hidden="false" customHeight="false" outlineLevel="0" collapsed="false">
      <c r="A769" s="12" t="n">
        <v>768</v>
      </c>
      <c r="B769" s="12" t="n">
        <v>204</v>
      </c>
      <c r="C769" s="12" t="n">
        <v>17</v>
      </c>
      <c r="D769" s="18" t="n">
        <v>45946</v>
      </c>
      <c r="E769" s="12" t="s">
        <v>44</v>
      </c>
      <c r="F769" s="12" t="s">
        <v>2293</v>
      </c>
      <c r="G769" s="12" t="s">
        <v>55</v>
      </c>
      <c r="H769" s="12" t="str">
        <f aca="false">INDEX(Customers!$I$2:$I$901,MATCH(B769,Customers!$A$2:$A$901,0))</f>
        <v>New</v>
      </c>
      <c r="I769" s="12" t="str">
        <f aca="false">INDEX(Customers!$G$2:$G$901,MATCH(B769,Customers!$A$2:$A$901,0))</f>
        <v>East</v>
      </c>
      <c r="J769" s="12" t="str">
        <f aca="false">INDEX(Stores!$D$2:$D$18,MATCH(C769,Stores!$A$2:$A$18,0))</f>
        <v>Online</v>
      </c>
      <c r="K769" s="16" t="n">
        <f aca="false">SUMIF(OrderItems!$B$2:$B$6683,A769,OrderItems!$J$2:$J$6683)</f>
        <v>3526</v>
      </c>
      <c r="L769" s="16" t="n">
        <f aca="false">SUMIF(OrderItems!$B$2:$B$6683,A769,OrderItems!$K$2:$K$6683)</f>
        <v>2288.04</v>
      </c>
      <c r="M769" s="16" t="n">
        <f aca="false">K769-L769</f>
        <v>1237.96</v>
      </c>
      <c r="N769" s="12" t="n">
        <f aca="false">COUNTIF(OrderItems!$B$2:$B$6683,A769)</f>
        <v>4</v>
      </c>
    </row>
    <row r="770" customFormat="false" ht="15" hidden="false" customHeight="false" outlineLevel="0" collapsed="false">
      <c r="A770" s="12" t="n">
        <v>769</v>
      </c>
      <c r="B770" s="12" t="n">
        <v>204</v>
      </c>
      <c r="C770" s="12" t="n">
        <v>7</v>
      </c>
      <c r="D770" s="18" t="n">
        <v>45953</v>
      </c>
      <c r="E770" s="12" t="s">
        <v>49</v>
      </c>
      <c r="F770" s="12" t="s">
        <v>2295</v>
      </c>
      <c r="G770" s="12" t="s">
        <v>55</v>
      </c>
      <c r="H770" s="12" t="str">
        <f aca="false">INDEX(Customers!$I$2:$I$901,MATCH(B770,Customers!$A$2:$A$901,0))</f>
        <v>New</v>
      </c>
      <c r="I770" s="12" t="str">
        <f aca="false">INDEX(Customers!$G$2:$G$901,MATCH(B770,Customers!$A$2:$A$901,0))</f>
        <v>East</v>
      </c>
      <c r="J770" s="12" t="str">
        <f aca="false">INDEX(Stores!$D$2:$D$18,MATCH(C770,Stores!$A$2:$A$18,0))</f>
        <v>South</v>
      </c>
      <c r="K770" s="16" t="n">
        <f aca="false">SUMIF(OrderItems!$B$2:$B$6683,A770,OrderItems!$J$2:$J$6683)</f>
        <v>1059</v>
      </c>
      <c r="L770" s="16" t="n">
        <f aca="false">SUMIF(OrderItems!$B$2:$B$6683,A770,OrderItems!$K$2:$K$6683)</f>
        <v>752.36</v>
      </c>
      <c r="M770" s="16" t="n">
        <f aca="false">K770-L770</f>
        <v>306.64</v>
      </c>
      <c r="N770" s="12" t="n">
        <f aca="false">COUNTIF(OrderItems!$B$2:$B$6683,A770)</f>
        <v>1</v>
      </c>
    </row>
    <row r="771" customFormat="false" ht="15" hidden="false" customHeight="false" outlineLevel="0" collapsed="false">
      <c r="A771" s="12" t="n">
        <v>770</v>
      </c>
      <c r="B771" s="12" t="n">
        <v>204</v>
      </c>
      <c r="C771" s="12" t="n">
        <v>17</v>
      </c>
      <c r="D771" s="18" t="n">
        <v>45976</v>
      </c>
      <c r="E771" s="12" t="s">
        <v>44</v>
      </c>
      <c r="F771" s="12" t="s">
        <v>2295</v>
      </c>
      <c r="G771" s="12" t="s">
        <v>55</v>
      </c>
      <c r="H771" s="12" t="str">
        <f aca="false">INDEX(Customers!$I$2:$I$901,MATCH(B771,Customers!$A$2:$A$901,0))</f>
        <v>New</v>
      </c>
      <c r="I771" s="12" t="str">
        <f aca="false">INDEX(Customers!$G$2:$G$901,MATCH(B771,Customers!$A$2:$A$901,0))</f>
        <v>East</v>
      </c>
      <c r="J771" s="12" t="str">
        <f aca="false">INDEX(Stores!$D$2:$D$18,MATCH(C771,Stores!$A$2:$A$18,0))</f>
        <v>Online</v>
      </c>
      <c r="K771" s="16" t="n">
        <f aca="false">SUMIF(OrderItems!$B$2:$B$6683,A771,OrderItems!$J$2:$J$6683)</f>
        <v>5068.1</v>
      </c>
      <c r="L771" s="16" t="n">
        <f aca="false">SUMIF(OrderItems!$B$2:$B$6683,A771,OrderItems!$K$2:$K$6683)</f>
        <v>3023.6</v>
      </c>
      <c r="M771" s="16" t="n">
        <f aca="false">K771-L771</f>
        <v>2044.5</v>
      </c>
      <c r="N771" s="12" t="n">
        <f aca="false">COUNTIF(OrderItems!$B$2:$B$6683,A771)</f>
        <v>2</v>
      </c>
    </row>
    <row r="772" customFormat="false" ht="15" hidden="false" customHeight="false" outlineLevel="0" collapsed="false">
      <c r="A772" s="12" t="n">
        <v>771</v>
      </c>
      <c r="B772" s="12" t="n">
        <v>204</v>
      </c>
      <c r="C772" s="12" t="n">
        <v>17</v>
      </c>
      <c r="D772" s="18" t="n">
        <v>45980</v>
      </c>
      <c r="E772" s="12" t="s">
        <v>44</v>
      </c>
      <c r="F772" s="12" t="s">
        <v>2296</v>
      </c>
      <c r="G772" s="12" t="s">
        <v>56</v>
      </c>
      <c r="H772" s="12" t="str">
        <f aca="false">INDEX(Customers!$I$2:$I$901,MATCH(B772,Customers!$A$2:$A$901,0))</f>
        <v>New</v>
      </c>
      <c r="I772" s="12" t="str">
        <f aca="false">INDEX(Customers!$G$2:$G$901,MATCH(B772,Customers!$A$2:$A$901,0))</f>
        <v>East</v>
      </c>
      <c r="J772" s="12" t="str">
        <f aca="false">INDEX(Stores!$D$2:$D$18,MATCH(C772,Stores!$A$2:$A$18,0))</f>
        <v>Online</v>
      </c>
      <c r="K772" s="16" t="n">
        <f aca="false">SUMIF(OrderItems!$B$2:$B$6683,A772,OrderItems!$J$2:$J$6683)</f>
        <v>780.3</v>
      </c>
      <c r="L772" s="16" t="n">
        <f aca="false">SUMIF(OrderItems!$B$2:$B$6683,A772,OrderItems!$K$2:$K$6683)</f>
        <v>519.3</v>
      </c>
      <c r="M772" s="16" t="n">
        <f aca="false">K772-L772</f>
        <v>261</v>
      </c>
      <c r="N772" s="12" t="n">
        <f aca="false">COUNTIF(OrderItems!$B$2:$B$6683,A772)</f>
        <v>1</v>
      </c>
    </row>
    <row r="773" customFormat="false" ht="15" hidden="false" customHeight="false" outlineLevel="0" collapsed="false">
      <c r="A773" s="12" t="n">
        <v>772</v>
      </c>
      <c r="B773" s="12" t="n">
        <v>204</v>
      </c>
      <c r="C773" s="12" t="n">
        <v>8</v>
      </c>
      <c r="D773" s="18" t="n">
        <v>46015</v>
      </c>
      <c r="E773" s="12" t="s">
        <v>49</v>
      </c>
      <c r="F773" s="12" t="s">
        <v>2293</v>
      </c>
      <c r="G773" s="12" t="s">
        <v>55</v>
      </c>
      <c r="H773" s="12" t="str">
        <f aca="false">INDEX(Customers!$I$2:$I$901,MATCH(B773,Customers!$A$2:$A$901,0))</f>
        <v>New</v>
      </c>
      <c r="I773" s="12" t="str">
        <f aca="false">INDEX(Customers!$G$2:$G$901,MATCH(B773,Customers!$A$2:$A$901,0))</f>
        <v>East</v>
      </c>
      <c r="J773" s="12" t="str">
        <f aca="false">INDEX(Stores!$D$2:$D$18,MATCH(C773,Stores!$A$2:$A$18,0))</f>
        <v>South</v>
      </c>
      <c r="K773" s="16" t="n">
        <f aca="false">SUMIF(OrderItems!$B$2:$B$6683,A773,OrderItems!$J$2:$J$6683)</f>
        <v>1088</v>
      </c>
      <c r="L773" s="16" t="n">
        <f aca="false">SUMIF(OrderItems!$B$2:$B$6683,A773,OrderItems!$K$2:$K$6683)</f>
        <v>641.47</v>
      </c>
      <c r="M773" s="16" t="n">
        <f aca="false">K773-L773</f>
        <v>446.53</v>
      </c>
      <c r="N773" s="12" t="n">
        <f aca="false">COUNTIF(OrderItems!$B$2:$B$6683,A773)</f>
        <v>2</v>
      </c>
    </row>
    <row r="774" customFormat="false" ht="15" hidden="false" customHeight="false" outlineLevel="0" collapsed="false">
      <c r="A774" s="12" t="n">
        <v>773</v>
      </c>
      <c r="B774" s="12" t="n">
        <v>205</v>
      </c>
      <c r="C774" s="12" t="n">
        <v>13</v>
      </c>
      <c r="D774" s="18" t="n">
        <v>45501</v>
      </c>
      <c r="E774" s="12" t="s">
        <v>49</v>
      </c>
      <c r="F774" s="12" t="s">
        <v>2294</v>
      </c>
      <c r="G774" s="12" t="s">
        <v>55</v>
      </c>
      <c r="H774" s="12" t="str">
        <f aca="false">INDEX(Customers!$I$2:$I$901,MATCH(B774,Customers!$A$2:$A$901,0))</f>
        <v>Regular</v>
      </c>
      <c r="I774" s="12" t="str">
        <f aca="false">INDEX(Customers!$G$2:$G$901,MATCH(B774,Customers!$A$2:$A$901,0))</f>
        <v>East</v>
      </c>
      <c r="J774" s="12" t="str">
        <f aca="false">INDEX(Stores!$D$2:$D$18,MATCH(C774,Stores!$A$2:$A$18,0))</f>
        <v>East</v>
      </c>
      <c r="K774" s="16" t="n">
        <f aca="false">SUMIF(OrderItems!$B$2:$B$6683,A774,OrderItems!$J$2:$J$6683)</f>
        <v>3028.55</v>
      </c>
      <c r="L774" s="16" t="n">
        <f aca="false">SUMIF(OrderItems!$B$2:$B$6683,A774,OrderItems!$K$2:$K$6683)</f>
        <v>1940.32</v>
      </c>
      <c r="M774" s="16" t="n">
        <f aca="false">K774-L774</f>
        <v>1088.23</v>
      </c>
      <c r="N774" s="12" t="n">
        <f aca="false">COUNTIF(OrderItems!$B$2:$B$6683,A774)</f>
        <v>4</v>
      </c>
    </row>
    <row r="775" customFormat="false" ht="15" hidden="false" customHeight="false" outlineLevel="0" collapsed="false">
      <c r="A775" s="12" t="n">
        <v>774</v>
      </c>
      <c r="B775" s="12" t="n">
        <v>205</v>
      </c>
      <c r="C775" s="12" t="n">
        <v>7</v>
      </c>
      <c r="D775" s="18" t="n">
        <v>45516</v>
      </c>
      <c r="E775" s="12" t="s">
        <v>49</v>
      </c>
      <c r="F775" s="12" t="s">
        <v>2292</v>
      </c>
      <c r="G775" s="12" t="s">
        <v>55</v>
      </c>
      <c r="H775" s="12" t="str">
        <f aca="false">INDEX(Customers!$I$2:$I$901,MATCH(B775,Customers!$A$2:$A$901,0))</f>
        <v>Regular</v>
      </c>
      <c r="I775" s="12" t="str">
        <f aca="false">INDEX(Customers!$G$2:$G$901,MATCH(B775,Customers!$A$2:$A$901,0))</f>
        <v>East</v>
      </c>
      <c r="J775" s="12" t="str">
        <f aca="false">INDEX(Stores!$D$2:$D$18,MATCH(C775,Stores!$A$2:$A$18,0))</f>
        <v>South</v>
      </c>
      <c r="K775" s="16" t="n">
        <f aca="false">SUMIF(OrderItems!$B$2:$B$6683,A775,OrderItems!$J$2:$J$6683)</f>
        <v>1149</v>
      </c>
      <c r="L775" s="16" t="n">
        <f aca="false">SUMIF(OrderItems!$B$2:$B$6683,A775,OrderItems!$K$2:$K$6683)</f>
        <v>850</v>
      </c>
      <c r="M775" s="16" t="n">
        <f aca="false">K775-L775</f>
        <v>299</v>
      </c>
      <c r="N775" s="12" t="n">
        <f aca="false">COUNTIF(OrderItems!$B$2:$B$6683,A775)</f>
        <v>1</v>
      </c>
    </row>
    <row r="776" customFormat="false" ht="15" hidden="false" customHeight="false" outlineLevel="0" collapsed="false">
      <c r="A776" s="12" t="n">
        <v>775</v>
      </c>
      <c r="B776" s="12" t="n">
        <v>205</v>
      </c>
      <c r="C776" s="12" t="n">
        <v>17</v>
      </c>
      <c r="D776" s="18" t="n">
        <v>45934</v>
      </c>
      <c r="E776" s="12" t="s">
        <v>44</v>
      </c>
      <c r="F776" s="12" t="s">
        <v>2294</v>
      </c>
      <c r="G776" s="12" t="s">
        <v>55</v>
      </c>
      <c r="H776" s="12" t="str">
        <f aca="false">INDEX(Customers!$I$2:$I$901,MATCH(B776,Customers!$A$2:$A$901,0))</f>
        <v>Regular</v>
      </c>
      <c r="I776" s="12" t="str">
        <f aca="false">INDEX(Customers!$G$2:$G$901,MATCH(B776,Customers!$A$2:$A$901,0))</f>
        <v>East</v>
      </c>
      <c r="J776" s="12" t="str">
        <f aca="false">INDEX(Stores!$D$2:$D$18,MATCH(C776,Stores!$A$2:$A$18,0))</f>
        <v>Online</v>
      </c>
      <c r="K776" s="16" t="n">
        <f aca="false">SUMIF(OrderItems!$B$2:$B$6683,A776,OrderItems!$J$2:$J$6683)</f>
        <v>5522.2</v>
      </c>
      <c r="L776" s="16" t="n">
        <f aca="false">SUMIF(OrderItems!$B$2:$B$6683,A776,OrderItems!$K$2:$K$6683)</f>
        <v>4014.96</v>
      </c>
      <c r="M776" s="16" t="n">
        <f aca="false">K776-L776</f>
        <v>1507.24</v>
      </c>
      <c r="N776" s="12" t="n">
        <f aca="false">COUNTIF(OrderItems!$B$2:$B$6683,A776)</f>
        <v>4</v>
      </c>
    </row>
    <row r="777" customFormat="false" ht="15" hidden="false" customHeight="false" outlineLevel="0" collapsed="false">
      <c r="A777" s="12" t="n">
        <v>776</v>
      </c>
      <c r="B777" s="12" t="n">
        <v>205</v>
      </c>
      <c r="C777" s="12" t="n">
        <v>15</v>
      </c>
      <c r="D777" s="18" t="n">
        <v>45960</v>
      </c>
      <c r="E777" s="12" t="s">
        <v>49</v>
      </c>
      <c r="F777" s="12" t="s">
        <v>2292</v>
      </c>
      <c r="G777" s="12" t="s">
        <v>56</v>
      </c>
      <c r="H777" s="12" t="str">
        <f aca="false">INDEX(Customers!$I$2:$I$901,MATCH(B777,Customers!$A$2:$A$901,0))</f>
        <v>Regular</v>
      </c>
      <c r="I777" s="12" t="str">
        <f aca="false">INDEX(Customers!$G$2:$G$901,MATCH(B777,Customers!$A$2:$A$901,0))</f>
        <v>East</v>
      </c>
      <c r="J777" s="12" t="str">
        <f aca="false">INDEX(Stores!$D$2:$D$18,MATCH(C777,Stores!$A$2:$A$18,0))</f>
        <v>East</v>
      </c>
      <c r="K777" s="16" t="n">
        <f aca="false">SUMIF(OrderItems!$B$2:$B$6683,A777,OrderItems!$J$2:$J$6683)</f>
        <v>5140.05</v>
      </c>
      <c r="L777" s="16" t="n">
        <f aca="false">SUMIF(OrderItems!$B$2:$B$6683,A777,OrderItems!$K$2:$K$6683)</f>
        <v>3468.73</v>
      </c>
      <c r="M777" s="16" t="n">
        <f aca="false">K777-L777</f>
        <v>1671.32</v>
      </c>
      <c r="N777" s="12" t="n">
        <f aca="false">COUNTIF(OrderItems!$B$2:$B$6683,A777)</f>
        <v>2</v>
      </c>
    </row>
    <row r="778" customFormat="false" ht="15" hidden="false" customHeight="false" outlineLevel="0" collapsed="false">
      <c r="A778" s="12" t="n">
        <v>777</v>
      </c>
      <c r="B778" s="12" t="n">
        <v>205</v>
      </c>
      <c r="C778" s="12" t="n">
        <v>17</v>
      </c>
      <c r="D778" s="18" t="n">
        <v>45969</v>
      </c>
      <c r="E778" s="12" t="s">
        <v>44</v>
      </c>
      <c r="F778" s="12" t="s">
        <v>2294</v>
      </c>
      <c r="G778" s="12" t="s">
        <v>55</v>
      </c>
      <c r="H778" s="12" t="str">
        <f aca="false">INDEX(Customers!$I$2:$I$901,MATCH(B778,Customers!$A$2:$A$901,0))</f>
        <v>Regular</v>
      </c>
      <c r="I778" s="12" t="str">
        <f aca="false">INDEX(Customers!$G$2:$G$901,MATCH(B778,Customers!$A$2:$A$901,0))</f>
        <v>East</v>
      </c>
      <c r="J778" s="12" t="str">
        <f aca="false">INDEX(Stores!$D$2:$D$18,MATCH(C778,Stores!$A$2:$A$18,0))</f>
        <v>Online</v>
      </c>
      <c r="K778" s="16" t="n">
        <f aca="false">SUMIF(OrderItems!$B$2:$B$6683,A778,OrderItems!$J$2:$J$6683)</f>
        <v>1908</v>
      </c>
      <c r="L778" s="16" t="n">
        <f aca="false">SUMIF(OrderItems!$B$2:$B$6683,A778,OrderItems!$K$2:$K$6683)</f>
        <v>1302.94</v>
      </c>
      <c r="M778" s="16" t="n">
        <f aca="false">K778-L778</f>
        <v>605.06</v>
      </c>
      <c r="N778" s="12" t="n">
        <f aca="false">COUNTIF(OrderItems!$B$2:$B$6683,A778)</f>
        <v>2</v>
      </c>
    </row>
    <row r="779" customFormat="false" ht="15" hidden="false" customHeight="false" outlineLevel="0" collapsed="false">
      <c r="A779" s="12" t="n">
        <v>778</v>
      </c>
      <c r="B779" s="12" t="n">
        <v>206</v>
      </c>
      <c r="C779" s="12" t="n">
        <v>17</v>
      </c>
      <c r="D779" s="18" t="n">
        <v>45687</v>
      </c>
      <c r="E779" s="12" t="s">
        <v>44</v>
      </c>
      <c r="F779" s="12" t="s">
        <v>2295</v>
      </c>
      <c r="G779" s="12" t="s">
        <v>55</v>
      </c>
      <c r="H779" s="12" t="str">
        <f aca="false">INDEX(Customers!$I$2:$I$901,MATCH(B779,Customers!$A$2:$A$901,0))</f>
        <v>Regular</v>
      </c>
      <c r="I779" s="12" t="str">
        <f aca="false">INDEX(Customers!$G$2:$G$901,MATCH(B779,Customers!$A$2:$A$901,0))</f>
        <v>West</v>
      </c>
      <c r="J779" s="12" t="str">
        <f aca="false">INDEX(Stores!$D$2:$D$18,MATCH(C779,Stores!$A$2:$A$18,0))</f>
        <v>Online</v>
      </c>
      <c r="K779" s="16" t="n">
        <f aca="false">SUMIF(OrderItems!$B$2:$B$6683,A779,OrderItems!$J$2:$J$6683)</f>
        <v>3919</v>
      </c>
      <c r="L779" s="16" t="n">
        <f aca="false">SUMIF(OrderItems!$B$2:$B$6683,A779,OrderItems!$K$2:$K$6683)</f>
        <v>2878.02</v>
      </c>
      <c r="M779" s="16" t="n">
        <f aca="false">K779-L779</f>
        <v>1040.98</v>
      </c>
      <c r="N779" s="12" t="n">
        <f aca="false">COUNTIF(OrderItems!$B$2:$B$6683,A779)</f>
        <v>1</v>
      </c>
    </row>
    <row r="780" customFormat="false" ht="15" hidden="false" customHeight="false" outlineLevel="0" collapsed="false">
      <c r="A780" s="12" t="n">
        <v>779</v>
      </c>
      <c r="B780" s="12" t="n">
        <v>206</v>
      </c>
      <c r="C780" s="12" t="n">
        <v>17</v>
      </c>
      <c r="D780" s="18" t="n">
        <v>45830</v>
      </c>
      <c r="E780" s="12" t="s">
        <v>44</v>
      </c>
      <c r="F780" s="12" t="s">
        <v>2292</v>
      </c>
      <c r="G780" s="12" t="s">
        <v>56</v>
      </c>
      <c r="H780" s="12" t="str">
        <f aca="false">INDEX(Customers!$I$2:$I$901,MATCH(B780,Customers!$A$2:$A$901,0))</f>
        <v>Regular</v>
      </c>
      <c r="I780" s="12" t="str">
        <f aca="false">INDEX(Customers!$G$2:$G$901,MATCH(B780,Customers!$A$2:$A$901,0))</f>
        <v>West</v>
      </c>
      <c r="J780" s="12" t="str">
        <f aca="false">INDEX(Stores!$D$2:$D$18,MATCH(C780,Stores!$A$2:$A$18,0))</f>
        <v>Online</v>
      </c>
      <c r="K780" s="16" t="n">
        <f aca="false">SUMIF(OrderItems!$B$2:$B$6683,A780,OrderItems!$J$2:$J$6683)</f>
        <v>2537</v>
      </c>
      <c r="L780" s="16" t="n">
        <f aca="false">SUMIF(OrderItems!$B$2:$B$6683,A780,OrderItems!$K$2:$K$6683)</f>
        <v>1565.64</v>
      </c>
      <c r="M780" s="16" t="n">
        <f aca="false">K780-L780</f>
        <v>971.36</v>
      </c>
      <c r="N780" s="12" t="n">
        <f aca="false">COUNTIF(OrderItems!$B$2:$B$6683,A780)</f>
        <v>2</v>
      </c>
    </row>
    <row r="781" customFormat="false" ht="15" hidden="false" customHeight="false" outlineLevel="0" collapsed="false">
      <c r="A781" s="12" t="n">
        <v>780</v>
      </c>
      <c r="B781" s="12" t="n">
        <v>206</v>
      </c>
      <c r="C781" s="12" t="n">
        <v>17</v>
      </c>
      <c r="D781" s="18" t="n">
        <v>45986</v>
      </c>
      <c r="E781" s="12" t="s">
        <v>44</v>
      </c>
      <c r="F781" s="12" t="s">
        <v>2296</v>
      </c>
      <c r="G781" s="12" t="s">
        <v>57</v>
      </c>
      <c r="H781" s="12" t="str">
        <f aca="false">INDEX(Customers!$I$2:$I$901,MATCH(B781,Customers!$A$2:$A$901,0))</f>
        <v>Regular</v>
      </c>
      <c r="I781" s="12" t="str">
        <f aca="false">INDEX(Customers!$G$2:$G$901,MATCH(B781,Customers!$A$2:$A$901,0))</f>
        <v>West</v>
      </c>
      <c r="J781" s="12" t="str">
        <f aca="false">INDEX(Stores!$D$2:$D$18,MATCH(C781,Stores!$A$2:$A$18,0))</f>
        <v>Online</v>
      </c>
      <c r="K781" s="16" t="n">
        <f aca="false">SUMIF(OrderItems!$B$2:$B$6683,A781,OrderItems!$J$2:$J$6683)</f>
        <v>479</v>
      </c>
      <c r="L781" s="16" t="n">
        <f aca="false">SUMIF(OrderItems!$B$2:$B$6683,A781,OrderItems!$K$2:$K$6683)</f>
        <v>332.66</v>
      </c>
      <c r="M781" s="16" t="n">
        <f aca="false">K781-L781</f>
        <v>146.34</v>
      </c>
      <c r="N781" s="12" t="n">
        <f aca="false">COUNTIF(OrderItems!$B$2:$B$6683,A781)</f>
        <v>1</v>
      </c>
    </row>
    <row r="782" customFormat="false" ht="15" hidden="false" customHeight="false" outlineLevel="0" collapsed="false">
      <c r="A782" s="12" t="n">
        <v>781</v>
      </c>
      <c r="B782" s="12" t="n">
        <v>208</v>
      </c>
      <c r="C782" s="12" t="n">
        <v>16</v>
      </c>
      <c r="D782" s="18" t="n">
        <v>45428</v>
      </c>
      <c r="E782" s="12" t="s">
        <v>49</v>
      </c>
      <c r="F782" s="12" t="s">
        <v>2293</v>
      </c>
      <c r="G782" s="12" t="s">
        <v>55</v>
      </c>
      <c r="H782" s="12" t="str">
        <f aca="false">INDEX(Customers!$I$2:$I$901,MATCH(B782,Customers!$A$2:$A$901,0))</f>
        <v>Regular</v>
      </c>
      <c r="I782" s="12" t="str">
        <f aca="false">INDEX(Customers!$G$2:$G$901,MATCH(B782,Customers!$A$2:$A$901,0))</f>
        <v>West</v>
      </c>
      <c r="J782" s="12" t="str">
        <f aca="false">INDEX(Stores!$D$2:$D$18,MATCH(C782,Stores!$A$2:$A$18,0))</f>
        <v>East</v>
      </c>
      <c r="K782" s="16" t="n">
        <f aca="false">SUMIF(OrderItems!$B$2:$B$6683,A782,OrderItems!$J$2:$J$6683)</f>
        <v>719</v>
      </c>
      <c r="L782" s="16" t="n">
        <f aca="false">SUMIF(OrderItems!$B$2:$B$6683,A782,OrderItems!$K$2:$K$6683)</f>
        <v>411.77</v>
      </c>
      <c r="M782" s="16" t="n">
        <f aca="false">K782-L782</f>
        <v>307.23</v>
      </c>
      <c r="N782" s="12" t="n">
        <f aca="false">COUNTIF(OrderItems!$B$2:$B$6683,A782)</f>
        <v>1</v>
      </c>
    </row>
    <row r="783" customFormat="false" ht="15" hidden="false" customHeight="false" outlineLevel="0" collapsed="false">
      <c r="A783" s="12" t="n">
        <v>782</v>
      </c>
      <c r="B783" s="12" t="n">
        <v>208</v>
      </c>
      <c r="C783" s="12" t="n">
        <v>17</v>
      </c>
      <c r="D783" s="18" t="n">
        <v>45461</v>
      </c>
      <c r="E783" s="12" t="s">
        <v>44</v>
      </c>
      <c r="F783" s="12" t="s">
        <v>2296</v>
      </c>
      <c r="G783" s="12" t="s">
        <v>57</v>
      </c>
      <c r="H783" s="12" t="str">
        <f aca="false">INDEX(Customers!$I$2:$I$901,MATCH(B783,Customers!$A$2:$A$901,0))</f>
        <v>Regular</v>
      </c>
      <c r="I783" s="12" t="str">
        <f aca="false">INDEX(Customers!$G$2:$G$901,MATCH(B783,Customers!$A$2:$A$901,0))</f>
        <v>West</v>
      </c>
      <c r="J783" s="12" t="str">
        <f aca="false">INDEX(Stores!$D$2:$D$18,MATCH(C783,Stores!$A$2:$A$18,0))</f>
        <v>Online</v>
      </c>
      <c r="K783" s="16" t="n">
        <f aca="false">SUMIF(OrderItems!$B$2:$B$6683,A783,OrderItems!$J$2:$J$6683)</f>
        <v>6114.1</v>
      </c>
      <c r="L783" s="16" t="n">
        <f aca="false">SUMIF(OrderItems!$B$2:$B$6683,A783,OrderItems!$K$2:$K$6683)</f>
        <v>4697.55</v>
      </c>
      <c r="M783" s="16" t="n">
        <f aca="false">K783-L783</f>
        <v>1416.55</v>
      </c>
      <c r="N783" s="12" t="n">
        <f aca="false">COUNTIF(OrderItems!$B$2:$B$6683,A783)</f>
        <v>3</v>
      </c>
    </row>
    <row r="784" customFormat="false" ht="15" hidden="false" customHeight="false" outlineLevel="0" collapsed="false">
      <c r="A784" s="12" t="n">
        <v>783</v>
      </c>
      <c r="B784" s="12" t="n">
        <v>208</v>
      </c>
      <c r="C784" s="12" t="n">
        <v>17</v>
      </c>
      <c r="D784" s="18" t="n">
        <v>45515</v>
      </c>
      <c r="E784" s="12" t="s">
        <v>44</v>
      </c>
      <c r="F784" s="12" t="s">
        <v>2295</v>
      </c>
      <c r="G784" s="12" t="s">
        <v>57</v>
      </c>
      <c r="H784" s="12" t="str">
        <f aca="false">INDEX(Customers!$I$2:$I$901,MATCH(B784,Customers!$A$2:$A$901,0))</f>
        <v>Regular</v>
      </c>
      <c r="I784" s="12" t="str">
        <f aca="false">INDEX(Customers!$G$2:$G$901,MATCH(B784,Customers!$A$2:$A$901,0))</f>
        <v>West</v>
      </c>
      <c r="J784" s="12" t="str">
        <f aca="false">INDEX(Stores!$D$2:$D$18,MATCH(C784,Stores!$A$2:$A$18,0))</f>
        <v>Online</v>
      </c>
      <c r="K784" s="16" t="n">
        <f aca="false">SUMIF(OrderItems!$B$2:$B$6683,A784,OrderItems!$J$2:$J$6683)</f>
        <v>1929</v>
      </c>
      <c r="L784" s="16" t="n">
        <f aca="false">SUMIF(OrderItems!$B$2:$B$6683,A784,OrderItems!$K$2:$K$6683)</f>
        <v>1085.47</v>
      </c>
      <c r="M784" s="16" t="n">
        <f aca="false">K784-L784</f>
        <v>843.53</v>
      </c>
      <c r="N784" s="12" t="n">
        <f aca="false">COUNTIF(OrderItems!$B$2:$B$6683,A784)</f>
        <v>1</v>
      </c>
    </row>
    <row r="785" customFormat="false" ht="15" hidden="false" customHeight="false" outlineLevel="0" collapsed="false">
      <c r="A785" s="12" t="n">
        <v>784</v>
      </c>
      <c r="B785" s="12" t="n">
        <v>208</v>
      </c>
      <c r="C785" s="12" t="n">
        <v>17</v>
      </c>
      <c r="D785" s="18" t="n">
        <v>45701</v>
      </c>
      <c r="E785" s="12" t="s">
        <v>44</v>
      </c>
      <c r="F785" s="12" t="s">
        <v>2293</v>
      </c>
      <c r="G785" s="12" t="s">
        <v>57</v>
      </c>
      <c r="H785" s="12" t="str">
        <f aca="false">INDEX(Customers!$I$2:$I$901,MATCH(B785,Customers!$A$2:$A$901,0))</f>
        <v>Regular</v>
      </c>
      <c r="I785" s="12" t="str">
        <f aca="false">INDEX(Customers!$G$2:$G$901,MATCH(B785,Customers!$A$2:$A$901,0))</f>
        <v>West</v>
      </c>
      <c r="J785" s="12" t="str">
        <f aca="false">INDEX(Stores!$D$2:$D$18,MATCH(C785,Stores!$A$2:$A$18,0))</f>
        <v>Online</v>
      </c>
      <c r="K785" s="16" t="n">
        <f aca="false">SUMIF(OrderItems!$B$2:$B$6683,A785,OrderItems!$J$2:$J$6683)</f>
        <v>639</v>
      </c>
      <c r="L785" s="16" t="n">
        <f aca="false">SUMIF(OrderItems!$B$2:$B$6683,A785,OrderItems!$K$2:$K$6683)</f>
        <v>372.27</v>
      </c>
      <c r="M785" s="16" t="n">
        <f aca="false">K785-L785</f>
        <v>266.73</v>
      </c>
      <c r="N785" s="12" t="n">
        <f aca="false">COUNTIF(OrderItems!$B$2:$B$6683,A785)</f>
        <v>1</v>
      </c>
    </row>
    <row r="786" customFormat="false" ht="15" hidden="false" customHeight="false" outlineLevel="0" collapsed="false">
      <c r="A786" s="12" t="n">
        <v>785</v>
      </c>
      <c r="B786" s="12" t="n">
        <v>208</v>
      </c>
      <c r="C786" s="12" t="n">
        <v>17</v>
      </c>
      <c r="D786" s="18" t="n">
        <v>45983</v>
      </c>
      <c r="E786" s="12" t="s">
        <v>44</v>
      </c>
      <c r="F786" s="12" t="s">
        <v>2294</v>
      </c>
      <c r="G786" s="12" t="s">
        <v>55</v>
      </c>
      <c r="H786" s="12" t="str">
        <f aca="false">INDEX(Customers!$I$2:$I$901,MATCH(B786,Customers!$A$2:$A$901,0))</f>
        <v>Regular</v>
      </c>
      <c r="I786" s="12" t="str">
        <f aca="false">INDEX(Customers!$G$2:$G$901,MATCH(B786,Customers!$A$2:$A$901,0))</f>
        <v>West</v>
      </c>
      <c r="J786" s="12" t="str">
        <f aca="false">INDEX(Stores!$D$2:$D$18,MATCH(C786,Stores!$A$2:$A$18,0))</f>
        <v>Online</v>
      </c>
      <c r="K786" s="16" t="n">
        <f aca="false">SUMIF(OrderItems!$B$2:$B$6683,A786,OrderItems!$J$2:$J$6683)</f>
        <v>1608</v>
      </c>
      <c r="L786" s="16" t="n">
        <f aca="false">SUMIF(OrderItems!$B$2:$B$6683,A786,OrderItems!$K$2:$K$6683)</f>
        <v>963.87</v>
      </c>
      <c r="M786" s="16" t="n">
        <f aca="false">K786-L786</f>
        <v>644.13</v>
      </c>
      <c r="N786" s="12" t="n">
        <f aca="false">COUNTIF(OrderItems!$B$2:$B$6683,A786)</f>
        <v>2</v>
      </c>
    </row>
    <row r="787" customFormat="false" ht="15" hidden="false" customHeight="false" outlineLevel="0" collapsed="false">
      <c r="A787" s="12" t="n">
        <v>786</v>
      </c>
      <c r="B787" s="12" t="n">
        <v>208</v>
      </c>
      <c r="C787" s="12" t="n">
        <v>12</v>
      </c>
      <c r="D787" s="18" t="n">
        <v>46009</v>
      </c>
      <c r="E787" s="12" t="s">
        <v>49</v>
      </c>
      <c r="F787" s="12" t="s">
        <v>2294</v>
      </c>
      <c r="G787" s="12" t="s">
        <v>55</v>
      </c>
      <c r="H787" s="12" t="str">
        <f aca="false">INDEX(Customers!$I$2:$I$901,MATCH(B787,Customers!$A$2:$A$901,0))</f>
        <v>Regular</v>
      </c>
      <c r="I787" s="12" t="str">
        <f aca="false">INDEX(Customers!$G$2:$G$901,MATCH(B787,Customers!$A$2:$A$901,0))</f>
        <v>West</v>
      </c>
      <c r="J787" s="12" t="str">
        <f aca="false">INDEX(Stores!$D$2:$D$18,MATCH(C787,Stores!$A$2:$A$18,0))</f>
        <v>West</v>
      </c>
      <c r="K787" s="16" t="n">
        <f aca="false">SUMIF(OrderItems!$B$2:$B$6683,A787,OrderItems!$J$2:$J$6683)</f>
        <v>5705.1</v>
      </c>
      <c r="L787" s="16" t="n">
        <f aca="false">SUMIF(OrderItems!$B$2:$B$6683,A787,OrderItems!$K$2:$K$6683)</f>
        <v>3656.26</v>
      </c>
      <c r="M787" s="16" t="n">
        <f aca="false">K787-L787</f>
        <v>2048.84</v>
      </c>
      <c r="N787" s="12" t="n">
        <f aca="false">COUNTIF(OrderItems!$B$2:$B$6683,A787)</f>
        <v>3</v>
      </c>
    </row>
    <row r="788" customFormat="false" ht="15" hidden="false" customHeight="false" outlineLevel="0" collapsed="false">
      <c r="A788" s="12" t="n">
        <v>787</v>
      </c>
      <c r="B788" s="12" t="n">
        <v>209</v>
      </c>
      <c r="C788" s="12" t="n">
        <v>11</v>
      </c>
      <c r="D788" s="18" t="n">
        <v>45542</v>
      </c>
      <c r="E788" s="12" t="s">
        <v>49</v>
      </c>
      <c r="F788" s="12" t="s">
        <v>2293</v>
      </c>
      <c r="G788" s="12" t="s">
        <v>57</v>
      </c>
      <c r="H788" s="12" t="str">
        <f aca="false">INDEX(Customers!$I$2:$I$901,MATCH(B788,Customers!$A$2:$A$901,0))</f>
        <v>Regular</v>
      </c>
      <c r="I788" s="12" t="str">
        <f aca="false">INDEX(Customers!$G$2:$G$901,MATCH(B788,Customers!$A$2:$A$901,0))</f>
        <v>North</v>
      </c>
      <c r="J788" s="12" t="str">
        <f aca="false">INDEX(Stores!$D$2:$D$18,MATCH(C788,Stores!$A$2:$A$18,0))</f>
        <v>West</v>
      </c>
      <c r="K788" s="16" t="n">
        <f aca="false">SUMIF(OrderItems!$B$2:$B$6683,A788,OrderItems!$J$2:$J$6683)</f>
        <v>219.3</v>
      </c>
      <c r="L788" s="16" t="n">
        <f aca="false">SUMIF(OrderItems!$B$2:$B$6683,A788,OrderItems!$K$2:$K$6683)</f>
        <v>172.12</v>
      </c>
      <c r="M788" s="16" t="n">
        <f aca="false">K788-L788</f>
        <v>47.18</v>
      </c>
      <c r="N788" s="12" t="n">
        <f aca="false">COUNTIF(OrderItems!$B$2:$B$6683,A788)</f>
        <v>1</v>
      </c>
    </row>
    <row r="789" customFormat="false" ht="15" hidden="false" customHeight="false" outlineLevel="0" collapsed="false">
      <c r="A789" s="12" t="n">
        <v>788</v>
      </c>
      <c r="B789" s="12" t="n">
        <v>209</v>
      </c>
      <c r="C789" s="12" t="n">
        <v>17</v>
      </c>
      <c r="D789" s="18" t="n">
        <v>45802</v>
      </c>
      <c r="E789" s="12" t="s">
        <v>44</v>
      </c>
      <c r="F789" s="12" t="s">
        <v>2295</v>
      </c>
      <c r="G789" s="12" t="s">
        <v>55</v>
      </c>
      <c r="H789" s="12" t="str">
        <f aca="false">INDEX(Customers!$I$2:$I$901,MATCH(B789,Customers!$A$2:$A$901,0))</f>
        <v>Regular</v>
      </c>
      <c r="I789" s="12" t="str">
        <f aca="false">INDEX(Customers!$G$2:$G$901,MATCH(B789,Customers!$A$2:$A$901,0))</f>
        <v>North</v>
      </c>
      <c r="J789" s="12" t="str">
        <f aca="false">INDEX(Stores!$D$2:$D$18,MATCH(C789,Stores!$A$2:$A$18,0))</f>
        <v>Online</v>
      </c>
      <c r="K789" s="16" t="n">
        <f aca="false">SUMIF(OrderItems!$B$2:$B$6683,A789,OrderItems!$J$2:$J$6683)</f>
        <v>4647</v>
      </c>
      <c r="L789" s="16" t="n">
        <f aca="false">SUMIF(OrderItems!$B$2:$B$6683,A789,OrderItems!$K$2:$K$6683)</f>
        <v>2662.68</v>
      </c>
      <c r="M789" s="16" t="n">
        <f aca="false">K789-L789</f>
        <v>1984.32</v>
      </c>
      <c r="N789" s="12" t="n">
        <f aca="false">COUNTIF(OrderItems!$B$2:$B$6683,A789)</f>
        <v>2</v>
      </c>
    </row>
    <row r="790" customFormat="false" ht="15" hidden="false" customHeight="false" outlineLevel="0" collapsed="false">
      <c r="A790" s="12" t="n">
        <v>789</v>
      </c>
      <c r="B790" s="12" t="n">
        <v>209</v>
      </c>
      <c r="C790" s="12" t="n">
        <v>17</v>
      </c>
      <c r="D790" s="18" t="n">
        <v>45879</v>
      </c>
      <c r="E790" s="12" t="s">
        <v>44</v>
      </c>
      <c r="F790" s="12" t="s">
        <v>2293</v>
      </c>
      <c r="G790" s="12" t="s">
        <v>56</v>
      </c>
      <c r="H790" s="12" t="str">
        <f aca="false">INDEX(Customers!$I$2:$I$901,MATCH(B790,Customers!$A$2:$A$901,0))</f>
        <v>Regular</v>
      </c>
      <c r="I790" s="12" t="str">
        <f aca="false">INDEX(Customers!$G$2:$G$901,MATCH(B790,Customers!$A$2:$A$901,0))</f>
        <v>North</v>
      </c>
      <c r="J790" s="12" t="str">
        <f aca="false">INDEX(Stores!$D$2:$D$18,MATCH(C790,Stores!$A$2:$A$18,0))</f>
        <v>Online</v>
      </c>
      <c r="K790" s="16" t="n">
        <f aca="false">SUMIF(OrderItems!$B$2:$B$6683,A790,OrderItems!$J$2:$J$6683)</f>
        <v>2678</v>
      </c>
      <c r="L790" s="16" t="n">
        <f aca="false">SUMIF(OrderItems!$B$2:$B$6683,A790,OrderItems!$K$2:$K$6683)</f>
        <v>1599.98</v>
      </c>
      <c r="M790" s="16" t="n">
        <f aca="false">K790-L790</f>
        <v>1078.02</v>
      </c>
      <c r="N790" s="12" t="n">
        <f aca="false">COUNTIF(OrderItems!$B$2:$B$6683,A790)</f>
        <v>1</v>
      </c>
    </row>
    <row r="791" customFormat="false" ht="15" hidden="false" customHeight="false" outlineLevel="0" collapsed="false">
      <c r="A791" s="12" t="n">
        <v>790</v>
      </c>
      <c r="B791" s="12" t="n">
        <v>210</v>
      </c>
      <c r="C791" s="12" t="n">
        <v>17</v>
      </c>
      <c r="D791" s="18" t="n">
        <v>45640</v>
      </c>
      <c r="E791" s="12" t="s">
        <v>44</v>
      </c>
      <c r="F791" s="12" t="s">
        <v>2296</v>
      </c>
      <c r="G791" s="12" t="s">
        <v>55</v>
      </c>
      <c r="H791" s="12" t="str">
        <f aca="false">INDEX(Customers!$I$2:$I$901,MATCH(B791,Customers!$A$2:$A$901,0))</f>
        <v>Regular</v>
      </c>
      <c r="I791" s="12" t="str">
        <f aca="false">INDEX(Customers!$G$2:$G$901,MATCH(B791,Customers!$A$2:$A$901,0))</f>
        <v>North</v>
      </c>
      <c r="J791" s="12" t="str">
        <f aca="false">INDEX(Stores!$D$2:$D$18,MATCH(C791,Stores!$A$2:$A$18,0))</f>
        <v>Online</v>
      </c>
      <c r="K791" s="16" t="n">
        <f aca="false">SUMIF(OrderItems!$B$2:$B$6683,A791,OrderItems!$J$2:$J$6683)</f>
        <v>4246.55</v>
      </c>
      <c r="L791" s="16" t="n">
        <f aca="false">SUMIF(OrderItems!$B$2:$B$6683,A791,OrderItems!$K$2:$K$6683)</f>
        <v>3055.77</v>
      </c>
      <c r="M791" s="16" t="n">
        <f aca="false">K791-L791</f>
        <v>1190.78</v>
      </c>
      <c r="N791" s="12" t="n">
        <f aca="false">COUNTIF(OrderItems!$B$2:$B$6683,A791)</f>
        <v>2</v>
      </c>
    </row>
    <row r="792" customFormat="false" ht="15" hidden="false" customHeight="false" outlineLevel="0" collapsed="false">
      <c r="A792" s="12" t="n">
        <v>791</v>
      </c>
      <c r="B792" s="12" t="n">
        <v>211</v>
      </c>
      <c r="C792" s="12" t="n">
        <v>17</v>
      </c>
      <c r="D792" s="18" t="n">
        <v>45947</v>
      </c>
      <c r="E792" s="12" t="s">
        <v>44</v>
      </c>
      <c r="F792" s="12" t="s">
        <v>2296</v>
      </c>
      <c r="G792" s="12" t="s">
        <v>55</v>
      </c>
      <c r="H792" s="12" t="str">
        <f aca="false">INDEX(Customers!$I$2:$I$901,MATCH(B792,Customers!$A$2:$A$901,0))</f>
        <v>Premium</v>
      </c>
      <c r="I792" s="12" t="str">
        <f aca="false">INDEX(Customers!$G$2:$G$901,MATCH(B792,Customers!$A$2:$A$901,0))</f>
        <v>North</v>
      </c>
      <c r="J792" s="12" t="str">
        <f aca="false">INDEX(Stores!$D$2:$D$18,MATCH(C792,Stores!$A$2:$A$18,0))</f>
        <v>Online</v>
      </c>
      <c r="K792" s="16" t="n">
        <f aca="false">SUMIF(OrderItems!$B$2:$B$6683,A792,OrderItems!$J$2:$J$6683)</f>
        <v>3792.6</v>
      </c>
      <c r="L792" s="16" t="n">
        <f aca="false">SUMIF(OrderItems!$B$2:$B$6683,A792,OrderItems!$K$2:$K$6683)</f>
        <v>2545.99</v>
      </c>
      <c r="M792" s="16" t="n">
        <f aca="false">K792-L792</f>
        <v>1246.61</v>
      </c>
      <c r="N792" s="12" t="n">
        <f aca="false">COUNTIF(OrderItems!$B$2:$B$6683,A792)</f>
        <v>3</v>
      </c>
    </row>
    <row r="793" customFormat="false" ht="15" hidden="false" customHeight="false" outlineLevel="0" collapsed="false">
      <c r="A793" s="12" t="n">
        <v>792</v>
      </c>
      <c r="B793" s="12" t="n">
        <v>212</v>
      </c>
      <c r="C793" s="12" t="n">
        <v>17</v>
      </c>
      <c r="D793" s="18" t="n">
        <v>45620</v>
      </c>
      <c r="E793" s="12" t="s">
        <v>44</v>
      </c>
      <c r="F793" s="12" t="s">
        <v>2294</v>
      </c>
      <c r="G793" s="12" t="s">
        <v>55</v>
      </c>
      <c r="H793" s="12" t="str">
        <f aca="false">INDEX(Customers!$I$2:$I$901,MATCH(B793,Customers!$A$2:$A$901,0))</f>
        <v>Regular</v>
      </c>
      <c r="I793" s="12" t="str">
        <f aca="false">INDEX(Customers!$G$2:$G$901,MATCH(B793,Customers!$A$2:$A$901,0))</f>
        <v>South</v>
      </c>
      <c r="J793" s="12" t="str">
        <f aca="false">INDEX(Stores!$D$2:$D$18,MATCH(C793,Stores!$A$2:$A$18,0))</f>
        <v>Online</v>
      </c>
      <c r="K793" s="16" t="n">
        <f aca="false">SUMIF(OrderItems!$B$2:$B$6683,A793,OrderItems!$J$2:$J$6683)</f>
        <v>6169.2</v>
      </c>
      <c r="L793" s="16" t="n">
        <f aca="false">SUMIF(OrderItems!$B$2:$B$6683,A793,OrderItems!$K$2:$K$6683)</f>
        <v>4109.87</v>
      </c>
      <c r="M793" s="16" t="n">
        <f aca="false">K793-L793</f>
        <v>2059.33</v>
      </c>
      <c r="N793" s="12" t="n">
        <f aca="false">COUNTIF(OrderItems!$B$2:$B$6683,A793)</f>
        <v>4</v>
      </c>
    </row>
    <row r="794" customFormat="false" ht="15" hidden="false" customHeight="false" outlineLevel="0" collapsed="false">
      <c r="A794" s="12" t="n">
        <v>793</v>
      </c>
      <c r="B794" s="12" t="n">
        <v>212</v>
      </c>
      <c r="C794" s="12" t="n">
        <v>5</v>
      </c>
      <c r="D794" s="18" t="n">
        <v>45759</v>
      </c>
      <c r="E794" s="12" t="s">
        <v>49</v>
      </c>
      <c r="F794" s="12" t="s">
        <v>2295</v>
      </c>
      <c r="G794" s="12" t="s">
        <v>55</v>
      </c>
      <c r="H794" s="12" t="str">
        <f aca="false">INDEX(Customers!$I$2:$I$901,MATCH(B794,Customers!$A$2:$A$901,0))</f>
        <v>Regular</v>
      </c>
      <c r="I794" s="12" t="str">
        <f aca="false">INDEX(Customers!$G$2:$G$901,MATCH(B794,Customers!$A$2:$A$901,0))</f>
        <v>South</v>
      </c>
      <c r="J794" s="12" t="str">
        <f aca="false">INDEX(Stores!$D$2:$D$18,MATCH(C794,Stores!$A$2:$A$18,0))</f>
        <v>South</v>
      </c>
      <c r="K794" s="16" t="n">
        <f aca="false">SUMIF(OrderItems!$B$2:$B$6683,A794,OrderItems!$J$2:$J$6683)</f>
        <v>1808.1</v>
      </c>
      <c r="L794" s="16" t="n">
        <f aca="false">SUMIF(OrderItems!$B$2:$B$6683,A794,OrderItems!$K$2:$K$6683)</f>
        <v>1322.98</v>
      </c>
      <c r="M794" s="16" t="n">
        <f aca="false">K794-L794</f>
        <v>485.12</v>
      </c>
      <c r="N794" s="12" t="n">
        <f aca="false">COUNTIF(OrderItems!$B$2:$B$6683,A794)</f>
        <v>1</v>
      </c>
    </row>
    <row r="795" customFormat="false" ht="15" hidden="false" customHeight="false" outlineLevel="0" collapsed="false">
      <c r="A795" s="12" t="n">
        <v>794</v>
      </c>
      <c r="B795" s="12" t="n">
        <v>212</v>
      </c>
      <c r="C795" s="12" t="n">
        <v>17</v>
      </c>
      <c r="D795" s="18" t="n">
        <v>46016</v>
      </c>
      <c r="E795" s="12" t="s">
        <v>44</v>
      </c>
      <c r="F795" s="12" t="s">
        <v>2292</v>
      </c>
      <c r="G795" s="12" t="s">
        <v>57</v>
      </c>
      <c r="H795" s="12" t="str">
        <f aca="false">INDEX(Customers!$I$2:$I$901,MATCH(B795,Customers!$A$2:$A$901,0))</f>
        <v>Regular</v>
      </c>
      <c r="I795" s="12" t="str">
        <f aca="false">INDEX(Customers!$G$2:$G$901,MATCH(B795,Customers!$A$2:$A$901,0))</f>
        <v>South</v>
      </c>
      <c r="J795" s="12" t="str">
        <f aca="false">INDEX(Stores!$D$2:$D$18,MATCH(C795,Stores!$A$2:$A$18,0))</f>
        <v>Online</v>
      </c>
      <c r="K795" s="16" t="n">
        <f aca="false">SUMIF(OrderItems!$B$2:$B$6683,A795,OrderItems!$J$2:$J$6683)</f>
        <v>377.1</v>
      </c>
      <c r="L795" s="16" t="n">
        <f aca="false">SUMIF(OrderItems!$B$2:$B$6683,A795,OrderItems!$K$2:$K$6683)</f>
        <v>279.97</v>
      </c>
      <c r="M795" s="16" t="n">
        <f aca="false">K795-L795</f>
        <v>97.13</v>
      </c>
      <c r="N795" s="12" t="n">
        <f aca="false">COUNTIF(OrderItems!$B$2:$B$6683,A795)</f>
        <v>1</v>
      </c>
    </row>
    <row r="796" customFormat="false" ht="15" hidden="false" customHeight="false" outlineLevel="0" collapsed="false">
      <c r="A796" s="12" t="n">
        <v>795</v>
      </c>
      <c r="B796" s="12" t="n">
        <v>213</v>
      </c>
      <c r="C796" s="12" t="n">
        <v>17</v>
      </c>
      <c r="D796" s="18" t="n">
        <v>45885</v>
      </c>
      <c r="E796" s="12" t="s">
        <v>44</v>
      </c>
      <c r="F796" s="12" t="s">
        <v>2294</v>
      </c>
      <c r="G796" s="12" t="s">
        <v>55</v>
      </c>
      <c r="H796" s="12" t="str">
        <f aca="false">INDEX(Customers!$I$2:$I$901,MATCH(B796,Customers!$A$2:$A$901,0))</f>
        <v>New</v>
      </c>
      <c r="I796" s="12" t="str">
        <f aca="false">INDEX(Customers!$G$2:$G$901,MATCH(B796,Customers!$A$2:$A$901,0))</f>
        <v>West</v>
      </c>
      <c r="J796" s="12" t="str">
        <f aca="false">INDEX(Stores!$D$2:$D$18,MATCH(C796,Stores!$A$2:$A$18,0))</f>
        <v>Online</v>
      </c>
      <c r="K796" s="16" t="n">
        <f aca="false">SUMIF(OrderItems!$B$2:$B$6683,A796,OrderItems!$J$2:$J$6683)</f>
        <v>1142.1</v>
      </c>
      <c r="L796" s="16" t="n">
        <f aca="false">SUMIF(OrderItems!$B$2:$B$6683,A796,OrderItems!$K$2:$K$6683)</f>
        <v>747.69</v>
      </c>
      <c r="M796" s="16" t="n">
        <f aca="false">K796-L796</f>
        <v>394.41</v>
      </c>
      <c r="N796" s="12" t="n">
        <f aca="false">COUNTIF(OrderItems!$B$2:$B$6683,A796)</f>
        <v>1</v>
      </c>
    </row>
    <row r="797" customFormat="false" ht="15" hidden="false" customHeight="false" outlineLevel="0" collapsed="false">
      <c r="A797" s="12" t="n">
        <v>796</v>
      </c>
      <c r="B797" s="12" t="n">
        <v>213</v>
      </c>
      <c r="C797" s="12" t="n">
        <v>17</v>
      </c>
      <c r="D797" s="18" t="n">
        <v>45889</v>
      </c>
      <c r="E797" s="12" t="s">
        <v>44</v>
      </c>
      <c r="F797" s="12" t="s">
        <v>2296</v>
      </c>
      <c r="G797" s="12" t="s">
        <v>56</v>
      </c>
      <c r="H797" s="12" t="str">
        <f aca="false">INDEX(Customers!$I$2:$I$901,MATCH(B797,Customers!$A$2:$A$901,0))</f>
        <v>New</v>
      </c>
      <c r="I797" s="12" t="str">
        <f aca="false">INDEX(Customers!$G$2:$G$901,MATCH(B797,Customers!$A$2:$A$901,0))</f>
        <v>West</v>
      </c>
      <c r="J797" s="12" t="str">
        <f aca="false">INDEX(Stores!$D$2:$D$18,MATCH(C797,Stores!$A$2:$A$18,0))</f>
        <v>Online</v>
      </c>
      <c r="K797" s="16" t="n">
        <f aca="false">SUMIF(OrderItems!$B$2:$B$6683,A797,OrderItems!$J$2:$J$6683)</f>
        <v>12790.55</v>
      </c>
      <c r="L797" s="16" t="n">
        <f aca="false">SUMIF(OrderItems!$B$2:$B$6683,A797,OrderItems!$K$2:$K$6683)</f>
        <v>8118.59</v>
      </c>
      <c r="M797" s="16" t="n">
        <f aca="false">K797-L797</f>
        <v>4671.96</v>
      </c>
      <c r="N797" s="12" t="n">
        <f aca="false">COUNTIF(OrderItems!$B$2:$B$6683,A797)</f>
        <v>4</v>
      </c>
    </row>
    <row r="798" customFormat="false" ht="15" hidden="false" customHeight="false" outlineLevel="0" collapsed="false">
      <c r="A798" s="12" t="n">
        <v>797</v>
      </c>
      <c r="B798" s="12" t="n">
        <v>213</v>
      </c>
      <c r="C798" s="12" t="n">
        <v>17</v>
      </c>
      <c r="D798" s="18" t="n">
        <v>45939</v>
      </c>
      <c r="E798" s="12" t="s">
        <v>44</v>
      </c>
      <c r="F798" s="12" t="s">
        <v>2294</v>
      </c>
      <c r="G798" s="12" t="s">
        <v>55</v>
      </c>
      <c r="H798" s="12" t="str">
        <f aca="false">INDEX(Customers!$I$2:$I$901,MATCH(B798,Customers!$A$2:$A$901,0))</f>
        <v>New</v>
      </c>
      <c r="I798" s="12" t="str">
        <f aca="false">INDEX(Customers!$G$2:$G$901,MATCH(B798,Customers!$A$2:$A$901,0))</f>
        <v>West</v>
      </c>
      <c r="J798" s="12" t="str">
        <f aca="false">INDEX(Stores!$D$2:$D$18,MATCH(C798,Stores!$A$2:$A$18,0))</f>
        <v>Online</v>
      </c>
      <c r="K798" s="16" t="n">
        <f aca="false">SUMIF(OrderItems!$B$2:$B$6683,A798,OrderItems!$J$2:$J$6683)</f>
        <v>12230.2</v>
      </c>
      <c r="L798" s="16" t="n">
        <f aca="false">SUMIF(OrderItems!$B$2:$B$6683,A798,OrderItems!$K$2:$K$6683)</f>
        <v>7661.93</v>
      </c>
      <c r="M798" s="16" t="n">
        <f aca="false">K798-L798</f>
        <v>4568.27</v>
      </c>
      <c r="N798" s="12" t="n">
        <f aca="false">COUNTIF(OrderItems!$B$2:$B$6683,A798)</f>
        <v>4</v>
      </c>
    </row>
    <row r="799" customFormat="false" ht="15" hidden="false" customHeight="false" outlineLevel="0" collapsed="false">
      <c r="A799" s="12" t="n">
        <v>798</v>
      </c>
      <c r="B799" s="12" t="n">
        <v>213</v>
      </c>
      <c r="C799" s="12" t="n">
        <v>4</v>
      </c>
      <c r="D799" s="18" t="n">
        <v>45952</v>
      </c>
      <c r="E799" s="12" t="s">
        <v>49</v>
      </c>
      <c r="F799" s="12" t="s">
        <v>2295</v>
      </c>
      <c r="G799" s="12" t="s">
        <v>55</v>
      </c>
      <c r="H799" s="12" t="str">
        <f aca="false">INDEX(Customers!$I$2:$I$901,MATCH(B799,Customers!$A$2:$A$901,0))</f>
        <v>New</v>
      </c>
      <c r="I799" s="12" t="str">
        <f aca="false">INDEX(Customers!$G$2:$G$901,MATCH(B799,Customers!$A$2:$A$901,0))</f>
        <v>West</v>
      </c>
      <c r="J799" s="12" t="str">
        <f aca="false">INDEX(Stores!$D$2:$D$18,MATCH(C799,Stores!$A$2:$A$18,0))</f>
        <v>North</v>
      </c>
      <c r="K799" s="16" t="n">
        <f aca="false">SUMIF(OrderItems!$B$2:$B$6683,A799,OrderItems!$J$2:$J$6683)</f>
        <v>419</v>
      </c>
      <c r="L799" s="16" t="n">
        <f aca="false">SUMIF(OrderItems!$B$2:$B$6683,A799,OrderItems!$K$2:$K$6683)</f>
        <v>279.97</v>
      </c>
      <c r="M799" s="16" t="n">
        <f aca="false">K799-L799</f>
        <v>139.03</v>
      </c>
      <c r="N799" s="12" t="n">
        <f aca="false">COUNTIF(OrderItems!$B$2:$B$6683,A799)</f>
        <v>1</v>
      </c>
    </row>
    <row r="800" customFormat="false" ht="15" hidden="false" customHeight="false" outlineLevel="0" collapsed="false">
      <c r="A800" s="12" t="n">
        <v>799</v>
      </c>
      <c r="B800" s="12" t="n">
        <v>213</v>
      </c>
      <c r="C800" s="12" t="n">
        <v>17</v>
      </c>
      <c r="D800" s="18" t="n">
        <v>45956</v>
      </c>
      <c r="E800" s="12" t="s">
        <v>44</v>
      </c>
      <c r="F800" s="12" t="s">
        <v>2292</v>
      </c>
      <c r="G800" s="12" t="s">
        <v>56</v>
      </c>
      <c r="H800" s="12" t="str">
        <f aca="false">INDEX(Customers!$I$2:$I$901,MATCH(B800,Customers!$A$2:$A$901,0))</f>
        <v>New</v>
      </c>
      <c r="I800" s="12" t="str">
        <f aca="false">INDEX(Customers!$G$2:$G$901,MATCH(B800,Customers!$A$2:$A$901,0))</f>
        <v>West</v>
      </c>
      <c r="J800" s="12" t="str">
        <f aca="false">INDEX(Stores!$D$2:$D$18,MATCH(C800,Stores!$A$2:$A$18,0))</f>
        <v>Online</v>
      </c>
      <c r="K800" s="16" t="n">
        <f aca="false">SUMIF(OrderItems!$B$2:$B$6683,A800,OrderItems!$J$2:$J$6683)</f>
        <v>2890.05</v>
      </c>
      <c r="L800" s="16" t="n">
        <f aca="false">SUMIF(OrderItems!$B$2:$B$6683,A800,OrderItems!$K$2:$K$6683)</f>
        <v>1985.94</v>
      </c>
      <c r="M800" s="16" t="n">
        <f aca="false">K800-L800</f>
        <v>904.11</v>
      </c>
      <c r="N800" s="12" t="n">
        <f aca="false">COUNTIF(OrderItems!$B$2:$B$6683,A800)</f>
        <v>4</v>
      </c>
    </row>
    <row r="801" customFormat="false" ht="15" hidden="false" customHeight="false" outlineLevel="0" collapsed="false">
      <c r="A801" s="12" t="n">
        <v>800</v>
      </c>
      <c r="B801" s="12" t="n">
        <v>213</v>
      </c>
      <c r="C801" s="12" t="n">
        <v>8</v>
      </c>
      <c r="D801" s="18" t="n">
        <v>45962</v>
      </c>
      <c r="E801" s="12" t="s">
        <v>49</v>
      </c>
      <c r="F801" s="12" t="s">
        <v>2292</v>
      </c>
      <c r="G801" s="12" t="s">
        <v>55</v>
      </c>
      <c r="H801" s="12" t="str">
        <f aca="false">INDEX(Customers!$I$2:$I$901,MATCH(B801,Customers!$A$2:$A$901,0))</f>
        <v>New</v>
      </c>
      <c r="I801" s="12" t="str">
        <f aca="false">INDEX(Customers!$G$2:$G$901,MATCH(B801,Customers!$A$2:$A$901,0))</f>
        <v>West</v>
      </c>
      <c r="J801" s="12" t="str">
        <f aca="false">INDEX(Stores!$D$2:$D$18,MATCH(C801,Stores!$A$2:$A$18,0))</f>
        <v>South</v>
      </c>
      <c r="K801" s="16" t="n">
        <f aca="false">SUMIF(OrderItems!$B$2:$B$6683,A801,OrderItems!$J$2:$J$6683)</f>
        <v>1649</v>
      </c>
      <c r="L801" s="16" t="n">
        <f aca="false">SUMIF(OrderItems!$B$2:$B$6683,A801,OrderItems!$K$2:$K$6683)</f>
        <v>1006.18</v>
      </c>
      <c r="M801" s="16" t="n">
        <f aca="false">K801-L801</f>
        <v>642.82</v>
      </c>
      <c r="N801" s="12" t="n">
        <f aca="false">COUNTIF(OrderItems!$B$2:$B$6683,A801)</f>
        <v>1</v>
      </c>
    </row>
    <row r="802" customFormat="false" ht="15" hidden="false" customHeight="false" outlineLevel="0" collapsed="false">
      <c r="A802" s="12" t="n">
        <v>801</v>
      </c>
      <c r="B802" s="12" t="n">
        <v>213</v>
      </c>
      <c r="C802" s="12" t="n">
        <v>17</v>
      </c>
      <c r="D802" s="18" t="n">
        <v>45972</v>
      </c>
      <c r="E802" s="12" t="s">
        <v>44</v>
      </c>
      <c r="F802" s="12" t="s">
        <v>2293</v>
      </c>
      <c r="G802" s="12" t="s">
        <v>55</v>
      </c>
      <c r="H802" s="12" t="str">
        <f aca="false">INDEX(Customers!$I$2:$I$901,MATCH(B802,Customers!$A$2:$A$901,0))</f>
        <v>New</v>
      </c>
      <c r="I802" s="12" t="str">
        <f aca="false">INDEX(Customers!$G$2:$G$901,MATCH(B802,Customers!$A$2:$A$901,0))</f>
        <v>West</v>
      </c>
      <c r="J802" s="12" t="str">
        <f aca="false">INDEX(Stores!$D$2:$D$18,MATCH(C802,Stores!$A$2:$A$18,0))</f>
        <v>Online</v>
      </c>
      <c r="K802" s="16" t="n">
        <f aca="false">SUMIF(OrderItems!$B$2:$B$6683,A802,OrderItems!$J$2:$J$6683)</f>
        <v>963.2</v>
      </c>
      <c r="L802" s="16" t="n">
        <f aca="false">SUMIF(OrderItems!$B$2:$B$6683,A802,OrderItems!$K$2:$K$6683)</f>
        <v>622.46</v>
      </c>
      <c r="M802" s="16" t="n">
        <f aca="false">K802-L802</f>
        <v>340.74</v>
      </c>
      <c r="N802" s="12" t="n">
        <f aca="false">COUNTIF(OrderItems!$B$2:$B$6683,A802)</f>
        <v>3</v>
      </c>
    </row>
    <row r="803" customFormat="false" ht="15" hidden="false" customHeight="false" outlineLevel="0" collapsed="false">
      <c r="A803" s="12" t="n">
        <v>802</v>
      </c>
      <c r="B803" s="12" t="n">
        <v>214</v>
      </c>
      <c r="C803" s="12" t="n">
        <v>8</v>
      </c>
      <c r="D803" s="18" t="n">
        <v>45571</v>
      </c>
      <c r="E803" s="12" t="s">
        <v>49</v>
      </c>
      <c r="F803" s="12" t="s">
        <v>2293</v>
      </c>
      <c r="G803" s="12" t="s">
        <v>57</v>
      </c>
      <c r="H803" s="12" t="str">
        <f aca="false">INDEX(Customers!$I$2:$I$901,MATCH(B803,Customers!$A$2:$A$901,0))</f>
        <v>Regular</v>
      </c>
      <c r="I803" s="12" t="str">
        <f aca="false">INDEX(Customers!$G$2:$G$901,MATCH(B803,Customers!$A$2:$A$901,0))</f>
        <v>South</v>
      </c>
      <c r="J803" s="12" t="str">
        <f aca="false">INDEX(Stores!$D$2:$D$18,MATCH(C803,Stores!$A$2:$A$18,0))</f>
        <v>South</v>
      </c>
      <c r="K803" s="16" t="n">
        <f aca="false">SUMIF(OrderItems!$B$2:$B$6683,A803,OrderItems!$J$2:$J$6683)</f>
        <v>119</v>
      </c>
      <c r="L803" s="16" t="n">
        <f aca="false">SUMIF(OrderItems!$B$2:$B$6683,A803,OrderItems!$K$2:$K$6683)</f>
        <v>68.21</v>
      </c>
      <c r="M803" s="16" t="n">
        <f aca="false">K803-L803</f>
        <v>50.79</v>
      </c>
      <c r="N803" s="12" t="n">
        <f aca="false">COUNTIF(OrderItems!$B$2:$B$6683,A803)</f>
        <v>1</v>
      </c>
    </row>
    <row r="804" customFormat="false" ht="15" hidden="false" customHeight="false" outlineLevel="0" collapsed="false">
      <c r="A804" s="12" t="n">
        <v>803</v>
      </c>
      <c r="B804" s="12" t="n">
        <v>214</v>
      </c>
      <c r="C804" s="12" t="n">
        <v>17</v>
      </c>
      <c r="D804" s="18" t="n">
        <v>45728</v>
      </c>
      <c r="E804" s="12" t="s">
        <v>44</v>
      </c>
      <c r="F804" s="12" t="s">
        <v>2296</v>
      </c>
      <c r="G804" s="12" t="s">
        <v>55</v>
      </c>
      <c r="H804" s="12" t="str">
        <f aca="false">INDEX(Customers!$I$2:$I$901,MATCH(B804,Customers!$A$2:$A$901,0))</f>
        <v>Regular</v>
      </c>
      <c r="I804" s="12" t="str">
        <f aca="false">INDEX(Customers!$G$2:$G$901,MATCH(B804,Customers!$A$2:$A$901,0))</f>
        <v>South</v>
      </c>
      <c r="J804" s="12" t="str">
        <f aca="false">INDEX(Stores!$D$2:$D$18,MATCH(C804,Stores!$A$2:$A$18,0))</f>
        <v>Online</v>
      </c>
      <c r="K804" s="16" t="n">
        <f aca="false">SUMIF(OrderItems!$B$2:$B$6683,A804,OrderItems!$J$2:$J$6683)</f>
        <v>5902.85</v>
      </c>
      <c r="L804" s="16" t="n">
        <f aca="false">SUMIF(OrderItems!$B$2:$B$6683,A804,OrderItems!$K$2:$K$6683)</f>
        <v>4615.6</v>
      </c>
      <c r="M804" s="16" t="n">
        <f aca="false">K804-L804</f>
        <v>1287.25</v>
      </c>
      <c r="N804" s="12" t="n">
        <f aca="false">COUNTIF(OrderItems!$B$2:$B$6683,A804)</f>
        <v>3</v>
      </c>
    </row>
    <row r="805" customFormat="false" ht="15" hidden="false" customHeight="false" outlineLevel="0" collapsed="false">
      <c r="A805" s="12" t="n">
        <v>804</v>
      </c>
      <c r="B805" s="12" t="n">
        <v>214</v>
      </c>
      <c r="C805" s="12" t="n">
        <v>17</v>
      </c>
      <c r="D805" s="18" t="n">
        <v>45850</v>
      </c>
      <c r="E805" s="12" t="s">
        <v>44</v>
      </c>
      <c r="F805" s="12" t="s">
        <v>2293</v>
      </c>
      <c r="G805" s="12" t="s">
        <v>56</v>
      </c>
      <c r="H805" s="12" t="str">
        <f aca="false">INDEX(Customers!$I$2:$I$901,MATCH(B805,Customers!$A$2:$A$901,0))</f>
        <v>Regular</v>
      </c>
      <c r="I805" s="12" t="str">
        <f aca="false">INDEX(Customers!$G$2:$G$901,MATCH(B805,Customers!$A$2:$A$901,0))</f>
        <v>South</v>
      </c>
      <c r="J805" s="12" t="str">
        <f aca="false">INDEX(Stores!$D$2:$D$18,MATCH(C805,Stores!$A$2:$A$18,0))</f>
        <v>Online</v>
      </c>
      <c r="K805" s="16" t="n">
        <f aca="false">SUMIF(OrderItems!$B$2:$B$6683,A805,OrderItems!$J$2:$J$6683)</f>
        <v>5127</v>
      </c>
      <c r="L805" s="16" t="n">
        <f aca="false">SUMIF(OrderItems!$B$2:$B$6683,A805,OrderItems!$K$2:$K$6683)</f>
        <v>3480.65</v>
      </c>
      <c r="M805" s="16" t="n">
        <f aca="false">K805-L805</f>
        <v>1646.35</v>
      </c>
      <c r="N805" s="12" t="n">
        <f aca="false">COUNTIF(OrderItems!$B$2:$B$6683,A805)</f>
        <v>3</v>
      </c>
    </row>
    <row r="806" customFormat="false" ht="15" hidden="false" customHeight="false" outlineLevel="0" collapsed="false">
      <c r="A806" s="12" t="n">
        <v>805</v>
      </c>
      <c r="B806" s="12" t="n">
        <v>215</v>
      </c>
      <c r="C806" s="12" t="n">
        <v>17</v>
      </c>
      <c r="D806" s="18" t="n">
        <v>45835</v>
      </c>
      <c r="E806" s="12" t="s">
        <v>44</v>
      </c>
      <c r="F806" s="12" t="s">
        <v>2296</v>
      </c>
      <c r="G806" s="12" t="s">
        <v>55</v>
      </c>
      <c r="H806" s="12" t="str">
        <f aca="false">INDEX(Customers!$I$2:$I$901,MATCH(B806,Customers!$A$2:$A$901,0))</f>
        <v>Regular</v>
      </c>
      <c r="I806" s="12" t="str">
        <f aca="false">INDEX(Customers!$G$2:$G$901,MATCH(B806,Customers!$A$2:$A$901,0))</f>
        <v>South</v>
      </c>
      <c r="J806" s="12" t="str">
        <f aca="false">INDEX(Stores!$D$2:$D$18,MATCH(C806,Stores!$A$2:$A$18,0))</f>
        <v>Online</v>
      </c>
      <c r="K806" s="16" t="n">
        <f aca="false">SUMIF(OrderItems!$B$2:$B$6683,A806,OrderItems!$J$2:$J$6683)</f>
        <v>6171.05</v>
      </c>
      <c r="L806" s="16" t="n">
        <f aca="false">SUMIF(OrderItems!$B$2:$B$6683,A806,OrderItems!$K$2:$K$6683)</f>
        <v>4398.95</v>
      </c>
      <c r="M806" s="16" t="n">
        <f aca="false">K806-L806</f>
        <v>1772.1</v>
      </c>
      <c r="N806" s="12" t="n">
        <f aca="false">COUNTIF(OrderItems!$B$2:$B$6683,A806)</f>
        <v>2</v>
      </c>
    </row>
    <row r="807" customFormat="false" ht="15" hidden="false" customHeight="false" outlineLevel="0" collapsed="false">
      <c r="A807" s="12" t="n">
        <v>806</v>
      </c>
      <c r="B807" s="12" t="n">
        <v>215</v>
      </c>
      <c r="C807" s="12" t="n">
        <v>17</v>
      </c>
      <c r="D807" s="18" t="n">
        <v>45840</v>
      </c>
      <c r="E807" s="12" t="s">
        <v>44</v>
      </c>
      <c r="F807" s="12" t="s">
        <v>2292</v>
      </c>
      <c r="G807" s="12" t="s">
        <v>55</v>
      </c>
      <c r="H807" s="12" t="str">
        <f aca="false">INDEX(Customers!$I$2:$I$901,MATCH(B807,Customers!$A$2:$A$901,0))</f>
        <v>Regular</v>
      </c>
      <c r="I807" s="12" t="str">
        <f aca="false">INDEX(Customers!$G$2:$G$901,MATCH(B807,Customers!$A$2:$A$901,0))</f>
        <v>South</v>
      </c>
      <c r="J807" s="12" t="str">
        <f aca="false">INDEX(Stores!$D$2:$D$18,MATCH(C807,Stores!$A$2:$A$18,0))</f>
        <v>Online</v>
      </c>
      <c r="K807" s="16" t="n">
        <f aca="false">SUMIF(OrderItems!$B$2:$B$6683,A807,OrderItems!$J$2:$J$6683)</f>
        <v>3918.15</v>
      </c>
      <c r="L807" s="16" t="n">
        <f aca="false">SUMIF(OrderItems!$B$2:$B$6683,A807,OrderItems!$K$2:$K$6683)</f>
        <v>2494.46</v>
      </c>
      <c r="M807" s="16" t="n">
        <f aca="false">K807-L807</f>
        <v>1423.69</v>
      </c>
      <c r="N807" s="12" t="n">
        <f aca="false">COUNTIF(OrderItems!$B$2:$B$6683,A807)</f>
        <v>3</v>
      </c>
    </row>
    <row r="808" customFormat="false" ht="15" hidden="false" customHeight="false" outlineLevel="0" collapsed="false">
      <c r="A808" s="12" t="n">
        <v>807</v>
      </c>
      <c r="B808" s="12" t="n">
        <v>215</v>
      </c>
      <c r="C808" s="12" t="n">
        <v>17</v>
      </c>
      <c r="D808" s="18" t="n">
        <v>45864</v>
      </c>
      <c r="E808" s="12" t="s">
        <v>44</v>
      </c>
      <c r="F808" s="12" t="s">
        <v>2294</v>
      </c>
      <c r="G808" s="12" t="s">
        <v>56</v>
      </c>
      <c r="H808" s="12" t="str">
        <f aca="false">INDEX(Customers!$I$2:$I$901,MATCH(B808,Customers!$A$2:$A$901,0))</f>
        <v>Regular</v>
      </c>
      <c r="I808" s="12" t="str">
        <f aca="false">INDEX(Customers!$G$2:$G$901,MATCH(B808,Customers!$A$2:$A$901,0))</f>
        <v>South</v>
      </c>
      <c r="J808" s="12" t="str">
        <f aca="false">INDEX(Stores!$D$2:$D$18,MATCH(C808,Stores!$A$2:$A$18,0))</f>
        <v>Online</v>
      </c>
      <c r="K808" s="16" t="n">
        <f aca="false">SUMIF(OrderItems!$B$2:$B$6683,A808,OrderItems!$J$2:$J$6683)</f>
        <v>6546.25</v>
      </c>
      <c r="L808" s="16" t="n">
        <f aca="false">SUMIF(OrderItems!$B$2:$B$6683,A808,OrderItems!$K$2:$K$6683)</f>
        <v>4330.59</v>
      </c>
      <c r="M808" s="16" t="n">
        <f aca="false">K808-L808</f>
        <v>2215.66</v>
      </c>
      <c r="N808" s="12" t="n">
        <f aca="false">COUNTIF(OrderItems!$B$2:$B$6683,A808)</f>
        <v>3</v>
      </c>
    </row>
    <row r="809" customFormat="false" ht="15" hidden="false" customHeight="false" outlineLevel="0" collapsed="false">
      <c r="A809" s="12" t="n">
        <v>808</v>
      </c>
      <c r="B809" s="12" t="n">
        <v>215</v>
      </c>
      <c r="C809" s="12" t="n">
        <v>17</v>
      </c>
      <c r="D809" s="18" t="n">
        <v>45946</v>
      </c>
      <c r="E809" s="12" t="s">
        <v>44</v>
      </c>
      <c r="F809" s="12" t="s">
        <v>2293</v>
      </c>
      <c r="G809" s="12" t="s">
        <v>57</v>
      </c>
      <c r="H809" s="12" t="str">
        <f aca="false">INDEX(Customers!$I$2:$I$901,MATCH(B809,Customers!$A$2:$A$901,0))</f>
        <v>Regular</v>
      </c>
      <c r="I809" s="12" t="str">
        <f aca="false">INDEX(Customers!$G$2:$G$901,MATCH(B809,Customers!$A$2:$A$901,0))</f>
        <v>South</v>
      </c>
      <c r="J809" s="12" t="str">
        <f aca="false">INDEX(Stores!$D$2:$D$18,MATCH(C809,Stores!$A$2:$A$18,0))</f>
        <v>Online</v>
      </c>
      <c r="K809" s="16" t="n">
        <f aca="false">SUMIF(OrderItems!$B$2:$B$6683,A809,OrderItems!$J$2:$J$6683)</f>
        <v>4231.15</v>
      </c>
      <c r="L809" s="16" t="n">
        <f aca="false">SUMIF(OrderItems!$B$2:$B$6683,A809,OrderItems!$K$2:$K$6683)</f>
        <v>2750.24</v>
      </c>
      <c r="M809" s="16" t="n">
        <f aca="false">K809-L809</f>
        <v>1480.91</v>
      </c>
      <c r="N809" s="12" t="n">
        <f aca="false">COUNTIF(OrderItems!$B$2:$B$6683,A809)</f>
        <v>2</v>
      </c>
    </row>
    <row r="810" customFormat="false" ht="15" hidden="false" customHeight="false" outlineLevel="0" collapsed="false">
      <c r="A810" s="12" t="n">
        <v>809</v>
      </c>
      <c r="B810" s="12" t="n">
        <v>216</v>
      </c>
      <c r="C810" s="12" t="n">
        <v>17</v>
      </c>
      <c r="D810" s="18" t="n">
        <v>46015</v>
      </c>
      <c r="E810" s="12" t="s">
        <v>44</v>
      </c>
      <c r="F810" s="12" t="s">
        <v>2296</v>
      </c>
      <c r="G810" s="12" t="s">
        <v>55</v>
      </c>
      <c r="H810" s="12" t="str">
        <f aca="false">INDEX(Customers!$I$2:$I$901,MATCH(B810,Customers!$A$2:$A$901,0))</f>
        <v>Regular</v>
      </c>
      <c r="I810" s="12" t="str">
        <f aca="false">INDEX(Customers!$G$2:$G$901,MATCH(B810,Customers!$A$2:$A$901,0))</f>
        <v>East</v>
      </c>
      <c r="J810" s="12" t="str">
        <f aca="false">INDEX(Stores!$D$2:$D$18,MATCH(C810,Stores!$A$2:$A$18,0))</f>
        <v>Online</v>
      </c>
      <c r="K810" s="16" t="n">
        <f aca="false">SUMIF(OrderItems!$B$2:$B$6683,A810,OrderItems!$J$2:$J$6683)</f>
        <v>2748</v>
      </c>
      <c r="L810" s="16" t="n">
        <f aca="false">SUMIF(OrderItems!$B$2:$B$6683,A810,OrderItems!$K$2:$K$6683)</f>
        <v>1790.14</v>
      </c>
      <c r="M810" s="16" t="n">
        <f aca="false">K810-L810</f>
        <v>957.86</v>
      </c>
      <c r="N810" s="12" t="n">
        <f aca="false">COUNTIF(OrderItems!$B$2:$B$6683,A810)</f>
        <v>2</v>
      </c>
    </row>
    <row r="811" customFormat="false" ht="15" hidden="false" customHeight="false" outlineLevel="0" collapsed="false">
      <c r="A811" s="12" t="n">
        <v>810</v>
      </c>
      <c r="B811" s="12" t="n">
        <v>218</v>
      </c>
      <c r="C811" s="12" t="n">
        <v>17</v>
      </c>
      <c r="D811" s="18" t="n">
        <v>45593</v>
      </c>
      <c r="E811" s="12" t="s">
        <v>44</v>
      </c>
      <c r="F811" s="12" t="s">
        <v>2293</v>
      </c>
      <c r="G811" s="12" t="s">
        <v>55</v>
      </c>
      <c r="H811" s="12" t="str">
        <f aca="false">INDEX(Customers!$I$2:$I$901,MATCH(B811,Customers!$A$2:$A$901,0))</f>
        <v>Regular</v>
      </c>
      <c r="I811" s="12" t="str">
        <f aca="false">INDEX(Customers!$G$2:$G$901,MATCH(B811,Customers!$A$2:$A$901,0))</f>
        <v>East</v>
      </c>
      <c r="J811" s="12" t="str">
        <f aca="false">INDEX(Stores!$D$2:$D$18,MATCH(C811,Stores!$A$2:$A$18,0))</f>
        <v>Online</v>
      </c>
      <c r="K811" s="16" t="n">
        <f aca="false">SUMIF(OrderItems!$B$2:$B$6683,A811,OrderItems!$J$2:$J$6683)</f>
        <v>6147</v>
      </c>
      <c r="L811" s="16" t="n">
        <f aca="false">SUMIF(OrderItems!$B$2:$B$6683,A811,OrderItems!$K$2:$K$6683)</f>
        <v>3647.54</v>
      </c>
      <c r="M811" s="16" t="n">
        <f aca="false">K811-L811</f>
        <v>2499.46</v>
      </c>
      <c r="N811" s="12" t="n">
        <f aca="false">COUNTIF(OrderItems!$B$2:$B$6683,A811)</f>
        <v>3</v>
      </c>
    </row>
    <row r="812" customFormat="false" ht="15" hidden="false" customHeight="false" outlineLevel="0" collapsed="false">
      <c r="A812" s="12" t="n">
        <v>811</v>
      </c>
      <c r="B812" s="12" t="n">
        <v>218</v>
      </c>
      <c r="C812" s="12" t="n">
        <v>11</v>
      </c>
      <c r="D812" s="18" t="n">
        <v>45596</v>
      </c>
      <c r="E812" s="12" t="s">
        <v>49</v>
      </c>
      <c r="F812" s="12" t="s">
        <v>2293</v>
      </c>
      <c r="G812" s="12" t="s">
        <v>55</v>
      </c>
      <c r="H812" s="12" t="str">
        <f aca="false">INDEX(Customers!$I$2:$I$901,MATCH(B812,Customers!$A$2:$A$901,0))</f>
        <v>Regular</v>
      </c>
      <c r="I812" s="12" t="str">
        <f aca="false">INDEX(Customers!$G$2:$G$901,MATCH(B812,Customers!$A$2:$A$901,0))</f>
        <v>East</v>
      </c>
      <c r="J812" s="12" t="str">
        <f aca="false">INDEX(Stores!$D$2:$D$18,MATCH(C812,Stores!$A$2:$A$18,0))</f>
        <v>West</v>
      </c>
      <c r="K812" s="16" t="n">
        <f aca="false">SUMIF(OrderItems!$B$2:$B$6683,A812,OrderItems!$J$2:$J$6683)</f>
        <v>3509</v>
      </c>
      <c r="L812" s="16" t="n">
        <f aca="false">SUMIF(OrderItems!$B$2:$B$6683,A812,OrderItems!$K$2:$K$6683)</f>
        <v>2570.86</v>
      </c>
      <c r="M812" s="16" t="n">
        <f aca="false">K812-L812</f>
        <v>938.14</v>
      </c>
      <c r="N812" s="12" t="n">
        <f aca="false">COUNTIF(OrderItems!$B$2:$B$6683,A812)</f>
        <v>1</v>
      </c>
    </row>
    <row r="813" customFormat="false" ht="15" hidden="false" customHeight="false" outlineLevel="0" collapsed="false">
      <c r="A813" s="12" t="n">
        <v>812</v>
      </c>
      <c r="B813" s="12" t="n">
        <v>218</v>
      </c>
      <c r="C813" s="12" t="n">
        <v>17</v>
      </c>
      <c r="D813" s="18" t="n">
        <v>45597</v>
      </c>
      <c r="E813" s="12" t="s">
        <v>44</v>
      </c>
      <c r="F813" s="12" t="s">
        <v>2294</v>
      </c>
      <c r="G813" s="12" t="s">
        <v>55</v>
      </c>
      <c r="H813" s="12" t="str">
        <f aca="false">INDEX(Customers!$I$2:$I$901,MATCH(B813,Customers!$A$2:$A$901,0))</f>
        <v>Regular</v>
      </c>
      <c r="I813" s="12" t="str">
        <f aca="false">INDEX(Customers!$G$2:$G$901,MATCH(B813,Customers!$A$2:$A$901,0))</f>
        <v>East</v>
      </c>
      <c r="J813" s="12" t="str">
        <f aca="false">INDEX(Stores!$D$2:$D$18,MATCH(C813,Stores!$A$2:$A$18,0))</f>
        <v>Online</v>
      </c>
      <c r="K813" s="16" t="n">
        <f aca="false">SUMIF(OrderItems!$B$2:$B$6683,A813,OrderItems!$J$2:$J$6683)</f>
        <v>10634.3</v>
      </c>
      <c r="L813" s="16" t="n">
        <f aca="false">SUMIF(OrderItems!$B$2:$B$6683,A813,OrderItems!$K$2:$K$6683)</f>
        <v>8195.93</v>
      </c>
      <c r="M813" s="16" t="n">
        <f aca="false">K813-L813</f>
        <v>2438.37</v>
      </c>
      <c r="N813" s="12" t="n">
        <f aca="false">COUNTIF(OrderItems!$B$2:$B$6683,A813)</f>
        <v>3</v>
      </c>
    </row>
    <row r="814" customFormat="false" ht="15" hidden="false" customHeight="false" outlineLevel="0" collapsed="false">
      <c r="A814" s="12" t="n">
        <v>813</v>
      </c>
      <c r="B814" s="12" t="n">
        <v>218</v>
      </c>
      <c r="C814" s="12" t="n">
        <v>17</v>
      </c>
      <c r="D814" s="18" t="n">
        <v>45832</v>
      </c>
      <c r="E814" s="12" t="s">
        <v>44</v>
      </c>
      <c r="F814" s="12" t="s">
        <v>2296</v>
      </c>
      <c r="G814" s="12" t="s">
        <v>57</v>
      </c>
      <c r="H814" s="12" t="str">
        <f aca="false">INDEX(Customers!$I$2:$I$901,MATCH(B814,Customers!$A$2:$A$901,0))</f>
        <v>Regular</v>
      </c>
      <c r="I814" s="12" t="str">
        <f aca="false">INDEX(Customers!$G$2:$G$901,MATCH(B814,Customers!$A$2:$A$901,0))</f>
        <v>East</v>
      </c>
      <c r="J814" s="12" t="str">
        <f aca="false">INDEX(Stores!$D$2:$D$18,MATCH(C814,Stores!$A$2:$A$18,0))</f>
        <v>Online</v>
      </c>
      <c r="K814" s="16" t="n">
        <f aca="false">SUMIF(OrderItems!$B$2:$B$6683,A814,OrderItems!$J$2:$J$6683)</f>
        <v>549</v>
      </c>
      <c r="L814" s="16" t="n">
        <f aca="false">SUMIF(OrderItems!$B$2:$B$6683,A814,OrderItems!$K$2:$K$6683)</f>
        <v>393.67</v>
      </c>
      <c r="M814" s="16" t="n">
        <f aca="false">K814-L814</f>
        <v>155.33</v>
      </c>
      <c r="N814" s="12" t="n">
        <f aca="false">COUNTIF(OrderItems!$B$2:$B$6683,A814)</f>
        <v>1</v>
      </c>
    </row>
    <row r="815" customFormat="false" ht="15" hidden="false" customHeight="false" outlineLevel="0" collapsed="false">
      <c r="A815" s="12" t="n">
        <v>814</v>
      </c>
      <c r="B815" s="12" t="n">
        <v>218</v>
      </c>
      <c r="C815" s="12" t="n">
        <v>17</v>
      </c>
      <c r="D815" s="18" t="n">
        <v>46018</v>
      </c>
      <c r="E815" s="12" t="s">
        <v>44</v>
      </c>
      <c r="F815" s="12" t="s">
        <v>2295</v>
      </c>
      <c r="G815" s="12" t="s">
        <v>57</v>
      </c>
      <c r="H815" s="12" t="str">
        <f aca="false">INDEX(Customers!$I$2:$I$901,MATCH(B815,Customers!$A$2:$A$901,0))</f>
        <v>Regular</v>
      </c>
      <c r="I815" s="12" t="str">
        <f aca="false">INDEX(Customers!$G$2:$G$901,MATCH(B815,Customers!$A$2:$A$901,0))</f>
        <v>East</v>
      </c>
      <c r="J815" s="12" t="str">
        <f aca="false">INDEX(Stores!$D$2:$D$18,MATCH(C815,Stores!$A$2:$A$18,0))</f>
        <v>Online</v>
      </c>
      <c r="K815" s="16" t="n">
        <f aca="false">SUMIF(OrderItems!$B$2:$B$6683,A815,OrderItems!$J$2:$J$6683)</f>
        <v>9326</v>
      </c>
      <c r="L815" s="16" t="n">
        <f aca="false">SUMIF(OrderItems!$B$2:$B$6683,A815,OrderItems!$K$2:$K$6683)</f>
        <v>5546.89</v>
      </c>
      <c r="M815" s="16" t="n">
        <f aca="false">K815-L815</f>
        <v>3779.11</v>
      </c>
      <c r="N815" s="12" t="n">
        <f aca="false">COUNTIF(OrderItems!$B$2:$B$6683,A815)</f>
        <v>4</v>
      </c>
    </row>
    <row r="816" customFormat="false" ht="15" hidden="false" customHeight="false" outlineLevel="0" collapsed="false">
      <c r="A816" s="12" t="n">
        <v>815</v>
      </c>
      <c r="B816" s="12" t="n">
        <v>219</v>
      </c>
      <c r="C816" s="12" t="n">
        <v>17</v>
      </c>
      <c r="D816" s="18" t="n">
        <v>45315</v>
      </c>
      <c r="E816" s="12" t="s">
        <v>44</v>
      </c>
      <c r="F816" s="12" t="s">
        <v>2292</v>
      </c>
      <c r="G816" s="12" t="s">
        <v>56</v>
      </c>
      <c r="H816" s="12" t="str">
        <f aca="false">INDEX(Customers!$I$2:$I$901,MATCH(B816,Customers!$A$2:$A$901,0))</f>
        <v>New</v>
      </c>
      <c r="I816" s="12" t="str">
        <f aca="false">INDEX(Customers!$G$2:$G$901,MATCH(B816,Customers!$A$2:$A$901,0))</f>
        <v>West</v>
      </c>
      <c r="J816" s="12" t="str">
        <f aca="false">INDEX(Stores!$D$2:$D$18,MATCH(C816,Stores!$A$2:$A$18,0))</f>
        <v>Online</v>
      </c>
      <c r="K816" s="16" t="n">
        <f aca="false">SUMIF(OrderItems!$B$2:$B$6683,A816,OrderItems!$J$2:$J$6683)</f>
        <v>439</v>
      </c>
      <c r="L816" s="16" t="n">
        <f aca="false">SUMIF(OrderItems!$B$2:$B$6683,A816,OrderItems!$K$2:$K$6683)</f>
        <v>313.05</v>
      </c>
      <c r="M816" s="16" t="n">
        <f aca="false">K816-L816</f>
        <v>125.95</v>
      </c>
      <c r="N816" s="12" t="n">
        <f aca="false">COUNTIF(OrderItems!$B$2:$B$6683,A816)</f>
        <v>1</v>
      </c>
    </row>
    <row r="817" customFormat="false" ht="15" hidden="false" customHeight="false" outlineLevel="0" collapsed="false">
      <c r="A817" s="12" t="n">
        <v>816</v>
      </c>
      <c r="B817" s="12" t="n">
        <v>219</v>
      </c>
      <c r="C817" s="12" t="n">
        <v>17</v>
      </c>
      <c r="D817" s="18" t="n">
        <v>45619</v>
      </c>
      <c r="E817" s="12" t="s">
        <v>44</v>
      </c>
      <c r="F817" s="12" t="s">
        <v>2295</v>
      </c>
      <c r="G817" s="12" t="s">
        <v>55</v>
      </c>
      <c r="H817" s="12" t="str">
        <f aca="false">INDEX(Customers!$I$2:$I$901,MATCH(B817,Customers!$A$2:$A$901,0))</f>
        <v>New</v>
      </c>
      <c r="I817" s="12" t="str">
        <f aca="false">INDEX(Customers!$G$2:$G$901,MATCH(B817,Customers!$A$2:$A$901,0))</f>
        <v>West</v>
      </c>
      <c r="J817" s="12" t="str">
        <f aca="false">INDEX(Stores!$D$2:$D$18,MATCH(C817,Stores!$A$2:$A$18,0))</f>
        <v>Online</v>
      </c>
      <c r="K817" s="16" t="n">
        <f aca="false">SUMIF(OrderItems!$B$2:$B$6683,A817,OrderItems!$J$2:$J$6683)</f>
        <v>8886</v>
      </c>
      <c r="L817" s="16" t="n">
        <f aca="false">SUMIF(OrderItems!$B$2:$B$6683,A817,OrderItems!$K$2:$K$6683)</f>
        <v>5516.41</v>
      </c>
      <c r="M817" s="16" t="n">
        <f aca="false">K817-L817</f>
        <v>3369.59</v>
      </c>
      <c r="N817" s="12" t="n">
        <f aca="false">COUNTIF(OrderItems!$B$2:$B$6683,A817)</f>
        <v>3</v>
      </c>
    </row>
    <row r="818" customFormat="false" ht="15" hidden="false" customHeight="false" outlineLevel="0" collapsed="false">
      <c r="A818" s="12" t="n">
        <v>817</v>
      </c>
      <c r="B818" s="12" t="n">
        <v>219</v>
      </c>
      <c r="C818" s="12" t="n">
        <v>17</v>
      </c>
      <c r="D818" s="18" t="n">
        <v>45816</v>
      </c>
      <c r="E818" s="12" t="s">
        <v>44</v>
      </c>
      <c r="F818" s="12" t="s">
        <v>2292</v>
      </c>
      <c r="G818" s="12" t="s">
        <v>55</v>
      </c>
      <c r="H818" s="12" t="str">
        <f aca="false">INDEX(Customers!$I$2:$I$901,MATCH(B818,Customers!$A$2:$A$901,0))</f>
        <v>New</v>
      </c>
      <c r="I818" s="12" t="str">
        <f aca="false">INDEX(Customers!$G$2:$G$901,MATCH(B818,Customers!$A$2:$A$901,0))</f>
        <v>West</v>
      </c>
      <c r="J818" s="12" t="str">
        <f aca="false">INDEX(Stores!$D$2:$D$18,MATCH(C818,Stores!$A$2:$A$18,0))</f>
        <v>Online</v>
      </c>
      <c r="K818" s="16" t="n">
        <f aca="false">SUMIF(OrderItems!$B$2:$B$6683,A818,OrderItems!$J$2:$J$6683)</f>
        <v>2390.65</v>
      </c>
      <c r="L818" s="16" t="n">
        <f aca="false">SUMIF(OrderItems!$B$2:$B$6683,A818,OrderItems!$K$2:$K$6683)</f>
        <v>1525.55</v>
      </c>
      <c r="M818" s="16" t="n">
        <f aca="false">K818-L818</f>
        <v>865.1</v>
      </c>
      <c r="N818" s="12" t="n">
        <f aca="false">COUNTIF(OrderItems!$B$2:$B$6683,A818)</f>
        <v>2</v>
      </c>
    </row>
    <row r="819" customFormat="false" ht="15" hidden="false" customHeight="false" outlineLevel="0" collapsed="false">
      <c r="A819" s="12" t="n">
        <v>818</v>
      </c>
      <c r="B819" s="12" t="n">
        <v>219</v>
      </c>
      <c r="C819" s="12" t="n">
        <v>17</v>
      </c>
      <c r="D819" s="18" t="n">
        <v>45932</v>
      </c>
      <c r="E819" s="12" t="s">
        <v>44</v>
      </c>
      <c r="F819" s="12" t="s">
        <v>2293</v>
      </c>
      <c r="G819" s="12" t="s">
        <v>55</v>
      </c>
      <c r="H819" s="12" t="str">
        <f aca="false">INDEX(Customers!$I$2:$I$901,MATCH(B819,Customers!$A$2:$A$901,0))</f>
        <v>New</v>
      </c>
      <c r="I819" s="12" t="str">
        <f aca="false">INDEX(Customers!$G$2:$G$901,MATCH(B819,Customers!$A$2:$A$901,0))</f>
        <v>West</v>
      </c>
      <c r="J819" s="12" t="str">
        <f aca="false">INDEX(Stores!$D$2:$D$18,MATCH(C819,Stores!$A$2:$A$18,0))</f>
        <v>Online</v>
      </c>
      <c r="K819" s="16" t="n">
        <f aca="false">SUMIF(OrderItems!$B$2:$B$6683,A819,OrderItems!$J$2:$J$6683)</f>
        <v>5932.7</v>
      </c>
      <c r="L819" s="16" t="n">
        <f aca="false">SUMIF(OrderItems!$B$2:$B$6683,A819,OrderItems!$K$2:$K$6683)</f>
        <v>4349.33</v>
      </c>
      <c r="M819" s="16" t="n">
        <f aca="false">K819-L819</f>
        <v>1583.37</v>
      </c>
      <c r="N819" s="12" t="n">
        <f aca="false">COUNTIF(OrderItems!$B$2:$B$6683,A819)</f>
        <v>2</v>
      </c>
    </row>
    <row r="820" customFormat="false" ht="15" hidden="false" customHeight="false" outlineLevel="0" collapsed="false">
      <c r="A820" s="12" t="n">
        <v>819</v>
      </c>
      <c r="B820" s="12" t="n">
        <v>219</v>
      </c>
      <c r="C820" s="12" t="n">
        <v>17</v>
      </c>
      <c r="D820" s="18" t="n">
        <v>45951</v>
      </c>
      <c r="E820" s="12" t="s">
        <v>44</v>
      </c>
      <c r="F820" s="12" t="s">
        <v>2296</v>
      </c>
      <c r="G820" s="12" t="s">
        <v>55</v>
      </c>
      <c r="H820" s="12" t="str">
        <f aca="false">INDEX(Customers!$I$2:$I$901,MATCH(B820,Customers!$A$2:$A$901,0))</f>
        <v>New</v>
      </c>
      <c r="I820" s="12" t="str">
        <f aca="false">INDEX(Customers!$G$2:$G$901,MATCH(B820,Customers!$A$2:$A$901,0))</f>
        <v>West</v>
      </c>
      <c r="J820" s="12" t="str">
        <f aca="false">INDEX(Stores!$D$2:$D$18,MATCH(C820,Stores!$A$2:$A$18,0))</f>
        <v>Online</v>
      </c>
      <c r="K820" s="16" t="n">
        <f aca="false">SUMIF(OrderItems!$B$2:$B$6683,A820,OrderItems!$J$2:$J$6683)</f>
        <v>1278</v>
      </c>
      <c r="L820" s="16" t="n">
        <f aca="false">SUMIF(OrderItems!$B$2:$B$6683,A820,OrderItems!$K$2:$K$6683)</f>
        <v>744.54</v>
      </c>
      <c r="M820" s="16" t="n">
        <f aca="false">K820-L820</f>
        <v>533.46</v>
      </c>
      <c r="N820" s="12" t="n">
        <f aca="false">COUNTIF(OrderItems!$B$2:$B$6683,A820)</f>
        <v>1</v>
      </c>
    </row>
    <row r="821" customFormat="false" ht="15" hidden="false" customHeight="false" outlineLevel="0" collapsed="false">
      <c r="A821" s="12" t="n">
        <v>820</v>
      </c>
      <c r="B821" s="12" t="n">
        <v>219</v>
      </c>
      <c r="C821" s="12" t="n">
        <v>17</v>
      </c>
      <c r="D821" s="18" t="n">
        <v>45997</v>
      </c>
      <c r="E821" s="12" t="s">
        <v>44</v>
      </c>
      <c r="F821" s="12" t="s">
        <v>2293</v>
      </c>
      <c r="G821" s="12" t="s">
        <v>56</v>
      </c>
      <c r="H821" s="12" t="str">
        <f aca="false">INDEX(Customers!$I$2:$I$901,MATCH(B821,Customers!$A$2:$A$901,0))</f>
        <v>New</v>
      </c>
      <c r="I821" s="12" t="str">
        <f aca="false">INDEX(Customers!$G$2:$G$901,MATCH(B821,Customers!$A$2:$A$901,0))</f>
        <v>West</v>
      </c>
      <c r="J821" s="12" t="str">
        <f aca="false">INDEX(Stores!$D$2:$D$18,MATCH(C821,Stores!$A$2:$A$18,0))</f>
        <v>Online</v>
      </c>
      <c r="K821" s="16" t="n">
        <f aca="false">SUMIF(OrderItems!$B$2:$B$6683,A821,OrderItems!$J$2:$J$6683)</f>
        <v>3858</v>
      </c>
      <c r="L821" s="16" t="n">
        <f aca="false">SUMIF(OrderItems!$B$2:$B$6683,A821,OrderItems!$K$2:$K$6683)</f>
        <v>2406.61</v>
      </c>
      <c r="M821" s="16" t="n">
        <f aca="false">K821-L821</f>
        <v>1451.39</v>
      </c>
      <c r="N821" s="12" t="n">
        <f aca="false">COUNTIF(OrderItems!$B$2:$B$6683,A821)</f>
        <v>2</v>
      </c>
    </row>
    <row r="822" customFormat="false" ht="15" hidden="false" customHeight="false" outlineLevel="0" collapsed="false">
      <c r="A822" s="12" t="n">
        <v>821</v>
      </c>
      <c r="B822" s="12" t="n">
        <v>219</v>
      </c>
      <c r="C822" s="12" t="n">
        <v>17</v>
      </c>
      <c r="D822" s="18" t="n">
        <v>46005</v>
      </c>
      <c r="E822" s="12" t="s">
        <v>44</v>
      </c>
      <c r="F822" s="12" t="s">
        <v>2292</v>
      </c>
      <c r="G822" s="12" t="s">
        <v>56</v>
      </c>
      <c r="H822" s="12" t="str">
        <f aca="false">INDEX(Customers!$I$2:$I$901,MATCH(B822,Customers!$A$2:$A$901,0))</f>
        <v>New</v>
      </c>
      <c r="I822" s="12" t="str">
        <f aca="false">INDEX(Customers!$G$2:$G$901,MATCH(B822,Customers!$A$2:$A$901,0))</f>
        <v>West</v>
      </c>
      <c r="J822" s="12" t="str">
        <f aca="false">INDEX(Stores!$D$2:$D$18,MATCH(C822,Stores!$A$2:$A$18,0))</f>
        <v>Online</v>
      </c>
      <c r="K822" s="16" t="n">
        <f aca="false">SUMIF(OrderItems!$B$2:$B$6683,A822,OrderItems!$J$2:$J$6683)</f>
        <v>1367.65</v>
      </c>
      <c r="L822" s="16" t="n">
        <f aca="false">SUMIF(OrderItems!$B$2:$B$6683,A822,OrderItems!$K$2:$K$6683)</f>
        <v>979.43</v>
      </c>
      <c r="M822" s="16" t="n">
        <f aca="false">K822-L822</f>
        <v>388.22</v>
      </c>
      <c r="N822" s="12" t="n">
        <f aca="false">COUNTIF(OrderItems!$B$2:$B$6683,A822)</f>
        <v>1</v>
      </c>
    </row>
    <row r="823" customFormat="false" ht="15" hidden="false" customHeight="false" outlineLevel="0" collapsed="false">
      <c r="A823" s="12" t="n">
        <v>822</v>
      </c>
      <c r="B823" s="12" t="n">
        <v>220</v>
      </c>
      <c r="C823" s="12" t="n">
        <v>17</v>
      </c>
      <c r="D823" s="18" t="n">
        <v>45566</v>
      </c>
      <c r="E823" s="12" t="s">
        <v>44</v>
      </c>
      <c r="F823" s="12" t="s">
        <v>2292</v>
      </c>
      <c r="G823" s="12" t="s">
        <v>55</v>
      </c>
      <c r="H823" s="12" t="str">
        <f aca="false">INDEX(Customers!$I$2:$I$901,MATCH(B823,Customers!$A$2:$A$901,0))</f>
        <v>New</v>
      </c>
      <c r="I823" s="12" t="str">
        <f aca="false">INDEX(Customers!$G$2:$G$901,MATCH(B823,Customers!$A$2:$A$901,0))</f>
        <v>East</v>
      </c>
      <c r="J823" s="12" t="str">
        <f aca="false">INDEX(Stores!$D$2:$D$18,MATCH(C823,Stores!$A$2:$A$18,0))</f>
        <v>Online</v>
      </c>
      <c r="K823" s="16" t="n">
        <f aca="false">SUMIF(OrderItems!$B$2:$B$6683,A823,OrderItems!$J$2:$J$6683)</f>
        <v>4478</v>
      </c>
      <c r="L823" s="16" t="n">
        <f aca="false">SUMIF(OrderItems!$B$2:$B$6683,A823,OrderItems!$K$2:$K$6683)</f>
        <v>3089.43</v>
      </c>
      <c r="M823" s="16" t="n">
        <f aca="false">K823-L823</f>
        <v>1388.57</v>
      </c>
      <c r="N823" s="12" t="n">
        <f aca="false">COUNTIF(OrderItems!$B$2:$B$6683,A823)</f>
        <v>2</v>
      </c>
    </row>
    <row r="824" customFormat="false" ht="15" hidden="false" customHeight="false" outlineLevel="0" collapsed="false">
      <c r="A824" s="12" t="n">
        <v>823</v>
      </c>
      <c r="B824" s="12" t="n">
        <v>220</v>
      </c>
      <c r="C824" s="12" t="n">
        <v>17</v>
      </c>
      <c r="D824" s="18" t="n">
        <v>45611</v>
      </c>
      <c r="E824" s="12" t="s">
        <v>44</v>
      </c>
      <c r="F824" s="12" t="s">
        <v>2296</v>
      </c>
      <c r="G824" s="12" t="s">
        <v>57</v>
      </c>
      <c r="H824" s="12" t="str">
        <f aca="false">INDEX(Customers!$I$2:$I$901,MATCH(B824,Customers!$A$2:$A$901,0))</f>
        <v>New</v>
      </c>
      <c r="I824" s="12" t="str">
        <f aca="false">INDEX(Customers!$G$2:$G$901,MATCH(B824,Customers!$A$2:$A$901,0))</f>
        <v>East</v>
      </c>
      <c r="J824" s="12" t="str">
        <f aca="false">INDEX(Stores!$D$2:$D$18,MATCH(C824,Stores!$A$2:$A$18,0))</f>
        <v>Online</v>
      </c>
      <c r="K824" s="16" t="n">
        <f aca="false">SUMIF(OrderItems!$B$2:$B$6683,A824,OrderItems!$J$2:$J$6683)</f>
        <v>4168.2</v>
      </c>
      <c r="L824" s="16" t="n">
        <f aca="false">SUMIF(OrderItems!$B$2:$B$6683,A824,OrderItems!$K$2:$K$6683)</f>
        <v>2660.73</v>
      </c>
      <c r="M824" s="16" t="n">
        <f aca="false">K824-L824</f>
        <v>1507.47</v>
      </c>
      <c r="N824" s="12" t="n">
        <f aca="false">COUNTIF(OrderItems!$B$2:$B$6683,A824)</f>
        <v>2</v>
      </c>
    </row>
    <row r="825" customFormat="false" ht="15" hidden="false" customHeight="false" outlineLevel="0" collapsed="false">
      <c r="A825" s="12" t="n">
        <v>824</v>
      </c>
      <c r="B825" s="12" t="n">
        <v>220</v>
      </c>
      <c r="C825" s="12" t="n">
        <v>17</v>
      </c>
      <c r="D825" s="18" t="n">
        <v>45694</v>
      </c>
      <c r="E825" s="12" t="s">
        <v>44</v>
      </c>
      <c r="F825" s="12" t="s">
        <v>2295</v>
      </c>
      <c r="G825" s="12" t="s">
        <v>57</v>
      </c>
      <c r="H825" s="12" t="str">
        <f aca="false">INDEX(Customers!$I$2:$I$901,MATCH(B825,Customers!$A$2:$A$901,0))</f>
        <v>New</v>
      </c>
      <c r="I825" s="12" t="str">
        <f aca="false">INDEX(Customers!$G$2:$G$901,MATCH(B825,Customers!$A$2:$A$901,0))</f>
        <v>East</v>
      </c>
      <c r="J825" s="12" t="str">
        <f aca="false">INDEX(Stores!$D$2:$D$18,MATCH(C825,Stores!$A$2:$A$18,0))</f>
        <v>Online</v>
      </c>
      <c r="K825" s="16" t="n">
        <f aca="false">SUMIF(OrderItems!$B$2:$B$6683,A825,OrderItems!$J$2:$J$6683)</f>
        <v>6474.05</v>
      </c>
      <c r="L825" s="16" t="n">
        <f aca="false">SUMIF(OrderItems!$B$2:$B$6683,A825,OrderItems!$K$2:$K$6683)</f>
        <v>4252.4</v>
      </c>
      <c r="M825" s="16" t="n">
        <f aca="false">K825-L825</f>
        <v>2221.65</v>
      </c>
      <c r="N825" s="12" t="n">
        <f aca="false">COUNTIF(OrderItems!$B$2:$B$6683,A825)</f>
        <v>3</v>
      </c>
    </row>
    <row r="826" customFormat="false" ht="15" hidden="false" customHeight="false" outlineLevel="0" collapsed="false">
      <c r="A826" s="12" t="n">
        <v>825</v>
      </c>
      <c r="B826" s="12" t="n">
        <v>220</v>
      </c>
      <c r="C826" s="12" t="n">
        <v>16</v>
      </c>
      <c r="D826" s="18" t="n">
        <v>45758</v>
      </c>
      <c r="E826" s="12" t="s">
        <v>49</v>
      </c>
      <c r="F826" s="12" t="s">
        <v>2292</v>
      </c>
      <c r="G826" s="12" t="s">
        <v>55</v>
      </c>
      <c r="H826" s="12" t="str">
        <f aca="false">INDEX(Customers!$I$2:$I$901,MATCH(B826,Customers!$A$2:$A$901,0))</f>
        <v>New</v>
      </c>
      <c r="I826" s="12" t="str">
        <f aca="false">INDEX(Customers!$G$2:$G$901,MATCH(B826,Customers!$A$2:$A$901,0))</f>
        <v>East</v>
      </c>
      <c r="J826" s="12" t="str">
        <f aca="false">INDEX(Stores!$D$2:$D$18,MATCH(C826,Stores!$A$2:$A$18,0))</f>
        <v>East</v>
      </c>
      <c r="K826" s="16" t="n">
        <f aca="false">SUMIF(OrderItems!$B$2:$B$6683,A826,OrderItems!$J$2:$J$6683)</f>
        <v>1439</v>
      </c>
      <c r="L826" s="16" t="n">
        <f aca="false">SUMIF(OrderItems!$B$2:$B$6683,A826,OrderItems!$K$2:$K$6683)</f>
        <v>933.96</v>
      </c>
      <c r="M826" s="16" t="n">
        <f aca="false">K826-L826</f>
        <v>505.04</v>
      </c>
      <c r="N826" s="12" t="n">
        <f aca="false">COUNTIF(OrderItems!$B$2:$B$6683,A826)</f>
        <v>1</v>
      </c>
    </row>
    <row r="827" customFormat="false" ht="15" hidden="false" customHeight="false" outlineLevel="0" collapsed="false">
      <c r="A827" s="12" t="n">
        <v>826</v>
      </c>
      <c r="B827" s="12" t="n">
        <v>220</v>
      </c>
      <c r="C827" s="12" t="n">
        <v>16</v>
      </c>
      <c r="D827" s="18" t="n">
        <v>45784</v>
      </c>
      <c r="E827" s="12" t="s">
        <v>49</v>
      </c>
      <c r="F827" s="12" t="s">
        <v>2293</v>
      </c>
      <c r="G827" s="12" t="s">
        <v>55</v>
      </c>
      <c r="H827" s="12" t="str">
        <f aca="false">INDEX(Customers!$I$2:$I$901,MATCH(B827,Customers!$A$2:$A$901,0))</f>
        <v>New</v>
      </c>
      <c r="I827" s="12" t="str">
        <f aca="false">INDEX(Customers!$G$2:$G$901,MATCH(B827,Customers!$A$2:$A$901,0))</f>
        <v>East</v>
      </c>
      <c r="J827" s="12" t="str">
        <f aca="false">INDEX(Stores!$D$2:$D$18,MATCH(C827,Stores!$A$2:$A$18,0))</f>
        <v>East</v>
      </c>
      <c r="K827" s="16" t="n">
        <f aca="false">SUMIF(OrderItems!$B$2:$B$6683,A827,OrderItems!$J$2:$J$6683)</f>
        <v>4536</v>
      </c>
      <c r="L827" s="16" t="n">
        <f aca="false">SUMIF(OrderItems!$B$2:$B$6683,A827,OrderItems!$K$2:$K$6683)</f>
        <v>2768.1</v>
      </c>
      <c r="M827" s="16" t="n">
        <f aca="false">K827-L827</f>
        <v>1767.9</v>
      </c>
      <c r="N827" s="12" t="n">
        <f aca="false">COUNTIF(OrderItems!$B$2:$B$6683,A827)</f>
        <v>4</v>
      </c>
    </row>
    <row r="828" customFormat="false" ht="15" hidden="false" customHeight="false" outlineLevel="0" collapsed="false">
      <c r="A828" s="12" t="n">
        <v>827</v>
      </c>
      <c r="B828" s="12" t="n">
        <v>220</v>
      </c>
      <c r="C828" s="12" t="n">
        <v>17</v>
      </c>
      <c r="D828" s="18" t="n">
        <v>45861</v>
      </c>
      <c r="E828" s="12" t="s">
        <v>44</v>
      </c>
      <c r="F828" s="12" t="s">
        <v>2296</v>
      </c>
      <c r="G828" s="12" t="s">
        <v>57</v>
      </c>
      <c r="H828" s="12" t="str">
        <f aca="false">INDEX(Customers!$I$2:$I$901,MATCH(B828,Customers!$A$2:$A$901,0))</f>
        <v>New</v>
      </c>
      <c r="I828" s="12" t="str">
        <f aca="false">INDEX(Customers!$G$2:$G$901,MATCH(B828,Customers!$A$2:$A$901,0))</f>
        <v>East</v>
      </c>
      <c r="J828" s="12" t="str">
        <f aca="false">INDEX(Stores!$D$2:$D$18,MATCH(C828,Stores!$A$2:$A$18,0))</f>
        <v>Online</v>
      </c>
      <c r="K828" s="16" t="n">
        <f aca="false">SUMIF(OrderItems!$B$2:$B$6683,A828,OrderItems!$J$2:$J$6683)</f>
        <v>2118</v>
      </c>
      <c r="L828" s="16" t="n">
        <f aca="false">SUMIF(OrderItems!$B$2:$B$6683,A828,OrderItems!$K$2:$K$6683)</f>
        <v>1398.83</v>
      </c>
      <c r="M828" s="16" t="n">
        <f aca="false">K828-L828</f>
        <v>719.17</v>
      </c>
      <c r="N828" s="12" t="n">
        <f aca="false">COUNTIF(OrderItems!$B$2:$B$6683,A828)</f>
        <v>2</v>
      </c>
    </row>
    <row r="829" customFormat="false" ht="15" hidden="false" customHeight="false" outlineLevel="0" collapsed="false">
      <c r="A829" s="12" t="n">
        <v>828</v>
      </c>
      <c r="B829" s="12" t="n">
        <v>220</v>
      </c>
      <c r="C829" s="12" t="n">
        <v>17</v>
      </c>
      <c r="D829" s="18" t="n">
        <v>45864</v>
      </c>
      <c r="E829" s="12" t="s">
        <v>44</v>
      </c>
      <c r="F829" s="12" t="s">
        <v>2293</v>
      </c>
      <c r="G829" s="12" t="s">
        <v>55</v>
      </c>
      <c r="H829" s="12" t="str">
        <f aca="false">INDEX(Customers!$I$2:$I$901,MATCH(B829,Customers!$A$2:$A$901,0))</f>
        <v>New</v>
      </c>
      <c r="I829" s="12" t="str">
        <f aca="false">INDEX(Customers!$G$2:$G$901,MATCH(B829,Customers!$A$2:$A$901,0))</f>
        <v>East</v>
      </c>
      <c r="J829" s="12" t="str">
        <f aca="false">INDEX(Stores!$D$2:$D$18,MATCH(C829,Stores!$A$2:$A$18,0))</f>
        <v>Online</v>
      </c>
      <c r="K829" s="16" t="n">
        <f aca="false">SUMIF(OrderItems!$B$2:$B$6683,A829,OrderItems!$J$2:$J$6683)</f>
        <v>107.1</v>
      </c>
      <c r="L829" s="16" t="n">
        <f aca="false">SUMIF(OrderItems!$B$2:$B$6683,A829,OrderItems!$K$2:$K$6683)</f>
        <v>68.21</v>
      </c>
      <c r="M829" s="16" t="n">
        <f aca="false">K829-L829</f>
        <v>38.89</v>
      </c>
      <c r="N829" s="12" t="n">
        <f aca="false">COUNTIF(OrderItems!$B$2:$B$6683,A829)</f>
        <v>1</v>
      </c>
    </row>
    <row r="830" customFormat="false" ht="15" hidden="false" customHeight="false" outlineLevel="0" collapsed="false">
      <c r="A830" s="12" t="n">
        <v>829</v>
      </c>
      <c r="B830" s="12" t="n">
        <v>221</v>
      </c>
      <c r="C830" s="12" t="n">
        <v>8</v>
      </c>
      <c r="D830" s="18" t="n">
        <v>45468</v>
      </c>
      <c r="E830" s="12" t="s">
        <v>49</v>
      </c>
      <c r="F830" s="12" t="s">
        <v>2294</v>
      </c>
      <c r="G830" s="12" t="s">
        <v>55</v>
      </c>
      <c r="H830" s="12" t="str">
        <f aca="false">INDEX(Customers!$I$2:$I$901,MATCH(B830,Customers!$A$2:$A$901,0))</f>
        <v>New</v>
      </c>
      <c r="I830" s="12" t="str">
        <f aca="false">INDEX(Customers!$G$2:$G$901,MATCH(B830,Customers!$A$2:$A$901,0))</f>
        <v>South</v>
      </c>
      <c r="J830" s="12" t="str">
        <f aca="false">INDEX(Stores!$D$2:$D$18,MATCH(C830,Stores!$A$2:$A$18,0))</f>
        <v>South</v>
      </c>
      <c r="K830" s="16" t="n">
        <f aca="false">SUMIF(OrderItems!$B$2:$B$6683,A830,OrderItems!$J$2:$J$6683)</f>
        <v>7678.1</v>
      </c>
      <c r="L830" s="16" t="n">
        <f aca="false">SUMIF(OrderItems!$B$2:$B$6683,A830,OrderItems!$K$2:$K$6683)</f>
        <v>5483.16</v>
      </c>
      <c r="M830" s="16" t="n">
        <f aca="false">K830-L830</f>
        <v>2194.94</v>
      </c>
      <c r="N830" s="12" t="n">
        <f aca="false">COUNTIF(OrderItems!$B$2:$B$6683,A830)</f>
        <v>2</v>
      </c>
    </row>
    <row r="831" customFormat="false" ht="15" hidden="false" customHeight="false" outlineLevel="0" collapsed="false">
      <c r="A831" s="12" t="n">
        <v>830</v>
      </c>
      <c r="B831" s="12" t="n">
        <v>221</v>
      </c>
      <c r="C831" s="12" t="n">
        <v>17</v>
      </c>
      <c r="D831" s="18" t="n">
        <v>45648</v>
      </c>
      <c r="E831" s="12" t="s">
        <v>44</v>
      </c>
      <c r="F831" s="12" t="s">
        <v>2295</v>
      </c>
      <c r="G831" s="12" t="s">
        <v>55</v>
      </c>
      <c r="H831" s="12" t="str">
        <f aca="false">INDEX(Customers!$I$2:$I$901,MATCH(B831,Customers!$A$2:$A$901,0))</f>
        <v>New</v>
      </c>
      <c r="I831" s="12" t="str">
        <f aca="false">INDEX(Customers!$G$2:$G$901,MATCH(B831,Customers!$A$2:$A$901,0))</f>
        <v>South</v>
      </c>
      <c r="J831" s="12" t="str">
        <f aca="false">INDEX(Stores!$D$2:$D$18,MATCH(C831,Stores!$A$2:$A$18,0))</f>
        <v>Online</v>
      </c>
      <c r="K831" s="16" t="n">
        <f aca="false">SUMIF(OrderItems!$B$2:$B$6683,A831,OrderItems!$J$2:$J$6683)</f>
        <v>3522.1</v>
      </c>
      <c r="L831" s="16" t="n">
        <f aca="false">SUMIF(OrderItems!$B$2:$B$6683,A831,OrderItems!$K$2:$K$6683)</f>
        <v>2161.01</v>
      </c>
      <c r="M831" s="16" t="n">
        <f aca="false">K831-L831</f>
        <v>1361.09</v>
      </c>
      <c r="N831" s="12" t="n">
        <f aca="false">COUNTIF(OrderItems!$B$2:$B$6683,A831)</f>
        <v>4</v>
      </c>
    </row>
    <row r="832" customFormat="false" ht="15" hidden="false" customHeight="false" outlineLevel="0" collapsed="false">
      <c r="A832" s="12" t="n">
        <v>831</v>
      </c>
      <c r="B832" s="12" t="n">
        <v>221</v>
      </c>
      <c r="C832" s="12" t="n">
        <v>17</v>
      </c>
      <c r="D832" s="18" t="n">
        <v>45781</v>
      </c>
      <c r="E832" s="12" t="s">
        <v>44</v>
      </c>
      <c r="F832" s="12" t="s">
        <v>2293</v>
      </c>
      <c r="G832" s="12" t="s">
        <v>55</v>
      </c>
      <c r="H832" s="12" t="str">
        <f aca="false">INDEX(Customers!$I$2:$I$901,MATCH(B832,Customers!$A$2:$A$901,0))</f>
        <v>New</v>
      </c>
      <c r="I832" s="12" t="str">
        <f aca="false">INDEX(Customers!$G$2:$G$901,MATCH(B832,Customers!$A$2:$A$901,0))</f>
        <v>South</v>
      </c>
      <c r="J832" s="12" t="str">
        <f aca="false">INDEX(Stores!$D$2:$D$18,MATCH(C832,Stores!$A$2:$A$18,0))</f>
        <v>Online</v>
      </c>
      <c r="K832" s="16" t="n">
        <f aca="false">SUMIF(OrderItems!$B$2:$B$6683,A832,OrderItems!$J$2:$J$6683)</f>
        <v>1239</v>
      </c>
      <c r="L832" s="16" t="n">
        <f aca="false">SUMIF(OrderItems!$B$2:$B$6683,A832,OrderItems!$K$2:$K$6683)</f>
        <v>737.02</v>
      </c>
      <c r="M832" s="16" t="n">
        <f aca="false">K832-L832</f>
        <v>501.98</v>
      </c>
      <c r="N832" s="12" t="n">
        <f aca="false">COUNTIF(OrderItems!$B$2:$B$6683,A832)</f>
        <v>1</v>
      </c>
    </row>
    <row r="833" customFormat="false" ht="15" hidden="false" customHeight="false" outlineLevel="0" collapsed="false">
      <c r="A833" s="12" t="n">
        <v>832</v>
      </c>
      <c r="B833" s="12" t="n">
        <v>222</v>
      </c>
      <c r="C833" s="12" t="n">
        <v>17</v>
      </c>
      <c r="D833" s="18" t="n">
        <v>45433</v>
      </c>
      <c r="E833" s="12" t="s">
        <v>44</v>
      </c>
      <c r="F833" s="12" t="s">
        <v>2293</v>
      </c>
      <c r="G833" s="12" t="s">
        <v>55</v>
      </c>
      <c r="H833" s="12" t="str">
        <f aca="false">INDEX(Customers!$I$2:$I$901,MATCH(B833,Customers!$A$2:$A$901,0))</f>
        <v>Premium</v>
      </c>
      <c r="I833" s="12" t="str">
        <f aca="false">INDEX(Customers!$G$2:$G$901,MATCH(B833,Customers!$A$2:$A$901,0))</f>
        <v>East</v>
      </c>
      <c r="J833" s="12" t="str">
        <f aca="false">INDEX(Stores!$D$2:$D$18,MATCH(C833,Stores!$A$2:$A$18,0))</f>
        <v>Online</v>
      </c>
      <c r="K833" s="16" t="n">
        <f aca="false">SUMIF(OrderItems!$B$2:$B$6683,A833,OrderItems!$J$2:$J$6683)</f>
        <v>5255.1</v>
      </c>
      <c r="L833" s="16" t="n">
        <f aca="false">SUMIF(OrderItems!$B$2:$B$6683,A833,OrderItems!$K$2:$K$6683)</f>
        <v>3130.75</v>
      </c>
      <c r="M833" s="16" t="n">
        <f aca="false">K833-L833</f>
        <v>2124.35</v>
      </c>
      <c r="N833" s="12" t="n">
        <f aca="false">COUNTIF(OrderItems!$B$2:$B$6683,A833)</f>
        <v>2</v>
      </c>
    </row>
    <row r="834" customFormat="false" ht="15" hidden="false" customHeight="false" outlineLevel="0" collapsed="false">
      <c r="A834" s="12" t="n">
        <v>833</v>
      </c>
      <c r="B834" s="12" t="n">
        <v>222</v>
      </c>
      <c r="C834" s="12" t="n">
        <v>17</v>
      </c>
      <c r="D834" s="18" t="n">
        <v>45738</v>
      </c>
      <c r="E834" s="12" t="s">
        <v>44</v>
      </c>
      <c r="F834" s="12" t="s">
        <v>2293</v>
      </c>
      <c r="G834" s="12" t="s">
        <v>57</v>
      </c>
      <c r="H834" s="12" t="str">
        <f aca="false">INDEX(Customers!$I$2:$I$901,MATCH(B834,Customers!$A$2:$A$901,0))</f>
        <v>Premium</v>
      </c>
      <c r="I834" s="12" t="str">
        <f aca="false">INDEX(Customers!$G$2:$G$901,MATCH(B834,Customers!$A$2:$A$901,0))</f>
        <v>East</v>
      </c>
      <c r="J834" s="12" t="str">
        <f aca="false">INDEX(Stores!$D$2:$D$18,MATCH(C834,Stores!$A$2:$A$18,0))</f>
        <v>Online</v>
      </c>
      <c r="K834" s="16" t="n">
        <f aca="false">SUMIF(OrderItems!$B$2:$B$6683,A834,OrderItems!$J$2:$J$6683)</f>
        <v>12196.8</v>
      </c>
      <c r="L834" s="16" t="n">
        <f aca="false">SUMIF(OrderItems!$B$2:$B$6683,A834,OrderItems!$K$2:$K$6683)</f>
        <v>8033.01</v>
      </c>
      <c r="M834" s="16" t="n">
        <f aca="false">K834-L834</f>
        <v>4163.79</v>
      </c>
      <c r="N834" s="12" t="n">
        <f aca="false">COUNTIF(OrderItems!$B$2:$B$6683,A834)</f>
        <v>4</v>
      </c>
    </row>
    <row r="835" customFormat="false" ht="15" hidden="false" customHeight="false" outlineLevel="0" collapsed="false">
      <c r="A835" s="12" t="n">
        <v>834</v>
      </c>
      <c r="B835" s="12" t="n">
        <v>222</v>
      </c>
      <c r="C835" s="12" t="n">
        <v>12</v>
      </c>
      <c r="D835" s="18" t="n">
        <v>46019</v>
      </c>
      <c r="E835" s="12" t="s">
        <v>49</v>
      </c>
      <c r="F835" s="12" t="s">
        <v>2294</v>
      </c>
      <c r="G835" s="12" t="s">
        <v>55</v>
      </c>
      <c r="H835" s="12" t="str">
        <f aca="false">INDEX(Customers!$I$2:$I$901,MATCH(B835,Customers!$A$2:$A$901,0))</f>
        <v>Premium</v>
      </c>
      <c r="I835" s="12" t="str">
        <f aca="false">INDEX(Customers!$G$2:$G$901,MATCH(B835,Customers!$A$2:$A$901,0))</f>
        <v>East</v>
      </c>
      <c r="J835" s="12" t="str">
        <f aca="false">INDEX(Stores!$D$2:$D$18,MATCH(C835,Stores!$A$2:$A$18,0))</f>
        <v>West</v>
      </c>
      <c r="K835" s="16" t="n">
        <f aca="false">SUMIF(OrderItems!$B$2:$B$6683,A835,OrderItems!$J$2:$J$6683)</f>
        <v>4350.05</v>
      </c>
      <c r="L835" s="16" t="n">
        <f aca="false">SUMIF(OrderItems!$B$2:$B$6683,A835,OrderItems!$K$2:$K$6683)</f>
        <v>2746.75</v>
      </c>
      <c r="M835" s="16" t="n">
        <f aca="false">K835-L835</f>
        <v>1603.3</v>
      </c>
      <c r="N835" s="12" t="n">
        <f aca="false">COUNTIF(OrderItems!$B$2:$B$6683,A835)</f>
        <v>1</v>
      </c>
    </row>
    <row r="836" customFormat="false" ht="15" hidden="false" customHeight="false" outlineLevel="0" collapsed="false">
      <c r="A836" s="12" t="n">
        <v>835</v>
      </c>
      <c r="B836" s="12" t="n">
        <v>223</v>
      </c>
      <c r="C836" s="12" t="n">
        <v>17</v>
      </c>
      <c r="D836" s="18" t="n">
        <v>45687</v>
      </c>
      <c r="E836" s="12" t="s">
        <v>44</v>
      </c>
      <c r="F836" s="12" t="s">
        <v>2294</v>
      </c>
      <c r="G836" s="12" t="s">
        <v>55</v>
      </c>
      <c r="H836" s="12" t="str">
        <f aca="false">INDEX(Customers!$I$2:$I$901,MATCH(B836,Customers!$A$2:$A$901,0))</f>
        <v>New</v>
      </c>
      <c r="I836" s="12" t="str">
        <f aca="false">INDEX(Customers!$G$2:$G$901,MATCH(B836,Customers!$A$2:$A$901,0))</f>
        <v>East</v>
      </c>
      <c r="J836" s="12" t="str">
        <f aca="false">INDEX(Stores!$D$2:$D$18,MATCH(C836,Stores!$A$2:$A$18,0))</f>
        <v>Online</v>
      </c>
      <c r="K836" s="16" t="n">
        <f aca="false">SUMIF(OrderItems!$B$2:$B$6683,A836,OrderItems!$J$2:$J$6683)</f>
        <v>2106.1</v>
      </c>
      <c r="L836" s="16" t="n">
        <f aca="false">SUMIF(OrderItems!$B$2:$B$6683,A836,OrderItems!$K$2:$K$6683)</f>
        <v>1489.3</v>
      </c>
      <c r="M836" s="16" t="n">
        <f aca="false">K836-L836</f>
        <v>616.8</v>
      </c>
      <c r="N836" s="12" t="n">
        <f aca="false">COUNTIF(OrderItems!$B$2:$B$6683,A836)</f>
        <v>2</v>
      </c>
    </row>
    <row r="837" customFormat="false" ht="15" hidden="false" customHeight="false" outlineLevel="0" collapsed="false">
      <c r="A837" s="12" t="n">
        <v>836</v>
      </c>
      <c r="B837" s="12" t="n">
        <v>223</v>
      </c>
      <c r="C837" s="12" t="n">
        <v>8</v>
      </c>
      <c r="D837" s="18" t="n">
        <v>45835</v>
      </c>
      <c r="E837" s="12" t="s">
        <v>49</v>
      </c>
      <c r="F837" s="12" t="s">
        <v>2294</v>
      </c>
      <c r="G837" s="12" t="s">
        <v>55</v>
      </c>
      <c r="H837" s="12" t="str">
        <f aca="false">INDEX(Customers!$I$2:$I$901,MATCH(B837,Customers!$A$2:$A$901,0))</f>
        <v>New</v>
      </c>
      <c r="I837" s="12" t="str">
        <f aca="false">INDEX(Customers!$G$2:$G$901,MATCH(B837,Customers!$A$2:$A$901,0))</f>
        <v>East</v>
      </c>
      <c r="J837" s="12" t="str">
        <f aca="false">INDEX(Stores!$D$2:$D$18,MATCH(C837,Stores!$A$2:$A$18,0))</f>
        <v>South</v>
      </c>
      <c r="K837" s="16" t="n">
        <f aca="false">SUMIF(OrderItems!$B$2:$B$6683,A837,OrderItems!$J$2:$J$6683)</f>
        <v>1554.2</v>
      </c>
      <c r="L837" s="16" t="n">
        <f aca="false">SUMIF(OrderItems!$B$2:$B$6683,A837,OrderItems!$K$2:$K$6683)</f>
        <v>1224.69</v>
      </c>
      <c r="M837" s="16" t="n">
        <f aca="false">K837-L837</f>
        <v>329.51</v>
      </c>
      <c r="N837" s="12" t="n">
        <f aca="false">COUNTIF(OrderItems!$B$2:$B$6683,A837)</f>
        <v>2</v>
      </c>
    </row>
    <row r="838" customFormat="false" ht="15" hidden="false" customHeight="false" outlineLevel="0" collapsed="false">
      <c r="A838" s="12" t="n">
        <v>837</v>
      </c>
      <c r="B838" s="12" t="n">
        <v>223</v>
      </c>
      <c r="C838" s="12" t="n">
        <v>17</v>
      </c>
      <c r="D838" s="18" t="n">
        <v>45938</v>
      </c>
      <c r="E838" s="12" t="s">
        <v>44</v>
      </c>
      <c r="F838" s="12" t="s">
        <v>2294</v>
      </c>
      <c r="G838" s="12" t="s">
        <v>55</v>
      </c>
      <c r="H838" s="12" t="str">
        <f aca="false">INDEX(Customers!$I$2:$I$901,MATCH(B838,Customers!$A$2:$A$901,0))</f>
        <v>New</v>
      </c>
      <c r="I838" s="12" t="str">
        <f aca="false">INDEX(Customers!$G$2:$G$901,MATCH(B838,Customers!$A$2:$A$901,0))</f>
        <v>East</v>
      </c>
      <c r="J838" s="12" t="str">
        <f aca="false">INDEX(Stores!$D$2:$D$18,MATCH(C838,Stores!$A$2:$A$18,0))</f>
        <v>Online</v>
      </c>
      <c r="K838" s="16" t="n">
        <f aca="false">SUMIF(OrderItems!$B$2:$B$6683,A838,OrderItems!$J$2:$J$6683)</f>
        <v>699</v>
      </c>
      <c r="L838" s="16" t="n">
        <f aca="false">SUMIF(OrderItems!$B$2:$B$6683,A838,OrderItems!$K$2:$K$6683)</f>
        <v>488.81</v>
      </c>
      <c r="M838" s="16" t="n">
        <f aca="false">K838-L838</f>
        <v>210.19</v>
      </c>
      <c r="N838" s="12" t="n">
        <f aca="false">COUNTIF(OrderItems!$B$2:$B$6683,A838)</f>
        <v>1</v>
      </c>
    </row>
    <row r="839" customFormat="false" ht="15" hidden="false" customHeight="false" outlineLevel="0" collapsed="false">
      <c r="A839" s="12" t="n">
        <v>838</v>
      </c>
      <c r="B839" s="12" t="n">
        <v>224</v>
      </c>
      <c r="C839" s="12" t="n">
        <v>4</v>
      </c>
      <c r="D839" s="18" t="n">
        <v>45418</v>
      </c>
      <c r="E839" s="12" t="s">
        <v>49</v>
      </c>
      <c r="F839" s="12" t="s">
        <v>2292</v>
      </c>
      <c r="G839" s="12" t="s">
        <v>57</v>
      </c>
      <c r="H839" s="12" t="str">
        <f aca="false">INDEX(Customers!$I$2:$I$901,MATCH(B839,Customers!$A$2:$A$901,0))</f>
        <v>Regular</v>
      </c>
      <c r="I839" s="12" t="str">
        <f aca="false">INDEX(Customers!$G$2:$G$901,MATCH(B839,Customers!$A$2:$A$901,0))</f>
        <v>South</v>
      </c>
      <c r="J839" s="12" t="str">
        <f aca="false">INDEX(Stores!$D$2:$D$18,MATCH(C839,Stores!$A$2:$A$18,0))</f>
        <v>North</v>
      </c>
      <c r="K839" s="16" t="n">
        <f aca="false">SUMIF(OrderItems!$B$2:$B$6683,A839,OrderItems!$J$2:$J$6683)</f>
        <v>5787</v>
      </c>
      <c r="L839" s="16" t="n">
        <f aca="false">SUMIF(OrderItems!$B$2:$B$6683,A839,OrderItems!$K$2:$K$6683)</f>
        <v>3828.95</v>
      </c>
      <c r="M839" s="16" t="n">
        <f aca="false">K839-L839</f>
        <v>1958.05</v>
      </c>
      <c r="N839" s="12" t="n">
        <f aca="false">COUNTIF(OrderItems!$B$2:$B$6683,A839)</f>
        <v>3</v>
      </c>
    </row>
    <row r="840" customFormat="false" ht="15" hidden="false" customHeight="false" outlineLevel="0" collapsed="false">
      <c r="A840" s="12" t="n">
        <v>839</v>
      </c>
      <c r="B840" s="12" t="n">
        <v>224</v>
      </c>
      <c r="C840" s="12" t="n">
        <v>17</v>
      </c>
      <c r="D840" s="18" t="n">
        <v>45465</v>
      </c>
      <c r="E840" s="12" t="s">
        <v>44</v>
      </c>
      <c r="F840" s="12" t="s">
        <v>2293</v>
      </c>
      <c r="G840" s="12" t="s">
        <v>56</v>
      </c>
      <c r="H840" s="12" t="str">
        <f aca="false">INDEX(Customers!$I$2:$I$901,MATCH(B840,Customers!$A$2:$A$901,0))</f>
        <v>Regular</v>
      </c>
      <c r="I840" s="12" t="str">
        <f aca="false">INDEX(Customers!$G$2:$G$901,MATCH(B840,Customers!$A$2:$A$901,0))</f>
        <v>South</v>
      </c>
      <c r="J840" s="12" t="str">
        <f aca="false">INDEX(Stores!$D$2:$D$18,MATCH(C840,Stores!$A$2:$A$18,0))</f>
        <v>Online</v>
      </c>
      <c r="K840" s="16" t="n">
        <f aca="false">SUMIF(OrderItems!$B$2:$B$6683,A840,OrderItems!$J$2:$J$6683)</f>
        <v>2212.55</v>
      </c>
      <c r="L840" s="16" t="n">
        <f aca="false">SUMIF(OrderItems!$B$2:$B$6683,A840,OrderItems!$K$2:$K$6683)</f>
        <v>1451.6</v>
      </c>
      <c r="M840" s="16" t="n">
        <f aca="false">K840-L840</f>
        <v>760.95</v>
      </c>
      <c r="N840" s="12" t="n">
        <f aca="false">COUNTIF(OrderItems!$B$2:$B$6683,A840)</f>
        <v>1</v>
      </c>
    </row>
    <row r="841" customFormat="false" ht="15" hidden="false" customHeight="false" outlineLevel="0" collapsed="false">
      <c r="A841" s="12" t="n">
        <v>840</v>
      </c>
      <c r="B841" s="12" t="n">
        <v>224</v>
      </c>
      <c r="C841" s="12" t="n">
        <v>17</v>
      </c>
      <c r="D841" s="18" t="n">
        <v>45487</v>
      </c>
      <c r="E841" s="12" t="s">
        <v>44</v>
      </c>
      <c r="F841" s="12" t="s">
        <v>2293</v>
      </c>
      <c r="G841" s="12" t="s">
        <v>57</v>
      </c>
      <c r="H841" s="12" t="str">
        <f aca="false">INDEX(Customers!$I$2:$I$901,MATCH(B841,Customers!$A$2:$A$901,0))</f>
        <v>Regular</v>
      </c>
      <c r="I841" s="12" t="str">
        <f aca="false">INDEX(Customers!$G$2:$G$901,MATCH(B841,Customers!$A$2:$A$901,0))</f>
        <v>South</v>
      </c>
      <c r="J841" s="12" t="str">
        <f aca="false">INDEX(Stores!$D$2:$D$18,MATCH(C841,Stores!$A$2:$A$18,0))</f>
        <v>Online</v>
      </c>
      <c r="K841" s="16" t="n">
        <f aca="false">SUMIF(OrderItems!$B$2:$B$6683,A841,OrderItems!$J$2:$J$6683)</f>
        <v>1169</v>
      </c>
      <c r="L841" s="16" t="n">
        <f aca="false">SUMIF(OrderItems!$B$2:$B$6683,A841,OrderItems!$K$2:$K$6683)</f>
        <v>668.68</v>
      </c>
      <c r="M841" s="16" t="n">
        <f aca="false">K841-L841</f>
        <v>500.32</v>
      </c>
      <c r="N841" s="12" t="n">
        <f aca="false">COUNTIF(OrderItems!$B$2:$B$6683,A841)</f>
        <v>1</v>
      </c>
    </row>
    <row r="842" customFormat="false" ht="15" hidden="false" customHeight="false" outlineLevel="0" collapsed="false">
      <c r="A842" s="12" t="n">
        <v>841</v>
      </c>
      <c r="B842" s="12" t="n">
        <v>225</v>
      </c>
      <c r="C842" s="12" t="n">
        <v>17</v>
      </c>
      <c r="D842" s="18" t="n">
        <v>45617</v>
      </c>
      <c r="E842" s="12" t="s">
        <v>44</v>
      </c>
      <c r="F842" s="12" t="s">
        <v>2292</v>
      </c>
      <c r="G842" s="12" t="s">
        <v>55</v>
      </c>
      <c r="H842" s="12" t="str">
        <f aca="false">INDEX(Customers!$I$2:$I$901,MATCH(B842,Customers!$A$2:$A$901,0))</f>
        <v>Regular</v>
      </c>
      <c r="I842" s="12" t="str">
        <f aca="false">INDEX(Customers!$G$2:$G$901,MATCH(B842,Customers!$A$2:$A$901,0))</f>
        <v>West</v>
      </c>
      <c r="J842" s="12" t="str">
        <f aca="false">INDEX(Stores!$D$2:$D$18,MATCH(C842,Stores!$A$2:$A$18,0))</f>
        <v>Online</v>
      </c>
      <c r="K842" s="16" t="n">
        <f aca="false">SUMIF(OrderItems!$B$2:$B$6683,A842,OrderItems!$J$2:$J$6683)</f>
        <v>5388</v>
      </c>
      <c r="L842" s="16" t="n">
        <f aca="false">SUMIF(OrderItems!$B$2:$B$6683,A842,OrderItems!$K$2:$K$6683)</f>
        <v>3494.5</v>
      </c>
      <c r="M842" s="16" t="n">
        <f aca="false">K842-L842</f>
        <v>1893.5</v>
      </c>
      <c r="N842" s="12" t="n">
        <f aca="false">COUNTIF(OrderItems!$B$2:$B$6683,A842)</f>
        <v>2</v>
      </c>
    </row>
    <row r="843" customFormat="false" ht="15" hidden="false" customHeight="false" outlineLevel="0" collapsed="false">
      <c r="A843" s="12" t="n">
        <v>842</v>
      </c>
      <c r="B843" s="12" t="n">
        <v>225</v>
      </c>
      <c r="C843" s="12" t="n">
        <v>2</v>
      </c>
      <c r="D843" s="18" t="n">
        <v>45651</v>
      </c>
      <c r="E843" s="12" t="s">
        <v>49</v>
      </c>
      <c r="F843" s="12" t="s">
        <v>2295</v>
      </c>
      <c r="G843" s="12" t="s">
        <v>55</v>
      </c>
      <c r="H843" s="12" t="str">
        <f aca="false">INDEX(Customers!$I$2:$I$901,MATCH(B843,Customers!$A$2:$A$901,0))</f>
        <v>Regular</v>
      </c>
      <c r="I843" s="12" t="str">
        <f aca="false">INDEX(Customers!$G$2:$G$901,MATCH(B843,Customers!$A$2:$A$901,0))</f>
        <v>West</v>
      </c>
      <c r="J843" s="12" t="str">
        <f aca="false">INDEX(Stores!$D$2:$D$18,MATCH(C843,Stores!$A$2:$A$18,0))</f>
        <v>North</v>
      </c>
      <c r="K843" s="16" t="n">
        <f aca="false">SUMIF(OrderItems!$B$2:$B$6683,A843,OrderItems!$J$2:$J$6683)</f>
        <v>6400.95</v>
      </c>
      <c r="L843" s="16" t="n">
        <f aca="false">SUMIF(OrderItems!$B$2:$B$6683,A843,OrderItems!$K$2:$K$6683)</f>
        <v>4274.53</v>
      </c>
      <c r="M843" s="16" t="n">
        <f aca="false">K843-L843</f>
        <v>2126.42</v>
      </c>
      <c r="N843" s="12" t="n">
        <f aca="false">COUNTIF(OrderItems!$B$2:$B$6683,A843)</f>
        <v>2</v>
      </c>
    </row>
    <row r="844" customFormat="false" ht="15" hidden="false" customHeight="false" outlineLevel="0" collapsed="false">
      <c r="A844" s="12" t="n">
        <v>843</v>
      </c>
      <c r="B844" s="12" t="n">
        <v>225</v>
      </c>
      <c r="C844" s="12" t="n">
        <v>17</v>
      </c>
      <c r="D844" s="18" t="n">
        <v>45998</v>
      </c>
      <c r="E844" s="12" t="s">
        <v>44</v>
      </c>
      <c r="F844" s="12" t="s">
        <v>2293</v>
      </c>
      <c r="G844" s="12" t="s">
        <v>55</v>
      </c>
      <c r="H844" s="12" t="str">
        <f aca="false">INDEX(Customers!$I$2:$I$901,MATCH(B844,Customers!$A$2:$A$901,0))</f>
        <v>Regular</v>
      </c>
      <c r="I844" s="12" t="str">
        <f aca="false">INDEX(Customers!$G$2:$G$901,MATCH(B844,Customers!$A$2:$A$901,0))</f>
        <v>West</v>
      </c>
      <c r="J844" s="12" t="str">
        <f aca="false">INDEX(Stores!$D$2:$D$18,MATCH(C844,Stores!$A$2:$A$18,0))</f>
        <v>Online</v>
      </c>
      <c r="K844" s="16" t="n">
        <f aca="false">SUMIF(OrderItems!$B$2:$B$6683,A844,OrderItems!$J$2:$J$6683)</f>
        <v>1609</v>
      </c>
      <c r="L844" s="16" t="n">
        <f aca="false">SUMIF(OrderItems!$B$2:$B$6683,A844,OrderItems!$K$2:$K$6683)</f>
        <v>979.43</v>
      </c>
      <c r="M844" s="16" t="n">
        <f aca="false">K844-L844</f>
        <v>629.57</v>
      </c>
      <c r="N844" s="12" t="n">
        <f aca="false">COUNTIF(OrderItems!$B$2:$B$6683,A844)</f>
        <v>1</v>
      </c>
    </row>
    <row r="845" customFormat="false" ht="15" hidden="false" customHeight="false" outlineLevel="0" collapsed="false">
      <c r="A845" s="12" t="n">
        <v>844</v>
      </c>
      <c r="B845" s="12" t="n">
        <v>226</v>
      </c>
      <c r="C845" s="12" t="n">
        <v>17</v>
      </c>
      <c r="D845" s="18" t="n">
        <v>45912</v>
      </c>
      <c r="E845" s="12" t="s">
        <v>44</v>
      </c>
      <c r="F845" s="12" t="s">
        <v>2295</v>
      </c>
      <c r="G845" s="12" t="s">
        <v>56</v>
      </c>
      <c r="H845" s="12" t="str">
        <f aca="false">INDEX(Customers!$I$2:$I$901,MATCH(B845,Customers!$A$2:$A$901,0))</f>
        <v>Regular</v>
      </c>
      <c r="I845" s="12" t="str">
        <f aca="false">INDEX(Customers!$G$2:$G$901,MATCH(B845,Customers!$A$2:$A$901,0))</f>
        <v>East</v>
      </c>
      <c r="J845" s="12" t="str">
        <f aca="false">INDEX(Stores!$D$2:$D$18,MATCH(C845,Stores!$A$2:$A$18,0))</f>
        <v>Online</v>
      </c>
      <c r="K845" s="16" t="n">
        <f aca="false">SUMIF(OrderItems!$B$2:$B$6683,A845,OrderItems!$J$2:$J$6683)</f>
        <v>6828</v>
      </c>
      <c r="L845" s="16" t="n">
        <f aca="false">SUMIF(OrderItems!$B$2:$B$6683,A845,OrderItems!$K$2:$K$6683)</f>
        <v>4315.83</v>
      </c>
      <c r="M845" s="16" t="n">
        <f aca="false">K845-L845</f>
        <v>2512.17</v>
      </c>
      <c r="N845" s="12" t="n">
        <f aca="false">COUNTIF(OrderItems!$B$2:$B$6683,A845)</f>
        <v>2</v>
      </c>
    </row>
    <row r="846" customFormat="false" ht="15" hidden="false" customHeight="false" outlineLevel="0" collapsed="false">
      <c r="A846" s="12" t="n">
        <v>845</v>
      </c>
      <c r="B846" s="12" t="n">
        <v>227</v>
      </c>
      <c r="C846" s="12" t="n">
        <v>17</v>
      </c>
      <c r="D846" s="18" t="n">
        <v>45539</v>
      </c>
      <c r="E846" s="12" t="s">
        <v>44</v>
      </c>
      <c r="F846" s="12" t="s">
        <v>2293</v>
      </c>
      <c r="G846" s="12" t="s">
        <v>57</v>
      </c>
      <c r="H846" s="12" t="str">
        <f aca="false">INDEX(Customers!$I$2:$I$901,MATCH(B846,Customers!$A$2:$A$901,0))</f>
        <v>New</v>
      </c>
      <c r="I846" s="12" t="str">
        <f aca="false">INDEX(Customers!$G$2:$G$901,MATCH(B846,Customers!$A$2:$A$901,0))</f>
        <v>South</v>
      </c>
      <c r="J846" s="12" t="str">
        <f aca="false">INDEX(Stores!$D$2:$D$18,MATCH(C846,Stores!$A$2:$A$18,0))</f>
        <v>Online</v>
      </c>
      <c r="K846" s="16" t="n">
        <f aca="false">SUMIF(OrderItems!$B$2:$B$6683,A846,OrderItems!$J$2:$J$6683)</f>
        <v>2179</v>
      </c>
      <c r="L846" s="16" t="n">
        <f aca="false">SUMIF(OrderItems!$B$2:$B$6683,A846,OrderItems!$K$2:$K$6683)</f>
        <v>1417.01</v>
      </c>
      <c r="M846" s="16" t="n">
        <f aca="false">K846-L846</f>
        <v>761.99</v>
      </c>
      <c r="N846" s="12" t="n">
        <f aca="false">COUNTIF(OrderItems!$B$2:$B$6683,A846)</f>
        <v>1</v>
      </c>
    </row>
    <row r="847" customFormat="false" ht="15" hidden="false" customHeight="false" outlineLevel="0" collapsed="false">
      <c r="A847" s="12" t="n">
        <v>846</v>
      </c>
      <c r="B847" s="12" t="n">
        <v>227</v>
      </c>
      <c r="C847" s="12" t="n">
        <v>4</v>
      </c>
      <c r="D847" s="18" t="n">
        <v>45559</v>
      </c>
      <c r="E847" s="12" t="s">
        <v>49</v>
      </c>
      <c r="F847" s="12" t="s">
        <v>2293</v>
      </c>
      <c r="G847" s="12" t="s">
        <v>55</v>
      </c>
      <c r="H847" s="12" t="str">
        <f aca="false">INDEX(Customers!$I$2:$I$901,MATCH(B847,Customers!$A$2:$A$901,0))</f>
        <v>New</v>
      </c>
      <c r="I847" s="12" t="str">
        <f aca="false">INDEX(Customers!$G$2:$G$901,MATCH(B847,Customers!$A$2:$A$901,0))</f>
        <v>South</v>
      </c>
      <c r="J847" s="12" t="str">
        <f aca="false">INDEX(Stores!$D$2:$D$18,MATCH(C847,Stores!$A$2:$A$18,0))</f>
        <v>North</v>
      </c>
      <c r="K847" s="16" t="n">
        <f aca="false">SUMIF(OrderItems!$B$2:$B$6683,A847,OrderItems!$J$2:$J$6683)</f>
        <v>2991.55</v>
      </c>
      <c r="L847" s="16" t="n">
        <f aca="false">SUMIF(OrderItems!$B$2:$B$6683,A847,OrderItems!$K$2:$K$6683)</f>
        <v>1867.87</v>
      </c>
      <c r="M847" s="16" t="n">
        <f aca="false">K847-L847</f>
        <v>1123.68</v>
      </c>
      <c r="N847" s="12" t="n">
        <f aca="false">COUNTIF(OrderItems!$B$2:$B$6683,A847)</f>
        <v>1</v>
      </c>
    </row>
    <row r="848" customFormat="false" ht="15" hidden="false" customHeight="false" outlineLevel="0" collapsed="false">
      <c r="A848" s="12" t="n">
        <v>847</v>
      </c>
      <c r="B848" s="12" t="n">
        <v>227</v>
      </c>
      <c r="C848" s="12" t="n">
        <v>9</v>
      </c>
      <c r="D848" s="18" t="n">
        <v>45586</v>
      </c>
      <c r="E848" s="12" t="s">
        <v>49</v>
      </c>
      <c r="F848" s="12" t="s">
        <v>2292</v>
      </c>
      <c r="G848" s="12" t="s">
        <v>57</v>
      </c>
      <c r="H848" s="12" t="str">
        <f aca="false">INDEX(Customers!$I$2:$I$901,MATCH(B848,Customers!$A$2:$A$901,0))</f>
        <v>New</v>
      </c>
      <c r="I848" s="12" t="str">
        <f aca="false">INDEX(Customers!$G$2:$G$901,MATCH(B848,Customers!$A$2:$A$901,0))</f>
        <v>South</v>
      </c>
      <c r="J848" s="12" t="str">
        <f aca="false">INDEX(Stores!$D$2:$D$18,MATCH(C848,Stores!$A$2:$A$18,0))</f>
        <v>West</v>
      </c>
      <c r="K848" s="16" t="n">
        <f aca="false">SUMIF(OrderItems!$B$2:$B$6683,A848,OrderItems!$J$2:$J$6683)</f>
        <v>16478.75</v>
      </c>
      <c r="L848" s="16" t="n">
        <f aca="false">SUMIF(OrderItems!$B$2:$B$6683,A848,OrderItems!$K$2:$K$6683)</f>
        <v>11628.59</v>
      </c>
      <c r="M848" s="16" t="n">
        <f aca="false">K848-L848</f>
        <v>4850.16</v>
      </c>
      <c r="N848" s="12" t="n">
        <f aca="false">COUNTIF(OrderItems!$B$2:$B$6683,A848)</f>
        <v>4</v>
      </c>
    </row>
    <row r="849" customFormat="false" ht="15" hidden="false" customHeight="false" outlineLevel="0" collapsed="false">
      <c r="A849" s="12" t="n">
        <v>848</v>
      </c>
      <c r="B849" s="12" t="n">
        <v>227</v>
      </c>
      <c r="C849" s="12" t="n">
        <v>17</v>
      </c>
      <c r="D849" s="18" t="n">
        <v>45601</v>
      </c>
      <c r="E849" s="12" t="s">
        <v>44</v>
      </c>
      <c r="F849" s="12" t="s">
        <v>2292</v>
      </c>
      <c r="G849" s="12" t="s">
        <v>55</v>
      </c>
      <c r="H849" s="12" t="str">
        <f aca="false">INDEX(Customers!$I$2:$I$901,MATCH(B849,Customers!$A$2:$A$901,0))</f>
        <v>New</v>
      </c>
      <c r="I849" s="12" t="str">
        <f aca="false">INDEX(Customers!$G$2:$G$901,MATCH(B849,Customers!$A$2:$A$901,0))</f>
        <v>South</v>
      </c>
      <c r="J849" s="12" t="str">
        <f aca="false">INDEX(Stores!$D$2:$D$18,MATCH(C849,Stores!$A$2:$A$18,0))</f>
        <v>Online</v>
      </c>
      <c r="K849" s="16" t="n">
        <f aca="false">SUMIF(OrderItems!$B$2:$B$6683,A849,OrderItems!$J$2:$J$6683)</f>
        <v>5139</v>
      </c>
      <c r="L849" s="16" t="n">
        <f aca="false">SUMIF(OrderItems!$B$2:$B$6683,A849,OrderItems!$K$2:$K$6683)</f>
        <v>3044.69</v>
      </c>
      <c r="M849" s="16" t="n">
        <f aca="false">K849-L849</f>
        <v>2094.31</v>
      </c>
      <c r="N849" s="12" t="n">
        <f aca="false">COUNTIF(OrderItems!$B$2:$B$6683,A849)</f>
        <v>1</v>
      </c>
    </row>
    <row r="850" customFormat="false" ht="15" hidden="false" customHeight="false" outlineLevel="0" collapsed="false">
      <c r="A850" s="12" t="n">
        <v>849</v>
      </c>
      <c r="B850" s="12" t="n">
        <v>227</v>
      </c>
      <c r="C850" s="12" t="n">
        <v>17</v>
      </c>
      <c r="D850" s="18" t="n">
        <v>45624</v>
      </c>
      <c r="E850" s="12" t="s">
        <v>44</v>
      </c>
      <c r="F850" s="12" t="s">
        <v>2292</v>
      </c>
      <c r="G850" s="12" t="s">
        <v>55</v>
      </c>
      <c r="H850" s="12" t="str">
        <f aca="false">INDEX(Customers!$I$2:$I$901,MATCH(B850,Customers!$A$2:$A$901,0))</f>
        <v>New</v>
      </c>
      <c r="I850" s="12" t="str">
        <f aca="false">INDEX(Customers!$G$2:$G$901,MATCH(B850,Customers!$A$2:$A$901,0))</f>
        <v>South</v>
      </c>
      <c r="J850" s="12" t="str">
        <f aca="false">INDEX(Stores!$D$2:$D$18,MATCH(C850,Stores!$A$2:$A$18,0))</f>
        <v>Online</v>
      </c>
      <c r="K850" s="16" t="n">
        <f aca="false">SUMIF(OrderItems!$B$2:$B$6683,A850,OrderItems!$J$2:$J$6683)</f>
        <v>4219</v>
      </c>
      <c r="L850" s="16" t="n">
        <f aca="false">SUMIF(OrderItems!$B$2:$B$6683,A850,OrderItems!$K$2:$K$6683)</f>
        <v>2621.48</v>
      </c>
      <c r="M850" s="16" t="n">
        <f aca="false">K850-L850</f>
        <v>1597.52</v>
      </c>
      <c r="N850" s="12" t="n">
        <f aca="false">COUNTIF(OrderItems!$B$2:$B$6683,A850)</f>
        <v>1</v>
      </c>
    </row>
    <row r="851" customFormat="false" ht="15" hidden="false" customHeight="false" outlineLevel="0" collapsed="false">
      <c r="A851" s="12" t="n">
        <v>850</v>
      </c>
      <c r="B851" s="12" t="n">
        <v>227</v>
      </c>
      <c r="C851" s="12" t="n">
        <v>13</v>
      </c>
      <c r="D851" s="18" t="n">
        <v>45636</v>
      </c>
      <c r="E851" s="12" t="s">
        <v>49</v>
      </c>
      <c r="F851" s="12" t="s">
        <v>2292</v>
      </c>
      <c r="G851" s="12" t="s">
        <v>55</v>
      </c>
      <c r="H851" s="12" t="str">
        <f aca="false">INDEX(Customers!$I$2:$I$901,MATCH(B851,Customers!$A$2:$A$901,0))</f>
        <v>New</v>
      </c>
      <c r="I851" s="12" t="str">
        <f aca="false">INDEX(Customers!$G$2:$G$901,MATCH(B851,Customers!$A$2:$A$901,0))</f>
        <v>South</v>
      </c>
      <c r="J851" s="12" t="str">
        <f aca="false">INDEX(Stores!$D$2:$D$18,MATCH(C851,Stores!$A$2:$A$18,0))</f>
        <v>East</v>
      </c>
      <c r="K851" s="16" t="n">
        <f aca="false">SUMIF(OrderItems!$B$2:$B$6683,A851,OrderItems!$J$2:$J$6683)</f>
        <v>3361.1</v>
      </c>
      <c r="L851" s="16" t="n">
        <f aca="false">SUMIF(OrderItems!$B$2:$B$6683,A851,OrderItems!$K$2:$K$6683)</f>
        <v>2224.06</v>
      </c>
      <c r="M851" s="16" t="n">
        <f aca="false">K851-L851</f>
        <v>1137.04</v>
      </c>
      <c r="N851" s="12" t="n">
        <f aca="false">COUNTIF(OrderItems!$B$2:$B$6683,A851)</f>
        <v>1</v>
      </c>
    </row>
    <row r="852" customFormat="false" ht="15" hidden="false" customHeight="false" outlineLevel="0" collapsed="false">
      <c r="A852" s="12" t="n">
        <v>851</v>
      </c>
      <c r="B852" s="12" t="n">
        <v>227</v>
      </c>
      <c r="C852" s="12" t="n">
        <v>17</v>
      </c>
      <c r="D852" s="18" t="n">
        <v>45655</v>
      </c>
      <c r="E852" s="12" t="s">
        <v>44</v>
      </c>
      <c r="F852" s="12" t="s">
        <v>2296</v>
      </c>
      <c r="G852" s="12" t="s">
        <v>55</v>
      </c>
      <c r="H852" s="12" t="str">
        <f aca="false">INDEX(Customers!$I$2:$I$901,MATCH(B852,Customers!$A$2:$A$901,0))</f>
        <v>New</v>
      </c>
      <c r="I852" s="12" t="str">
        <f aca="false">INDEX(Customers!$G$2:$G$901,MATCH(B852,Customers!$A$2:$A$901,0))</f>
        <v>South</v>
      </c>
      <c r="J852" s="12" t="str">
        <f aca="false">INDEX(Stores!$D$2:$D$18,MATCH(C852,Stores!$A$2:$A$18,0))</f>
        <v>Online</v>
      </c>
      <c r="K852" s="16" t="n">
        <f aca="false">SUMIF(OrderItems!$B$2:$B$6683,A852,OrderItems!$J$2:$J$6683)</f>
        <v>113.05</v>
      </c>
      <c r="L852" s="16" t="n">
        <f aca="false">SUMIF(OrderItems!$B$2:$B$6683,A852,OrderItems!$K$2:$K$6683)</f>
        <v>68.21</v>
      </c>
      <c r="M852" s="16" t="n">
        <f aca="false">K852-L852</f>
        <v>44.84</v>
      </c>
      <c r="N852" s="12" t="n">
        <f aca="false">COUNTIF(OrderItems!$B$2:$B$6683,A852)</f>
        <v>1</v>
      </c>
    </row>
    <row r="853" customFormat="false" ht="15" hidden="false" customHeight="false" outlineLevel="0" collapsed="false">
      <c r="A853" s="12" t="n">
        <v>852</v>
      </c>
      <c r="B853" s="12" t="n">
        <v>227</v>
      </c>
      <c r="C853" s="12" t="n">
        <v>17</v>
      </c>
      <c r="D853" s="18" t="n">
        <v>45661</v>
      </c>
      <c r="E853" s="12" t="s">
        <v>44</v>
      </c>
      <c r="F853" s="12" t="s">
        <v>2294</v>
      </c>
      <c r="G853" s="12" t="s">
        <v>55</v>
      </c>
      <c r="H853" s="12" t="str">
        <f aca="false">INDEX(Customers!$I$2:$I$901,MATCH(B853,Customers!$A$2:$A$901,0))</f>
        <v>New</v>
      </c>
      <c r="I853" s="12" t="str">
        <f aca="false">INDEX(Customers!$G$2:$G$901,MATCH(B853,Customers!$A$2:$A$901,0))</f>
        <v>South</v>
      </c>
      <c r="J853" s="12" t="str">
        <f aca="false">INDEX(Stores!$D$2:$D$18,MATCH(C853,Stores!$A$2:$A$18,0))</f>
        <v>Online</v>
      </c>
      <c r="K853" s="16" t="n">
        <f aca="false">SUMIF(OrderItems!$B$2:$B$6683,A853,OrderItems!$J$2:$J$6683)</f>
        <v>2299</v>
      </c>
      <c r="L853" s="16" t="n">
        <f aca="false">SUMIF(OrderItems!$B$2:$B$6683,A853,OrderItems!$K$2:$K$6683)</f>
        <v>1611.85</v>
      </c>
      <c r="M853" s="16" t="n">
        <f aca="false">K853-L853</f>
        <v>687.15</v>
      </c>
      <c r="N853" s="12" t="n">
        <f aca="false">COUNTIF(OrderItems!$B$2:$B$6683,A853)</f>
        <v>1</v>
      </c>
    </row>
    <row r="854" customFormat="false" ht="15" hidden="false" customHeight="false" outlineLevel="0" collapsed="false">
      <c r="A854" s="12" t="n">
        <v>853</v>
      </c>
      <c r="B854" s="12" t="n">
        <v>227</v>
      </c>
      <c r="C854" s="12" t="n">
        <v>17</v>
      </c>
      <c r="D854" s="18" t="n">
        <v>45750</v>
      </c>
      <c r="E854" s="12" t="s">
        <v>44</v>
      </c>
      <c r="F854" s="12" t="s">
        <v>2295</v>
      </c>
      <c r="G854" s="12" t="s">
        <v>56</v>
      </c>
      <c r="H854" s="12" t="str">
        <f aca="false">INDEX(Customers!$I$2:$I$901,MATCH(B854,Customers!$A$2:$A$901,0))</f>
        <v>New</v>
      </c>
      <c r="I854" s="12" t="str">
        <f aca="false">INDEX(Customers!$G$2:$G$901,MATCH(B854,Customers!$A$2:$A$901,0))</f>
        <v>South</v>
      </c>
      <c r="J854" s="12" t="str">
        <f aca="false">INDEX(Stores!$D$2:$D$18,MATCH(C854,Stores!$A$2:$A$18,0))</f>
        <v>Online</v>
      </c>
      <c r="K854" s="16" t="n">
        <f aca="false">SUMIF(OrderItems!$B$2:$B$6683,A854,OrderItems!$J$2:$J$6683)</f>
        <v>3985.65</v>
      </c>
      <c r="L854" s="16" t="n">
        <f aca="false">SUMIF(OrderItems!$B$2:$B$6683,A854,OrderItems!$K$2:$K$6683)</f>
        <v>3336.81</v>
      </c>
      <c r="M854" s="16" t="n">
        <f aca="false">K854-L854</f>
        <v>648.84</v>
      </c>
      <c r="N854" s="12" t="n">
        <f aca="false">COUNTIF(OrderItems!$B$2:$B$6683,A854)</f>
        <v>1</v>
      </c>
    </row>
    <row r="855" customFormat="false" ht="15" hidden="false" customHeight="false" outlineLevel="0" collapsed="false">
      <c r="A855" s="12" t="n">
        <v>854</v>
      </c>
      <c r="B855" s="12" t="n">
        <v>227</v>
      </c>
      <c r="C855" s="12" t="n">
        <v>17</v>
      </c>
      <c r="D855" s="18" t="n">
        <v>45777</v>
      </c>
      <c r="E855" s="12" t="s">
        <v>44</v>
      </c>
      <c r="F855" s="12" t="s">
        <v>2296</v>
      </c>
      <c r="G855" s="12" t="s">
        <v>55</v>
      </c>
      <c r="H855" s="12" t="str">
        <f aca="false">INDEX(Customers!$I$2:$I$901,MATCH(B855,Customers!$A$2:$A$901,0))</f>
        <v>New</v>
      </c>
      <c r="I855" s="12" t="str">
        <f aca="false">INDEX(Customers!$G$2:$G$901,MATCH(B855,Customers!$A$2:$A$901,0))</f>
        <v>South</v>
      </c>
      <c r="J855" s="12" t="str">
        <f aca="false">INDEX(Stores!$D$2:$D$18,MATCH(C855,Stores!$A$2:$A$18,0))</f>
        <v>Online</v>
      </c>
      <c r="K855" s="16" t="n">
        <f aca="false">SUMIF(OrderItems!$B$2:$B$6683,A855,OrderItems!$J$2:$J$6683)</f>
        <v>4890.25</v>
      </c>
      <c r="L855" s="16" t="n">
        <f aca="false">SUMIF(OrderItems!$B$2:$B$6683,A855,OrderItems!$K$2:$K$6683)</f>
        <v>3548.82</v>
      </c>
      <c r="M855" s="16" t="n">
        <f aca="false">K855-L855</f>
        <v>1341.43</v>
      </c>
      <c r="N855" s="12" t="n">
        <f aca="false">COUNTIF(OrderItems!$B$2:$B$6683,A855)</f>
        <v>2</v>
      </c>
    </row>
    <row r="856" customFormat="false" ht="15" hidden="false" customHeight="false" outlineLevel="0" collapsed="false">
      <c r="A856" s="12" t="n">
        <v>855</v>
      </c>
      <c r="B856" s="12" t="n">
        <v>227</v>
      </c>
      <c r="C856" s="12" t="n">
        <v>11</v>
      </c>
      <c r="D856" s="18" t="n">
        <v>45975</v>
      </c>
      <c r="E856" s="12" t="s">
        <v>49</v>
      </c>
      <c r="F856" s="12" t="s">
        <v>2294</v>
      </c>
      <c r="G856" s="12" t="s">
        <v>55</v>
      </c>
      <c r="H856" s="12" t="str">
        <f aca="false">INDEX(Customers!$I$2:$I$901,MATCH(B856,Customers!$A$2:$A$901,0))</f>
        <v>New</v>
      </c>
      <c r="I856" s="12" t="str">
        <f aca="false">INDEX(Customers!$G$2:$G$901,MATCH(B856,Customers!$A$2:$A$901,0))</f>
        <v>South</v>
      </c>
      <c r="J856" s="12" t="str">
        <f aca="false">INDEX(Stores!$D$2:$D$18,MATCH(C856,Stores!$A$2:$A$18,0))</f>
        <v>West</v>
      </c>
      <c r="K856" s="16" t="n">
        <f aca="false">SUMIF(OrderItems!$B$2:$B$6683,A856,OrderItems!$J$2:$J$6683)</f>
        <v>5134.55</v>
      </c>
      <c r="L856" s="16" t="n">
        <f aca="false">SUMIF(OrderItems!$B$2:$B$6683,A856,OrderItems!$K$2:$K$6683)</f>
        <v>3427.07</v>
      </c>
      <c r="M856" s="16" t="n">
        <f aca="false">K856-L856</f>
        <v>1707.48</v>
      </c>
      <c r="N856" s="12" t="n">
        <f aca="false">COUNTIF(OrderItems!$B$2:$B$6683,A856)</f>
        <v>2</v>
      </c>
    </row>
    <row r="857" customFormat="false" ht="15" hidden="false" customHeight="false" outlineLevel="0" collapsed="false">
      <c r="A857" s="12" t="n">
        <v>856</v>
      </c>
      <c r="B857" s="12" t="n">
        <v>227</v>
      </c>
      <c r="C857" s="12" t="n">
        <v>3</v>
      </c>
      <c r="D857" s="18" t="n">
        <v>45977</v>
      </c>
      <c r="E857" s="12" t="s">
        <v>49</v>
      </c>
      <c r="F857" s="12" t="s">
        <v>2293</v>
      </c>
      <c r="G857" s="12" t="s">
        <v>56</v>
      </c>
      <c r="H857" s="12" t="str">
        <f aca="false">INDEX(Customers!$I$2:$I$901,MATCH(B857,Customers!$A$2:$A$901,0))</f>
        <v>New</v>
      </c>
      <c r="I857" s="12" t="str">
        <f aca="false">INDEX(Customers!$G$2:$G$901,MATCH(B857,Customers!$A$2:$A$901,0))</f>
        <v>South</v>
      </c>
      <c r="J857" s="12" t="str">
        <f aca="false">INDEX(Stores!$D$2:$D$18,MATCH(C857,Stores!$A$2:$A$18,0))</f>
        <v>North</v>
      </c>
      <c r="K857" s="16" t="n">
        <f aca="false">SUMIF(OrderItems!$B$2:$B$6683,A857,OrderItems!$J$2:$J$6683)</f>
        <v>699</v>
      </c>
      <c r="L857" s="16" t="n">
        <f aca="false">SUMIF(OrderItems!$B$2:$B$6683,A857,OrderItems!$K$2:$K$6683)</f>
        <v>452.88</v>
      </c>
      <c r="M857" s="16" t="n">
        <f aca="false">K857-L857</f>
        <v>246.12</v>
      </c>
      <c r="N857" s="12" t="n">
        <f aca="false">COUNTIF(OrderItems!$B$2:$B$6683,A857)</f>
        <v>1</v>
      </c>
    </row>
    <row r="858" customFormat="false" ht="15" hidden="false" customHeight="false" outlineLevel="0" collapsed="false">
      <c r="A858" s="12" t="n">
        <v>857</v>
      </c>
      <c r="B858" s="12" t="n">
        <v>228</v>
      </c>
      <c r="C858" s="12" t="n">
        <v>13</v>
      </c>
      <c r="D858" s="18" t="n">
        <v>45689</v>
      </c>
      <c r="E858" s="12" t="s">
        <v>49</v>
      </c>
      <c r="F858" s="12" t="s">
        <v>2293</v>
      </c>
      <c r="G858" s="12" t="s">
        <v>55</v>
      </c>
      <c r="H858" s="12" t="str">
        <f aca="false">INDEX(Customers!$I$2:$I$901,MATCH(B858,Customers!$A$2:$A$901,0))</f>
        <v>Premium</v>
      </c>
      <c r="I858" s="12" t="str">
        <f aca="false">INDEX(Customers!$G$2:$G$901,MATCH(B858,Customers!$A$2:$A$901,0))</f>
        <v>West</v>
      </c>
      <c r="J858" s="12" t="str">
        <f aca="false">INDEX(Stores!$D$2:$D$18,MATCH(C858,Stores!$A$2:$A$18,0))</f>
        <v>East</v>
      </c>
      <c r="K858" s="16" t="n">
        <f aca="false">SUMIF(OrderItems!$B$2:$B$6683,A858,OrderItems!$J$2:$J$6683)</f>
        <v>1878</v>
      </c>
      <c r="L858" s="16" t="n">
        <f aca="false">SUMIF(OrderItems!$B$2:$B$6683,A858,OrderItems!$K$2:$K$6683)</f>
        <v>1253.16</v>
      </c>
      <c r="M858" s="16" t="n">
        <f aca="false">K858-L858</f>
        <v>624.84</v>
      </c>
      <c r="N858" s="12" t="n">
        <f aca="false">COUNTIF(OrderItems!$B$2:$B$6683,A858)</f>
        <v>2</v>
      </c>
    </row>
    <row r="859" customFormat="false" ht="15" hidden="false" customHeight="false" outlineLevel="0" collapsed="false">
      <c r="A859" s="12" t="n">
        <v>858</v>
      </c>
      <c r="B859" s="12" t="n">
        <v>228</v>
      </c>
      <c r="C859" s="12" t="n">
        <v>16</v>
      </c>
      <c r="D859" s="18" t="n">
        <v>45851</v>
      </c>
      <c r="E859" s="12" t="s">
        <v>49</v>
      </c>
      <c r="F859" s="12" t="s">
        <v>2295</v>
      </c>
      <c r="G859" s="12" t="s">
        <v>55</v>
      </c>
      <c r="H859" s="12" t="str">
        <f aca="false">INDEX(Customers!$I$2:$I$901,MATCH(B859,Customers!$A$2:$A$901,0))</f>
        <v>Premium</v>
      </c>
      <c r="I859" s="12" t="str">
        <f aca="false">INDEX(Customers!$G$2:$G$901,MATCH(B859,Customers!$A$2:$A$901,0))</f>
        <v>West</v>
      </c>
      <c r="J859" s="12" t="str">
        <f aca="false">INDEX(Stores!$D$2:$D$18,MATCH(C859,Stores!$A$2:$A$18,0))</f>
        <v>East</v>
      </c>
      <c r="K859" s="16" t="n">
        <f aca="false">SUMIF(OrderItems!$B$2:$B$6683,A859,OrderItems!$J$2:$J$6683)</f>
        <v>6856.55</v>
      </c>
      <c r="L859" s="16" t="n">
        <f aca="false">SUMIF(OrderItems!$B$2:$B$6683,A859,OrderItems!$K$2:$K$6683)</f>
        <v>4673.5</v>
      </c>
      <c r="M859" s="16" t="n">
        <f aca="false">K859-L859</f>
        <v>2183.05</v>
      </c>
      <c r="N859" s="12" t="n">
        <f aca="false">COUNTIF(OrderItems!$B$2:$B$6683,A859)</f>
        <v>4</v>
      </c>
    </row>
    <row r="860" customFormat="false" ht="15" hidden="false" customHeight="false" outlineLevel="0" collapsed="false">
      <c r="A860" s="12" t="n">
        <v>859</v>
      </c>
      <c r="B860" s="12" t="n">
        <v>229</v>
      </c>
      <c r="C860" s="12" t="n">
        <v>17</v>
      </c>
      <c r="D860" s="18" t="n">
        <v>45318</v>
      </c>
      <c r="E860" s="12" t="s">
        <v>44</v>
      </c>
      <c r="F860" s="12" t="s">
        <v>2292</v>
      </c>
      <c r="G860" s="12" t="s">
        <v>55</v>
      </c>
      <c r="H860" s="12" t="str">
        <f aca="false">INDEX(Customers!$I$2:$I$901,MATCH(B860,Customers!$A$2:$A$901,0))</f>
        <v>New</v>
      </c>
      <c r="I860" s="12" t="str">
        <f aca="false">INDEX(Customers!$G$2:$G$901,MATCH(B860,Customers!$A$2:$A$901,0))</f>
        <v>North</v>
      </c>
      <c r="J860" s="12" t="str">
        <f aca="false">INDEX(Stores!$D$2:$D$18,MATCH(C860,Stores!$A$2:$A$18,0))</f>
        <v>Online</v>
      </c>
      <c r="K860" s="16" t="n">
        <f aca="false">SUMIF(OrderItems!$B$2:$B$6683,A860,OrderItems!$J$2:$J$6683)</f>
        <v>3854.1</v>
      </c>
      <c r="L860" s="16" t="n">
        <f aca="false">SUMIF(OrderItems!$B$2:$B$6683,A860,OrderItems!$K$2:$K$6683)</f>
        <v>2949.67</v>
      </c>
      <c r="M860" s="16" t="n">
        <f aca="false">K860-L860</f>
        <v>904.43</v>
      </c>
      <c r="N860" s="12" t="n">
        <f aca="false">COUNTIF(OrderItems!$B$2:$B$6683,A860)</f>
        <v>2</v>
      </c>
    </row>
    <row r="861" customFormat="false" ht="15" hidden="false" customHeight="false" outlineLevel="0" collapsed="false">
      <c r="A861" s="12" t="n">
        <v>860</v>
      </c>
      <c r="B861" s="12" t="n">
        <v>229</v>
      </c>
      <c r="C861" s="12" t="n">
        <v>17</v>
      </c>
      <c r="D861" s="18" t="n">
        <v>45524</v>
      </c>
      <c r="E861" s="12" t="s">
        <v>44</v>
      </c>
      <c r="F861" s="12" t="s">
        <v>2295</v>
      </c>
      <c r="G861" s="12" t="s">
        <v>55</v>
      </c>
      <c r="H861" s="12" t="str">
        <f aca="false">INDEX(Customers!$I$2:$I$901,MATCH(B861,Customers!$A$2:$A$901,0))</f>
        <v>New</v>
      </c>
      <c r="I861" s="12" t="str">
        <f aca="false">INDEX(Customers!$G$2:$G$901,MATCH(B861,Customers!$A$2:$A$901,0))</f>
        <v>North</v>
      </c>
      <c r="J861" s="12" t="str">
        <f aca="false">INDEX(Stores!$D$2:$D$18,MATCH(C861,Stores!$A$2:$A$18,0))</f>
        <v>Online</v>
      </c>
      <c r="K861" s="16" t="n">
        <f aca="false">SUMIF(OrderItems!$B$2:$B$6683,A861,OrderItems!$J$2:$J$6683)</f>
        <v>1716.15</v>
      </c>
      <c r="L861" s="16" t="n">
        <f aca="false">SUMIF(OrderItems!$B$2:$B$6683,A861,OrderItems!$K$2:$K$6683)</f>
        <v>1326.8</v>
      </c>
      <c r="M861" s="16" t="n">
        <f aca="false">K861-L861</f>
        <v>389.35</v>
      </c>
      <c r="N861" s="12" t="n">
        <f aca="false">COUNTIF(OrderItems!$B$2:$B$6683,A861)</f>
        <v>1</v>
      </c>
    </row>
    <row r="862" customFormat="false" ht="15" hidden="false" customHeight="false" outlineLevel="0" collapsed="false">
      <c r="A862" s="12" t="n">
        <v>861</v>
      </c>
      <c r="B862" s="12" t="n">
        <v>229</v>
      </c>
      <c r="C862" s="12" t="n">
        <v>2</v>
      </c>
      <c r="D862" s="18" t="n">
        <v>45646</v>
      </c>
      <c r="E862" s="12" t="s">
        <v>49</v>
      </c>
      <c r="F862" s="12" t="s">
        <v>2294</v>
      </c>
      <c r="G862" s="12" t="s">
        <v>55</v>
      </c>
      <c r="H862" s="12" t="str">
        <f aca="false">INDEX(Customers!$I$2:$I$901,MATCH(B862,Customers!$A$2:$A$901,0))</f>
        <v>New</v>
      </c>
      <c r="I862" s="12" t="str">
        <f aca="false">INDEX(Customers!$G$2:$G$901,MATCH(B862,Customers!$A$2:$A$901,0))</f>
        <v>North</v>
      </c>
      <c r="J862" s="12" t="str">
        <f aca="false">INDEX(Stores!$D$2:$D$18,MATCH(C862,Stores!$A$2:$A$18,0))</f>
        <v>North</v>
      </c>
      <c r="K862" s="16" t="n">
        <f aca="false">SUMIF(OrderItems!$B$2:$B$6683,A862,OrderItems!$J$2:$J$6683)</f>
        <v>1278</v>
      </c>
      <c r="L862" s="16" t="n">
        <f aca="false">SUMIF(OrderItems!$B$2:$B$6683,A862,OrderItems!$K$2:$K$6683)</f>
        <v>774.46</v>
      </c>
      <c r="M862" s="16" t="n">
        <f aca="false">K862-L862</f>
        <v>503.54</v>
      </c>
      <c r="N862" s="12" t="n">
        <f aca="false">COUNTIF(OrderItems!$B$2:$B$6683,A862)</f>
        <v>1</v>
      </c>
    </row>
    <row r="863" customFormat="false" ht="15" hidden="false" customHeight="false" outlineLevel="0" collapsed="false">
      <c r="A863" s="12" t="n">
        <v>862</v>
      </c>
      <c r="B863" s="12" t="n">
        <v>229</v>
      </c>
      <c r="C863" s="12" t="n">
        <v>17</v>
      </c>
      <c r="D863" s="18" t="n">
        <v>45872</v>
      </c>
      <c r="E863" s="12" t="s">
        <v>44</v>
      </c>
      <c r="F863" s="12" t="s">
        <v>2296</v>
      </c>
      <c r="G863" s="12" t="s">
        <v>57</v>
      </c>
      <c r="H863" s="12" t="str">
        <f aca="false">INDEX(Customers!$I$2:$I$901,MATCH(B863,Customers!$A$2:$A$901,0))</f>
        <v>New</v>
      </c>
      <c r="I863" s="12" t="str">
        <f aca="false">INDEX(Customers!$G$2:$G$901,MATCH(B863,Customers!$A$2:$A$901,0))</f>
        <v>North</v>
      </c>
      <c r="J863" s="12" t="str">
        <f aca="false">INDEX(Stores!$D$2:$D$18,MATCH(C863,Stores!$A$2:$A$18,0))</f>
        <v>Online</v>
      </c>
      <c r="K863" s="16" t="n">
        <f aca="false">SUMIF(OrderItems!$B$2:$B$6683,A863,OrderItems!$J$2:$J$6683)</f>
        <v>6342.45</v>
      </c>
      <c r="L863" s="16" t="n">
        <f aca="false">SUMIF(OrderItems!$B$2:$B$6683,A863,OrderItems!$K$2:$K$6683)</f>
        <v>4611.46</v>
      </c>
      <c r="M863" s="16" t="n">
        <f aca="false">K863-L863</f>
        <v>1730.99</v>
      </c>
      <c r="N863" s="12" t="n">
        <f aca="false">COUNTIF(OrderItems!$B$2:$B$6683,A863)</f>
        <v>3</v>
      </c>
    </row>
    <row r="864" customFormat="false" ht="15" hidden="false" customHeight="false" outlineLevel="0" collapsed="false">
      <c r="A864" s="12" t="n">
        <v>863</v>
      </c>
      <c r="B864" s="12" t="n">
        <v>229</v>
      </c>
      <c r="C864" s="12" t="n">
        <v>17</v>
      </c>
      <c r="D864" s="18" t="n">
        <v>45919</v>
      </c>
      <c r="E864" s="12" t="s">
        <v>44</v>
      </c>
      <c r="F864" s="12" t="s">
        <v>2292</v>
      </c>
      <c r="G864" s="12" t="s">
        <v>57</v>
      </c>
      <c r="H864" s="12" t="str">
        <f aca="false">INDEX(Customers!$I$2:$I$901,MATCH(B864,Customers!$A$2:$A$901,0))</f>
        <v>New</v>
      </c>
      <c r="I864" s="12" t="str">
        <f aca="false">INDEX(Customers!$G$2:$G$901,MATCH(B864,Customers!$A$2:$A$901,0))</f>
        <v>North</v>
      </c>
      <c r="J864" s="12" t="str">
        <f aca="false">INDEX(Stores!$D$2:$D$18,MATCH(C864,Stores!$A$2:$A$18,0))</f>
        <v>Online</v>
      </c>
      <c r="K864" s="16" t="n">
        <f aca="false">SUMIF(OrderItems!$B$2:$B$6683,A864,OrderItems!$J$2:$J$6683)</f>
        <v>1078</v>
      </c>
      <c r="L864" s="16" t="n">
        <f aca="false">SUMIF(OrderItems!$B$2:$B$6683,A864,OrderItems!$K$2:$K$6683)</f>
        <v>730.32</v>
      </c>
      <c r="M864" s="16" t="n">
        <f aca="false">K864-L864</f>
        <v>347.68</v>
      </c>
      <c r="N864" s="12" t="n">
        <f aca="false">COUNTIF(OrderItems!$B$2:$B$6683,A864)</f>
        <v>1</v>
      </c>
    </row>
    <row r="865" customFormat="false" ht="15" hidden="false" customHeight="false" outlineLevel="0" collapsed="false">
      <c r="A865" s="12" t="n">
        <v>864</v>
      </c>
      <c r="B865" s="12" t="n">
        <v>230</v>
      </c>
      <c r="C865" s="12" t="n">
        <v>17</v>
      </c>
      <c r="D865" s="18" t="n">
        <v>45333</v>
      </c>
      <c r="E865" s="12" t="s">
        <v>44</v>
      </c>
      <c r="F865" s="12" t="s">
        <v>2292</v>
      </c>
      <c r="G865" s="12" t="s">
        <v>55</v>
      </c>
      <c r="H865" s="12" t="str">
        <f aca="false">INDEX(Customers!$I$2:$I$901,MATCH(B865,Customers!$A$2:$A$901,0))</f>
        <v>Premium</v>
      </c>
      <c r="I865" s="12" t="str">
        <f aca="false">INDEX(Customers!$G$2:$G$901,MATCH(B865,Customers!$A$2:$A$901,0))</f>
        <v>East</v>
      </c>
      <c r="J865" s="12" t="str">
        <f aca="false">INDEX(Stores!$D$2:$D$18,MATCH(C865,Stores!$A$2:$A$18,0))</f>
        <v>Online</v>
      </c>
      <c r="K865" s="16" t="n">
        <f aca="false">SUMIF(OrderItems!$B$2:$B$6683,A865,OrderItems!$J$2:$J$6683)</f>
        <v>549</v>
      </c>
      <c r="L865" s="16" t="n">
        <f aca="false">SUMIF(OrderItems!$B$2:$B$6683,A865,OrderItems!$K$2:$K$6683)</f>
        <v>380.41</v>
      </c>
      <c r="M865" s="16" t="n">
        <f aca="false">K865-L865</f>
        <v>168.59</v>
      </c>
      <c r="N865" s="12" t="n">
        <f aca="false">COUNTIF(OrderItems!$B$2:$B$6683,A865)</f>
        <v>1</v>
      </c>
    </row>
    <row r="866" customFormat="false" ht="15" hidden="false" customHeight="false" outlineLevel="0" collapsed="false">
      <c r="A866" s="12" t="n">
        <v>865</v>
      </c>
      <c r="B866" s="12" t="n">
        <v>230</v>
      </c>
      <c r="C866" s="12" t="n">
        <v>5</v>
      </c>
      <c r="D866" s="18" t="n">
        <v>45486</v>
      </c>
      <c r="E866" s="12" t="s">
        <v>49</v>
      </c>
      <c r="F866" s="12" t="s">
        <v>2295</v>
      </c>
      <c r="G866" s="12" t="s">
        <v>56</v>
      </c>
      <c r="H866" s="12" t="str">
        <f aca="false">INDEX(Customers!$I$2:$I$901,MATCH(B866,Customers!$A$2:$A$901,0))</f>
        <v>Premium</v>
      </c>
      <c r="I866" s="12" t="str">
        <f aca="false">INDEX(Customers!$G$2:$G$901,MATCH(B866,Customers!$A$2:$A$901,0))</f>
        <v>East</v>
      </c>
      <c r="J866" s="12" t="str">
        <f aca="false">INDEX(Stores!$D$2:$D$18,MATCH(C866,Stores!$A$2:$A$18,0))</f>
        <v>South</v>
      </c>
      <c r="K866" s="16" t="n">
        <f aca="false">SUMIF(OrderItems!$B$2:$B$6683,A866,OrderItems!$J$2:$J$6683)</f>
        <v>6638</v>
      </c>
      <c r="L866" s="16" t="n">
        <f aca="false">SUMIF(OrderItems!$B$2:$B$6683,A866,OrderItems!$K$2:$K$6683)</f>
        <v>4807.86</v>
      </c>
      <c r="M866" s="16" t="n">
        <f aca="false">K866-L866</f>
        <v>1830.14</v>
      </c>
      <c r="N866" s="12" t="n">
        <f aca="false">COUNTIF(OrderItems!$B$2:$B$6683,A866)</f>
        <v>1</v>
      </c>
    </row>
    <row r="867" customFormat="false" ht="15" hidden="false" customHeight="false" outlineLevel="0" collapsed="false">
      <c r="A867" s="12" t="n">
        <v>866</v>
      </c>
      <c r="B867" s="12" t="n">
        <v>230</v>
      </c>
      <c r="C867" s="12" t="n">
        <v>17</v>
      </c>
      <c r="D867" s="18" t="n">
        <v>45731</v>
      </c>
      <c r="E867" s="12" t="s">
        <v>44</v>
      </c>
      <c r="F867" s="12" t="s">
        <v>2294</v>
      </c>
      <c r="G867" s="12" t="s">
        <v>55</v>
      </c>
      <c r="H867" s="12" t="str">
        <f aca="false">INDEX(Customers!$I$2:$I$901,MATCH(B867,Customers!$A$2:$A$901,0))</f>
        <v>Premium</v>
      </c>
      <c r="I867" s="12" t="str">
        <f aca="false">INDEX(Customers!$G$2:$G$901,MATCH(B867,Customers!$A$2:$A$901,0))</f>
        <v>East</v>
      </c>
      <c r="J867" s="12" t="str">
        <f aca="false">INDEX(Stores!$D$2:$D$18,MATCH(C867,Stores!$A$2:$A$18,0))</f>
        <v>Online</v>
      </c>
      <c r="K867" s="16" t="n">
        <f aca="false">SUMIF(OrderItems!$B$2:$B$6683,A867,OrderItems!$J$2:$J$6683)</f>
        <v>6777.8</v>
      </c>
      <c r="L867" s="16" t="n">
        <f aca="false">SUMIF(OrderItems!$B$2:$B$6683,A867,OrderItems!$K$2:$K$6683)</f>
        <v>4088.51</v>
      </c>
      <c r="M867" s="16" t="n">
        <f aca="false">K867-L867</f>
        <v>2689.29</v>
      </c>
      <c r="N867" s="12" t="n">
        <f aca="false">COUNTIF(OrderItems!$B$2:$B$6683,A867)</f>
        <v>4</v>
      </c>
    </row>
    <row r="868" customFormat="false" ht="15" hidden="false" customHeight="false" outlineLevel="0" collapsed="false">
      <c r="A868" s="12" t="n">
        <v>867</v>
      </c>
      <c r="B868" s="12" t="n">
        <v>230</v>
      </c>
      <c r="C868" s="12" t="n">
        <v>17</v>
      </c>
      <c r="D868" s="18" t="n">
        <v>45903</v>
      </c>
      <c r="E868" s="12" t="s">
        <v>44</v>
      </c>
      <c r="F868" s="12" t="s">
        <v>2294</v>
      </c>
      <c r="G868" s="12" t="s">
        <v>55</v>
      </c>
      <c r="H868" s="12" t="str">
        <f aca="false">INDEX(Customers!$I$2:$I$901,MATCH(B868,Customers!$A$2:$A$901,0))</f>
        <v>Premium</v>
      </c>
      <c r="I868" s="12" t="str">
        <f aca="false">INDEX(Customers!$G$2:$G$901,MATCH(B868,Customers!$A$2:$A$901,0))</f>
        <v>East</v>
      </c>
      <c r="J868" s="12" t="str">
        <f aca="false">INDEX(Stores!$D$2:$D$18,MATCH(C868,Stores!$A$2:$A$18,0))</f>
        <v>Online</v>
      </c>
      <c r="K868" s="16" t="n">
        <f aca="false">SUMIF(OrderItems!$B$2:$B$6683,A868,OrderItems!$J$2:$J$6683)</f>
        <v>1979.1</v>
      </c>
      <c r="L868" s="16" t="n">
        <f aca="false">SUMIF(OrderItems!$B$2:$B$6683,A868,OrderItems!$K$2:$K$6683)</f>
        <v>1328.79</v>
      </c>
      <c r="M868" s="16" t="n">
        <f aca="false">K868-L868</f>
        <v>650.31</v>
      </c>
      <c r="N868" s="12" t="n">
        <f aca="false">COUNTIF(OrderItems!$B$2:$B$6683,A868)</f>
        <v>1</v>
      </c>
    </row>
    <row r="869" customFormat="false" ht="15" hidden="false" customHeight="false" outlineLevel="0" collapsed="false">
      <c r="A869" s="12" t="n">
        <v>868</v>
      </c>
      <c r="B869" s="12" t="n">
        <v>230</v>
      </c>
      <c r="C869" s="12" t="n">
        <v>17</v>
      </c>
      <c r="D869" s="18" t="n">
        <v>45985</v>
      </c>
      <c r="E869" s="12" t="s">
        <v>44</v>
      </c>
      <c r="F869" s="12" t="s">
        <v>2292</v>
      </c>
      <c r="G869" s="12" t="s">
        <v>56</v>
      </c>
      <c r="H869" s="12" t="str">
        <f aca="false">INDEX(Customers!$I$2:$I$901,MATCH(B869,Customers!$A$2:$A$901,0))</f>
        <v>Premium</v>
      </c>
      <c r="I869" s="12" t="str">
        <f aca="false">INDEX(Customers!$G$2:$G$901,MATCH(B869,Customers!$A$2:$A$901,0))</f>
        <v>East</v>
      </c>
      <c r="J869" s="12" t="str">
        <f aca="false">INDEX(Stores!$D$2:$D$18,MATCH(C869,Stores!$A$2:$A$18,0))</f>
        <v>Online</v>
      </c>
      <c r="K869" s="16" t="n">
        <f aca="false">SUMIF(OrderItems!$B$2:$B$6683,A869,OrderItems!$J$2:$J$6683)</f>
        <v>309</v>
      </c>
      <c r="L869" s="16" t="n">
        <f aca="false">SUMIF(OrderItems!$B$2:$B$6683,A869,OrderItems!$K$2:$K$6683)</f>
        <v>192.67</v>
      </c>
      <c r="M869" s="16" t="n">
        <f aca="false">K869-L869</f>
        <v>116.33</v>
      </c>
      <c r="N869" s="12" t="n">
        <f aca="false">COUNTIF(OrderItems!$B$2:$B$6683,A869)</f>
        <v>1</v>
      </c>
    </row>
    <row r="870" customFormat="false" ht="15" hidden="false" customHeight="false" outlineLevel="0" collapsed="false">
      <c r="A870" s="12" t="n">
        <v>869</v>
      </c>
      <c r="B870" s="12" t="n">
        <v>230</v>
      </c>
      <c r="C870" s="12" t="n">
        <v>17</v>
      </c>
      <c r="D870" s="18" t="n">
        <v>46004</v>
      </c>
      <c r="E870" s="12" t="s">
        <v>44</v>
      </c>
      <c r="F870" s="12" t="s">
        <v>2295</v>
      </c>
      <c r="G870" s="12" t="s">
        <v>56</v>
      </c>
      <c r="H870" s="12" t="str">
        <f aca="false">INDEX(Customers!$I$2:$I$901,MATCH(B870,Customers!$A$2:$A$901,0))</f>
        <v>Premium</v>
      </c>
      <c r="I870" s="12" t="str">
        <f aca="false">INDEX(Customers!$G$2:$G$901,MATCH(B870,Customers!$A$2:$A$901,0))</f>
        <v>East</v>
      </c>
      <c r="J870" s="12" t="str">
        <f aca="false">INDEX(Stores!$D$2:$D$18,MATCH(C870,Stores!$A$2:$A$18,0))</f>
        <v>Online</v>
      </c>
      <c r="K870" s="16" t="n">
        <f aca="false">SUMIF(OrderItems!$B$2:$B$6683,A870,OrderItems!$J$2:$J$6683)</f>
        <v>549</v>
      </c>
      <c r="L870" s="16" t="n">
        <f aca="false">SUMIF(OrderItems!$B$2:$B$6683,A870,OrderItems!$K$2:$K$6683)</f>
        <v>371.83</v>
      </c>
      <c r="M870" s="16" t="n">
        <f aca="false">K870-L870</f>
        <v>177.17</v>
      </c>
      <c r="N870" s="12" t="n">
        <f aca="false">COUNTIF(OrderItems!$B$2:$B$6683,A870)</f>
        <v>1</v>
      </c>
    </row>
    <row r="871" customFormat="false" ht="15" hidden="false" customHeight="false" outlineLevel="0" collapsed="false">
      <c r="A871" s="12" t="n">
        <v>870</v>
      </c>
      <c r="B871" s="12" t="n">
        <v>231</v>
      </c>
      <c r="C871" s="12" t="n">
        <v>17</v>
      </c>
      <c r="D871" s="18" t="n">
        <v>45839</v>
      </c>
      <c r="E871" s="12" t="s">
        <v>44</v>
      </c>
      <c r="F871" s="12" t="s">
        <v>2296</v>
      </c>
      <c r="G871" s="12" t="s">
        <v>55</v>
      </c>
      <c r="H871" s="12" t="str">
        <f aca="false">INDEX(Customers!$I$2:$I$901,MATCH(B871,Customers!$A$2:$A$901,0))</f>
        <v>Regular</v>
      </c>
      <c r="I871" s="12" t="str">
        <f aca="false">INDEX(Customers!$G$2:$G$901,MATCH(B871,Customers!$A$2:$A$901,0))</f>
        <v>East</v>
      </c>
      <c r="J871" s="12" t="str">
        <f aca="false">INDEX(Stores!$D$2:$D$18,MATCH(C871,Stores!$A$2:$A$18,0))</f>
        <v>Online</v>
      </c>
      <c r="K871" s="16" t="n">
        <f aca="false">SUMIF(OrderItems!$B$2:$B$6683,A871,OrderItems!$J$2:$J$6683)</f>
        <v>149</v>
      </c>
      <c r="L871" s="16" t="n">
        <f aca="false">SUMIF(OrderItems!$B$2:$B$6683,A871,OrderItems!$K$2:$K$6683)</f>
        <v>97.78</v>
      </c>
      <c r="M871" s="16" t="n">
        <f aca="false">K871-L871</f>
        <v>51.22</v>
      </c>
      <c r="N871" s="12" t="n">
        <f aca="false">COUNTIF(OrderItems!$B$2:$B$6683,A871)</f>
        <v>1</v>
      </c>
    </row>
    <row r="872" customFormat="false" ht="15" hidden="false" customHeight="false" outlineLevel="0" collapsed="false">
      <c r="A872" s="12" t="n">
        <v>871</v>
      </c>
      <c r="B872" s="12" t="n">
        <v>231</v>
      </c>
      <c r="C872" s="12" t="n">
        <v>17</v>
      </c>
      <c r="D872" s="18" t="n">
        <v>45844</v>
      </c>
      <c r="E872" s="12" t="s">
        <v>44</v>
      </c>
      <c r="F872" s="12" t="s">
        <v>2294</v>
      </c>
      <c r="G872" s="12" t="s">
        <v>56</v>
      </c>
      <c r="H872" s="12" t="str">
        <f aca="false">INDEX(Customers!$I$2:$I$901,MATCH(B872,Customers!$A$2:$A$901,0))</f>
        <v>Regular</v>
      </c>
      <c r="I872" s="12" t="str">
        <f aca="false">INDEX(Customers!$G$2:$G$901,MATCH(B872,Customers!$A$2:$A$901,0))</f>
        <v>East</v>
      </c>
      <c r="J872" s="12" t="str">
        <f aca="false">INDEX(Stores!$D$2:$D$18,MATCH(C872,Stores!$A$2:$A$18,0))</f>
        <v>Online</v>
      </c>
      <c r="K872" s="16" t="n">
        <f aca="false">SUMIF(OrderItems!$B$2:$B$6683,A872,OrderItems!$J$2:$J$6683)</f>
        <v>2889</v>
      </c>
      <c r="L872" s="16" t="n">
        <f aca="false">SUMIF(OrderItems!$B$2:$B$6683,A872,OrderItems!$K$2:$K$6683)</f>
        <v>2048.76</v>
      </c>
      <c r="M872" s="16" t="n">
        <f aca="false">K872-L872</f>
        <v>840.24</v>
      </c>
      <c r="N872" s="12" t="n">
        <f aca="false">COUNTIF(OrderItems!$B$2:$B$6683,A872)</f>
        <v>1</v>
      </c>
    </row>
    <row r="873" customFormat="false" ht="15" hidden="false" customHeight="false" outlineLevel="0" collapsed="false">
      <c r="A873" s="12" t="n">
        <v>872</v>
      </c>
      <c r="B873" s="12" t="n">
        <v>231</v>
      </c>
      <c r="C873" s="12" t="n">
        <v>17</v>
      </c>
      <c r="D873" s="18" t="n">
        <v>45884</v>
      </c>
      <c r="E873" s="12" t="s">
        <v>44</v>
      </c>
      <c r="F873" s="12" t="s">
        <v>2294</v>
      </c>
      <c r="G873" s="12" t="s">
        <v>55</v>
      </c>
      <c r="H873" s="12" t="str">
        <f aca="false">INDEX(Customers!$I$2:$I$901,MATCH(B873,Customers!$A$2:$A$901,0))</f>
        <v>Regular</v>
      </c>
      <c r="I873" s="12" t="str">
        <f aca="false">INDEX(Customers!$G$2:$G$901,MATCH(B873,Customers!$A$2:$A$901,0))</f>
        <v>East</v>
      </c>
      <c r="J873" s="12" t="str">
        <f aca="false">INDEX(Stores!$D$2:$D$18,MATCH(C873,Stores!$A$2:$A$18,0))</f>
        <v>Online</v>
      </c>
      <c r="K873" s="16" t="n">
        <f aca="false">SUMIF(OrderItems!$B$2:$B$6683,A873,OrderItems!$J$2:$J$6683)</f>
        <v>12451.65</v>
      </c>
      <c r="L873" s="16" t="n">
        <f aca="false">SUMIF(OrderItems!$B$2:$B$6683,A873,OrderItems!$K$2:$K$6683)</f>
        <v>8362.68</v>
      </c>
      <c r="M873" s="16" t="n">
        <f aca="false">K873-L873</f>
        <v>4088.97</v>
      </c>
      <c r="N873" s="12" t="n">
        <f aca="false">COUNTIF(OrderItems!$B$2:$B$6683,A873)</f>
        <v>1</v>
      </c>
    </row>
    <row r="874" customFormat="false" ht="15" hidden="false" customHeight="false" outlineLevel="0" collapsed="false">
      <c r="A874" s="12" t="n">
        <v>873</v>
      </c>
      <c r="B874" s="12" t="n">
        <v>231</v>
      </c>
      <c r="C874" s="12" t="n">
        <v>17</v>
      </c>
      <c r="D874" s="18" t="n">
        <v>45961</v>
      </c>
      <c r="E874" s="12" t="s">
        <v>44</v>
      </c>
      <c r="F874" s="12" t="s">
        <v>2293</v>
      </c>
      <c r="G874" s="12" t="s">
        <v>55</v>
      </c>
      <c r="H874" s="12" t="str">
        <f aca="false">INDEX(Customers!$I$2:$I$901,MATCH(B874,Customers!$A$2:$A$901,0))</f>
        <v>Regular</v>
      </c>
      <c r="I874" s="12" t="str">
        <f aca="false">INDEX(Customers!$G$2:$G$901,MATCH(B874,Customers!$A$2:$A$901,0))</f>
        <v>East</v>
      </c>
      <c r="J874" s="12" t="str">
        <f aca="false">INDEX(Stores!$D$2:$D$18,MATCH(C874,Stores!$A$2:$A$18,0))</f>
        <v>Online</v>
      </c>
      <c r="K874" s="16" t="n">
        <f aca="false">SUMIF(OrderItems!$B$2:$B$6683,A874,OrderItems!$J$2:$J$6683)</f>
        <v>5299.1</v>
      </c>
      <c r="L874" s="16" t="n">
        <f aca="false">SUMIF(OrderItems!$B$2:$B$6683,A874,OrderItems!$K$2:$K$6683)</f>
        <v>3432.55</v>
      </c>
      <c r="M874" s="16" t="n">
        <f aca="false">K874-L874</f>
        <v>1866.55</v>
      </c>
      <c r="N874" s="12" t="n">
        <f aca="false">COUNTIF(OrderItems!$B$2:$B$6683,A874)</f>
        <v>2</v>
      </c>
    </row>
    <row r="875" customFormat="false" ht="15" hidden="false" customHeight="false" outlineLevel="0" collapsed="false">
      <c r="A875" s="12" t="n">
        <v>874</v>
      </c>
      <c r="B875" s="12" t="n">
        <v>231</v>
      </c>
      <c r="C875" s="12" t="n">
        <v>17</v>
      </c>
      <c r="D875" s="18" t="n">
        <v>45967</v>
      </c>
      <c r="E875" s="12" t="s">
        <v>44</v>
      </c>
      <c r="F875" s="12" t="s">
        <v>2294</v>
      </c>
      <c r="G875" s="12" t="s">
        <v>55</v>
      </c>
      <c r="H875" s="12" t="str">
        <f aca="false">INDEX(Customers!$I$2:$I$901,MATCH(B875,Customers!$A$2:$A$901,0))</f>
        <v>Regular</v>
      </c>
      <c r="I875" s="12" t="str">
        <f aca="false">INDEX(Customers!$G$2:$G$901,MATCH(B875,Customers!$A$2:$A$901,0))</f>
        <v>East</v>
      </c>
      <c r="J875" s="12" t="str">
        <f aca="false">INDEX(Stores!$D$2:$D$18,MATCH(C875,Stores!$A$2:$A$18,0))</f>
        <v>Online</v>
      </c>
      <c r="K875" s="16" t="n">
        <f aca="false">SUMIF(OrderItems!$B$2:$B$6683,A875,OrderItems!$J$2:$J$6683)</f>
        <v>7657</v>
      </c>
      <c r="L875" s="16" t="n">
        <f aca="false">SUMIF(OrderItems!$B$2:$B$6683,A875,OrderItems!$K$2:$K$6683)</f>
        <v>5175.29</v>
      </c>
      <c r="M875" s="16" t="n">
        <f aca="false">K875-L875</f>
        <v>2481.71</v>
      </c>
      <c r="N875" s="12" t="n">
        <f aca="false">COUNTIF(OrderItems!$B$2:$B$6683,A875)</f>
        <v>2</v>
      </c>
    </row>
    <row r="876" customFormat="false" ht="15" hidden="false" customHeight="false" outlineLevel="0" collapsed="false">
      <c r="A876" s="12" t="n">
        <v>875</v>
      </c>
      <c r="B876" s="12" t="n">
        <v>231</v>
      </c>
      <c r="C876" s="12" t="n">
        <v>17</v>
      </c>
      <c r="D876" s="18" t="n">
        <v>45973</v>
      </c>
      <c r="E876" s="12" t="s">
        <v>44</v>
      </c>
      <c r="F876" s="12" t="s">
        <v>2294</v>
      </c>
      <c r="G876" s="12" t="s">
        <v>57</v>
      </c>
      <c r="H876" s="12" t="str">
        <f aca="false">INDEX(Customers!$I$2:$I$901,MATCH(B876,Customers!$A$2:$A$901,0))</f>
        <v>Regular</v>
      </c>
      <c r="I876" s="12" t="str">
        <f aca="false">INDEX(Customers!$G$2:$G$901,MATCH(B876,Customers!$A$2:$A$901,0))</f>
        <v>East</v>
      </c>
      <c r="J876" s="12" t="str">
        <f aca="false">INDEX(Stores!$D$2:$D$18,MATCH(C876,Stores!$A$2:$A$18,0))</f>
        <v>Online</v>
      </c>
      <c r="K876" s="16" t="n">
        <f aca="false">SUMIF(OrderItems!$B$2:$B$6683,A876,OrderItems!$J$2:$J$6683)</f>
        <v>7408</v>
      </c>
      <c r="L876" s="16" t="n">
        <f aca="false">SUMIF(OrderItems!$B$2:$B$6683,A876,OrderItems!$K$2:$K$6683)</f>
        <v>4684</v>
      </c>
      <c r="M876" s="16" t="n">
        <f aca="false">K876-L876</f>
        <v>2724</v>
      </c>
      <c r="N876" s="12" t="n">
        <f aca="false">COUNTIF(OrderItems!$B$2:$B$6683,A876)</f>
        <v>2</v>
      </c>
    </row>
    <row r="877" customFormat="false" ht="15" hidden="false" customHeight="false" outlineLevel="0" collapsed="false">
      <c r="A877" s="12" t="n">
        <v>876</v>
      </c>
      <c r="B877" s="12" t="n">
        <v>231</v>
      </c>
      <c r="C877" s="12" t="n">
        <v>14</v>
      </c>
      <c r="D877" s="18" t="n">
        <v>45979</v>
      </c>
      <c r="E877" s="12" t="s">
        <v>49</v>
      </c>
      <c r="F877" s="12" t="s">
        <v>2292</v>
      </c>
      <c r="G877" s="12" t="s">
        <v>56</v>
      </c>
      <c r="H877" s="12" t="str">
        <f aca="false">INDEX(Customers!$I$2:$I$901,MATCH(B877,Customers!$A$2:$A$901,0))</f>
        <v>Regular</v>
      </c>
      <c r="I877" s="12" t="str">
        <f aca="false">INDEX(Customers!$G$2:$G$901,MATCH(B877,Customers!$A$2:$A$901,0))</f>
        <v>East</v>
      </c>
      <c r="J877" s="12" t="str">
        <f aca="false">INDEX(Stores!$D$2:$D$18,MATCH(C877,Stores!$A$2:$A$18,0))</f>
        <v>East</v>
      </c>
      <c r="K877" s="16" t="n">
        <f aca="false">SUMIF(OrderItems!$B$2:$B$6683,A877,OrderItems!$J$2:$J$6683)</f>
        <v>1764.55</v>
      </c>
      <c r="L877" s="16" t="n">
        <f aca="false">SUMIF(OrderItems!$B$2:$B$6683,A877,OrderItems!$K$2:$K$6683)</f>
        <v>1161.33</v>
      </c>
      <c r="M877" s="16" t="n">
        <f aca="false">K877-L877</f>
        <v>603.22</v>
      </c>
      <c r="N877" s="12" t="n">
        <f aca="false">COUNTIF(OrderItems!$B$2:$B$6683,A877)</f>
        <v>2</v>
      </c>
    </row>
    <row r="878" customFormat="false" ht="15" hidden="false" customHeight="false" outlineLevel="0" collapsed="false">
      <c r="A878" s="12" t="n">
        <v>877</v>
      </c>
      <c r="B878" s="12" t="n">
        <v>231</v>
      </c>
      <c r="C878" s="12" t="n">
        <v>17</v>
      </c>
      <c r="D878" s="18" t="n">
        <v>46012</v>
      </c>
      <c r="E878" s="12" t="s">
        <v>44</v>
      </c>
      <c r="F878" s="12" t="s">
        <v>2296</v>
      </c>
      <c r="G878" s="12" t="s">
        <v>55</v>
      </c>
      <c r="H878" s="12" t="str">
        <f aca="false">INDEX(Customers!$I$2:$I$901,MATCH(B878,Customers!$A$2:$A$901,0))</f>
        <v>Regular</v>
      </c>
      <c r="I878" s="12" t="str">
        <f aca="false">INDEX(Customers!$G$2:$G$901,MATCH(B878,Customers!$A$2:$A$901,0))</f>
        <v>East</v>
      </c>
      <c r="J878" s="12" t="str">
        <f aca="false">INDEX(Stores!$D$2:$D$18,MATCH(C878,Stores!$A$2:$A$18,0))</f>
        <v>Online</v>
      </c>
      <c r="K878" s="16" t="n">
        <f aca="false">SUMIF(OrderItems!$B$2:$B$6683,A878,OrderItems!$J$2:$J$6683)</f>
        <v>2009</v>
      </c>
      <c r="L878" s="16" t="n">
        <f aca="false">SUMIF(OrderItems!$B$2:$B$6683,A878,OrderItems!$K$2:$K$6683)</f>
        <v>1322.98</v>
      </c>
      <c r="M878" s="16" t="n">
        <f aca="false">K878-L878</f>
        <v>686.02</v>
      </c>
      <c r="N878" s="12" t="n">
        <f aca="false">COUNTIF(OrderItems!$B$2:$B$6683,A878)</f>
        <v>1</v>
      </c>
    </row>
    <row r="879" customFormat="false" ht="15" hidden="false" customHeight="false" outlineLevel="0" collapsed="false">
      <c r="A879" s="12" t="n">
        <v>878</v>
      </c>
      <c r="B879" s="12" t="n">
        <v>235</v>
      </c>
      <c r="C879" s="12" t="n">
        <v>17</v>
      </c>
      <c r="D879" s="18" t="n">
        <v>45796</v>
      </c>
      <c r="E879" s="12" t="s">
        <v>44</v>
      </c>
      <c r="F879" s="12" t="s">
        <v>2292</v>
      </c>
      <c r="G879" s="12" t="s">
        <v>55</v>
      </c>
      <c r="H879" s="12" t="str">
        <f aca="false">INDEX(Customers!$I$2:$I$901,MATCH(B879,Customers!$A$2:$A$901,0))</f>
        <v>Regular</v>
      </c>
      <c r="I879" s="12" t="str">
        <f aca="false">INDEX(Customers!$G$2:$G$901,MATCH(B879,Customers!$A$2:$A$901,0))</f>
        <v>North</v>
      </c>
      <c r="J879" s="12" t="str">
        <f aca="false">INDEX(Stores!$D$2:$D$18,MATCH(C879,Stores!$A$2:$A$18,0))</f>
        <v>Online</v>
      </c>
      <c r="K879" s="16" t="n">
        <f aca="false">SUMIF(OrderItems!$B$2:$B$6683,A879,OrderItems!$J$2:$J$6683)</f>
        <v>1269</v>
      </c>
      <c r="L879" s="16" t="n">
        <f aca="false">SUMIF(OrderItems!$B$2:$B$6683,A879,OrderItems!$K$2:$K$6683)</f>
        <v>747.69</v>
      </c>
      <c r="M879" s="16" t="n">
        <f aca="false">K879-L879</f>
        <v>521.31</v>
      </c>
      <c r="N879" s="12" t="n">
        <f aca="false">COUNTIF(OrderItems!$B$2:$B$6683,A879)</f>
        <v>1</v>
      </c>
    </row>
    <row r="880" customFormat="false" ht="15" hidden="false" customHeight="false" outlineLevel="0" collapsed="false">
      <c r="A880" s="12" t="n">
        <v>879</v>
      </c>
      <c r="B880" s="12" t="n">
        <v>235</v>
      </c>
      <c r="C880" s="12" t="n">
        <v>17</v>
      </c>
      <c r="D880" s="18" t="n">
        <v>45799</v>
      </c>
      <c r="E880" s="12" t="s">
        <v>44</v>
      </c>
      <c r="F880" s="12" t="s">
        <v>2292</v>
      </c>
      <c r="G880" s="12" t="s">
        <v>57</v>
      </c>
      <c r="H880" s="12" t="str">
        <f aca="false">INDEX(Customers!$I$2:$I$901,MATCH(B880,Customers!$A$2:$A$901,0))</f>
        <v>Regular</v>
      </c>
      <c r="I880" s="12" t="str">
        <f aca="false">INDEX(Customers!$G$2:$G$901,MATCH(B880,Customers!$A$2:$A$901,0))</f>
        <v>North</v>
      </c>
      <c r="J880" s="12" t="str">
        <f aca="false">INDEX(Stores!$D$2:$D$18,MATCH(C880,Stores!$A$2:$A$18,0))</f>
        <v>Online</v>
      </c>
      <c r="K880" s="16" t="n">
        <f aca="false">SUMIF(OrderItems!$B$2:$B$6683,A880,OrderItems!$J$2:$J$6683)</f>
        <v>2658</v>
      </c>
      <c r="L880" s="16" t="n">
        <f aca="false">SUMIF(OrderItems!$B$2:$B$6683,A880,OrderItems!$K$2:$K$6683)</f>
        <v>1775.98</v>
      </c>
      <c r="M880" s="16" t="n">
        <f aca="false">K880-L880</f>
        <v>882.02</v>
      </c>
      <c r="N880" s="12" t="n">
        <f aca="false">COUNTIF(OrderItems!$B$2:$B$6683,A880)</f>
        <v>1</v>
      </c>
    </row>
    <row r="881" customFormat="false" ht="15" hidden="false" customHeight="false" outlineLevel="0" collapsed="false">
      <c r="A881" s="12" t="n">
        <v>880</v>
      </c>
      <c r="B881" s="12" t="n">
        <v>236</v>
      </c>
      <c r="C881" s="12" t="n">
        <v>5</v>
      </c>
      <c r="D881" s="18" t="n">
        <v>45342</v>
      </c>
      <c r="E881" s="12" t="s">
        <v>49</v>
      </c>
      <c r="F881" s="12" t="s">
        <v>2294</v>
      </c>
      <c r="G881" s="12" t="s">
        <v>55</v>
      </c>
      <c r="H881" s="12" t="str">
        <f aca="false">INDEX(Customers!$I$2:$I$901,MATCH(B881,Customers!$A$2:$A$901,0))</f>
        <v>Regular</v>
      </c>
      <c r="I881" s="12" t="str">
        <f aca="false">INDEX(Customers!$G$2:$G$901,MATCH(B881,Customers!$A$2:$A$901,0))</f>
        <v>South</v>
      </c>
      <c r="J881" s="12" t="str">
        <f aca="false">INDEX(Stores!$D$2:$D$18,MATCH(C881,Stores!$A$2:$A$18,0))</f>
        <v>South</v>
      </c>
      <c r="K881" s="16" t="n">
        <f aca="false">SUMIF(OrderItems!$B$2:$B$6683,A881,OrderItems!$J$2:$J$6683)</f>
        <v>3319</v>
      </c>
      <c r="L881" s="16" t="n">
        <f aca="false">SUMIF(OrderItems!$B$2:$B$6683,A881,OrderItems!$K$2:$K$6683)</f>
        <v>2403.93</v>
      </c>
      <c r="M881" s="16" t="n">
        <f aca="false">K881-L881</f>
        <v>915.07</v>
      </c>
      <c r="N881" s="12" t="n">
        <f aca="false">COUNTIF(OrderItems!$B$2:$B$6683,A881)</f>
        <v>1</v>
      </c>
    </row>
    <row r="882" customFormat="false" ht="15" hidden="false" customHeight="false" outlineLevel="0" collapsed="false">
      <c r="A882" s="12" t="n">
        <v>881</v>
      </c>
      <c r="B882" s="12" t="n">
        <v>236</v>
      </c>
      <c r="C882" s="12" t="n">
        <v>17</v>
      </c>
      <c r="D882" s="18" t="n">
        <v>45398</v>
      </c>
      <c r="E882" s="12" t="s">
        <v>44</v>
      </c>
      <c r="F882" s="12" t="s">
        <v>2296</v>
      </c>
      <c r="G882" s="12" t="s">
        <v>55</v>
      </c>
      <c r="H882" s="12" t="str">
        <f aca="false">INDEX(Customers!$I$2:$I$901,MATCH(B882,Customers!$A$2:$A$901,0))</f>
        <v>Regular</v>
      </c>
      <c r="I882" s="12" t="str">
        <f aca="false">INDEX(Customers!$G$2:$G$901,MATCH(B882,Customers!$A$2:$A$901,0))</f>
        <v>South</v>
      </c>
      <c r="J882" s="12" t="str">
        <f aca="false">INDEX(Stores!$D$2:$D$18,MATCH(C882,Stores!$A$2:$A$18,0))</f>
        <v>Online</v>
      </c>
      <c r="K882" s="16" t="n">
        <f aca="false">SUMIF(OrderItems!$B$2:$B$6683,A882,OrderItems!$J$2:$J$6683)</f>
        <v>1191.55</v>
      </c>
      <c r="L882" s="16" t="n">
        <f aca="false">SUMIF(OrderItems!$B$2:$B$6683,A882,OrderItems!$K$2:$K$6683)</f>
        <v>821.94</v>
      </c>
      <c r="M882" s="16" t="n">
        <f aca="false">K882-L882</f>
        <v>369.61</v>
      </c>
      <c r="N882" s="12" t="n">
        <f aca="false">COUNTIF(OrderItems!$B$2:$B$6683,A882)</f>
        <v>2</v>
      </c>
    </row>
    <row r="883" customFormat="false" ht="15" hidden="false" customHeight="false" outlineLevel="0" collapsed="false">
      <c r="A883" s="12" t="n">
        <v>882</v>
      </c>
      <c r="B883" s="12" t="n">
        <v>236</v>
      </c>
      <c r="C883" s="12" t="n">
        <v>17</v>
      </c>
      <c r="D883" s="18" t="n">
        <v>45582</v>
      </c>
      <c r="E883" s="12" t="s">
        <v>44</v>
      </c>
      <c r="F883" s="12" t="s">
        <v>2292</v>
      </c>
      <c r="G883" s="12" t="s">
        <v>55</v>
      </c>
      <c r="H883" s="12" t="str">
        <f aca="false">INDEX(Customers!$I$2:$I$901,MATCH(B883,Customers!$A$2:$A$901,0))</f>
        <v>Regular</v>
      </c>
      <c r="I883" s="12" t="str">
        <f aca="false">INDEX(Customers!$G$2:$G$901,MATCH(B883,Customers!$A$2:$A$901,0))</f>
        <v>South</v>
      </c>
      <c r="J883" s="12" t="str">
        <f aca="false">INDEX(Stores!$D$2:$D$18,MATCH(C883,Stores!$A$2:$A$18,0))</f>
        <v>Online</v>
      </c>
      <c r="K883" s="16" t="n">
        <f aca="false">SUMIF(OrderItems!$B$2:$B$6683,A883,OrderItems!$J$2:$J$6683)</f>
        <v>1219</v>
      </c>
      <c r="L883" s="16" t="n">
        <f aca="false">SUMIF(OrderItems!$B$2:$B$6683,A883,OrderItems!$K$2:$K$6683)</f>
        <v>690.96</v>
      </c>
      <c r="M883" s="16" t="n">
        <f aca="false">K883-L883</f>
        <v>528.04</v>
      </c>
      <c r="N883" s="12" t="n">
        <f aca="false">COUNTIF(OrderItems!$B$2:$B$6683,A883)</f>
        <v>1</v>
      </c>
    </row>
    <row r="884" customFormat="false" ht="15" hidden="false" customHeight="false" outlineLevel="0" collapsed="false">
      <c r="A884" s="12" t="n">
        <v>883</v>
      </c>
      <c r="B884" s="12" t="n">
        <v>236</v>
      </c>
      <c r="C884" s="12" t="n">
        <v>15</v>
      </c>
      <c r="D884" s="18" t="n">
        <v>45642</v>
      </c>
      <c r="E884" s="12" t="s">
        <v>49</v>
      </c>
      <c r="F884" s="12" t="s">
        <v>2292</v>
      </c>
      <c r="G884" s="12" t="s">
        <v>57</v>
      </c>
      <c r="H884" s="12" t="str">
        <f aca="false">INDEX(Customers!$I$2:$I$901,MATCH(B884,Customers!$A$2:$A$901,0))</f>
        <v>Regular</v>
      </c>
      <c r="I884" s="12" t="str">
        <f aca="false">INDEX(Customers!$G$2:$G$901,MATCH(B884,Customers!$A$2:$A$901,0))</f>
        <v>South</v>
      </c>
      <c r="J884" s="12" t="str">
        <f aca="false">INDEX(Stores!$D$2:$D$18,MATCH(C884,Stores!$A$2:$A$18,0))</f>
        <v>East</v>
      </c>
      <c r="K884" s="16" t="n">
        <f aca="false">SUMIF(OrderItems!$B$2:$B$6683,A884,OrderItems!$J$2:$J$6683)</f>
        <v>1031.2</v>
      </c>
      <c r="L884" s="16" t="n">
        <f aca="false">SUMIF(OrderItems!$B$2:$B$6683,A884,OrderItems!$K$2:$K$6683)</f>
        <v>959.48</v>
      </c>
      <c r="M884" s="16" t="n">
        <f aca="false">K884-L884</f>
        <v>71.72</v>
      </c>
      <c r="N884" s="12" t="n">
        <f aca="false">COUNTIF(OrderItems!$B$2:$B$6683,A884)</f>
        <v>1</v>
      </c>
    </row>
    <row r="885" customFormat="false" ht="15" hidden="false" customHeight="false" outlineLevel="0" collapsed="false">
      <c r="A885" s="12" t="n">
        <v>884</v>
      </c>
      <c r="B885" s="12" t="n">
        <v>236</v>
      </c>
      <c r="C885" s="12" t="n">
        <v>17</v>
      </c>
      <c r="D885" s="18" t="n">
        <v>45972</v>
      </c>
      <c r="E885" s="12" t="s">
        <v>44</v>
      </c>
      <c r="F885" s="12" t="s">
        <v>2292</v>
      </c>
      <c r="G885" s="12" t="s">
        <v>55</v>
      </c>
      <c r="H885" s="12" t="str">
        <f aca="false">INDEX(Customers!$I$2:$I$901,MATCH(B885,Customers!$A$2:$A$901,0))</f>
        <v>Regular</v>
      </c>
      <c r="I885" s="12" t="str">
        <f aca="false">INDEX(Customers!$G$2:$G$901,MATCH(B885,Customers!$A$2:$A$901,0))</f>
        <v>South</v>
      </c>
      <c r="J885" s="12" t="str">
        <f aca="false">INDEX(Stores!$D$2:$D$18,MATCH(C885,Stores!$A$2:$A$18,0))</f>
        <v>Online</v>
      </c>
      <c r="K885" s="16" t="n">
        <f aca="false">SUMIF(OrderItems!$B$2:$B$6683,A885,OrderItems!$J$2:$J$6683)</f>
        <v>7153.1</v>
      </c>
      <c r="L885" s="16" t="n">
        <f aca="false">SUMIF(OrderItems!$B$2:$B$6683,A885,OrderItems!$K$2:$K$6683)</f>
        <v>4726.87</v>
      </c>
      <c r="M885" s="16" t="n">
        <f aca="false">K885-L885</f>
        <v>2426.23</v>
      </c>
      <c r="N885" s="12" t="n">
        <f aca="false">COUNTIF(OrderItems!$B$2:$B$6683,A885)</f>
        <v>4</v>
      </c>
    </row>
    <row r="886" customFormat="false" ht="15" hidden="false" customHeight="false" outlineLevel="0" collapsed="false">
      <c r="A886" s="12" t="n">
        <v>885</v>
      </c>
      <c r="B886" s="12" t="n">
        <v>236</v>
      </c>
      <c r="C886" s="12" t="n">
        <v>13</v>
      </c>
      <c r="D886" s="18" t="n">
        <v>45979</v>
      </c>
      <c r="E886" s="12" t="s">
        <v>49</v>
      </c>
      <c r="F886" s="12" t="s">
        <v>2293</v>
      </c>
      <c r="G886" s="12" t="s">
        <v>55</v>
      </c>
      <c r="H886" s="12" t="str">
        <f aca="false">INDEX(Customers!$I$2:$I$901,MATCH(B886,Customers!$A$2:$A$901,0))</f>
        <v>Regular</v>
      </c>
      <c r="I886" s="12" t="str">
        <f aca="false">INDEX(Customers!$G$2:$G$901,MATCH(B886,Customers!$A$2:$A$901,0))</f>
        <v>South</v>
      </c>
      <c r="J886" s="12" t="str">
        <f aca="false">INDEX(Stores!$D$2:$D$18,MATCH(C886,Stores!$A$2:$A$18,0))</f>
        <v>East</v>
      </c>
      <c r="K886" s="16" t="n">
        <f aca="false">SUMIF(OrderItems!$B$2:$B$6683,A886,OrderItems!$J$2:$J$6683)</f>
        <v>3278</v>
      </c>
      <c r="L886" s="16" t="n">
        <f aca="false">SUMIF(OrderItems!$B$2:$B$6683,A886,OrderItems!$K$2:$K$6683)</f>
        <v>1963.66</v>
      </c>
      <c r="M886" s="16" t="n">
        <f aca="false">K886-L886</f>
        <v>1314.34</v>
      </c>
      <c r="N886" s="12" t="n">
        <f aca="false">COUNTIF(OrderItems!$B$2:$B$6683,A886)</f>
        <v>2</v>
      </c>
    </row>
    <row r="887" customFormat="false" ht="15" hidden="false" customHeight="false" outlineLevel="0" collapsed="false">
      <c r="A887" s="12" t="n">
        <v>886</v>
      </c>
      <c r="B887" s="12" t="n">
        <v>236</v>
      </c>
      <c r="C887" s="12" t="n">
        <v>17</v>
      </c>
      <c r="D887" s="18" t="n">
        <v>45983</v>
      </c>
      <c r="E887" s="12" t="s">
        <v>44</v>
      </c>
      <c r="F887" s="12" t="s">
        <v>2292</v>
      </c>
      <c r="G887" s="12" t="s">
        <v>55</v>
      </c>
      <c r="H887" s="12" t="str">
        <f aca="false">INDEX(Customers!$I$2:$I$901,MATCH(B887,Customers!$A$2:$A$901,0))</f>
        <v>Regular</v>
      </c>
      <c r="I887" s="12" t="str">
        <f aca="false">INDEX(Customers!$G$2:$G$901,MATCH(B887,Customers!$A$2:$A$901,0))</f>
        <v>South</v>
      </c>
      <c r="J887" s="12" t="str">
        <f aca="false">INDEX(Stores!$D$2:$D$18,MATCH(C887,Stores!$A$2:$A$18,0))</f>
        <v>Online</v>
      </c>
      <c r="K887" s="16" t="n">
        <f aca="false">SUMIF(OrderItems!$B$2:$B$6683,A887,OrderItems!$J$2:$J$6683)</f>
        <v>858</v>
      </c>
      <c r="L887" s="16" t="n">
        <f aca="false">SUMIF(OrderItems!$B$2:$B$6683,A887,OrderItems!$K$2:$K$6683)</f>
        <v>577.58</v>
      </c>
      <c r="M887" s="16" t="n">
        <f aca="false">K887-L887</f>
        <v>280.42</v>
      </c>
      <c r="N887" s="12" t="n">
        <f aca="false">COUNTIF(OrderItems!$B$2:$B$6683,A887)</f>
        <v>1</v>
      </c>
    </row>
    <row r="888" customFormat="false" ht="15" hidden="false" customHeight="false" outlineLevel="0" collapsed="false">
      <c r="A888" s="12" t="n">
        <v>887</v>
      </c>
      <c r="B888" s="12" t="n">
        <v>236</v>
      </c>
      <c r="C888" s="12" t="n">
        <v>17</v>
      </c>
      <c r="D888" s="18" t="n">
        <v>45993</v>
      </c>
      <c r="E888" s="12" t="s">
        <v>44</v>
      </c>
      <c r="F888" s="12" t="s">
        <v>2292</v>
      </c>
      <c r="G888" s="12" t="s">
        <v>55</v>
      </c>
      <c r="H888" s="12" t="str">
        <f aca="false">INDEX(Customers!$I$2:$I$901,MATCH(B888,Customers!$A$2:$A$901,0))</f>
        <v>Regular</v>
      </c>
      <c r="I888" s="12" t="str">
        <f aca="false">INDEX(Customers!$G$2:$G$901,MATCH(B888,Customers!$A$2:$A$901,0))</f>
        <v>South</v>
      </c>
      <c r="J888" s="12" t="str">
        <f aca="false">INDEX(Stores!$D$2:$D$18,MATCH(C888,Stores!$A$2:$A$18,0))</f>
        <v>Online</v>
      </c>
      <c r="K888" s="16" t="n">
        <f aca="false">SUMIF(OrderItems!$B$2:$B$6683,A888,OrderItems!$J$2:$J$6683)</f>
        <v>3549</v>
      </c>
      <c r="L888" s="16" t="n">
        <f aca="false">SUMIF(OrderItems!$B$2:$B$6683,A888,OrderItems!$K$2:$K$6683)</f>
        <v>2477.75</v>
      </c>
      <c r="M888" s="16" t="n">
        <f aca="false">K888-L888</f>
        <v>1071.25</v>
      </c>
      <c r="N888" s="12" t="n">
        <f aca="false">COUNTIF(OrderItems!$B$2:$B$6683,A888)</f>
        <v>1</v>
      </c>
    </row>
    <row r="889" customFormat="false" ht="15" hidden="false" customHeight="false" outlineLevel="0" collapsed="false">
      <c r="A889" s="12" t="n">
        <v>888</v>
      </c>
      <c r="B889" s="12" t="n">
        <v>237</v>
      </c>
      <c r="C889" s="12" t="n">
        <v>1</v>
      </c>
      <c r="D889" s="18" t="n">
        <v>45505</v>
      </c>
      <c r="E889" s="12" t="s">
        <v>49</v>
      </c>
      <c r="F889" s="12" t="s">
        <v>2295</v>
      </c>
      <c r="G889" s="12" t="s">
        <v>57</v>
      </c>
      <c r="H889" s="12" t="str">
        <f aca="false">INDEX(Customers!$I$2:$I$901,MATCH(B889,Customers!$A$2:$A$901,0))</f>
        <v>Regular</v>
      </c>
      <c r="I889" s="12" t="str">
        <f aca="false">INDEX(Customers!$G$2:$G$901,MATCH(B889,Customers!$A$2:$A$901,0))</f>
        <v>South</v>
      </c>
      <c r="J889" s="12" t="str">
        <f aca="false">INDEX(Stores!$D$2:$D$18,MATCH(C889,Stores!$A$2:$A$18,0))</f>
        <v>North</v>
      </c>
      <c r="K889" s="16" t="n">
        <f aca="false">SUMIF(OrderItems!$B$2:$B$6683,A889,OrderItems!$J$2:$J$6683)</f>
        <v>3418.1</v>
      </c>
      <c r="L889" s="16" t="n">
        <f aca="false">SUMIF(OrderItems!$B$2:$B$6683,A889,OrderItems!$K$2:$K$6683)</f>
        <v>2618.16</v>
      </c>
      <c r="M889" s="16" t="n">
        <f aca="false">K889-L889</f>
        <v>799.94</v>
      </c>
      <c r="N889" s="12" t="n">
        <f aca="false">COUNTIF(OrderItems!$B$2:$B$6683,A889)</f>
        <v>2</v>
      </c>
    </row>
    <row r="890" customFormat="false" ht="15" hidden="false" customHeight="false" outlineLevel="0" collapsed="false">
      <c r="A890" s="12" t="n">
        <v>889</v>
      </c>
      <c r="B890" s="12" t="n">
        <v>237</v>
      </c>
      <c r="C890" s="12" t="n">
        <v>17</v>
      </c>
      <c r="D890" s="18" t="n">
        <v>45519</v>
      </c>
      <c r="E890" s="12" t="s">
        <v>44</v>
      </c>
      <c r="F890" s="12" t="s">
        <v>2293</v>
      </c>
      <c r="G890" s="12" t="s">
        <v>55</v>
      </c>
      <c r="H890" s="12" t="str">
        <f aca="false">INDEX(Customers!$I$2:$I$901,MATCH(B890,Customers!$A$2:$A$901,0))</f>
        <v>Regular</v>
      </c>
      <c r="I890" s="12" t="str">
        <f aca="false">INDEX(Customers!$G$2:$G$901,MATCH(B890,Customers!$A$2:$A$901,0))</f>
        <v>South</v>
      </c>
      <c r="J890" s="12" t="str">
        <f aca="false">INDEX(Stores!$D$2:$D$18,MATCH(C890,Stores!$A$2:$A$18,0))</f>
        <v>Online</v>
      </c>
      <c r="K890" s="16" t="n">
        <f aca="false">SUMIF(OrderItems!$B$2:$B$6683,A890,OrderItems!$J$2:$J$6683)</f>
        <v>3989</v>
      </c>
      <c r="L890" s="16" t="n">
        <f aca="false">SUMIF(OrderItems!$B$2:$B$6683,A890,OrderItems!$K$2:$K$6683)</f>
        <v>2305.24</v>
      </c>
      <c r="M890" s="16" t="n">
        <f aca="false">K890-L890</f>
        <v>1683.76</v>
      </c>
      <c r="N890" s="12" t="n">
        <f aca="false">COUNTIF(OrderItems!$B$2:$B$6683,A890)</f>
        <v>1</v>
      </c>
    </row>
    <row r="891" customFormat="false" ht="15" hidden="false" customHeight="false" outlineLevel="0" collapsed="false">
      <c r="A891" s="12" t="n">
        <v>890</v>
      </c>
      <c r="B891" s="12" t="n">
        <v>238</v>
      </c>
      <c r="C891" s="12" t="n">
        <v>10</v>
      </c>
      <c r="D891" s="18" t="n">
        <v>45965</v>
      </c>
      <c r="E891" s="12" t="s">
        <v>49</v>
      </c>
      <c r="F891" s="12" t="s">
        <v>2294</v>
      </c>
      <c r="G891" s="12" t="s">
        <v>56</v>
      </c>
      <c r="H891" s="12" t="str">
        <f aca="false">INDEX(Customers!$I$2:$I$901,MATCH(B891,Customers!$A$2:$A$901,0))</f>
        <v>New</v>
      </c>
      <c r="I891" s="12" t="str">
        <f aca="false">INDEX(Customers!$G$2:$G$901,MATCH(B891,Customers!$A$2:$A$901,0))</f>
        <v>East</v>
      </c>
      <c r="J891" s="12" t="str">
        <f aca="false">INDEX(Stores!$D$2:$D$18,MATCH(C891,Stores!$A$2:$A$18,0))</f>
        <v>West</v>
      </c>
      <c r="K891" s="16" t="n">
        <f aca="false">SUMIF(OrderItems!$B$2:$B$6683,A891,OrderItems!$J$2:$J$6683)</f>
        <v>2786.1</v>
      </c>
      <c r="L891" s="16" t="n">
        <f aca="false">SUMIF(OrderItems!$B$2:$B$6683,A891,OrderItems!$K$2:$K$6683)</f>
        <v>1828.95</v>
      </c>
      <c r="M891" s="16" t="n">
        <f aca="false">K891-L891</f>
        <v>957.15</v>
      </c>
      <c r="N891" s="12" t="n">
        <f aca="false">COUNTIF(OrderItems!$B$2:$B$6683,A891)</f>
        <v>2</v>
      </c>
    </row>
    <row r="892" customFormat="false" ht="15" hidden="false" customHeight="false" outlineLevel="0" collapsed="false">
      <c r="A892" s="12" t="n">
        <v>891</v>
      </c>
      <c r="B892" s="12" t="n">
        <v>239</v>
      </c>
      <c r="C892" s="12" t="n">
        <v>17</v>
      </c>
      <c r="D892" s="18" t="n">
        <v>45441</v>
      </c>
      <c r="E892" s="12" t="s">
        <v>44</v>
      </c>
      <c r="F892" s="12" t="s">
        <v>2292</v>
      </c>
      <c r="G892" s="12" t="s">
        <v>55</v>
      </c>
      <c r="H892" s="12" t="str">
        <f aca="false">INDEX(Customers!$I$2:$I$901,MATCH(B892,Customers!$A$2:$A$901,0))</f>
        <v>Premium</v>
      </c>
      <c r="I892" s="12" t="str">
        <f aca="false">INDEX(Customers!$G$2:$G$901,MATCH(B892,Customers!$A$2:$A$901,0))</f>
        <v>South</v>
      </c>
      <c r="J892" s="12" t="str">
        <f aca="false">INDEX(Stores!$D$2:$D$18,MATCH(C892,Stores!$A$2:$A$18,0))</f>
        <v>Online</v>
      </c>
      <c r="K892" s="16" t="n">
        <f aca="false">SUMIF(OrderItems!$B$2:$B$6683,A892,OrderItems!$J$2:$J$6683)</f>
        <v>1098</v>
      </c>
      <c r="L892" s="16" t="n">
        <f aca="false">SUMIF(OrderItems!$B$2:$B$6683,A892,OrderItems!$K$2:$K$6683)</f>
        <v>760.82</v>
      </c>
      <c r="M892" s="16" t="n">
        <f aca="false">K892-L892</f>
        <v>337.18</v>
      </c>
      <c r="N892" s="12" t="n">
        <f aca="false">COUNTIF(OrderItems!$B$2:$B$6683,A892)</f>
        <v>1</v>
      </c>
    </row>
    <row r="893" customFormat="false" ht="15" hidden="false" customHeight="false" outlineLevel="0" collapsed="false">
      <c r="A893" s="12" t="n">
        <v>892</v>
      </c>
      <c r="B893" s="12" t="n">
        <v>239</v>
      </c>
      <c r="C893" s="12" t="n">
        <v>17</v>
      </c>
      <c r="D893" s="18" t="n">
        <v>45469</v>
      </c>
      <c r="E893" s="12" t="s">
        <v>44</v>
      </c>
      <c r="F893" s="12" t="s">
        <v>2294</v>
      </c>
      <c r="G893" s="12" t="s">
        <v>55</v>
      </c>
      <c r="H893" s="12" t="str">
        <f aca="false">INDEX(Customers!$I$2:$I$901,MATCH(B893,Customers!$A$2:$A$901,0))</f>
        <v>Premium</v>
      </c>
      <c r="I893" s="12" t="str">
        <f aca="false">INDEX(Customers!$G$2:$G$901,MATCH(B893,Customers!$A$2:$A$901,0))</f>
        <v>South</v>
      </c>
      <c r="J893" s="12" t="str">
        <f aca="false">INDEX(Stores!$D$2:$D$18,MATCH(C893,Stores!$A$2:$A$18,0))</f>
        <v>Online</v>
      </c>
      <c r="K893" s="16" t="n">
        <f aca="false">SUMIF(OrderItems!$B$2:$B$6683,A893,OrderItems!$J$2:$J$6683)</f>
        <v>439</v>
      </c>
      <c r="L893" s="16" t="n">
        <f aca="false">SUMIF(OrderItems!$B$2:$B$6683,A893,OrderItems!$K$2:$K$6683)</f>
        <v>256.67</v>
      </c>
      <c r="M893" s="16" t="n">
        <f aca="false">K893-L893</f>
        <v>182.33</v>
      </c>
      <c r="N893" s="12" t="n">
        <f aca="false">COUNTIF(OrderItems!$B$2:$B$6683,A893)</f>
        <v>1</v>
      </c>
    </row>
    <row r="894" customFormat="false" ht="15" hidden="false" customHeight="false" outlineLevel="0" collapsed="false">
      <c r="A894" s="12" t="n">
        <v>893</v>
      </c>
      <c r="B894" s="12" t="n">
        <v>239</v>
      </c>
      <c r="C894" s="12" t="n">
        <v>17</v>
      </c>
      <c r="D894" s="18" t="n">
        <v>45828</v>
      </c>
      <c r="E894" s="12" t="s">
        <v>44</v>
      </c>
      <c r="F894" s="12" t="s">
        <v>2295</v>
      </c>
      <c r="G894" s="12" t="s">
        <v>55</v>
      </c>
      <c r="H894" s="12" t="str">
        <f aca="false">INDEX(Customers!$I$2:$I$901,MATCH(B894,Customers!$A$2:$A$901,0))</f>
        <v>Premium</v>
      </c>
      <c r="I894" s="12" t="str">
        <f aca="false">INDEX(Customers!$G$2:$G$901,MATCH(B894,Customers!$A$2:$A$901,0))</f>
        <v>South</v>
      </c>
      <c r="J894" s="12" t="str">
        <f aca="false">INDEX(Stores!$D$2:$D$18,MATCH(C894,Stores!$A$2:$A$18,0))</f>
        <v>Online</v>
      </c>
      <c r="K894" s="16" t="n">
        <f aca="false">SUMIF(OrderItems!$B$2:$B$6683,A894,OrderItems!$J$2:$J$6683)</f>
        <v>4207</v>
      </c>
      <c r="L894" s="16" t="n">
        <f aca="false">SUMIF(OrderItems!$B$2:$B$6683,A894,OrderItems!$K$2:$K$6683)</f>
        <v>2745.63</v>
      </c>
      <c r="M894" s="16" t="n">
        <f aca="false">K894-L894</f>
        <v>1461.37</v>
      </c>
      <c r="N894" s="12" t="n">
        <f aca="false">COUNTIF(OrderItems!$B$2:$B$6683,A894)</f>
        <v>3</v>
      </c>
    </row>
    <row r="895" customFormat="false" ht="15" hidden="false" customHeight="false" outlineLevel="0" collapsed="false">
      <c r="A895" s="12" t="n">
        <v>894</v>
      </c>
      <c r="B895" s="12" t="n">
        <v>239</v>
      </c>
      <c r="C895" s="12" t="n">
        <v>5</v>
      </c>
      <c r="D895" s="18" t="n">
        <v>45848</v>
      </c>
      <c r="E895" s="12" t="s">
        <v>49</v>
      </c>
      <c r="F895" s="12" t="s">
        <v>2293</v>
      </c>
      <c r="G895" s="12" t="s">
        <v>55</v>
      </c>
      <c r="H895" s="12" t="str">
        <f aca="false">INDEX(Customers!$I$2:$I$901,MATCH(B895,Customers!$A$2:$A$901,0))</f>
        <v>Premium</v>
      </c>
      <c r="I895" s="12" t="str">
        <f aca="false">INDEX(Customers!$G$2:$G$901,MATCH(B895,Customers!$A$2:$A$901,0))</f>
        <v>South</v>
      </c>
      <c r="J895" s="12" t="str">
        <f aca="false">INDEX(Stores!$D$2:$D$18,MATCH(C895,Stores!$A$2:$A$18,0))</f>
        <v>South</v>
      </c>
      <c r="K895" s="16" t="n">
        <f aca="false">SUMIF(OrderItems!$B$2:$B$6683,A895,OrderItems!$J$2:$J$6683)</f>
        <v>1768</v>
      </c>
      <c r="L895" s="16" t="n">
        <f aca="false">SUMIF(OrderItems!$B$2:$B$6683,A895,OrderItems!$K$2:$K$6683)</f>
        <v>1071.37</v>
      </c>
      <c r="M895" s="16" t="n">
        <f aca="false">K895-L895</f>
        <v>696.63</v>
      </c>
      <c r="N895" s="12" t="n">
        <f aca="false">COUNTIF(OrderItems!$B$2:$B$6683,A895)</f>
        <v>2</v>
      </c>
    </row>
    <row r="896" customFormat="false" ht="15" hidden="false" customHeight="false" outlineLevel="0" collapsed="false">
      <c r="A896" s="12" t="n">
        <v>895</v>
      </c>
      <c r="B896" s="12" t="n">
        <v>240</v>
      </c>
      <c r="C896" s="12" t="n">
        <v>17</v>
      </c>
      <c r="D896" s="18" t="n">
        <v>45692</v>
      </c>
      <c r="E896" s="12" t="s">
        <v>44</v>
      </c>
      <c r="F896" s="12" t="s">
        <v>2296</v>
      </c>
      <c r="G896" s="12" t="s">
        <v>55</v>
      </c>
      <c r="H896" s="12" t="str">
        <f aca="false">INDEX(Customers!$I$2:$I$901,MATCH(B896,Customers!$A$2:$A$901,0))</f>
        <v>Regular</v>
      </c>
      <c r="I896" s="12" t="str">
        <f aca="false">INDEX(Customers!$G$2:$G$901,MATCH(B896,Customers!$A$2:$A$901,0))</f>
        <v>East</v>
      </c>
      <c r="J896" s="12" t="str">
        <f aca="false">INDEX(Stores!$D$2:$D$18,MATCH(C896,Stores!$A$2:$A$18,0))</f>
        <v>Online</v>
      </c>
      <c r="K896" s="16" t="n">
        <f aca="false">SUMIF(OrderItems!$B$2:$B$6683,A896,OrderItems!$J$2:$J$6683)</f>
        <v>3909</v>
      </c>
      <c r="L896" s="16" t="n">
        <f aca="false">SUMIF(OrderItems!$B$2:$B$6683,A896,OrderItems!$K$2:$K$6683)</f>
        <v>2588.76</v>
      </c>
      <c r="M896" s="16" t="n">
        <f aca="false">K896-L896</f>
        <v>1320.24</v>
      </c>
      <c r="N896" s="12" t="n">
        <f aca="false">COUNTIF(OrderItems!$B$2:$B$6683,A896)</f>
        <v>1</v>
      </c>
    </row>
    <row r="897" customFormat="false" ht="15" hidden="false" customHeight="false" outlineLevel="0" collapsed="false">
      <c r="A897" s="12" t="n">
        <v>896</v>
      </c>
      <c r="B897" s="12" t="n">
        <v>240</v>
      </c>
      <c r="C897" s="12" t="n">
        <v>3</v>
      </c>
      <c r="D897" s="18" t="n">
        <v>45963</v>
      </c>
      <c r="E897" s="12" t="s">
        <v>49</v>
      </c>
      <c r="F897" s="12" t="s">
        <v>2294</v>
      </c>
      <c r="G897" s="12" t="s">
        <v>55</v>
      </c>
      <c r="H897" s="12" t="str">
        <f aca="false">INDEX(Customers!$I$2:$I$901,MATCH(B897,Customers!$A$2:$A$901,0))</f>
        <v>Regular</v>
      </c>
      <c r="I897" s="12" t="str">
        <f aca="false">INDEX(Customers!$G$2:$G$901,MATCH(B897,Customers!$A$2:$A$901,0))</f>
        <v>East</v>
      </c>
      <c r="J897" s="12" t="str">
        <f aca="false">INDEX(Stores!$D$2:$D$18,MATCH(C897,Stores!$A$2:$A$18,0))</f>
        <v>North</v>
      </c>
      <c r="K897" s="16" t="n">
        <f aca="false">SUMIF(OrderItems!$B$2:$B$6683,A897,OrderItems!$J$2:$J$6683)</f>
        <v>3757.1</v>
      </c>
      <c r="L897" s="16" t="n">
        <f aca="false">SUMIF(OrderItems!$B$2:$B$6683,A897,OrderItems!$K$2:$K$6683)</f>
        <v>2363.59</v>
      </c>
      <c r="M897" s="16" t="n">
        <f aca="false">K897-L897</f>
        <v>1393.51</v>
      </c>
      <c r="N897" s="12" t="n">
        <f aca="false">COUNTIF(OrderItems!$B$2:$B$6683,A897)</f>
        <v>2</v>
      </c>
    </row>
    <row r="898" customFormat="false" ht="15" hidden="false" customHeight="false" outlineLevel="0" collapsed="false">
      <c r="A898" s="12" t="n">
        <v>897</v>
      </c>
      <c r="B898" s="12" t="n">
        <v>241</v>
      </c>
      <c r="C898" s="12" t="n">
        <v>17</v>
      </c>
      <c r="D898" s="18" t="n">
        <v>45303</v>
      </c>
      <c r="E898" s="12" t="s">
        <v>44</v>
      </c>
      <c r="F898" s="12" t="s">
        <v>2294</v>
      </c>
      <c r="G898" s="12" t="s">
        <v>55</v>
      </c>
      <c r="H898" s="12" t="str">
        <f aca="false">INDEX(Customers!$I$2:$I$901,MATCH(B898,Customers!$A$2:$A$901,0))</f>
        <v>Regular</v>
      </c>
      <c r="I898" s="12" t="str">
        <f aca="false">INDEX(Customers!$G$2:$G$901,MATCH(B898,Customers!$A$2:$A$901,0))</f>
        <v>East</v>
      </c>
      <c r="J898" s="12" t="str">
        <f aca="false">INDEX(Stores!$D$2:$D$18,MATCH(C898,Stores!$A$2:$A$18,0))</f>
        <v>Online</v>
      </c>
      <c r="K898" s="16" t="n">
        <f aca="false">SUMIF(OrderItems!$B$2:$B$6683,A898,OrderItems!$J$2:$J$6683)</f>
        <v>1149</v>
      </c>
      <c r="L898" s="16" t="n">
        <f aca="false">SUMIF(OrderItems!$B$2:$B$6683,A898,OrderItems!$K$2:$K$6683)</f>
        <v>850</v>
      </c>
      <c r="M898" s="16" t="n">
        <f aca="false">K898-L898</f>
        <v>299</v>
      </c>
      <c r="N898" s="12" t="n">
        <f aca="false">COUNTIF(OrderItems!$B$2:$B$6683,A898)</f>
        <v>1</v>
      </c>
    </row>
    <row r="899" customFormat="false" ht="15" hidden="false" customHeight="false" outlineLevel="0" collapsed="false">
      <c r="A899" s="12" t="n">
        <v>898</v>
      </c>
      <c r="B899" s="12" t="n">
        <v>241</v>
      </c>
      <c r="C899" s="12" t="n">
        <v>13</v>
      </c>
      <c r="D899" s="18" t="n">
        <v>45609</v>
      </c>
      <c r="E899" s="12" t="s">
        <v>49</v>
      </c>
      <c r="F899" s="12" t="s">
        <v>2295</v>
      </c>
      <c r="G899" s="12" t="s">
        <v>55</v>
      </c>
      <c r="H899" s="12" t="str">
        <f aca="false">INDEX(Customers!$I$2:$I$901,MATCH(B899,Customers!$A$2:$A$901,0))</f>
        <v>Regular</v>
      </c>
      <c r="I899" s="12" t="str">
        <f aca="false">INDEX(Customers!$G$2:$G$901,MATCH(B899,Customers!$A$2:$A$901,0))</f>
        <v>East</v>
      </c>
      <c r="J899" s="12" t="str">
        <f aca="false">INDEX(Stores!$D$2:$D$18,MATCH(C899,Stores!$A$2:$A$18,0))</f>
        <v>East</v>
      </c>
      <c r="K899" s="16" t="n">
        <f aca="false">SUMIF(OrderItems!$B$2:$B$6683,A899,OrderItems!$J$2:$J$6683)</f>
        <v>2199</v>
      </c>
      <c r="L899" s="16" t="n">
        <f aca="false">SUMIF(OrderItems!$B$2:$B$6683,A899,OrderItems!$K$2:$K$6683)</f>
        <v>1328.79</v>
      </c>
      <c r="M899" s="16" t="n">
        <f aca="false">K899-L899</f>
        <v>870.21</v>
      </c>
      <c r="N899" s="12" t="n">
        <f aca="false">COUNTIF(OrderItems!$B$2:$B$6683,A899)</f>
        <v>1</v>
      </c>
    </row>
    <row r="900" customFormat="false" ht="15" hidden="false" customHeight="false" outlineLevel="0" collapsed="false">
      <c r="A900" s="12" t="n">
        <v>899</v>
      </c>
      <c r="B900" s="12" t="n">
        <v>241</v>
      </c>
      <c r="C900" s="12" t="n">
        <v>17</v>
      </c>
      <c r="D900" s="18" t="n">
        <v>45618</v>
      </c>
      <c r="E900" s="12" t="s">
        <v>44</v>
      </c>
      <c r="F900" s="12" t="s">
        <v>2296</v>
      </c>
      <c r="G900" s="12" t="s">
        <v>55</v>
      </c>
      <c r="H900" s="12" t="str">
        <f aca="false">INDEX(Customers!$I$2:$I$901,MATCH(B900,Customers!$A$2:$A$901,0))</f>
        <v>Regular</v>
      </c>
      <c r="I900" s="12" t="str">
        <f aca="false">INDEX(Customers!$G$2:$G$901,MATCH(B900,Customers!$A$2:$A$901,0))</f>
        <v>East</v>
      </c>
      <c r="J900" s="12" t="str">
        <f aca="false">INDEX(Stores!$D$2:$D$18,MATCH(C900,Stores!$A$2:$A$18,0))</f>
        <v>Online</v>
      </c>
      <c r="K900" s="16" t="n">
        <f aca="false">SUMIF(OrderItems!$B$2:$B$6683,A900,OrderItems!$J$2:$J$6683)</f>
        <v>449</v>
      </c>
      <c r="L900" s="16" t="n">
        <f aca="false">SUMIF(OrderItems!$B$2:$B$6683,A900,OrderItems!$K$2:$K$6683)</f>
        <v>269.2</v>
      </c>
      <c r="M900" s="16" t="n">
        <f aca="false">K900-L900</f>
        <v>179.8</v>
      </c>
      <c r="N900" s="12" t="n">
        <f aca="false">COUNTIF(OrderItems!$B$2:$B$6683,A900)</f>
        <v>1</v>
      </c>
    </row>
    <row r="901" customFormat="false" ht="15" hidden="false" customHeight="false" outlineLevel="0" collapsed="false">
      <c r="A901" s="12" t="n">
        <v>900</v>
      </c>
      <c r="B901" s="12" t="n">
        <v>241</v>
      </c>
      <c r="C901" s="12" t="n">
        <v>17</v>
      </c>
      <c r="D901" s="18" t="n">
        <v>45775</v>
      </c>
      <c r="E901" s="12" t="s">
        <v>44</v>
      </c>
      <c r="F901" s="12" t="s">
        <v>2294</v>
      </c>
      <c r="G901" s="12" t="s">
        <v>55</v>
      </c>
      <c r="H901" s="12" t="str">
        <f aca="false">INDEX(Customers!$I$2:$I$901,MATCH(B901,Customers!$A$2:$A$901,0))</f>
        <v>Regular</v>
      </c>
      <c r="I901" s="12" t="str">
        <f aca="false">INDEX(Customers!$G$2:$G$901,MATCH(B901,Customers!$A$2:$A$901,0))</f>
        <v>East</v>
      </c>
      <c r="J901" s="12" t="str">
        <f aca="false">INDEX(Stores!$D$2:$D$18,MATCH(C901,Stores!$A$2:$A$18,0))</f>
        <v>Online</v>
      </c>
      <c r="K901" s="16" t="n">
        <f aca="false">SUMIF(OrderItems!$B$2:$B$6683,A901,OrderItems!$J$2:$J$6683)</f>
        <v>4167</v>
      </c>
      <c r="L901" s="16" t="n">
        <f aca="false">SUMIF(OrderItems!$B$2:$B$6683,A901,OrderItems!$K$2:$K$6683)</f>
        <v>2396.34</v>
      </c>
      <c r="M901" s="16" t="n">
        <f aca="false">K901-L901</f>
        <v>1770.66</v>
      </c>
      <c r="N901" s="12" t="n">
        <f aca="false">COUNTIF(OrderItems!$B$2:$B$6683,A901)</f>
        <v>2</v>
      </c>
    </row>
    <row r="902" customFormat="false" ht="15" hidden="false" customHeight="false" outlineLevel="0" collapsed="false">
      <c r="A902" s="12" t="n">
        <v>901</v>
      </c>
      <c r="B902" s="12" t="n">
        <v>241</v>
      </c>
      <c r="C902" s="12" t="n">
        <v>17</v>
      </c>
      <c r="D902" s="18" t="n">
        <v>45820</v>
      </c>
      <c r="E902" s="12" t="s">
        <v>44</v>
      </c>
      <c r="F902" s="12" t="s">
        <v>2293</v>
      </c>
      <c r="G902" s="12" t="s">
        <v>55</v>
      </c>
      <c r="H902" s="12" t="str">
        <f aca="false">INDEX(Customers!$I$2:$I$901,MATCH(B902,Customers!$A$2:$A$901,0))</f>
        <v>Regular</v>
      </c>
      <c r="I902" s="12" t="str">
        <f aca="false">INDEX(Customers!$G$2:$G$901,MATCH(B902,Customers!$A$2:$A$901,0))</f>
        <v>East</v>
      </c>
      <c r="J902" s="12" t="str">
        <f aca="false">INDEX(Stores!$D$2:$D$18,MATCH(C902,Stores!$A$2:$A$18,0))</f>
        <v>Online</v>
      </c>
      <c r="K902" s="16" t="n">
        <f aca="false">SUMIF(OrderItems!$B$2:$B$6683,A902,OrderItems!$J$2:$J$6683)</f>
        <v>1509</v>
      </c>
      <c r="L902" s="16" t="n">
        <f aca="false">SUMIF(OrderItems!$B$2:$B$6683,A902,OrderItems!$K$2:$K$6683)</f>
        <v>997.51</v>
      </c>
      <c r="M902" s="16" t="n">
        <f aca="false">K902-L902</f>
        <v>511.49</v>
      </c>
      <c r="N902" s="12" t="n">
        <f aca="false">COUNTIF(OrderItems!$B$2:$B$6683,A902)</f>
        <v>1</v>
      </c>
    </row>
    <row r="903" customFormat="false" ht="15" hidden="false" customHeight="false" outlineLevel="0" collapsed="false">
      <c r="A903" s="12" t="n">
        <v>902</v>
      </c>
      <c r="B903" s="12" t="n">
        <v>241</v>
      </c>
      <c r="C903" s="12" t="n">
        <v>17</v>
      </c>
      <c r="D903" s="18" t="n">
        <v>45936</v>
      </c>
      <c r="E903" s="12" t="s">
        <v>44</v>
      </c>
      <c r="F903" s="12" t="s">
        <v>2295</v>
      </c>
      <c r="G903" s="12" t="s">
        <v>55</v>
      </c>
      <c r="H903" s="12" t="str">
        <f aca="false">INDEX(Customers!$I$2:$I$901,MATCH(B903,Customers!$A$2:$A$901,0))</f>
        <v>Regular</v>
      </c>
      <c r="I903" s="12" t="str">
        <f aca="false">INDEX(Customers!$G$2:$G$901,MATCH(B903,Customers!$A$2:$A$901,0))</f>
        <v>East</v>
      </c>
      <c r="J903" s="12" t="str">
        <f aca="false">INDEX(Stores!$D$2:$D$18,MATCH(C903,Stores!$A$2:$A$18,0))</f>
        <v>Online</v>
      </c>
      <c r="K903" s="16" t="n">
        <f aca="false">SUMIF(OrderItems!$B$2:$B$6683,A903,OrderItems!$J$2:$J$6683)</f>
        <v>3504.7</v>
      </c>
      <c r="L903" s="16" t="n">
        <f aca="false">SUMIF(OrderItems!$B$2:$B$6683,A903,OrderItems!$K$2:$K$6683)</f>
        <v>2414.89</v>
      </c>
      <c r="M903" s="16" t="n">
        <f aca="false">K903-L903</f>
        <v>1089.81</v>
      </c>
      <c r="N903" s="12" t="n">
        <f aca="false">COUNTIF(OrderItems!$B$2:$B$6683,A903)</f>
        <v>3</v>
      </c>
    </row>
    <row r="904" customFormat="false" ht="15" hidden="false" customHeight="false" outlineLevel="0" collapsed="false">
      <c r="A904" s="12" t="n">
        <v>903</v>
      </c>
      <c r="B904" s="12" t="n">
        <v>241</v>
      </c>
      <c r="C904" s="12" t="n">
        <v>17</v>
      </c>
      <c r="D904" s="18" t="n">
        <v>45948</v>
      </c>
      <c r="E904" s="12" t="s">
        <v>44</v>
      </c>
      <c r="F904" s="12" t="s">
        <v>2292</v>
      </c>
      <c r="G904" s="12" t="s">
        <v>55</v>
      </c>
      <c r="H904" s="12" t="str">
        <f aca="false">INDEX(Customers!$I$2:$I$901,MATCH(B904,Customers!$A$2:$A$901,0))</f>
        <v>Regular</v>
      </c>
      <c r="I904" s="12" t="str">
        <f aca="false">INDEX(Customers!$G$2:$G$901,MATCH(B904,Customers!$A$2:$A$901,0))</f>
        <v>East</v>
      </c>
      <c r="J904" s="12" t="str">
        <f aca="false">INDEX(Stores!$D$2:$D$18,MATCH(C904,Stores!$A$2:$A$18,0))</f>
        <v>Online</v>
      </c>
      <c r="K904" s="16" t="n">
        <f aca="false">SUMIF(OrderItems!$B$2:$B$6683,A904,OrderItems!$J$2:$J$6683)</f>
        <v>1256.75</v>
      </c>
      <c r="L904" s="16" t="n">
        <f aca="false">SUMIF(OrderItems!$B$2:$B$6683,A904,OrderItems!$K$2:$K$6683)</f>
        <v>888.63</v>
      </c>
      <c r="M904" s="16" t="n">
        <f aca="false">K904-L904</f>
        <v>368.12</v>
      </c>
      <c r="N904" s="12" t="n">
        <f aca="false">COUNTIF(OrderItems!$B$2:$B$6683,A904)</f>
        <v>2</v>
      </c>
    </row>
    <row r="905" customFormat="false" ht="15" hidden="false" customHeight="false" outlineLevel="0" collapsed="false">
      <c r="A905" s="12" t="n">
        <v>904</v>
      </c>
      <c r="B905" s="12" t="n">
        <v>241</v>
      </c>
      <c r="C905" s="12" t="n">
        <v>17</v>
      </c>
      <c r="D905" s="18" t="n">
        <v>45976</v>
      </c>
      <c r="E905" s="12" t="s">
        <v>44</v>
      </c>
      <c r="F905" s="12" t="s">
        <v>2293</v>
      </c>
      <c r="G905" s="12" t="s">
        <v>55</v>
      </c>
      <c r="H905" s="12" t="str">
        <f aca="false">INDEX(Customers!$I$2:$I$901,MATCH(B905,Customers!$A$2:$A$901,0))</f>
        <v>Regular</v>
      </c>
      <c r="I905" s="12" t="str">
        <f aca="false">INDEX(Customers!$G$2:$G$901,MATCH(B905,Customers!$A$2:$A$901,0))</f>
        <v>East</v>
      </c>
      <c r="J905" s="12" t="str">
        <f aca="false">INDEX(Stores!$D$2:$D$18,MATCH(C905,Stores!$A$2:$A$18,0))</f>
        <v>Online</v>
      </c>
      <c r="K905" s="16" t="n">
        <f aca="false">SUMIF(OrderItems!$B$2:$B$6683,A905,OrderItems!$J$2:$J$6683)</f>
        <v>2179</v>
      </c>
      <c r="L905" s="16" t="n">
        <f aca="false">SUMIF(OrderItems!$B$2:$B$6683,A905,OrderItems!$K$2:$K$6683)</f>
        <v>1417.01</v>
      </c>
      <c r="M905" s="16" t="n">
        <f aca="false">K905-L905</f>
        <v>761.99</v>
      </c>
      <c r="N905" s="12" t="n">
        <f aca="false">COUNTIF(OrderItems!$B$2:$B$6683,A905)</f>
        <v>1</v>
      </c>
    </row>
    <row r="906" customFormat="false" ht="15" hidden="false" customHeight="false" outlineLevel="0" collapsed="false">
      <c r="A906" s="12" t="n">
        <v>905</v>
      </c>
      <c r="B906" s="12" t="n">
        <v>242</v>
      </c>
      <c r="C906" s="12" t="n">
        <v>3</v>
      </c>
      <c r="D906" s="18" t="n">
        <v>45325</v>
      </c>
      <c r="E906" s="12" t="s">
        <v>49</v>
      </c>
      <c r="F906" s="12" t="s">
        <v>2293</v>
      </c>
      <c r="G906" s="12" t="s">
        <v>55</v>
      </c>
      <c r="H906" s="12" t="str">
        <f aca="false">INDEX(Customers!$I$2:$I$901,MATCH(B906,Customers!$A$2:$A$901,0))</f>
        <v>New</v>
      </c>
      <c r="I906" s="12" t="str">
        <f aca="false">INDEX(Customers!$G$2:$G$901,MATCH(B906,Customers!$A$2:$A$901,0))</f>
        <v>North</v>
      </c>
      <c r="J906" s="12" t="str">
        <f aca="false">INDEX(Stores!$D$2:$D$18,MATCH(C906,Stores!$A$2:$A$18,0))</f>
        <v>North</v>
      </c>
      <c r="K906" s="16" t="n">
        <f aca="false">SUMIF(OrderItems!$B$2:$B$6683,A906,OrderItems!$J$2:$J$6683)</f>
        <v>3580.55</v>
      </c>
      <c r="L906" s="16" t="n">
        <f aca="false">SUMIF(OrderItems!$B$2:$B$6683,A906,OrderItems!$K$2:$K$6683)</f>
        <v>2553.54</v>
      </c>
      <c r="M906" s="16" t="n">
        <f aca="false">K906-L906</f>
        <v>1027.01</v>
      </c>
      <c r="N906" s="12" t="n">
        <f aca="false">COUNTIF(OrderItems!$B$2:$B$6683,A906)</f>
        <v>1</v>
      </c>
    </row>
    <row r="907" customFormat="false" ht="15" hidden="false" customHeight="false" outlineLevel="0" collapsed="false">
      <c r="A907" s="12" t="n">
        <v>906</v>
      </c>
      <c r="B907" s="12" t="n">
        <v>242</v>
      </c>
      <c r="C907" s="12" t="n">
        <v>8</v>
      </c>
      <c r="D907" s="18" t="n">
        <v>45367</v>
      </c>
      <c r="E907" s="12" t="s">
        <v>49</v>
      </c>
      <c r="F907" s="12" t="s">
        <v>2292</v>
      </c>
      <c r="G907" s="12" t="s">
        <v>55</v>
      </c>
      <c r="H907" s="12" t="str">
        <f aca="false">INDEX(Customers!$I$2:$I$901,MATCH(B907,Customers!$A$2:$A$901,0))</f>
        <v>New</v>
      </c>
      <c r="I907" s="12" t="str">
        <f aca="false">INDEX(Customers!$G$2:$G$901,MATCH(B907,Customers!$A$2:$A$901,0))</f>
        <v>North</v>
      </c>
      <c r="J907" s="12" t="str">
        <f aca="false">INDEX(Stores!$D$2:$D$18,MATCH(C907,Stores!$A$2:$A$18,0))</f>
        <v>South</v>
      </c>
      <c r="K907" s="16" t="n">
        <f aca="false">SUMIF(OrderItems!$B$2:$B$6683,A907,OrderItems!$J$2:$J$6683)</f>
        <v>2498</v>
      </c>
      <c r="L907" s="16" t="n">
        <f aca="false">SUMIF(OrderItems!$B$2:$B$6683,A907,OrderItems!$K$2:$K$6683)</f>
        <v>1549.99</v>
      </c>
      <c r="M907" s="16" t="n">
        <f aca="false">K907-L907</f>
        <v>948.01</v>
      </c>
      <c r="N907" s="12" t="n">
        <f aca="false">COUNTIF(OrderItems!$B$2:$B$6683,A907)</f>
        <v>2</v>
      </c>
    </row>
    <row r="908" customFormat="false" ht="15" hidden="false" customHeight="false" outlineLevel="0" collapsed="false">
      <c r="A908" s="12" t="n">
        <v>907</v>
      </c>
      <c r="B908" s="12" t="n">
        <v>242</v>
      </c>
      <c r="C908" s="12" t="n">
        <v>17</v>
      </c>
      <c r="D908" s="18" t="n">
        <v>45372</v>
      </c>
      <c r="E908" s="12" t="s">
        <v>44</v>
      </c>
      <c r="F908" s="12" t="s">
        <v>2294</v>
      </c>
      <c r="G908" s="12" t="s">
        <v>55</v>
      </c>
      <c r="H908" s="12" t="str">
        <f aca="false">INDEX(Customers!$I$2:$I$901,MATCH(B908,Customers!$A$2:$A$901,0))</f>
        <v>New</v>
      </c>
      <c r="I908" s="12" t="str">
        <f aca="false">INDEX(Customers!$G$2:$G$901,MATCH(B908,Customers!$A$2:$A$901,0))</f>
        <v>North</v>
      </c>
      <c r="J908" s="12" t="str">
        <f aca="false">INDEX(Stores!$D$2:$D$18,MATCH(C908,Stores!$A$2:$A$18,0))</f>
        <v>Online</v>
      </c>
      <c r="K908" s="16" t="n">
        <f aca="false">SUMIF(OrderItems!$B$2:$B$6683,A908,OrderItems!$J$2:$J$6683)</f>
        <v>6870.75</v>
      </c>
      <c r="L908" s="16" t="n">
        <f aca="false">SUMIF(OrderItems!$B$2:$B$6683,A908,OrderItems!$K$2:$K$6683)</f>
        <v>4891.37</v>
      </c>
      <c r="M908" s="16" t="n">
        <f aca="false">K908-L908</f>
        <v>1979.38</v>
      </c>
      <c r="N908" s="12" t="n">
        <f aca="false">COUNTIF(OrderItems!$B$2:$B$6683,A908)</f>
        <v>3</v>
      </c>
    </row>
    <row r="909" customFormat="false" ht="15" hidden="false" customHeight="false" outlineLevel="0" collapsed="false">
      <c r="A909" s="12" t="n">
        <v>908</v>
      </c>
      <c r="B909" s="12" t="n">
        <v>242</v>
      </c>
      <c r="C909" s="12" t="n">
        <v>17</v>
      </c>
      <c r="D909" s="18" t="n">
        <v>45427</v>
      </c>
      <c r="E909" s="12" t="s">
        <v>44</v>
      </c>
      <c r="F909" s="12" t="s">
        <v>2294</v>
      </c>
      <c r="G909" s="12" t="s">
        <v>55</v>
      </c>
      <c r="H909" s="12" t="str">
        <f aca="false">INDEX(Customers!$I$2:$I$901,MATCH(B909,Customers!$A$2:$A$901,0))</f>
        <v>New</v>
      </c>
      <c r="I909" s="12" t="str">
        <f aca="false">INDEX(Customers!$G$2:$G$901,MATCH(B909,Customers!$A$2:$A$901,0))</f>
        <v>North</v>
      </c>
      <c r="J909" s="12" t="str">
        <f aca="false">INDEX(Stores!$D$2:$D$18,MATCH(C909,Stores!$A$2:$A$18,0))</f>
        <v>Online</v>
      </c>
      <c r="K909" s="16" t="n">
        <f aca="false">SUMIF(OrderItems!$B$2:$B$6683,A909,OrderItems!$J$2:$J$6683)</f>
        <v>549</v>
      </c>
      <c r="L909" s="16" t="n">
        <f aca="false">SUMIF(OrderItems!$B$2:$B$6683,A909,OrderItems!$K$2:$K$6683)</f>
        <v>393.67</v>
      </c>
      <c r="M909" s="16" t="n">
        <f aca="false">K909-L909</f>
        <v>155.33</v>
      </c>
      <c r="N909" s="12" t="n">
        <f aca="false">COUNTIF(OrderItems!$B$2:$B$6683,A909)</f>
        <v>1</v>
      </c>
    </row>
    <row r="910" customFormat="false" ht="15" hidden="false" customHeight="false" outlineLevel="0" collapsed="false">
      <c r="A910" s="12" t="n">
        <v>909</v>
      </c>
      <c r="B910" s="12" t="n">
        <v>242</v>
      </c>
      <c r="C910" s="12" t="n">
        <v>17</v>
      </c>
      <c r="D910" s="18" t="n">
        <v>45450</v>
      </c>
      <c r="E910" s="12" t="s">
        <v>44</v>
      </c>
      <c r="F910" s="12" t="s">
        <v>2292</v>
      </c>
      <c r="G910" s="12" t="s">
        <v>56</v>
      </c>
      <c r="H910" s="12" t="str">
        <f aca="false">INDEX(Customers!$I$2:$I$901,MATCH(B910,Customers!$A$2:$A$901,0))</f>
        <v>New</v>
      </c>
      <c r="I910" s="12" t="str">
        <f aca="false">INDEX(Customers!$G$2:$G$901,MATCH(B910,Customers!$A$2:$A$901,0))</f>
        <v>North</v>
      </c>
      <c r="J910" s="12" t="str">
        <f aca="false">INDEX(Stores!$D$2:$D$18,MATCH(C910,Stores!$A$2:$A$18,0))</f>
        <v>Online</v>
      </c>
      <c r="K910" s="16" t="n">
        <f aca="false">SUMIF(OrderItems!$B$2:$B$6683,A910,OrderItems!$J$2:$J$6683)</f>
        <v>1015.55</v>
      </c>
      <c r="L910" s="16" t="n">
        <f aca="false">SUMIF(OrderItems!$B$2:$B$6683,A910,OrderItems!$K$2:$K$6683)</f>
        <v>673.67</v>
      </c>
      <c r="M910" s="16" t="n">
        <f aca="false">K910-L910</f>
        <v>341.88</v>
      </c>
      <c r="N910" s="12" t="n">
        <f aca="false">COUNTIF(OrderItems!$B$2:$B$6683,A910)</f>
        <v>2</v>
      </c>
    </row>
    <row r="911" customFormat="false" ht="15" hidden="false" customHeight="false" outlineLevel="0" collapsed="false">
      <c r="A911" s="12" t="n">
        <v>910</v>
      </c>
      <c r="B911" s="12" t="n">
        <v>242</v>
      </c>
      <c r="C911" s="12" t="n">
        <v>17</v>
      </c>
      <c r="D911" s="18" t="n">
        <v>45517</v>
      </c>
      <c r="E911" s="12" t="s">
        <v>44</v>
      </c>
      <c r="F911" s="12" t="s">
        <v>2292</v>
      </c>
      <c r="G911" s="12" t="s">
        <v>56</v>
      </c>
      <c r="H911" s="12" t="str">
        <f aca="false">INDEX(Customers!$I$2:$I$901,MATCH(B911,Customers!$A$2:$A$901,0))</f>
        <v>New</v>
      </c>
      <c r="I911" s="12" t="str">
        <f aca="false">INDEX(Customers!$G$2:$G$901,MATCH(B911,Customers!$A$2:$A$901,0))</f>
        <v>North</v>
      </c>
      <c r="J911" s="12" t="str">
        <f aca="false">INDEX(Stores!$D$2:$D$18,MATCH(C911,Stores!$A$2:$A$18,0))</f>
        <v>Online</v>
      </c>
      <c r="K911" s="16" t="n">
        <f aca="false">SUMIF(OrderItems!$B$2:$B$6683,A911,OrderItems!$J$2:$J$6683)</f>
        <v>10709.55</v>
      </c>
      <c r="L911" s="16" t="n">
        <f aca="false">SUMIF(OrderItems!$B$2:$B$6683,A911,OrderItems!$K$2:$K$6683)</f>
        <v>6982.46</v>
      </c>
      <c r="M911" s="16" t="n">
        <f aca="false">K911-L911</f>
        <v>3727.09</v>
      </c>
      <c r="N911" s="12" t="n">
        <f aca="false">COUNTIF(OrderItems!$B$2:$B$6683,A911)</f>
        <v>3</v>
      </c>
    </row>
    <row r="912" customFormat="false" ht="15" hidden="false" customHeight="false" outlineLevel="0" collapsed="false">
      <c r="A912" s="12" t="n">
        <v>911</v>
      </c>
      <c r="B912" s="12" t="n">
        <v>242</v>
      </c>
      <c r="C912" s="12" t="n">
        <v>17</v>
      </c>
      <c r="D912" s="18" t="n">
        <v>45529</v>
      </c>
      <c r="E912" s="12" t="s">
        <v>44</v>
      </c>
      <c r="F912" s="12" t="s">
        <v>2296</v>
      </c>
      <c r="G912" s="12" t="s">
        <v>55</v>
      </c>
      <c r="H912" s="12" t="str">
        <f aca="false">INDEX(Customers!$I$2:$I$901,MATCH(B912,Customers!$A$2:$A$901,0))</f>
        <v>New</v>
      </c>
      <c r="I912" s="12" t="str">
        <f aca="false">INDEX(Customers!$G$2:$G$901,MATCH(B912,Customers!$A$2:$A$901,0))</f>
        <v>North</v>
      </c>
      <c r="J912" s="12" t="str">
        <f aca="false">INDEX(Stores!$D$2:$D$18,MATCH(C912,Stores!$A$2:$A$18,0))</f>
        <v>Online</v>
      </c>
      <c r="K912" s="16" t="n">
        <f aca="false">SUMIF(OrderItems!$B$2:$B$6683,A912,OrderItems!$J$2:$J$6683)</f>
        <v>4478</v>
      </c>
      <c r="L912" s="16" t="n">
        <f aca="false">SUMIF(OrderItems!$B$2:$B$6683,A912,OrderItems!$K$2:$K$6683)</f>
        <v>2618.98</v>
      </c>
      <c r="M912" s="16" t="n">
        <f aca="false">K912-L912</f>
        <v>1859.02</v>
      </c>
      <c r="N912" s="12" t="n">
        <f aca="false">COUNTIF(OrderItems!$B$2:$B$6683,A912)</f>
        <v>2</v>
      </c>
    </row>
    <row r="913" customFormat="false" ht="15" hidden="false" customHeight="false" outlineLevel="0" collapsed="false">
      <c r="A913" s="12" t="n">
        <v>912</v>
      </c>
      <c r="B913" s="12" t="n">
        <v>242</v>
      </c>
      <c r="C913" s="12" t="n">
        <v>9</v>
      </c>
      <c r="D913" s="18" t="n">
        <v>45581</v>
      </c>
      <c r="E913" s="12" t="s">
        <v>49</v>
      </c>
      <c r="F913" s="12" t="s">
        <v>2295</v>
      </c>
      <c r="G913" s="12" t="s">
        <v>55</v>
      </c>
      <c r="H913" s="12" t="str">
        <f aca="false">INDEX(Customers!$I$2:$I$901,MATCH(B913,Customers!$A$2:$A$901,0))</f>
        <v>New</v>
      </c>
      <c r="I913" s="12" t="str">
        <f aca="false">INDEX(Customers!$G$2:$G$901,MATCH(B913,Customers!$A$2:$A$901,0))</f>
        <v>North</v>
      </c>
      <c r="J913" s="12" t="str">
        <f aca="false">INDEX(Stores!$D$2:$D$18,MATCH(C913,Stores!$A$2:$A$18,0))</f>
        <v>West</v>
      </c>
      <c r="K913" s="16" t="n">
        <f aca="false">SUMIF(OrderItems!$B$2:$B$6683,A913,OrderItems!$J$2:$J$6683)</f>
        <v>5418.1</v>
      </c>
      <c r="L913" s="16" t="n">
        <f aca="false">SUMIF(OrderItems!$B$2:$B$6683,A913,OrderItems!$K$2:$K$6683)</f>
        <v>3478.52</v>
      </c>
      <c r="M913" s="16" t="n">
        <f aca="false">K913-L913</f>
        <v>1939.58</v>
      </c>
      <c r="N913" s="12" t="n">
        <f aca="false">COUNTIF(OrderItems!$B$2:$B$6683,A913)</f>
        <v>2</v>
      </c>
    </row>
    <row r="914" customFormat="false" ht="15" hidden="false" customHeight="false" outlineLevel="0" collapsed="false">
      <c r="A914" s="12" t="n">
        <v>913</v>
      </c>
      <c r="B914" s="12" t="n">
        <v>242</v>
      </c>
      <c r="C914" s="12" t="n">
        <v>17</v>
      </c>
      <c r="D914" s="18" t="n">
        <v>45588</v>
      </c>
      <c r="E914" s="12" t="s">
        <v>44</v>
      </c>
      <c r="F914" s="12" t="s">
        <v>2295</v>
      </c>
      <c r="G914" s="12" t="s">
        <v>57</v>
      </c>
      <c r="H914" s="12" t="str">
        <f aca="false">INDEX(Customers!$I$2:$I$901,MATCH(B914,Customers!$A$2:$A$901,0))</f>
        <v>New</v>
      </c>
      <c r="I914" s="12" t="str">
        <f aca="false">INDEX(Customers!$G$2:$G$901,MATCH(B914,Customers!$A$2:$A$901,0))</f>
        <v>North</v>
      </c>
      <c r="J914" s="12" t="str">
        <f aca="false">INDEX(Stores!$D$2:$D$18,MATCH(C914,Stores!$A$2:$A$18,0))</f>
        <v>Online</v>
      </c>
      <c r="K914" s="16" t="n">
        <f aca="false">SUMIF(OrderItems!$B$2:$B$6683,A914,OrderItems!$J$2:$J$6683)</f>
        <v>369</v>
      </c>
      <c r="L914" s="16" t="n">
        <f aca="false">SUMIF(OrderItems!$B$2:$B$6683,A914,OrderItems!$K$2:$K$6683)</f>
        <v>205.71</v>
      </c>
      <c r="M914" s="16" t="n">
        <f aca="false">K914-L914</f>
        <v>163.29</v>
      </c>
      <c r="N914" s="12" t="n">
        <f aca="false">COUNTIF(OrderItems!$B$2:$B$6683,A914)</f>
        <v>1</v>
      </c>
    </row>
    <row r="915" customFormat="false" ht="15" hidden="false" customHeight="false" outlineLevel="0" collapsed="false">
      <c r="A915" s="12" t="n">
        <v>914</v>
      </c>
      <c r="B915" s="12" t="n">
        <v>242</v>
      </c>
      <c r="C915" s="12" t="n">
        <v>4</v>
      </c>
      <c r="D915" s="18" t="n">
        <v>45616</v>
      </c>
      <c r="E915" s="12" t="s">
        <v>49</v>
      </c>
      <c r="F915" s="12" t="s">
        <v>2294</v>
      </c>
      <c r="G915" s="12" t="s">
        <v>57</v>
      </c>
      <c r="H915" s="12" t="str">
        <f aca="false">INDEX(Customers!$I$2:$I$901,MATCH(B915,Customers!$A$2:$A$901,0))</f>
        <v>New</v>
      </c>
      <c r="I915" s="12" t="str">
        <f aca="false">INDEX(Customers!$G$2:$G$901,MATCH(B915,Customers!$A$2:$A$901,0))</f>
        <v>North</v>
      </c>
      <c r="J915" s="12" t="str">
        <f aca="false">INDEX(Stores!$D$2:$D$18,MATCH(C915,Stores!$A$2:$A$18,0))</f>
        <v>North</v>
      </c>
      <c r="K915" s="16" t="n">
        <f aca="false">SUMIF(OrderItems!$B$2:$B$6683,A915,OrderItems!$J$2:$J$6683)</f>
        <v>529</v>
      </c>
      <c r="L915" s="16" t="n">
        <f aca="false">SUMIF(OrderItems!$B$2:$B$6683,A915,OrderItems!$K$2:$K$6683)</f>
        <v>302.36</v>
      </c>
      <c r="M915" s="16" t="n">
        <f aca="false">K915-L915</f>
        <v>226.64</v>
      </c>
      <c r="N915" s="12" t="n">
        <f aca="false">COUNTIF(OrderItems!$B$2:$B$6683,A915)</f>
        <v>1</v>
      </c>
    </row>
    <row r="916" customFormat="false" ht="15" hidden="false" customHeight="false" outlineLevel="0" collapsed="false">
      <c r="A916" s="12" t="n">
        <v>915</v>
      </c>
      <c r="B916" s="12" t="n">
        <v>242</v>
      </c>
      <c r="C916" s="12" t="n">
        <v>17</v>
      </c>
      <c r="D916" s="18" t="n">
        <v>45647</v>
      </c>
      <c r="E916" s="12" t="s">
        <v>44</v>
      </c>
      <c r="F916" s="12" t="s">
        <v>2295</v>
      </c>
      <c r="G916" s="12" t="s">
        <v>55</v>
      </c>
      <c r="H916" s="12" t="str">
        <f aca="false">INDEX(Customers!$I$2:$I$901,MATCH(B916,Customers!$A$2:$A$901,0))</f>
        <v>New</v>
      </c>
      <c r="I916" s="12" t="str">
        <f aca="false">INDEX(Customers!$G$2:$G$901,MATCH(B916,Customers!$A$2:$A$901,0))</f>
        <v>North</v>
      </c>
      <c r="J916" s="12" t="str">
        <f aca="false">INDEX(Stores!$D$2:$D$18,MATCH(C916,Stores!$A$2:$A$18,0))</f>
        <v>Online</v>
      </c>
      <c r="K916" s="16" t="n">
        <f aca="false">SUMIF(OrderItems!$B$2:$B$6683,A916,OrderItems!$J$2:$J$6683)</f>
        <v>9855.2</v>
      </c>
      <c r="L916" s="16" t="n">
        <f aca="false">SUMIF(OrderItems!$B$2:$B$6683,A916,OrderItems!$K$2:$K$6683)</f>
        <v>6150.79</v>
      </c>
      <c r="M916" s="16" t="n">
        <f aca="false">K916-L916</f>
        <v>3704.41</v>
      </c>
      <c r="N916" s="12" t="n">
        <f aca="false">COUNTIF(OrderItems!$B$2:$B$6683,A916)</f>
        <v>4</v>
      </c>
    </row>
    <row r="917" customFormat="false" ht="15" hidden="false" customHeight="false" outlineLevel="0" collapsed="false">
      <c r="A917" s="12" t="n">
        <v>916</v>
      </c>
      <c r="B917" s="12" t="n">
        <v>242</v>
      </c>
      <c r="C917" s="12" t="n">
        <v>17</v>
      </c>
      <c r="D917" s="18" t="n">
        <v>45655</v>
      </c>
      <c r="E917" s="12" t="s">
        <v>44</v>
      </c>
      <c r="F917" s="12" t="s">
        <v>2293</v>
      </c>
      <c r="G917" s="12" t="s">
        <v>55</v>
      </c>
      <c r="H917" s="12" t="str">
        <f aca="false">INDEX(Customers!$I$2:$I$901,MATCH(B917,Customers!$A$2:$A$901,0))</f>
        <v>New</v>
      </c>
      <c r="I917" s="12" t="str">
        <f aca="false">INDEX(Customers!$G$2:$G$901,MATCH(B917,Customers!$A$2:$A$901,0))</f>
        <v>North</v>
      </c>
      <c r="J917" s="12" t="str">
        <f aca="false">INDEX(Stores!$D$2:$D$18,MATCH(C917,Stores!$A$2:$A$18,0))</f>
        <v>Online</v>
      </c>
      <c r="K917" s="16" t="n">
        <f aca="false">SUMIF(OrderItems!$B$2:$B$6683,A917,OrderItems!$J$2:$J$6683)</f>
        <v>5182.55</v>
      </c>
      <c r="L917" s="16" t="n">
        <f aca="false">SUMIF(OrderItems!$B$2:$B$6683,A917,OrderItems!$K$2:$K$6683)</f>
        <v>3745.84</v>
      </c>
      <c r="M917" s="16" t="n">
        <f aca="false">K917-L917</f>
        <v>1436.71</v>
      </c>
      <c r="N917" s="12" t="n">
        <f aca="false">COUNTIF(OrderItems!$B$2:$B$6683,A917)</f>
        <v>3</v>
      </c>
    </row>
    <row r="918" customFormat="false" ht="15" hidden="false" customHeight="false" outlineLevel="0" collapsed="false">
      <c r="A918" s="12" t="n">
        <v>917</v>
      </c>
      <c r="B918" s="12" t="n">
        <v>242</v>
      </c>
      <c r="C918" s="12" t="n">
        <v>17</v>
      </c>
      <c r="D918" s="18" t="n">
        <v>45765</v>
      </c>
      <c r="E918" s="12" t="s">
        <v>44</v>
      </c>
      <c r="F918" s="12" t="s">
        <v>2296</v>
      </c>
      <c r="G918" s="12" t="s">
        <v>55</v>
      </c>
      <c r="H918" s="12" t="str">
        <f aca="false">INDEX(Customers!$I$2:$I$901,MATCH(B918,Customers!$A$2:$A$901,0))</f>
        <v>New</v>
      </c>
      <c r="I918" s="12" t="str">
        <f aca="false">INDEX(Customers!$G$2:$G$901,MATCH(B918,Customers!$A$2:$A$901,0))</f>
        <v>North</v>
      </c>
      <c r="J918" s="12" t="str">
        <f aca="false">INDEX(Stores!$D$2:$D$18,MATCH(C918,Stores!$A$2:$A$18,0))</f>
        <v>Online</v>
      </c>
      <c r="K918" s="16" t="n">
        <f aca="false">SUMIF(OrderItems!$B$2:$B$6683,A918,OrderItems!$J$2:$J$6683)</f>
        <v>7974.15</v>
      </c>
      <c r="L918" s="16" t="n">
        <f aca="false">SUMIF(OrderItems!$B$2:$B$6683,A918,OrderItems!$K$2:$K$6683)</f>
        <v>5506.91</v>
      </c>
      <c r="M918" s="16" t="n">
        <f aca="false">K918-L918</f>
        <v>2467.24</v>
      </c>
      <c r="N918" s="12" t="n">
        <f aca="false">COUNTIF(OrderItems!$B$2:$B$6683,A918)</f>
        <v>3</v>
      </c>
    </row>
    <row r="919" customFormat="false" ht="15" hidden="false" customHeight="false" outlineLevel="0" collapsed="false">
      <c r="A919" s="12" t="n">
        <v>918</v>
      </c>
      <c r="B919" s="12" t="n">
        <v>242</v>
      </c>
      <c r="C919" s="12" t="n">
        <v>17</v>
      </c>
      <c r="D919" s="18" t="n">
        <v>45845</v>
      </c>
      <c r="E919" s="12" t="s">
        <v>44</v>
      </c>
      <c r="F919" s="12" t="s">
        <v>2296</v>
      </c>
      <c r="G919" s="12" t="s">
        <v>55</v>
      </c>
      <c r="H919" s="12" t="str">
        <f aca="false">INDEX(Customers!$I$2:$I$901,MATCH(B919,Customers!$A$2:$A$901,0))</f>
        <v>New</v>
      </c>
      <c r="I919" s="12" t="str">
        <f aca="false">INDEX(Customers!$G$2:$G$901,MATCH(B919,Customers!$A$2:$A$901,0))</f>
        <v>North</v>
      </c>
      <c r="J919" s="12" t="str">
        <f aca="false">INDEX(Stores!$D$2:$D$18,MATCH(C919,Stores!$A$2:$A$18,0))</f>
        <v>Online</v>
      </c>
      <c r="K919" s="16" t="n">
        <f aca="false">SUMIF(OrderItems!$B$2:$B$6683,A919,OrderItems!$J$2:$J$6683)</f>
        <v>1769</v>
      </c>
      <c r="L919" s="16" t="n">
        <f aca="false">SUMIF(OrderItems!$B$2:$B$6683,A919,OrderItems!$K$2:$K$6683)</f>
        <v>1112.03</v>
      </c>
      <c r="M919" s="16" t="n">
        <f aca="false">K919-L919</f>
        <v>656.97</v>
      </c>
      <c r="N919" s="12" t="n">
        <f aca="false">COUNTIF(OrderItems!$B$2:$B$6683,A919)</f>
        <v>1</v>
      </c>
    </row>
    <row r="920" customFormat="false" ht="15" hidden="false" customHeight="false" outlineLevel="0" collapsed="false">
      <c r="A920" s="12" t="n">
        <v>919</v>
      </c>
      <c r="B920" s="12" t="n">
        <v>242</v>
      </c>
      <c r="C920" s="12" t="n">
        <v>6</v>
      </c>
      <c r="D920" s="18" t="n">
        <v>45949</v>
      </c>
      <c r="E920" s="12" t="s">
        <v>49</v>
      </c>
      <c r="F920" s="12" t="s">
        <v>2292</v>
      </c>
      <c r="G920" s="12" t="s">
        <v>55</v>
      </c>
      <c r="H920" s="12" t="str">
        <f aca="false">INDEX(Customers!$I$2:$I$901,MATCH(B920,Customers!$A$2:$A$901,0))</f>
        <v>New</v>
      </c>
      <c r="I920" s="12" t="str">
        <f aca="false">INDEX(Customers!$G$2:$G$901,MATCH(B920,Customers!$A$2:$A$901,0))</f>
        <v>North</v>
      </c>
      <c r="J920" s="12" t="str">
        <f aca="false">INDEX(Stores!$D$2:$D$18,MATCH(C920,Stores!$A$2:$A$18,0))</f>
        <v>South</v>
      </c>
      <c r="K920" s="16" t="n">
        <f aca="false">SUMIF(OrderItems!$B$2:$B$6683,A920,OrderItems!$J$2:$J$6683)</f>
        <v>8476.85</v>
      </c>
      <c r="L920" s="16" t="n">
        <f aca="false">SUMIF(OrderItems!$B$2:$B$6683,A920,OrderItems!$K$2:$K$6683)</f>
        <v>5836.8</v>
      </c>
      <c r="M920" s="16" t="n">
        <f aca="false">K920-L920</f>
        <v>2640.05</v>
      </c>
      <c r="N920" s="12" t="n">
        <f aca="false">COUNTIF(OrderItems!$B$2:$B$6683,A920)</f>
        <v>2</v>
      </c>
    </row>
    <row r="921" customFormat="false" ht="15" hidden="false" customHeight="false" outlineLevel="0" collapsed="false">
      <c r="A921" s="12" t="n">
        <v>920</v>
      </c>
      <c r="B921" s="12" t="n">
        <v>242</v>
      </c>
      <c r="C921" s="12" t="n">
        <v>17</v>
      </c>
      <c r="D921" s="18" t="n">
        <v>45966</v>
      </c>
      <c r="E921" s="12" t="s">
        <v>44</v>
      </c>
      <c r="F921" s="12" t="s">
        <v>2293</v>
      </c>
      <c r="G921" s="12" t="s">
        <v>55</v>
      </c>
      <c r="H921" s="12" t="str">
        <f aca="false">INDEX(Customers!$I$2:$I$901,MATCH(B921,Customers!$A$2:$A$901,0))</f>
        <v>New</v>
      </c>
      <c r="I921" s="12" t="str">
        <f aca="false">INDEX(Customers!$G$2:$G$901,MATCH(B921,Customers!$A$2:$A$901,0))</f>
        <v>North</v>
      </c>
      <c r="J921" s="12" t="str">
        <f aca="false">INDEX(Stores!$D$2:$D$18,MATCH(C921,Stores!$A$2:$A$18,0))</f>
        <v>Online</v>
      </c>
      <c r="K921" s="16" t="n">
        <f aca="false">SUMIF(OrderItems!$B$2:$B$6683,A921,OrderItems!$J$2:$J$6683)</f>
        <v>6298</v>
      </c>
      <c r="L921" s="16" t="n">
        <f aca="false">SUMIF(OrderItems!$B$2:$B$6683,A921,OrderItems!$K$2:$K$6683)</f>
        <v>3735.74</v>
      </c>
      <c r="M921" s="16" t="n">
        <f aca="false">K921-L921</f>
        <v>2562.26</v>
      </c>
      <c r="N921" s="12" t="n">
        <f aca="false">COUNTIF(OrderItems!$B$2:$B$6683,A921)</f>
        <v>1</v>
      </c>
    </row>
    <row r="922" customFormat="false" ht="15" hidden="false" customHeight="false" outlineLevel="0" collapsed="false">
      <c r="A922" s="12" t="n">
        <v>921</v>
      </c>
      <c r="B922" s="12" t="n">
        <v>242</v>
      </c>
      <c r="C922" s="12" t="n">
        <v>17</v>
      </c>
      <c r="D922" s="18" t="n">
        <v>45970</v>
      </c>
      <c r="E922" s="12" t="s">
        <v>44</v>
      </c>
      <c r="F922" s="12" t="s">
        <v>2292</v>
      </c>
      <c r="G922" s="12" t="s">
        <v>55</v>
      </c>
      <c r="H922" s="12" t="str">
        <f aca="false">INDEX(Customers!$I$2:$I$901,MATCH(B922,Customers!$A$2:$A$901,0))</f>
        <v>New</v>
      </c>
      <c r="I922" s="12" t="str">
        <f aca="false">INDEX(Customers!$G$2:$G$901,MATCH(B922,Customers!$A$2:$A$901,0))</f>
        <v>North</v>
      </c>
      <c r="J922" s="12" t="str">
        <f aca="false">INDEX(Stores!$D$2:$D$18,MATCH(C922,Stores!$A$2:$A$18,0))</f>
        <v>Online</v>
      </c>
      <c r="K922" s="16" t="n">
        <f aca="false">SUMIF(OrderItems!$B$2:$B$6683,A922,OrderItems!$J$2:$J$6683)</f>
        <v>521.55</v>
      </c>
      <c r="L922" s="16" t="n">
        <f aca="false">SUMIF(OrderItems!$B$2:$B$6683,A922,OrderItems!$K$2:$K$6683)</f>
        <v>371.83</v>
      </c>
      <c r="M922" s="16" t="n">
        <f aca="false">K922-L922</f>
        <v>149.72</v>
      </c>
      <c r="N922" s="12" t="n">
        <f aca="false">COUNTIF(OrderItems!$B$2:$B$6683,A922)</f>
        <v>1</v>
      </c>
    </row>
    <row r="923" customFormat="false" ht="15" hidden="false" customHeight="false" outlineLevel="0" collapsed="false">
      <c r="A923" s="12" t="n">
        <v>922</v>
      </c>
      <c r="B923" s="12" t="n">
        <v>242</v>
      </c>
      <c r="C923" s="12" t="n">
        <v>1</v>
      </c>
      <c r="D923" s="18" t="n">
        <v>45985</v>
      </c>
      <c r="E923" s="12" t="s">
        <v>49</v>
      </c>
      <c r="F923" s="12" t="s">
        <v>2294</v>
      </c>
      <c r="G923" s="12" t="s">
        <v>55</v>
      </c>
      <c r="H923" s="12" t="str">
        <f aca="false">INDEX(Customers!$I$2:$I$901,MATCH(B923,Customers!$A$2:$A$901,0))</f>
        <v>New</v>
      </c>
      <c r="I923" s="12" t="str">
        <f aca="false">INDEX(Customers!$G$2:$G$901,MATCH(B923,Customers!$A$2:$A$901,0))</f>
        <v>North</v>
      </c>
      <c r="J923" s="12" t="str">
        <f aca="false">INDEX(Stores!$D$2:$D$18,MATCH(C923,Stores!$A$2:$A$18,0))</f>
        <v>North</v>
      </c>
      <c r="K923" s="16" t="n">
        <f aca="false">SUMIF(OrderItems!$B$2:$B$6683,A923,OrderItems!$J$2:$J$6683)</f>
        <v>4778.3</v>
      </c>
      <c r="L923" s="16" t="n">
        <f aca="false">SUMIF(OrderItems!$B$2:$B$6683,A923,OrderItems!$K$2:$K$6683)</f>
        <v>3070.7</v>
      </c>
      <c r="M923" s="16" t="n">
        <f aca="false">K923-L923</f>
        <v>1707.6</v>
      </c>
      <c r="N923" s="12" t="n">
        <f aca="false">COUNTIF(OrderItems!$B$2:$B$6683,A923)</f>
        <v>2</v>
      </c>
    </row>
    <row r="924" customFormat="false" ht="15" hidden="false" customHeight="false" outlineLevel="0" collapsed="false">
      <c r="A924" s="12" t="n">
        <v>923</v>
      </c>
      <c r="B924" s="12" t="n">
        <v>243</v>
      </c>
      <c r="C924" s="12" t="n">
        <v>17</v>
      </c>
      <c r="D924" s="18" t="n">
        <v>45340</v>
      </c>
      <c r="E924" s="12" t="s">
        <v>44</v>
      </c>
      <c r="F924" s="12" t="s">
        <v>2296</v>
      </c>
      <c r="G924" s="12" t="s">
        <v>55</v>
      </c>
      <c r="H924" s="12" t="str">
        <f aca="false">INDEX(Customers!$I$2:$I$901,MATCH(B924,Customers!$A$2:$A$901,0))</f>
        <v>Regular</v>
      </c>
      <c r="I924" s="12" t="str">
        <f aca="false">INDEX(Customers!$G$2:$G$901,MATCH(B924,Customers!$A$2:$A$901,0))</f>
        <v>West</v>
      </c>
      <c r="J924" s="12" t="str">
        <f aca="false">INDEX(Stores!$D$2:$D$18,MATCH(C924,Stores!$A$2:$A$18,0))</f>
        <v>Online</v>
      </c>
      <c r="K924" s="16" t="n">
        <f aca="false">SUMIF(OrderItems!$B$2:$B$6683,A924,OrderItems!$J$2:$J$6683)</f>
        <v>1229</v>
      </c>
      <c r="L924" s="16" t="n">
        <f aca="false">SUMIF(OrderItems!$B$2:$B$6683,A924,OrderItems!$K$2:$K$6683)</f>
        <v>884.69</v>
      </c>
      <c r="M924" s="16" t="n">
        <f aca="false">K924-L924</f>
        <v>344.31</v>
      </c>
      <c r="N924" s="12" t="n">
        <f aca="false">COUNTIF(OrderItems!$B$2:$B$6683,A924)</f>
        <v>1</v>
      </c>
    </row>
    <row r="925" customFormat="false" ht="15" hidden="false" customHeight="false" outlineLevel="0" collapsed="false">
      <c r="A925" s="12" t="n">
        <v>924</v>
      </c>
      <c r="B925" s="12" t="n">
        <v>243</v>
      </c>
      <c r="C925" s="12" t="n">
        <v>6</v>
      </c>
      <c r="D925" s="18" t="n">
        <v>45363</v>
      </c>
      <c r="E925" s="12" t="s">
        <v>49</v>
      </c>
      <c r="F925" s="12" t="s">
        <v>2294</v>
      </c>
      <c r="G925" s="12" t="s">
        <v>57</v>
      </c>
      <c r="H925" s="12" t="str">
        <f aca="false">INDEX(Customers!$I$2:$I$901,MATCH(B925,Customers!$A$2:$A$901,0))</f>
        <v>Regular</v>
      </c>
      <c r="I925" s="12" t="str">
        <f aca="false">INDEX(Customers!$G$2:$G$901,MATCH(B925,Customers!$A$2:$A$901,0))</f>
        <v>West</v>
      </c>
      <c r="J925" s="12" t="str">
        <f aca="false">INDEX(Stores!$D$2:$D$18,MATCH(C925,Stores!$A$2:$A$18,0))</f>
        <v>South</v>
      </c>
      <c r="K925" s="16" t="n">
        <f aca="false">SUMIF(OrderItems!$B$2:$B$6683,A925,OrderItems!$J$2:$J$6683)</f>
        <v>7745.1</v>
      </c>
      <c r="L925" s="16" t="n">
        <f aca="false">SUMIF(OrderItems!$B$2:$B$6683,A925,OrderItems!$K$2:$K$6683)</f>
        <v>5377.71</v>
      </c>
      <c r="M925" s="16" t="n">
        <f aca="false">K925-L925</f>
        <v>2367.39</v>
      </c>
      <c r="N925" s="12" t="n">
        <f aca="false">COUNTIF(OrderItems!$B$2:$B$6683,A925)</f>
        <v>3</v>
      </c>
    </row>
    <row r="926" customFormat="false" ht="15" hidden="false" customHeight="false" outlineLevel="0" collapsed="false">
      <c r="A926" s="12" t="n">
        <v>925</v>
      </c>
      <c r="B926" s="12" t="n">
        <v>243</v>
      </c>
      <c r="C926" s="12" t="n">
        <v>17</v>
      </c>
      <c r="D926" s="18" t="n">
        <v>45376</v>
      </c>
      <c r="E926" s="12" t="s">
        <v>44</v>
      </c>
      <c r="F926" s="12" t="s">
        <v>2296</v>
      </c>
      <c r="G926" s="12" t="s">
        <v>56</v>
      </c>
      <c r="H926" s="12" t="str">
        <f aca="false">INDEX(Customers!$I$2:$I$901,MATCH(B926,Customers!$A$2:$A$901,0))</f>
        <v>Regular</v>
      </c>
      <c r="I926" s="12" t="str">
        <f aca="false">INDEX(Customers!$G$2:$G$901,MATCH(B926,Customers!$A$2:$A$901,0))</f>
        <v>West</v>
      </c>
      <c r="J926" s="12" t="str">
        <f aca="false">INDEX(Stores!$D$2:$D$18,MATCH(C926,Stores!$A$2:$A$18,0))</f>
        <v>Online</v>
      </c>
      <c r="K926" s="16" t="n">
        <f aca="false">SUMIF(OrderItems!$B$2:$B$6683,A926,OrderItems!$J$2:$J$6683)</f>
        <v>3938.2</v>
      </c>
      <c r="L926" s="16" t="n">
        <f aca="false">SUMIF(OrderItems!$B$2:$B$6683,A926,OrderItems!$K$2:$K$6683)</f>
        <v>2907.83</v>
      </c>
      <c r="M926" s="16" t="n">
        <f aca="false">K926-L926</f>
        <v>1030.37</v>
      </c>
      <c r="N926" s="12" t="n">
        <f aca="false">COUNTIF(OrderItems!$B$2:$B$6683,A926)</f>
        <v>2</v>
      </c>
    </row>
    <row r="927" customFormat="false" ht="15" hidden="false" customHeight="false" outlineLevel="0" collapsed="false">
      <c r="A927" s="12" t="n">
        <v>926</v>
      </c>
      <c r="B927" s="12" t="n">
        <v>243</v>
      </c>
      <c r="C927" s="12" t="n">
        <v>17</v>
      </c>
      <c r="D927" s="18" t="n">
        <v>45522</v>
      </c>
      <c r="E927" s="12" t="s">
        <v>44</v>
      </c>
      <c r="F927" s="12" t="s">
        <v>2296</v>
      </c>
      <c r="G927" s="12" t="s">
        <v>55</v>
      </c>
      <c r="H927" s="12" t="str">
        <f aca="false">INDEX(Customers!$I$2:$I$901,MATCH(B927,Customers!$A$2:$A$901,0))</f>
        <v>Regular</v>
      </c>
      <c r="I927" s="12" t="str">
        <f aca="false">INDEX(Customers!$G$2:$G$901,MATCH(B927,Customers!$A$2:$A$901,0))</f>
        <v>West</v>
      </c>
      <c r="J927" s="12" t="str">
        <f aca="false">INDEX(Stores!$D$2:$D$18,MATCH(C927,Stores!$A$2:$A$18,0))</f>
        <v>Online</v>
      </c>
      <c r="K927" s="16" t="n">
        <f aca="false">SUMIF(OrderItems!$B$2:$B$6683,A927,OrderItems!$J$2:$J$6683)</f>
        <v>1759</v>
      </c>
      <c r="L927" s="16" t="n">
        <f aca="false">SUMIF(OrderItems!$B$2:$B$6683,A927,OrderItems!$K$2:$K$6683)</f>
        <v>1031.97</v>
      </c>
      <c r="M927" s="16" t="n">
        <f aca="false">K927-L927</f>
        <v>727.03</v>
      </c>
      <c r="N927" s="12" t="n">
        <f aca="false">COUNTIF(OrderItems!$B$2:$B$6683,A927)</f>
        <v>1</v>
      </c>
    </row>
    <row r="928" customFormat="false" ht="15" hidden="false" customHeight="false" outlineLevel="0" collapsed="false">
      <c r="A928" s="12" t="n">
        <v>927</v>
      </c>
      <c r="B928" s="12" t="n">
        <v>243</v>
      </c>
      <c r="C928" s="12" t="n">
        <v>11</v>
      </c>
      <c r="D928" s="18" t="n">
        <v>45577</v>
      </c>
      <c r="E928" s="12" t="s">
        <v>49</v>
      </c>
      <c r="F928" s="12" t="s">
        <v>2294</v>
      </c>
      <c r="G928" s="12" t="s">
        <v>55</v>
      </c>
      <c r="H928" s="12" t="str">
        <f aca="false">INDEX(Customers!$I$2:$I$901,MATCH(B928,Customers!$A$2:$A$901,0))</f>
        <v>Regular</v>
      </c>
      <c r="I928" s="12" t="str">
        <f aca="false">INDEX(Customers!$G$2:$G$901,MATCH(B928,Customers!$A$2:$A$901,0))</f>
        <v>West</v>
      </c>
      <c r="J928" s="12" t="str">
        <f aca="false">INDEX(Stores!$D$2:$D$18,MATCH(C928,Stores!$A$2:$A$18,0))</f>
        <v>West</v>
      </c>
      <c r="K928" s="16" t="n">
        <f aca="false">SUMIF(OrderItems!$B$2:$B$6683,A928,OrderItems!$J$2:$J$6683)</f>
        <v>424.65</v>
      </c>
      <c r="L928" s="16" t="n">
        <f aca="false">SUMIF(OrderItems!$B$2:$B$6683,A928,OrderItems!$K$2:$K$6683)</f>
        <v>293.34</v>
      </c>
      <c r="M928" s="16" t="n">
        <f aca="false">K928-L928</f>
        <v>131.31</v>
      </c>
      <c r="N928" s="12" t="n">
        <f aca="false">COUNTIF(OrderItems!$B$2:$B$6683,A928)</f>
        <v>1</v>
      </c>
    </row>
    <row r="929" customFormat="false" ht="15" hidden="false" customHeight="false" outlineLevel="0" collapsed="false">
      <c r="A929" s="12" t="n">
        <v>928</v>
      </c>
      <c r="B929" s="12" t="n">
        <v>243</v>
      </c>
      <c r="C929" s="12" t="n">
        <v>17</v>
      </c>
      <c r="D929" s="18" t="n">
        <v>45598</v>
      </c>
      <c r="E929" s="12" t="s">
        <v>44</v>
      </c>
      <c r="F929" s="12" t="s">
        <v>2293</v>
      </c>
      <c r="G929" s="12" t="s">
        <v>55</v>
      </c>
      <c r="H929" s="12" t="str">
        <f aca="false">INDEX(Customers!$I$2:$I$901,MATCH(B929,Customers!$A$2:$A$901,0))</f>
        <v>Regular</v>
      </c>
      <c r="I929" s="12" t="str">
        <f aca="false">INDEX(Customers!$G$2:$G$901,MATCH(B929,Customers!$A$2:$A$901,0))</f>
        <v>West</v>
      </c>
      <c r="J929" s="12" t="str">
        <f aca="false">INDEX(Stores!$D$2:$D$18,MATCH(C929,Stores!$A$2:$A$18,0))</f>
        <v>Online</v>
      </c>
      <c r="K929" s="16" t="n">
        <f aca="false">SUMIF(OrderItems!$B$2:$B$6683,A929,OrderItems!$J$2:$J$6683)</f>
        <v>13515</v>
      </c>
      <c r="L929" s="16" t="n">
        <f aca="false">SUMIF(OrderItems!$B$2:$B$6683,A929,OrderItems!$K$2:$K$6683)</f>
        <v>9006.86</v>
      </c>
      <c r="M929" s="16" t="n">
        <f aca="false">K929-L929</f>
        <v>4508.14</v>
      </c>
      <c r="N929" s="12" t="n">
        <f aca="false">COUNTIF(OrderItems!$B$2:$B$6683,A929)</f>
        <v>4</v>
      </c>
    </row>
    <row r="930" customFormat="false" ht="15" hidden="false" customHeight="false" outlineLevel="0" collapsed="false">
      <c r="A930" s="12" t="n">
        <v>929</v>
      </c>
      <c r="B930" s="12" t="n">
        <v>243</v>
      </c>
      <c r="C930" s="12" t="n">
        <v>17</v>
      </c>
      <c r="D930" s="18" t="n">
        <v>45701</v>
      </c>
      <c r="E930" s="12" t="s">
        <v>44</v>
      </c>
      <c r="F930" s="12" t="s">
        <v>2292</v>
      </c>
      <c r="G930" s="12" t="s">
        <v>55</v>
      </c>
      <c r="H930" s="12" t="str">
        <f aca="false">INDEX(Customers!$I$2:$I$901,MATCH(B930,Customers!$A$2:$A$901,0))</f>
        <v>Regular</v>
      </c>
      <c r="I930" s="12" t="str">
        <f aca="false">INDEX(Customers!$G$2:$G$901,MATCH(B930,Customers!$A$2:$A$901,0))</f>
        <v>West</v>
      </c>
      <c r="J930" s="12" t="str">
        <f aca="false">INDEX(Stores!$D$2:$D$18,MATCH(C930,Stores!$A$2:$A$18,0))</f>
        <v>Online</v>
      </c>
      <c r="K930" s="16" t="n">
        <f aca="false">SUMIF(OrderItems!$B$2:$B$6683,A930,OrderItems!$J$2:$J$6683)</f>
        <v>5438</v>
      </c>
      <c r="L930" s="16" t="n">
        <f aca="false">SUMIF(OrderItems!$B$2:$B$6683,A930,OrderItems!$K$2:$K$6683)</f>
        <v>3656.33</v>
      </c>
      <c r="M930" s="16" t="n">
        <f aca="false">K930-L930</f>
        <v>1781.67</v>
      </c>
      <c r="N930" s="12" t="n">
        <f aca="false">COUNTIF(OrderItems!$B$2:$B$6683,A930)</f>
        <v>2</v>
      </c>
    </row>
    <row r="931" customFormat="false" ht="15" hidden="false" customHeight="false" outlineLevel="0" collapsed="false">
      <c r="A931" s="12" t="n">
        <v>930</v>
      </c>
      <c r="B931" s="12" t="n">
        <v>243</v>
      </c>
      <c r="C931" s="12" t="n">
        <v>17</v>
      </c>
      <c r="D931" s="18" t="n">
        <v>45731</v>
      </c>
      <c r="E931" s="12" t="s">
        <v>44</v>
      </c>
      <c r="F931" s="12" t="s">
        <v>2294</v>
      </c>
      <c r="G931" s="12" t="s">
        <v>55</v>
      </c>
      <c r="H931" s="12" t="str">
        <f aca="false">INDEX(Customers!$I$2:$I$901,MATCH(B931,Customers!$A$2:$A$901,0))</f>
        <v>Regular</v>
      </c>
      <c r="I931" s="12" t="str">
        <f aca="false">INDEX(Customers!$G$2:$G$901,MATCH(B931,Customers!$A$2:$A$901,0))</f>
        <v>West</v>
      </c>
      <c r="J931" s="12" t="str">
        <f aca="false">INDEX(Stores!$D$2:$D$18,MATCH(C931,Stores!$A$2:$A$18,0))</f>
        <v>Online</v>
      </c>
      <c r="K931" s="16" t="n">
        <f aca="false">SUMIF(OrderItems!$B$2:$B$6683,A931,OrderItems!$J$2:$J$6683)</f>
        <v>369</v>
      </c>
      <c r="L931" s="16" t="n">
        <f aca="false">SUMIF(OrderItems!$B$2:$B$6683,A931,OrderItems!$K$2:$K$6683)</f>
        <v>205.71</v>
      </c>
      <c r="M931" s="16" t="n">
        <f aca="false">K931-L931</f>
        <v>163.29</v>
      </c>
      <c r="N931" s="12" t="n">
        <f aca="false">COUNTIF(OrderItems!$B$2:$B$6683,A931)</f>
        <v>1</v>
      </c>
    </row>
    <row r="932" customFormat="false" ht="15" hidden="false" customHeight="false" outlineLevel="0" collapsed="false">
      <c r="A932" s="12" t="n">
        <v>931</v>
      </c>
      <c r="B932" s="12" t="n">
        <v>243</v>
      </c>
      <c r="C932" s="12" t="n">
        <v>3</v>
      </c>
      <c r="D932" s="18" t="n">
        <v>45825</v>
      </c>
      <c r="E932" s="12" t="s">
        <v>49</v>
      </c>
      <c r="F932" s="12" t="s">
        <v>2295</v>
      </c>
      <c r="G932" s="12" t="s">
        <v>55</v>
      </c>
      <c r="H932" s="12" t="str">
        <f aca="false">INDEX(Customers!$I$2:$I$901,MATCH(B932,Customers!$A$2:$A$901,0))</f>
        <v>Regular</v>
      </c>
      <c r="I932" s="12" t="str">
        <f aca="false">INDEX(Customers!$G$2:$G$901,MATCH(B932,Customers!$A$2:$A$901,0))</f>
        <v>West</v>
      </c>
      <c r="J932" s="12" t="str">
        <f aca="false">INDEX(Stores!$D$2:$D$18,MATCH(C932,Stores!$A$2:$A$18,0))</f>
        <v>North</v>
      </c>
      <c r="K932" s="16" t="n">
        <f aca="false">SUMIF(OrderItems!$B$2:$B$6683,A932,OrderItems!$J$2:$J$6683)</f>
        <v>6618.1</v>
      </c>
      <c r="L932" s="16" t="n">
        <f aca="false">SUMIF(OrderItems!$B$2:$B$6683,A932,OrderItems!$K$2:$K$6683)</f>
        <v>5015.72</v>
      </c>
      <c r="M932" s="16" t="n">
        <f aca="false">K932-L932</f>
        <v>1602.38</v>
      </c>
      <c r="N932" s="12" t="n">
        <f aca="false">COUNTIF(OrderItems!$B$2:$B$6683,A932)</f>
        <v>3</v>
      </c>
    </row>
    <row r="933" customFormat="false" ht="15" hidden="false" customHeight="false" outlineLevel="0" collapsed="false">
      <c r="A933" s="12" t="n">
        <v>932</v>
      </c>
      <c r="B933" s="12" t="n">
        <v>243</v>
      </c>
      <c r="C933" s="12" t="n">
        <v>10</v>
      </c>
      <c r="D933" s="18" t="n">
        <v>45880</v>
      </c>
      <c r="E933" s="12" t="s">
        <v>49</v>
      </c>
      <c r="F933" s="12" t="s">
        <v>2294</v>
      </c>
      <c r="G933" s="12" t="s">
        <v>55</v>
      </c>
      <c r="H933" s="12" t="str">
        <f aca="false">INDEX(Customers!$I$2:$I$901,MATCH(B933,Customers!$A$2:$A$901,0))</f>
        <v>Regular</v>
      </c>
      <c r="I933" s="12" t="str">
        <f aca="false">INDEX(Customers!$G$2:$G$901,MATCH(B933,Customers!$A$2:$A$901,0))</f>
        <v>West</v>
      </c>
      <c r="J933" s="12" t="str">
        <f aca="false">INDEX(Stores!$D$2:$D$18,MATCH(C933,Stores!$A$2:$A$18,0))</f>
        <v>West</v>
      </c>
      <c r="K933" s="16" t="n">
        <f aca="false">SUMIF(OrderItems!$B$2:$B$6683,A933,OrderItems!$J$2:$J$6683)</f>
        <v>4882.05</v>
      </c>
      <c r="L933" s="16" t="n">
        <f aca="false">SUMIF(OrderItems!$B$2:$B$6683,A933,OrderItems!$K$2:$K$6683)</f>
        <v>3044.69</v>
      </c>
      <c r="M933" s="16" t="n">
        <f aca="false">K933-L933</f>
        <v>1837.36</v>
      </c>
      <c r="N933" s="12" t="n">
        <f aca="false">COUNTIF(OrderItems!$B$2:$B$6683,A933)</f>
        <v>1</v>
      </c>
    </row>
    <row r="934" customFormat="false" ht="15" hidden="false" customHeight="false" outlineLevel="0" collapsed="false">
      <c r="A934" s="12" t="n">
        <v>933</v>
      </c>
      <c r="B934" s="12" t="n">
        <v>243</v>
      </c>
      <c r="C934" s="12" t="n">
        <v>17</v>
      </c>
      <c r="D934" s="18" t="n">
        <v>45941</v>
      </c>
      <c r="E934" s="12" t="s">
        <v>44</v>
      </c>
      <c r="F934" s="12" t="s">
        <v>2295</v>
      </c>
      <c r="G934" s="12" t="s">
        <v>55</v>
      </c>
      <c r="H934" s="12" t="str">
        <f aca="false">INDEX(Customers!$I$2:$I$901,MATCH(B934,Customers!$A$2:$A$901,0))</f>
        <v>Regular</v>
      </c>
      <c r="I934" s="12" t="str">
        <f aca="false">INDEX(Customers!$G$2:$G$901,MATCH(B934,Customers!$A$2:$A$901,0))</f>
        <v>West</v>
      </c>
      <c r="J934" s="12" t="str">
        <f aca="false">INDEX(Stores!$D$2:$D$18,MATCH(C934,Stores!$A$2:$A$18,0))</f>
        <v>Online</v>
      </c>
      <c r="K934" s="16" t="n">
        <f aca="false">SUMIF(OrderItems!$B$2:$B$6683,A934,OrderItems!$J$2:$J$6683)</f>
        <v>3312.45</v>
      </c>
      <c r="L934" s="16" t="n">
        <f aca="false">SUMIF(OrderItems!$B$2:$B$6683,A934,OrderItems!$K$2:$K$6683)</f>
        <v>2636.16</v>
      </c>
      <c r="M934" s="16" t="n">
        <f aca="false">K934-L934</f>
        <v>676.29</v>
      </c>
      <c r="N934" s="12" t="n">
        <f aca="false">COUNTIF(OrderItems!$B$2:$B$6683,A934)</f>
        <v>1</v>
      </c>
    </row>
    <row r="935" customFormat="false" ht="15" hidden="false" customHeight="false" outlineLevel="0" collapsed="false">
      <c r="A935" s="12" t="n">
        <v>934</v>
      </c>
      <c r="B935" s="12" t="n">
        <v>244</v>
      </c>
      <c r="C935" s="12" t="n">
        <v>17</v>
      </c>
      <c r="D935" s="18" t="n">
        <v>45912</v>
      </c>
      <c r="E935" s="12" t="s">
        <v>44</v>
      </c>
      <c r="F935" s="12" t="s">
        <v>2295</v>
      </c>
      <c r="G935" s="12" t="s">
        <v>57</v>
      </c>
      <c r="H935" s="12" t="str">
        <f aca="false">INDEX(Customers!$I$2:$I$901,MATCH(B935,Customers!$A$2:$A$901,0))</f>
        <v>New</v>
      </c>
      <c r="I935" s="12" t="str">
        <f aca="false">INDEX(Customers!$G$2:$G$901,MATCH(B935,Customers!$A$2:$A$901,0))</f>
        <v>West</v>
      </c>
      <c r="J935" s="12" t="str">
        <f aca="false">INDEX(Stores!$D$2:$D$18,MATCH(C935,Stores!$A$2:$A$18,0))</f>
        <v>Online</v>
      </c>
      <c r="K935" s="16" t="n">
        <f aca="false">SUMIF(OrderItems!$B$2:$B$6683,A935,OrderItems!$J$2:$J$6683)</f>
        <v>4689</v>
      </c>
      <c r="L935" s="16" t="n">
        <f aca="false">SUMIF(OrderItems!$B$2:$B$6683,A935,OrderItems!$K$2:$K$6683)</f>
        <v>3336.81</v>
      </c>
      <c r="M935" s="16" t="n">
        <f aca="false">K935-L935</f>
        <v>1352.19</v>
      </c>
      <c r="N935" s="12" t="n">
        <f aca="false">COUNTIF(OrderItems!$B$2:$B$6683,A935)</f>
        <v>1</v>
      </c>
    </row>
    <row r="936" customFormat="false" ht="15" hidden="false" customHeight="false" outlineLevel="0" collapsed="false">
      <c r="A936" s="12" t="n">
        <v>935</v>
      </c>
      <c r="B936" s="12" t="n">
        <v>245</v>
      </c>
      <c r="C936" s="12" t="n">
        <v>17</v>
      </c>
      <c r="D936" s="18" t="n">
        <v>45611</v>
      </c>
      <c r="E936" s="12" t="s">
        <v>44</v>
      </c>
      <c r="F936" s="12" t="s">
        <v>2296</v>
      </c>
      <c r="G936" s="12" t="s">
        <v>55</v>
      </c>
      <c r="H936" s="12" t="str">
        <f aca="false">INDEX(Customers!$I$2:$I$901,MATCH(B936,Customers!$A$2:$A$901,0))</f>
        <v>Premium</v>
      </c>
      <c r="I936" s="12" t="str">
        <f aca="false">INDEX(Customers!$G$2:$G$901,MATCH(B936,Customers!$A$2:$A$901,0))</f>
        <v>North</v>
      </c>
      <c r="J936" s="12" t="str">
        <f aca="false">INDEX(Stores!$D$2:$D$18,MATCH(C936,Stores!$A$2:$A$18,0))</f>
        <v>Online</v>
      </c>
      <c r="K936" s="16" t="n">
        <f aca="false">SUMIF(OrderItems!$B$2:$B$6683,A936,OrderItems!$J$2:$J$6683)</f>
        <v>4579</v>
      </c>
      <c r="L936" s="16" t="n">
        <f aca="false">SUMIF(OrderItems!$B$2:$B$6683,A936,OrderItems!$K$2:$K$6683)</f>
        <v>2746.75</v>
      </c>
      <c r="M936" s="16" t="n">
        <f aca="false">K936-L936</f>
        <v>1832.25</v>
      </c>
      <c r="N936" s="12" t="n">
        <f aca="false">COUNTIF(OrderItems!$B$2:$B$6683,A936)</f>
        <v>1</v>
      </c>
    </row>
    <row r="937" customFormat="false" ht="15" hidden="false" customHeight="false" outlineLevel="0" collapsed="false">
      <c r="A937" s="12" t="n">
        <v>936</v>
      </c>
      <c r="B937" s="12" t="n">
        <v>246</v>
      </c>
      <c r="C937" s="12" t="n">
        <v>8</v>
      </c>
      <c r="D937" s="18" t="n">
        <v>45320</v>
      </c>
      <c r="E937" s="12" t="s">
        <v>49</v>
      </c>
      <c r="F937" s="12" t="s">
        <v>2294</v>
      </c>
      <c r="G937" s="12" t="s">
        <v>55</v>
      </c>
      <c r="H937" s="12" t="str">
        <f aca="false">INDEX(Customers!$I$2:$I$901,MATCH(B937,Customers!$A$2:$A$901,0))</f>
        <v>New</v>
      </c>
      <c r="I937" s="12" t="str">
        <f aca="false">INDEX(Customers!$G$2:$G$901,MATCH(B937,Customers!$A$2:$A$901,0))</f>
        <v>West</v>
      </c>
      <c r="J937" s="12" t="str">
        <f aca="false">INDEX(Stores!$D$2:$D$18,MATCH(C937,Stores!$A$2:$A$18,0))</f>
        <v>South</v>
      </c>
      <c r="K937" s="16" t="n">
        <f aca="false">SUMIF(OrderItems!$B$2:$B$6683,A937,OrderItems!$J$2:$J$6683)</f>
        <v>1149</v>
      </c>
      <c r="L937" s="16" t="n">
        <f aca="false">SUMIF(OrderItems!$B$2:$B$6683,A937,OrderItems!$K$2:$K$6683)</f>
        <v>850</v>
      </c>
      <c r="M937" s="16" t="n">
        <f aca="false">K937-L937</f>
        <v>299</v>
      </c>
      <c r="N937" s="12" t="n">
        <f aca="false">COUNTIF(OrderItems!$B$2:$B$6683,A937)</f>
        <v>1</v>
      </c>
    </row>
    <row r="938" customFormat="false" ht="15" hidden="false" customHeight="false" outlineLevel="0" collapsed="false">
      <c r="A938" s="12" t="n">
        <v>937</v>
      </c>
      <c r="B938" s="12" t="n">
        <v>246</v>
      </c>
      <c r="C938" s="12" t="n">
        <v>1</v>
      </c>
      <c r="D938" s="18" t="n">
        <v>45323</v>
      </c>
      <c r="E938" s="12" t="s">
        <v>49</v>
      </c>
      <c r="F938" s="12" t="s">
        <v>2295</v>
      </c>
      <c r="G938" s="12" t="s">
        <v>55</v>
      </c>
      <c r="H938" s="12" t="str">
        <f aca="false">INDEX(Customers!$I$2:$I$901,MATCH(B938,Customers!$A$2:$A$901,0))</f>
        <v>New</v>
      </c>
      <c r="I938" s="12" t="str">
        <f aca="false">INDEX(Customers!$G$2:$G$901,MATCH(B938,Customers!$A$2:$A$901,0))</f>
        <v>West</v>
      </c>
      <c r="J938" s="12" t="str">
        <f aca="false">INDEX(Stores!$D$2:$D$18,MATCH(C938,Stores!$A$2:$A$18,0))</f>
        <v>North</v>
      </c>
      <c r="K938" s="16" t="n">
        <f aca="false">SUMIF(OrderItems!$B$2:$B$6683,A938,OrderItems!$J$2:$J$6683)</f>
        <v>12008.65</v>
      </c>
      <c r="L938" s="16" t="n">
        <f aca="false">SUMIF(OrderItems!$B$2:$B$6683,A938,OrderItems!$K$2:$K$6683)</f>
        <v>7254.49</v>
      </c>
      <c r="M938" s="16" t="n">
        <f aca="false">K938-L938</f>
        <v>4754.16</v>
      </c>
      <c r="N938" s="12" t="n">
        <f aca="false">COUNTIF(OrderItems!$B$2:$B$6683,A938)</f>
        <v>2</v>
      </c>
    </row>
    <row r="939" customFormat="false" ht="15" hidden="false" customHeight="false" outlineLevel="0" collapsed="false">
      <c r="A939" s="12" t="n">
        <v>938</v>
      </c>
      <c r="B939" s="12" t="n">
        <v>246</v>
      </c>
      <c r="C939" s="12" t="n">
        <v>17</v>
      </c>
      <c r="D939" s="18" t="n">
        <v>45352</v>
      </c>
      <c r="E939" s="12" t="s">
        <v>44</v>
      </c>
      <c r="F939" s="12" t="s">
        <v>2294</v>
      </c>
      <c r="G939" s="12" t="s">
        <v>56</v>
      </c>
      <c r="H939" s="12" t="str">
        <f aca="false">INDEX(Customers!$I$2:$I$901,MATCH(B939,Customers!$A$2:$A$901,0))</f>
        <v>New</v>
      </c>
      <c r="I939" s="12" t="str">
        <f aca="false">INDEX(Customers!$G$2:$G$901,MATCH(B939,Customers!$A$2:$A$901,0))</f>
        <v>West</v>
      </c>
      <c r="J939" s="12" t="str">
        <f aca="false">INDEX(Stores!$D$2:$D$18,MATCH(C939,Stores!$A$2:$A$18,0))</f>
        <v>Online</v>
      </c>
      <c r="K939" s="16" t="n">
        <f aca="false">SUMIF(OrderItems!$B$2:$B$6683,A939,OrderItems!$J$2:$J$6683)</f>
        <v>467.1</v>
      </c>
      <c r="L939" s="16" t="n">
        <f aca="false">SUMIF(OrderItems!$B$2:$B$6683,A939,OrderItems!$K$2:$K$6683)</f>
        <v>318.97</v>
      </c>
      <c r="M939" s="16" t="n">
        <f aca="false">K939-L939</f>
        <v>148.13</v>
      </c>
      <c r="N939" s="12" t="n">
        <f aca="false">COUNTIF(OrderItems!$B$2:$B$6683,A939)</f>
        <v>1</v>
      </c>
    </row>
    <row r="940" customFormat="false" ht="15" hidden="false" customHeight="false" outlineLevel="0" collapsed="false">
      <c r="A940" s="12" t="n">
        <v>939</v>
      </c>
      <c r="B940" s="12" t="n">
        <v>246</v>
      </c>
      <c r="C940" s="12" t="n">
        <v>1</v>
      </c>
      <c r="D940" s="18" t="n">
        <v>45374</v>
      </c>
      <c r="E940" s="12" t="s">
        <v>49</v>
      </c>
      <c r="F940" s="12" t="s">
        <v>2293</v>
      </c>
      <c r="G940" s="12" t="s">
        <v>57</v>
      </c>
      <c r="H940" s="12" t="str">
        <f aca="false">INDEX(Customers!$I$2:$I$901,MATCH(B940,Customers!$A$2:$A$901,0))</f>
        <v>New</v>
      </c>
      <c r="I940" s="12" t="str">
        <f aca="false">INDEX(Customers!$G$2:$G$901,MATCH(B940,Customers!$A$2:$A$901,0))</f>
        <v>West</v>
      </c>
      <c r="J940" s="12" t="str">
        <f aca="false">INDEX(Stores!$D$2:$D$18,MATCH(C940,Stores!$A$2:$A$18,0))</f>
        <v>North</v>
      </c>
      <c r="K940" s="16" t="n">
        <f aca="false">SUMIF(OrderItems!$B$2:$B$6683,A940,OrderItems!$J$2:$J$6683)</f>
        <v>7455.15</v>
      </c>
      <c r="L940" s="16" t="n">
        <f aca="false">SUMIF(OrderItems!$B$2:$B$6683,A940,OrderItems!$K$2:$K$6683)</f>
        <v>5409.49</v>
      </c>
      <c r="M940" s="16" t="n">
        <f aca="false">K940-L940</f>
        <v>2045.66</v>
      </c>
      <c r="N940" s="12" t="n">
        <f aca="false">COUNTIF(OrderItems!$B$2:$B$6683,A940)</f>
        <v>2</v>
      </c>
    </row>
    <row r="941" customFormat="false" ht="15" hidden="false" customHeight="false" outlineLevel="0" collapsed="false">
      <c r="A941" s="12" t="n">
        <v>940</v>
      </c>
      <c r="B941" s="12" t="n">
        <v>246</v>
      </c>
      <c r="C941" s="12" t="n">
        <v>10</v>
      </c>
      <c r="D941" s="18" t="n">
        <v>45474</v>
      </c>
      <c r="E941" s="12" t="s">
        <v>49</v>
      </c>
      <c r="F941" s="12" t="s">
        <v>2292</v>
      </c>
      <c r="G941" s="12" t="s">
        <v>55</v>
      </c>
      <c r="H941" s="12" t="str">
        <f aca="false">INDEX(Customers!$I$2:$I$901,MATCH(B941,Customers!$A$2:$A$901,0))</f>
        <v>New</v>
      </c>
      <c r="I941" s="12" t="str">
        <f aca="false">INDEX(Customers!$G$2:$G$901,MATCH(B941,Customers!$A$2:$A$901,0))</f>
        <v>West</v>
      </c>
      <c r="J941" s="12" t="str">
        <f aca="false">INDEX(Stores!$D$2:$D$18,MATCH(C941,Stores!$A$2:$A$18,0))</f>
        <v>West</v>
      </c>
      <c r="K941" s="16" t="n">
        <f aca="false">SUMIF(OrderItems!$B$2:$B$6683,A941,OrderItems!$J$2:$J$6683)</f>
        <v>309</v>
      </c>
      <c r="L941" s="16" t="n">
        <f aca="false">SUMIF(OrderItems!$B$2:$B$6683,A941,OrderItems!$K$2:$K$6683)</f>
        <v>225.4</v>
      </c>
      <c r="M941" s="16" t="n">
        <f aca="false">K941-L941</f>
        <v>83.6</v>
      </c>
      <c r="N941" s="12" t="n">
        <f aca="false">COUNTIF(OrderItems!$B$2:$B$6683,A941)</f>
        <v>1</v>
      </c>
    </row>
    <row r="942" customFormat="false" ht="15" hidden="false" customHeight="false" outlineLevel="0" collapsed="false">
      <c r="A942" s="12" t="n">
        <v>941</v>
      </c>
      <c r="B942" s="12" t="n">
        <v>246</v>
      </c>
      <c r="C942" s="12" t="n">
        <v>17</v>
      </c>
      <c r="D942" s="18" t="n">
        <v>45485</v>
      </c>
      <c r="E942" s="12" t="s">
        <v>44</v>
      </c>
      <c r="F942" s="12" t="s">
        <v>2296</v>
      </c>
      <c r="G942" s="12" t="s">
        <v>55</v>
      </c>
      <c r="H942" s="12" t="str">
        <f aca="false">INDEX(Customers!$I$2:$I$901,MATCH(B942,Customers!$A$2:$A$901,0))</f>
        <v>New</v>
      </c>
      <c r="I942" s="12" t="str">
        <f aca="false">INDEX(Customers!$G$2:$G$901,MATCH(B942,Customers!$A$2:$A$901,0))</f>
        <v>West</v>
      </c>
      <c r="J942" s="12" t="str">
        <f aca="false">INDEX(Stores!$D$2:$D$18,MATCH(C942,Stores!$A$2:$A$18,0))</f>
        <v>Online</v>
      </c>
      <c r="K942" s="16" t="n">
        <f aca="false">SUMIF(OrderItems!$B$2:$B$6683,A942,OrderItems!$J$2:$J$6683)</f>
        <v>3909</v>
      </c>
      <c r="L942" s="16" t="n">
        <f aca="false">SUMIF(OrderItems!$B$2:$B$6683,A942,OrderItems!$K$2:$K$6683)</f>
        <v>2588.76</v>
      </c>
      <c r="M942" s="16" t="n">
        <f aca="false">K942-L942</f>
        <v>1320.24</v>
      </c>
      <c r="N942" s="12" t="n">
        <f aca="false">COUNTIF(OrderItems!$B$2:$B$6683,A942)</f>
        <v>1</v>
      </c>
    </row>
    <row r="943" customFormat="false" ht="15" hidden="false" customHeight="false" outlineLevel="0" collapsed="false">
      <c r="A943" s="12" t="n">
        <v>942</v>
      </c>
      <c r="B943" s="12" t="n">
        <v>246</v>
      </c>
      <c r="C943" s="12" t="n">
        <v>17</v>
      </c>
      <c r="D943" s="18" t="n">
        <v>45577</v>
      </c>
      <c r="E943" s="12" t="s">
        <v>44</v>
      </c>
      <c r="F943" s="12" t="s">
        <v>2292</v>
      </c>
      <c r="G943" s="12" t="s">
        <v>55</v>
      </c>
      <c r="H943" s="12" t="str">
        <f aca="false">INDEX(Customers!$I$2:$I$901,MATCH(B943,Customers!$A$2:$A$901,0))</f>
        <v>New</v>
      </c>
      <c r="I943" s="12" t="str">
        <f aca="false">INDEX(Customers!$G$2:$G$901,MATCH(B943,Customers!$A$2:$A$901,0))</f>
        <v>West</v>
      </c>
      <c r="J943" s="12" t="str">
        <f aca="false">INDEX(Stores!$D$2:$D$18,MATCH(C943,Stores!$A$2:$A$18,0))</f>
        <v>Online</v>
      </c>
      <c r="K943" s="16" t="n">
        <f aca="false">SUMIF(OrderItems!$B$2:$B$6683,A943,OrderItems!$J$2:$J$6683)</f>
        <v>19983.55</v>
      </c>
      <c r="L943" s="16" t="n">
        <f aca="false">SUMIF(OrderItems!$B$2:$B$6683,A943,OrderItems!$K$2:$K$6683)</f>
        <v>12275.38</v>
      </c>
      <c r="M943" s="16" t="n">
        <f aca="false">K943-L943</f>
        <v>7708.17</v>
      </c>
      <c r="N943" s="12" t="n">
        <f aca="false">COUNTIF(OrderItems!$B$2:$B$6683,A943)</f>
        <v>4</v>
      </c>
    </row>
    <row r="944" customFormat="false" ht="15" hidden="false" customHeight="false" outlineLevel="0" collapsed="false">
      <c r="A944" s="12" t="n">
        <v>943</v>
      </c>
      <c r="B944" s="12" t="n">
        <v>246</v>
      </c>
      <c r="C944" s="12" t="n">
        <v>17</v>
      </c>
      <c r="D944" s="18" t="n">
        <v>45581</v>
      </c>
      <c r="E944" s="12" t="s">
        <v>44</v>
      </c>
      <c r="F944" s="12" t="s">
        <v>2294</v>
      </c>
      <c r="G944" s="12" t="s">
        <v>55</v>
      </c>
      <c r="H944" s="12" t="str">
        <f aca="false">INDEX(Customers!$I$2:$I$901,MATCH(B944,Customers!$A$2:$A$901,0))</f>
        <v>New</v>
      </c>
      <c r="I944" s="12" t="str">
        <f aca="false">INDEX(Customers!$G$2:$G$901,MATCH(B944,Customers!$A$2:$A$901,0))</f>
        <v>West</v>
      </c>
      <c r="J944" s="12" t="str">
        <f aca="false">INDEX(Stores!$D$2:$D$18,MATCH(C944,Stores!$A$2:$A$18,0))</f>
        <v>Online</v>
      </c>
      <c r="K944" s="16" t="n">
        <f aca="false">SUMIF(OrderItems!$B$2:$B$6683,A944,OrderItems!$J$2:$J$6683)</f>
        <v>935.2</v>
      </c>
      <c r="L944" s="16" t="n">
        <f aca="false">SUMIF(OrderItems!$B$2:$B$6683,A944,OrderItems!$K$2:$K$6683)</f>
        <v>668.68</v>
      </c>
      <c r="M944" s="16" t="n">
        <f aca="false">K944-L944</f>
        <v>266.52</v>
      </c>
      <c r="N944" s="12" t="n">
        <f aca="false">COUNTIF(OrderItems!$B$2:$B$6683,A944)</f>
        <v>1</v>
      </c>
    </row>
    <row r="945" customFormat="false" ht="15" hidden="false" customHeight="false" outlineLevel="0" collapsed="false">
      <c r="A945" s="12" t="n">
        <v>944</v>
      </c>
      <c r="B945" s="12" t="n">
        <v>246</v>
      </c>
      <c r="C945" s="12" t="n">
        <v>14</v>
      </c>
      <c r="D945" s="18" t="n">
        <v>45591</v>
      </c>
      <c r="E945" s="12" t="s">
        <v>49</v>
      </c>
      <c r="F945" s="12" t="s">
        <v>2295</v>
      </c>
      <c r="G945" s="12" t="s">
        <v>56</v>
      </c>
      <c r="H945" s="12" t="str">
        <f aca="false">INDEX(Customers!$I$2:$I$901,MATCH(B945,Customers!$A$2:$A$901,0))</f>
        <v>New</v>
      </c>
      <c r="I945" s="12" t="str">
        <f aca="false">INDEX(Customers!$G$2:$G$901,MATCH(B945,Customers!$A$2:$A$901,0))</f>
        <v>West</v>
      </c>
      <c r="J945" s="12" t="str">
        <f aca="false">INDEX(Stores!$D$2:$D$18,MATCH(C945,Stores!$A$2:$A$18,0))</f>
        <v>East</v>
      </c>
      <c r="K945" s="16" t="n">
        <f aca="false">SUMIF(OrderItems!$B$2:$B$6683,A945,OrderItems!$J$2:$J$6683)</f>
        <v>18015</v>
      </c>
      <c r="L945" s="16" t="n">
        <f aca="false">SUMIF(OrderItems!$B$2:$B$6683,A945,OrderItems!$K$2:$K$6683)</f>
        <v>11707.35</v>
      </c>
      <c r="M945" s="16" t="n">
        <f aca="false">K945-L945</f>
        <v>6307.65</v>
      </c>
      <c r="N945" s="12" t="n">
        <f aca="false">COUNTIF(OrderItems!$B$2:$B$6683,A945)</f>
        <v>3</v>
      </c>
    </row>
    <row r="946" customFormat="false" ht="15" hidden="false" customHeight="false" outlineLevel="0" collapsed="false">
      <c r="A946" s="12" t="n">
        <v>945</v>
      </c>
      <c r="B946" s="12" t="n">
        <v>246</v>
      </c>
      <c r="C946" s="12" t="n">
        <v>17</v>
      </c>
      <c r="D946" s="18" t="n">
        <v>45612</v>
      </c>
      <c r="E946" s="12" t="s">
        <v>44</v>
      </c>
      <c r="F946" s="12" t="s">
        <v>2294</v>
      </c>
      <c r="G946" s="12" t="s">
        <v>56</v>
      </c>
      <c r="H946" s="12" t="str">
        <f aca="false">INDEX(Customers!$I$2:$I$901,MATCH(B946,Customers!$A$2:$A$901,0))</f>
        <v>New</v>
      </c>
      <c r="I946" s="12" t="str">
        <f aca="false">INDEX(Customers!$G$2:$G$901,MATCH(B946,Customers!$A$2:$A$901,0))</f>
        <v>West</v>
      </c>
      <c r="J946" s="12" t="str">
        <f aca="false">INDEX(Stores!$D$2:$D$18,MATCH(C946,Stores!$A$2:$A$18,0))</f>
        <v>Online</v>
      </c>
      <c r="K946" s="16" t="n">
        <f aca="false">SUMIF(OrderItems!$B$2:$B$6683,A946,OrderItems!$J$2:$J$6683)</f>
        <v>3993.1</v>
      </c>
      <c r="L946" s="16" t="n">
        <f aca="false">SUMIF(OrderItems!$B$2:$B$6683,A946,OrderItems!$K$2:$K$6683)</f>
        <v>2468.41</v>
      </c>
      <c r="M946" s="16" t="n">
        <f aca="false">K946-L946</f>
        <v>1524.69</v>
      </c>
      <c r="N946" s="12" t="n">
        <f aca="false">COUNTIF(OrderItems!$B$2:$B$6683,A946)</f>
        <v>2</v>
      </c>
    </row>
    <row r="947" customFormat="false" ht="15" hidden="false" customHeight="false" outlineLevel="0" collapsed="false">
      <c r="A947" s="12" t="n">
        <v>946</v>
      </c>
      <c r="B947" s="12" t="n">
        <v>246</v>
      </c>
      <c r="C947" s="12" t="n">
        <v>17</v>
      </c>
      <c r="D947" s="18" t="n">
        <v>45614</v>
      </c>
      <c r="E947" s="12" t="s">
        <v>44</v>
      </c>
      <c r="F947" s="12" t="s">
        <v>2292</v>
      </c>
      <c r="G947" s="12" t="s">
        <v>55</v>
      </c>
      <c r="H947" s="12" t="str">
        <f aca="false">INDEX(Customers!$I$2:$I$901,MATCH(B947,Customers!$A$2:$A$901,0))</f>
        <v>New</v>
      </c>
      <c r="I947" s="12" t="str">
        <f aca="false">INDEX(Customers!$G$2:$G$901,MATCH(B947,Customers!$A$2:$A$901,0))</f>
        <v>West</v>
      </c>
      <c r="J947" s="12" t="str">
        <f aca="false">INDEX(Stores!$D$2:$D$18,MATCH(C947,Stores!$A$2:$A$18,0))</f>
        <v>Online</v>
      </c>
      <c r="K947" s="16" t="n">
        <f aca="false">SUMIF(OrderItems!$B$2:$B$6683,A947,OrderItems!$J$2:$J$6683)</f>
        <v>7044.15</v>
      </c>
      <c r="L947" s="16" t="n">
        <f aca="false">SUMIF(OrderItems!$B$2:$B$6683,A947,OrderItems!$K$2:$K$6683)</f>
        <v>4319.69</v>
      </c>
      <c r="M947" s="16" t="n">
        <f aca="false">K947-L947</f>
        <v>2724.46</v>
      </c>
      <c r="N947" s="12" t="n">
        <f aca="false">COUNTIF(OrderItems!$B$2:$B$6683,A947)</f>
        <v>3</v>
      </c>
    </row>
    <row r="948" customFormat="false" ht="15" hidden="false" customHeight="false" outlineLevel="0" collapsed="false">
      <c r="A948" s="12" t="n">
        <v>947</v>
      </c>
      <c r="B948" s="12" t="n">
        <v>246</v>
      </c>
      <c r="C948" s="12" t="n">
        <v>17</v>
      </c>
      <c r="D948" s="18" t="n">
        <v>45629</v>
      </c>
      <c r="E948" s="12" t="s">
        <v>44</v>
      </c>
      <c r="F948" s="12" t="s">
        <v>2294</v>
      </c>
      <c r="G948" s="12" t="s">
        <v>55</v>
      </c>
      <c r="H948" s="12" t="str">
        <f aca="false">INDEX(Customers!$I$2:$I$901,MATCH(B948,Customers!$A$2:$A$901,0))</f>
        <v>New</v>
      </c>
      <c r="I948" s="12" t="str">
        <f aca="false">INDEX(Customers!$G$2:$G$901,MATCH(B948,Customers!$A$2:$A$901,0))</f>
        <v>West</v>
      </c>
      <c r="J948" s="12" t="str">
        <f aca="false">INDEX(Stores!$D$2:$D$18,MATCH(C948,Stores!$A$2:$A$18,0))</f>
        <v>Online</v>
      </c>
      <c r="K948" s="16" t="n">
        <f aca="false">SUMIF(OrderItems!$B$2:$B$6683,A948,OrderItems!$J$2:$J$6683)</f>
        <v>509</v>
      </c>
      <c r="L948" s="16" t="n">
        <f aca="false">SUMIF(OrderItems!$B$2:$B$6683,A948,OrderItems!$K$2:$K$6683)</f>
        <v>367.14</v>
      </c>
      <c r="M948" s="16" t="n">
        <f aca="false">K948-L948</f>
        <v>141.86</v>
      </c>
      <c r="N948" s="12" t="n">
        <f aca="false">COUNTIF(OrderItems!$B$2:$B$6683,A948)</f>
        <v>1</v>
      </c>
    </row>
    <row r="949" customFormat="false" ht="15" hidden="false" customHeight="false" outlineLevel="0" collapsed="false">
      <c r="A949" s="12" t="n">
        <v>948</v>
      </c>
      <c r="B949" s="12" t="n">
        <v>246</v>
      </c>
      <c r="C949" s="12" t="n">
        <v>17</v>
      </c>
      <c r="D949" s="18" t="n">
        <v>45650</v>
      </c>
      <c r="E949" s="12" t="s">
        <v>44</v>
      </c>
      <c r="F949" s="12" t="s">
        <v>2296</v>
      </c>
      <c r="G949" s="12" t="s">
        <v>55</v>
      </c>
      <c r="H949" s="12" t="str">
        <f aca="false">INDEX(Customers!$I$2:$I$901,MATCH(B949,Customers!$A$2:$A$901,0))</f>
        <v>New</v>
      </c>
      <c r="I949" s="12" t="str">
        <f aca="false">INDEX(Customers!$G$2:$G$901,MATCH(B949,Customers!$A$2:$A$901,0))</f>
        <v>West</v>
      </c>
      <c r="J949" s="12" t="str">
        <f aca="false">INDEX(Stores!$D$2:$D$18,MATCH(C949,Stores!$A$2:$A$18,0))</f>
        <v>Online</v>
      </c>
      <c r="K949" s="16" t="n">
        <f aca="false">SUMIF(OrderItems!$B$2:$B$6683,A949,OrderItems!$J$2:$J$6683)</f>
        <v>4625.1</v>
      </c>
      <c r="L949" s="16" t="n">
        <f aca="false">SUMIF(OrderItems!$B$2:$B$6683,A949,OrderItems!$K$2:$K$6683)</f>
        <v>3044.69</v>
      </c>
      <c r="M949" s="16" t="n">
        <f aca="false">K949-L949</f>
        <v>1580.41</v>
      </c>
      <c r="N949" s="12" t="n">
        <f aca="false">COUNTIF(OrderItems!$B$2:$B$6683,A949)</f>
        <v>1</v>
      </c>
    </row>
    <row r="950" customFormat="false" ht="15" hidden="false" customHeight="false" outlineLevel="0" collapsed="false">
      <c r="A950" s="12" t="n">
        <v>949</v>
      </c>
      <c r="B950" s="12" t="n">
        <v>246</v>
      </c>
      <c r="C950" s="12" t="n">
        <v>17</v>
      </c>
      <c r="D950" s="18" t="n">
        <v>45662</v>
      </c>
      <c r="E950" s="12" t="s">
        <v>44</v>
      </c>
      <c r="F950" s="12" t="s">
        <v>2292</v>
      </c>
      <c r="G950" s="12" t="s">
        <v>55</v>
      </c>
      <c r="H950" s="12" t="str">
        <f aca="false">INDEX(Customers!$I$2:$I$901,MATCH(B950,Customers!$A$2:$A$901,0))</f>
        <v>New</v>
      </c>
      <c r="I950" s="12" t="str">
        <f aca="false">INDEX(Customers!$G$2:$G$901,MATCH(B950,Customers!$A$2:$A$901,0))</f>
        <v>West</v>
      </c>
      <c r="J950" s="12" t="str">
        <f aca="false">INDEX(Stores!$D$2:$D$18,MATCH(C950,Stores!$A$2:$A$18,0))</f>
        <v>Online</v>
      </c>
      <c r="K950" s="16" t="n">
        <f aca="false">SUMIF(OrderItems!$B$2:$B$6683,A950,OrderItems!$J$2:$J$6683)</f>
        <v>1408</v>
      </c>
      <c r="L950" s="16" t="n">
        <f aca="false">SUMIF(OrderItems!$B$2:$B$6683,A950,OrderItems!$K$2:$K$6683)</f>
        <v>922.97</v>
      </c>
      <c r="M950" s="16" t="n">
        <f aca="false">K950-L950</f>
        <v>485.03</v>
      </c>
      <c r="N950" s="12" t="n">
        <f aca="false">COUNTIF(OrderItems!$B$2:$B$6683,A950)</f>
        <v>2</v>
      </c>
    </row>
    <row r="951" customFormat="false" ht="15" hidden="false" customHeight="false" outlineLevel="0" collapsed="false">
      <c r="A951" s="12" t="n">
        <v>950</v>
      </c>
      <c r="B951" s="12" t="n">
        <v>246</v>
      </c>
      <c r="C951" s="12" t="n">
        <v>17</v>
      </c>
      <c r="D951" s="18" t="n">
        <v>45745</v>
      </c>
      <c r="E951" s="12" t="s">
        <v>44</v>
      </c>
      <c r="F951" s="12" t="s">
        <v>2295</v>
      </c>
      <c r="G951" s="12" t="s">
        <v>57</v>
      </c>
      <c r="H951" s="12" t="str">
        <f aca="false">INDEX(Customers!$I$2:$I$901,MATCH(B951,Customers!$A$2:$A$901,0))</f>
        <v>New</v>
      </c>
      <c r="I951" s="12" t="str">
        <f aca="false">INDEX(Customers!$G$2:$G$901,MATCH(B951,Customers!$A$2:$A$901,0))</f>
        <v>West</v>
      </c>
      <c r="J951" s="12" t="str">
        <f aca="false">INDEX(Stores!$D$2:$D$18,MATCH(C951,Stores!$A$2:$A$18,0))</f>
        <v>Online</v>
      </c>
      <c r="K951" s="16" t="n">
        <f aca="false">SUMIF(OrderItems!$B$2:$B$6683,A951,OrderItems!$J$2:$J$6683)</f>
        <v>2142.2</v>
      </c>
      <c r="L951" s="16" t="n">
        <f aca="false">SUMIF(OrderItems!$B$2:$B$6683,A951,OrderItems!$K$2:$K$6683)</f>
        <v>1500.97</v>
      </c>
      <c r="M951" s="16" t="n">
        <f aca="false">K951-L951</f>
        <v>641.23</v>
      </c>
      <c r="N951" s="12" t="n">
        <f aca="false">COUNTIF(OrderItems!$B$2:$B$6683,A951)</f>
        <v>4</v>
      </c>
    </row>
    <row r="952" customFormat="false" ht="15" hidden="false" customHeight="false" outlineLevel="0" collapsed="false">
      <c r="A952" s="12" t="n">
        <v>951</v>
      </c>
      <c r="B952" s="12" t="n">
        <v>246</v>
      </c>
      <c r="C952" s="12" t="n">
        <v>13</v>
      </c>
      <c r="D952" s="18" t="n">
        <v>45804</v>
      </c>
      <c r="E952" s="12" t="s">
        <v>49</v>
      </c>
      <c r="F952" s="12" t="s">
        <v>2295</v>
      </c>
      <c r="G952" s="12" t="s">
        <v>56</v>
      </c>
      <c r="H952" s="12" t="str">
        <f aca="false">INDEX(Customers!$I$2:$I$901,MATCH(B952,Customers!$A$2:$A$901,0))</f>
        <v>New</v>
      </c>
      <c r="I952" s="12" t="str">
        <f aca="false">INDEX(Customers!$G$2:$G$901,MATCH(B952,Customers!$A$2:$A$901,0))</f>
        <v>West</v>
      </c>
      <c r="J952" s="12" t="str">
        <f aca="false">INDEX(Stores!$D$2:$D$18,MATCH(C952,Stores!$A$2:$A$18,0))</f>
        <v>East</v>
      </c>
      <c r="K952" s="16" t="n">
        <f aca="false">SUMIF(OrderItems!$B$2:$B$6683,A952,OrderItems!$J$2:$J$6683)</f>
        <v>5298</v>
      </c>
      <c r="L952" s="16" t="n">
        <f aca="false">SUMIF(OrderItems!$B$2:$B$6683,A952,OrderItems!$K$2:$K$6683)</f>
        <v>3257.61</v>
      </c>
      <c r="M952" s="16" t="n">
        <f aca="false">K952-L952</f>
        <v>2040.39</v>
      </c>
      <c r="N952" s="12" t="n">
        <f aca="false">COUNTIF(OrderItems!$B$2:$B$6683,A952)</f>
        <v>2</v>
      </c>
    </row>
    <row r="953" customFormat="false" ht="15" hidden="false" customHeight="false" outlineLevel="0" collapsed="false">
      <c r="A953" s="12" t="n">
        <v>952</v>
      </c>
      <c r="B953" s="12" t="n">
        <v>246</v>
      </c>
      <c r="C953" s="12" t="n">
        <v>17</v>
      </c>
      <c r="D953" s="18" t="n">
        <v>45809</v>
      </c>
      <c r="E953" s="12" t="s">
        <v>44</v>
      </c>
      <c r="F953" s="12" t="s">
        <v>2292</v>
      </c>
      <c r="G953" s="12" t="s">
        <v>55</v>
      </c>
      <c r="H953" s="12" t="str">
        <f aca="false">INDEX(Customers!$I$2:$I$901,MATCH(B953,Customers!$A$2:$A$901,0))</f>
        <v>New</v>
      </c>
      <c r="I953" s="12" t="str">
        <f aca="false">INDEX(Customers!$G$2:$G$901,MATCH(B953,Customers!$A$2:$A$901,0))</f>
        <v>West</v>
      </c>
      <c r="J953" s="12" t="str">
        <f aca="false">INDEX(Stores!$D$2:$D$18,MATCH(C953,Stores!$A$2:$A$18,0))</f>
        <v>Online</v>
      </c>
      <c r="K953" s="16" t="n">
        <f aca="false">SUMIF(OrderItems!$B$2:$B$6683,A953,OrderItems!$J$2:$J$6683)</f>
        <v>1069</v>
      </c>
      <c r="L953" s="16" t="n">
        <f aca="false">SUMIF(OrderItems!$B$2:$B$6683,A953,OrderItems!$K$2:$K$6683)</f>
        <v>735.88</v>
      </c>
      <c r="M953" s="16" t="n">
        <f aca="false">K953-L953</f>
        <v>333.12</v>
      </c>
      <c r="N953" s="12" t="n">
        <f aca="false">COUNTIF(OrderItems!$B$2:$B$6683,A953)</f>
        <v>1</v>
      </c>
    </row>
    <row r="954" customFormat="false" ht="15" hidden="false" customHeight="false" outlineLevel="0" collapsed="false">
      <c r="A954" s="12" t="n">
        <v>953</v>
      </c>
      <c r="B954" s="12" t="n">
        <v>246</v>
      </c>
      <c r="C954" s="12" t="n">
        <v>17</v>
      </c>
      <c r="D954" s="18" t="n">
        <v>45871</v>
      </c>
      <c r="E954" s="12" t="s">
        <v>44</v>
      </c>
      <c r="F954" s="12" t="s">
        <v>2292</v>
      </c>
      <c r="G954" s="12" t="s">
        <v>55</v>
      </c>
      <c r="H954" s="12" t="str">
        <f aca="false">INDEX(Customers!$I$2:$I$901,MATCH(B954,Customers!$A$2:$A$901,0))</f>
        <v>New</v>
      </c>
      <c r="I954" s="12" t="str">
        <f aca="false">INDEX(Customers!$G$2:$G$901,MATCH(B954,Customers!$A$2:$A$901,0))</f>
        <v>West</v>
      </c>
      <c r="J954" s="12" t="str">
        <f aca="false">INDEX(Stores!$D$2:$D$18,MATCH(C954,Stores!$A$2:$A$18,0))</f>
        <v>Online</v>
      </c>
      <c r="K954" s="16" t="n">
        <f aca="false">SUMIF(OrderItems!$B$2:$B$6683,A954,OrderItems!$J$2:$J$6683)</f>
        <v>5968.55</v>
      </c>
      <c r="L954" s="16" t="n">
        <f aca="false">SUMIF(OrderItems!$B$2:$B$6683,A954,OrderItems!$K$2:$K$6683)</f>
        <v>3492.36</v>
      </c>
      <c r="M954" s="16" t="n">
        <f aca="false">K954-L954</f>
        <v>2476.19</v>
      </c>
      <c r="N954" s="12" t="n">
        <f aca="false">COUNTIF(OrderItems!$B$2:$B$6683,A954)</f>
        <v>4</v>
      </c>
    </row>
    <row r="955" customFormat="false" ht="15" hidden="false" customHeight="false" outlineLevel="0" collapsed="false">
      <c r="A955" s="12" t="n">
        <v>954</v>
      </c>
      <c r="B955" s="12" t="n">
        <v>246</v>
      </c>
      <c r="C955" s="12" t="n">
        <v>4</v>
      </c>
      <c r="D955" s="18" t="n">
        <v>45935</v>
      </c>
      <c r="E955" s="12" t="s">
        <v>49</v>
      </c>
      <c r="F955" s="12" t="s">
        <v>2294</v>
      </c>
      <c r="G955" s="12" t="s">
        <v>55</v>
      </c>
      <c r="H955" s="12" t="str">
        <f aca="false">INDEX(Customers!$I$2:$I$901,MATCH(B955,Customers!$A$2:$A$901,0))</f>
        <v>New</v>
      </c>
      <c r="I955" s="12" t="str">
        <f aca="false">INDEX(Customers!$G$2:$G$901,MATCH(B955,Customers!$A$2:$A$901,0))</f>
        <v>West</v>
      </c>
      <c r="J955" s="12" t="str">
        <f aca="false">INDEX(Stores!$D$2:$D$18,MATCH(C955,Stores!$A$2:$A$18,0))</f>
        <v>North</v>
      </c>
      <c r="K955" s="16" t="n">
        <f aca="false">SUMIF(OrderItems!$B$2:$B$6683,A955,OrderItems!$J$2:$J$6683)</f>
        <v>7538</v>
      </c>
      <c r="L955" s="16" t="n">
        <f aca="false">SUMIF(OrderItems!$B$2:$B$6683,A955,OrderItems!$K$2:$K$6683)</f>
        <v>5285.42</v>
      </c>
      <c r="M955" s="16" t="n">
        <f aca="false">K955-L955</f>
        <v>2252.58</v>
      </c>
      <c r="N955" s="12" t="n">
        <f aca="false">COUNTIF(OrderItems!$B$2:$B$6683,A955)</f>
        <v>2</v>
      </c>
    </row>
    <row r="956" customFormat="false" ht="15" hidden="false" customHeight="false" outlineLevel="0" collapsed="false">
      <c r="A956" s="12" t="n">
        <v>955</v>
      </c>
      <c r="B956" s="12" t="n">
        <v>246</v>
      </c>
      <c r="C956" s="12" t="n">
        <v>17</v>
      </c>
      <c r="D956" s="18" t="n">
        <v>45981</v>
      </c>
      <c r="E956" s="12" t="s">
        <v>44</v>
      </c>
      <c r="F956" s="12" t="s">
        <v>2295</v>
      </c>
      <c r="G956" s="12" t="s">
        <v>55</v>
      </c>
      <c r="H956" s="12" t="str">
        <f aca="false">INDEX(Customers!$I$2:$I$901,MATCH(B956,Customers!$A$2:$A$901,0))</f>
        <v>New</v>
      </c>
      <c r="I956" s="12" t="str">
        <f aca="false">INDEX(Customers!$G$2:$G$901,MATCH(B956,Customers!$A$2:$A$901,0))</f>
        <v>West</v>
      </c>
      <c r="J956" s="12" t="str">
        <f aca="false">INDEX(Stores!$D$2:$D$18,MATCH(C956,Stores!$A$2:$A$18,0))</f>
        <v>Online</v>
      </c>
      <c r="K956" s="16" t="n">
        <f aca="false">SUMIF(OrderItems!$B$2:$B$6683,A956,OrderItems!$J$2:$J$6683)</f>
        <v>7338</v>
      </c>
      <c r="L956" s="16" t="n">
        <f aca="false">SUMIF(OrderItems!$B$2:$B$6683,A956,OrderItems!$K$2:$K$6683)</f>
        <v>4788.8</v>
      </c>
      <c r="M956" s="16" t="n">
        <f aca="false">K956-L956</f>
        <v>2549.2</v>
      </c>
      <c r="N956" s="12" t="n">
        <f aca="false">COUNTIF(OrderItems!$B$2:$B$6683,A956)</f>
        <v>2</v>
      </c>
    </row>
    <row r="957" customFormat="false" ht="15" hidden="false" customHeight="false" outlineLevel="0" collapsed="false">
      <c r="A957" s="12" t="n">
        <v>956</v>
      </c>
      <c r="B957" s="12" t="n">
        <v>247</v>
      </c>
      <c r="C957" s="12" t="n">
        <v>17</v>
      </c>
      <c r="D957" s="18" t="n">
        <v>45932</v>
      </c>
      <c r="E957" s="12" t="s">
        <v>44</v>
      </c>
      <c r="F957" s="12" t="s">
        <v>2292</v>
      </c>
      <c r="G957" s="12" t="s">
        <v>55</v>
      </c>
      <c r="H957" s="12" t="str">
        <f aca="false">INDEX(Customers!$I$2:$I$901,MATCH(B957,Customers!$A$2:$A$901,0))</f>
        <v>Premium</v>
      </c>
      <c r="I957" s="12" t="str">
        <f aca="false">INDEX(Customers!$G$2:$G$901,MATCH(B957,Customers!$A$2:$A$901,0))</f>
        <v>East</v>
      </c>
      <c r="J957" s="12" t="str">
        <f aca="false">INDEX(Stores!$D$2:$D$18,MATCH(C957,Stores!$A$2:$A$18,0))</f>
        <v>Online</v>
      </c>
      <c r="K957" s="16" t="n">
        <f aca="false">SUMIF(OrderItems!$B$2:$B$6683,A957,OrderItems!$J$2:$J$6683)</f>
        <v>5829</v>
      </c>
      <c r="L957" s="16" t="n">
        <f aca="false">SUMIF(OrderItems!$B$2:$B$6683,A957,OrderItems!$K$2:$K$6683)</f>
        <v>4148.38</v>
      </c>
      <c r="M957" s="16" t="n">
        <f aca="false">K957-L957</f>
        <v>1680.62</v>
      </c>
      <c r="N957" s="12" t="n">
        <f aca="false">COUNTIF(OrderItems!$B$2:$B$6683,A957)</f>
        <v>1</v>
      </c>
    </row>
    <row r="958" customFormat="false" ht="15" hidden="false" customHeight="false" outlineLevel="0" collapsed="false">
      <c r="A958" s="12" t="n">
        <v>957</v>
      </c>
      <c r="B958" s="12" t="n">
        <v>247</v>
      </c>
      <c r="C958" s="12" t="n">
        <v>17</v>
      </c>
      <c r="D958" s="18" t="n">
        <v>45949</v>
      </c>
      <c r="E958" s="12" t="s">
        <v>44</v>
      </c>
      <c r="F958" s="12" t="s">
        <v>2295</v>
      </c>
      <c r="G958" s="12" t="s">
        <v>55</v>
      </c>
      <c r="H958" s="12" t="str">
        <f aca="false">INDEX(Customers!$I$2:$I$901,MATCH(B958,Customers!$A$2:$A$901,0))</f>
        <v>Premium</v>
      </c>
      <c r="I958" s="12" t="str">
        <f aca="false">INDEX(Customers!$G$2:$G$901,MATCH(B958,Customers!$A$2:$A$901,0))</f>
        <v>East</v>
      </c>
      <c r="J958" s="12" t="str">
        <f aca="false">INDEX(Stores!$D$2:$D$18,MATCH(C958,Stores!$A$2:$A$18,0))</f>
        <v>Online</v>
      </c>
      <c r="K958" s="16" t="n">
        <f aca="false">SUMIF(OrderItems!$B$2:$B$6683,A958,OrderItems!$J$2:$J$6683)</f>
        <v>329</v>
      </c>
      <c r="L958" s="16" t="n">
        <f aca="false">SUMIF(OrderItems!$B$2:$B$6683,A958,OrderItems!$K$2:$K$6683)</f>
        <v>214.56</v>
      </c>
      <c r="M958" s="16" t="n">
        <f aca="false">K958-L958</f>
        <v>114.44</v>
      </c>
      <c r="N958" s="12" t="n">
        <f aca="false">COUNTIF(OrderItems!$B$2:$B$6683,A958)</f>
        <v>1</v>
      </c>
    </row>
    <row r="959" customFormat="false" ht="15" hidden="false" customHeight="false" outlineLevel="0" collapsed="false">
      <c r="A959" s="12" t="n">
        <v>958</v>
      </c>
      <c r="B959" s="12" t="n">
        <v>247</v>
      </c>
      <c r="C959" s="12" t="n">
        <v>3</v>
      </c>
      <c r="D959" s="18" t="n">
        <v>45980</v>
      </c>
      <c r="E959" s="12" t="s">
        <v>49</v>
      </c>
      <c r="F959" s="12" t="s">
        <v>2295</v>
      </c>
      <c r="G959" s="12" t="s">
        <v>55</v>
      </c>
      <c r="H959" s="12" t="str">
        <f aca="false">INDEX(Customers!$I$2:$I$901,MATCH(B959,Customers!$A$2:$A$901,0))</f>
        <v>Premium</v>
      </c>
      <c r="I959" s="12" t="str">
        <f aca="false">INDEX(Customers!$G$2:$G$901,MATCH(B959,Customers!$A$2:$A$901,0))</f>
        <v>East</v>
      </c>
      <c r="J959" s="12" t="str">
        <f aca="false">INDEX(Stores!$D$2:$D$18,MATCH(C959,Stores!$A$2:$A$18,0))</f>
        <v>North</v>
      </c>
      <c r="K959" s="16" t="n">
        <f aca="false">SUMIF(OrderItems!$B$2:$B$6683,A959,OrderItems!$J$2:$J$6683)</f>
        <v>12295</v>
      </c>
      <c r="L959" s="16" t="n">
        <f aca="false">SUMIF(OrderItems!$B$2:$B$6683,A959,OrderItems!$K$2:$K$6683)</f>
        <v>7144.31</v>
      </c>
      <c r="M959" s="16" t="n">
        <f aca="false">K959-L959</f>
        <v>5150.69</v>
      </c>
      <c r="N959" s="12" t="n">
        <f aca="false">COUNTIF(OrderItems!$B$2:$B$6683,A959)</f>
        <v>2</v>
      </c>
    </row>
    <row r="960" customFormat="false" ht="15" hidden="false" customHeight="false" outlineLevel="0" collapsed="false">
      <c r="A960" s="12" t="n">
        <v>959</v>
      </c>
      <c r="B960" s="12" t="n">
        <v>248</v>
      </c>
      <c r="C960" s="12" t="n">
        <v>17</v>
      </c>
      <c r="D960" s="18" t="n">
        <v>45347</v>
      </c>
      <c r="E960" s="12" t="s">
        <v>44</v>
      </c>
      <c r="F960" s="12" t="s">
        <v>2292</v>
      </c>
      <c r="G960" s="12" t="s">
        <v>55</v>
      </c>
      <c r="H960" s="12" t="str">
        <f aca="false">INDEX(Customers!$I$2:$I$901,MATCH(B960,Customers!$A$2:$A$901,0))</f>
        <v>New</v>
      </c>
      <c r="I960" s="12" t="str">
        <f aca="false">INDEX(Customers!$G$2:$G$901,MATCH(B960,Customers!$A$2:$A$901,0))</f>
        <v>North</v>
      </c>
      <c r="J960" s="12" t="str">
        <f aca="false">INDEX(Stores!$D$2:$D$18,MATCH(C960,Stores!$A$2:$A$18,0))</f>
        <v>Online</v>
      </c>
      <c r="K960" s="16" t="n">
        <f aca="false">SUMIF(OrderItems!$B$2:$B$6683,A960,OrderItems!$J$2:$J$6683)</f>
        <v>6086</v>
      </c>
      <c r="L960" s="16" t="n">
        <f aca="false">SUMIF(OrderItems!$B$2:$B$6683,A960,OrderItems!$K$2:$K$6683)</f>
        <v>3771.67</v>
      </c>
      <c r="M960" s="16" t="n">
        <f aca="false">K960-L960</f>
        <v>2314.33</v>
      </c>
      <c r="N960" s="12" t="n">
        <f aca="false">COUNTIF(OrderItems!$B$2:$B$6683,A960)</f>
        <v>2</v>
      </c>
    </row>
    <row r="961" customFormat="false" ht="15" hidden="false" customHeight="false" outlineLevel="0" collapsed="false">
      <c r="A961" s="12" t="n">
        <v>960</v>
      </c>
      <c r="B961" s="12" t="n">
        <v>248</v>
      </c>
      <c r="C961" s="12" t="n">
        <v>11</v>
      </c>
      <c r="D961" s="18" t="n">
        <v>45480</v>
      </c>
      <c r="E961" s="12" t="s">
        <v>49</v>
      </c>
      <c r="F961" s="12" t="s">
        <v>2294</v>
      </c>
      <c r="G961" s="12" t="s">
        <v>55</v>
      </c>
      <c r="H961" s="12" t="str">
        <f aca="false">INDEX(Customers!$I$2:$I$901,MATCH(B961,Customers!$A$2:$A$901,0))</f>
        <v>New</v>
      </c>
      <c r="I961" s="12" t="str">
        <f aca="false">INDEX(Customers!$G$2:$G$901,MATCH(B961,Customers!$A$2:$A$901,0))</f>
        <v>North</v>
      </c>
      <c r="J961" s="12" t="str">
        <f aca="false">INDEX(Stores!$D$2:$D$18,MATCH(C961,Stores!$A$2:$A$18,0))</f>
        <v>West</v>
      </c>
      <c r="K961" s="16" t="n">
        <f aca="false">SUMIF(OrderItems!$B$2:$B$6683,A961,OrderItems!$J$2:$J$6683)</f>
        <v>5115.2</v>
      </c>
      <c r="L961" s="16" t="n">
        <f aca="false">SUMIF(OrderItems!$B$2:$B$6683,A961,OrderItems!$K$2:$K$6683)</f>
        <v>3346.06</v>
      </c>
      <c r="M961" s="16" t="n">
        <f aca="false">K961-L961</f>
        <v>1769.14</v>
      </c>
      <c r="N961" s="12" t="n">
        <f aca="false">COUNTIF(OrderItems!$B$2:$B$6683,A961)</f>
        <v>3</v>
      </c>
    </row>
    <row r="962" customFormat="false" ht="15" hidden="false" customHeight="false" outlineLevel="0" collapsed="false">
      <c r="A962" s="12" t="n">
        <v>961</v>
      </c>
      <c r="B962" s="12" t="n">
        <v>248</v>
      </c>
      <c r="C962" s="12" t="n">
        <v>17</v>
      </c>
      <c r="D962" s="18" t="n">
        <v>45619</v>
      </c>
      <c r="E962" s="12" t="s">
        <v>44</v>
      </c>
      <c r="F962" s="12" t="s">
        <v>2296</v>
      </c>
      <c r="G962" s="12" t="s">
        <v>55</v>
      </c>
      <c r="H962" s="12" t="str">
        <f aca="false">INDEX(Customers!$I$2:$I$901,MATCH(B962,Customers!$A$2:$A$901,0))</f>
        <v>New</v>
      </c>
      <c r="I962" s="12" t="str">
        <f aca="false">INDEX(Customers!$G$2:$G$901,MATCH(B962,Customers!$A$2:$A$901,0))</f>
        <v>North</v>
      </c>
      <c r="J962" s="12" t="str">
        <f aca="false">INDEX(Stores!$D$2:$D$18,MATCH(C962,Stores!$A$2:$A$18,0))</f>
        <v>Online</v>
      </c>
      <c r="K962" s="16" t="n">
        <f aca="false">SUMIF(OrderItems!$B$2:$B$6683,A962,OrderItems!$J$2:$J$6683)</f>
        <v>1839</v>
      </c>
      <c r="L962" s="16" t="n">
        <f aca="false">SUMIF(OrderItems!$B$2:$B$6683,A962,OrderItems!$K$2:$K$6683)</f>
        <v>1131.05</v>
      </c>
      <c r="M962" s="16" t="n">
        <f aca="false">K962-L962</f>
        <v>707.95</v>
      </c>
      <c r="N962" s="12" t="n">
        <f aca="false">COUNTIF(OrderItems!$B$2:$B$6683,A962)</f>
        <v>1</v>
      </c>
    </row>
    <row r="963" customFormat="false" ht="15" hidden="false" customHeight="false" outlineLevel="0" collapsed="false">
      <c r="A963" s="12" t="n">
        <v>962</v>
      </c>
      <c r="B963" s="12" t="n">
        <v>248</v>
      </c>
      <c r="C963" s="12" t="n">
        <v>17</v>
      </c>
      <c r="D963" s="18" t="n">
        <v>45641</v>
      </c>
      <c r="E963" s="12" t="s">
        <v>44</v>
      </c>
      <c r="F963" s="12" t="s">
        <v>2295</v>
      </c>
      <c r="G963" s="12" t="s">
        <v>56</v>
      </c>
      <c r="H963" s="12" t="str">
        <f aca="false">INDEX(Customers!$I$2:$I$901,MATCH(B963,Customers!$A$2:$A$901,0))</f>
        <v>New</v>
      </c>
      <c r="I963" s="12" t="str">
        <f aca="false">INDEX(Customers!$G$2:$G$901,MATCH(B963,Customers!$A$2:$A$901,0))</f>
        <v>North</v>
      </c>
      <c r="J963" s="12" t="str">
        <f aca="false">INDEX(Stores!$D$2:$D$18,MATCH(C963,Stores!$A$2:$A$18,0))</f>
        <v>Online</v>
      </c>
      <c r="K963" s="16" t="n">
        <f aca="false">SUMIF(OrderItems!$B$2:$B$6683,A963,OrderItems!$J$2:$J$6683)</f>
        <v>6497</v>
      </c>
      <c r="L963" s="16" t="n">
        <f aca="false">SUMIF(OrderItems!$B$2:$B$6683,A963,OrderItems!$K$2:$K$6683)</f>
        <v>4834.56</v>
      </c>
      <c r="M963" s="16" t="n">
        <f aca="false">K963-L963</f>
        <v>1662.44</v>
      </c>
      <c r="N963" s="12" t="n">
        <f aca="false">COUNTIF(OrderItems!$B$2:$B$6683,A963)</f>
        <v>2</v>
      </c>
    </row>
    <row r="964" customFormat="false" ht="15" hidden="false" customHeight="false" outlineLevel="0" collapsed="false">
      <c r="A964" s="12" t="n">
        <v>963</v>
      </c>
      <c r="B964" s="12" t="n">
        <v>248</v>
      </c>
      <c r="C964" s="12" t="n">
        <v>17</v>
      </c>
      <c r="D964" s="18" t="n">
        <v>45671</v>
      </c>
      <c r="E964" s="12" t="s">
        <v>44</v>
      </c>
      <c r="F964" s="12" t="s">
        <v>2294</v>
      </c>
      <c r="G964" s="12" t="s">
        <v>55</v>
      </c>
      <c r="H964" s="12" t="str">
        <f aca="false">INDEX(Customers!$I$2:$I$901,MATCH(B964,Customers!$A$2:$A$901,0))</f>
        <v>New</v>
      </c>
      <c r="I964" s="12" t="str">
        <f aca="false">INDEX(Customers!$G$2:$G$901,MATCH(B964,Customers!$A$2:$A$901,0))</f>
        <v>North</v>
      </c>
      <c r="J964" s="12" t="str">
        <f aca="false">INDEX(Stores!$D$2:$D$18,MATCH(C964,Stores!$A$2:$A$18,0))</f>
        <v>Online</v>
      </c>
      <c r="K964" s="16" t="n">
        <f aca="false">SUMIF(OrderItems!$B$2:$B$6683,A964,OrderItems!$J$2:$J$6683)</f>
        <v>2599</v>
      </c>
      <c r="L964" s="16" t="n">
        <f aca="false">SUMIF(OrderItems!$B$2:$B$6683,A964,OrderItems!$K$2:$K$6683)</f>
        <v>1473.81</v>
      </c>
      <c r="M964" s="16" t="n">
        <f aca="false">K964-L964</f>
        <v>1125.19</v>
      </c>
      <c r="N964" s="12" t="n">
        <f aca="false">COUNTIF(OrderItems!$B$2:$B$6683,A964)</f>
        <v>1</v>
      </c>
    </row>
    <row r="965" customFormat="false" ht="15" hidden="false" customHeight="false" outlineLevel="0" collapsed="false">
      <c r="A965" s="12" t="n">
        <v>964</v>
      </c>
      <c r="B965" s="12" t="n">
        <v>248</v>
      </c>
      <c r="C965" s="12" t="n">
        <v>15</v>
      </c>
      <c r="D965" s="18" t="n">
        <v>45720</v>
      </c>
      <c r="E965" s="12" t="s">
        <v>49</v>
      </c>
      <c r="F965" s="12" t="s">
        <v>2292</v>
      </c>
      <c r="G965" s="12" t="s">
        <v>55</v>
      </c>
      <c r="H965" s="12" t="str">
        <f aca="false">INDEX(Customers!$I$2:$I$901,MATCH(B965,Customers!$A$2:$A$901,0))</f>
        <v>New</v>
      </c>
      <c r="I965" s="12" t="str">
        <f aca="false">INDEX(Customers!$G$2:$G$901,MATCH(B965,Customers!$A$2:$A$901,0))</f>
        <v>North</v>
      </c>
      <c r="J965" s="12" t="str">
        <f aca="false">INDEX(Stores!$D$2:$D$18,MATCH(C965,Stores!$A$2:$A$18,0))</f>
        <v>East</v>
      </c>
      <c r="K965" s="16" t="n">
        <f aca="false">SUMIF(OrderItems!$B$2:$B$6683,A965,OrderItems!$J$2:$J$6683)</f>
        <v>7368.3</v>
      </c>
      <c r="L965" s="16" t="n">
        <f aca="false">SUMIF(OrderItems!$B$2:$B$6683,A965,OrderItems!$K$2:$K$6683)</f>
        <v>5735.07</v>
      </c>
      <c r="M965" s="16" t="n">
        <f aca="false">K965-L965</f>
        <v>1633.23</v>
      </c>
      <c r="N965" s="12" t="n">
        <f aca="false">COUNTIF(OrderItems!$B$2:$B$6683,A965)</f>
        <v>2</v>
      </c>
    </row>
    <row r="966" customFormat="false" ht="15" hidden="false" customHeight="false" outlineLevel="0" collapsed="false">
      <c r="A966" s="12" t="n">
        <v>965</v>
      </c>
      <c r="B966" s="12" t="n">
        <v>248</v>
      </c>
      <c r="C966" s="12" t="n">
        <v>17</v>
      </c>
      <c r="D966" s="18" t="n">
        <v>45726</v>
      </c>
      <c r="E966" s="12" t="s">
        <v>44</v>
      </c>
      <c r="F966" s="12" t="s">
        <v>2292</v>
      </c>
      <c r="G966" s="12" t="s">
        <v>55</v>
      </c>
      <c r="H966" s="12" t="str">
        <f aca="false">INDEX(Customers!$I$2:$I$901,MATCH(B966,Customers!$A$2:$A$901,0))</f>
        <v>New</v>
      </c>
      <c r="I966" s="12" t="str">
        <f aca="false">INDEX(Customers!$G$2:$G$901,MATCH(B966,Customers!$A$2:$A$901,0))</f>
        <v>North</v>
      </c>
      <c r="J966" s="12" t="str">
        <f aca="false">INDEX(Stores!$D$2:$D$18,MATCH(C966,Stores!$A$2:$A$18,0))</f>
        <v>Online</v>
      </c>
      <c r="K966" s="16" t="n">
        <f aca="false">SUMIF(OrderItems!$B$2:$B$6683,A966,OrderItems!$J$2:$J$6683)</f>
        <v>2455.65</v>
      </c>
      <c r="L966" s="16" t="n">
        <f aca="false">SUMIF(OrderItems!$B$2:$B$6683,A966,OrderItems!$K$2:$K$6683)</f>
        <v>2048.76</v>
      </c>
      <c r="M966" s="16" t="n">
        <f aca="false">K966-L966</f>
        <v>406.89</v>
      </c>
      <c r="N966" s="12" t="n">
        <f aca="false">COUNTIF(OrderItems!$B$2:$B$6683,A966)</f>
        <v>1</v>
      </c>
    </row>
    <row r="967" customFormat="false" ht="15" hidden="false" customHeight="false" outlineLevel="0" collapsed="false">
      <c r="A967" s="12" t="n">
        <v>966</v>
      </c>
      <c r="B967" s="12" t="n">
        <v>248</v>
      </c>
      <c r="C967" s="12" t="n">
        <v>17</v>
      </c>
      <c r="D967" s="18" t="n">
        <v>45742</v>
      </c>
      <c r="E967" s="12" t="s">
        <v>44</v>
      </c>
      <c r="F967" s="12" t="s">
        <v>2292</v>
      </c>
      <c r="G967" s="12" t="s">
        <v>55</v>
      </c>
      <c r="H967" s="12" t="str">
        <f aca="false">INDEX(Customers!$I$2:$I$901,MATCH(B967,Customers!$A$2:$A$901,0))</f>
        <v>New</v>
      </c>
      <c r="I967" s="12" t="str">
        <f aca="false">INDEX(Customers!$G$2:$G$901,MATCH(B967,Customers!$A$2:$A$901,0))</f>
        <v>North</v>
      </c>
      <c r="J967" s="12" t="str">
        <f aca="false">INDEX(Stores!$D$2:$D$18,MATCH(C967,Stores!$A$2:$A$18,0))</f>
        <v>Online</v>
      </c>
      <c r="K967" s="16" t="n">
        <f aca="false">SUMIF(OrderItems!$B$2:$B$6683,A967,OrderItems!$J$2:$J$6683)</f>
        <v>1249</v>
      </c>
      <c r="L967" s="16" t="n">
        <f aca="false">SUMIF(OrderItems!$B$2:$B$6683,A967,OrderItems!$K$2:$K$6683)</f>
        <v>828.91</v>
      </c>
      <c r="M967" s="16" t="n">
        <f aca="false">K967-L967</f>
        <v>420.09</v>
      </c>
      <c r="N967" s="12" t="n">
        <f aca="false">COUNTIF(OrderItems!$B$2:$B$6683,A967)</f>
        <v>1</v>
      </c>
    </row>
    <row r="968" customFormat="false" ht="15" hidden="false" customHeight="false" outlineLevel="0" collapsed="false">
      <c r="A968" s="12" t="n">
        <v>967</v>
      </c>
      <c r="B968" s="12" t="n">
        <v>248</v>
      </c>
      <c r="C968" s="12" t="n">
        <v>17</v>
      </c>
      <c r="D968" s="18" t="n">
        <v>45810</v>
      </c>
      <c r="E968" s="12" t="s">
        <v>44</v>
      </c>
      <c r="F968" s="12" t="s">
        <v>2296</v>
      </c>
      <c r="G968" s="12" t="s">
        <v>57</v>
      </c>
      <c r="H968" s="12" t="str">
        <f aca="false">INDEX(Customers!$I$2:$I$901,MATCH(B968,Customers!$A$2:$A$901,0))</f>
        <v>New</v>
      </c>
      <c r="I968" s="12" t="str">
        <f aca="false">INDEX(Customers!$G$2:$G$901,MATCH(B968,Customers!$A$2:$A$901,0))</f>
        <v>North</v>
      </c>
      <c r="J968" s="12" t="str">
        <f aca="false">INDEX(Stores!$D$2:$D$18,MATCH(C968,Stores!$A$2:$A$18,0))</f>
        <v>Online</v>
      </c>
      <c r="K968" s="16" t="n">
        <f aca="false">SUMIF(OrderItems!$B$2:$B$6683,A968,OrderItems!$J$2:$J$6683)</f>
        <v>17427.2</v>
      </c>
      <c r="L968" s="16" t="n">
        <f aca="false">SUMIF(OrderItems!$B$2:$B$6683,A968,OrderItems!$K$2:$K$6683)</f>
        <v>12729.45</v>
      </c>
      <c r="M968" s="16" t="n">
        <f aca="false">K968-L968</f>
        <v>4697.75</v>
      </c>
      <c r="N968" s="12" t="n">
        <f aca="false">COUNTIF(OrderItems!$B$2:$B$6683,A968)</f>
        <v>3</v>
      </c>
    </row>
    <row r="969" customFormat="false" ht="15" hidden="false" customHeight="false" outlineLevel="0" collapsed="false">
      <c r="A969" s="12" t="n">
        <v>968</v>
      </c>
      <c r="B969" s="12" t="n">
        <v>248</v>
      </c>
      <c r="C969" s="12" t="n">
        <v>17</v>
      </c>
      <c r="D969" s="18" t="n">
        <v>45820</v>
      </c>
      <c r="E969" s="12" t="s">
        <v>44</v>
      </c>
      <c r="F969" s="12" t="s">
        <v>2294</v>
      </c>
      <c r="G969" s="12" t="s">
        <v>56</v>
      </c>
      <c r="H969" s="12" t="str">
        <f aca="false">INDEX(Customers!$I$2:$I$901,MATCH(B969,Customers!$A$2:$A$901,0))</f>
        <v>New</v>
      </c>
      <c r="I969" s="12" t="str">
        <f aca="false">INDEX(Customers!$G$2:$G$901,MATCH(B969,Customers!$A$2:$A$901,0))</f>
        <v>North</v>
      </c>
      <c r="J969" s="12" t="str">
        <f aca="false">INDEX(Stores!$D$2:$D$18,MATCH(C969,Stores!$A$2:$A$18,0))</f>
        <v>Online</v>
      </c>
      <c r="K969" s="16" t="n">
        <f aca="false">SUMIF(OrderItems!$B$2:$B$6683,A969,OrderItems!$J$2:$J$6683)</f>
        <v>1905.7</v>
      </c>
      <c r="L969" s="16" t="n">
        <f aca="false">SUMIF(OrderItems!$B$2:$B$6683,A969,OrderItems!$K$2:$K$6683)</f>
        <v>1233.47</v>
      </c>
      <c r="M969" s="16" t="n">
        <f aca="false">K969-L969</f>
        <v>672.23</v>
      </c>
      <c r="N969" s="12" t="n">
        <f aca="false">COUNTIF(OrderItems!$B$2:$B$6683,A969)</f>
        <v>2</v>
      </c>
    </row>
    <row r="970" customFormat="false" ht="15" hidden="false" customHeight="false" outlineLevel="0" collapsed="false">
      <c r="A970" s="12" t="n">
        <v>969</v>
      </c>
      <c r="B970" s="12" t="n">
        <v>248</v>
      </c>
      <c r="C970" s="12" t="n">
        <v>17</v>
      </c>
      <c r="D970" s="18" t="n">
        <v>45875</v>
      </c>
      <c r="E970" s="12" t="s">
        <v>44</v>
      </c>
      <c r="F970" s="12" t="s">
        <v>2294</v>
      </c>
      <c r="G970" s="12" t="s">
        <v>55</v>
      </c>
      <c r="H970" s="12" t="str">
        <f aca="false">INDEX(Customers!$I$2:$I$901,MATCH(B970,Customers!$A$2:$A$901,0))</f>
        <v>New</v>
      </c>
      <c r="I970" s="12" t="str">
        <f aca="false">INDEX(Customers!$G$2:$G$901,MATCH(B970,Customers!$A$2:$A$901,0))</f>
        <v>North</v>
      </c>
      <c r="J970" s="12" t="str">
        <f aca="false">INDEX(Stores!$D$2:$D$18,MATCH(C970,Stores!$A$2:$A$18,0))</f>
        <v>Online</v>
      </c>
      <c r="K970" s="16" t="n">
        <f aca="false">SUMIF(OrderItems!$B$2:$B$6683,A970,OrderItems!$J$2:$J$6683)</f>
        <v>1262.55</v>
      </c>
      <c r="L970" s="16" t="n">
        <f aca="false">SUMIF(OrderItems!$B$2:$B$6683,A970,OrderItems!$K$2:$K$6683)</f>
        <v>887.99</v>
      </c>
      <c r="M970" s="16" t="n">
        <f aca="false">K970-L970</f>
        <v>374.56</v>
      </c>
      <c r="N970" s="12" t="n">
        <f aca="false">COUNTIF(OrderItems!$B$2:$B$6683,A970)</f>
        <v>1</v>
      </c>
    </row>
    <row r="971" customFormat="false" ht="15" hidden="false" customHeight="false" outlineLevel="0" collapsed="false">
      <c r="A971" s="12" t="n">
        <v>970</v>
      </c>
      <c r="B971" s="12" t="n">
        <v>248</v>
      </c>
      <c r="C971" s="12" t="n">
        <v>17</v>
      </c>
      <c r="D971" s="18" t="n">
        <v>45936</v>
      </c>
      <c r="E971" s="12" t="s">
        <v>44</v>
      </c>
      <c r="F971" s="12" t="s">
        <v>2292</v>
      </c>
      <c r="G971" s="12" t="s">
        <v>55</v>
      </c>
      <c r="H971" s="12" t="str">
        <f aca="false">INDEX(Customers!$I$2:$I$901,MATCH(B971,Customers!$A$2:$A$901,0))</f>
        <v>New</v>
      </c>
      <c r="I971" s="12" t="str">
        <f aca="false">INDEX(Customers!$G$2:$G$901,MATCH(B971,Customers!$A$2:$A$901,0))</f>
        <v>North</v>
      </c>
      <c r="J971" s="12" t="str">
        <f aca="false">INDEX(Stores!$D$2:$D$18,MATCH(C971,Stores!$A$2:$A$18,0))</f>
        <v>Online</v>
      </c>
      <c r="K971" s="16" t="n">
        <f aca="false">SUMIF(OrderItems!$B$2:$B$6683,A971,OrderItems!$J$2:$J$6683)</f>
        <v>409</v>
      </c>
      <c r="L971" s="16" t="n">
        <f aca="false">SUMIF(OrderItems!$B$2:$B$6683,A971,OrderItems!$K$2:$K$6683)</f>
        <v>276.15</v>
      </c>
      <c r="M971" s="16" t="n">
        <f aca="false">K971-L971</f>
        <v>132.85</v>
      </c>
      <c r="N971" s="12" t="n">
        <f aca="false">COUNTIF(OrderItems!$B$2:$B$6683,A971)</f>
        <v>1</v>
      </c>
    </row>
    <row r="972" customFormat="false" ht="15" hidden="false" customHeight="false" outlineLevel="0" collapsed="false">
      <c r="A972" s="12" t="n">
        <v>971</v>
      </c>
      <c r="B972" s="12" t="n">
        <v>248</v>
      </c>
      <c r="C972" s="12" t="n">
        <v>15</v>
      </c>
      <c r="D972" s="18" t="n">
        <v>45939</v>
      </c>
      <c r="E972" s="12" t="s">
        <v>49</v>
      </c>
      <c r="F972" s="12" t="s">
        <v>2292</v>
      </c>
      <c r="G972" s="12" t="s">
        <v>57</v>
      </c>
      <c r="H972" s="12" t="str">
        <f aca="false">INDEX(Customers!$I$2:$I$901,MATCH(B972,Customers!$A$2:$A$901,0))</f>
        <v>New</v>
      </c>
      <c r="I972" s="12" t="str">
        <f aca="false">INDEX(Customers!$G$2:$G$901,MATCH(B972,Customers!$A$2:$A$901,0))</f>
        <v>North</v>
      </c>
      <c r="J972" s="12" t="str">
        <f aca="false">INDEX(Stores!$D$2:$D$18,MATCH(C972,Stores!$A$2:$A$18,0))</f>
        <v>East</v>
      </c>
      <c r="K972" s="16" t="n">
        <f aca="false">SUMIF(OrderItems!$B$2:$B$6683,A972,OrderItems!$J$2:$J$6683)</f>
        <v>6428.5</v>
      </c>
      <c r="L972" s="16" t="n">
        <f aca="false">SUMIF(OrderItems!$B$2:$B$6683,A972,OrderItems!$K$2:$K$6683)</f>
        <v>4671.92</v>
      </c>
      <c r="M972" s="16" t="n">
        <f aca="false">K972-L972</f>
        <v>1756.58</v>
      </c>
      <c r="N972" s="12" t="n">
        <f aca="false">COUNTIF(OrderItems!$B$2:$B$6683,A972)</f>
        <v>2</v>
      </c>
    </row>
    <row r="973" customFormat="false" ht="15" hidden="false" customHeight="false" outlineLevel="0" collapsed="false">
      <c r="A973" s="12" t="n">
        <v>972</v>
      </c>
      <c r="B973" s="12" t="n">
        <v>248</v>
      </c>
      <c r="C973" s="12" t="n">
        <v>17</v>
      </c>
      <c r="D973" s="18" t="n">
        <v>45970</v>
      </c>
      <c r="E973" s="12" t="s">
        <v>44</v>
      </c>
      <c r="F973" s="12" t="s">
        <v>2295</v>
      </c>
      <c r="G973" s="12" t="s">
        <v>57</v>
      </c>
      <c r="H973" s="12" t="str">
        <f aca="false">INDEX(Customers!$I$2:$I$901,MATCH(B973,Customers!$A$2:$A$901,0))</f>
        <v>New</v>
      </c>
      <c r="I973" s="12" t="str">
        <f aca="false">INDEX(Customers!$G$2:$G$901,MATCH(B973,Customers!$A$2:$A$901,0))</f>
        <v>North</v>
      </c>
      <c r="J973" s="12" t="str">
        <f aca="false">INDEX(Stores!$D$2:$D$18,MATCH(C973,Stores!$A$2:$A$18,0))</f>
        <v>Online</v>
      </c>
      <c r="K973" s="16" t="n">
        <f aca="false">SUMIF(OrderItems!$B$2:$B$6683,A973,OrderItems!$J$2:$J$6683)</f>
        <v>5517.05</v>
      </c>
      <c r="L973" s="16" t="n">
        <f aca="false">SUMIF(OrderItems!$B$2:$B$6683,A973,OrderItems!$K$2:$K$6683)</f>
        <v>3618.99</v>
      </c>
      <c r="M973" s="16" t="n">
        <f aca="false">K973-L973</f>
        <v>1898.06</v>
      </c>
      <c r="N973" s="12" t="n">
        <f aca="false">COUNTIF(OrderItems!$B$2:$B$6683,A973)</f>
        <v>2</v>
      </c>
    </row>
    <row r="974" customFormat="false" ht="15" hidden="false" customHeight="false" outlineLevel="0" collapsed="false">
      <c r="A974" s="12" t="n">
        <v>973</v>
      </c>
      <c r="B974" s="12" t="n">
        <v>248</v>
      </c>
      <c r="C974" s="12" t="n">
        <v>17</v>
      </c>
      <c r="D974" s="18" t="n">
        <v>45979</v>
      </c>
      <c r="E974" s="12" t="s">
        <v>44</v>
      </c>
      <c r="F974" s="12" t="s">
        <v>2294</v>
      </c>
      <c r="G974" s="12" t="s">
        <v>55</v>
      </c>
      <c r="H974" s="12" t="str">
        <f aca="false">INDEX(Customers!$I$2:$I$901,MATCH(B974,Customers!$A$2:$A$901,0))</f>
        <v>New</v>
      </c>
      <c r="I974" s="12" t="str">
        <f aca="false">INDEX(Customers!$G$2:$G$901,MATCH(B974,Customers!$A$2:$A$901,0))</f>
        <v>North</v>
      </c>
      <c r="J974" s="12" t="str">
        <f aca="false">INDEX(Stores!$D$2:$D$18,MATCH(C974,Stores!$A$2:$A$18,0))</f>
        <v>Online</v>
      </c>
      <c r="K974" s="16" t="n">
        <f aca="false">SUMIF(OrderItems!$B$2:$B$6683,A974,OrderItems!$J$2:$J$6683)</f>
        <v>10480.1</v>
      </c>
      <c r="L974" s="16" t="n">
        <f aca="false">SUMIF(OrderItems!$B$2:$B$6683,A974,OrderItems!$K$2:$K$6683)</f>
        <v>6701.66</v>
      </c>
      <c r="M974" s="16" t="n">
        <f aca="false">K974-L974</f>
        <v>3778.44</v>
      </c>
      <c r="N974" s="12" t="n">
        <f aca="false">COUNTIF(OrderItems!$B$2:$B$6683,A974)</f>
        <v>4</v>
      </c>
    </row>
    <row r="975" customFormat="false" ht="15" hidden="false" customHeight="false" outlineLevel="0" collapsed="false">
      <c r="A975" s="12" t="n">
        <v>974</v>
      </c>
      <c r="B975" s="12" t="n">
        <v>248</v>
      </c>
      <c r="C975" s="12" t="n">
        <v>17</v>
      </c>
      <c r="D975" s="18" t="n">
        <v>45992</v>
      </c>
      <c r="E975" s="12" t="s">
        <v>44</v>
      </c>
      <c r="F975" s="12" t="s">
        <v>2296</v>
      </c>
      <c r="G975" s="12" t="s">
        <v>55</v>
      </c>
      <c r="H975" s="12" t="str">
        <f aca="false">INDEX(Customers!$I$2:$I$901,MATCH(B975,Customers!$A$2:$A$901,0))</f>
        <v>New</v>
      </c>
      <c r="I975" s="12" t="str">
        <f aca="false">INDEX(Customers!$G$2:$G$901,MATCH(B975,Customers!$A$2:$A$901,0))</f>
        <v>North</v>
      </c>
      <c r="J975" s="12" t="str">
        <f aca="false">INDEX(Stores!$D$2:$D$18,MATCH(C975,Stores!$A$2:$A$18,0))</f>
        <v>Online</v>
      </c>
      <c r="K975" s="16" t="n">
        <f aca="false">SUMIF(OrderItems!$B$2:$B$6683,A975,OrderItems!$J$2:$J$6683)</f>
        <v>1079</v>
      </c>
      <c r="L975" s="16" t="n">
        <f aca="false">SUMIF(OrderItems!$B$2:$B$6683,A975,OrderItems!$K$2:$K$6683)</f>
        <v>601.41</v>
      </c>
      <c r="M975" s="16" t="n">
        <f aca="false">K975-L975</f>
        <v>477.59</v>
      </c>
      <c r="N975" s="12" t="n">
        <f aca="false">COUNTIF(OrderItems!$B$2:$B$6683,A975)</f>
        <v>1</v>
      </c>
    </row>
    <row r="976" customFormat="false" ht="15" hidden="false" customHeight="false" outlineLevel="0" collapsed="false">
      <c r="A976" s="12" t="n">
        <v>975</v>
      </c>
      <c r="B976" s="12" t="n">
        <v>248</v>
      </c>
      <c r="C976" s="12" t="n">
        <v>13</v>
      </c>
      <c r="D976" s="18" t="n">
        <v>45993</v>
      </c>
      <c r="E976" s="12" t="s">
        <v>49</v>
      </c>
      <c r="F976" s="12" t="s">
        <v>2294</v>
      </c>
      <c r="G976" s="12" t="s">
        <v>55</v>
      </c>
      <c r="H976" s="12" t="str">
        <f aca="false">INDEX(Customers!$I$2:$I$901,MATCH(B976,Customers!$A$2:$A$901,0))</f>
        <v>New</v>
      </c>
      <c r="I976" s="12" t="str">
        <f aca="false">INDEX(Customers!$G$2:$G$901,MATCH(B976,Customers!$A$2:$A$901,0))</f>
        <v>North</v>
      </c>
      <c r="J976" s="12" t="str">
        <f aca="false">INDEX(Stores!$D$2:$D$18,MATCH(C976,Stores!$A$2:$A$18,0))</f>
        <v>East</v>
      </c>
      <c r="K976" s="16" t="n">
        <f aca="false">SUMIF(OrderItems!$B$2:$B$6683,A976,OrderItems!$J$2:$J$6683)</f>
        <v>10807</v>
      </c>
      <c r="L976" s="16" t="n">
        <f aca="false">SUMIF(OrderItems!$B$2:$B$6683,A976,OrderItems!$K$2:$K$6683)</f>
        <v>7778.42</v>
      </c>
      <c r="M976" s="16" t="n">
        <f aca="false">K976-L976</f>
        <v>3028.58</v>
      </c>
      <c r="N976" s="12" t="n">
        <f aca="false">COUNTIF(OrderItems!$B$2:$B$6683,A976)</f>
        <v>2</v>
      </c>
    </row>
    <row r="977" customFormat="false" ht="15" hidden="false" customHeight="false" outlineLevel="0" collapsed="false">
      <c r="A977" s="12" t="n">
        <v>976</v>
      </c>
      <c r="B977" s="12" t="n">
        <v>248</v>
      </c>
      <c r="C977" s="12" t="n">
        <v>17</v>
      </c>
      <c r="D977" s="18" t="n">
        <v>46010</v>
      </c>
      <c r="E977" s="12" t="s">
        <v>44</v>
      </c>
      <c r="F977" s="12" t="s">
        <v>2292</v>
      </c>
      <c r="G977" s="12" t="s">
        <v>55</v>
      </c>
      <c r="H977" s="12" t="str">
        <f aca="false">INDEX(Customers!$I$2:$I$901,MATCH(B977,Customers!$A$2:$A$901,0))</f>
        <v>New</v>
      </c>
      <c r="I977" s="12" t="str">
        <f aca="false">INDEX(Customers!$G$2:$G$901,MATCH(B977,Customers!$A$2:$A$901,0))</f>
        <v>North</v>
      </c>
      <c r="J977" s="12" t="str">
        <f aca="false">INDEX(Stores!$D$2:$D$18,MATCH(C977,Stores!$A$2:$A$18,0))</f>
        <v>Online</v>
      </c>
      <c r="K977" s="16" t="n">
        <f aca="false">SUMIF(OrderItems!$B$2:$B$6683,A977,OrderItems!$J$2:$J$6683)</f>
        <v>2969</v>
      </c>
      <c r="L977" s="16" t="n">
        <f aca="false">SUMIF(OrderItems!$B$2:$B$6683,A977,OrderItems!$K$2:$K$6683)</f>
        <v>1776.68</v>
      </c>
      <c r="M977" s="16" t="n">
        <f aca="false">K977-L977</f>
        <v>1192.32</v>
      </c>
      <c r="N977" s="12" t="n">
        <f aca="false">COUNTIF(OrderItems!$B$2:$B$6683,A977)</f>
        <v>1</v>
      </c>
    </row>
    <row r="978" customFormat="false" ht="15" hidden="false" customHeight="false" outlineLevel="0" collapsed="false">
      <c r="A978" s="12" t="n">
        <v>977</v>
      </c>
      <c r="B978" s="12" t="n">
        <v>248</v>
      </c>
      <c r="C978" s="12" t="n">
        <v>17</v>
      </c>
      <c r="D978" s="18" t="n">
        <v>46021</v>
      </c>
      <c r="E978" s="12" t="s">
        <v>44</v>
      </c>
      <c r="F978" s="12" t="s">
        <v>2295</v>
      </c>
      <c r="G978" s="12" t="s">
        <v>55</v>
      </c>
      <c r="H978" s="12" t="str">
        <f aca="false">INDEX(Customers!$I$2:$I$901,MATCH(B978,Customers!$A$2:$A$901,0))</f>
        <v>New</v>
      </c>
      <c r="I978" s="12" t="str">
        <f aca="false">INDEX(Customers!$G$2:$G$901,MATCH(B978,Customers!$A$2:$A$901,0))</f>
        <v>North</v>
      </c>
      <c r="J978" s="12" t="str">
        <f aca="false">INDEX(Stores!$D$2:$D$18,MATCH(C978,Stores!$A$2:$A$18,0))</f>
        <v>Online</v>
      </c>
      <c r="K978" s="16" t="n">
        <f aca="false">SUMIF(OrderItems!$B$2:$B$6683,A978,OrderItems!$J$2:$J$6683)</f>
        <v>4412.55</v>
      </c>
      <c r="L978" s="16" t="n">
        <f aca="false">SUMIF(OrderItems!$B$2:$B$6683,A978,OrderItems!$K$2:$K$6683)</f>
        <v>2862.19</v>
      </c>
      <c r="M978" s="16" t="n">
        <f aca="false">K978-L978</f>
        <v>1550.36</v>
      </c>
      <c r="N978" s="12" t="n">
        <f aca="false">COUNTIF(OrderItems!$B$2:$B$6683,A978)</f>
        <v>2</v>
      </c>
    </row>
    <row r="979" customFormat="false" ht="15" hidden="false" customHeight="false" outlineLevel="0" collapsed="false">
      <c r="A979" s="12" t="n">
        <v>978</v>
      </c>
      <c r="B979" s="12" t="n">
        <v>249</v>
      </c>
      <c r="C979" s="12" t="n">
        <v>17</v>
      </c>
      <c r="D979" s="18" t="n">
        <v>45703</v>
      </c>
      <c r="E979" s="12" t="s">
        <v>44</v>
      </c>
      <c r="F979" s="12" t="s">
        <v>2294</v>
      </c>
      <c r="G979" s="12" t="s">
        <v>55</v>
      </c>
      <c r="H979" s="12" t="str">
        <f aca="false">INDEX(Customers!$I$2:$I$901,MATCH(B979,Customers!$A$2:$A$901,0))</f>
        <v>Premium</v>
      </c>
      <c r="I979" s="12" t="str">
        <f aca="false">INDEX(Customers!$G$2:$G$901,MATCH(B979,Customers!$A$2:$A$901,0))</f>
        <v>South</v>
      </c>
      <c r="J979" s="12" t="str">
        <f aca="false">INDEX(Stores!$D$2:$D$18,MATCH(C979,Stores!$A$2:$A$18,0))</f>
        <v>Online</v>
      </c>
      <c r="K979" s="16" t="n">
        <f aca="false">SUMIF(OrderItems!$B$2:$B$6683,A979,OrderItems!$J$2:$J$6683)</f>
        <v>701.1</v>
      </c>
      <c r="L979" s="16" t="n">
        <f aca="false">SUMIF(OrderItems!$B$2:$B$6683,A979,OrderItems!$K$2:$K$6683)</f>
        <v>536.88</v>
      </c>
      <c r="M979" s="16" t="n">
        <f aca="false">K979-L979</f>
        <v>164.22</v>
      </c>
      <c r="N979" s="12" t="n">
        <f aca="false">COUNTIF(OrderItems!$B$2:$B$6683,A979)</f>
        <v>1</v>
      </c>
    </row>
    <row r="980" customFormat="false" ht="15" hidden="false" customHeight="false" outlineLevel="0" collapsed="false">
      <c r="A980" s="12" t="n">
        <v>979</v>
      </c>
      <c r="B980" s="12" t="n">
        <v>249</v>
      </c>
      <c r="C980" s="12" t="n">
        <v>17</v>
      </c>
      <c r="D980" s="18" t="n">
        <v>45727</v>
      </c>
      <c r="E980" s="12" t="s">
        <v>44</v>
      </c>
      <c r="F980" s="12" t="s">
        <v>2292</v>
      </c>
      <c r="G980" s="12" t="s">
        <v>55</v>
      </c>
      <c r="H980" s="12" t="str">
        <f aca="false">INDEX(Customers!$I$2:$I$901,MATCH(B980,Customers!$A$2:$A$901,0))</f>
        <v>Premium</v>
      </c>
      <c r="I980" s="12" t="str">
        <f aca="false">INDEX(Customers!$G$2:$G$901,MATCH(B980,Customers!$A$2:$A$901,0))</f>
        <v>South</v>
      </c>
      <c r="J980" s="12" t="str">
        <f aca="false">INDEX(Stores!$D$2:$D$18,MATCH(C980,Stores!$A$2:$A$18,0))</f>
        <v>Online</v>
      </c>
      <c r="K980" s="16" t="n">
        <f aca="false">SUMIF(OrderItems!$B$2:$B$6683,A980,OrderItems!$J$2:$J$6683)</f>
        <v>9635.3</v>
      </c>
      <c r="L980" s="16" t="n">
        <f aca="false">SUMIF(OrderItems!$B$2:$B$6683,A980,OrderItems!$K$2:$K$6683)</f>
        <v>6390.06</v>
      </c>
      <c r="M980" s="16" t="n">
        <f aca="false">K980-L980</f>
        <v>3245.24</v>
      </c>
      <c r="N980" s="12" t="n">
        <f aca="false">COUNTIF(OrderItems!$B$2:$B$6683,A980)</f>
        <v>2</v>
      </c>
    </row>
    <row r="981" customFormat="false" ht="15" hidden="false" customHeight="false" outlineLevel="0" collapsed="false">
      <c r="A981" s="12" t="n">
        <v>980</v>
      </c>
      <c r="B981" s="12" t="n">
        <v>249</v>
      </c>
      <c r="C981" s="12" t="n">
        <v>17</v>
      </c>
      <c r="D981" s="18" t="n">
        <v>45731</v>
      </c>
      <c r="E981" s="12" t="s">
        <v>44</v>
      </c>
      <c r="F981" s="12" t="s">
        <v>2296</v>
      </c>
      <c r="G981" s="12" t="s">
        <v>55</v>
      </c>
      <c r="H981" s="12" t="str">
        <f aca="false">INDEX(Customers!$I$2:$I$901,MATCH(B981,Customers!$A$2:$A$901,0))</f>
        <v>Premium</v>
      </c>
      <c r="I981" s="12" t="str">
        <f aca="false">INDEX(Customers!$G$2:$G$901,MATCH(B981,Customers!$A$2:$A$901,0))</f>
        <v>South</v>
      </c>
      <c r="J981" s="12" t="str">
        <f aca="false">INDEX(Stores!$D$2:$D$18,MATCH(C981,Stores!$A$2:$A$18,0))</f>
        <v>Online</v>
      </c>
      <c r="K981" s="16" t="n">
        <f aca="false">SUMIF(OrderItems!$B$2:$B$6683,A981,OrderItems!$J$2:$J$6683)</f>
        <v>5924.2</v>
      </c>
      <c r="L981" s="16" t="n">
        <f aca="false">SUMIF(OrderItems!$B$2:$B$6683,A981,OrderItems!$K$2:$K$6683)</f>
        <v>4376.16</v>
      </c>
      <c r="M981" s="16" t="n">
        <f aca="false">K981-L981</f>
        <v>1548.04</v>
      </c>
      <c r="N981" s="12" t="n">
        <f aca="false">COUNTIF(OrderItems!$B$2:$B$6683,A981)</f>
        <v>2</v>
      </c>
    </row>
    <row r="982" customFormat="false" ht="15" hidden="false" customHeight="false" outlineLevel="0" collapsed="false">
      <c r="A982" s="12" t="n">
        <v>981</v>
      </c>
      <c r="B982" s="12" t="n">
        <v>249</v>
      </c>
      <c r="C982" s="12" t="n">
        <v>16</v>
      </c>
      <c r="D982" s="18" t="n">
        <v>45748</v>
      </c>
      <c r="E982" s="12" t="s">
        <v>49</v>
      </c>
      <c r="F982" s="12" t="s">
        <v>2294</v>
      </c>
      <c r="G982" s="12" t="s">
        <v>55</v>
      </c>
      <c r="H982" s="12" t="str">
        <f aca="false">INDEX(Customers!$I$2:$I$901,MATCH(B982,Customers!$A$2:$A$901,0))</f>
        <v>Premium</v>
      </c>
      <c r="I982" s="12" t="str">
        <f aca="false">INDEX(Customers!$G$2:$G$901,MATCH(B982,Customers!$A$2:$A$901,0))</f>
        <v>South</v>
      </c>
      <c r="J982" s="12" t="str">
        <f aca="false">INDEX(Stores!$D$2:$D$18,MATCH(C982,Stores!$A$2:$A$18,0))</f>
        <v>East</v>
      </c>
      <c r="K982" s="16" t="n">
        <f aca="false">SUMIF(OrderItems!$B$2:$B$6683,A982,OrderItems!$J$2:$J$6683)</f>
        <v>9482.65</v>
      </c>
      <c r="L982" s="16" t="n">
        <f aca="false">SUMIF(OrderItems!$B$2:$B$6683,A982,OrderItems!$K$2:$K$6683)</f>
        <v>6127.65</v>
      </c>
      <c r="M982" s="16" t="n">
        <f aca="false">K982-L982</f>
        <v>3355</v>
      </c>
      <c r="N982" s="12" t="n">
        <f aca="false">COUNTIF(OrderItems!$B$2:$B$6683,A982)</f>
        <v>2</v>
      </c>
    </row>
    <row r="983" customFormat="false" ht="15" hidden="false" customHeight="false" outlineLevel="0" collapsed="false">
      <c r="A983" s="12" t="n">
        <v>982</v>
      </c>
      <c r="B983" s="12" t="n">
        <v>249</v>
      </c>
      <c r="C983" s="12" t="n">
        <v>17</v>
      </c>
      <c r="D983" s="18" t="n">
        <v>45753</v>
      </c>
      <c r="E983" s="12" t="s">
        <v>44</v>
      </c>
      <c r="F983" s="12" t="s">
        <v>2296</v>
      </c>
      <c r="G983" s="12" t="s">
        <v>55</v>
      </c>
      <c r="H983" s="12" t="str">
        <f aca="false">INDEX(Customers!$I$2:$I$901,MATCH(B983,Customers!$A$2:$A$901,0))</f>
        <v>Premium</v>
      </c>
      <c r="I983" s="12" t="str">
        <f aca="false">INDEX(Customers!$G$2:$G$901,MATCH(B983,Customers!$A$2:$A$901,0))</f>
        <v>South</v>
      </c>
      <c r="J983" s="12" t="str">
        <f aca="false">INDEX(Stores!$D$2:$D$18,MATCH(C983,Stores!$A$2:$A$18,0))</f>
        <v>Online</v>
      </c>
      <c r="K983" s="16" t="n">
        <f aca="false">SUMIF(OrderItems!$B$2:$B$6683,A983,OrderItems!$J$2:$J$6683)</f>
        <v>1678</v>
      </c>
      <c r="L983" s="16" t="n">
        <f aca="false">SUMIF(OrderItems!$B$2:$B$6683,A983,OrderItems!$K$2:$K$6683)</f>
        <v>1117.7</v>
      </c>
      <c r="M983" s="16" t="n">
        <f aca="false">K983-L983</f>
        <v>560.3</v>
      </c>
      <c r="N983" s="12" t="n">
        <f aca="false">COUNTIF(OrderItems!$B$2:$B$6683,A983)</f>
        <v>2</v>
      </c>
    </row>
    <row r="984" customFormat="false" ht="15" hidden="false" customHeight="false" outlineLevel="0" collapsed="false">
      <c r="A984" s="12" t="n">
        <v>983</v>
      </c>
      <c r="B984" s="12" t="n">
        <v>249</v>
      </c>
      <c r="C984" s="12" t="n">
        <v>17</v>
      </c>
      <c r="D984" s="18" t="n">
        <v>45774</v>
      </c>
      <c r="E984" s="12" t="s">
        <v>44</v>
      </c>
      <c r="F984" s="12" t="s">
        <v>2293</v>
      </c>
      <c r="G984" s="12" t="s">
        <v>57</v>
      </c>
      <c r="H984" s="12" t="str">
        <f aca="false">INDEX(Customers!$I$2:$I$901,MATCH(B984,Customers!$A$2:$A$901,0))</f>
        <v>Premium</v>
      </c>
      <c r="I984" s="12" t="str">
        <f aca="false">INDEX(Customers!$G$2:$G$901,MATCH(B984,Customers!$A$2:$A$901,0))</f>
        <v>South</v>
      </c>
      <c r="J984" s="12" t="str">
        <f aca="false">INDEX(Stores!$D$2:$D$18,MATCH(C984,Stores!$A$2:$A$18,0))</f>
        <v>Online</v>
      </c>
      <c r="K984" s="16" t="n">
        <f aca="false">SUMIF(OrderItems!$B$2:$B$6683,A984,OrderItems!$J$2:$J$6683)</f>
        <v>7139.3</v>
      </c>
      <c r="L984" s="16" t="n">
        <f aca="false">SUMIF(OrderItems!$B$2:$B$6683,A984,OrderItems!$K$2:$K$6683)</f>
        <v>4277.35</v>
      </c>
      <c r="M984" s="16" t="n">
        <f aca="false">K984-L984</f>
        <v>2861.95</v>
      </c>
      <c r="N984" s="12" t="n">
        <f aca="false">COUNTIF(OrderItems!$B$2:$B$6683,A984)</f>
        <v>3</v>
      </c>
    </row>
    <row r="985" customFormat="false" ht="15" hidden="false" customHeight="false" outlineLevel="0" collapsed="false">
      <c r="A985" s="12" t="n">
        <v>984</v>
      </c>
      <c r="B985" s="12" t="n">
        <v>249</v>
      </c>
      <c r="C985" s="12" t="n">
        <v>17</v>
      </c>
      <c r="D985" s="18" t="n">
        <v>45786</v>
      </c>
      <c r="E985" s="12" t="s">
        <v>44</v>
      </c>
      <c r="F985" s="12" t="s">
        <v>2293</v>
      </c>
      <c r="G985" s="12" t="s">
        <v>57</v>
      </c>
      <c r="H985" s="12" t="str">
        <f aca="false">INDEX(Customers!$I$2:$I$901,MATCH(B985,Customers!$A$2:$A$901,0))</f>
        <v>Premium</v>
      </c>
      <c r="I985" s="12" t="str">
        <f aca="false">INDEX(Customers!$G$2:$G$901,MATCH(B985,Customers!$A$2:$A$901,0))</f>
        <v>South</v>
      </c>
      <c r="J985" s="12" t="str">
        <f aca="false">INDEX(Stores!$D$2:$D$18,MATCH(C985,Stores!$A$2:$A$18,0))</f>
        <v>Online</v>
      </c>
      <c r="K985" s="16" t="n">
        <f aca="false">SUMIF(OrderItems!$B$2:$B$6683,A985,OrderItems!$J$2:$J$6683)</f>
        <v>13571.1</v>
      </c>
      <c r="L985" s="16" t="n">
        <f aca="false">SUMIF(OrderItems!$B$2:$B$6683,A985,OrderItems!$K$2:$K$6683)</f>
        <v>10016.78</v>
      </c>
      <c r="M985" s="16" t="n">
        <f aca="false">K985-L985</f>
        <v>3554.32</v>
      </c>
      <c r="N985" s="12" t="n">
        <f aca="false">COUNTIF(OrderItems!$B$2:$B$6683,A985)</f>
        <v>2</v>
      </c>
    </row>
    <row r="986" customFormat="false" ht="15" hidden="false" customHeight="false" outlineLevel="0" collapsed="false">
      <c r="A986" s="12" t="n">
        <v>985</v>
      </c>
      <c r="B986" s="12" t="n">
        <v>249</v>
      </c>
      <c r="C986" s="12" t="n">
        <v>13</v>
      </c>
      <c r="D986" s="18" t="n">
        <v>45867</v>
      </c>
      <c r="E986" s="12" t="s">
        <v>49</v>
      </c>
      <c r="F986" s="12" t="s">
        <v>2295</v>
      </c>
      <c r="G986" s="12" t="s">
        <v>57</v>
      </c>
      <c r="H986" s="12" t="str">
        <f aca="false">INDEX(Customers!$I$2:$I$901,MATCH(B986,Customers!$A$2:$A$901,0))</f>
        <v>Premium</v>
      </c>
      <c r="I986" s="12" t="str">
        <f aca="false">INDEX(Customers!$G$2:$G$901,MATCH(B986,Customers!$A$2:$A$901,0))</f>
        <v>South</v>
      </c>
      <c r="J986" s="12" t="str">
        <f aca="false">INDEX(Stores!$D$2:$D$18,MATCH(C986,Stores!$A$2:$A$18,0))</f>
        <v>East</v>
      </c>
      <c r="K986" s="16" t="n">
        <f aca="false">SUMIF(OrderItems!$B$2:$B$6683,A986,OrderItems!$J$2:$J$6683)</f>
        <v>8176</v>
      </c>
      <c r="L986" s="16" t="n">
        <f aca="false">SUMIF(OrderItems!$B$2:$B$6683,A986,OrderItems!$K$2:$K$6683)</f>
        <v>5051.34</v>
      </c>
      <c r="M986" s="16" t="n">
        <f aca="false">K986-L986</f>
        <v>3124.66</v>
      </c>
      <c r="N986" s="12" t="n">
        <f aca="false">COUNTIF(OrderItems!$B$2:$B$6683,A986)</f>
        <v>2</v>
      </c>
    </row>
    <row r="987" customFormat="false" ht="15" hidden="false" customHeight="false" outlineLevel="0" collapsed="false">
      <c r="A987" s="12" t="n">
        <v>986</v>
      </c>
      <c r="B987" s="12" t="n">
        <v>249</v>
      </c>
      <c r="C987" s="12" t="n">
        <v>17</v>
      </c>
      <c r="D987" s="18" t="n">
        <v>45951</v>
      </c>
      <c r="E987" s="12" t="s">
        <v>44</v>
      </c>
      <c r="F987" s="12" t="s">
        <v>2296</v>
      </c>
      <c r="G987" s="12" t="s">
        <v>57</v>
      </c>
      <c r="H987" s="12" t="str">
        <f aca="false">INDEX(Customers!$I$2:$I$901,MATCH(B987,Customers!$A$2:$A$901,0))</f>
        <v>Premium</v>
      </c>
      <c r="I987" s="12" t="str">
        <f aca="false">INDEX(Customers!$G$2:$G$901,MATCH(B987,Customers!$A$2:$A$901,0))</f>
        <v>South</v>
      </c>
      <c r="J987" s="12" t="str">
        <f aca="false">INDEX(Stores!$D$2:$D$18,MATCH(C987,Stores!$A$2:$A$18,0))</f>
        <v>Online</v>
      </c>
      <c r="K987" s="16" t="n">
        <f aca="false">SUMIF(OrderItems!$B$2:$B$6683,A987,OrderItems!$J$2:$J$6683)</f>
        <v>4665.15</v>
      </c>
      <c r="L987" s="16" t="n">
        <f aca="false">SUMIF(OrderItems!$B$2:$B$6683,A987,OrderItems!$K$2:$K$6683)</f>
        <v>3222.89</v>
      </c>
      <c r="M987" s="16" t="n">
        <f aca="false">K987-L987</f>
        <v>1442.26</v>
      </c>
      <c r="N987" s="12" t="n">
        <f aca="false">COUNTIF(OrderItems!$B$2:$B$6683,A987)</f>
        <v>2</v>
      </c>
    </row>
    <row r="988" customFormat="false" ht="15" hidden="false" customHeight="false" outlineLevel="0" collapsed="false">
      <c r="A988" s="12" t="n">
        <v>987</v>
      </c>
      <c r="B988" s="12" t="n">
        <v>249</v>
      </c>
      <c r="C988" s="12" t="n">
        <v>17</v>
      </c>
      <c r="D988" s="18" t="n">
        <v>45970</v>
      </c>
      <c r="E988" s="12" t="s">
        <v>44</v>
      </c>
      <c r="F988" s="12" t="s">
        <v>2293</v>
      </c>
      <c r="G988" s="12" t="s">
        <v>55</v>
      </c>
      <c r="H988" s="12" t="str">
        <f aca="false">INDEX(Customers!$I$2:$I$901,MATCH(B988,Customers!$A$2:$A$901,0))</f>
        <v>Premium</v>
      </c>
      <c r="I988" s="12" t="str">
        <f aca="false">INDEX(Customers!$G$2:$G$901,MATCH(B988,Customers!$A$2:$A$901,0))</f>
        <v>South</v>
      </c>
      <c r="J988" s="12" t="str">
        <f aca="false">INDEX(Stores!$D$2:$D$18,MATCH(C988,Stores!$A$2:$A$18,0))</f>
        <v>Online</v>
      </c>
      <c r="K988" s="16" t="n">
        <f aca="false">SUMIF(OrderItems!$B$2:$B$6683,A988,OrderItems!$J$2:$J$6683)</f>
        <v>4757</v>
      </c>
      <c r="L988" s="16" t="n">
        <f aca="false">SUMIF(OrderItems!$B$2:$B$6683,A988,OrderItems!$K$2:$K$6683)</f>
        <v>2955.01</v>
      </c>
      <c r="M988" s="16" t="n">
        <f aca="false">K988-L988</f>
        <v>1801.99</v>
      </c>
      <c r="N988" s="12" t="n">
        <f aca="false">COUNTIF(OrderItems!$B$2:$B$6683,A988)</f>
        <v>3</v>
      </c>
    </row>
    <row r="989" customFormat="false" ht="15" hidden="false" customHeight="false" outlineLevel="0" collapsed="false">
      <c r="A989" s="12" t="n">
        <v>988</v>
      </c>
      <c r="B989" s="12" t="n">
        <v>249</v>
      </c>
      <c r="C989" s="12" t="n">
        <v>17</v>
      </c>
      <c r="D989" s="18" t="n">
        <v>45985</v>
      </c>
      <c r="E989" s="12" t="s">
        <v>44</v>
      </c>
      <c r="F989" s="12" t="s">
        <v>2292</v>
      </c>
      <c r="G989" s="12" t="s">
        <v>55</v>
      </c>
      <c r="H989" s="12" t="str">
        <f aca="false">INDEX(Customers!$I$2:$I$901,MATCH(B989,Customers!$A$2:$A$901,0))</f>
        <v>Premium</v>
      </c>
      <c r="I989" s="12" t="str">
        <f aca="false">INDEX(Customers!$G$2:$G$901,MATCH(B989,Customers!$A$2:$A$901,0))</f>
        <v>South</v>
      </c>
      <c r="J989" s="12" t="str">
        <f aca="false">INDEX(Stores!$D$2:$D$18,MATCH(C989,Stores!$A$2:$A$18,0))</f>
        <v>Online</v>
      </c>
      <c r="K989" s="16" t="n">
        <f aca="false">SUMIF(OrderItems!$B$2:$B$6683,A989,OrderItems!$J$2:$J$6683)</f>
        <v>3789</v>
      </c>
      <c r="L989" s="16" t="n">
        <f aca="false">SUMIF(OrderItems!$B$2:$B$6683,A989,OrderItems!$K$2:$K$6683)</f>
        <v>2806.84</v>
      </c>
      <c r="M989" s="16" t="n">
        <f aca="false">K989-L989</f>
        <v>982.16</v>
      </c>
      <c r="N989" s="12" t="n">
        <f aca="false">COUNTIF(OrderItems!$B$2:$B$6683,A989)</f>
        <v>1</v>
      </c>
    </row>
    <row r="990" customFormat="false" ht="15" hidden="false" customHeight="false" outlineLevel="0" collapsed="false">
      <c r="A990" s="12" t="n">
        <v>989</v>
      </c>
      <c r="B990" s="12" t="n">
        <v>249</v>
      </c>
      <c r="C990" s="12" t="n">
        <v>17</v>
      </c>
      <c r="D990" s="18" t="n">
        <v>45987</v>
      </c>
      <c r="E990" s="12" t="s">
        <v>44</v>
      </c>
      <c r="F990" s="12" t="s">
        <v>2292</v>
      </c>
      <c r="G990" s="12" t="s">
        <v>55</v>
      </c>
      <c r="H990" s="12" t="str">
        <f aca="false">INDEX(Customers!$I$2:$I$901,MATCH(B990,Customers!$A$2:$A$901,0))</f>
        <v>Premium</v>
      </c>
      <c r="I990" s="12" t="str">
        <f aca="false">INDEX(Customers!$G$2:$G$901,MATCH(B990,Customers!$A$2:$A$901,0))</f>
        <v>South</v>
      </c>
      <c r="J990" s="12" t="str">
        <f aca="false">INDEX(Stores!$D$2:$D$18,MATCH(C990,Stores!$A$2:$A$18,0))</f>
        <v>Online</v>
      </c>
      <c r="K990" s="16" t="n">
        <f aca="false">SUMIF(OrderItems!$B$2:$B$6683,A990,OrderItems!$J$2:$J$6683)</f>
        <v>1494.3</v>
      </c>
      <c r="L990" s="16" t="n">
        <f aca="false">SUMIF(OrderItems!$B$2:$B$6683,A990,OrderItems!$K$2:$K$6683)</f>
        <v>1090.05</v>
      </c>
      <c r="M990" s="16" t="n">
        <f aca="false">K990-L990</f>
        <v>404.25</v>
      </c>
      <c r="N990" s="12" t="n">
        <f aca="false">COUNTIF(OrderItems!$B$2:$B$6683,A990)</f>
        <v>2</v>
      </c>
    </row>
    <row r="991" customFormat="false" ht="15" hidden="false" customHeight="false" outlineLevel="0" collapsed="false">
      <c r="A991" s="12" t="n">
        <v>990</v>
      </c>
      <c r="B991" s="12" t="n">
        <v>250</v>
      </c>
      <c r="C991" s="12" t="n">
        <v>9</v>
      </c>
      <c r="D991" s="18" t="n">
        <v>45845</v>
      </c>
      <c r="E991" s="12" t="s">
        <v>49</v>
      </c>
      <c r="F991" s="12" t="s">
        <v>2293</v>
      </c>
      <c r="G991" s="12" t="s">
        <v>55</v>
      </c>
      <c r="H991" s="12" t="str">
        <f aca="false">INDEX(Customers!$I$2:$I$901,MATCH(B991,Customers!$A$2:$A$901,0))</f>
        <v>Regular</v>
      </c>
      <c r="I991" s="12" t="str">
        <f aca="false">INDEX(Customers!$G$2:$G$901,MATCH(B991,Customers!$A$2:$A$901,0))</f>
        <v>West</v>
      </c>
      <c r="J991" s="12" t="str">
        <f aca="false">INDEX(Stores!$D$2:$D$18,MATCH(C991,Stores!$A$2:$A$18,0))</f>
        <v>West</v>
      </c>
      <c r="K991" s="16" t="n">
        <f aca="false">SUMIF(OrderItems!$B$2:$B$6683,A991,OrderItems!$J$2:$J$6683)</f>
        <v>2809</v>
      </c>
      <c r="L991" s="16" t="n">
        <f aca="false">SUMIF(OrderItems!$B$2:$B$6683,A991,OrderItems!$K$2:$K$6683)</f>
        <v>1785.14</v>
      </c>
      <c r="M991" s="16" t="n">
        <f aca="false">K991-L991</f>
        <v>1023.86</v>
      </c>
      <c r="N991" s="12" t="n">
        <f aca="false">COUNTIF(OrderItems!$B$2:$B$6683,A991)</f>
        <v>1</v>
      </c>
    </row>
    <row r="992" customFormat="false" ht="15" hidden="false" customHeight="false" outlineLevel="0" collapsed="false">
      <c r="A992" s="12" t="n">
        <v>991</v>
      </c>
      <c r="B992" s="12" t="n">
        <v>250</v>
      </c>
      <c r="C992" s="12" t="n">
        <v>17</v>
      </c>
      <c r="D992" s="18" t="n">
        <v>45851</v>
      </c>
      <c r="E992" s="12" t="s">
        <v>44</v>
      </c>
      <c r="F992" s="12" t="s">
        <v>2293</v>
      </c>
      <c r="G992" s="12" t="s">
        <v>57</v>
      </c>
      <c r="H992" s="12" t="str">
        <f aca="false">INDEX(Customers!$I$2:$I$901,MATCH(B992,Customers!$A$2:$A$901,0))</f>
        <v>Regular</v>
      </c>
      <c r="I992" s="12" t="str">
        <f aca="false">INDEX(Customers!$G$2:$G$901,MATCH(B992,Customers!$A$2:$A$901,0))</f>
        <v>West</v>
      </c>
      <c r="J992" s="12" t="str">
        <f aca="false">INDEX(Stores!$D$2:$D$18,MATCH(C992,Stores!$A$2:$A$18,0))</f>
        <v>Online</v>
      </c>
      <c r="K992" s="16" t="n">
        <f aca="false">SUMIF(OrderItems!$B$2:$B$6683,A992,OrderItems!$J$2:$J$6683)</f>
        <v>2211.55</v>
      </c>
      <c r="L992" s="16" t="n">
        <f aca="false">SUMIF(OrderItems!$B$2:$B$6683,A992,OrderItems!$K$2:$K$6683)</f>
        <v>1479.37</v>
      </c>
      <c r="M992" s="16" t="n">
        <f aca="false">K992-L992</f>
        <v>732.18</v>
      </c>
      <c r="N992" s="12" t="n">
        <f aca="false">COUNTIF(OrderItems!$B$2:$B$6683,A992)</f>
        <v>3</v>
      </c>
    </row>
    <row r="993" customFormat="false" ht="15" hidden="false" customHeight="false" outlineLevel="0" collapsed="false">
      <c r="A993" s="12" t="n">
        <v>992</v>
      </c>
      <c r="B993" s="12" t="n">
        <v>250</v>
      </c>
      <c r="C993" s="12" t="n">
        <v>6</v>
      </c>
      <c r="D993" s="18" t="n">
        <v>45858</v>
      </c>
      <c r="E993" s="12" t="s">
        <v>49</v>
      </c>
      <c r="F993" s="12" t="s">
        <v>2292</v>
      </c>
      <c r="G993" s="12" t="s">
        <v>55</v>
      </c>
      <c r="H993" s="12" t="str">
        <f aca="false">INDEX(Customers!$I$2:$I$901,MATCH(B993,Customers!$A$2:$A$901,0))</f>
        <v>Regular</v>
      </c>
      <c r="I993" s="12" t="str">
        <f aca="false">INDEX(Customers!$G$2:$G$901,MATCH(B993,Customers!$A$2:$A$901,0))</f>
        <v>West</v>
      </c>
      <c r="J993" s="12" t="str">
        <f aca="false">INDEX(Stores!$D$2:$D$18,MATCH(C993,Stores!$A$2:$A$18,0))</f>
        <v>South</v>
      </c>
      <c r="K993" s="16" t="n">
        <f aca="false">SUMIF(OrderItems!$B$2:$B$6683,A993,OrderItems!$J$2:$J$6683)</f>
        <v>3959</v>
      </c>
      <c r="L993" s="16" t="n">
        <f aca="false">SUMIF(OrderItems!$B$2:$B$6683,A993,OrderItems!$K$2:$K$6683)</f>
        <v>2334.79</v>
      </c>
      <c r="M993" s="16" t="n">
        <f aca="false">K993-L993</f>
        <v>1624.21</v>
      </c>
      <c r="N993" s="12" t="n">
        <f aca="false">COUNTIF(OrderItems!$B$2:$B$6683,A993)</f>
        <v>1</v>
      </c>
    </row>
    <row r="994" customFormat="false" ht="15" hidden="false" customHeight="false" outlineLevel="0" collapsed="false">
      <c r="A994" s="12" t="n">
        <v>993</v>
      </c>
      <c r="B994" s="12" t="n">
        <v>251</v>
      </c>
      <c r="C994" s="12" t="n">
        <v>17</v>
      </c>
      <c r="D994" s="18" t="n">
        <v>45610</v>
      </c>
      <c r="E994" s="12" t="s">
        <v>44</v>
      </c>
      <c r="F994" s="12" t="s">
        <v>2294</v>
      </c>
      <c r="G994" s="12" t="s">
        <v>57</v>
      </c>
      <c r="H994" s="12" t="str">
        <f aca="false">INDEX(Customers!$I$2:$I$901,MATCH(B994,Customers!$A$2:$A$901,0))</f>
        <v>Regular</v>
      </c>
      <c r="I994" s="12" t="str">
        <f aca="false">INDEX(Customers!$G$2:$G$901,MATCH(B994,Customers!$A$2:$A$901,0))</f>
        <v>North</v>
      </c>
      <c r="J994" s="12" t="str">
        <f aca="false">INDEX(Stores!$D$2:$D$18,MATCH(C994,Stores!$A$2:$A$18,0))</f>
        <v>Online</v>
      </c>
      <c r="K994" s="16" t="n">
        <f aca="false">SUMIF(OrderItems!$B$2:$B$6683,A994,OrderItems!$J$2:$J$6683)</f>
        <v>2938</v>
      </c>
      <c r="L994" s="16" t="n">
        <f aca="false">SUMIF(OrderItems!$B$2:$B$6683,A994,OrderItems!$K$2:$K$6683)</f>
        <v>1911.24</v>
      </c>
      <c r="M994" s="16" t="n">
        <f aca="false">K994-L994</f>
        <v>1026.76</v>
      </c>
      <c r="N994" s="12" t="n">
        <f aca="false">COUNTIF(OrderItems!$B$2:$B$6683,A994)</f>
        <v>1</v>
      </c>
    </row>
    <row r="995" customFormat="false" ht="15" hidden="false" customHeight="false" outlineLevel="0" collapsed="false">
      <c r="A995" s="12" t="n">
        <v>994</v>
      </c>
      <c r="B995" s="12" t="n">
        <v>252</v>
      </c>
      <c r="C995" s="12" t="n">
        <v>17</v>
      </c>
      <c r="D995" s="18" t="n">
        <v>45963</v>
      </c>
      <c r="E995" s="12" t="s">
        <v>44</v>
      </c>
      <c r="F995" s="12" t="s">
        <v>2296</v>
      </c>
      <c r="G995" s="12" t="s">
        <v>57</v>
      </c>
      <c r="H995" s="12" t="str">
        <f aca="false">INDEX(Customers!$I$2:$I$901,MATCH(B995,Customers!$A$2:$A$901,0))</f>
        <v>New</v>
      </c>
      <c r="I995" s="12" t="str">
        <f aca="false">INDEX(Customers!$G$2:$G$901,MATCH(B995,Customers!$A$2:$A$901,0))</f>
        <v>West</v>
      </c>
      <c r="J995" s="12" t="str">
        <f aca="false">INDEX(Stores!$D$2:$D$18,MATCH(C995,Stores!$A$2:$A$18,0))</f>
        <v>Online</v>
      </c>
      <c r="K995" s="16" t="n">
        <f aca="false">SUMIF(OrderItems!$B$2:$B$6683,A995,OrderItems!$J$2:$J$6683)</f>
        <v>5158</v>
      </c>
      <c r="L995" s="16" t="n">
        <f aca="false">SUMIF(OrderItems!$B$2:$B$6683,A995,OrderItems!$K$2:$K$6683)</f>
        <v>3257.67</v>
      </c>
      <c r="M995" s="16" t="n">
        <f aca="false">K995-L995</f>
        <v>1900.33</v>
      </c>
      <c r="N995" s="12" t="n">
        <f aca="false">COUNTIF(OrderItems!$B$2:$B$6683,A995)</f>
        <v>2</v>
      </c>
    </row>
    <row r="996" customFormat="false" ht="15" hidden="false" customHeight="false" outlineLevel="0" collapsed="false">
      <c r="A996" s="12" t="n">
        <v>995</v>
      </c>
      <c r="B996" s="12" t="n">
        <v>253</v>
      </c>
      <c r="C996" s="12" t="n">
        <v>6</v>
      </c>
      <c r="D996" s="18" t="n">
        <v>45489</v>
      </c>
      <c r="E996" s="12" t="s">
        <v>49</v>
      </c>
      <c r="F996" s="12" t="s">
        <v>2292</v>
      </c>
      <c r="G996" s="12" t="s">
        <v>55</v>
      </c>
      <c r="H996" s="12" t="str">
        <f aca="false">INDEX(Customers!$I$2:$I$901,MATCH(B996,Customers!$A$2:$A$901,0))</f>
        <v>Regular</v>
      </c>
      <c r="I996" s="12" t="str">
        <f aca="false">INDEX(Customers!$G$2:$G$901,MATCH(B996,Customers!$A$2:$A$901,0))</f>
        <v>West</v>
      </c>
      <c r="J996" s="12" t="str">
        <f aca="false">INDEX(Stores!$D$2:$D$18,MATCH(C996,Stores!$A$2:$A$18,0))</f>
        <v>South</v>
      </c>
      <c r="K996" s="16" t="n">
        <f aca="false">SUMIF(OrderItems!$B$2:$B$6683,A996,OrderItems!$J$2:$J$6683)</f>
        <v>3698.05</v>
      </c>
      <c r="L996" s="16" t="n">
        <f aca="false">SUMIF(OrderItems!$B$2:$B$6683,A996,OrderItems!$K$2:$K$6683)</f>
        <v>2939.29</v>
      </c>
      <c r="M996" s="16" t="n">
        <f aca="false">K996-L996</f>
        <v>758.76</v>
      </c>
      <c r="N996" s="12" t="n">
        <f aca="false">COUNTIF(OrderItems!$B$2:$B$6683,A996)</f>
        <v>3</v>
      </c>
    </row>
    <row r="997" customFormat="false" ht="15" hidden="false" customHeight="false" outlineLevel="0" collapsed="false">
      <c r="A997" s="12" t="n">
        <v>996</v>
      </c>
      <c r="B997" s="12" t="n">
        <v>253</v>
      </c>
      <c r="C997" s="12" t="n">
        <v>17</v>
      </c>
      <c r="D997" s="18" t="n">
        <v>45625</v>
      </c>
      <c r="E997" s="12" t="s">
        <v>44</v>
      </c>
      <c r="F997" s="12" t="s">
        <v>2295</v>
      </c>
      <c r="G997" s="12" t="s">
        <v>57</v>
      </c>
      <c r="H997" s="12" t="str">
        <f aca="false">INDEX(Customers!$I$2:$I$901,MATCH(B997,Customers!$A$2:$A$901,0))</f>
        <v>Regular</v>
      </c>
      <c r="I997" s="12" t="str">
        <f aca="false">INDEX(Customers!$G$2:$G$901,MATCH(B997,Customers!$A$2:$A$901,0))</f>
        <v>West</v>
      </c>
      <c r="J997" s="12" t="str">
        <f aca="false">INDEX(Stores!$D$2:$D$18,MATCH(C997,Stores!$A$2:$A$18,0))</f>
        <v>Online</v>
      </c>
      <c r="K997" s="16" t="n">
        <f aca="false">SUMIF(OrderItems!$B$2:$B$6683,A997,OrderItems!$J$2:$J$6683)</f>
        <v>736.2</v>
      </c>
      <c r="L997" s="16" t="n">
        <f aca="false">SUMIF(OrderItems!$B$2:$B$6683,A997,OrderItems!$K$2:$K$6683)</f>
        <v>552.3</v>
      </c>
      <c r="M997" s="16" t="n">
        <f aca="false">K997-L997</f>
        <v>183.9</v>
      </c>
      <c r="N997" s="12" t="n">
        <f aca="false">COUNTIF(OrderItems!$B$2:$B$6683,A997)</f>
        <v>1</v>
      </c>
    </row>
    <row r="998" customFormat="false" ht="15" hidden="false" customHeight="false" outlineLevel="0" collapsed="false">
      <c r="A998" s="12" t="n">
        <v>997</v>
      </c>
      <c r="B998" s="12" t="n">
        <v>253</v>
      </c>
      <c r="C998" s="12" t="n">
        <v>1</v>
      </c>
      <c r="D998" s="18" t="n">
        <v>45873</v>
      </c>
      <c r="E998" s="12" t="s">
        <v>49</v>
      </c>
      <c r="F998" s="12" t="s">
        <v>2295</v>
      </c>
      <c r="G998" s="12" t="s">
        <v>56</v>
      </c>
      <c r="H998" s="12" t="str">
        <f aca="false">INDEX(Customers!$I$2:$I$901,MATCH(B998,Customers!$A$2:$A$901,0))</f>
        <v>Regular</v>
      </c>
      <c r="I998" s="12" t="str">
        <f aca="false">INDEX(Customers!$G$2:$G$901,MATCH(B998,Customers!$A$2:$A$901,0))</f>
        <v>West</v>
      </c>
      <c r="J998" s="12" t="str">
        <f aca="false">INDEX(Stores!$D$2:$D$18,MATCH(C998,Stores!$A$2:$A$18,0))</f>
        <v>North</v>
      </c>
      <c r="K998" s="16" t="n">
        <f aca="false">SUMIF(OrderItems!$B$2:$B$6683,A998,OrderItems!$J$2:$J$6683)</f>
        <v>529</v>
      </c>
      <c r="L998" s="16" t="n">
        <f aca="false">SUMIF(OrderItems!$B$2:$B$6683,A998,OrderItems!$K$2:$K$6683)</f>
        <v>302.36</v>
      </c>
      <c r="M998" s="16" t="n">
        <f aca="false">K998-L998</f>
        <v>226.64</v>
      </c>
      <c r="N998" s="12" t="n">
        <f aca="false">COUNTIF(OrderItems!$B$2:$B$6683,A998)</f>
        <v>1</v>
      </c>
    </row>
    <row r="999" customFormat="false" ht="15" hidden="false" customHeight="false" outlineLevel="0" collapsed="false">
      <c r="A999" s="12" t="n">
        <v>998</v>
      </c>
      <c r="B999" s="12" t="n">
        <v>253</v>
      </c>
      <c r="C999" s="12" t="n">
        <v>5</v>
      </c>
      <c r="D999" s="18" t="n">
        <v>45985</v>
      </c>
      <c r="E999" s="12" t="s">
        <v>49</v>
      </c>
      <c r="F999" s="12" t="s">
        <v>2292</v>
      </c>
      <c r="G999" s="12" t="s">
        <v>55</v>
      </c>
      <c r="H999" s="12" t="str">
        <f aca="false">INDEX(Customers!$I$2:$I$901,MATCH(B999,Customers!$A$2:$A$901,0))</f>
        <v>Regular</v>
      </c>
      <c r="I999" s="12" t="str">
        <f aca="false">INDEX(Customers!$G$2:$G$901,MATCH(B999,Customers!$A$2:$A$901,0))</f>
        <v>West</v>
      </c>
      <c r="J999" s="12" t="str">
        <f aca="false">INDEX(Stores!$D$2:$D$18,MATCH(C999,Stores!$A$2:$A$18,0))</f>
        <v>South</v>
      </c>
      <c r="K999" s="16" t="n">
        <f aca="false">SUMIF(OrderItems!$B$2:$B$6683,A999,OrderItems!$J$2:$J$6683)</f>
        <v>4116</v>
      </c>
      <c r="L999" s="16" t="n">
        <f aca="false">SUMIF(OrderItems!$B$2:$B$6683,A999,OrderItems!$K$2:$K$6683)</f>
        <v>2551.64</v>
      </c>
      <c r="M999" s="16" t="n">
        <f aca="false">K999-L999</f>
        <v>1564.36</v>
      </c>
      <c r="N999" s="12" t="n">
        <f aca="false">COUNTIF(OrderItems!$B$2:$B$6683,A999)</f>
        <v>4</v>
      </c>
    </row>
    <row r="1000" customFormat="false" ht="15" hidden="false" customHeight="false" outlineLevel="0" collapsed="false">
      <c r="A1000" s="12" t="n">
        <v>999</v>
      </c>
      <c r="B1000" s="12" t="n">
        <v>253</v>
      </c>
      <c r="C1000" s="12" t="n">
        <v>16</v>
      </c>
      <c r="D1000" s="18" t="n">
        <v>46004</v>
      </c>
      <c r="E1000" s="12" t="s">
        <v>49</v>
      </c>
      <c r="F1000" s="12" t="s">
        <v>2295</v>
      </c>
      <c r="G1000" s="12" t="s">
        <v>55</v>
      </c>
      <c r="H1000" s="12" t="str">
        <f aca="false">INDEX(Customers!$I$2:$I$901,MATCH(B1000,Customers!$A$2:$A$901,0))</f>
        <v>Regular</v>
      </c>
      <c r="I1000" s="12" t="str">
        <f aca="false">INDEX(Customers!$G$2:$G$901,MATCH(B1000,Customers!$A$2:$A$901,0))</f>
        <v>West</v>
      </c>
      <c r="J1000" s="12" t="str">
        <f aca="false">INDEX(Stores!$D$2:$D$18,MATCH(C1000,Stores!$A$2:$A$18,0))</f>
        <v>East</v>
      </c>
      <c r="K1000" s="16" t="n">
        <f aca="false">SUMIF(OrderItems!$B$2:$B$6683,A1000,OrderItems!$J$2:$J$6683)</f>
        <v>1754.1</v>
      </c>
      <c r="L1000" s="16" t="n">
        <f aca="false">SUMIF(OrderItems!$B$2:$B$6683,A1000,OrderItems!$K$2:$K$6683)</f>
        <v>1109.29</v>
      </c>
      <c r="M1000" s="16" t="n">
        <f aca="false">K1000-L1000</f>
        <v>644.81</v>
      </c>
      <c r="N1000" s="12" t="n">
        <f aca="false">COUNTIF(OrderItems!$B$2:$B$6683,A1000)</f>
        <v>2</v>
      </c>
    </row>
    <row r="1001" customFormat="false" ht="15" hidden="false" customHeight="false" outlineLevel="0" collapsed="false">
      <c r="A1001" s="12" t="n">
        <v>1000</v>
      </c>
      <c r="B1001" s="12" t="n">
        <v>254</v>
      </c>
      <c r="C1001" s="12" t="n">
        <v>17</v>
      </c>
      <c r="D1001" s="18" t="n">
        <v>45335</v>
      </c>
      <c r="E1001" s="12" t="s">
        <v>44</v>
      </c>
      <c r="F1001" s="12" t="s">
        <v>2294</v>
      </c>
      <c r="G1001" s="12" t="s">
        <v>55</v>
      </c>
      <c r="H1001" s="12" t="str">
        <f aca="false">INDEX(Customers!$I$2:$I$901,MATCH(B1001,Customers!$A$2:$A$901,0))</f>
        <v>Regular</v>
      </c>
      <c r="I1001" s="12" t="str">
        <f aca="false">INDEX(Customers!$G$2:$G$901,MATCH(B1001,Customers!$A$2:$A$901,0))</f>
        <v>West</v>
      </c>
      <c r="J1001" s="12" t="str">
        <f aca="false">INDEX(Stores!$D$2:$D$18,MATCH(C1001,Stores!$A$2:$A$18,0))</f>
        <v>Online</v>
      </c>
      <c r="K1001" s="16" t="n">
        <f aca="false">SUMIF(OrderItems!$B$2:$B$6683,A1001,OrderItems!$J$2:$J$6683)</f>
        <v>6842.55</v>
      </c>
      <c r="L1001" s="16" t="n">
        <f aca="false">SUMIF(OrderItems!$B$2:$B$6683,A1001,OrderItems!$K$2:$K$6683)</f>
        <v>4312.66</v>
      </c>
      <c r="M1001" s="16" t="n">
        <f aca="false">K1001-L1001</f>
        <v>2529.89</v>
      </c>
      <c r="N1001" s="12" t="n">
        <f aca="false">COUNTIF(OrderItems!$B$2:$B$6683,A1001)</f>
        <v>4</v>
      </c>
    </row>
    <row r="1002" customFormat="false" ht="15" hidden="false" customHeight="false" outlineLevel="0" collapsed="false">
      <c r="A1002" s="12" t="n">
        <v>1001</v>
      </c>
      <c r="B1002" s="12" t="n">
        <v>255</v>
      </c>
      <c r="C1002" s="12" t="n">
        <v>17</v>
      </c>
      <c r="D1002" s="18" t="n">
        <v>45985</v>
      </c>
      <c r="E1002" s="12" t="s">
        <v>44</v>
      </c>
      <c r="F1002" s="12" t="s">
        <v>2293</v>
      </c>
      <c r="G1002" s="12" t="s">
        <v>55</v>
      </c>
      <c r="H1002" s="12" t="str">
        <f aca="false">INDEX(Customers!$I$2:$I$901,MATCH(B1002,Customers!$A$2:$A$901,0))</f>
        <v>New</v>
      </c>
      <c r="I1002" s="12" t="str">
        <f aca="false">INDEX(Customers!$G$2:$G$901,MATCH(B1002,Customers!$A$2:$A$901,0))</f>
        <v>East</v>
      </c>
      <c r="J1002" s="12" t="str">
        <f aca="false">INDEX(Stores!$D$2:$D$18,MATCH(C1002,Stores!$A$2:$A$18,0))</f>
        <v>Online</v>
      </c>
      <c r="K1002" s="16" t="n">
        <f aca="false">SUMIF(OrderItems!$B$2:$B$6683,A1002,OrderItems!$J$2:$J$6683)</f>
        <v>2625.05</v>
      </c>
      <c r="L1002" s="16" t="n">
        <f aca="false">SUMIF(OrderItems!$B$2:$B$6683,A1002,OrderItems!$K$2:$K$6683)</f>
        <v>1561.93</v>
      </c>
      <c r="M1002" s="16" t="n">
        <f aca="false">K1002-L1002</f>
        <v>1063.12</v>
      </c>
      <c r="N1002" s="12" t="n">
        <f aca="false">COUNTIF(OrderItems!$B$2:$B$6683,A1002)</f>
        <v>2</v>
      </c>
    </row>
    <row r="1003" customFormat="false" ht="15" hidden="false" customHeight="false" outlineLevel="0" collapsed="false">
      <c r="A1003" s="12" t="n">
        <v>1002</v>
      </c>
      <c r="B1003" s="12" t="n">
        <v>256</v>
      </c>
      <c r="C1003" s="12" t="n">
        <v>17</v>
      </c>
      <c r="D1003" s="18" t="n">
        <v>45785</v>
      </c>
      <c r="E1003" s="12" t="s">
        <v>44</v>
      </c>
      <c r="F1003" s="12" t="s">
        <v>2292</v>
      </c>
      <c r="G1003" s="12" t="s">
        <v>55</v>
      </c>
      <c r="H1003" s="12" t="str">
        <f aca="false">INDEX(Customers!$I$2:$I$901,MATCH(B1003,Customers!$A$2:$A$901,0))</f>
        <v>Regular</v>
      </c>
      <c r="I1003" s="12" t="str">
        <f aca="false">INDEX(Customers!$G$2:$G$901,MATCH(B1003,Customers!$A$2:$A$901,0))</f>
        <v>North</v>
      </c>
      <c r="J1003" s="12" t="str">
        <f aca="false">INDEX(Stores!$D$2:$D$18,MATCH(C1003,Stores!$A$2:$A$18,0))</f>
        <v>Online</v>
      </c>
      <c r="K1003" s="16" t="n">
        <f aca="false">SUMIF(OrderItems!$B$2:$B$6683,A1003,OrderItems!$J$2:$J$6683)</f>
        <v>3939</v>
      </c>
      <c r="L1003" s="16" t="n">
        <f aca="false">SUMIF(OrderItems!$B$2:$B$6683,A1003,OrderItems!$K$2:$K$6683)</f>
        <v>2724.27</v>
      </c>
      <c r="M1003" s="16" t="n">
        <f aca="false">K1003-L1003</f>
        <v>1214.73</v>
      </c>
      <c r="N1003" s="12" t="n">
        <f aca="false">COUNTIF(OrderItems!$B$2:$B$6683,A1003)</f>
        <v>1</v>
      </c>
    </row>
    <row r="1004" customFormat="false" ht="15" hidden="false" customHeight="false" outlineLevel="0" collapsed="false">
      <c r="A1004" s="12" t="n">
        <v>1003</v>
      </c>
      <c r="B1004" s="12" t="n">
        <v>256</v>
      </c>
      <c r="C1004" s="12" t="n">
        <v>11</v>
      </c>
      <c r="D1004" s="18" t="n">
        <v>45823</v>
      </c>
      <c r="E1004" s="12" t="s">
        <v>49</v>
      </c>
      <c r="F1004" s="12" t="s">
        <v>2292</v>
      </c>
      <c r="G1004" s="12" t="s">
        <v>56</v>
      </c>
      <c r="H1004" s="12" t="str">
        <f aca="false">INDEX(Customers!$I$2:$I$901,MATCH(B1004,Customers!$A$2:$A$901,0))</f>
        <v>Regular</v>
      </c>
      <c r="I1004" s="12" t="str">
        <f aca="false">INDEX(Customers!$G$2:$G$901,MATCH(B1004,Customers!$A$2:$A$901,0))</f>
        <v>North</v>
      </c>
      <c r="J1004" s="12" t="str">
        <f aca="false">INDEX(Stores!$D$2:$D$18,MATCH(C1004,Stores!$A$2:$A$18,0))</f>
        <v>West</v>
      </c>
      <c r="K1004" s="16" t="n">
        <f aca="false">SUMIF(OrderItems!$B$2:$B$6683,A1004,OrderItems!$J$2:$J$6683)</f>
        <v>3455.55</v>
      </c>
      <c r="L1004" s="16" t="n">
        <f aca="false">SUMIF(OrderItems!$B$2:$B$6683,A1004,OrderItems!$K$2:$K$6683)</f>
        <v>2274.43</v>
      </c>
      <c r="M1004" s="16" t="n">
        <f aca="false">K1004-L1004</f>
        <v>1181.12</v>
      </c>
      <c r="N1004" s="12" t="n">
        <f aca="false">COUNTIF(OrderItems!$B$2:$B$6683,A1004)</f>
        <v>3</v>
      </c>
    </row>
    <row r="1005" customFormat="false" ht="15" hidden="false" customHeight="false" outlineLevel="0" collapsed="false">
      <c r="A1005" s="12" t="n">
        <v>1004</v>
      </c>
      <c r="B1005" s="12" t="n">
        <v>256</v>
      </c>
      <c r="C1005" s="12" t="n">
        <v>11</v>
      </c>
      <c r="D1005" s="18" t="n">
        <v>45863</v>
      </c>
      <c r="E1005" s="12" t="s">
        <v>49</v>
      </c>
      <c r="F1005" s="12" t="s">
        <v>2294</v>
      </c>
      <c r="G1005" s="12" t="s">
        <v>55</v>
      </c>
      <c r="H1005" s="12" t="str">
        <f aca="false">INDEX(Customers!$I$2:$I$901,MATCH(B1005,Customers!$A$2:$A$901,0))</f>
        <v>Regular</v>
      </c>
      <c r="I1005" s="12" t="str">
        <f aca="false">INDEX(Customers!$G$2:$G$901,MATCH(B1005,Customers!$A$2:$A$901,0))</f>
        <v>North</v>
      </c>
      <c r="J1005" s="12" t="str">
        <f aca="false">INDEX(Stores!$D$2:$D$18,MATCH(C1005,Stores!$A$2:$A$18,0))</f>
        <v>West</v>
      </c>
      <c r="K1005" s="16" t="n">
        <f aca="false">SUMIF(OrderItems!$B$2:$B$6683,A1005,OrderItems!$J$2:$J$6683)</f>
        <v>15976.6</v>
      </c>
      <c r="L1005" s="16" t="n">
        <f aca="false">SUMIF(OrderItems!$B$2:$B$6683,A1005,OrderItems!$K$2:$K$6683)</f>
        <v>14074.96</v>
      </c>
      <c r="M1005" s="16" t="n">
        <f aca="false">K1005-L1005</f>
        <v>1901.64</v>
      </c>
      <c r="N1005" s="12" t="n">
        <f aca="false">COUNTIF(OrderItems!$B$2:$B$6683,A1005)</f>
        <v>2</v>
      </c>
    </row>
    <row r="1006" customFormat="false" ht="15" hidden="false" customHeight="false" outlineLevel="0" collapsed="false">
      <c r="A1006" s="12" t="n">
        <v>1005</v>
      </c>
      <c r="B1006" s="12" t="n">
        <v>257</v>
      </c>
      <c r="C1006" s="12" t="n">
        <v>17</v>
      </c>
      <c r="D1006" s="18" t="n">
        <v>45617</v>
      </c>
      <c r="E1006" s="12" t="s">
        <v>44</v>
      </c>
      <c r="F1006" s="12" t="s">
        <v>2294</v>
      </c>
      <c r="G1006" s="12" t="s">
        <v>55</v>
      </c>
      <c r="H1006" s="12" t="str">
        <f aca="false">INDEX(Customers!$I$2:$I$901,MATCH(B1006,Customers!$A$2:$A$901,0))</f>
        <v>Regular</v>
      </c>
      <c r="I1006" s="12" t="str">
        <f aca="false">INDEX(Customers!$G$2:$G$901,MATCH(B1006,Customers!$A$2:$A$901,0))</f>
        <v>South</v>
      </c>
      <c r="J1006" s="12" t="str">
        <f aca="false">INDEX(Stores!$D$2:$D$18,MATCH(C1006,Stores!$A$2:$A$18,0))</f>
        <v>Online</v>
      </c>
      <c r="K1006" s="16" t="n">
        <f aca="false">SUMIF(OrderItems!$B$2:$B$6683,A1006,OrderItems!$J$2:$J$6683)</f>
        <v>10786.2</v>
      </c>
      <c r="L1006" s="16" t="n">
        <f aca="false">SUMIF(OrderItems!$B$2:$B$6683,A1006,OrderItems!$K$2:$K$6683)</f>
        <v>6320.94</v>
      </c>
      <c r="M1006" s="16" t="n">
        <f aca="false">K1006-L1006</f>
        <v>4465.26</v>
      </c>
      <c r="N1006" s="12" t="n">
        <f aca="false">COUNTIF(OrderItems!$B$2:$B$6683,A1006)</f>
        <v>4</v>
      </c>
    </row>
    <row r="1007" customFormat="false" ht="15" hidden="false" customHeight="false" outlineLevel="0" collapsed="false">
      <c r="A1007" s="12" t="n">
        <v>1006</v>
      </c>
      <c r="B1007" s="12" t="n">
        <v>257</v>
      </c>
      <c r="C1007" s="12" t="n">
        <v>12</v>
      </c>
      <c r="D1007" s="18" t="n">
        <v>45661</v>
      </c>
      <c r="E1007" s="12" t="s">
        <v>49</v>
      </c>
      <c r="F1007" s="12" t="s">
        <v>2295</v>
      </c>
      <c r="G1007" s="12" t="s">
        <v>55</v>
      </c>
      <c r="H1007" s="12" t="str">
        <f aca="false">INDEX(Customers!$I$2:$I$901,MATCH(B1007,Customers!$A$2:$A$901,0))</f>
        <v>Regular</v>
      </c>
      <c r="I1007" s="12" t="str">
        <f aca="false">INDEX(Customers!$G$2:$G$901,MATCH(B1007,Customers!$A$2:$A$901,0))</f>
        <v>South</v>
      </c>
      <c r="J1007" s="12" t="str">
        <f aca="false">INDEX(Stores!$D$2:$D$18,MATCH(C1007,Stores!$A$2:$A$18,0))</f>
        <v>West</v>
      </c>
      <c r="K1007" s="16" t="n">
        <f aca="false">SUMIF(OrderItems!$B$2:$B$6683,A1007,OrderItems!$J$2:$J$6683)</f>
        <v>2429</v>
      </c>
      <c r="L1007" s="16" t="n">
        <f aca="false">SUMIF(OrderItems!$B$2:$B$6683,A1007,OrderItems!$K$2:$K$6683)</f>
        <v>1353.41</v>
      </c>
      <c r="M1007" s="16" t="n">
        <f aca="false">K1007-L1007</f>
        <v>1075.59</v>
      </c>
      <c r="N1007" s="12" t="n">
        <f aca="false">COUNTIF(OrderItems!$B$2:$B$6683,A1007)</f>
        <v>1</v>
      </c>
    </row>
    <row r="1008" customFormat="false" ht="15" hidden="false" customHeight="false" outlineLevel="0" collapsed="false">
      <c r="A1008" s="12" t="n">
        <v>1007</v>
      </c>
      <c r="B1008" s="12" t="n">
        <v>257</v>
      </c>
      <c r="C1008" s="12" t="n">
        <v>17</v>
      </c>
      <c r="D1008" s="18" t="n">
        <v>45673</v>
      </c>
      <c r="E1008" s="12" t="s">
        <v>44</v>
      </c>
      <c r="F1008" s="12" t="s">
        <v>2296</v>
      </c>
      <c r="G1008" s="12" t="s">
        <v>56</v>
      </c>
      <c r="H1008" s="12" t="str">
        <f aca="false">INDEX(Customers!$I$2:$I$901,MATCH(B1008,Customers!$A$2:$A$901,0))</f>
        <v>Regular</v>
      </c>
      <c r="I1008" s="12" t="str">
        <f aca="false">INDEX(Customers!$G$2:$G$901,MATCH(B1008,Customers!$A$2:$A$901,0))</f>
        <v>South</v>
      </c>
      <c r="J1008" s="12" t="str">
        <f aca="false">INDEX(Stores!$D$2:$D$18,MATCH(C1008,Stores!$A$2:$A$18,0))</f>
        <v>Online</v>
      </c>
      <c r="K1008" s="16" t="n">
        <f aca="false">SUMIF(OrderItems!$B$2:$B$6683,A1008,OrderItems!$J$2:$J$6683)</f>
        <v>2791.1</v>
      </c>
      <c r="L1008" s="16" t="n">
        <f aca="false">SUMIF(OrderItems!$B$2:$B$6683,A1008,OrderItems!$K$2:$K$6683)</f>
        <v>1911.24</v>
      </c>
      <c r="M1008" s="16" t="n">
        <f aca="false">K1008-L1008</f>
        <v>879.86</v>
      </c>
      <c r="N1008" s="12" t="n">
        <f aca="false">COUNTIF(OrderItems!$B$2:$B$6683,A1008)</f>
        <v>1</v>
      </c>
    </row>
    <row r="1009" customFormat="false" ht="15" hidden="false" customHeight="false" outlineLevel="0" collapsed="false">
      <c r="A1009" s="12" t="n">
        <v>1008</v>
      </c>
      <c r="B1009" s="12" t="n">
        <v>257</v>
      </c>
      <c r="C1009" s="12" t="n">
        <v>17</v>
      </c>
      <c r="D1009" s="18" t="n">
        <v>45826</v>
      </c>
      <c r="E1009" s="12" t="s">
        <v>44</v>
      </c>
      <c r="F1009" s="12" t="s">
        <v>2295</v>
      </c>
      <c r="G1009" s="12" t="s">
        <v>55</v>
      </c>
      <c r="H1009" s="12" t="str">
        <f aca="false">INDEX(Customers!$I$2:$I$901,MATCH(B1009,Customers!$A$2:$A$901,0))</f>
        <v>Regular</v>
      </c>
      <c r="I1009" s="12" t="str">
        <f aca="false">INDEX(Customers!$G$2:$G$901,MATCH(B1009,Customers!$A$2:$A$901,0))</f>
        <v>South</v>
      </c>
      <c r="J1009" s="12" t="str">
        <f aca="false">INDEX(Stores!$D$2:$D$18,MATCH(C1009,Stores!$A$2:$A$18,0))</f>
        <v>Online</v>
      </c>
      <c r="K1009" s="16" t="n">
        <f aca="false">SUMIF(OrderItems!$B$2:$B$6683,A1009,OrderItems!$J$2:$J$6683)</f>
        <v>141.55</v>
      </c>
      <c r="L1009" s="16" t="n">
        <f aca="false">SUMIF(OrderItems!$B$2:$B$6683,A1009,OrderItems!$K$2:$K$6683)</f>
        <v>97.78</v>
      </c>
      <c r="M1009" s="16" t="n">
        <f aca="false">K1009-L1009</f>
        <v>43.77</v>
      </c>
      <c r="N1009" s="12" t="n">
        <f aca="false">COUNTIF(OrderItems!$B$2:$B$6683,A1009)</f>
        <v>1</v>
      </c>
    </row>
    <row r="1010" customFormat="false" ht="15" hidden="false" customHeight="false" outlineLevel="0" collapsed="false">
      <c r="A1010" s="12" t="n">
        <v>1009</v>
      </c>
      <c r="B1010" s="12" t="n">
        <v>257</v>
      </c>
      <c r="C1010" s="12" t="n">
        <v>17</v>
      </c>
      <c r="D1010" s="18" t="n">
        <v>45857</v>
      </c>
      <c r="E1010" s="12" t="s">
        <v>44</v>
      </c>
      <c r="F1010" s="12" t="s">
        <v>2296</v>
      </c>
      <c r="G1010" s="12" t="s">
        <v>55</v>
      </c>
      <c r="H1010" s="12" t="str">
        <f aca="false">INDEX(Customers!$I$2:$I$901,MATCH(B1010,Customers!$A$2:$A$901,0))</f>
        <v>Regular</v>
      </c>
      <c r="I1010" s="12" t="str">
        <f aca="false">INDEX(Customers!$G$2:$G$901,MATCH(B1010,Customers!$A$2:$A$901,0))</f>
        <v>South</v>
      </c>
      <c r="J1010" s="12" t="str">
        <f aca="false">INDEX(Stores!$D$2:$D$18,MATCH(C1010,Stores!$A$2:$A$18,0))</f>
        <v>Online</v>
      </c>
      <c r="K1010" s="16" t="n">
        <f aca="false">SUMIF(OrderItems!$B$2:$B$6683,A1010,OrderItems!$J$2:$J$6683)</f>
        <v>3191.2</v>
      </c>
      <c r="L1010" s="16" t="n">
        <f aca="false">SUMIF(OrderItems!$B$2:$B$6683,A1010,OrderItems!$K$2:$K$6683)</f>
        <v>2158.05</v>
      </c>
      <c r="M1010" s="16" t="n">
        <f aca="false">K1010-L1010</f>
        <v>1033.15</v>
      </c>
      <c r="N1010" s="12" t="n">
        <f aca="false">COUNTIF(OrderItems!$B$2:$B$6683,A1010)</f>
        <v>3</v>
      </c>
    </row>
    <row r="1011" customFormat="false" ht="15" hidden="false" customHeight="false" outlineLevel="0" collapsed="false">
      <c r="A1011" s="12" t="n">
        <v>1010</v>
      </c>
      <c r="B1011" s="12" t="n">
        <v>257</v>
      </c>
      <c r="C1011" s="12" t="n">
        <v>16</v>
      </c>
      <c r="D1011" s="18" t="n">
        <v>45938</v>
      </c>
      <c r="E1011" s="12" t="s">
        <v>49</v>
      </c>
      <c r="F1011" s="12" t="s">
        <v>2295</v>
      </c>
      <c r="G1011" s="12" t="s">
        <v>56</v>
      </c>
      <c r="H1011" s="12" t="str">
        <f aca="false">INDEX(Customers!$I$2:$I$901,MATCH(B1011,Customers!$A$2:$A$901,0))</f>
        <v>Regular</v>
      </c>
      <c r="I1011" s="12" t="str">
        <f aca="false">INDEX(Customers!$G$2:$G$901,MATCH(B1011,Customers!$A$2:$A$901,0))</f>
        <v>South</v>
      </c>
      <c r="J1011" s="12" t="str">
        <f aca="false">INDEX(Stores!$D$2:$D$18,MATCH(C1011,Stores!$A$2:$A$18,0))</f>
        <v>East</v>
      </c>
      <c r="K1011" s="16" t="n">
        <f aca="false">SUMIF(OrderItems!$B$2:$B$6683,A1011,OrderItems!$J$2:$J$6683)</f>
        <v>10334</v>
      </c>
      <c r="L1011" s="16" t="n">
        <f aca="false">SUMIF(OrderItems!$B$2:$B$6683,A1011,OrderItems!$K$2:$K$6683)</f>
        <v>6985.48</v>
      </c>
      <c r="M1011" s="16" t="n">
        <f aca="false">K1011-L1011</f>
        <v>3348.52</v>
      </c>
      <c r="N1011" s="12" t="n">
        <f aca="false">COUNTIF(OrderItems!$B$2:$B$6683,A1011)</f>
        <v>4</v>
      </c>
    </row>
    <row r="1012" customFormat="false" ht="15" hidden="false" customHeight="false" outlineLevel="0" collapsed="false">
      <c r="A1012" s="12" t="n">
        <v>1011</v>
      </c>
      <c r="B1012" s="12" t="n">
        <v>257</v>
      </c>
      <c r="C1012" s="12" t="n">
        <v>17</v>
      </c>
      <c r="D1012" s="18" t="n">
        <v>45939</v>
      </c>
      <c r="E1012" s="12" t="s">
        <v>44</v>
      </c>
      <c r="F1012" s="12" t="s">
        <v>2293</v>
      </c>
      <c r="G1012" s="12" t="s">
        <v>55</v>
      </c>
      <c r="H1012" s="12" t="str">
        <f aca="false">INDEX(Customers!$I$2:$I$901,MATCH(B1012,Customers!$A$2:$A$901,0))</f>
        <v>Regular</v>
      </c>
      <c r="I1012" s="12" t="str">
        <f aca="false">INDEX(Customers!$G$2:$G$901,MATCH(B1012,Customers!$A$2:$A$901,0))</f>
        <v>South</v>
      </c>
      <c r="J1012" s="12" t="str">
        <f aca="false">INDEX(Stores!$D$2:$D$18,MATCH(C1012,Stores!$A$2:$A$18,0))</f>
        <v>Online</v>
      </c>
      <c r="K1012" s="16" t="n">
        <f aca="false">SUMIF(OrderItems!$B$2:$B$6683,A1012,OrderItems!$J$2:$J$6683)</f>
        <v>5161.1</v>
      </c>
      <c r="L1012" s="16" t="n">
        <f aca="false">SUMIF(OrderItems!$B$2:$B$6683,A1012,OrderItems!$K$2:$K$6683)</f>
        <v>3292.26</v>
      </c>
      <c r="M1012" s="16" t="n">
        <f aca="false">K1012-L1012</f>
        <v>1868.84</v>
      </c>
      <c r="N1012" s="12" t="n">
        <f aca="false">COUNTIF(OrderItems!$B$2:$B$6683,A1012)</f>
        <v>3</v>
      </c>
    </row>
    <row r="1013" customFormat="false" ht="15" hidden="false" customHeight="false" outlineLevel="0" collapsed="false">
      <c r="A1013" s="12" t="n">
        <v>1012</v>
      </c>
      <c r="B1013" s="12" t="n">
        <v>257</v>
      </c>
      <c r="C1013" s="12" t="n">
        <v>8</v>
      </c>
      <c r="D1013" s="18" t="n">
        <v>45944</v>
      </c>
      <c r="E1013" s="12" t="s">
        <v>49</v>
      </c>
      <c r="F1013" s="12" t="s">
        <v>2292</v>
      </c>
      <c r="G1013" s="12" t="s">
        <v>56</v>
      </c>
      <c r="H1013" s="12" t="str">
        <f aca="false">INDEX(Customers!$I$2:$I$901,MATCH(B1013,Customers!$A$2:$A$901,0))</f>
        <v>Regular</v>
      </c>
      <c r="I1013" s="12" t="str">
        <f aca="false">INDEX(Customers!$G$2:$G$901,MATCH(B1013,Customers!$A$2:$A$901,0))</f>
        <v>South</v>
      </c>
      <c r="J1013" s="12" t="str">
        <f aca="false">INDEX(Stores!$D$2:$D$18,MATCH(C1013,Stores!$A$2:$A$18,0))</f>
        <v>South</v>
      </c>
      <c r="K1013" s="16" t="n">
        <f aca="false">SUMIF(OrderItems!$B$2:$B$6683,A1013,OrderItems!$J$2:$J$6683)</f>
        <v>2440.55</v>
      </c>
      <c r="L1013" s="16" t="n">
        <f aca="false">SUMIF(OrderItems!$B$2:$B$6683,A1013,OrderItems!$K$2:$K$6683)</f>
        <v>1921.64</v>
      </c>
      <c r="M1013" s="16" t="n">
        <f aca="false">K1013-L1013</f>
        <v>518.91</v>
      </c>
      <c r="N1013" s="12" t="n">
        <f aca="false">COUNTIF(OrderItems!$B$2:$B$6683,A1013)</f>
        <v>1</v>
      </c>
    </row>
    <row r="1014" customFormat="false" ht="15" hidden="false" customHeight="false" outlineLevel="0" collapsed="false">
      <c r="A1014" s="12" t="n">
        <v>1013</v>
      </c>
      <c r="B1014" s="12" t="n">
        <v>257</v>
      </c>
      <c r="C1014" s="12" t="n">
        <v>17</v>
      </c>
      <c r="D1014" s="18" t="n">
        <v>45968</v>
      </c>
      <c r="E1014" s="12" t="s">
        <v>44</v>
      </c>
      <c r="F1014" s="12" t="s">
        <v>2295</v>
      </c>
      <c r="G1014" s="12" t="s">
        <v>56</v>
      </c>
      <c r="H1014" s="12" t="str">
        <f aca="false">INDEX(Customers!$I$2:$I$901,MATCH(B1014,Customers!$A$2:$A$901,0))</f>
        <v>Regular</v>
      </c>
      <c r="I1014" s="12" t="str">
        <f aca="false">INDEX(Customers!$G$2:$G$901,MATCH(B1014,Customers!$A$2:$A$901,0))</f>
        <v>South</v>
      </c>
      <c r="J1014" s="12" t="str">
        <f aca="false">INDEX(Stores!$D$2:$D$18,MATCH(C1014,Stores!$A$2:$A$18,0))</f>
        <v>Online</v>
      </c>
      <c r="K1014" s="16" t="n">
        <f aca="false">SUMIF(OrderItems!$B$2:$B$6683,A1014,OrderItems!$J$2:$J$6683)</f>
        <v>3765.2</v>
      </c>
      <c r="L1014" s="16" t="n">
        <f aca="false">SUMIF(OrderItems!$B$2:$B$6683,A1014,OrderItems!$K$2:$K$6683)</f>
        <v>3116.11</v>
      </c>
      <c r="M1014" s="16" t="n">
        <f aca="false">K1014-L1014</f>
        <v>649.09</v>
      </c>
      <c r="N1014" s="12" t="n">
        <f aca="false">COUNTIF(OrderItems!$B$2:$B$6683,A1014)</f>
        <v>3</v>
      </c>
    </row>
    <row r="1015" customFormat="false" ht="15" hidden="false" customHeight="false" outlineLevel="0" collapsed="false">
      <c r="A1015" s="12" t="n">
        <v>1014</v>
      </c>
      <c r="B1015" s="12" t="n">
        <v>257</v>
      </c>
      <c r="C1015" s="12" t="n">
        <v>17</v>
      </c>
      <c r="D1015" s="18" t="n">
        <v>46001</v>
      </c>
      <c r="E1015" s="12" t="s">
        <v>44</v>
      </c>
      <c r="F1015" s="12" t="s">
        <v>2294</v>
      </c>
      <c r="G1015" s="12" t="s">
        <v>56</v>
      </c>
      <c r="H1015" s="12" t="str">
        <f aca="false">INDEX(Customers!$I$2:$I$901,MATCH(B1015,Customers!$A$2:$A$901,0))</f>
        <v>Regular</v>
      </c>
      <c r="I1015" s="12" t="str">
        <f aca="false">INDEX(Customers!$G$2:$G$901,MATCH(B1015,Customers!$A$2:$A$901,0))</f>
        <v>South</v>
      </c>
      <c r="J1015" s="12" t="str">
        <f aca="false">INDEX(Stores!$D$2:$D$18,MATCH(C1015,Stores!$A$2:$A$18,0))</f>
        <v>Online</v>
      </c>
      <c r="K1015" s="16" t="n">
        <f aca="false">SUMIF(OrderItems!$B$2:$B$6683,A1015,OrderItems!$J$2:$J$6683)</f>
        <v>5299.1</v>
      </c>
      <c r="L1015" s="16" t="n">
        <f aca="false">SUMIF(OrderItems!$B$2:$B$6683,A1015,OrderItems!$K$2:$K$6683)</f>
        <v>3177.04</v>
      </c>
      <c r="M1015" s="16" t="n">
        <f aca="false">K1015-L1015</f>
        <v>2122.06</v>
      </c>
      <c r="N1015" s="12" t="n">
        <f aca="false">COUNTIF(OrderItems!$B$2:$B$6683,A1015)</f>
        <v>2</v>
      </c>
    </row>
    <row r="1016" customFormat="false" ht="15" hidden="false" customHeight="false" outlineLevel="0" collapsed="false">
      <c r="A1016" s="12" t="n">
        <v>1015</v>
      </c>
      <c r="B1016" s="12" t="n">
        <v>258</v>
      </c>
      <c r="C1016" s="12" t="n">
        <v>13</v>
      </c>
      <c r="D1016" s="18" t="n">
        <v>45437</v>
      </c>
      <c r="E1016" s="12" t="s">
        <v>49</v>
      </c>
      <c r="F1016" s="12" t="s">
        <v>2294</v>
      </c>
      <c r="G1016" s="12" t="s">
        <v>57</v>
      </c>
      <c r="H1016" s="12" t="str">
        <f aca="false">INDEX(Customers!$I$2:$I$901,MATCH(B1016,Customers!$A$2:$A$901,0))</f>
        <v>Regular</v>
      </c>
      <c r="I1016" s="12" t="str">
        <f aca="false">INDEX(Customers!$G$2:$G$901,MATCH(B1016,Customers!$A$2:$A$901,0))</f>
        <v>East</v>
      </c>
      <c r="J1016" s="12" t="str">
        <f aca="false">INDEX(Stores!$D$2:$D$18,MATCH(C1016,Stores!$A$2:$A$18,0))</f>
        <v>East</v>
      </c>
      <c r="K1016" s="16" t="n">
        <f aca="false">SUMIF(OrderItems!$B$2:$B$6683,A1016,OrderItems!$J$2:$J$6683)</f>
        <v>2774.15</v>
      </c>
      <c r="L1016" s="16" t="n">
        <f aca="false">SUMIF(OrderItems!$B$2:$B$6683,A1016,OrderItems!$K$2:$K$6683)</f>
        <v>2078.34</v>
      </c>
      <c r="M1016" s="16" t="n">
        <f aca="false">K1016-L1016</f>
        <v>695.81</v>
      </c>
      <c r="N1016" s="12" t="n">
        <f aca="false">COUNTIF(OrderItems!$B$2:$B$6683,A1016)</f>
        <v>2</v>
      </c>
    </row>
    <row r="1017" customFormat="false" ht="15" hidden="false" customHeight="false" outlineLevel="0" collapsed="false">
      <c r="A1017" s="12" t="n">
        <v>1016</v>
      </c>
      <c r="B1017" s="12" t="n">
        <v>258</v>
      </c>
      <c r="C1017" s="12" t="n">
        <v>17</v>
      </c>
      <c r="D1017" s="18" t="n">
        <v>45473</v>
      </c>
      <c r="E1017" s="12" t="s">
        <v>44</v>
      </c>
      <c r="F1017" s="12" t="s">
        <v>2293</v>
      </c>
      <c r="G1017" s="12" t="s">
        <v>55</v>
      </c>
      <c r="H1017" s="12" t="str">
        <f aca="false">INDEX(Customers!$I$2:$I$901,MATCH(B1017,Customers!$A$2:$A$901,0))</f>
        <v>Regular</v>
      </c>
      <c r="I1017" s="12" t="str">
        <f aca="false">INDEX(Customers!$G$2:$G$901,MATCH(B1017,Customers!$A$2:$A$901,0))</f>
        <v>East</v>
      </c>
      <c r="J1017" s="12" t="str">
        <f aca="false">INDEX(Stores!$D$2:$D$18,MATCH(C1017,Stores!$A$2:$A$18,0))</f>
        <v>Online</v>
      </c>
      <c r="K1017" s="16" t="n">
        <f aca="false">SUMIF(OrderItems!$B$2:$B$6683,A1017,OrderItems!$J$2:$J$6683)</f>
        <v>3723.05</v>
      </c>
      <c r="L1017" s="16" t="n">
        <f aca="false">SUMIF(OrderItems!$B$2:$B$6683,A1017,OrderItems!$K$2:$K$6683)</f>
        <v>2878.02</v>
      </c>
      <c r="M1017" s="16" t="n">
        <f aca="false">K1017-L1017</f>
        <v>845.03</v>
      </c>
      <c r="N1017" s="12" t="n">
        <f aca="false">COUNTIF(OrderItems!$B$2:$B$6683,A1017)</f>
        <v>1</v>
      </c>
    </row>
    <row r="1018" customFormat="false" ht="15" hidden="false" customHeight="false" outlineLevel="0" collapsed="false">
      <c r="A1018" s="12" t="n">
        <v>1017</v>
      </c>
      <c r="B1018" s="12" t="n">
        <v>258</v>
      </c>
      <c r="C1018" s="12" t="n">
        <v>17</v>
      </c>
      <c r="D1018" s="18" t="n">
        <v>45495</v>
      </c>
      <c r="E1018" s="12" t="s">
        <v>44</v>
      </c>
      <c r="F1018" s="12" t="s">
        <v>2294</v>
      </c>
      <c r="G1018" s="12" t="s">
        <v>55</v>
      </c>
      <c r="H1018" s="12" t="str">
        <f aca="false">INDEX(Customers!$I$2:$I$901,MATCH(B1018,Customers!$A$2:$A$901,0))</f>
        <v>Regular</v>
      </c>
      <c r="I1018" s="12" t="str">
        <f aca="false">INDEX(Customers!$G$2:$G$901,MATCH(B1018,Customers!$A$2:$A$901,0))</f>
        <v>East</v>
      </c>
      <c r="J1018" s="12" t="str">
        <f aca="false">INDEX(Stores!$D$2:$D$18,MATCH(C1018,Stores!$A$2:$A$18,0))</f>
        <v>Online</v>
      </c>
      <c r="K1018" s="16" t="n">
        <f aca="false">SUMIF(OrderItems!$B$2:$B$6683,A1018,OrderItems!$J$2:$J$6683)</f>
        <v>3598.2</v>
      </c>
      <c r="L1018" s="16" t="n">
        <f aca="false">SUMIF(OrderItems!$B$2:$B$6683,A1018,OrderItems!$K$2:$K$6683)</f>
        <v>2643.82</v>
      </c>
      <c r="M1018" s="16" t="n">
        <f aca="false">K1018-L1018</f>
        <v>954.38</v>
      </c>
      <c r="N1018" s="12" t="n">
        <f aca="false">COUNTIF(OrderItems!$B$2:$B$6683,A1018)</f>
        <v>2</v>
      </c>
    </row>
    <row r="1019" customFormat="false" ht="15" hidden="false" customHeight="false" outlineLevel="0" collapsed="false">
      <c r="A1019" s="12" t="n">
        <v>1018</v>
      </c>
      <c r="B1019" s="12" t="n">
        <v>258</v>
      </c>
      <c r="C1019" s="12" t="n">
        <v>5</v>
      </c>
      <c r="D1019" s="18" t="n">
        <v>45550</v>
      </c>
      <c r="E1019" s="12" t="s">
        <v>49</v>
      </c>
      <c r="F1019" s="12" t="s">
        <v>2294</v>
      </c>
      <c r="G1019" s="12" t="s">
        <v>55</v>
      </c>
      <c r="H1019" s="12" t="str">
        <f aca="false">INDEX(Customers!$I$2:$I$901,MATCH(B1019,Customers!$A$2:$A$901,0))</f>
        <v>Regular</v>
      </c>
      <c r="I1019" s="12" t="str">
        <f aca="false">INDEX(Customers!$G$2:$G$901,MATCH(B1019,Customers!$A$2:$A$901,0))</f>
        <v>East</v>
      </c>
      <c r="J1019" s="12" t="str">
        <f aca="false">INDEX(Stores!$D$2:$D$18,MATCH(C1019,Stores!$A$2:$A$18,0))</f>
        <v>South</v>
      </c>
      <c r="K1019" s="16" t="n">
        <f aca="false">SUMIF(OrderItems!$B$2:$B$6683,A1019,OrderItems!$J$2:$J$6683)</f>
        <v>2555.1</v>
      </c>
      <c r="L1019" s="16" t="n">
        <f aca="false">SUMIF(OrderItems!$B$2:$B$6683,A1019,OrderItems!$K$2:$K$6683)</f>
        <v>1639.53</v>
      </c>
      <c r="M1019" s="16" t="n">
        <f aca="false">K1019-L1019</f>
        <v>915.57</v>
      </c>
      <c r="N1019" s="12" t="n">
        <f aca="false">COUNTIF(OrderItems!$B$2:$B$6683,A1019)</f>
        <v>1</v>
      </c>
    </row>
    <row r="1020" customFormat="false" ht="15" hidden="false" customHeight="false" outlineLevel="0" collapsed="false">
      <c r="A1020" s="12" t="n">
        <v>1019</v>
      </c>
      <c r="B1020" s="12" t="n">
        <v>258</v>
      </c>
      <c r="C1020" s="12" t="n">
        <v>17</v>
      </c>
      <c r="D1020" s="18" t="n">
        <v>45554</v>
      </c>
      <c r="E1020" s="12" t="s">
        <v>44</v>
      </c>
      <c r="F1020" s="12" t="s">
        <v>2292</v>
      </c>
      <c r="G1020" s="12" t="s">
        <v>55</v>
      </c>
      <c r="H1020" s="12" t="str">
        <f aca="false">INDEX(Customers!$I$2:$I$901,MATCH(B1020,Customers!$A$2:$A$901,0))</f>
        <v>Regular</v>
      </c>
      <c r="I1020" s="12" t="str">
        <f aca="false">INDEX(Customers!$G$2:$G$901,MATCH(B1020,Customers!$A$2:$A$901,0))</f>
        <v>East</v>
      </c>
      <c r="J1020" s="12" t="str">
        <f aca="false">INDEX(Stores!$D$2:$D$18,MATCH(C1020,Stores!$A$2:$A$18,0))</f>
        <v>Online</v>
      </c>
      <c r="K1020" s="16" t="n">
        <f aca="false">SUMIF(OrderItems!$B$2:$B$6683,A1020,OrderItems!$J$2:$J$6683)</f>
        <v>1785.15</v>
      </c>
      <c r="L1020" s="16" t="n">
        <f aca="false">SUMIF(OrderItems!$B$2:$B$6683,A1020,OrderItems!$K$2:$K$6683)</f>
        <v>1250.75</v>
      </c>
      <c r="M1020" s="16" t="n">
        <f aca="false">K1020-L1020</f>
        <v>534.4</v>
      </c>
      <c r="N1020" s="12" t="n">
        <f aca="false">COUNTIF(OrderItems!$B$2:$B$6683,A1020)</f>
        <v>2</v>
      </c>
    </row>
    <row r="1021" customFormat="false" ht="15" hidden="false" customHeight="false" outlineLevel="0" collapsed="false">
      <c r="A1021" s="12" t="n">
        <v>1020</v>
      </c>
      <c r="B1021" s="12" t="n">
        <v>258</v>
      </c>
      <c r="C1021" s="12" t="n">
        <v>17</v>
      </c>
      <c r="D1021" s="18" t="n">
        <v>45760</v>
      </c>
      <c r="E1021" s="12" t="s">
        <v>44</v>
      </c>
      <c r="F1021" s="12" t="s">
        <v>2295</v>
      </c>
      <c r="G1021" s="12" t="s">
        <v>55</v>
      </c>
      <c r="H1021" s="12" t="str">
        <f aca="false">INDEX(Customers!$I$2:$I$901,MATCH(B1021,Customers!$A$2:$A$901,0))</f>
        <v>Regular</v>
      </c>
      <c r="I1021" s="12" t="str">
        <f aca="false">INDEX(Customers!$G$2:$G$901,MATCH(B1021,Customers!$A$2:$A$901,0))</f>
        <v>East</v>
      </c>
      <c r="J1021" s="12" t="str">
        <f aca="false">INDEX(Stores!$D$2:$D$18,MATCH(C1021,Stores!$A$2:$A$18,0))</f>
        <v>Online</v>
      </c>
      <c r="K1021" s="16" t="n">
        <f aca="false">SUMIF(OrderItems!$B$2:$B$6683,A1021,OrderItems!$J$2:$J$6683)</f>
        <v>1109</v>
      </c>
      <c r="L1021" s="16" t="n">
        <f aca="false">SUMIF(OrderItems!$B$2:$B$6683,A1021,OrderItems!$K$2:$K$6683)</f>
        <v>802.07</v>
      </c>
      <c r="M1021" s="16" t="n">
        <f aca="false">K1021-L1021</f>
        <v>306.93</v>
      </c>
      <c r="N1021" s="12" t="n">
        <f aca="false">COUNTIF(OrderItems!$B$2:$B$6683,A1021)</f>
        <v>1</v>
      </c>
    </row>
    <row r="1022" customFormat="false" ht="15" hidden="false" customHeight="false" outlineLevel="0" collapsed="false">
      <c r="A1022" s="12" t="n">
        <v>1021</v>
      </c>
      <c r="B1022" s="12" t="n">
        <v>258</v>
      </c>
      <c r="C1022" s="12" t="n">
        <v>17</v>
      </c>
      <c r="D1022" s="18" t="n">
        <v>45830</v>
      </c>
      <c r="E1022" s="12" t="s">
        <v>44</v>
      </c>
      <c r="F1022" s="12" t="s">
        <v>2292</v>
      </c>
      <c r="G1022" s="12" t="s">
        <v>55</v>
      </c>
      <c r="H1022" s="12" t="str">
        <f aca="false">INDEX(Customers!$I$2:$I$901,MATCH(B1022,Customers!$A$2:$A$901,0))</f>
        <v>Regular</v>
      </c>
      <c r="I1022" s="12" t="str">
        <f aca="false">INDEX(Customers!$G$2:$G$901,MATCH(B1022,Customers!$A$2:$A$901,0))</f>
        <v>East</v>
      </c>
      <c r="J1022" s="12" t="str">
        <f aca="false">INDEX(Stores!$D$2:$D$18,MATCH(C1022,Stores!$A$2:$A$18,0))</f>
        <v>Online</v>
      </c>
      <c r="K1022" s="16" t="n">
        <f aca="false">SUMIF(OrderItems!$B$2:$B$6683,A1022,OrderItems!$J$2:$J$6683)</f>
        <v>3733.2</v>
      </c>
      <c r="L1022" s="16" t="n">
        <f aca="false">SUMIF(OrderItems!$B$2:$B$6683,A1022,OrderItems!$K$2:$K$6683)</f>
        <v>2943.13</v>
      </c>
      <c r="M1022" s="16" t="n">
        <f aca="false">K1022-L1022</f>
        <v>790.07</v>
      </c>
      <c r="N1022" s="12" t="n">
        <f aca="false">COUNTIF(OrderItems!$B$2:$B$6683,A1022)</f>
        <v>2</v>
      </c>
    </row>
    <row r="1023" customFormat="false" ht="15" hidden="false" customHeight="false" outlineLevel="0" collapsed="false">
      <c r="A1023" s="12" t="n">
        <v>1022</v>
      </c>
      <c r="B1023" s="12" t="n">
        <v>258</v>
      </c>
      <c r="C1023" s="12" t="n">
        <v>17</v>
      </c>
      <c r="D1023" s="18" t="n">
        <v>46000</v>
      </c>
      <c r="E1023" s="12" t="s">
        <v>44</v>
      </c>
      <c r="F1023" s="12" t="s">
        <v>2295</v>
      </c>
      <c r="G1023" s="12" t="s">
        <v>55</v>
      </c>
      <c r="H1023" s="12" t="str">
        <f aca="false">INDEX(Customers!$I$2:$I$901,MATCH(B1023,Customers!$A$2:$A$901,0))</f>
        <v>Regular</v>
      </c>
      <c r="I1023" s="12" t="str">
        <f aca="false">INDEX(Customers!$G$2:$G$901,MATCH(B1023,Customers!$A$2:$A$901,0))</f>
        <v>East</v>
      </c>
      <c r="J1023" s="12" t="str">
        <f aca="false">INDEX(Stores!$D$2:$D$18,MATCH(C1023,Stores!$A$2:$A$18,0))</f>
        <v>Online</v>
      </c>
      <c r="K1023" s="16" t="n">
        <f aca="false">SUMIF(OrderItems!$B$2:$B$6683,A1023,OrderItems!$J$2:$J$6683)</f>
        <v>6208</v>
      </c>
      <c r="L1023" s="16" t="n">
        <f aca="false">SUMIF(OrderItems!$B$2:$B$6683,A1023,OrderItems!$K$2:$K$6683)</f>
        <v>3848.32</v>
      </c>
      <c r="M1023" s="16" t="n">
        <f aca="false">K1023-L1023</f>
        <v>2359.68</v>
      </c>
      <c r="N1023" s="12" t="n">
        <f aca="false">COUNTIF(OrderItems!$B$2:$B$6683,A1023)</f>
        <v>2</v>
      </c>
    </row>
    <row r="1024" customFormat="false" ht="15" hidden="false" customHeight="false" outlineLevel="0" collapsed="false">
      <c r="A1024" s="12" t="n">
        <v>1023</v>
      </c>
      <c r="B1024" s="12" t="n">
        <v>259</v>
      </c>
      <c r="C1024" s="12" t="n">
        <v>1</v>
      </c>
      <c r="D1024" s="18" t="n">
        <v>45877</v>
      </c>
      <c r="E1024" s="12" t="s">
        <v>49</v>
      </c>
      <c r="F1024" s="12" t="s">
        <v>2293</v>
      </c>
      <c r="G1024" s="12" t="s">
        <v>55</v>
      </c>
      <c r="H1024" s="12" t="str">
        <f aca="false">INDEX(Customers!$I$2:$I$901,MATCH(B1024,Customers!$A$2:$A$901,0))</f>
        <v>Premium</v>
      </c>
      <c r="I1024" s="12" t="str">
        <f aca="false">INDEX(Customers!$G$2:$G$901,MATCH(B1024,Customers!$A$2:$A$901,0))</f>
        <v>East</v>
      </c>
      <c r="J1024" s="12" t="str">
        <f aca="false">INDEX(Stores!$D$2:$D$18,MATCH(C1024,Stores!$A$2:$A$18,0))</f>
        <v>North</v>
      </c>
      <c r="K1024" s="16" t="n">
        <f aca="false">SUMIF(OrderItems!$B$2:$B$6683,A1024,OrderItems!$J$2:$J$6683)</f>
        <v>4703.2</v>
      </c>
      <c r="L1024" s="16" t="n">
        <f aca="false">SUMIF(OrderItems!$B$2:$B$6683,A1024,OrderItems!$K$2:$K$6683)</f>
        <v>3029.32</v>
      </c>
      <c r="M1024" s="16" t="n">
        <f aca="false">K1024-L1024</f>
        <v>1673.88</v>
      </c>
      <c r="N1024" s="12" t="n">
        <f aca="false">COUNTIF(OrderItems!$B$2:$B$6683,A1024)</f>
        <v>2</v>
      </c>
    </row>
    <row r="1025" customFormat="false" ht="15" hidden="false" customHeight="false" outlineLevel="0" collapsed="false">
      <c r="A1025" s="12" t="n">
        <v>1024</v>
      </c>
      <c r="B1025" s="12" t="n">
        <v>259</v>
      </c>
      <c r="C1025" s="12" t="n">
        <v>17</v>
      </c>
      <c r="D1025" s="18" t="n">
        <v>46011</v>
      </c>
      <c r="E1025" s="12" t="s">
        <v>44</v>
      </c>
      <c r="F1025" s="12" t="s">
        <v>2292</v>
      </c>
      <c r="G1025" s="12" t="s">
        <v>55</v>
      </c>
      <c r="H1025" s="12" t="str">
        <f aca="false">INDEX(Customers!$I$2:$I$901,MATCH(B1025,Customers!$A$2:$A$901,0))</f>
        <v>Premium</v>
      </c>
      <c r="I1025" s="12" t="str">
        <f aca="false">INDEX(Customers!$G$2:$G$901,MATCH(B1025,Customers!$A$2:$A$901,0))</f>
        <v>East</v>
      </c>
      <c r="J1025" s="12" t="str">
        <f aca="false">INDEX(Stores!$D$2:$D$18,MATCH(C1025,Stores!$A$2:$A$18,0))</f>
        <v>Online</v>
      </c>
      <c r="K1025" s="16" t="n">
        <f aca="false">SUMIF(OrderItems!$B$2:$B$6683,A1025,OrderItems!$J$2:$J$6683)</f>
        <v>6689.4</v>
      </c>
      <c r="L1025" s="16" t="n">
        <f aca="false">SUMIF(OrderItems!$B$2:$B$6683,A1025,OrderItems!$K$2:$K$6683)</f>
        <v>4839.15</v>
      </c>
      <c r="M1025" s="16" t="n">
        <f aca="false">K1025-L1025</f>
        <v>1850.25</v>
      </c>
      <c r="N1025" s="12" t="n">
        <f aca="false">COUNTIF(OrderItems!$B$2:$B$6683,A1025)</f>
        <v>3</v>
      </c>
    </row>
    <row r="1026" customFormat="false" ht="15" hidden="false" customHeight="false" outlineLevel="0" collapsed="false">
      <c r="A1026" s="12" t="n">
        <v>1025</v>
      </c>
      <c r="B1026" s="12" t="n">
        <v>260</v>
      </c>
      <c r="C1026" s="12" t="n">
        <v>17</v>
      </c>
      <c r="D1026" s="18" t="n">
        <v>45483</v>
      </c>
      <c r="E1026" s="12" t="s">
        <v>44</v>
      </c>
      <c r="F1026" s="12" t="s">
        <v>2295</v>
      </c>
      <c r="G1026" s="12" t="s">
        <v>55</v>
      </c>
      <c r="H1026" s="12" t="str">
        <f aca="false">INDEX(Customers!$I$2:$I$901,MATCH(B1026,Customers!$A$2:$A$901,0))</f>
        <v>New</v>
      </c>
      <c r="I1026" s="12" t="str">
        <f aca="false">INDEX(Customers!$G$2:$G$901,MATCH(B1026,Customers!$A$2:$A$901,0))</f>
        <v>West</v>
      </c>
      <c r="J1026" s="12" t="str">
        <f aca="false">INDEX(Stores!$D$2:$D$18,MATCH(C1026,Stores!$A$2:$A$18,0))</f>
        <v>Online</v>
      </c>
      <c r="K1026" s="16" t="n">
        <f aca="false">SUMIF(OrderItems!$B$2:$B$6683,A1026,OrderItems!$J$2:$J$6683)</f>
        <v>309</v>
      </c>
      <c r="L1026" s="16" t="n">
        <f aca="false">SUMIF(OrderItems!$B$2:$B$6683,A1026,OrderItems!$K$2:$K$6683)</f>
        <v>225.4</v>
      </c>
      <c r="M1026" s="16" t="n">
        <f aca="false">K1026-L1026</f>
        <v>83.6</v>
      </c>
      <c r="N1026" s="12" t="n">
        <f aca="false">COUNTIF(OrderItems!$B$2:$B$6683,A1026)</f>
        <v>1</v>
      </c>
    </row>
    <row r="1027" customFormat="false" ht="15" hidden="false" customHeight="false" outlineLevel="0" collapsed="false">
      <c r="A1027" s="12" t="n">
        <v>1026</v>
      </c>
      <c r="B1027" s="12" t="n">
        <v>260</v>
      </c>
      <c r="C1027" s="12" t="n">
        <v>17</v>
      </c>
      <c r="D1027" s="18" t="n">
        <v>45619</v>
      </c>
      <c r="E1027" s="12" t="s">
        <v>44</v>
      </c>
      <c r="F1027" s="12" t="s">
        <v>2296</v>
      </c>
      <c r="G1027" s="12" t="s">
        <v>55</v>
      </c>
      <c r="H1027" s="12" t="str">
        <f aca="false">INDEX(Customers!$I$2:$I$901,MATCH(B1027,Customers!$A$2:$A$901,0))</f>
        <v>New</v>
      </c>
      <c r="I1027" s="12" t="str">
        <f aca="false">INDEX(Customers!$G$2:$G$901,MATCH(B1027,Customers!$A$2:$A$901,0))</f>
        <v>West</v>
      </c>
      <c r="J1027" s="12" t="str">
        <f aca="false">INDEX(Stores!$D$2:$D$18,MATCH(C1027,Stores!$A$2:$A$18,0))</f>
        <v>Online</v>
      </c>
      <c r="K1027" s="16" t="n">
        <f aca="false">SUMIF(OrderItems!$B$2:$B$6683,A1027,OrderItems!$J$2:$J$6683)</f>
        <v>1359</v>
      </c>
      <c r="L1027" s="16" t="n">
        <f aca="false">SUMIF(OrderItems!$B$2:$B$6683,A1027,OrderItems!$K$2:$K$6683)</f>
        <v>852.12</v>
      </c>
      <c r="M1027" s="16" t="n">
        <f aca="false">K1027-L1027</f>
        <v>506.88</v>
      </c>
      <c r="N1027" s="12" t="n">
        <f aca="false">COUNTIF(OrderItems!$B$2:$B$6683,A1027)</f>
        <v>1</v>
      </c>
    </row>
    <row r="1028" customFormat="false" ht="15" hidden="false" customHeight="false" outlineLevel="0" collapsed="false">
      <c r="A1028" s="12" t="n">
        <v>1027</v>
      </c>
      <c r="B1028" s="12" t="n">
        <v>260</v>
      </c>
      <c r="C1028" s="12" t="n">
        <v>8</v>
      </c>
      <c r="D1028" s="18" t="n">
        <v>45795</v>
      </c>
      <c r="E1028" s="12" t="s">
        <v>49</v>
      </c>
      <c r="F1028" s="12" t="s">
        <v>2293</v>
      </c>
      <c r="G1028" s="12" t="s">
        <v>55</v>
      </c>
      <c r="H1028" s="12" t="str">
        <f aca="false">INDEX(Customers!$I$2:$I$901,MATCH(B1028,Customers!$A$2:$A$901,0))</f>
        <v>New</v>
      </c>
      <c r="I1028" s="12" t="str">
        <f aca="false">INDEX(Customers!$G$2:$G$901,MATCH(B1028,Customers!$A$2:$A$901,0))</f>
        <v>West</v>
      </c>
      <c r="J1028" s="12" t="str">
        <f aca="false">INDEX(Stores!$D$2:$D$18,MATCH(C1028,Stores!$A$2:$A$18,0))</f>
        <v>South</v>
      </c>
      <c r="K1028" s="16" t="n">
        <f aca="false">SUMIF(OrderItems!$B$2:$B$6683,A1028,OrderItems!$J$2:$J$6683)</f>
        <v>12193.25</v>
      </c>
      <c r="L1028" s="16" t="n">
        <f aca="false">SUMIF(OrderItems!$B$2:$B$6683,A1028,OrderItems!$K$2:$K$6683)</f>
        <v>9907.01</v>
      </c>
      <c r="M1028" s="16" t="n">
        <f aca="false">K1028-L1028</f>
        <v>2286.24</v>
      </c>
      <c r="N1028" s="12" t="n">
        <f aca="false">COUNTIF(OrderItems!$B$2:$B$6683,A1028)</f>
        <v>4</v>
      </c>
    </row>
    <row r="1029" customFormat="false" ht="15" hidden="false" customHeight="false" outlineLevel="0" collapsed="false">
      <c r="A1029" s="12" t="n">
        <v>1028</v>
      </c>
      <c r="B1029" s="12" t="n">
        <v>261</v>
      </c>
      <c r="C1029" s="12" t="n">
        <v>2</v>
      </c>
      <c r="D1029" s="18" t="n">
        <v>45654</v>
      </c>
      <c r="E1029" s="12" t="s">
        <v>49</v>
      </c>
      <c r="F1029" s="12" t="s">
        <v>2294</v>
      </c>
      <c r="G1029" s="12" t="s">
        <v>55</v>
      </c>
      <c r="H1029" s="12" t="str">
        <f aca="false">INDEX(Customers!$I$2:$I$901,MATCH(B1029,Customers!$A$2:$A$901,0))</f>
        <v>Regular</v>
      </c>
      <c r="I1029" s="12" t="str">
        <f aca="false">INDEX(Customers!$G$2:$G$901,MATCH(B1029,Customers!$A$2:$A$901,0))</f>
        <v>North</v>
      </c>
      <c r="J1029" s="12" t="str">
        <f aca="false">INDEX(Stores!$D$2:$D$18,MATCH(C1029,Stores!$A$2:$A$18,0))</f>
        <v>North</v>
      </c>
      <c r="K1029" s="16" t="n">
        <f aca="false">SUMIF(OrderItems!$B$2:$B$6683,A1029,OrderItems!$J$2:$J$6683)</f>
        <v>3789.55</v>
      </c>
      <c r="L1029" s="16" t="n">
        <f aca="false">SUMIF(OrderItems!$B$2:$B$6683,A1029,OrderItems!$K$2:$K$6683)</f>
        <v>2305.24</v>
      </c>
      <c r="M1029" s="16" t="n">
        <f aca="false">K1029-L1029</f>
        <v>1484.31</v>
      </c>
      <c r="N1029" s="12" t="n">
        <f aca="false">COUNTIF(OrderItems!$B$2:$B$6683,A1029)</f>
        <v>1</v>
      </c>
    </row>
    <row r="1030" customFormat="false" ht="15" hidden="false" customHeight="false" outlineLevel="0" collapsed="false">
      <c r="A1030" s="12" t="n">
        <v>1029</v>
      </c>
      <c r="B1030" s="12" t="n">
        <v>261</v>
      </c>
      <c r="C1030" s="12" t="n">
        <v>17</v>
      </c>
      <c r="D1030" s="18" t="n">
        <v>45859</v>
      </c>
      <c r="E1030" s="12" t="s">
        <v>44</v>
      </c>
      <c r="F1030" s="12" t="s">
        <v>2294</v>
      </c>
      <c r="G1030" s="12" t="s">
        <v>55</v>
      </c>
      <c r="H1030" s="12" t="str">
        <f aca="false">INDEX(Customers!$I$2:$I$901,MATCH(B1030,Customers!$A$2:$A$901,0))</f>
        <v>Regular</v>
      </c>
      <c r="I1030" s="12" t="str">
        <f aca="false">INDEX(Customers!$G$2:$G$901,MATCH(B1030,Customers!$A$2:$A$901,0))</f>
        <v>North</v>
      </c>
      <c r="J1030" s="12" t="str">
        <f aca="false">INDEX(Stores!$D$2:$D$18,MATCH(C1030,Stores!$A$2:$A$18,0))</f>
        <v>Online</v>
      </c>
      <c r="K1030" s="16" t="n">
        <f aca="false">SUMIF(OrderItems!$B$2:$B$6683,A1030,OrderItems!$J$2:$J$6683)</f>
        <v>5931.05</v>
      </c>
      <c r="L1030" s="16" t="n">
        <f aca="false">SUMIF(OrderItems!$B$2:$B$6683,A1030,OrderItems!$K$2:$K$6683)</f>
        <v>3689.89</v>
      </c>
      <c r="M1030" s="16" t="n">
        <f aca="false">K1030-L1030</f>
        <v>2241.16</v>
      </c>
      <c r="N1030" s="12" t="n">
        <f aca="false">COUNTIF(OrderItems!$B$2:$B$6683,A1030)</f>
        <v>2</v>
      </c>
    </row>
    <row r="1031" customFormat="false" ht="15" hidden="false" customHeight="false" outlineLevel="0" collapsed="false">
      <c r="A1031" s="12" t="n">
        <v>1030</v>
      </c>
      <c r="B1031" s="12" t="n">
        <v>261</v>
      </c>
      <c r="C1031" s="12" t="n">
        <v>17</v>
      </c>
      <c r="D1031" s="18" t="n">
        <v>45935</v>
      </c>
      <c r="E1031" s="12" t="s">
        <v>44</v>
      </c>
      <c r="F1031" s="12" t="s">
        <v>2292</v>
      </c>
      <c r="G1031" s="12" t="s">
        <v>55</v>
      </c>
      <c r="H1031" s="12" t="str">
        <f aca="false">INDEX(Customers!$I$2:$I$901,MATCH(B1031,Customers!$A$2:$A$901,0))</f>
        <v>Regular</v>
      </c>
      <c r="I1031" s="12" t="str">
        <f aca="false">INDEX(Customers!$G$2:$G$901,MATCH(B1031,Customers!$A$2:$A$901,0))</f>
        <v>North</v>
      </c>
      <c r="J1031" s="12" t="str">
        <f aca="false">INDEX(Stores!$D$2:$D$18,MATCH(C1031,Stores!$A$2:$A$18,0))</f>
        <v>Online</v>
      </c>
      <c r="K1031" s="16" t="n">
        <f aca="false">SUMIF(OrderItems!$B$2:$B$6683,A1031,OrderItems!$J$2:$J$6683)</f>
        <v>5367.4</v>
      </c>
      <c r="L1031" s="16" t="n">
        <f aca="false">SUMIF(OrderItems!$B$2:$B$6683,A1031,OrderItems!$K$2:$K$6683)</f>
        <v>4533.26</v>
      </c>
      <c r="M1031" s="16" t="n">
        <f aca="false">K1031-L1031</f>
        <v>834.14</v>
      </c>
      <c r="N1031" s="12" t="n">
        <f aca="false">COUNTIF(OrderItems!$B$2:$B$6683,A1031)</f>
        <v>2</v>
      </c>
    </row>
    <row r="1032" customFormat="false" ht="15" hidden="false" customHeight="false" outlineLevel="0" collapsed="false">
      <c r="A1032" s="12" t="n">
        <v>1031</v>
      </c>
      <c r="B1032" s="12" t="n">
        <v>262</v>
      </c>
      <c r="C1032" s="12" t="n">
        <v>17</v>
      </c>
      <c r="D1032" s="18" t="n">
        <v>45363</v>
      </c>
      <c r="E1032" s="12" t="s">
        <v>44</v>
      </c>
      <c r="F1032" s="12" t="s">
        <v>2295</v>
      </c>
      <c r="G1032" s="12" t="s">
        <v>55</v>
      </c>
      <c r="H1032" s="12" t="str">
        <f aca="false">INDEX(Customers!$I$2:$I$901,MATCH(B1032,Customers!$A$2:$A$901,0))</f>
        <v>Regular</v>
      </c>
      <c r="I1032" s="12" t="str">
        <f aca="false">INDEX(Customers!$G$2:$G$901,MATCH(B1032,Customers!$A$2:$A$901,0))</f>
        <v>West</v>
      </c>
      <c r="J1032" s="12" t="str">
        <f aca="false">INDEX(Stores!$D$2:$D$18,MATCH(C1032,Stores!$A$2:$A$18,0))</f>
        <v>Online</v>
      </c>
      <c r="K1032" s="16" t="n">
        <f aca="false">SUMIF(OrderItems!$B$2:$B$6683,A1032,OrderItems!$J$2:$J$6683)</f>
        <v>1759</v>
      </c>
      <c r="L1032" s="16" t="n">
        <f aca="false">SUMIF(OrderItems!$B$2:$B$6683,A1032,OrderItems!$K$2:$K$6683)</f>
        <v>1031.97</v>
      </c>
      <c r="M1032" s="16" t="n">
        <f aca="false">K1032-L1032</f>
        <v>727.03</v>
      </c>
      <c r="N1032" s="12" t="n">
        <f aca="false">COUNTIF(OrderItems!$B$2:$B$6683,A1032)</f>
        <v>1</v>
      </c>
    </row>
    <row r="1033" customFormat="false" ht="15" hidden="false" customHeight="false" outlineLevel="0" collapsed="false">
      <c r="A1033" s="12" t="n">
        <v>1032</v>
      </c>
      <c r="B1033" s="12" t="n">
        <v>262</v>
      </c>
      <c r="C1033" s="12" t="n">
        <v>17</v>
      </c>
      <c r="D1033" s="18" t="n">
        <v>45364</v>
      </c>
      <c r="E1033" s="12" t="s">
        <v>44</v>
      </c>
      <c r="F1033" s="12" t="s">
        <v>2296</v>
      </c>
      <c r="G1033" s="12" t="s">
        <v>55</v>
      </c>
      <c r="H1033" s="12" t="str">
        <f aca="false">INDEX(Customers!$I$2:$I$901,MATCH(B1033,Customers!$A$2:$A$901,0))</f>
        <v>Regular</v>
      </c>
      <c r="I1033" s="12" t="str">
        <f aca="false">INDEX(Customers!$G$2:$G$901,MATCH(B1033,Customers!$A$2:$A$901,0))</f>
        <v>West</v>
      </c>
      <c r="J1033" s="12" t="str">
        <f aca="false">INDEX(Stores!$D$2:$D$18,MATCH(C1033,Stores!$A$2:$A$18,0))</f>
        <v>Online</v>
      </c>
      <c r="K1033" s="16" t="n">
        <f aca="false">SUMIF(OrderItems!$B$2:$B$6683,A1033,OrderItems!$J$2:$J$6683)</f>
        <v>1669</v>
      </c>
      <c r="L1033" s="16" t="n">
        <f aca="false">SUMIF(OrderItems!$B$2:$B$6683,A1033,OrderItems!$K$2:$K$6683)</f>
        <v>949.32</v>
      </c>
      <c r="M1033" s="16" t="n">
        <f aca="false">K1033-L1033</f>
        <v>719.68</v>
      </c>
      <c r="N1033" s="12" t="n">
        <f aca="false">COUNTIF(OrderItems!$B$2:$B$6683,A1033)</f>
        <v>1</v>
      </c>
    </row>
    <row r="1034" customFormat="false" ht="15" hidden="false" customHeight="false" outlineLevel="0" collapsed="false">
      <c r="A1034" s="12" t="n">
        <v>1033</v>
      </c>
      <c r="B1034" s="12" t="n">
        <v>262</v>
      </c>
      <c r="C1034" s="12" t="n">
        <v>17</v>
      </c>
      <c r="D1034" s="18" t="n">
        <v>45366</v>
      </c>
      <c r="E1034" s="12" t="s">
        <v>44</v>
      </c>
      <c r="F1034" s="12" t="s">
        <v>2292</v>
      </c>
      <c r="G1034" s="12" t="s">
        <v>55</v>
      </c>
      <c r="H1034" s="12" t="str">
        <f aca="false">INDEX(Customers!$I$2:$I$901,MATCH(B1034,Customers!$A$2:$A$901,0))</f>
        <v>Regular</v>
      </c>
      <c r="I1034" s="12" t="str">
        <f aca="false">INDEX(Customers!$G$2:$G$901,MATCH(B1034,Customers!$A$2:$A$901,0))</f>
        <v>West</v>
      </c>
      <c r="J1034" s="12" t="str">
        <f aca="false">INDEX(Stores!$D$2:$D$18,MATCH(C1034,Stores!$A$2:$A$18,0))</f>
        <v>Online</v>
      </c>
      <c r="K1034" s="16" t="n">
        <f aca="false">SUMIF(OrderItems!$B$2:$B$6683,A1034,OrderItems!$J$2:$J$6683)</f>
        <v>2607</v>
      </c>
      <c r="L1034" s="16" t="n">
        <f aca="false">SUMIF(OrderItems!$B$2:$B$6683,A1034,OrderItems!$K$2:$K$6683)</f>
        <v>1818.6</v>
      </c>
      <c r="M1034" s="16" t="n">
        <f aca="false">K1034-L1034</f>
        <v>788.4</v>
      </c>
      <c r="N1034" s="12" t="n">
        <f aca="false">COUNTIF(OrderItems!$B$2:$B$6683,A1034)</f>
        <v>1</v>
      </c>
    </row>
    <row r="1035" customFormat="false" ht="15" hidden="false" customHeight="false" outlineLevel="0" collapsed="false">
      <c r="A1035" s="12" t="n">
        <v>1034</v>
      </c>
      <c r="B1035" s="12" t="n">
        <v>262</v>
      </c>
      <c r="C1035" s="12" t="n">
        <v>17</v>
      </c>
      <c r="D1035" s="18" t="n">
        <v>45370</v>
      </c>
      <c r="E1035" s="12" t="s">
        <v>44</v>
      </c>
      <c r="F1035" s="12" t="s">
        <v>2292</v>
      </c>
      <c r="G1035" s="12" t="s">
        <v>55</v>
      </c>
      <c r="H1035" s="12" t="str">
        <f aca="false">INDEX(Customers!$I$2:$I$901,MATCH(B1035,Customers!$A$2:$A$901,0))</f>
        <v>Regular</v>
      </c>
      <c r="I1035" s="12" t="str">
        <f aca="false">INDEX(Customers!$G$2:$G$901,MATCH(B1035,Customers!$A$2:$A$901,0))</f>
        <v>West</v>
      </c>
      <c r="J1035" s="12" t="str">
        <f aca="false">INDEX(Stores!$D$2:$D$18,MATCH(C1035,Stores!$A$2:$A$18,0))</f>
        <v>Online</v>
      </c>
      <c r="K1035" s="16" t="n">
        <f aca="false">SUMIF(OrderItems!$B$2:$B$6683,A1035,OrderItems!$J$2:$J$6683)</f>
        <v>3102.55</v>
      </c>
      <c r="L1035" s="16" t="n">
        <f aca="false">SUMIF(OrderItems!$B$2:$B$6683,A1035,OrderItems!$K$2:$K$6683)</f>
        <v>2226.44</v>
      </c>
      <c r="M1035" s="16" t="n">
        <f aca="false">K1035-L1035</f>
        <v>876.11</v>
      </c>
      <c r="N1035" s="12" t="n">
        <f aca="false">COUNTIF(OrderItems!$B$2:$B$6683,A1035)</f>
        <v>2</v>
      </c>
    </row>
    <row r="1036" customFormat="false" ht="15" hidden="false" customHeight="false" outlineLevel="0" collapsed="false">
      <c r="A1036" s="12" t="n">
        <v>1035</v>
      </c>
      <c r="B1036" s="12" t="n">
        <v>262</v>
      </c>
      <c r="C1036" s="12" t="n">
        <v>17</v>
      </c>
      <c r="D1036" s="18" t="n">
        <v>45441</v>
      </c>
      <c r="E1036" s="12" t="s">
        <v>44</v>
      </c>
      <c r="F1036" s="12" t="s">
        <v>2292</v>
      </c>
      <c r="G1036" s="12" t="s">
        <v>55</v>
      </c>
      <c r="H1036" s="12" t="str">
        <f aca="false">INDEX(Customers!$I$2:$I$901,MATCH(B1036,Customers!$A$2:$A$901,0))</f>
        <v>Regular</v>
      </c>
      <c r="I1036" s="12" t="str">
        <f aca="false">INDEX(Customers!$G$2:$G$901,MATCH(B1036,Customers!$A$2:$A$901,0))</f>
        <v>West</v>
      </c>
      <c r="J1036" s="12" t="str">
        <f aca="false">INDEX(Stores!$D$2:$D$18,MATCH(C1036,Stores!$A$2:$A$18,0))</f>
        <v>Online</v>
      </c>
      <c r="K1036" s="16" t="n">
        <f aca="false">SUMIF(OrderItems!$B$2:$B$6683,A1036,OrderItems!$J$2:$J$6683)</f>
        <v>7139.55</v>
      </c>
      <c r="L1036" s="16" t="n">
        <f aca="false">SUMIF(OrderItems!$B$2:$B$6683,A1036,OrderItems!$K$2:$K$6683)</f>
        <v>4898.06</v>
      </c>
      <c r="M1036" s="16" t="n">
        <f aca="false">K1036-L1036</f>
        <v>2241.49</v>
      </c>
      <c r="N1036" s="12" t="n">
        <f aca="false">COUNTIF(OrderItems!$B$2:$B$6683,A1036)</f>
        <v>4</v>
      </c>
    </row>
    <row r="1037" customFormat="false" ht="15" hidden="false" customHeight="false" outlineLevel="0" collapsed="false">
      <c r="A1037" s="12" t="n">
        <v>1036</v>
      </c>
      <c r="B1037" s="12" t="n">
        <v>262</v>
      </c>
      <c r="C1037" s="12" t="n">
        <v>14</v>
      </c>
      <c r="D1037" s="18" t="n">
        <v>45485</v>
      </c>
      <c r="E1037" s="12" t="s">
        <v>49</v>
      </c>
      <c r="F1037" s="12" t="s">
        <v>2295</v>
      </c>
      <c r="G1037" s="12" t="s">
        <v>56</v>
      </c>
      <c r="H1037" s="12" t="str">
        <f aca="false">INDEX(Customers!$I$2:$I$901,MATCH(B1037,Customers!$A$2:$A$901,0))</f>
        <v>Regular</v>
      </c>
      <c r="I1037" s="12" t="str">
        <f aca="false">INDEX(Customers!$G$2:$G$901,MATCH(B1037,Customers!$A$2:$A$901,0))</f>
        <v>West</v>
      </c>
      <c r="J1037" s="12" t="str">
        <f aca="false">INDEX(Stores!$D$2:$D$18,MATCH(C1037,Stores!$A$2:$A$18,0))</f>
        <v>East</v>
      </c>
      <c r="K1037" s="16" t="n">
        <f aca="false">SUMIF(OrderItems!$B$2:$B$6683,A1037,OrderItems!$J$2:$J$6683)</f>
        <v>1228</v>
      </c>
      <c r="L1037" s="16" t="n">
        <f aca="false">SUMIF(OrderItems!$B$2:$B$6683,A1037,OrderItems!$K$2:$K$6683)</f>
        <v>684.57</v>
      </c>
      <c r="M1037" s="16" t="n">
        <f aca="false">K1037-L1037</f>
        <v>543.43</v>
      </c>
      <c r="N1037" s="12" t="n">
        <f aca="false">COUNTIF(OrderItems!$B$2:$B$6683,A1037)</f>
        <v>2</v>
      </c>
    </row>
    <row r="1038" customFormat="false" ht="15" hidden="false" customHeight="false" outlineLevel="0" collapsed="false">
      <c r="A1038" s="12" t="n">
        <v>1037</v>
      </c>
      <c r="B1038" s="12" t="n">
        <v>262</v>
      </c>
      <c r="C1038" s="12" t="n">
        <v>17</v>
      </c>
      <c r="D1038" s="18" t="n">
        <v>45561</v>
      </c>
      <c r="E1038" s="12" t="s">
        <v>44</v>
      </c>
      <c r="F1038" s="12" t="s">
        <v>2292</v>
      </c>
      <c r="G1038" s="12" t="s">
        <v>55</v>
      </c>
      <c r="H1038" s="12" t="str">
        <f aca="false">INDEX(Customers!$I$2:$I$901,MATCH(B1038,Customers!$A$2:$A$901,0))</f>
        <v>Regular</v>
      </c>
      <c r="I1038" s="12" t="str">
        <f aca="false">INDEX(Customers!$G$2:$G$901,MATCH(B1038,Customers!$A$2:$A$901,0))</f>
        <v>West</v>
      </c>
      <c r="J1038" s="12" t="str">
        <f aca="false">INDEX(Stores!$D$2:$D$18,MATCH(C1038,Stores!$A$2:$A$18,0))</f>
        <v>Online</v>
      </c>
      <c r="K1038" s="16" t="n">
        <f aca="false">SUMIF(OrderItems!$B$2:$B$6683,A1038,OrderItems!$J$2:$J$6683)</f>
        <v>7306.55</v>
      </c>
      <c r="L1038" s="16" t="n">
        <f aca="false">SUMIF(OrderItems!$B$2:$B$6683,A1038,OrderItems!$K$2:$K$6683)</f>
        <v>5260.41</v>
      </c>
      <c r="M1038" s="16" t="n">
        <f aca="false">K1038-L1038</f>
        <v>2046.14</v>
      </c>
      <c r="N1038" s="12" t="n">
        <f aca="false">COUNTIF(OrderItems!$B$2:$B$6683,A1038)</f>
        <v>2</v>
      </c>
    </row>
    <row r="1039" customFormat="false" ht="15" hidden="false" customHeight="false" outlineLevel="0" collapsed="false">
      <c r="A1039" s="12" t="n">
        <v>1038</v>
      </c>
      <c r="B1039" s="12" t="n">
        <v>262</v>
      </c>
      <c r="C1039" s="12" t="n">
        <v>17</v>
      </c>
      <c r="D1039" s="18" t="n">
        <v>45576</v>
      </c>
      <c r="E1039" s="12" t="s">
        <v>44</v>
      </c>
      <c r="F1039" s="12" t="s">
        <v>2293</v>
      </c>
      <c r="G1039" s="12" t="s">
        <v>55</v>
      </c>
      <c r="H1039" s="12" t="str">
        <f aca="false">INDEX(Customers!$I$2:$I$901,MATCH(B1039,Customers!$A$2:$A$901,0))</f>
        <v>Regular</v>
      </c>
      <c r="I1039" s="12" t="str">
        <f aca="false">INDEX(Customers!$G$2:$G$901,MATCH(B1039,Customers!$A$2:$A$901,0))</f>
        <v>West</v>
      </c>
      <c r="J1039" s="12" t="str">
        <f aca="false">INDEX(Stores!$D$2:$D$18,MATCH(C1039,Stores!$A$2:$A$18,0))</f>
        <v>Online</v>
      </c>
      <c r="K1039" s="16" t="n">
        <f aca="false">SUMIF(OrderItems!$B$2:$B$6683,A1039,OrderItems!$J$2:$J$6683)</f>
        <v>2216</v>
      </c>
      <c r="L1039" s="16" t="n">
        <f aca="false">SUMIF(OrderItems!$B$2:$B$6683,A1039,OrderItems!$K$2:$K$6683)</f>
        <v>1533.71</v>
      </c>
      <c r="M1039" s="16" t="n">
        <f aca="false">K1039-L1039</f>
        <v>682.29</v>
      </c>
      <c r="N1039" s="12" t="n">
        <f aca="false">COUNTIF(OrderItems!$B$2:$B$6683,A1039)</f>
        <v>2</v>
      </c>
    </row>
    <row r="1040" customFormat="false" ht="15" hidden="false" customHeight="false" outlineLevel="0" collapsed="false">
      <c r="A1040" s="12" t="n">
        <v>1039</v>
      </c>
      <c r="B1040" s="12" t="n">
        <v>262</v>
      </c>
      <c r="C1040" s="12" t="n">
        <v>17</v>
      </c>
      <c r="D1040" s="18" t="n">
        <v>45592</v>
      </c>
      <c r="E1040" s="12" t="s">
        <v>44</v>
      </c>
      <c r="F1040" s="12" t="s">
        <v>2292</v>
      </c>
      <c r="G1040" s="12" t="s">
        <v>55</v>
      </c>
      <c r="H1040" s="12" t="str">
        <f aca="false">INDEX(Customers!$I$2:$I$901,MATCH(B1040,Customers!$A$2:$A$901,0))</f>
        <v>Regular</v>
      </c>
      <c r="I1040" s="12" t="str">
        <f aca="false">INDEX(Customers!$G$2:$G$901,MATCH(B1040,Customers!$A$2:$A$901,0))</f>
        <v>West</v>
      </c>
      <c r="J1040" s="12" t="str">
        <f aca="false">INDEX(Stores!$D$2:$D$18,MATCH(C1040,Stores!$A$2:$A$18,0))</f>
        <v>Online</v>
      </c>
      <c r="K1040" s="16" t="n">
        <f aca="false">SUMIF(OrderItems!$B$2:$B$6683,A1040,OrderItems!$J$2:$J$6683)</f>
        <v>459</v>
      </c>
      <c r="L1040" s="16" t="n">
        <f aca="false">SUMIF(OrderItems!$B$2:$B$6683,A1040,OrderItems!$K$2:$K$6683)</f>
        <v>259.65</v>
      </c>
      <c r="M1040" s="16" t="n">
        <f aca="false">K1040-L1040</f>
        <v>199.35</v>
      </c>
      <c r="N1040" s="12" t="n">
        <f aca="false">COUNTIF(OrderItems!$B$2:$B$6683,A1040)</f>
        <v>1</v>
      </c>
    </row>
    <row r="1041" customFormat="false" ht="15" hidden="false" customHeight="false" outlineLevel="0" collapsed="false">
      <c r="A1041" s="12" t="n">
        <v>1040</v>
      </c>
      <c r="B1041" s="12" t="n">
        <v>262</v>
      </c>
      <c r="C1041" s="12" t="n">
        <v>17</v>
      </c>
      <c r="D1041" s="18" t="n">
        <v>45603</v>
      </c>
      <c r="E1041" s="12" t="s">
        <v>44</v>
      </c>
      <c r="F1041" s="12" t="s">
        <v>2296</v>
      </c>
      <c r="G1041" s="12" t="s">
        <v>55</v>
      </c>
      <c r="H1041" s="12" t="str">
        <f aca="false">INDEX(Customers!$I$2:$I$901,MATCH(B1041,Customers!$A$2:$A$901,0))</f>
        <v>Regular</v>
      </c>
      <c r="I1041" s="12" t="str">
        <f aca="false">INDEX(Customers!$G$2:$G$901,MATCH(B1041,Customers!$A$2:$A$901,0))</f>
        <v>West</v>
      </c>
      <c r="J1041" s="12" t="str">
        <f aca="false">INDEX(Stores!$D$2:$D$18,MATCH(C1041,Stores!$A$2:$A$18,0))</f>
        <v>Online</v>
      </c>
      <c r="K1041" s="16" t="n">
        <f aca="false">SUMIF(OrderItems!$B$2:$B$6683,A1041,OrderItems!$J$2:$J$6683)</f>
        <v>1649</v>
      </c>
      <c r="L1041" s="16" t="n">
        <f aca="false">SUMIF(OrderItems!$B$2:$B$6683,A1041,OrderItems!$K$2:$K$6683)</f>
        <v>1115.75</v>
      </c>
      <c r="M1041" s="16" t="n">
        <f aca="false">K1041-L1041</f>
        <v>533.25</v>
      </c>
      <c r="N1041" s="12" t="n">
        <f aca="false">COUNTIF(OrderItems!$B$2:$B$6683,A1041)</f>
        <v>1</v>
      </c>
    </row>
    <row r="1042" customFormat="false" ht="15" hidden="false" customHeight="false" outlineLevel="0" collapsed="false">
      <c r="A1042" s="12" t="n">
        <v>1041</v>
      </c>
      <c r="B1042" s="12" t="n">
        <v>262</v>
      </c>
      <c r="C1042" s="12" t="n">
        <v>17</v>
      </c>
      <c r="D1042" s="18" t="n">
        <v>45651</v>
      </c>
      <c r="E1042" s="12" t="s">
        <v>44</v>
      </c>
      <c r="F1042" s="12" t="s">
        <v>2293</v>
      </c>
      <c r="G1042" s="12" t="s">
        <v>57</v>
      </c>
      <c r="H1042" s="12" t="str">
        <f aca="false">INDEX(Customers!$I$2:$I$901,MATCH(B1042,Customers!$A$2:$A$901,0))</f>
        <v>Regular</v>
      </c>
      <c r="I1042" s="12" t="str">
        <f aca="false">INDEX(Customers!$G$2:$G$901,MATCH(B1042,Customers!$A$2:$A$901,0))</f>
        <v>West</v>
      </c>
      <c r="J1042" s="12" t="str">
        <f aca="false">INDEX(Stores!$D$2:$D$18,MATCH(C1042,Stores!$A$2:$A$18,0))</f>
        <v>Online</v>
      </c>
      <c r="K1042" s="16" t="n">
        <f aca="false">SUMIF(OrderItems!$B$2:$B$6683,A1042,OrderItems!$J$2:$J$6683)</f>
        <v>1835.15</v>
      </c>
      <c r="L1042" s="16" t="n">
        <f aca="false">SUMIF(OrderItems!$B$2:$B$6683,A1042,OrderItems!$K$2:$K$6683)</f>
        <v>1473.53</v>
      </c>
      <c r="M1042" s="16" t="n">
        <f aca="false">K1042-L1042</f>
        <v>361.62</v>
      </c>
      <c r="N1042" s="12" t="n">
        <f aca="false">COUNTIF(OrderItems!$B$2:$B$6683,A1042)</f>
        <v>1</v>
      </c>
    </row>
    <row r="1043" customFormat="false" ht="15" hidden="false" customHeight="false" outlineLevel="0" collapsed="false">
      <c r="A1043" s="12" t="n">
        <v>1042</v>
      </c>
      <c r="B1043" s="12" t="n">
        <v>262</v>
      </c>
      <c r="C1043" s="12" t="n">
        <v>17</v>
      </c>
      <c r="D1043" s="18" t="n">
        <v>45728</v>
      </c>
      <c r="E1043" s="12" t="s">
        <v>44</v>
      </c>
      <c r="F1043" s="12" t="s">
        <v>2294</v>
      </c>
      <c r="G1043" s="12" t="s">
        <v>55</v>
      </c>
      <c r="H1043" s="12" t="str">
        <f aca="false">INDEX(Customers!$I$2:$I$901,MATCH(B1043,Customers!$A$2:$A$901,0))</f>
        <v>Regular</v>
      </c>
      <c r="I1043" s="12" t="str">
        <f aca="false">INDEX(Customers!$G$2:$G$901,MATCH(B1043,Customers!$A$2:$A$901,0))</f>
        <v>West</v>
      </c>
      <c r="J1043" s="12" t="str">
        <f aca="false">INDEX(Stores!$D$2:$D$18,MATCH(C1043,Stores!$A$2:$A$18,0))</f>
        <v>Online</v>
      </c>
      <c r="K1043" s="16" t="n">
        <f aca="false">SUMIF(OrderItems!$B$2:$B$6683,A1043,OrderItems!$J$2:$J$6683)</f>
        <v>5714.7</v>
      </c>
      <c r="L1043" s="16" t="n">
        <f aca="false">SUMIF(OrderItems!$B$2:$B$6683,A1043,OrderItems!$K$2:$K$6683)</f>
        <v>3712.59</v>
      </c>
      <c r="M1043" s="16" t="n">
        <f aca="false">K1043-L1043</f>
        <v>2002.11</v>
      </c>
      <c r="N1043" s="12" t="n">
        <f aca="false">COUNTIF(OrderItems!$B$2:$B$6683,A1043)</f>
        <v>3</v>
      </c>
    </row>
    <row r="1044" customFormat="false" ht="15" hidden="false" customHeight="false" outlineLevel="0" collapsed="false">
      <c r="A1044" s="12" t="n">
        <v>1043</v>
      </c>
      <c r="B1044" s="12" t="n">
        <v>262</v>
      </c>
      <c r="C1044" s="12" t="n">
        <v>17</v>
      </c>
      <c r="D1044" s="18" t="n">
        <v>45819</v>
      </c>
      <c r="E1044" s="12" t="s">
        <v>44</v>
      </c>
      <c r="F1044" s="12" t="s">
        <v>2295</v>
      </c>
      <c r="G1044" s="12" t="s">
        <v>56</v>
      </c>
      <c r="H1044" s="12" t="str">
        <f aca="false">INDEX(Customers!$I$2:$I$901,MATCH(B1044,Customers!$A$2:$A$901,0))</f>
        <v>Regular</v>
      </c>
      <c r="I1044" s="12" t="str">
        <f aca="false">INDEX(Customers!$G$2:$G$901,MATCH(B1044,Customers!$A$2:$A$901,0))</f>
        <v>West</v>
      </c>
      <c r="J1044" s="12" t="str">
        <f aca="false">INDEX(Stores!$D$2:$D$18,MATCH(C1044,Stores!$A$2:$A$18,0))</f>
        <v>Online</v>
      </c>
      <c r="K1044" s="16" t="n">
        <f aca="false">SUMIF(OrderItems!$B$2:$B$6683,A1044,OrderItems!$J$2:$J$6683)</f>
        <v>5428</v>
      </c>
      <c r="L1044" s="16" t="n">
        <f aca="false">SUMIF(OrderItems!$B$2:$B$6683,A1044,OrderItems!$K$2:$K$6683)</f>
        <v>3314.57</v>
      </c>
      <c r="M1044" s="16" t="n">
        <f aca="false">K1044-L1044</f>
        <v>2113.43</v>
      </c>
      <c r="N1044" s="12" t="n">
        <f aca="false">COUNTIF(OrderItems!$B$2:$B$6683,A1044)</f>
        <v>2</v>
      </c>
    </row>
    <row r="1045" customFormat="false" ht="15" hidden="false" customHeight="false" outlineLevel="0" collapsed="false">
      <c r="A1045" s="12" t="n">
        <v>1044</v>
      </c>
      <c r="B1045" s="12" t="n">
        <v>262</v>
      </c>
      <c r="C1045" s="12" t="n">
        <v>16</v>
      </c>
      <c r="D1045" s="18" t="n">
        <v>45841</v>
      </c>
      <c r="E1045" s="12" t="s">
        <v>49</v>
      </c>
      <c r="F1045" s="12" t="s">
        <v>2294</v>
      </c>
      <c r="G1045" s="12" t="s">
        <v>57</v>
      </c>
      <c r="H1045" s="12" t="str">
        <f aca="false">INDEX(Customers!$I$2:$I$901,MATCH(B1045,Customers!$A$2:$A$901,0))</f>
        <v>Regular</v>
      </c>
      <c r="I1045" s="12" t="str">
        <f aca="false">INDEX(Customers!$G$2:$G$901,MATCH(B1045,Customers!$A$2:$A$901,0))</f>
        <v>West</v>
      </c>
      <c r="J1045" s="12" t="str">
        <f aca="false">INDEX(Stores!$D$2:$D$18,MATCH(C1045,Stores!$A$2:$A$18,0))</f>
        <v>East</v>
      </c>
      <c r="K1045" s="16" t="n">
        <f aca="false">SUMIF(OrderItems!$B$2:$B$6683,A1045,OrderItems!$J$2:$J$6683)</f>
        <v>7198</v>
      </c>
      <c r="L1045" s="16" t="n">
        <f aca="false">SUMIF(OrderItems!$B$2:$B$6683,A1045,OrderItems!$K$2:$K$6683)</f>
        <v>4872.91</v>
      </c>
      <c r="M1045" s="16" t="n">
        <f aca="false">K1045-L1045</f>
        <v>2325.09</v>
      </c>
      <c r="N1045" s="12" t="n">
        <f aca="false">COUNTIF(OrderItems!$B$2:$B$6683,A1045)</f>
        <v>2</v>
      </c>
    </row>
    <row r="1046" customFormat="false" ht="15" hidden="false" customHeight="false" outlineLevel="0" collapsed="false">
      <c r="A1046" s="12" t="n">
        <v>1045</v>
      </c>
      <c r="B1046" s="12" t="n">
        <v>262</v>
      </c>
      <c r="C1046" s="12" t="n">
        <v>17</v>
      </c>
      <c r="D1046" s="18" t="n">
        <v>45855</v>
      </c>
      <c r="E1046" s="12" t="s">
        <v>44</v>
      </c>
      <c r="F1046" s="12" t="s">
        <v>2296</v>
      </c>
      <c r="G1046" s="12" t="s">
        <v>55</v>
      </c>
      <c r="H1046" s="12" t="str">
        <f aca="false">INDEX(Customers!$I$2:$I$901,MATCH(B1046,Customers!$A$2:$A$901,0))</f>
        <v>Regular</v>
      </c>
      <c r="I1046" s="12" t="str">
        <f aca="false">INDEX(Customers!$G$2:$G$901,MATCH(B1046,Customers!$A$2:$A$901,0))</f>
        <v>West</v>
      </c>
      <c r="J1046" s="12" t="str">
        <f aca="false">INDEX(Stores!$D$2:$D$18,MATCH(C1046,Stores!$A$2:$A$18,0))</f>
        <v>Online</v>
      </c>
      <c r="K1046" s="16" t="n">
        <f aca="false">SUMIF(OrderItems!$B$2:$B$6683,A1046,OrderItems!$J$2:$J$6683)</f>
        <v>549</v>
      </c>
      <c r="L1046" s="16" t="n">
        <f aca="false">SUMIF(OrderItems!$B$2:$B$6683,A1046,OrderItems!$K$2:$K$6683)</f>
        <v>371.83</v>
      </c>
      <c r="M1046" s="16" t="n">
        <f aca="false">K1046-L1046</f>
        <v>177.17</v>
      </c>
      <c r="N1046" s="12" t="n">
        <f aca="false">COUNTIF(OrderItems!$B$2:$B$6683,A1046)</f>
        <v>1</v>
      </c>
    </row>
    <row r="1047" customFormat="false" ht="15" hidden="false" customHeight="false" outlineLevel="0" collapsed="false">
      <c r="A1047" s="12" t="n">
        <v>1046</v>
      </c>
      <c r="B1047" s="12" t="n">
        <v>262</v>
      </c>
      <c r="C1047" s="12" t="n">
        <v>17</v>
      </c>
      <c r="D1047" s="18" t="n">
        <v>45859</v>
      </c>
      <c r="E1047" s="12" t="s">
        <v>44</v>
      </c>
      <c r="F1047" s="12" t="s">
        <v>2295</v>
      </c>
      <c r="G1047" s="12" t="s">
        <v>56</v>
      </c>
      <c r="H1047" s="12" t="str">
        <f aca="false">INDEX(Customers!$I$2:$I$901,MATCH(B1047,Customers!$A$2:$A$901,0))</f>
        <v>Regular</v>
      </c>
      <c r="I1047" s="12" t="str">
        <f aca="false">INDEX(Customers!$G$2:$G$901,MATCH(B1047,Customers!$A$2:$A$901,0))</f>
        <v>West</v>
      </c>
      <c r="J1047" s="12" t="str">
        <f aca="false">INDEX(Stores!$D$2:$D$18,MATCH(C1047,Stores!$A$2:$A$18,0))</f>
        <v>Online</v>
      </c>
      <c r="K1047" s="16" t="n">
        <f aca="false">SUMIF(OrderItems!$B$2:$B$6683,A1047,OrderItems!$J$2:$J$6683)</f>
        <v>3147</v>
      </c>
      <c r="L1047" s="16" t="n">
        <f aca="false">SUMIF(OrderItems!$B$2:$B$6683,A1047,OrderItems!$K$2:$K$6683)</f>
        <v>1950.91</v>
      </c>
      <c r="M1047" s="16" t="n">
        <f aca="false">K1047-L1047</f>
        <v>1196.09</v>
      </c>
      <c r="N1047" s="12" t="n">
        <f aca="false">COUNTIF(OrderItems!$B$2:$B$6683,A1047)</f>
        <v>3</v>
      </c>
    </row>
    <row r="1048" customFormat="false" ht="15" hidden="false" customHeight="false" outlineLevel="0" collapsed="false">
      <c r="A1048" s="12" t="n">
        <v>1047</v>
      </c>
      <c r="B1048" s="12" t="n">
        <v>262</v>
      </c>
      <c r="C1048" s="12" t="n">
        <v>17</v>
      </c>
      <c r="D1048" s="18" t="n">
        <v>45998</v>
      </c>
      <c r="E1048" s="12" t="s">
        <v>44</v>
      </c>
      <c r="F1048" s="12" t="s">
        <v>2296</v>
      </c>
      <c r="G1048" s="12" t="s">
        <v>55</v>
      </c>
      <c r="H1048" s="12" t="str">
        <f aca="false">INDEX(Customers!$I$2:$I$901,MATCH(B1048,Customers!$A$2:$A$901,0))</f>
        <v>Regular</v>
      </c>
      <c r="I1048" s="12" t="str">
        <f aca="false">INDEX(Customers!$G$2:$G$901,MATCH(B1048,Customers!$A$2:$A$901,0))</f>
        <v>West</v>
      </c>
      <c r="J1048" s="12" t="str">
        <f aca="false">INDEX(Stores!$D$2:$D$18,MATCH(C1048,Stores!$A$2:$A$18,0))</f>
        <v>Online</v>
      </c>
      <c r="K1048" s="16" t="n">
        <f aca="false">SUMIF(OrderItems!$B$2:$B$6683,A1048,OrderItems!$J$2:$J$6683)</f>
        <v>3591.05</v>
      </c>
      <c r="L1048" s="16" t="n">
        <f aca="false">SUMIF(OrderItems!$B$2:$B$6683,A1048,OrderItems!$K$2:$K$6683)</f>
        <v>2532.4</v>
      </c>
      <c r="M1048" s="16" t="n">
        <f aca="false">K1048-L1048</f>
        <v>1058.65</v>
      </c>
      <c r="N1048" s="12" t="n">
        <f aca="false">COUNTIF(OrderItems!$B$2:$B$6683,A1048)</f>
        <v>2</v>
      </c>
    </row>
    <row r="1049" customFormat="false" ht="15" hidden="false" customHeight="false" outlineLevel="0" collapsed="false">
      <c r="A1049" s="12" t="n">
        <v>1048</v>
      </c>
      <c r="B1049" s="12" t="n">
        <v>262</v>
      </c>
      <c r="C1049" s="12" t="n">
        <v>17</v>
      </c>
      <c r="D1049" s="18" t="n">
        <v>46001</v>
      </c>
      <c r="E1049" s="12" t="s">
        <v>44</v>
      </c>
      <c r="F1049" s="12" t="s">
        <v>2295</v>
      </c>
      <c r="G1049" s="12" t="s">
        <v>55</v>
      </c>
      <c r="H1049" s="12" t="str">
        <f aca="false">INDEX(Customers!$I$2:$I$901,MATCH(B1049,Customers!$A$2:$A$901,0))</f>
        <v>Regular</v>
      </c>
      <c r="I1049" s="12" t="str">
        <f aca="false">INDEX(Customers!$G$2:$G$901,MATCH(B1049,Customers!$A$2:$A$901,0))</f>
        <v>West</v>
      </c>
      <c r="J1049" s="12" t="str">
        <f aca="false">INDEX(Stores!$D$2:$D$18,MATCH(C1049,Stores!$A$2:$A$18,0))</f>
        <v>Online</v>
      </c>
      <c r="K1049" s="16" t="n">
        <f aca="false">SUMIF(OrderItems!$B$2:$B$6683,A1049,OrderItems!$J$2:$J$6683)</f>
        <v>389</v>
      </c>
      <c r="L1049" s="16" t="n">
        <f aca="false">SUMIF(OrderItems!$B$2:$B$6683,A1049,OrderItems!$K$2:$K$6683)</f>
        <v>272.91</v>
      </c>
      <c r="M1049" s="16" t="n">
        <f aca="false">K1049-L1049</f>
        <v>116.09</v>
      </c>
      <c r="N1049" s="12" t="n">
        <f aca="false">COUNTIF(OrderItems!$B$2:$B$6683,A1049)</f>
        <v>1</v>
      </c>
    </row>
    <row r="1050" customFormat="false" ht="15" hidden="false" customHeight="false" outlineLevel="0" collapsed="false">
      <c r="A1050" s="12" t="n">
        <v>1049</v>
      </c>
      <c r="B1050" s="12" t="n">
        <v>262</v>
      </c>
      <c r="C1050" s="12" t="n">
        <v>17</v>
      </c>
      <c r="D1050" s="18" t="n">
        <v>46017</v>
      </c>
      <c r="E1050" s="12" t="s">
        <v>44</v>
      </c>
      <c r="F1050" s="12" t="s">
        <v>2295</v>
      </c>
      <c r="G1050" s="12" t="s">
        <v>55</v>
      </c>
      <c r="H1050" s="12" t="str">
        <f aca="false">INDEX(Customers!$I$2:$I$901,MATCH(B1050,Customers!$A$2:$A$901,0))</f>
        <v>Regular</v>
      </c>
      <c r="I1050" s="12" t="str">
        <f aca="false">INDEX(Customers!$G$2:$G$901,MATCH(B1050,Customers!$A$2:$A$901,0))</f>
        <v>West</v>
      </c>
      <c r="J1050" s="12" t="str">
        <f aca="false">INDEX(Stores!$D$2:$D$18,MATCH(C1050,Stores!$A$2:$A$18,0))</f>
        <v>Online</v>
      </c>
      <c r="K1050" s="16" t="n">
        <f aca="false">SUMIF(OrderItems!$B$2:$B$6683,A1050,OrderItems!$J$2:$J$6683)</f>
        <v>5061.6</v>
      </c>
      <c r="L1050" s="16" t="n">
        <f aca="false">SUMIF(OrderItems!$B$2:$B$6683,A1050,OrderItems!$K$2:$K$6683)</f>
        <v>3306.54</v>
      </c>
      <c r="M1050" s="16" t="n">
        <f aca="false">K1050-L1050</f>
        <v>1755.06</v>
      </c>
      <c r="N1050" s="12" t="n">
        <f aca="false">COUNTIF(OrderItems!$B$2:$B$6683,A1050)</f>
        <v>2</v>
      </c>
    </row>
    <row r="1051" customFormat="false" ht="15" hidden="false" customHeight="false" outlineLevel="0" collapsed="false">
      <c r="A1051" s="12" t="n">
        <v>1050</v>
      </c>
      <c r="B1051" s="12" t="n">
        <v>263</v>
      </c>
      <c r="C1051" s="12" t="n">
        <v>17</v>
      </c>
      <c r="D1051" s="18" t="n">
        <v>45593</v>
      </c>
      <c r="E1051" s="12" t="s">
        <v>44</v>
      </c>
      <c r="F1051" s="12" t="s">
        <v>2295</v>
      </c>
      <c r="G1051" s="12" t="s">
        <v>55</v>
      </c>
      <c r="H1051" s="12" t="str">
        <f aca="false">INDEX(Customers!$I$2:$I$901,MATCH(B1051,Customers!$A$2:$A$901,0))</f>
        <v>Regular</v>
      </c>
      <c r="I1051" s="12" t="str">
        <f aca="false">INDEX(Customers!$G$2:$G$901,MATCH(B1051,Customers!$A$2:$A$901,0))</f>
        <v>East</v>
      </c>
      <c r="J1051" s="12" t="str">
        <f aca="false">INDEX(Stores!$D$2:$D$18,MATCH(C1051,Stores!$A$2:$A$18,0))</f>
        <v>Online</v>
      </c>
      <c r="K1051" s="16" t="n">
        <f aca="false">SUMIF(OrderItems!$B$2:$B$6683,A1051,OrderItems!$J$2:$J$6683)</f>
        <v>429</v>
      </c>
      <c r="L1051" s="16" t="n">
        <f aca="false">SUMIF(OrderItems!$B$2:$B$6683,A1051,OrderItems!$K$2:$K$6683)</f>
        <v>313.05</v>
      </c>
      <c r="M1051" s="16" t="n">
        <f aca="false">K1051-L1051</f>
        <v>115.95</v>
      </c>
      <c r="N1051" s="12" t="n">
        <f aca="false">COUNTIF(OrderItems!$B$2:$B$6683,A1051)</f>
        <v>1</v>
      </c>
    </row>
    <row r="1052" customFormat="false" ht="15" hidden="false" customHeight="false" outlineLevel="0" collapsed="false">
      <c r="A1052" s="12" t="n">
        <v>1051</v>
      </c>
      <c r="B1052" s="12" t="n">
        <v>263</v>
      </c>
      <c r="C1052" s="12" t="n">
        <v>17</v>
      </c>
      <c r="D1052" s="18" t="n">
        <v>45878</v>
      </c>
      <c r="E1052" s="12" t="s">
        <v>44</v>
      </c>
      <c r="F1052" s="12" t="s">
        <v>2294</v>
      </c>
      <c r="G1052" s="12" t="s">
        <v>55</v>
      </c>
      <c r="H1052" s="12" t="str">
        <f aca="false">INDEX(Customers!$I$2:$I$901,MATCH(B1052,Customers!$A$2:$A$901,0))</f>
        <v>Regular</v>
      </c>
      <c r="I1052" s="12" t="str">
        <f aca="false">INDEX(Customers!$G$2:$G$901,MATCH(B1052,Customers!$A$2:$A$901,0))</f>
        <v>East</v>
      </c>
      <c r="J1052" s="12" t="str">
        <f aca="false">INDEX(Stores!$D$2:$D$18,MATCH(C1052,Stores!$A$2:$A$18,0))</f>
        <v>Online</v>
      </c>
      <c r="K1052" s="16" t="n">
        <f aca="false">SUMIF(OrderItems!$B$2:$B$6683,A1052,OrderItems!$J$2:$J$6683)</f>
        <v>2739.2</v>
      </c>
      <c r="L1052" s="16" t="n">
        <f aca="false">SUMIF(OrderItems!$B$2:$B$6683,A1052,OrderItems!$K$2:$K$6683)</f>
        <v>1783.74</v>
      </c>
      <c r="M1052" s="16" t="n">
        <f aca="false">K1052-L1052</f>
        <v>955.46</v>
      </c>
      <c r="N1052" s="12" t="n">
        <f aca="false">COUNTIF(OrderItems!$B$2:$B$6683,A1052)</f>
        <v>3</v>
      </c>
    </row>
    <row r="1053" customFormat="false" ht="15" hidden="false" customHeight="false" outlineLevel="0" collapsed="false">
      <c r="A1053" s="12" t="n">
        <v>1052</v>
      </c>
      <c r="B1053" s="12" t="n">
        <v>263</v>
      </c>
      <c r="C1053" s="12" t="n">
        <v>17</v>
      </c>
      <c r="D1053" s="18" t="n">
        <v>45926</v>
      </c>
      <c r="E1053" s="12" t="s">
        <v>44</v>
      </c>
      <c r="F1053" s="12" t="s">
        <v>2293</v>
      </c>
      <c r="G1053" s="12" t="s">
        <v>55</v>
      </c>
      <c r="H1053" s="12" t="str">
        <f aca="false">INDEX(Customers!$I$2:$I$901,MATCH(B1053,Customers!$A$2:$A$901,0))</f>
        <v>Regular</v>
      </c>
      <c r="I1053" s="12" t="str">
        <f aca="false">INDEX(Customers!$G$2:$G$901,MATCH(B1053,Customers!$A$2:$A$901,0))</f>
        <v>East</v>
      </c>
      <c r="J1053" s="12" t="str">
        <f aca="false">INDEX(Stores!$D$2:$D$18,MATCH(C1053,Stores!$A$2:$A$18,0))</f>
        <v>Online</v>
      </c>
      <c r="K1053" s="16" t="n">
        <f aca="false">SUMIF(OrderItems!$B$2:$B$6683,A1053,OrderItems!$J$2:$J$6683)</f>
        <v>16195</v>
      </c>
      <c r="L1053" s="16" t="n">
        <f aca="false">SUMIF(OrderItems!$B$2:$B$6683,A1053,OrderItems!$K$2:$K$6683)</f>
        <v>11388.64</v>
      </c>
      <c r="M1053" s="16" t="n">
        <f aca="false">K1053-L1053</f>
        <v>4806.36</v>
      </c>
      <c r="N1053" s="12" t="n">
        <f aca="false">COUNTIF(OrderItems!$B$2:$B$6683,A1053)</f>
        <v>3</v>
      </c>
    </row>
    <row r="1054" customFormat="false" ht="15" hidden="false" customHeight="false" outlineLevel="0" collapsed="false">
      <c r="A1054" s="12" t="n">
        <v>1053</v>
      </c>
      <c r="B1054" s="12" t="n">
        <v>264</v>
      </c>
      <c r="C1054" s="12" t="n">
        <v>8</v>
      </c>
      <c r="D1054" s="18" t="n">
        <v>45673</v>
      </c>
      <c r="E1054" s="12" t="s">
        <v>49</v>
      </c>
      <c r="F1054" s="12" t="s">
        <v>2294</v>
      </c>
      <c r="G1054" s="12" t="s">
        <v>55</v>
      </c>
      <c r="H1054" s="12" t="str">
        <f aca="false">INDEX(Customers!$I$2:$I$901,MATCH(B1054,Customers!$A$2:$A$901,0))</f>
        <v>Regular</v>
      </c>
      <c r="I1054" s="12" t="str">
        <f aca="false">INDEX(Customers!$G$2:$G$901,MATCH(B1054,Customers!$A$2:$A$901,0))</f>
        <v>South</v>
      </c>
      <c r="J1054" s="12" t="str">
        <f aca="false">INDEX(Stores!$D$2:$D$18,MATCH(C1054,Stores!$A$2:$A$18,0))</f>
        <v>South</v>
      </c>
      <c r="K1054" s="16" t="n">
        <f aca="false">SUMIF(OrderItems!$B$2:$B$6683,A1054,OrderItems!$J$2:$J$6683)</f>
        <v>499</v>
      </c>
      <c r="L1054" s="16" t="n">
        <f aca="false">SUMIF(OrderItems!$B$2:$B$6683,A1054,OrderItems!$K$2:$K$6683)</f>
        <v>321.7</v>
      </c>
      <c r="M1054" s="16" t="n">
        <f aca="false">K1054-L1054</f>
        <v>177.3</v>
      </c>
      <c r="N1054" s="12" t="n">
        <f aca="false">COUNTIF(OrderItems!$B$2:$B$6683,A1054)</f>
        <v>1</v>
      </c>
    </row>
    <row r="1055" customFormat="false" ht="15" hidden="false" customHeight="false" outlineLevel="0" collapsed="false">
      <c r="A1055" s="12" t="n">
        <v>1054</v>
      </c>
      <c r="B1055" s="12" t="n">
        <v>264</v>
      </c>
      <c r="C1055" s="12" t="n">
        <v>14</v>
      </c>
      <c r="D1055" s="18" t="n">
        <v>45855</v>
      </c>
      <c r="E1055" s="12" t="s">
        <v>49</v>
      </c>
      <c r="F1055" s="12" t="s">
        <v>2293</v>
      </c>
      <c r="G1055" s="12" t="s">
        <v>55</v>
      </c>
      <c r="H1055" s="12" t="str">
        <f aca="false">INDEX(Customers!$I$2:$I$901,MATCH(B1055,Customers!$A$2:$A$901,0))</f>
        <v>Regular</v>
      </c>
      <c r="I1055" s="12" t="str">
        <f aca="false">INDEX(Customers!$G$2:$G$901,MATCH(B1055,Customers!$A$2:$A$901,0))</f>
        <v>South</v>
      </c>
      <c r="J1055" s="12" t="str">
        <f aca="false">INDEX(Stores!$D$2:$D$18,MATCH(C1055,Stores!$A$2:$A$18,0))</f>
        <v>East</v>
      </c>
      <c r="K1055" s="16" t="n">
        <f aca="false">SUMIF(OrderItems!$B$2:$B$6683,A1055,OrderItems!$J$2:$J$6683)</f>
        <v>629</v>
      </c>
      <c r="L1055" s="16" t="n">
        <f aca="false">SUMIF(OrderItems!$B$2:$B$6683,A1055,OrderItems!$K$2:$K$6683)</f>
        <v>388.42</v>
      </c>
      <c r="M1055" s="16" t="n">
        <f aca="false">K1055-L1055</f>
        <v>240.58</v>
      </c>
      <c r="N1055" s="12" t="n">
        <f aca="false">COUNTIF(OrderItems!$B$2:$B$6683,A1055)</f>
        <v>1</v>
      </c>
    </row>
    <row r="1056" customFormat="false" ht="15" hidden="false" customHeight="false" outlineLevel="0" collapsed="false">
      <c r="A1056" s="12" t="n">
        <v>1055</v>
      </c>
      <c r="B1056" s="12" t="n">
        <v>264</v>
      </c>
      <c r="C1056" s="12" t="n">
        <v>17</v>
      </c>
      <c r="D1056" s="18" t="n">
        <v>45890</v>
      </c>
      <c r="E1056" s="12" t="s">
        <v>44</v>
      </c>
      <c r="F1056" s="12" t="s">
        <v>2296</v>
      </c>
      <c r="G1056" s="12" t="s">
        <v>55</v>
      </c>
      <c r="H1056" s="12" t="str">
        <f aca="false">INDEX(Customers!$I$2:$I$901,MATCH(B1056,Customers!$A$2:$A$901,0))</f>
        <v>Regular</v>
      </c>
      <c r="I1056" s="12" t="str">
        <f aca="false">INDEX(Customers!$G$2:$G$901,MATCH(B1056,Customers!$A$2:$A$901,0))</f>
        <v>South</v>
      </c>
      <c r="J1056" s="12" t="str">
        <f aca="false">INDEX(Stores!$D$2:$D$18,MATCH(C1056,Stores!$A$2:$A$18,0))</f>
        <v>Online</v>
      </c>
      <c r="K1056" s="16" t="n">
        <f aca="false">SUMIF(OrderItems!$B$2:$B$6683,A1056,OrderItems!$J$2:$J$6683)</f>
        <v>5822.05</v>
      </c>
      <c r="L1056" s="16" t="n">
        <f aca="false">SUMIF(OrderItems!$B$2:$B$6683,A1056,OrderItems!$K$2:$K$6683)</f>
        <v>3456.46</v>
      </c>
      <c r="M1056" s="16" t="n">
        <f aca="false">K1056-L1056</f>
        <v>2365.59</v>
      </c>
      <c r="N1056" s="12" t="n">
        <f aca="false">COUNTIF(OrderItems!$B$2:$B$6683,A1056)</f>
        <v>2</v>
      </c>
    </row>
    <row r="1057" customFormat="false" ht="15" hidden="false" customHeight="false" outlineLevel="0" collapsed="false">
      <c r="A1057" s="12" t="n">
        <v>1056</v>
      </c>
      <c r="B1057" s="12" t="n">
        <v>265</v>
      </c>
      <c r="C1057" s="12" t="n">
        <v>17</v>
      </c>
      <c r="D1057" s="18" t="n">
        <v>45324</v>
      </c>
      <c r="E1057" s="12" t="s">
        <v>44</v>
      </c>
      <c r="F1057" s="12" t="s">
        <v>2294</v>
      </c>
      <c r="G1057" s="12" t="s">
        <v>57</v>
      </c>
      <c r="H1057" s="12" t="str">
        <f aca="false">INDEX(Customers!$I$2:$I$901,MATCH(B1057,Customers!$A$2:$A$901,0))</f>
        <v>Regular</v>
      </c>
      <c r="I1057" s="12" t="str">
        <f aca="false">INDEX(Customers!$G$2:$G$901,MATCH(B1057,Customers!$A$2:$A$901,0))</f>
        <v>East</v>
      </c>
      <c r="J1057" s="12" t="str">
        <f aca="false">INDEX(Stores!$D$2:$D$18,MATCH(C1057,Stores!$A$2:$A$18,0))</f>
        <v>Online</v>
      </c>
      <c r="K1057" s="16" t="n">
        <f aca="false">SUMIF(OrderItems!$B$2:$B$6683,A1057,OrderItems!$J$2:$J$6683)</f>
        <v>749</v>
      </c>
      <c r="L1057" s="16" t="n">
        <f aca="false">SUMIF(OrderItems!$B$2:$B$6683,A1057,OrderItems!$K$2:$K$6683)</f>
        <v>559.79</v>
      </c>
      <c r="M1057" s="16" t="n">
        <f aca="false">K1057-L1057</f>
        <v>189.21</v>
      </c>
      <c r="N1057" s="12" t="n">
        <f aca="false">COUNTIF(OrderItems!$B$2:$B$6683,A1057)</f>
        <v>1</v>
      </c>
    </row>
    <row r="1058" customFormat="false" ht="15" hidden="false" customHeight="false" outlineLevel="0" collapsed="false">
      <c r="A1058" s="12" t="n">
        <v>1057</v>
      </c>
      <c r="B1058" s="12" t="n">
        <v>265</v>
      </c>
      <c r="C1058" s="12" t="n">
        <v>17</v>
      </c>
      <c r="D1058" s="18" t="n">
        <v>45486</v>
      </c>
      <c r="E1058" s="12" t="s">
        <v>44</v>
      </c>
      <c r="F1058" s="12" t="s">
        <v>2293</v>
      </c>
      <c r="G1058" s="12" t="s">
        <v>55</v>
      </c>
      <c r="H1058" s="12" t="str">
        <f aca="false">INDEX(Customers!$I$2:$I$901,MATCH(B1058,Customers!$A$2:$A$901,0))</f>
        <v>Regular</v>
      </c>
      <c r="I1058" s="12" t="str">
        <f aca="false">INDEX(Customers!$G$2:$G$901,MATCH(B1058,Customers!$A$2:$A$901,0))</f>
        <v>East</v>
      </c>
      <c r="J1058" s="12" t="str">
        <f aca="false">INDEX(Stores!$D$2:$D$18,MATCH(C1058,Stores!$A$2:$A$18,0))</f>
        <v>Online</v>
      </c>
      <c r="K1058" s="16" t="n">
        <f aca="false">SUMIF(OrderItems!$B$2:$B$6683,A1058,OrderItems!$J$2:$J$6683)</f>
        <v>1193.15</v>
      </c>
      <c r="L1058" s="16" t="n">
        <f aca="false">SUMIF(OrderItems!$B$2:$B$6683,A1058,OrderItems!$K$2:$K$6683)</f>
        <v>907.61</v>
      </c>
      <c r="M1058" s="16" t="n">
        <f aca="false">K1058-L1058</f>
        <v>285.54</v>
      </c>
      <c r="N1058" s="12" t="n">
        <f aca="false">COUNTIF(OrderItems!$B$2:$B$6683,A1058)</f>
        <v>2</v>
      </c>
    </row>
    <row r="1059" customFormat="false" ht="15" hidden="false" customHeight="false" outlineLevel="0" collapsed="false">
      <c r="A1059" s="12" t="n">
        <v>1058</v>
      </c>
      <c r="B1059" s="12" t="n">
        <v>265</v>
      </c>
      <c r="C1059" s="12" t="n">
        <v>17</v>
      </c>
      <c r="D1059" s="18" t="n">
        <v>45812</v>
      </c>
      <c r="E1059" s="12" t="s">
        <v>44</v>
      </c>
      <c r="F1059" s="12" t="s">
        <v>2292</v>
      </c>
      <c r="G1059" s="12" t="s">
        <v>55</v>
      </c>
      <c r="H1059" s="12" t="str">
        <f aca="false">INDEX(Customers!$I$2:$I$901,MATCH(B1059,Customers!$A$2:$A$901,0))</f>
        <v>Regular</v>
      </c>
      <c r="I1059" s="12" t="str">
        <f aca="false">INDEX(Customers!$G$2:$G$901,MATCH(B1059,Customers!$A$2:$A$901,0))</f>
        <v>East</v>
      </c>
      <c r="J1059" s="12" t="str">
        <f aca="false">INDEX(Stores!$D$2:$D$18,MATCH(C1059,Stores!$A$2:$A$18,0))</f>
        <v>Online</v>
      </c>
      <c r="K1059" s="16" t="n">
        <f aca="false">SUMIF(OrderItems!$B$2:$B$6683,A1059,OrderItems!$J$2:$J$6683)</f>
        <v>1319.2</v>
      </c>
      <c r="L1059" s="16" t="n">
        <f aca="false">SUMIF(OrderItems!$B$2:$B$6683,A1059,OrderItems!$K$2:$K$6683)</f>
        <v>1006.18</v>
      </c>
      <c r="M1059" s="16" t="n">
        <f aca="false">K1059-L1059</f>
        <v>313.02</v>
      </c>
      <c r="N1059" s="12" t="n">
        <f aca="false">COUNTIF(OrderItems!$B$2:$B$6683,A1059)</f>
        <v>1</v>
      </c>
    </row>
    <row r="1060" customFormat="false" ht="15" hidden="false" customHeight="false" outlineLevel="0" collapsed="false">
      <c r="A1060" s="12" t="n">
        <v>1059</v>
      </c>
      <c r="B1060" s="12" t="n">
        <v>265</v>
      </c>
      <c r="C1060" s="12" t="n">
        <v>17</v>
      </c>
      <c r="D1060" s="18" t="n">
        <v>45856</v>
      </c>
      <c r="E1060" s="12" t="s">
        <v>44</v>
      </c>
      <c r="F1060" s="12" t="s">
        <v>2296</v>
      </c>
      <c r="G1060" s="12" t="s">
        <v>57</v>
      </c>
      <c r="H1060" s="12" t="str">
        <f aca="false">INDEX(Customers!$I$2:$I$901,MATCH(B1060,Customers!$A$2:$A$901,0))</f>
        <v>Regular</v>
      </c>
      <c r="I1060" s="12" t="str">
        <f aca="false">INDEX(Customers!$G$2:$G$901,MATCH(B1060,Customers!$A$2:$A$901,0))</f>
        <v>East</v>
      </c>
      <c r="J1060" s="12" t="str">
        <f aca="false">INDEX(Stores!$D$2:$D$18,MATCH(C1060,Stores!$A$2:$A$18,0))</f>
        <v>Online</v>
      </c>
      <c r="K1060" s="16" t="n">
        <f aca="false">SUMIF(OrderItems!$B$2:$B$6683,A1060,OrderItems!$J$2:$J$6683)</f>
        <v>10596.2</v>
      </c>
      <c r="L1060" s="16" t="n">
        <f aca="false">SUMIF(OrderItems!$B$2:$B$6683,A1060,OrderItems!$K$2:$K$6683)</f>
        <v>7345.56</v>
      </c>
      <c r="M1060" s="16" t="n">
        <f aca="false">K1060-L1060</f>
        <v>3250.64</v>
      </c>
      <c r="N1060" s="12" t="n">
        <f aca="false">COUNTIF(OrderItems!$B$2:$B$6683,A1060)</f>
        <v>4</v>
      </c>
    </row>
    <row r="1061" customFormat="false" ht="15" hidden="false" customHeight="false" outlineLevel="0" collapsed="false">
      <c r="A1061" s="12" t="n">
        <v>1060</v>
      </c>
      <c r="B1061" s="12" t="n">
        <v>265</v>
      </c>
      <c r="C1061" s="12" t="n">
        <v>17</v>
      </c>
      <c r="D1061" s="18" t="n">
        <v>45877</v>
      </c>
      <c r="E1061" s="12" t="s">
        <v>44</v>
      </c>
      <c r="F1061" s="12" t="s">
        <v>2292</v>
      </c>
      <c r="G1061" s="12" t="s">
        <v>55</v>
      </c>
      <c r="H1061" s="12" t="str">
        <f aca="false">INDEX(Customers!$I$2:$I$901,MATCH(B1061,Customers!$A$2:$A$901,0))</f>
        <v>Regular</v>
      </c>
      <c r="I1061" s="12" t="str">
        <f aca="false">INDEX(Customers!$G$2:$G$901,MATCH(B1061,Customers!$A$2:$A$901,0))</f>
        <v>East</v>
      </c>
      <c r="J1061" s="12" t="str">
        <f aca="false">INDEX(Stores!$D$2:$D$18,MATCH(C1061,Stores!$A$2:$A$18,0))</f>
        <v>Online</v>
      </c>
      <c r="K1061" s="16" t="n">
        <f aca="false">SUMIF(OrderItems!$B$2:$B$6683,A1061,OrderItems!$J$2:$J$6683)</f>
        <v>126.65</v>
      </c>
      <c r="L1061" s="16" t="n">
        <f aca="false">SUMIF(OrderItems!$B$2:$B$6683,A1061,OrderItems!$K$2:$K$6683)</f>
        <v>97.78</v>
      </c>
      <c r="M1061" s="16" t="n">
        <f aca="false">K1061-L1061</f>
        <v>28.87</v>
      </c>
      <c r="N1061" s="12" t="n">
        <f aca="false">COUNTIF(OrderItems!$B$2:$B$6683,A1061)</f>
        <v>1</v>
      </c>
    </row>
    <row r="1062" customFormat="false" ht="15" hidden="false" customHeight="false" outlineLevel="0" collapsed="false">
      <c r="A1062" s="12" t="n">
        <v>1061</v>
      </c>
      <c r="B1062" s="12" t="n">
        <v>266</v>
      </c>
      <c r="C1062" s="12" t="n">
        <v>17</v>
      </c>
      <c r="D1062" s="18" t="n">
        <v>45656</v>
      </c>
      <c r="E1062" s="12" t="s">
        <v>44</v>
      </c>
      <c r="F1062" s="12" t="s">
        <v>2294</v>
      </c>
      <c r="G1062" s="12" t="s">
        <v>55</v>
      </c>
      <c r="H1062" s="12" t="str">
        <f aca="false">INDEX(Customers!$I$2:$I$901,MATCH(B1062,Customers!$A$2:$A$901,0))</f>
        <v>Regular</v>
      </c>
      <c r="I1062" s="12" t="str">
        <f aca="false">INDEX(Customers!$G$2:$G$901,MATCH(B1062,Customers!$A$2:$A$901,0))</f>
        <v>South</v>
      </c>
      <c r="J1062" s="12" t="str">
        <f aca="false">INDEX(Stores!$D$2:$D$18,MATCH(C1062,Stores!$A$2:$A$18,0))</f>
        <v>Online</v>
      </c>
      <c r="K1062" s="16" t="n">
        <f aca="false">SUMIF(OrderItems!$B$2:$B$6683,A1062,OrderItems!$J$2:$J$6683)</f>
        <v>5028.05</v>
      </c>
      <c r="L1062" s="16" t="n">
        <f aca="false">SUMIF(OrderItems!$B$2:$B$6683,A1062,OrderItems!$K$2:$K$6683)</f>
        <v>3347.38</v>
      </c>
      <c r="M1062" s="16" t="n">
        <f aca="false">K1062-L1062</f>
        <v>1680.67</v>
      </c>
      <c r="N1062" s="12" t="n">
        <f aca="false">COUNTIF(OrderItems!$B$2:$B$6683,A1062)</f>
        <v>3</v>
      </c>
    </row>
    <row r="1063" customFormat="false" ht="15" hidden="false" customHeight="false" outlineLevel="0" collapsed="false">
      <c r="A1063" s="12" t="n">
        <v>1062</v>
      </c>
      <c r="B1063" s="12" t="n">
        <v>266</v>
      </c>
      <c r="C1063" s="12" t="n">
        <v>14</v>
      </c>
      <c r="D1063" s="18" t="n">
        <v>45865</v>
      </c>
      <c r="E1063" s="12" t="s">
        <v>49</v>
      </c>
      <c r="F1063" s="12" t="s">
        <v>2292</v>
      </c>
      <c r="G1063" s="12" t="s">
        <v>55</v>
      </c>
      <c r="H1063" s="12" t="str">
        <f aca="false">INDEX(Customers!$I$2:$I$901,MATCH(B1063,Customers!$A$2:$A$901,0))</f>
        <v>Regular</v>
      </c>
      <c r="I1063" s="12" t="str">
        <f aca="false">INDEX(Customers!$G$2:$G$901,MATCH(B1063,Customers!$A$2:$A$901,0))</f>
        <v>South</v>
      </c>
      <c r="J1063" s="12" t="str">
        <f aca="false">INDEX(Stores!$D$2:$D$18,MATCH(C1063,Stores!$A$2:$A$18,0))</f>
        <v>East</v>
      </c>
      <c r="K1063" s="16" t="n">
        <f aca="false">SUMIF(OrderItems!$B$2:$B$6683,A1063,OrderItems!$J$2:$J$6683)</f>
        <v>3123.15</v>
      </c>
      <c r="L1063" s="16" t="n">
        <f aca="false">SUMIF(OrderItems!$B$2:$B$6683,A1063,OrderItems!$K$2:$K$6683)</f>
        <v>2583.64</v>
      </c>
      <c r="M1063" s="16" t="n">
        <f aca="false">K1063-L1063</f>
        <v>539.51</v>
      </c>
      <c r="N1063" s="12" t="n">
        <f aca="false">COUNTIF(OrderItems!$B$2:$B$6683,A1063)</f>
        <v>2</v>
      </c>
    </row>
    <row r="1064" customFormat="false" ht="15" hidden="false" customHeight="false" outlineLevel="0" collapsed="false">
      <c r="A1064" s="12" t="n">
        <v>1063</v>
      </c>
      <c r="B1064" s="12" t="n">
        <v>266</v>
      </c>
      <c r="C1064" s="12" t="n">
        <v>9</v>
      </c>
      <c r="D1064" s="18" t="n">
        <v>45879</v>
      </c>
      <c r="E1064" s="12" t="s">
        <v>49</v>
      </c>
      <c r="F1064" s="12" t="s">
        <v>2294</v>
      </c>
      <c r="G1064" s="12" t="s">
        <v>55</v>
      </c>
      <c r="H1064" s="12" t="str">
        <f aca="false">INDEX(Customers!$I$2:$I$901,MATCH(B1064,Customers!$A$2:$A$901,0))</f>
        <v>Regular</v>
      </c>
      <c r="I1064" s="12" t="str">
        <f aca="false">INDEX(Customers!$G$2:$G$901,MATCH(B1064,Customers!$A$2:$A$901,0))</f>
        <v>South</v>
      </c>
      <c r="J1064" s="12" t="str">
        <f aca="false">INDEX(Stores!$D$2:$D$18,MATCH(C1064,Stores!$A$2:$A$18,0))</f>
        <v>West</v>
      </c>
      <c r="K1064" s="16" t="n">
        <f aca="false">SUMIF(OrderItems!$B$2:$B$6683,A1064,OrderItems!$J$2:$J$6683)</f>
        <v>5919.1</v>
      </c>
      <c r="L1064" s="16" t="n">
        <f aca="false">SUMIF(OrderItems!$B$2:$B$6683,A1064,OrderItems!$K$2:$K$6683)</f>
        <v>4162.3</v>
      </c>
      <c r="M1064" s="16" t="n">
        <f aca="false">K1064-L1064</f>
        <v>1756.8</v>
      </c>
      <c r="N1064" s="12" t="n">
        <f aca="false">COUNTIF(OrderItems!$B$2:$B$6683,A1064)</f>
        <v>2</v>
      </c>
    </row>
    <row r="1065" customFormat="false" ht="15" hidden="false" customHeight="false" outlineLevel="0" collapsed="false">
      <c r="A1065" s="12" t="n">
        <v>1064</v>
      </c>
      <c r="B1065" s="12" t="n">
        <v>266</v>
      </c>
      <c r="C1065" s="12" t="n">
        <v>17</v>
      </c>
      <c r="D1065" s="18" t="n">
        <v>45999</v>
      </c>
      <c r="E1065" s="12" t="s">
        <v>44</v>
      </c>
      <c r="F1065" s="12" t="s">
        <v>2296</v>
      </c>
      <c r="G1065" s="12" t="s">
        <v>55</v>
      </c>
      <c r="H1065" s="12" t="str">
        <f aca="false">INDEX(Customers!$I$2:$I$901,MATCH(B1065,Customers!$A$2:$A$901,0))</f>
        <v>Regular</v>
      </c>
      <c r="I1065" s="12" t="str">
        <f aca="false">INDEX(Customers!$G$2:$G$901,MATCH(B1065,Customers!$A$2:$A$901,0))</f>
        <v>South</v>
      </c>
      <c r="J1065" s="12" t="str">
        <f aca="false">INDEX(Stores!$D$2:$D$18,MATCH(C1065,Stores!$A$2:$A$18,0))</f>
        <v>Online</v>
      </c>
      <c r="K1065" s="16" t="n">
        <f aca="false">SUMIF(OrderItems!$B$2:$B$6683,A1065,OrderItems!$J$2:$J$6683)</f>
        <v>549</v>
      </c>
      <c r="L1065" s="16" t="n">
        <f aca="false">SUMIF(OrderItems!$B$2:$B$6683,A1065,OrderItems!$K$2:$K$6683)</f>
        <v>369.12</v>
      </c>
      <c r="M1065" s="16" t="n">
        <f aca="false">K1065-L1065</f>
        <v>179.88</v>
      </c>
      <c r="N1065" s="12" t="n">
        <f aca="false">COUNTIF(OrderItems!$B$2:$B$6683,A1065)</f>
        <v>1</v>
      </c>
    </row>
    <row r="1066" customFormat="false" ht="15" hidden="false" customHeight="false" outlineLevel="0" collapsed="false">
      <c r="A1066" s="12" t="n">
        <v>1065</v>
      </c>
      <c r="B1066" s="12" t="n">
        <v>267</v>
      </c>
      <c r="C1066" s="12" t="n">
        <v>17</v>
      </c>
      <c r="D1066" s="18" t="n">
        <v>45594</v>
      </c>
      <c r="E1066" s="12" t="s">
        <v>44</v>
      </c>
      <c r="F1066" s="12" t="s">
        <v>2293</v>
      </c>
      <c r="G1066" s="12" t="s">
        <v>55</v>
      </c>
      <c r="H1066" s="12" t="str">
        <f aca="false">INDEX(Customers!$I$2:$I$901,MATCH(B1066,Customers!$A$2:$A$901,0))</f>
        <v>Premium</v>
      </c>
      <c r="I1066" s="12" t="str">
        <f aca="false">INDEX(Customers!$G$2:$G$901,MATCH(B1066,Customers!$A$2:$A$901,0))</f>
        <v>East</v>
      </c>
      <c r="J1066" s="12" t="str">
        <f aca="false">INDEX(Stores!$D$2:$D$18,MATCH(C1066,Stores!$A$2:$A$18,0))</f>
        <v>Online</v>
      </c>
      <c r="K1066" s="16" t="n">
        <f aca="false">SUMIF(OrderItems!$B$2:$B$6683,A1066,OrderItems!$J$2:$J$6683)</f>
        <v>7808.1</v>
      </c>
      <c r="L1066" s="16" t="n">
        <f aca="false">SUMIF(OrderItems!$B$2:$B$6683,A1066,OrderItems!$K$2:$K$6683)</f>
        <v>4773.16</v>
      </c>
      <c r="M1066" s="16" t="n">
        <f aca="false">K1066-L1066</f>
        <v>3034.94</v>
      </c>
      <c r="N1066" s="12" t="n">
        <f aca="false">COUNTIF(OrderItems!$B$2:$B$6683,A1066)</f>
        <v>3</v>
      </c>
    </row>
    <row r="1067" customFormat="false" ht="15" hidden="false" customHeight="false" outlineLevel="0" collapsed="false">
      <c r="A1067" s="12" t="n">
        <v>1066</v>
      </c>
      <c r="B1067" s="12" t="n">
        <v>267</v>
      </c>
      <c r="C1067" s="12" t="n">
        <v>17</v>
      </c>
      <c r="D1067" s="18" t="n">
        <v>45610</v>
      </c>
      <c r="E1067" s="12" t="s">
        <v>44</v>
      </c>
      <c r="F1067" s="12" t="s">
        <v>2294</v>
      </c>
      <c r="G1067" s="12" t="s">
        <v>57</v>
      </c>
      <c r="H1067" s="12" t="str">
        <f aca="false">INDEX(Customers!$I$2:$I$901,MATCH(B1067,Customers!$A$2:$A$901,0))</f>
        <v>Premium</v>
      </c>
      <c r="I1067" s="12" t="str">
        <f aca="false">INDEX(Customers!$G$2:$G$901,MATCH(B1067,Customers!$A$2:$A$901,0))</f>
        <v>East</v>
      </c>
      <c r="J1067" s="12" t="str">
        <f aca="false">INDEX(Stores!$D$2:$D$18,MATCH(C1067,Stores!$A$2:$A$18,0))</f>
        <v>Online</v>
      </c>
      <c r="K1067" s="16" t="n">
        <f aca="false">SUMIF(OrderItems!$B$2:$B$6683,A1067,OrderItems!$J$2:$J$6683)</f>
        <v>2723.2</v>
      </c>
      <c r="L1067" s="16" t="n">
        <f aca="false">SUMIF(OrderItems!$B$2:$B$6683,A1067,OrderItems!$K$2:$K$6683)</f>
        <v>2103.32</v>
      </c>
      <c r="M1067" s="16" t="n">
        <f aca="false">K1067-L1067</f>
        <v>619.88</v>
      </c>
      <c r="N1067" s="12" t="n">
        <f aca="false">COUNTIF(OrderItems!$B$2:$B$6683,A1067)</f>
        <v>2</v>
      </c>
    </row>
    <row r="1068" customFormat="false" ht="15" hidden="false" customHeight="false" outlineLevel="0" collapsed="false">
      <c r="A1068" s="12" t="n">
        <v>1067</v>
      </c>
      <c r="B1068" s="12" t="n">
        <v>267</v>
      </c>
      <c r="C1068" s="12" t="n">
        <v>14</v>
      </c>
      <c r="D1068" s="18" t="n">
        <v>45640</v>
      </c>
      <c r="E1068" s="12" t="s">
        <v>49</v>
      </c>
      <c r="F1068" s="12" t="s">
        <v>2293</v>
      </c>
      <c r="G1068" s="12" t="s">
        <v>55</v>
      </c>
      <c r="H1068" s="12" t="str">
        <f aca="false">INDEX(Customers!$I$2:$I$901,MATCH(B1068,Customers!$A$2:$A$901,0))</f>
        <v>Premium</v>
      </c>
      <c r="I1068" s="12" t="str">
        <f aca="false">INDEX(Customers!$G$2:$G$901,MATCH(B1068,Customers!$A$2:$A$901,0))</f>
        <v>East</v>
      </c>
      <c r="J1068" s="12" t="str">
        <f aca="false">INDEX(Stores!$D$2:$D$18,MATCH(C1068,Stores!$A$2:$A$18,0))</f>
        <v>East</v>
      </c>
      <c r="K1068" s="16" t="n">
        <f aca="false">SUMIF(OrderItems!$B$2:$B$6683,A1068,OrderItems!$J$2:$J$6683)</f>
        <v>1609</v>
      </c>
      <c r="L1068" s="16" t="n">
        <f aca="false">SUMIF(OrderItems!$B$2:$B$6683,A1068,OrderItems!$K$2:$K$6683)</f>
        <v>979.43</v>
      </c>
      <c r="M1068" s="16" t="n">
        <f aca="false">K1068-L1068</f>
        <v>629.57</v>
      </c>
      <c r="N1068" s="12" t="n">
        <f aca="false">COUNTIF(OrderItems!$B$2:$B$6683,A1068)</f>
        <v>1</v>
      </c>
    </row>
    <row r="1069" customFormat="false" ht="15" hidden="false" customHeight="false" outlineLevel="0" collapsed="false">
      <c r="A1069" s="12" t="n">
        <v>1068</v>
      </c>
      <c r="B1069" s="12" t="n">
        <v>267</v>
      </c>
      <c r="C1069" s="12" t="n">
        <v>17</v>
      </c>
      <c r="D1069" s="18" t="n">
        <v>45726</v>
      </c>
      <c r="E1069" s="12" t="s">
        <v>44</v>
      </c>
      <c r="F1069" s="12" t="s">
        <v>2293</v>
      </c>
      <c r="G1069" s="12" t="s">
        <v>55</v>
      </c>
      <c r="H1069" s="12" t="str">
        <f aca="false">INDEX(Customers!$I$2:$I$901,MATCH(B1069,Customers!$A$2:$A$901,0))</f>
        <v>Premium</v>
      </c>
      <c r="I1069" s="12" t="str">
        <f aca="false">INDEX(Customers!$G$2:$G$901,MATCH(B1069,Customers!$A$2:$A$901,0))</f>
        <v>East</v>
      </c>
      <c r="J1069" s="12" t="str">
        <f aca="false">INDEX(Stores!$D$2:$D$18,MATCH(C1069,Stores!$A$2:$A$18,0))</f>
        <v>Online</v>
      </c>
      <c r="K1069" s="16" t="n">
        <f aca="false">SUMIF(OrderItems!$B$2:$B$6683,A1069,OrderItems!$J$2:$J$6683)</f>
        <v>1149</v>
      </c>
      <c r="L1069" s="16" t="n">
        <f aca="false">SUMIF(OrderItems!$B$2:$B$6683,A1069,OrderItems!$K$2:$K$6683)</f>
        <v>850</v>
      </c>
      <c r="M1069" s="16" t="n">
        <f aca="false">K1069-L1069</f>
        <v>299</v>
      </c>
      <c r="N1069" s="12" t="n">
        <f aca="false">COUNTIF(OrderItems!$B$2:$B$6683,A1069)</f>
        <v>1</v>
      </c>
    </row>
    <row r="1070" customFormat="false" ht="15" hidden="false" customHeight="false" outlineLevel="0" collapsed="false">
      <c r="A1070" s="12" t="n">
        <v>1069</v>
      </c>
      <c r="B1070" s="12" t="n">
        <v>267</v>
      </c>
      <c r="C1070" s="12" t="n">
        <v>17</v>
      </c>
      <c r="D1070" s="18" t="n">
        <v>45778</v>
      </c>
      <c r="E1070" s="12" t="s">
        <v>44</v>
      </c>
      <c r="F1070" s="12" t="s">
        <v>2294</v>
      </c>
      <c r="G1070" s="12" t="s">
        <v>55</v>
      </c>
      <c r="H1070" s="12" t="str">
        <f aca="false">INDEX(Customers!$I$2:$I$901,MATCH(B1070,Customers!$A$2:$A$901,0))</f>
        <v>Premium</v>
      </c>
      <c r="I1070" s="12" t="str">
        <f aca="false">INDEX(Customers!$G$2:$G$901,MATCH(B1070,Customers!$A$2:$A$901,0))</f>
        <v>East</v>
      </c>
      <c r="J1070" s="12" t="str">
        <f aca="false">INDEX(Stores!$D$2:$D$18,MATCH(C1070,Stores!$A$2:$A$18,0))</f>
        <v>Online</v>
      </c>
      <c r="K1070" s="16" t="n">
        <f aca="false">SUMIF(OrderItems!$B$2:$B$6683,A1070,OrderItems!$J$2:$J$6683)</f>
        <v>1538.05</v>
      </c>
      <c r="L1070" s="16" t="n">
        <f aca="false">SUMIF(OrderItems!$B$2:$B$6683,A1070,OrderItems!$K$2:$K$6683)</f>
        <v>940.96</v>
      </c>
      <c r="M1070" s="16" t="n">
        <f aca="false">K1070-L1070</f>
        <v>597.09</v>
      </c>
      <c r="N1070" s="12" t="n">
        <f aca="false">COUNTIF(OrderItems!$B$2:$B$6683,A1070)</f>
        <v>1</v>
      </c>
    </row>
    <row r="1071" customFormat="false" ht="15" hidden="false" customHeight="false" outlineLevel="0" collapsed="false">
      <c r="A1071" s="12" t="n">
        <v>1070</v>
      </c>
      <c r="B1071" s="12" t="n">
        <v>267</v>
      </c>
      <c r="C1071" s="12" t="n">
        <v>17</v>
      </c>
      <c r="D1071" s="18" t="n">
        <v>45815</v>
      </c>
      <c r="E1071" s="12" t="s">
        <v>44</v>
      </c>
      <c r="F1071" s="12" t="s">
        <v>2295</v>
      </c>
      <c r="G1071" s="12" t="s">
        <v>55</v>
      </c>
      <c r="H1071" s="12" t="str">
        <f aca="false">INDEX(Customers!$I$2:$I$901,MATCH(B1071,Customers!$A$2:$A$901,0))</f>
        <v>Premium</v>
      </c>
      <c r="I1071" s="12" t="str">
        <f aca="false">INDEX(Customers!$G$2:$G$901,MATCH(B1071,Customers!$A$2:$A$901,0))</f>
        <v>East</v>
      </c>
      <c r="J1071" s="12" t="str">
        <f aca="false">INDEX(Stores!$D$2:$D$18,MATCH(C1071,Stores!$A$2:$A$18,0))</f>
        <v>Online</v>
      </c>
      <c r="K1071" s="16" t="n">
        <f aca="false">SUMIF(OrderItems!$B$2:$B$6683,A1071,OrderItems!$J$2:$J$6683)</f>
        <v>9477.55</v>
      </c>
      <c r="L1071" s="16" t="n">
        <f aca="false">SUMIF(OrderItems!$B$2:$B$6683,A1071,OrderItems!$K$2:$K$6683)</f>
        <v>6332.14</v>
      </c>
      <c r="M1071" s="16" t="n">
        <f aca="false">K1071-L1071</f>
        <v>3145.41</v>
      </c>
      <c r="N1071" s="12" t="n">
        <f aca="false">COUNTIF(OrderItems!$B$2:$B$6683,A1071)</f>
        <v>3</v>
      </c>
    </row>
    <row r="1072" customFormat="false" ht="15" hidden="false" customHeight="false" outlineLevel="0" collapsed="false">
      <c r="A1072" s="12" t="n">
        <v>1071</v>
      </c>
      <c r="B1072" s="12" t="n">
        <v>267</v>
      </c>
      <c r="C1072" s="12" t="n">
        <v>12</v>
      </c>
      <c r="D1072" s="18" t="n">
        <v>45957</v>
      </c>
      <c r="E1072" s="12" t="s">
        <v>49</v>
      </c>
      <c r="F1072" s="12" t="s">
        <v>2295</v>
      </c>
      <c r="G1072" s="12" t="s">
        <v>55</v>
      </c>
      <c r="H1072" s="12" t="str">
        <f aca="false">INDEX(Customers!$I$2:$I$901,MATCH(B1072,Customers!$A$2:$A$901,0))</f>
        <v>Premium</v>
      </c>
      <c r="I1072" s="12" t="str">
        <f aca="false">INDEX(Customers!$G$2:$G$901,MATCH(B1072,Customers!$A$2:$A$901,0))</f>
        <v>East</v>
      </c>
      <c r="J1072" s="12" t="str">
        <f aca="false">INDEX(Stores!$D$2:$D$18,MATCH(C1072,Stores!$A$2:$A$18,0))</f>
        <v>West</v>
      </c>
      <c r="K1072" s="16" t="n">
        <f aca="false">SUMIF(OrderItems!$B$2:$B$6683,A1072,OrderItems!$J$2:$J$6683)</f>
        <v>740.05</v>
      </c>
      <c r="L1072" s="16" t="n">
        <f aca="false">SUMIF(OrderItems!$B$2:$B$6683,A1072,OrderItems!$K$2:$K$6683)</f>
        <v>536.88</v>
      </c>
      <c r="M1072" s="16" t="n">
        <f aca="false">K1072-L1072</f>
        <v>203.17</v>
      </c>
      <c r="N1072" s="12" t="n">
        <f aca="false">COUNTIF(OrderItems!$B$2:$B$6683,A1072)</f>
        <v>1</v>
      </c>
    </row>
    <row r="1073" customFormat="false" ht="15" hidden="false" customHeight="false" outlineLevel="0" collapsed="false">
      <c r="A1073" s="12" t="n">
        <v>1072</v>
      </c>
      <c r="B1073" s="12" t="n">
        <v>268</v>
      </c>
      <c r="C1073" s="12" t="n">
        <v>17</v>
      </c>
      <c r="D1073" s="18" t="n">
        <v>45584</v>
      </c>
      <c r="E1073" s="12" t="s">
        <v>44</v>
      </c>
      <c r="F1073" s="12" t="s">
        <v>2293</v>
      </c>
      <c r="G1073" s="12" t="s">
        <v>55</v>
      </c>
      <c r="H1073" s="12" t="str">
        <f aca="false">INDEX(Customers!$I$2:$I$901,MATCH(B1073,Customers!$A$2:$A$901,0))</f>
        <v>Regular</v>
      </c>
      <c r="I1073" s="12" t="str">
        <f aca="false">INDEX(Customers!$G$2:$G$901,MATCH(B1073,Customers!$A$2:$A$901,0))</f>
        <v>East</v>
      </c>
      <c r="J1073" s="12" t="str">
        <f aca="false">INDEX(Stores!$D$2:$D$18,MATCH(C1073,Stores!$A$2:$A$18,0))</f>
        <v>Online</v>
      </c>
      <c r="K1073" s="16" t="n">
        <f aca="false">SUMIF(OrderItems!$B$2:$B$6683,A1073,OrderItems!$J$2:$J$6683)</f>
        <v>7334</v>
      </c>
      <c r="L1073" s="16" t="n">
        <f aca="false">SUMIF(OrderItems!$B$2:$B$6683,A1073,OrderItems!$K$2:$K$6683)</f>
        <v>5127.5</v>
      </c>
      <c r="M1073" s="16" t="n">
        <f aca="false">K1073-L1073</f>
        <v>2206.5</v>
      </c>
      <c r="N1073" s="12" t="n">
        <f aca="false">COUNTIF(OrderItems!$B$2:$B$6683,A1073)</f>
        <v>4</v>
      </c>
    </row>
    <row r="1074" customFormat="false" ht="15" hidden="false" customHeight="false" outlineLevel="0" collapsed="false">
      <c r="A1074" s="12" t="n">
        <v>1073</v>
      </c>
      <c r="B1074" s="12" t="n">
        <v>268</v>
      </c>
      <c r="C1074" s="12" t="n">
        <v>17</v>
      </c>
      <c r="D1074" s="18" t="n">
        <v>45759</v>
      </c>
      <c r="E1074" s="12" t="s">
        <v>44</v>
      </c>
      <c r="F1074" s="12" t="s">
        <v>2295</v>
      </c>
      <c r="G1074" s="12" t="s">
        <v>55</v>
      </c>
      <c r="H1074" s="12" t="str">
        <f aca="false">INDEX(Customers!$I$2:$I$901,MATCH(B1074,Customers!$A$2:$A$901,0))</f>
        <v>Regular</v>
      </c>
      <c r="I1074" s="12" t="str">
        <f aca="false">INDEX(Customers!$G$2:$G$901,MATCH(B1074,Customers!$A$2:$A$901,0))</f>
        <v>East</v>
      </c>
      <c r="J1074" s="12" t="str">
        <f aca="false">INDEX(Stores!$D$2:$D$18,MATCH(C1074,Stores!$A$2:$A$18,0))</f>
        <v>Online</v>
      </c>
      <c r="K1074" s="16" t="n">
        <f aca="false">SUMIF(OrderItems!$B$2:$B$6683,A1074,OrderItems!$J$2:$J$6683)</f>
        <v>3677</v>
      </c>
      <c r="L1074" s="16" t="n">
        <f aca="false">SUMIF(OrderItems!$B$2:$B$6683,A1074,OrderItems!$K$2:$K$6683)</f>
        <v>2368.49</v>
      </c>
      <c r="M1074" s="16" t="n">
        <f aca="false">K1074-L1074</f>
        <v>1308.51</v>
      </c>
      <c r="N1074" s="12" t="n">
        <f aca="false">COUNTIF(OrderItems!$B$2:$B$6683,A1074)</f>
        <v>2</v>
      </c>
    </row>
    <row r="1075" customFormat="false" ht="15" hidden="false" customHeight="false" outlineLevel="0" collapsed="false">
      <c r="A1075" s="12" t="n">
        <v>1074</v>
      </c>
      <c r="B1075" s="12" t="n">
        <v>268</v>
      </c>
      <c r="C1075" s="12" t="n">
        <v>17</v>
      </c>
      <c r="D1075" s="18" t="n">
        <v>45866</v>
      </c>
      <c r="E1075" s="12" t="s">
        <v>44</v>
      </c>
      <c r="F1075" s="12" t="s">
        <v>2293</v>
      </c>
      <c r="G1075" s="12" t="s">
        <v>55</v>
      </c>
      <c r="H1075" s="12" t="str">
        <f aca="false">INDEX(Customers!$I$2:$I$901,MATCH(B1075,Customers!$A$2:$A$901,0))</f>
        <v>Regular</v>
      </c>
      <c r="I1075" s="12" t="str">
        <f aca="false">INDEX(Customers!$G$2:$G$901,MATCH(B1075,Customers!$A$2:$A$901,0))</f>
        <v>East</v>
      </c>
      <c r="J1075" s="12" t="str">
        <f aca="false">INDEX(Stores!$D$2:$D$18,MATCH(C1075,Stores!$A$2:$A$18,0))</f>
        <v>Online</v>
      </c>
      <c r="K1075" s="16" t="n">
        <f aca="false">SUMIF(OrderItems!$B$2:$B$6683,A1075,OrderItems!$J$2:$J$6683)</f>
        <v>7752.25</v>
      </c>
      <c r="L1075" s="16" t="n">
        <f aca="false">SUMIF(OrderItems!$B$2:$B$6683,A1075,OrderItems!$K$2:$K$6683)</f>
        <v>5357.21</v>
      </c>
      <c r="M1075" s="16" t="n">
        <f aca="false">K1075-L1075</f>
        <v>2395.04</v>
      </c>
      <c r="N1075" s="12" t="n">
        <f aca="false">COUNTIF(OrderItems!$B$2:$B$6683,A1075)</f>
        <v>4</v>
      </c>
    </row>
    <row r="1076" customFormat="false" ht="15" hidden="false" customHeight="false" outlineLevel="0" collapsed="false">
      <c r="A1076" s="12" t="n">
        <v>1075</v>
      </c>
      <c r="B1076" s="12" t="n">
        <v>268</v>
      </c>
      <c r="C1076" s="12" t="n">
        <v>17</v>
      </c>
      <c r="D1076" s="18" t="n">
        <v>45942</v>
      </c>
      <c r="E1076" s="12" t="s">
        <v>44</v>
      </c>
      <c r="F1076" s="12" t="s">
        <v>2294</v>
      </c>
      <c r="G1076" s="12" t="s">
        <v>55</v>
      </c>
      <c r="H1076" s="12" t="str">
        <f aca="false">INDEX(Customers!$I$2:$I$901,MATCH(B1076,Customers!$A$2:$A$901,0))</f>
        <v>Regular</v>
      </c>
      <c r="I1076" s="12" t="str">
        <f aca="false">INDEX(Customers!$G$2:$G$901,MATCH(B1076,Customers!$A$2:$A$901,0))</f>
        <v>East</v>
      </c>
      <c r="J1076" s="12" t="str">
        <f aca="false">INDEX(Stores!$D$2:$D$18,MATCH(C1076,Stores!$A$2:$A$18,0))</f>
        <v>Online</v>
      </c>
      <c r="K1076" s="16" t="n">
        <f aca="false">SUMIF(OrderItems!$B$2:$B$6683,A1076,OrderItems!$J$2:$J$6683)</f>
        <v>3687</v>
      </c>
      <c r="L1076" s="16" t="n">
        <f aca="false">SUMIF(OrderItems!$B$2:$B$6683,A1076,OrderItems!$K$2:$K$6683)</f>
        <v>2627.86</v>
      </c>
      <c r="M1076" s="16" t="n">
        <f aca="false">K1076-L1076</f>
        <v>1059.14</v>
      </c>
      <c r="N1076" s="12" t="n">
        <f aca="false">COUNTIF(OrderItems!$B$2:$B$6683,A1076)</f>
        <v>2</v>
      </c>
    </row>
    <row r="1077" customFormat="false" ht="15" hidden="false" customHeight="false" outlineLevel="0" collapsed="false">
      <c r="A1077" s="12" t="n">
        <v>1076</v>
      </c>
      <c r="B1077" s="12" t="n">
        <v>268</v>
      </c>
      <c r="C1077" s="12" t="n">
        <v>17</v>
      </c>
      <c r="D1077" s="18" t="n">
        <v>45980</v>
      </c>
      <c r="E1077" s="12" t="s">
        <v>44</v>
      </c>
      <c r="F1077" s="12" t="s">
        <v>2292</v>
      </c>
      <c r="G1077" s="12" t="s">
        <v>55</v>
      </c>
      <c r="H1077" s="12" t="str">
        <f aca="false">INDEX(Customers!$I$2:$I$901,MATCH(B1077,Customers!$A$2:$A$901,0))</f>
        <v>Regular</v>
      </c>
      <c r="I1077" s="12" t="str">
        <f aca="false">INDEX(Customers!$G$2:$G$901,MATCH(B1077,Customers!$A$2:$A$901,0))</f>
        <v>East</v>
      </c>
      <c r="J1077" s="12" t="str">
        <f aca="false">INDEX(Stores!$D$2:$D$18,MATCH(C1077,Stores!$A$2:$A$18,0))</f>
        <v>Online</v>
      </c>
      <c r="K1077" s="16" t="n">
        <f aca="false">SUMIF(OrderItems!$B$2:$B$6683,A1077,OrderItems!$J$2:$J$6683)</f>
        <v>11000.1</v>
      </c>
      <c r="L1077" s="16" t="n">
        <f aca="false">SUMIF(OrderItems!$B$2:$B$6683,A1077,OrderItems!$K$2:$K$6683)</f>
        <v>7184.31</v>
      </c>
      <c r="M1077" s="16" t="n">
        <f aca="false">K1077-L1077</f>
        <v>3815.79</v>
      </c>
      <c r="N1077" s="12" t="n">
        <f aca="false">COUNTIF(OrderItems!$B$2:$B$6683,A1077)</f>
        <v>4</v>
      </c>
    </row>
    <row r="1078" customFormat="false" ht="15" hidden="false" customHeight="false" outlineLevel="0" collapsed="false">
      <c r="A1078" s="12" t="n">
        <v>1077</v>
      </c>
      <c r="B1078" s="12" t="n">
        <v>268</v>
      </c>
      <c r="C1078" s="12" t="n">
        <v>17</v>
      </c>
      <c r="D1078" s="18" t="n">
        <v>45990</v>
      </c>
      <c r="E1078" s="12" t="s">
        <v>44</v>
      </c>
      <c r="F1078" s="12" t="s">
        <v>2295</v>
      </c>
      <c r="G1078" s="12" t="s">
        <v>55</v>
      </c>
      <c r="H1078" s="12" t="str">
        <f aca="false">INDEX(Customers!$I$2:$I$901,MATCH(B1078,Customers!$A$2:$A$901,0))</f>
        <v>Regular</v>
      </c>
      <c r="I1078" s="12" t="str">
        <f aca="false">INDEX(Customers!$G$2:$G$901,MATCH(B1078,Customers!$A$2:$A$901,0))</f>
        <v>East</v>
      </c>
      <c r="J1078" s="12" t="str">
        <f aca="false">INDEX(Stores!$D$2:$D$18,MATCH(C1078,Stores!$A$2:$A$18,0))</f>
        <v>Online</v>
      </c>
      <c r="K1078" s="16" t="n">
        <f aca="false">SUMIF(OrderItems!$B$2:$B$6683,A1078,OrderItems!$J$2:$J$6683)</f>
        <v>4828</v>
      </c>
      <c r="L1078" s="16" t="n">
        <f aca="false">SUMIF(OrderItems!$B$2:$B$6683,A1078,OrderItems!$K$2:$K$6683)</f>
        <v>2905.31</v>
      </c>
      <c r="M1078" s="16" t="n">
        <f aca="false">K1078-L1078</f>
        <v>1922.69</v>
      </c>
      <c r="N1078" s="12" t="n">
        <f aca="false">COUNTIF(OrderItems!$B$2:$B$6683,A1078)</f>
        <v>2</v>
      </c>
    </row>
    <row r="1079" customFormat="false" ht="15" hidden="false" customHeight="false" outlineLevel="0" collapsed="false">
      <c r="A1079" s="12" t="n">
        <v>1078</v>
      </c>
      <c r="B1079" s="12" t="n">
        <v>269</v>
      </c>
      <c r="C1079" s="12" t="n">
        <v>17</v>
      </c>
      <c r="D1079" s="18" t="n">
        <v>45962</v>
      </c>
      <c r="E1079" s="12" t="s">
        <v>44</v>
      </c>
      <c r="F1079" s="12" t="s">
        <v>2295</v>
      </c>
      <c r="G1079" s="12" t="s">
        <v>57</v>
      </c>
      <c r="H1079" s="12" t="str">
        <f aca="false">INDEX(Customers!$I$2:$I$901,MATCH(B1079,Customers!$A$2:$A$901,0))</f>
        <v>Regular</v>
      </c>
      <c r="I1079" s="12" t="str">
        <f aca="false">INDEX(Customers!$G$2:$G$901,MATCH(B1079,Customers!$A$2:$A$901,0))</f>
        <v>West</v>
      </c>
      <c r="J1079" s="12" t="str">
        <f aca="false">INDEX(Stores!$D$2:$D$18,MATCH(C1079,Stores!$A$2:$A$18,0))</f>
        <v>Online</v>
      </c>
      <c r="K1079" s="16" t="n">
        <f aca="false">SUMIF(OrderItems!$B$2:$B$6683,A1079,OrderItems!$J$2:$J$6683)</f>
        <v>4909.1</v>
      </c>
      <c r="L1079" s="16" t="n">
        <f aca="false">SUMIF(OrderItems!$B$2:$B$6683,A1079,OrderItems!$K$2:$K$6683)</f>
        <v>3850.23</v>
      </c>
      <c r="M1079" s="16" t="n">
        <f aca="false">K1079-L1079</f>
        <v>1058.87</v>
      </c>
      <c r="N1079" s="12" t="n">
        <f aca="false">COUNTIF(OrderItems!$B$2:$B$6683,A1079)</f>
        <v>2</v>
      </c>
    </row>
    <row r="1080" customFormat="false" ht="15" hidden="false" customHeight="false" outlineLevel="0" collapsed="false">
      <c r="A1080" s="12" t="n">
        <v>1079</v>
      </c>
      <c r="B1080" s="12" t="n">
        <v>269</v>
      </c>
      <c r="C1080" s="12" t="n">
        <v>17</v>
      </c>
      <c r="D1080" s="18" t="n">
        <v>45966</v>
      </c>
      <c r="E1080" s="12" t="s">
        <v>44</v>
      </c>
      <c r="F1080" s="12" t="s">
        <v>2296</v>
      </c>
      <c r="G1080" s="12" t="s">
        <v>57</v>
      </c>
      <c r="H1080" s="12" t="str">
        <f aca="false">INDEX(Customers!$I$2:$I$901,MATCH(B1080,Customers!$A$2:$A$901,0))</f>
        <v>Regular</v>
      </c>
      <c r="I1080" s="12" t="str">
        <f aca="false">INDEX(Customers!$G$2:$G$901,MATCH(B1080,Customers!$A$2:$A$901,0))</f>
        <v>West</v>
      </c>
      <c r="J1080" s="12" t="str">
        <f aca="false">INDEX(Stores!$D$2:$D$18,MATCH(C1080,Stores!$A$2:$A$18,0))</f>
        <v>Online</v>
      </c>
      <c r="K1080" s="16" t="n">
        <f aca="false">SUMIF(OrderItems!$B$2:$B$6683,A1080,OrderItems!$J$2:$J$6683)</f>
        <v>2737.1</v>
      </c>
      <c r="L1080" s="16" t="n">
        <f aca="false">SUMIF(OrderItems!$B$2:$B$6683,A1080,OrderItems!$K$2:$K$6683)</f>
        <v>1993.96</v>
      </c>
      <c r="M1080" s="16" t="n">
        <f aca="false">K1080-L1080</f>
        <v>743.14</v>
      </c>
      <c r="N1080" s="12" t="n">
        <f aca="false">COUNTIF(OrderItems!$B$2:$B$6683,A1080)</f>
        <v>4</v>
      </c>
    </row>
    <row r="1081" customFormat="false" ht="15" hidden="false" customHeight="false" outlineLevel="0" collapsed="false">
      <c r="A1081" s="12" t="n">
        <v>1080</v>
      </c>
      <c r="B1081" s="12" t="n">
        <v>271</v>
      </c>
      <c r="C1081" s="12" t="n">
        <v>17</v>
      </c>
      <c r="D1081" s="18" t="n">
        <v>45496</v>
      </c>
      <c r="E1081" s="12" t="s">
        <v>44</v>
      </c>
      <c r="F1081" s="12" t="s">
        <v>2296</v>
      </c>
      <c r="G1081" s="12" t="s">
        <v>56</v>
      </c>
      <c r="H1081" s="12" t="str">
        <f aca="false">INDEX(Customers!$I$2:$I$901,MATCH(B1081,Customers!$A$2:$A$901,0))</f>
        <v>Regular</v>
      </c>
      <c r="I1081" s="12" t="str">
        <f aca="false">INDEX(Customers!$G$2:$G$901,MATCH(B1081,Customers!$A$2:$A$901,0))</f>
        <v>West</v>
      </c>
      <c r="J1081" s="12" t="str">
        <f aca="false">INDEX(Stores!$D$2:$D$18,MATCH(C1081,Stores!$A$2:$A$18,0))</f>
        <v>Online</v>
      </c>
      <c r="K1081" s="16" t="n">
        <f aca="false">SUMIF(OrderItems!$B$2:$B$6683,A1081,OrderItems!$J$2:$J$6683)</f>
        <v>126.65</v>
      </c>
      <c r="L1081" s="16" t="n">
        <f aca="false">SUMIF(OrderItems!$B$2:$B$6683,A1081,OrderItems!$K$2:$K$6683)</f>
        <v>83.16</v>
      </c>
      <c r="M1081" s="16" t="n">
        <f aca="false">K1081-L1081</f>
        <v>43.49</v>
      </c>
      <c r="N1081" s="12" t="n">
        <f aca="false">COUNTIF(OrderItems!$B$2:$B$6683,A1081)</f>
        <v>1</v>
      </c>
    </row>
    <row r="1082" customFormat="false" ht="15" hidden="false" customHeight="false" outlineLevel="0" collapsed="false">
      <c r="A1082" s="12" t="n">
        <v>1081</v>
      </c>
      <c r="B1082" s="12" t="n">
        <v>271</v>
      </c>
      <c r="C1082" s="12" t="n">
        <v>11</v>
      </c>
      <c r="D1082" s="18" t="n">
        <v>45537</v>
      </c>
      <c r="E1082" s="12" t="s">
        <v>49</v>
      </c>
      <c r="F1082" s="12" t="s">
        <v>2293</v>
      </c>
      <c r="G1082" s="12" t="s">
        <v>55</v>
      </c>
      <c r="H1082" s="12" t="str">
        <f aca="false">INDEX(Customers!$I$2:$I$901,MATCH(B1082,Customers!$A$2:$A$901,0))</f>
        <v>Regular</v>
      </c>
      <c r="I1082" s="12" t="str">
        <f aca="false">INDEX(Customers!$G$2:$G$901,MATCH(B1082,Customers!$A$2:$A$901,0))</f>
        <v>West</v>
      </c>
      <c r="J1082" s="12" t="str">
        <f aca="false">INDEX(Stores!$D$2:$D$18,MATCH(C1082,Stores!$A$2:$A$18,0))</f>
        <v>West</v>
      </c>
      <c r="K1082" s="16" t="n">
        <f aca="false">SUMIF(OrderItems!$B$2:$B$6683,A1082,OrderItems!$J$2:$J$6683)</f>
        <v>2759</v>
      </c>
      <c r="L1082" s="16" t="n">
        <f aca="false">SUMIF(OrderItems!$B$2:$B$6683,A1082,OrderItems!$K$2:$K$6683)</f>
        <v>2042.05</v>
      </c>
      <c r="M1082" s="16" t="n">
        <f aca="false">K1082-L1082</f>
        <v>716.95</v>
      </c>
      <c r="N1082" s="12" t="n">
        <f aca="false">COUNTIF(OrderItems!$B$2:$B$6683,A1082)</f>
        <v>1</v>
      </c>
    </row>
    <row r="1083" customFormat="false" ht="15" hidden="false" customHeight="false" outlineLevel="0" collapsed="false">
      <c r="A1083" s="12" t="n">
        <v>1082</v>
      </c>
      <c r="B1083" s="12" t="n">
        <v>271</v>
      </c>
      <c r="C1083" s="12" t="n">
        <v>17</v>
      </c>
      <c r="D1083" s="18" t="n">
        <v>45572</v>
      </c>
      <c r="E1083" s="12" t="s">
        <v>44</v>
      </c>
      <c r="F1083" s="12" t="s">
        <v>2292</v>
      </c>
      <c r="G1083" s="12" t="s">
        <v>55</v>
      </c>
      <c r="H1083" s="12" t="str">
        <f aca="false">INDEX(Customers!$I$2:$I$901,MATCH(B1083,Customers!$A$2:$A$901,0))</f>
        <v>Regular</v>
      </c>
      <c r="I1083" s="12" t="str">
        <f aca="false">INDEX(Customers!$G$2:$G$901,MATCH(B1083,Customers!$A$2:$A$901,0))</f>
        <v>West</v>
      </c>
      <c r="J1083" s="12" t="str">
        <f aca="false">INDEX(Stores!$D$2:$D$18,MATCH(C1083,Stores!$A$2:$A$18,0))</f>
        <v>Online</v>
      </c>
      <c r="K1083" s="16" t="n">
        <f aca="false">SUMIF(OrderItems!$B$2:$B$6683,A1083,OrderItems!$J$2:$J$6683)</f>
        <v>2931.65</v>
      </c>
      <c r="L1083" s="16" t="n">
        <f aca="false">SUMIF(OrderItems!$B$2:$B$6683,A1083,OrderItems!$K$2:$K$6683)</f>
        <v>2115.56</v>
      </c>
      <c r="M1083" s="16" t="n">
        <f aca="false">K1083-L1083</f>
        <v>816.09</v>
      </c>
      <c r="N1083" s="12" t="n">
        <f aca="false">COUNTIF(OrderItems!$B$2:$B$6683,A1083)</f>
        <v>1</v>
      </c>
    </row>
    <row r="1084" customFormat="false" ht="15" hidden="false" customHeight="false" outlineLevel="0" collapsed="false">
      <c r="A1084" s="12" t="n">
        <v>1083</v>
      </c>
      <c r="B1084" s="12" t="n">
        <v>271</v>
      </c>
      <c r="C1084" s="12" t="n">
        <v>17</v>
      </c>
      <c r="D1084" s="18" t="n">
        <v>45957</v>
      </c>
      <c r="E1084" s="12" t="s">
        <v>44</v>
      </c>
      <c r="F1084" s="12" t="s">
        <v>2296</v>
      </c>
      <c r="G1084" s="12" t="s">
        <v>57</v>
      </c>
      <c r="H1084" s="12" t="str">
        <f aca="false">INDEX(Customers!$I$2:$I$901,MATCH(B1084,Customers!$A$2:$A$901,0))</f>
        <v>Regular</v>
      </c>
      <c r="I1084" s="12" t="str">
        <f aca="false">INDEX(Customers!$G$2:$G$901,MATCH(B1084,Customers!$A$2:$A$901,0))</f>
        <v>West</v>
      </c>
      <c r="J1084" s="12" t="str">
        <f aca="false">INDEX(Stores!$D$2:$D$18,MATCH(C1084,Stores!$A$2:$A$18,0))</f>
        <v>Online</v>
      </c>
      <c r="K1084" s="16" t="n">
        <f aca="false">SUMIF(OrderItems!$B$2:$B$6683,A1084,OrderItems!$J$2:$J$6683)</f>
        <v>8189.1</v>
      </c>
      <c r="L1084" s="16" t="n">
        <f aca="false">SUMIF(OrderItems!$B$2:$B$6683,A1084,OrderItems!$K$2:$K$6683)</f>
        <v>5407.07</v>
      </c>
      <c r="M1084" s="16" t="n">
        <f aca="false">K1084-L1084</f>
        <v>2782.03</v>
      </c>
      <c r="N1084" s="12" t="n">
        <f aca="false">COUNTIF(OrderItems!$B$2:$B$6683,A1084)</f>
        <v>4</v>
      </c>
    </row>
    <row r="1085" customFormat="false" ht="15" hidden="false" customHeight="false" outlineLevel="0" collapsed="false">
      <c r="A1085" s="12" t="n">
        <v>1084</v>
      </c>
      <c r="B1085" s="12" t="n">
        <v>272</v>
      </c>
      <c r="C1085" s="12" t="n">
        <v>17</v>
      </c>
      <c r="D1085" s="18" t="n">
        <v>45403</v>
      </c>
      <c r="E1085" s="12" t="s">
        <v>44</v>
      </c>
      <c r="F1085" s="12" t="s">
        <v>2295</v>
      </c>
      <c r="G1085" s="12" t="s">
        <v>55</v>
      </c>
      <c r="H1085" s="12" t="str">
        <f aca="false">INDEX(Customers!$I$2:$I$901,MATCH(B1085,Customers!$A$2:$A$901,0))</f>
        <v>Regular</v>
      </c>
      <c r="I1085" s="12" t="str">
        <f aca="false">INDEX(Customers!$G$2:$G$901,MATCH(B1085,Customers!$A$2:$A$901,0))</f>
        <v>South</v>
      </c>
      <c r="J1085" s="12" t="str">
        <f aca="false">INDEX(Stores!$D$2:$D$18,MATCH(C1085,Stores!$A$2:$A$18,0))</f>
        <v>Online</v>
      </c>
      <c r="K1085" s="16" t="n">
        <f aca="false">SUMIF(OrderItems!$B$2:$B$6683,A1085,OrderItems!$J$2:$J$6683)</f>
        <v>3989</v>
      </c>
      <c r="L1085" s="16" t="n">
        <f aca="false">SUMIF(OrderItems!$B$2:$B$6683,A1085,OrderItems!$K$2:$K$6683)</f>
        <v>2305.24</v>
      </c>
      <c r="M1085" s="16" t="n">
        <f aca="false">K1085-L1085</f>
        <v>1683.76</v>
      </c>
      <c r="N1085" s="12" t="n">
        <f aca="false">COUNTIF(OrderItems!$B$2:$B$6683,A1085)</f>
        <v>1</v>
      </c>
    </row>
    <row r="1086" customFormat="false" ht="15" hidden="false" customHeight="false" outlineLevel="0" collapsed="false">
      <c r="A1086" s="12" t="n">
        <v>1085</v>
      </c>
      <c r="B1086" s="12" t="n">
        <v>272</v>
      </c>
      <c r="C1086" s="12" t="n">
        <v>6</v>
      </c>
      <c r="D1086" s="18" t="n">
        <v>45505</v>
      </c>
      <c r="E1086" s="12" t="s">
        <v>49</v>
      </c>
      <c r="F1086" s="12" t="s">
        <v>2295</v>
      </c>
      <c r="G1086" s="12" t="s">
        <v>55</v>
      </c>
      <c r="H1086" s="12" t="str">
        <f aca="false">INDEX(Customers!$I$2:$I$901,MATCH(B1086,Customers!$A$2:$A$901,0))</f>
        <v>Regular</v>
      </c>
      <c r="I1086" s="12" t="str">
        <f aca="false">INDEX(Customers!$G$2:$G$901,MATCH(B1086,Customers!$A$2:$A$901,0))</f>
        <v>South</v>
      </c>
      <c r="J1086" s="12" t="str">
        <f aca="false">INDEX(Stores!$D$2:$D$18,MATCH(C1086,Stores!$A$2:$A$18,0))</f>
        <v>South</v>
      </c>
      <c r="K1086" s="16" t="n">
        <f aca="false">SUMIF(OrderItems!$B$2:$B$6683,A1086,OrderItems!$J$2:$J$6683)</f>
        <v>7826.1</v>
      </c>
      <c r="L1086" s="16" t="n">
        <f aca="false">SUMIF(OrderItems!$B$2:$B$6683,A1086,OrderItems!$K$2:$K$6683)</f>
        <v>5124.48</v>
      </c>
      <c r="M1086" s="16" t="n">
        <f aca="false">K1086-L1086</f>
        <v>2701.62</v>
      </c>
      <c r="N1086" s="12" t="n">
        <f aca="false">COUNTIF(OrderItems!$B$2:$B$6683,A1086)</f>
        <v>2</v>
      </c>
    </row>
    <row r="1087" customFormat="false" ht="15" hidden="false" customHeight="false" outlineLevel="0" collapsed="false">
      <c r="A1087" s="12" t="n">
        <v>1086</v>
      </c>
      <c r="B1087" s="12" t="n">
        <v>272</v>
      </c>
      <c r="C1087" s="12" t="n">
        <v>17</v>
      </c>
      <c r="D1087" s="18" t="n">
        <v>45837</v>
      </c>
      <c r="E1087" s="12" t="s">
        <v>44</v>
      </c>
      <c r="F1087" s="12" t="s">
        <v>2292</v>
      </c>
      <c r="G1087" s="12" t="s">
        <v>55</v>
      </c>
      <c r="H1087" s="12" t="str">
        <f aca="false">INDEX(Customers!$I$2:$I$901,MATCH(B1087,Customers!$A$2:$A$901,0))</f>
        <v>Regular</v>
      </c>
      <c r="I1087" s="12" t="str">
        <f aca="false">INDEX(Customers!$G$2:$G$901,MATCH(B1087,Customers!$A$2:$A$901,0))</f>
        <v>South</v>
      </c>
      <c r="J1087" s="12" t="str">
        <f aca="false">INDEX(Stores!$D$2:$D$18,MATCH(C1087,Stores!$A$2:$A$18,0))</f>
        <v>Online</v>
      </c>
      <c r="K1087" s="16" t="n">
        <f aca="false">SUMIF(OrderItems!$B$2:$B$6683,A1087,OrderItems!$J$2:$J$6683)</f>
        <v>3384.6</v>
      </c>
      <c r="L1087" s="16" t="n">
        <f aca="false">SUMIF(OrderItems!$B$2:$B$6683,A1087,OrderItems!$K$2:$K$6683)</f>
        <v>2210.58</v>
      </c>
      <c r="M1087" s="16" t="n">
        <f aca="false">K1087-L1087</f>
        <v>1174.02</v>
      </c>
      <c r="N1087" s="12" t="n">
        <f aca="false">COUNTIF(OrderItems!$B$2:$B$6683,A1087)</f>
        <v>3</v>
      </c>
    </row>
    <row r="1088" customFormat="false" ht="15" hidden="false" customHeight="false" outlineLevel="0" collapsed="false">
      <c r="A1088" s="12" t="n">
        <v>1087</v>
      </c>
      <c r="B1088" s="12" t="n">
        <v>272</v>
      </c>
      <c r="C1088" s="12" t="n">
        <v>1</v>
      </c>
      <c r="D1088" s="18" t="n">
        <v>45970</v>
      </c>
      <c r="E1088" s="12" t="s">
        <v>49</v>
      </c>
      <c r="F1088" s="12" t="s">
        <v>2292</v>
      </c>
      <c r="G1088" s="12" t="s">
        <v>55</v>
      </c>
      <c r="H1088" s="12" t="str">
        <f aca="false">INDEX(Customers!$I$2:$I$901,MATCH(B1088,Customers!$A$2:$A$901,0))</f>
        <v>Regular</v>
      </c>
      <c r="I1088" s="12" t="str">
        <f aca="false">INDEX(Customers!$G$2:$G$901,MATCH(B1088,Customers!$A$2:$A$901,0))</f>
        <v>South</v>
      </c>
      <c r="J1088" s="12" t="str">
        <f aca="false">INDEX(Stores!$D$2:$D$18,MATCH(C1088,Stores!$A$2:$A$18,0))</f>
        <v>North</v>
      </c>
      <c r="K1088" s="16" t="n">
        <f aca="false">SUMIF(OrderItems!$B$2:$B$6683,A1088,OrderItems!$J$2:$J$6683)</f>
        <v>2389</v>
      </c>
      <c r="L1088" s="16" t="n">
        <f aca="false">SUMIF(OrderItems!$B$2:$B$6683,A1088,OrderItems!$K$2:$K$6683)</f>
        <v>1360.62</v>
      </c>
      <c r="M1088" s="16" t="n">
        <f aca="false">K1088-L1088</f>
        <v>1028.38</v>
      </c>
      <c r="N1088" s="12" t="n">
        <f aca="false">COUNTIF(OrderItems!$B$2:$B$6683,A1088)</f>
        <v>1</v>
      </c>
    </row>
    <row r="1089" customFormat="false" ht="15" hidden="false" customHeight="false" outlineLevel="0" collapsed="false">
      <c r="A1089" s="12" t="n">
        <v>1088</v>
      </c>
      <c r="B1089" s="12" t="n">
        <v>272</v>
      </c>
      <c r="C1089" s="12" t="n">
        <v>7</v>
      </c>
      <c r="D1089" s="18" t="n">
        <v>45980</v>
      </c>
      <c r="E1089" s="12" t="s">
        <v>49</v>
      </c>
      <c r="F1089" s="12" t="s">
        <v>2294</v>
      </c>
      <c r="G1089" s="12" t="s">
        <v>57</v>
      </c>
      <c r="H1089" s="12" t="str">
        <f aca="false">INDEX(Customers!$I$2:$I$901,MATCH(B1089,Customers!$A$2:$A$901,0))</f>
        <v>Regular</v>
      </c>
      <c r="I1089" s="12" t="str">
        <f aca="false">INDEX(Customers!$G$2:$G$901,MATCH(B1089,Customers!$A$2:$A$901,0))</f>
        <v>South</v>
      </c>
      <c r="J1089" s="12" t="str">
        <f aca="false">INDEX(Stores!$D$2:$D$18,MATCH(C1089,Stores!$A$2:$A$18,0))</f>
        <v>South</v>
      </c>
      <c r="K1089" s="16" t="n">
        <f aca="false">SUMIF(OrderItems!$B$2:$B$6683,A1089,OrderItems!$J$2:$J$6683)</f>
        <v>4556.1</v>
      </c>
      <c r="L1089" s="16" t="n">
        <f aca="false">SUMIF(OrderItems!$B$2:$B$6683,A1089,OrderItems!$K$2:$K$6683)</f>
        <v>3251.43</v>
      </c>
      <c r="M1089" s="16" t="n">
        <f aca="false">K1089-L1089</f>
        <v>1304.67</v>
      </c>
      <c r="N1089" s="12" t="n">
        <f aca="false">COUNTIF(OrderItems!$B$2:$B$6683,A1089)</f>
        <v>2</v>
      </c>
    </row>
    <row r="1090" customFormat="false" ht="15" hidden="false" customHeight="false" outlineLevel="0" collapsed="false">
      <c r="A1090" s="12" t="n">
        <v>1089</v>
      </c>
      <c r="B1090" s="12" t="n">
        <v>272</v>
      </c>
      <c r="C1090" s="12" t="n">
        <v>17</v>
      </c>
      <c r="D1090" s="18" t="n">
        <v>46006</v>
      </c>
      <c r="E1090" s="12" t="s">
        <v>44</v>
      </c>
      <c r="F1090" s="12" t="s">
        <v>2294</v>
      </c>
      <c r="G1090" s="12" t="s">
        <v>55</v>
      </c>
      <c r="H1090" s="12" t="str">
        <f aca="false">INDEX(Customers!$I$2:$I$901,MATCH(B1090,Customers!$A$2:$A$901,0))</f>
        <v>Regular</v>
      </c>
      <c r="I1090" s="12" t="str">
        <f aca="false">INDEX(Customers!$G$2:$G$901,MATCH(B1090,Customers!$A$2:$A$901,0))</f>
        <v>South</v>
      </c>
      <c r="J1090" s="12" t="str">
        <f aca="false">INDEX(Stores!$D$2:$D$18,MATCH(C1090,Stores!$A$2:$A$18,0))</f>
        <v>Online</v>
      </c>
      <c r="K1090" s="16" t="n">
        <f aca="false">SUMIF(OrderItems!$B$2:$B$6683,A1090,OrderItems!$J$2:$J$6683)</f>
        <v>10690.65</v>
      </c>
      <c r="L1090" s="16" t="n">
        <f aca="false">SUMIF(OrderItems!$B$2:$B$6683,A1090,OrderItems!$K$2:$K$6683)</f>
        <v>7155.63</v>
      </c>
      <c r="M1090" s="16" t="n">
        <f aca="false">K1090-L1090</f>
        <v>3535.02</v>
      </c>
      <c r="N1090" s="12" t="n">
        <f aca="false">COUNTIF(OrderItems!$B$2:$B$6683,A1090)</f>
        <v>3</v>
      </c>
    </row>
    <row r="1091" customFormat="false" ht="15" hidden="false" customHeight="false" outlineLevel="0" collapsed="false">
      <c r="A1091" s="12" t="n">
        <v>1090</v>
      </c>
      <c r="B1091" s="12" t="n">
        <v>272</v>
      </c>
      <c r="C1091" s="12" t="n">
        <v>7</v>
      </c>
      <c r="D1091" s="18" t="n">
        <v>46016</v>
      </c>
      <c r="E1091" s="12" t="s">
        <v>49</v>
      </c>
      <c r="F1091" s="12" t="s">
        <v>2295</v>
      </c>
      <c r="G1091" s="12" t="s">
        <v>55</v>
      </c>
      <c r="H1091" s="12" t="str">
        <f aca="false">INDEX(Customers!$I$2:$I$901,MATCH(B1091,Customers!$A$2:$A$901,0))</f>
        <v>Regular</v>
      </c>
      <c r="I1091" s="12" t="str">
        <f aca="false">INDEX(Customers!$G$2:$G$901,MATCH(B1091,Customers!$A$2:$A$901,0))</f>
        <v>South</v>
      </c>
      <c r="J1091" s="12" t="str">
        <f aca="false">INDEX(Stores!$D$2:$D$18,MATCH(C1091,Stores!$A$2:$A$18,0))</f>
        <v>South</v>
      </c>
      <c r="K1091" s="16" t="n">
        <f aca="false">SUMIF(OrderItems!$B$2:$B$6683,A1091,OrderItems!$J$2:$J$6683)</f>
        <v>15172.95</v>
      </c>
      <c r="L1091" s="16" t="n">
        <f aca="false">SUMIF(OrderItems!$B$2:$B$6683,A1091,OrderItems!$K$2:$K$6683)</f>
        <v>12543.22</v>
      </c>
      <c r="M1091" s="16" t="n">
        <f aca="false">K1091-L1091</f>
        <v>2629.73</v>
      </c>
      <c r="N1091" s="12" t="n">
        <f aca="false">COUNTIF(OrderItems!$B$2:$B$6683,A1091)</f>
        <v>2</v>
      </c>
    </row>
    <row r="1092" customFormat="false" ht="15" hidden="false" customHeight="false" outlineLevel="0" collapsed="false">
      <c r="A1092" s="12" t="n">
        <v>1091</v>
      </c>
      <c r="B1092" s="12" t="n">
        <v>272</v>
      </c>
      <c r="C1092" s="12" t="n">
        <v>13</v>
      </c>
      <c r="D1092" s="18" t="n">
        <v>46016</v>
      </c>
      <c r="E1092" s="12" t="s">
        <v>49</v>
      </c>
      <c r="F1092" s="12" t="s">
        <v>2294</v>
      </c>
      <c r="G1092" s="12" t="s">
        <v>56</v>
      </c>
      <c r="H1092" s="12" t="str">
        <f aca="false">INDEX(Customers!$I$2:$I$901,MATCH(B1092,Customers!$A$2:$A$901,0))</f>
        <v>Regular</v>
      </c>
      <c r="I1092" s="12" t="str">
        <f aca="false">INDEX(Customers!$G$2:$G$901,MATCH(B1092,Customers!$A$2:$A$901,0))</f>
        <v>South</v>
      </c>
      <c r="J1092" s="12" t="str">
        <f aca="false">INDEX(Stores!$D$2:$D$18,MATCH(C1092,Stores!$A$2:$A$18,0))</f>
        <v>East</v>
      </c>
      <c r="K1092" s="16" t="n">
        <f aca="false">SUMIF(OrderItems!$B$2:$B$6683,A1092,OrderItems!$J$2:$J$6683)</f>
        <v>1929</v>
      </c>
      <c r="L1092" s="16" t="n">
        <f aca="false">SUMIF(OrderItems!$B$2:$B$6683,A1092,OrderItems!$K$2:$K$6683)</f>
        <v>1085.47</v>
      </c>
      <c r="M1092" s="16" t="n">
        <f aca="false">K1092-L1092</f>
        <v>843.53</v>
      </c>
      <c r="N1092" s="12" t="n">
        <f aca="false">COUNTIF(OrderItems!$B$2:$B$6683,A1092)</f>
        <v>1</v>
      </c>
    </row>
    <row r="1093" customFormat="false" ht="15" hidden="false" customHeight="false" outlineLevel="0" collapsed="false">
      <c r="A1093" s="12" t="n">
        <v>1092</v>
      </c>
      <c r="B1093" s="12" t="n">
        <v>273</v>
      </c>
      <c r="C1093" s="12" t="n">
        <v>17</v>
      </c>
      <c r="D1093" s="18" t="n">
        <v>45444</v>
      </c>
      <c r="E1093" s="12" t="s">
        <v>44</v>
      </c>
      <c r="F1093" s="12" t="s">
        <v>2296</v>
      </c>
      <c r="G1093" s="12" t="s">
        <v>55</v>
      </c>
      <c r="H1093" s="12" t="str">
        <f aca="false">INDEX(Customers!$I$2:$I$901,MATCH(B1093,Customers!$A$2:$A$901,0))</f>
        <v>New</v>
      </c>
      <c r="I1093" s="12" t="str">
        <f aca="false">INDEX(Customers!$G$2:$G$901,MATCH(B1093,Customers!$A$2:$A$901,0))</f>
        <v>South</v>
      </c>
      <c r="J1093" s="12" t="str">
        <f aca="false">INDEX(Stores!$D$2:$D$18,MATCH(C1093,Stores!$A$2:$A$18,0))</f>
        <v>Online</v>
      </c>
      <c r="K1093" s="16" t="n">
        <f aca="false">SUMIF(OrderItems!$B$2:$B$6683,A1093,OrderItems!$J$2:$J$6683)</f>
        <v>2646.05</v>
      </c>
      <c r="L1093" s="16" t="n">
        <f aca="false">SUMIF(OrderItems!$B$2:$B$6683,A1093,OrderItems!$K$2:$K$6683)</f>
        <v>1544.89</v>
      </c>
      <c r="M1093" s="16" t="n">
        <f aca="false">K1093-L1093</f>
        <v>1101.16</v>
      </c>
      <c r="N1093" s="12" t="n">
        <f aca="false">COUNTIF(OrderItems!$B$2:$B$6683,A1093)</f>
        <v>3</v>
      </c>
    </row>
    <row r="1094" customFormat="false" ht="15" hidden="false" customHeight="false" outlineLevel="0" collapsed="false">
      <c r="A1094" s="12" t="n">
        <v>1093</v>
      </c>
      <c r="B1094" s="12" t="n">
        <v>273</v>
      </c>
      <c r="C1094" s="12" t="n">
        <v>17</v>
      </c>
      <c r="D1094" s="18" t="n">
        <v>45485</v>
      </c>
      <c r="E1094" s="12" t="s">
        <v>44</v>
      </c>
      <c r="F1094" s="12" t="s">
        <v>2296</v>
      </c>
      <c r="G1094" s="12" t="s">
        <v>55</v>
      </c>
      <c r="H1094" s="12" t="str">
        <f aca="false">INDEX(Customers!$I$2:$I$901,MATCH(B1094,Customers!$A$2:$A$901,0))</f>
        <v>New</v>
      </c>
      <c r="I1094" s="12" t="str">
        <f aca="false">INDEX(Customers!$G$2:$G$901,MATCH(B1094,Customers!$A$2:$A$901,0))</f>
        <v>South</v>
      </c>
      <c r="J1094" s="12" t="str">
        <f aca="false">INDEX(Stores!$D$2:$D$18,MATCH(C1094,Stores!$A$2:$A$18,0))</f>
        <v>Online</v>
      </c>
      <c r="K1094" s="16" t="n">
        <f aca="false">SUMIF(OrderItems!$B$2:$B$6683,A1094,OrderItems!$J$2:$J$6683)</f>
        <v>3969</v>
      </c>
      <c r="L1094" s="16" t="n">
        <f aca="false">SUMIF(OrderItems!$B$2:$B$6683,A1094,OrderItems!$K$2:$K$6683)</f>
        <v>2318.31</v>
      </c>
      <c r="M1094" s="16" t="n">
        <f aca="false">K1094-L1094</f>
        <v>1650.69</v>
      </c>
      <c r="N1094" s="12" t="n">
        <f aca="false">COUNTIF(OrderItems!$B$2:$B$6683,A1094)</f>
        <v>1</v>
      </c>
    </row>
    <row r="1095" customFormat="false" ht="15" hidden="false" customHeight="false" outlineLevel="0" collapsed="false">
      <c r="A1095" s="12" t="n">
        <v>1094</v>
      </c>
      <c r="B1095" s="12" t="n">
        <v>273</v>
      </c>
      <c r="C1095" s="12" t="n">
        <v>17</v>
      </c>
      <c r="D1095" s="18" t="n">
        <v>45632</v>
      </c>
      <c r="E1095" s="12" t="s">
        <v>44</v>
      </c>
      <c r="F1095" s="12" t="s">
        <v>2295</v>
      </c>
      <c r="G1095" s="12" t="s">
        <v>55</v>
      </c>
      <c r="H1095" s="12" t="str">
        <f aca="false">INDEX(Customers!$I$2:$I$901,MATCH(B1095,Customers!$A$2:$A$901,0))</f>
        <v>New</v>
      </c>
      <c r="I1095" s="12" t="str">
        <f aca="false">INDEX(Customers!$G$2:$G$901,MATCH(B1095,Customers!$A$2:$A$901,0))</f>
        <v>South</v>
      </c>
      <c r="J1095" s="12" t="str">
        <f aca="false">INDEX(Stores!$D$2:$D$18,MATCH(C1095,Stores!$A$2:$A$18,0))</f>
        <v>Online</v>
      </c>
      <c r="K1095" s="16" t="n">
        <f aca="false">SUMIF(OrderItems!$B$2:$B$6683,A1095,OrderItems!$J$2:$J$6683)</f>
        <v>3678.2</v>
      </c>
      <c r="L1095" s="16" t="n">
        <f aca="false">SUMIF(OrderItems!$B$2:$B$6683,A1095,OrderItems!$K$2:$K$6683)</f>
        <v>2507.45</v>
      </c>
      <c r="M1095" s="16" t="n">
        <f aca="false">K1095-L1095</f>
        <v>1170.75</v>
      </c>
      <c r="N1095" s="12" t="n">
        <f aca="false">COUNTIF(OrderItems!$B$2:$B$6683,A1095)</f>
        <v>2</v>
      </c>
    </row>
    <row r="1096" customFormat="false" ht="15" hidden="false" customHeight="false" outlineLevel="0" collapsed="false">
      <c r="A1096" s="12" t="n">
        <v>1095</v>
      </c>
      <c r="B1096" s="12" t="n">
        <v>273</v>
      </c>
      <c r="C1096" s="12" t="n">
        <v>17</v>
      </c>
      <c r="D1096" s="18" t="n">
        <v>45713</v>
      </c>
      <c r="E1096" s="12" t="s">
        <v>44</v>
      </c>
      <c r="F1096" s="12" t="s">
        <v>2294</v>
      </c>
      <c r="G1096" s="12" t="s">
        <v>55</v>
      </c>
      <c r="H1096" s="12" t="str">
        <f aca="false">INDEX(Customers!$I$2:$I$901,MATCH(B1096,Customers!$A$2:$A$901,0))</f>
        <v>New</v>
      </c>
      <c r="I1096" s="12" t="str">
        <f aca="false">INDEX(Customers!$G$2:$G$901,MATCH(B1096,Customers!$A$2:$A$901,0))</f>
        <v>South</v>
      </c>
      <c r="J1096" s="12" t="str">
        <f aca="false">INDEX(Stores!$D$2:$D$18,MATCH(C1096,Stores!$A$2:$A$18,0))</f>
        <v>Online</v>
      </c>
      <c r="K1096" s="16" t="n">
        <f aca="false">SUMIF(OrderItems!$B$2:$B$6683,A1096,OrderItems!$J$2:$J$6683)</f>
        <v>3147</v>
      </c>
      <c r="L1096" s="16" t="n">
        <f aca="false">SUMIF(OrderItems!$B$2:$B$6683,A1096,OrderItems!$K$2:$K$6683)</f>
        <v>1914.71</v>
      </c>
      <c r="M1096" s="16" t="n">
        <f aca="false">K1096-L1096</f>
        <v>1232.29</v>
      </c>
      <c r="N1096" s="12" t="n">
        <f aca="false">COUNTIF(OrderItems!$B$2:$B$6683,A1096)</f>
        <v>3</v>
      </c>
    </row>
    <row r="1097" customFormat="false" ht="15" hidden="false" customHeight="false" outlineLevel="0" collapsed="false">
      <c r="A1097" s="12" t="n">
        <v>1096</v>
      </c>
      <c r="B1097" s="12" t="n">
        <v>273</v>
      </c>
      <c r="C1097" s="12" t="n">
        <v>17</v>
      </c>
      <c r="D1097" s="18" t="n">
        <v>45720</v>
      </c>
      <c r="E1097" s="12" t="s">
        <v>44</v>
      </c>
      <c r="F1097" s="12" t="s">
        <v>2294</v>
      </c>
      <c r="G1097" s="12" t="s">
        <v>55</v>
      </c>
      <c r="H1097" s="12" t="str">
        <f aca="false">INDEX(Customers!$I$2:$I$901,MATCH(B1097,Customers!$A$2:$A$901,0))</f>
        <v>New</v>
      </c>
      <c r="I1097" s="12" t="str">
        <f aca="false">INDEX(Customers!$G$2:$G$901,MATCH(B1097,Customers!$A$2:$A$901,0))</f>
        <v>South</v>
      </c>
      <c r="J1097" s="12" t="str">
        <f aca="false">INDEX(Stores!$D$2:$D$18,MATCH(C1097,Stores!$A$2:$A$18,0))</f>
        <v>Online</v>
      </c>
      <c r="K1097" s="16" t="n">
        <f aca="false">SUMIF(OrderItems!$B$2:$B$6683,A1097,OrderItems!$J$2:$J$6683)</f>
        <v>129</v>
      </c>
      <c r="L1097" s="16" t="n">
        <f aca="false">SUMIF(OrderItems!$B$2:$B$6683,A1097,OrderItems!$K$2:$K$6683)</f>
        <v>95.79</v>
      </c>
      <c r="M1097" s="16" t="n">
        <f aca="false">K1097-L1097</f>
        <v>33.21</v>
      </c>
      <c r="N1097" s="12" t="n">
        <f aca="false">COUNTIF(OrderItems!$B$2:$B$6683,A1097)</f>
        <v>1</v>
      </c>
    </row>
    <row r="1098" customFormat="false" ht="15" hidden="false" customHeight="false" outlineLevel="0" collapsed="false">
      <c r="A1098" s="12" t="n">
        <v>1097</v>
      </c>
      <c r="B1098" s="12" t="n">
        <v>273</v>
      </c>
      <c r="C1098" s="12" t="n">
        <v>17</v>
      </c>
      <c r="D1098" s="18" t="n">
        <v>45896</v>
      </c>
      <c r="E1098" s="12" t="s">
        <v>44</v>
      </c>
      <c r="F1098" s="12" t="s">
        <v>2292</v>
      </c>
      <c r="G1098" s="12" t="s">
        <v>55</v>
      </c>
      <c r="H1098" s="12" t="str">
        <f aca="false">INDEX(Customers!$I$2:$I$901,MATCH(B1098,Customers!$A$2:$A$901,0))</f>
        <v>New</v>
      </c>
      <c r="I1098" s="12" t="str">
        <f aca="false">INDEX(Customers!$G$2:$G$901,MATCH(B1098,Customers!$A$2:$A$901,0))</f>
        <v>South</v>
      </c>
      <c r="J1098" s="12" t="str">
        <f aca="false">INDEX(Stores!$D$2:$D$18,MATCH(C1098,Stores!$A$2:$A$18,0))</f>
        <v>Online</v>
      </c>
      <c r="K1098" s="16" t="n">
        <f aca="false">SUMIF(OrderItems!$B$2:$B$6683,A1098,OrderItems!$J$2:$J$6683)</f>
        <v>2718</v>
      </c>
      <c r="L1098" s="16" t="n">
        <f aca="false">SUMIF(OrderItems!$B$2:$B$6683,A1098,OrderItems!$K$2:$K$6683)</f>
        <v>1982.56</v>
      </c>
      <c r="M1098" s="16" t="n">
        <f aca="false">K1098-L1098</f>
        <v>735.44</v>
      </c>
      <c r="N1098" s="12" t="n">
        <f aca="false">COUNTIF(OrderItems!$B$2:$B$6683,A1098)</f>
        <v>1</v>
      </c>
    </row>
    <row r="1099" customFormat="false" ht="15" hidden="false" customHeight="false" outlineLevel="0" collapsed="false">
      <c r="A1099" s="12" t="n">
        <v>1098</v>
      </c>
      <c r="B1099" s="12" t="n">
        <v>273</v>
      </c>
      <c r="C1099" s="12" t="n">
        <v>8</v>
      </c>
      <c r="D1099" s="18" t="n">
        <v>45936</v>
      </c>
      <c r="E1099" s="12" t="s">
        <v>49</v>
      </c>
      <c r="F1099" s="12" t="s">
        <v>2292</v>
      </c>
      <c r="G1099" s="12" t="s">
        <v>56</v>
      </c>
      <c r="H1099" s="12" t="str">
        <f aca="false">INDEX(Customers!$I$2:$I$901,MATCH(B1099,Customers!$A$2:$A$901,0))</f>
        <v>New</v>
      </c>
      <c r="I1099" s="12" t="str">
        <f aca="false">INDEX(Customers!$G$2:$G$901,MATCH(B1099,Customers!$A$2:$A$901,0))</f>
        <v>South</v>
      </c>
      <c r="J1099" s="12" t="str">
        <f aca="false">INDEX(Stores!$D$2:$D$18,MATCH(C1099,Stores!$A$2:$A$18,0))</f>
        <v>South</v>
      </c>
      <c r="K1099" s="16" t="n">
        <f aca="false">SUMIF(OrderItems!$B$2:$B$6683,A1099,OrderItems!$J$2:$J$6683)</f>
        <v>3638.05</v>
      </c>
      <c r="L1099" s="16" t="n">
        <f aca="false">SUMIF(OrderItems!$B$2:$B$6683,A1099,OrderItems!$K$2:$K$6683)</f>
        <v>2349.54</v>
      </c>
      <c r="M1099" s="16" t="n">
        <f aca="false">K1099-L1099</f>
        <v>1288.51</v>
      </c>
      <c r="N1099" s="12" t="n">
        <f aca="false">COUNTIF(OrderItems!$B$2:$B$6683,A1099)</f>
        <v>3</v>
      </c>
    </row>
    <row r="1100" customFormat="false" ht="15" hidden="false" customHeight="false" outlineLevel="0" collapsed="false">
      <c r="A1100" s="12" t="n">
        <v>1099</v>
      </c>
      <c r="B1100" s="12" t="n">
        <v>273</v>
      </c>
      <c r="C1100" s="12" t="n">
        <v>17</v>
      </c>
      <c r="D1100" s="18" t="n">
        <v>45974</v>
      </c>
      <c r="E1100" s="12" t="s">
        <v>44</v>
      </c>
      <c r="F1100" s="12" t="s">
        <v>2293</v>
      </c>
      <c r="G1100" s="12" t="s">
        <v>55</v>
      </c>
      <c r="H1100" s="12" t="str">
        <f aca="false">INDEX(Customers!$I$2:$I$901,MATCH(B1100,Customers!$A$2:$A$901,0))</f>
        <v>New</v>
      </c>
      <c r="I1100" s="12" t="str">
        <f aca="false">INDEX(Customers!$G$2:$G$901,MATCH(B1100,Customers!$A$2:$A$901,0))</f>
        <v>South</v>
      </c>
      <c r="J1100" s="12" t="str">
        <f aca="false">INDEX(Stores!$D$2:$D$18,MATCH(C1100,Stores!$A$2:$A$18,0))</f>
        <v>Online</v>
      </c>
      <c r="K1100" s="16" t="n">
        <f aca="false">SUMIF(OrderItems!$B$2:$B$6683,A1100,OrderItems!$J$2:$J$6683)</f>
        <v>1071.2</v>
      </c>
      <c r="L1100" s="16" t="n">
        <f aca="false">SUMIF(OrderItems!$B$2:$B$6683,A1100,OrderItems!$K$2:$K$6683)</f>
        <v>799.99</v>
      </c>
      <c r="M1100" s="16" t="n">
        <f aca="false">K1100-L1100</f>
        <v>271.21</v>
      </c>
      <c r="N1100" s="12" t="n">
        <f aca="false">COUNTIF(OrderItems!$B$2:$B$6683,A1100)</f>
        <v>1</v>
      </c>
    </row>
    <row r="1101" customFormat="false" ht="15" hidden="false" customHeight="false" outlineLevel="0" collapsed="false">
      <c r="A1101" s="12" t="n">
        <v>1100</v>
      </c>
      <c r="B1101" s="12" t="n">
        <v>274</v>
      </c>
      <c r="C1101" s="12" t="n">
        <v>1</v>
      </c>
      <c r="D1101" s="18" t="n">
        <v>45411</v>
      </c>
      <c r="E1101" s="12" t="s">
        <v>49</v>
      </c>
      <c r="F1101" s="12" t="s">
        <v>2292</v>
      </c>
      <c r="G1101" s="12" t="s">
        <v>55</v>
      </c>
      <c r="H1101" s="12" t="str">
        <f aca="false">INDEX(Customers!$I$2:$I$901,MATCH(B1101,Customers!$A$2:$A$901,0))</f>
        <v>Regular</v>
      </c>
      <c r="I1101" s="12" t="str">
        <f aca="false">INDEX(Customers!$G$2:$G$901,MATCH(B1101,Customers!$A$2:$A$901,0))</f>
        <v>South</v>
      </c>
      <c r="J1101" s="12" t="str">
        <f aca="false">INDEX(Stores!$D$2:$D$18,MATCH(C1101,Stores!$A$2:$A$18,0))</f>
        <v>North</v>
      </c>
      <c r="K1101" s="16" t="n">
        <f aca="false">SUMIF(OrderItems!$B$2:$B$6683,A1101,OrderItems!$J$2:$J$6683)</f>
        <v>2179</v>
      </c>
      <c r="L1101" s="16" t="n">
        <f aca="false">SUMIF(OrderItems!$B$2:$B$6683,A1101,OrderItems!$K$2:$K$6683)</f>
        <v>1366.99</v>
      </c>
      <c r="M1101" s="16" t="n">
        <f aca="false">K1101-L1101</f>
        <v>812.01</v>
      </c>
      <c r="N1101" s="12" t="n">
        <f aca="false">COUNTIF(OrderItems!$B$2:$B$6683,A1101)</f>
        <v>1</v>
      </c>
    </row>
    <row r="1102" customFormat="false" ht="15" hidden="false" customHeight="false" outlineLevel="0" collapsed="false">
      <c r="A1102" s="12" t="n">
        <v>1101</v>
      </c>
      <c r="B1102" s="12" t="n">
        <v>274</v>
      </c>
      <c r="C1102" s="12" t="n">
        <v>17</v>
      </c>
      <c r="D1102" s="18" t="n">
        <v>45497</v>
      </c>
      <c r="E1102" s="12" t="s">
        <v>44</v>
      </c>
      <c r="F1102" s="12" t="s">
        <v>2294</v>
      </c>
      <c r="G1102" s="12" t="s">
        <v>55</v>
      </c>
      <c r="H1102" s="12" t="str">
        <f aca="false">INDEX(Customers!$I$2:$I$901,MATCH(B1102,Customers!$A$2:$A$901,0))</f>
        <v>Regular</v>
      </c>
      <c r="I1102" s="12" t="str">
        <f aca="false">INDEX(Customers!$G$2:$G$901,MATCH(B1102,Customers!$A$2:$A$901,0))</f>
        <v>South</v>
      </c>
      <c r="J1102" s="12" t="str">
        <f aca="false">INDEX(Stores!$D$2:$D$18,MATCH(C1102,Stores!$A$2:$A$18,0))</f>
        <v>Online</v>
      </c>
      <c r="K1102" s="16" t="n">
        <f aca="false">SUMIF(OrderItems!$B$2:$B$6683,A1102,OrderItems!$J$2:$J$6683)</f>
        <v>2257.2</v>
      </c>
      <c r="L1102" s="16" t="n">
        <f aca="false">SUMIF(OrderItems!$B$2:$B$6683,A1102,OrderItems!$K$2:$K$6683)</f>
        <v>1541.12</v>
      </c>
      <c r="M1102" s="16" t="n">
        <f aca="false">K1102-L1102</f>
        <v>716.08</v>
      </c>
      <c r="N1102" s="12" t="n">
        <f aca="false">COUNTIF(OrderItems!$B$2:$B$6683,A1102)</f>
        <v>3</v>
      </c>
    </row>
    <row r="1103" customFormat="false" ht="15" hidden="false" customHeight="false" outlineLevel="0" collapsed="false">
      <c r="A1103" s="12" t="n">
        <v>1102</v>
      </c>
      <c r="B1103" s="12" t="n">
        <v>274</v>
      </c>
      <c r="C1103" s="12" t="n">
        <v>17</v>
      </c>
      <c r="D1103" s="18" t="n">
        <v>45497</v>
      </c>
      <c r="E1103" s="12" t="s">
        <v>44</v>
      </c>
      <c r="F1103" s="12" t="s">
        <v>2295</v>
      </c>
      <c r="G1103" s="12" t="s">
        <v>55</v>
      </c>
      <c r="H1103" s="12" t="str">
        <f aca="false">INDEX(Customers!$I$2:$I$901,MATCH(B1103,Customers!$A$2:$A$901,0))</f>
        <v>Regular</v>
      </c>
      <c r="I1103" s="12" t="str">
        <f aca="false">INDEX(Customers!$G$2:$G$901,MATCH(B1103,Customers!$A$2:$A$901,0))</f>
        <v>South</v>
      </c>
      <c r="J1103" s="12" t="str">
        <f aca="false">INDEX(Stores!$D$2:$D$18,MATCH(C1103,Stores!$A$2:$A$18,0))</f>
        <v>Online</v>
      </c>
      <c r="K1103" s="16" t="n">
        <f aca="false">SUMIF(OrderItems!$B$2:$B$6683,A1103,OrderItems!$J$2:$J$6683)</f>
        <v>1604.1</v>
      </c>
      <c r="L1103" s="16" t="n">
        <f aca="false">SUMIF(OrderItems!$B$2:$B$6683,A1103,OrderItems!$K$2:$K$6683)</f>
        <v>1027.76</v>
      </c>
      <c r="M1103" s="16" t="n">
        <f aca="false">K1103-L1103</f>
        <v>576.34</v>
      </c>
      <c r="N1103" s="12" t="n">
        <f aca="false">COUNTIF(OrderItems!$B$2:$B$6683,A1103)</f>
        <v>2</v>
      </c>
    </row>
    <row r="1104" customFormat="false" ht="15" hidden="false" customHeight="false" outlineLevel="0" collapsed="false">
      <c r="A1104" s="12" t="n">
        <v>1103</v>
      </c>
      <c r="B1104" s="12" t="n">
        <v>274</v>
      </c>
      <c r="C1104" s="12" t="n">
        <v>17</v>
      </c>
      <c r="D1104" s="18" t="n">
        <v>45766</v>
      </c>
      <c r="E1104" s="12" t="s">
        <v>44</v>
      </c>
      <c r="F1104" s="12" t="s">
        <v>2295</v>
      </c>
      <c r="G1104" s="12" t="s">
        <v>56</v>
      </c>
      <c r="H1104" s="12" t="str">
        <f aca="false">INDEX(Customers!$I$2:$I$901,MATCH(B1104,Customers!$A$2:$A$901,0))</f>
        <v>Regular</v>
      </c>
      <c r="I1104" s="12" t="str">
        <f aca="false">INDEX(Customers!$G$2:$G$901,MATCH(B1104,Customers!$A$2:$A$901,0))</f>
        <v>South</v>
      </c>
      <c r="J1104" s="12" t="str">
        <f aca="false">INDEX(Stores!$D$2:$D$18,MATCH(C1104,Stores!$A$2:$A$18,0))</f>
        <v>Online</v>
      </c>
      <c r="K1104" s="16" t="n">
        <f aca="false">SUMIF(OrderItems!$B$2:$B$6683,A1104,OrderItems!$J$2:$J$6683)</f>
        <v>4681.1</v>
      </c>
      <c r="L1104" s="16" t="n">
        <f aca="false">SUMIF(OrderItems!$B$2:$B$6683,A1104,OrderItems!$K$2:$K$6683)</f>
        <v>3131.86</v>
      </c>
      <c r="M1104" s="16" t="n">
        <f aca="false">K1104-L1104</f>
        <v>1549.24</v>
      </c>
      <c r="N1104" s="12" t="n">
        <f aca="false">COUNTIF(OrderItems!$B$2:$B$6683,A1104)</f>
        <v>3</v>
      </c>
    </row>
    <row r="1105" customFormat="false" ht="15" hidden="false" customHeight="false" outlineLevel="0" collapsed="false">
      <c r="A1105" s="12" t="n">
        <v>1104</v>
      </c>
      <c r="B1105" s="12" t="n">
        <v>274</v>
      </c>
      <c r="C1105" s="12" t="n">
        <v>17</v>
      </c>
      <c r="D1105" s="18" t="n">
        <v>45872</v>
      </c>
      <c r="E1105" s="12" t="s">
        <v>44</v>
      </c>
      <c r="F1105" s="12" t="s">
        <v>2295</v>
      </c>
      <c r="G1105" s="12" t="s">
        <v>55</v>
      </c>
      <c r="H1105" s="12" t="str">
        <f aca="false">INDEX(Customers!$I$2:$I$901,MATCH(B1105,Customers!$A$2:$A$901,0))</f>
        <v>Regular</v>
      </c>
      <c r="I1105" s="12" t="str">
        <f aca="false">INDEX(Customers!$G$2:$G$901,MATCH(B1105,Customers!$A$2:$A$901,0))</f>
        <v>South</v>
      </c>
      <c r="J1105" s="12" t="str">
        <f aca="false">INDEX(Stores!$D$2:$D$18,MATCH(C1105,Stores!$A$2:$A$18,0))</f>
        <v>Online</v>
      </c>
      <c r="K1105" s="16" t="n">
        <f aca="false">SUMIF(OrderItems!$B$2:$B$6683,A1105,OrderItems!$J$2:$J$6683)</f>
        <v>1328.1</v>
      </c>
      <c r="L1105" s="16" t="n">
        <f aca="false">SUMIF(OrderItems!$B$2:$B$6683,A1105,OrderItems!$K$2:$K$6683)</f>
        <v>977.62</v>
      </c>
      <c r="M1105" s="16" t="n">
        <f aca="false">K1105-L1105</f>
        <v>350.48</v>
      </c>
      <c r="N1105" s="12" t="n">
        <f aca="false">COUNTIF(OrderItems!$B$2:$B$6683,A1105)</f>
        <v>1</v>
      </c>
    </row>
    <row r="1106" customFormat="false" ht="15" hidden="false" customHeight="false" outlineLevel="0" collapsed="false">
      <c r="A1106" s="12" t="n">
        <v>1105</v>
      </c>
      <c r="B1106" s="12" t="n">
        <v>274</v>
      </c>
      <c r="C1106" s="12" t="n">
        <v>17</v>
      </c>
      <c r="D1106" s="18" t="n">
        <v>45885</v>
      </c>
      <c r="E1106" s="12" t="s">
        <v>44</v>
      </c>
      <c r="F1106" s="12" t="s">
        <v>2296</v>
      </c>
      <c r="G1106" s="12" t="s">
        <v>55</v>
      </c>
      <c r="H1106" s="12" t="str">
        <f aca="false">INDEX(Customers!$I$2:$I$901,MATCH(B1106,Customers!$A$2:$A$901,0))</f>
        <v>Regular</v>
      </c>
      <c r="I1106" s="12" t="str">
        <f aca="false">INDEX(Customers!$G$2:$G$901,MATCH(B1106,Customers!$A$2:$A$901,0))</f>
        <v>South</v>
      </c>
      <c r="J1106" s="12" t="str">
        <f aca="false">INDEX(Stores!$D$2:$D$18,MATCH(C1106,Stores!$A$2:$A$18,0))</f>
        <v>Online</v>
      </c>
      <c r="K1106" s="16" t="n">
        <f aca="false">SUMIF(OrderItems!$B$2:$B$6683,A1106,OrderItems!$J$2:$J$6683)</f>
        <v>1292.1</v>
      </c>
      <c r="L1106" s="16" t="n">
        <f aca="false">SUMIF(OrderItems!$B$2:$B$6683,A1106,OrderItems!$K$2:$K$6683)</f>
        <v>1010.59</v>
      </c>
      <c r="M1106" s="16" t="n">
        <f aca="false">K1106-L1106</f>
        <v>281.51</v>
      </c>
      <c r="N1106" s="12" t="n">
        <f aca="false">COUNTIF(OrderItems!$B$2:$B$6683,A1106)</f>
        <v>2</v>
      </c>
    </row>
    <row r="1107" customFormat="false" ht="15" hidden="false" customHeight="false" outlineLevel="0" collapsed="false">
      <c r="A1107" s="12" t="n">
        <v>1106</v>
      </c>
      <c r="B1107" s="12" t="n">
        <v>274</v>
      </c>
      <c r="C1107" s="12" t="n">
        <v>17</v>
      </c>
      <c r="D1107" s="18" t="n">
        <v>45991</v>
      </c>
      <c r="E1107" s="12" t="s">
        <v>44</v>
      </c>
      <c r="F1107" s="12" t="s">
        <v>2293</v>
      </c>
      <c r="G1107" s="12" t="s">
        <v>55</v>
      </c>
      <c r="H1107" s="12" t="str">
        <f aca="false">INDEX(Customers!$I$2:$I$901,MATCH(B1107,Customers!$A$2:$A$901,0))</f>
        <v>Regular</v>
      </c>
      <c r="I1107" s="12" t="str">
        <f aca="false">INDEX(Customers!$G$2:$G$901,MATCH(B1107,Customers!$A$2:$A$901,0))</f>
        <v>South</v>
      </c>
      <c r="J1107" s="12" t="str">
        <f aca="false">INDEX(Stores!$D$2:$D$18,MATCH(C1107,Stores!$A$2:$A$18,0))</f>
        <v>Online</v>
      </c>
      <c r="K1107" s="16" t="n">
        <f aca="false">SUMIF(OrderItems!$B$2:$B$6683,A1107,OrderItems!$J$2:$J$6683)</f>
        <v>2967</v>
      </c>
      <c r="L1107" s="16" t="n">
        <f aca="false">SUMIF(OrderItems!$B$2:$B$6683,A1107,OrderItems!$K$2:$K$6683)</f>
        <v>1976.5</v>
      </c>
      <c r="M1107" s="16" t="n">
        <f aca="false">K1107-L1107</f>
        <v>990.5</v>
      </c>
      <c r="N1107" s="12" t="n">
        <f aca="false">COUNTIF(OrderItems!$B$2:$B$6683,A1107)</f>
        <v>3</v>
      </c>
    </row>
    <row r="1108" customFormat="false" ht="15" hidden="false" customHeight="false" outlineLevel="0" collapsed="false">
      <c r="A1108" s="12" t="n">
        <v>1107</v>
      </c>
      <c r="B1108" s="12" t="n">
        <v>274</v>
      </c>
      <c r="C1108" s="12" t="n">
        <v>17</v>
      </c>
      <c r="D1108" s="18" t="n">
        <v>45998</v>
      </c>
      <c r="E1108" s="12" t="s">
        <v>44</v>
      </c>
      <c r="F1108" s="12" t="s">
        <v>2294</v>
      </c>
      <c r="G1108" s="12" t="s">
        <v>55</v>
      </c>
      <c r="H1108" s="12" t="str">
        <f aca="false">INDEX(Customers!$I$2:$I$901,MATCH(B1108,Customers!$A$2:$A$901,0))</f>
        <v>Regular</v>
      </c>
      <c r="I1108" s="12" t="str">
        <f aca="false">INDEX(Customers!$G$2:$G$901,MATCH(B1108,Customers!$A$2:$A$901,0))</f>
        <v>South</v>
      </c>
      <c r="J1108" s="12" t="str">
        <f aca="false">INDEX(Stores!$D$2:$D$18,MATCH(C1108,Stores!$A$2:$A$18,0))</f>
        <v>Online</v>
      </c>
      <c r="K1108" s="16" t="n">
        <f aca="false">SUMIF(OrderItems!$B$2:$B$6683,A1108,OrderItems!$J$2:$J$6683)</f>
        <v>2399</v>
      </c>
      <c r="L1108" s="16" t="n">
        <f aca="false">SUMIF(OrderItems!$B$2:$B$6683,A1108,OrderItems!$K$2:$K$6683)</f>
        <v>1366.08</v>
      </c>
      <c r="M1108" s="16" t="n">
        <f aca="false">K1108-L1108</f>
        <v>1032.92</v>
      </c>
      <c r="N1108" s="12" t="n">
        <f aca="false">COUNTIF(OrderItems!$B$2:$B$6683,A1108)</f>
        <v>1</v>
      </c>
    </row>
    <row r="1109" customFormat="false" ht="15" hidden="false" customHeight="false" outlineLevel="0" collapsed="false">
      <c r="A1109" s="12" t="n">
        <v>1108</v>
      </c>
      <c r="B1109" s="12" t="n">
        <v>275</v>
      </c>
      <c r="C1109" s="12" t="n">
        <v>17</v>
      </c>
      <c r="D1109" s="18" t="n">
        <v>45614</v>
      </c>
      <c r="E1109" s="12" t="s">
        <v>44</v>
      </c>
      <c r="F1109" s="12" t="s">
        <v>2293</v>
      </c>
      <c r="G1109" s="12" t="s">
        <v>55</v>
      </c>
      <c r="H1109" s="12" t="str">
        <f aca="false">INDEX(Customers!$I$2:$I$901,MATCH(B1109,Customers!$A$2:$A$901,0))</f>
        <v>Regular</v>
      </c>
      <c r="I1109" s="12" t="str">
        <f aca="false">INDEX(Customers!$G$2:$G$901,MATCH(B1109,Customers!$A$2:$A$901,0))</f>
        <v>South</v>
      </c>
      <c r="J1109" s="12" t="str">
        <f aca="false">INDEX(Stores!$D$2:$D$18,MATCH(C1109,Stores!$A$2:$A$18,0))</f>
        <v>Online</v>
      </c>
      <c r="K1109" s="16" t="n">
        <f aca="false">SUMIF(OrderItems!$B$2:$B$6683,A1109,OrderItems!$J$2:$J$6683)</f>
        <v>2687</v>
      </c>
      <c r="L1109" s="16" t="n">
        <f aca="false">SUMIF(OrderItems!$B$2:$B$6683,A1109,OrderItems!$K$2:$K$6683)</f>
        <v>1525.53</v>
      </c>
      <c r="M1109" s="16" t="n">
        <f aca="false">K1109-L1109</f>
        <v>1161.47</v>
      </c>
      <c r="N1109" s="12" t="n">
        <f aca="false">COUNTIF(OrderItems!$B$2:$B$6683,A1109)</f>
        <v>2</v>
      </c>
    </row>
    <row r="1110" customFormat="false" ht="15" hidden="false" customHeight="false" outlineLevel="0" collapsed="false">
      <c r="A1110" s="12" t="n">
        <v>1109</v>
      </c>
      <c r="B1110" s="12" t="n">
        <v>275</v>
      </c>
      <c r="C1110" s="12" t="n">
        <v>17</v>
      </c>
      <c r="D1110" s="18" t="n">
        <v>45933</v>
      </c>
      <c r="E1110" s="12" t="s">
        <v>44</v>
      </c>
      <c r="F1110" s="12" t="s">
        <v>2294</v>
      </c>
      <c r="G1110" s="12" t="s">
        <v>56</v>
      </c>
      <c r="H1110" s="12" t="str">
        <f aca="false">INDEX(Customers!$I$2:$I$901,MATCH(B1110,Customers!$A$2:$A$901,0))</f>
        <v>Regular</v>
      </c>
      <c r="I1110" s="12" t="str">
        <f aca="false">INDEX(Customers!$G$2:$G$901,MATCH(B1110,Customers!$A$2:$A$901,0))</f>
        <v>South</v>
      </c>
      <c r="J1110" s="12" t="str">
        <f aca="false">INDEX(Stores!$D$2:$D$18,MATCH(C1110,Stores!$A$2:$A$18,0))</f>
        <v>Online</v>
      </c>
      <c r="K1110" s="16" t="n">
        <f aca="false">SUMIF(OrderItems!$B$2:$B$6683,A1110,OrderItems!$J$2:$J$6683)</f>
        <v>2158.6</v>
      </c>
      <c r="L1110" s="16" t="n">
        <f aca="false">SUMIF(OrderItems!$B$2:$B$6683,A1110,OrderItems!$K$2:$K$6683)</f>
        <v>1360.38</v>
      </c>
      <c r="M1110" s="16" t="n">
        <f aca="false">K1110-L1110</f>
        <v>798.22</v>
      </c>
      <c r="N1110" s="12" t="n">
        <f aca="false">COUNTIF(OrderItems!$B$2:$B$6683,A1110)</f>
        <v>3</v>
      </c>
    </row>
    <row r="1111" customFormat="false" ht="15" hidden="false" customHeight="false" outlineLevel="0" collapsed="false">
      <c r="A1111" s="12" t="n">
        <v>1110</v>
      </c>
      <c r="B1111" s="12" t="n">
        <v>276</v>
      </c>
      <c r="C1111" s="12" t="n">
        <v>17</v>
      </c>
      <c r="D1111" s="18" t="n">
        <v>45494</v>
      </c>
      <c r="E1111" s="12" t="s">
        <v>44</v>
      </c>
      <c r="F1111" s="12" t="s">
        <v>2295</v>
      </c>
      <c r="G1111" s="12" t="s">
        <v>55</v>
      </c>
      <c r="H1111" s="12" t="str">
        <f aca="false">INDEX(Customers!$I$2:$I$901,MATCH(B1111,Customers!$A$2:$A$901,0))</f>
        <v>New</v>
      </c>
      <c r="I1111" s="12" t="str">
        <f aca="false">INDEX(Customers!$G$2:$G$901,MATCH(B1111,Customers!$A$2:$A$901,0))</f>
        <v>South</v>
      </c>
      <c r="J1111" s="12" t="str">
        <f aca="false">INDEX(Stores!$D$2:$D$18,MATCH(C1111,Stores!$A$2:$A$18,0))</f>
        <v>Online</v>
      </c>
      <c r="K1111" s="16" t="n">
        <f aca="false">SUMIF(OrderItems!$B$2:$B$6683,A1111,OrderItems!$J$2:$J$6683)</f>
        <v>8685.4</v>
      </c>
      <c r="L1111" s="16" t="n">
        <f aca="false">SUMIF(OrderItems!$B$2:$B$6683,A1111,OrderItems!$K$2:$K$6683)</f>
        <v>5699</v>
      </c>
      <c r="M1111" s="16" t="n">
        <f aca="false">K1111-L1111</f>
        <v>2986.4</v>
      </c>
      <c r="N1111" s="12" t="n">
        <f aca="false">COUNTIF(OrderItems!$B$2:$B$6683,A1111)</f>
        <v>3</v>
      </c>
    </row>
    <row r="1112" customFormat="false" ht="15" hidden="false" customHeight="false" outlineLevel="0" collapsed="false">
      <c r="A1112" s="12" t="n">
        <v>1111</v>
      </c>
      <c r="B1112" s="12" t="n">
        <v>276</v>
      </c>
      <c r="C1112" s="12" t="n">
        <v>9</v>
      </c>
      <c r="D1112" s="18" t="n">
        <v>45644</v>
      </c>
      <c r="E1112" s="12" t="s">
        <v>49</v>
      </c>
      <c r="F1112" s="12" t="s">
        <v>2295</v>
      </c>
      <c r="G1112" s="12" t="s">
        <v>56</v>
      </c>
      <c r="H1112" s="12" t="str">
        <f aca="false">INDEX(Customers!$I$2:$I$901,MATCH(B1112,Customers!$A$2:$A$901,0))</f>
        <v>New</v>
      </c>
      <c r="I1112" s="12" t="str">
        <f aca="false">INDEX(Customers!$G$2:$G$901,MATCH(B1112,Customers!$A$2:$A$901,0))</f>
        <v>South</v>
      </c>
      <c r="J1112" s="12" t="str">
        <f aca="false">INDEX(Stores!$D$2:$D$18,MATCH(C1112,Stores!$A$2:$A$18,0))</f>
        <v>West</v>
      </c>
      <c r="K1112" s="16" t="n">
        <f aca="false">SUMIF(OrderItems!$B$2:$B$6683,A1112,OrderItems!$J$2:$J$6683)</f>
        <v>3938</v>
      </c>
      <c r="L1112" s="16" t="n">
        <f aca="false">SUMIF(OrderItems!$B$2:$B$6683,A1112,OrderItems!$K$2:$K$6683)</f>
        <v>2460.61</v>
      </c>
      <c r="M1112" s="16" t="n">
        <f aca="false">K1112-L1112</f>
        <v>1477.39</v>
      </c>
      <c r="N1112" s="12" t="n">
        <f aca="false">COUNTIF(OrderItems!$B$2:$B$6683,A1112)</f>
        <v>2</v>
      </c>
    </row>
    <row r="1113" customFormat="false" ht="15" hidden="false" customHeight="false" outlineLevel="0" collapsed="false">
      <c r="A1113" s="12" t="n">
        <v>1112</v>
      </c>
      <c r="B1113" s="12" t="n">
        <v>276</v>
      </c>
      <c r="C1113" s="12" t="n">
        <v>17</v>
      </c>
      <c r="D1113" s="18" t="n">
        <v>45995</v>
      </c>
      <c r="E1113" s="12" t="s">
        <v>44</v>
      </c>
      <c r="F1113" s="12" t="s">
        <v>2292</v>
      </c>
      <c r="G1113" s="12" t="s">
        <v>55</v>
      </c>
      <c r="H1113" s="12" t="str">
        <f aca="false">INDEX(Customers!$I$2:$I$901,MATCH(B1113,Customers!$A$2:$A$901,0))</f>
        <v>New</v>
      </c>
      <c r="I1113" s="12" t="str">
        <f aca="false">INDEX(Customers!$G$2:$G$901,MATCH(B1113,Customers!$A$2:$A$901,0))</f>
        <v>South</v>
      </c>
      <c r="J1113" s="12" t="str">
        <f aca="false">INDEX(Stores!$D$2:$D$18,MATCH(C1113,Stores!$A$2:$A$18,0))</f>
        <v>Online</v>
      </c>
      <c r="K1113" s="16" t="n">
        <f aca="false">SUMIF(OrderItems!$B$2:$B$6683,A1113,OrderItems!$J$2:$J$6683)</f>
        <v>14526</v>
      </c>
      <c r="L1113" s="16" t="n">
        <f aca="false">SUMIF(OrderItems!$B$2:$B$6683,A1113,OrderItems!$K$2:$K$6683)</f>
        <v>9621.49</v>
      </c>
      <c r="M1113" s="16" t="n">
        <f aca="false">K1113-L1113</f>
        <v>4904.51</v>
      </c>
      <c r="N1113" s="12" t="n">
        <f aca="false">COUNTIF(OrderItems!$B$2:$B$6683,A1113)</f>
        <v>4</v>
      </c>
    </row>
    <row r="1114" customFormat="false" ht="15" hidden="false" customHeight="false" outlineLevel="0" collapsed="false">
      <c r="A1114" s="12" t="n">
        <v>1113</v>
      </c>
      <c r="B1114" s="12" t="n">
        <v>277</v>
      </c>
      <c r="C1114" s="12" t="n">
        <v>13</v>
      </c>
      <c r="D1114" s="18" t="n">
        <v>45758</v>
      </c>
      <c r="E1114" s="12" t="s">
        <v>49</v>
      </c>
      <c r="F1114" s="12" t="s">
        <v>2295</v>
      </c>
      <c r="G1114" s="12" t="s">
        <v>56</v>
      </c>
      <c r="H1114" s="12" t="str">
        <f aca="false">INDEX(Customers!$I$2:$I$901,MATCH(B1114,Customers!$A$2:$A$901,0))</f>
        <v>Regular</v>
      </c>
      <c r="I1114" s="12" t="str">
        <f aca="false">INDEX(Customers!$G$2:$G$901,MATCH(B1114,Customers!$A$2:$A$901,0))</f>
        <v>South</v>
      </c>
      <c r="J1114" s="12" t="str">
        <f aca="false">INDEX(Stores!$D$2:$D$18,MATCH(C1114,Stores!$A$2:$A$18,0))</f>
        <v>East</v>
      </c>
      <c r="K1114" s="16" t="n">
        <f aca="false">SUMIF(OrderItems!$B$2:$B$6683,A1114,OrderItems!$J$2:$J$6683)</f>
        <v>7230.05</v>
      </c>
      <c r="L1114" s="16" t="n">
        <f aca="false">SUMIF(OrderItems!$B$2:$B$6683,A1114,OrderItems!$K$2:$K$6683)</f>
        <v>4819.92</v>
      </c>
      <c r="M1114" s="16" t="n">
        <f aca="false">K1114-L1114</f>
        <v>2410.13</v>
      </c>
      <c r="N1114" s="12" t="n">
        <f aca="false">COUNTIF(OrderItems!$B$2:$B$6683,A1114)</f>
        <v>3</v>
      </c>
    </row>
    <row r="1115" customFormat="false" ht="15" hidden="false" customHeight="false" outlineLevel="0" collapsed="false">
      <c r="A1115" s="12" t="n">
        <v>1114</v>
      </c>
      <c r="B1115" s="12" t="n">
        <v>277</v>
      </c>
      <c r="C1115" s="12" t="n">
        <v>17</v>
      </c>
      <c r="D1115" s="18" t="n">
        <v>45760</v>
      </c>
      <c r="E1115" s="12" t="s">
        <v>44</v>
      </c>
      <c r="F1115" s="12" t="s">
        <v>2294</v>
      </c>
      <c r="G1115" s="12" t="s">
        <v>56</v>
      </c>
      <c r="H1115" s="12" t="str">
        <f aca="false">INDEX(Customers!$I$2:$I$901,MATCH(B1115,Customers!$A$2:$A$901,0))</f>
        <v>Regular</v>
      </c>
      <c r="I1115" s="12" t="str">
        <f aca="false">INDEX(Customers!$G$2:$G$901,MATCH(B1115,Customers!$A$2:$A$901,0))</f>
        <v>South</v>
      </c>
      <c r="J1115" s="12" t="str">
        <f aca="false">INDEX(Stores!$D$2:$D$18,MATCH(C1115,Stores!$A$2:$A$18,0))</f>
        <v>Online</v>
      </c>
      <c r="K1115" s="16" t="n">
        <f aca="false">SUMIF(OrderItems!$B$2:$B$6683,A1115,OrderItems!$J$2:$J$6683)</f>
        <v>1619</v>
      </c>
      <c r="L1115" s="16" t="n">
        <f aca="false">SUMIF(OrderItems!$B$2:$B$6683,A1115,OrderItems!$K$2:$K$6683)</f>
        <v>1142.97</v>
      </c>
      <c r="M1115" s="16" t="n">
        <f aca="false">K1115-L1115</f>
        <v>476.03</v>
      </c>
      <c r="N1115" s="12" t="n">
        <f aca="false">COUNTIF(OrderItems!$B$2:$B$6683,A1115)</f>
        <v>1</v>
      </c>
    </row>
    <row r="1116" customFormat="false" ht="15" hidden="false" customHeight="false" outlineLevel="0" collapsed="false">
      <c r="A1116" s="12" t="n">
        <v>1115</v>
      </c>
      <c r="B1116" s="12" t="n">
        <v>277</v>
      </c>
      <c r="C1116" s="12" t="n">
        <v>17</v>
      </c>
      <c r="D1116" s="18" t="n">
        <v>45970</v>
      </c>
      <c r="E1116" s="12" t="s">
        <v>44</v>
      </c>
      <c r="F1116" s="12" t="s">
        <v>2295</v>
      </c>
      <c r="G1116" s="12" t="s">
        <v>55</v>
      </c>
      <c r="H1116" s="12" t="str">
        <f aca="false">INDEX(Customers!$I$2:$I$901,MATCH(B1116,Customers!$A$2:$A$901,0))</f>
        <v>Regular</v>
      </c>
      <c r="I1116" s="12" t="str">
        <f aca="false">INDEX(Customers!$G$2:$G$901,MATCH(B1116,Customers!$A$2:$A$901,0))</f>
        <v>South</v>
      </c>
      <c r="J1116" s="12" t="str">
        <f aca="false">INDEX(Stores!$D$2:$D$18,MATCH(C1116,Stores!$A$2:$A$18,0))</f>
        <v>Online</v>
      </c>
      <c r="K1116" s="16" t="n">
        <f aca="false">SUMIF(OrderItems!$B$2:$B$6683,A1116,OrderItems!$J$2:$J$6683)</f>
        <v>1509</v>
      </c>
      <c r="L1116" s="16" t="n">
        <f aca="false">SUMIF(OrderItems!$B$2:$B$6683,A1116,OrderItems!$K$2:$K$6683)</f>
        <v>997.51</v>
      </c>
      <c r="M1116" s="16" t="n">
        <f aca="false">K1116-L1116</f>
        <v>511.49</v>
      </c>
      <c r="N1116" s="12" t="n">
        <f aca="false">COUNTIF(OrderItems!$B$2:$B$6683,A1116)</f>
        <v>1</v>
      </c>
    </row>
    <row r="1117" customFormat="false" ht="15" hidden="false" customHeight="false" outlineLevel="0" collapsed="false">
      <c r="A1117" s="12" t="n">
        <v>1116</v>
      </c>
      <c r="B1117" s="12" t="n">
        <v>278</v>
      </c>
      <c r="C1117" s="12" t="n">
        <v>17</v>
      </c>
      <c r="D1117" s="18" t="n">
        <v>45359</v>
      </c>
      <c r="E1117" s="12" t="s">
        <v>44</v>
      </c>
      <c r="F1117" s="12" t="s">
        <v>2294</v>
      </c>
      <c r="G1117" s="12" t="s">
        <v>56</v>
      </c>
      <c r="H1117" s="12" t="str">
        <f aca="false">INDEX(Customers!$I$2:$I$901,MATCH(B1117,Customers!$A$2:$A$901,0))</f>
        <v>New</v>
      </c>
      <c r="I1117" s="12" t="str">
        <f aca="false">INDEX(Customers!$G$2:$G$901,MATCH(B1117,Customers!$A$2:$A$901,0))</f>
        <v>South</v>
      </c>
      <c r="J1117" s="12" t="str">
        <f aca="false">INDEX(Stores!$D$2:$D$18,MATCH(C1117,Stores!$A$2:$A$18,0))</f>
        <v>Online</v>
      </c>
      <c r="K1117" s="16" t="n">
        <f aca="false">SUMIF(OrderItems!$B$2:$B$6683,A1117,OrderItems!$J$2:$J$6683)</f>
        <v>169</v>
      </c>
      <c r="L1117" s="16" t="n">
        <f aca="false">SUMIF(OrderItems!$B$2:$B$6683,A1117,OrderItems!$K$2:$K$6683)</f>
        <v>98.39</v>
      </c>
      <c r="M1117" s="16" t="n">
        <f aca="false">K1117-L1117</f>
        <v>70.61</v>
      </c>
      <c r="N1117" s="12" t="n">
        <f aca="false">COUNTIF(OrderItems!$B$2:$B$6683,A1117)</f>
        <v>1</v>
      </c>
    </row>
    <row r="1118" customFormat="false" ht="15" hidden="false" customHeight="false" outlineLevel="0" collapsed="false">
      <c r="A1118" s="12" t="n">
        <v>1117</v>
      </c>
      <c r="B1118" s="12" t="n">
        <v>278</v>
      </c>
      <c r="C1118" s="12" t="n">
        <v>17</v>
      </c>
      <c r="D1118" s="18" t="n">
        <v>45436</v>
      </c>
      <c r="E1118" s="12" t="s">
        <v>44</v>
      </c>
      <c r="F1118" s="12" t="s">
        <v>2292</v>
      </c>
      <c r="G1118" s="12" t="s">
        <v>55</v>
      </c>
      <c r="H1118" s="12" t="str">
        <f aca="false">INDEX(Customers!$I$2:$I$901,MATCH(B1118,Customers!$A$2:$A$901,0))</f>
        <v>New</v>
      </c>
      <c r="I1118" s="12" t="str">
        <f aca="false">INDEX(Customers!$G$2:$G$901,MATCH(B1118,Customers!$A$2:$A$901,0))</f>
        <v>South</v>
      </c>
      <c r="J1118" s="12" t="str">
        <f aca="false">INDEX(Stores!$D$2:$D$18,MATCH(C1118,Stores!$A$2:$A$18,0))</f>
        <v>Online</v>
      </c>
      <c r="K1118" s="16" t="n">
        <f aca="false">SUMIF(OrderItems!$B$2:$B$6683,A1118,OrderItems!$J$2:$J$6683)</f>
        <v>13334.55</v>
      </c>
      <c r="L1118" s="16" t="n">
        <f aca="false">SUMIF(OrderItems!$B$2:$B$6683,A1118,OrderItems!$K$2:$K$6683)</f>
        <v>8779.72</v>
      </c>
      <c r="M1118" s="16" t="n">
        <f aca="false">K1118-L1118</f>
        <v>4554.83</v>
      </c>
      <c r="N1118" s="12" t="n">
        <f aca="false">COUNTIF(OrderItems!$B$2:$B$6683,A1118)</f>
        <v>4</v>
      </c>
    </row>
    <row r="1119" customFormat="false" ht="15" hidden="false" customHeight="false" outlineLevel="0" collapsed="false">
      <c r="A1119" s="12" t="n">
        <v>1118</v>
      </c>
      <c r="B1119" s="12" t="n">
        <v>278</v>
      </c>
      <c r="C1119" s="12" t="n">
        <v>17</v>
      </c>
      <c r="D1119" s="18" t="n">
        <v>45571</v>
      </c>
      <c r="E1119" s="12" t="s">
        <v>44</v>
      </c>
      <c r="F1119" s="12" t="s">
        <v>2292</v>
      </c>
      <c r="G1119" s="12" t="s">
        <v>56</v>
      </c>
      <c r="H1119" s="12" t="str">
        <f aca="false">INDEX(Customers!$I$2:$I$901,MATCH(B1119,Customers!$A$2:$A$901,0))</f>
        <v>New</v>
      </c>
      <c r="I1119" s="12" t="str">
        <f aca="false">INDEX(Customers!$G$2:$G$901,MATCH(B1119,Customers!$A$2:$A$901,0))</f>
        <v>South</v>
      </c>
      <c r="J1119" s="12" t="str">
        <f aca="false">INDEX(Stores!$D$2:$D$18,MATCH(C1119,Stores!$A$2:$A$18,0))</f>
        <v>Online</v>
      </c>
      <c r="K1119" s="16" t="n">
        <f aca="false">SUMIF(OrderItems!$B$2:$B$6683,A1119,OrderItems!$J$2:$J$6683)</f>
        <v>1074.05</v>
      </c>
      <c r="L1119" s="16" t="n">
        <f aca="false">SUMIF(OrderItems!$B$2:$B$6683,A1119,OrderItems!$K$2:$K$6683)</f>
        <v>678.72</v>
      </c>
      <c r="M1119" s="16" t="n">
        <f aca="false">K1119-L1119</f>
        <v>395.33</v>
      </c>
      <c r="N1119" s="12" t="n">
        <f aca="false">COUNTIF(OrderItems!$B$2:$B$6683,A1119)</f>
        <v>2</v>
      </c>
    </row>
    <row r="1120" customFormat="false" ht="15" hidden="false" customHeight="false" outlineLevel="0" collapsed="false">
      <c r="A1120" s="12" t="n">
        <v>1119</v>
      </c>
      <c r="B1120" s="12" t="n">
        <v>278</v>
      </c>
      <c r="C1120" s="12" t="n">
        <v>17</v>
      </c>
      <c r="D1120" s="18" t="n">
        <v>45623</v>
      </c>
      <c r="E1120" s="12" t="s">
        <v>44</v>
      </c>
      <c r="F1120" s="12" t="s">
        <v>2296</v>
      </c>
      <c r="G1120" s="12" t="s">
        <v>56</v>
      </c>
      <c r="H1120" s="12" t="str">
        <f aca="false">INDEX(Customers!$I$2:$I$901,MATCH(B1120,Customers!$A$2:$A$901,0))</f>
        <v>New</v>
      </c>
      <c r="I1120" s="12" t="str">
        <f aca="false">INDEX(Customers!$G$2:$G$901,MATCH(B1120,Customers!$A$2:$A$901,0))</f>
        <v>South</v>
      </c>
      <c r="J1120" s="12" t="str">
        <f aca="false">INDEX(Stores!$D$2:$D$18,MATCH(C1120,Stores!$A$2:$A$18,0))</f>
        <v>Online</v>
      </c>
      <c r="K1120" s="16" t="n">
        <f aca="false">SUMIF(OrderItems!$B$2:$B$6683,A1120,OrderItems!$J$2:$J$6683)</f>
        <v>2276.1</v>
      </c>
      <c r="L1120" s="16" t="n">
        <f aca="false">SUMIF(OrderItems!$B$2:$B$6683,A1120,OrderItems!$K$2:$K$6683)</f>
        <v>1653.8</v>
      </c>
      <c r="M1120" s="16" t="n">
        <f aca="false">K1120-L1120</f>
        <v>622.3</v>
      </c>
      <c r="N1120" s="12" t="n">
        <f aca="false">COUNTIF(OrderItems!$B$2:$B$6683,A1120)</f>
        <v>3</v>
      </c>
    </row>
    <row r="1121" customFormat="false" ht="15" hidden="false" customHeight="false" outlineLevel="0" collapsed="false">
      <c r="A1121" s="12" t="n">
        <v>1120</v>
      </c>
      <c r="B1121" s="12" t="n">
        <v>278</v>
      </c>
      <c r="C1121" s="12" t="n">
        <v>12</v>
      </c>
      <c r="D1121" s="18" t="n">
        <v>45935</v>
      </c>
      <c r="E1121" s="12" t="s">
        <v>49</v>
      </c>
      <c r="F1121" s="12" t="s">
        <v>2295</v>
      </c>
      <c r="G1121" s="12" t="s">
        <v>55</v>
      </c>
      <c r="H1121" s="12" t="str">
        <f aca="false">INDEX(Customers!$I$2:$I$901,MATCH(B1121,Customers!$A$2:$A$901,0))</f>
        <v>New</v>
      </c>
      <c r="I1121" s="12" t="str">
        <f aca="false">INDEX(Customers!$G$2:$G$901,MATCH(B1121,Customers!$A$2:$A$901,0))</f>
        <v>South</v>
      </c>
      <c r="J1121" s="12" t="str">
        <f aca="false">INDEX(Stores!$D$2:$D$18,MATCH(C1121,Stores!$A$2:$A$18,0))</f>
        <v>West</v>
      </c>
      <c r="K1121" s="16" t="n">
        <f aca="false">SUMIF(OrderItems!$B$2:$B$6683,A1121,OrderItems!$J$2:$J$6683)</f>
        <v>1839</v>
      </c>
      <c r="L1121" s="16" t="n">
        <f aca="false">SUMIF(OrderItems!$B$2:$B$6683,A1121,OrderItems!$K$2:$K$6683)</f>
        <v>1131.05</v>
      </c>
      <c r="M1121" s="16" t="n">
        <f aca="false">K1121-L1121</f>
        <v>707.95</v>
      </c>
      <c r="N1121" s="12" t="n">
        <f aca="false">COUNTIF(OrderItems!$B$2:$B$6683,A1121)</f>
        <v>1</v>
      </c>
    </row>
    <row r="1122" customFormat="false" ht="15" hidden="false" customHeight="false" outlineLevel="0" collapsed="false">
      <c r="A1122" s="12" t="n">
        <v>1121</v>
      </c>
      <c r="B1122" s="12" t="n">
        <v>278</v>
      </c>
      <c r="C1122" s="12" t="n">
        <v>6</v>
      </c>
      <c r="D1122" s="18" t="n">
        <v>45965</v>
      </c>
      <c r="E1122" s="12" t="s">
        <v>49</v>
      </c>
      <c r="F1122" s="12" t="s">
        <v>2294</v>
      </c>
      <c r="G1122" s="12" t="s">
        <v>55</v>
      </c>
      <c r="H1122" s="12" t="str">
        <f aca="false">INDEX(Customers!$I$2:$I$901,MATCH(B1122,Customers!$A$2:$A$901,0))</f>
        <v>New</v>
      </c>
      <c r="I1122" s="12" t="str">
        <f aca="false">INDEX(Customers!$G$2:$G$901,MATCH(B1122,Customers!$A$2:$A$901,0))</f>
        <v>South</v>
      </c>
      <c r="J1122" s="12" t="str">
        <f aca="false">INDEX(Stores!$D$2:$D$18,MATCH(C1122,Stores!$A$2:$A$18,0))</f>
        <v>South</v>
      </c>
      <c r="K1122" s="16" t="n">
        <f aca="false">SUMIF(OrderItems!$B$2:$B$6683,A1122,OrderItems!$J$2:$J$6683)</f>
        <v>229</v>
      </c>
      <c r="L1122" s="16" t="n">
        <f aca="false">SUMIF(OrderItems!$B$2:$B$6683,A1122,OrderItems!$K$2:$K$6683)</f>
        <v>137.41</v>
      </c>
      <c r="M1122" s="16" t="n">
        <f aca="false">K1122-L1122</f>
        <v>91.59</v>
      </c>
      <c r="N1122" s="12" t="n">
        <f aca="false">COUNTIF(OrderItems!$B$2:$B$6683,A1122)</f>
        <v>1</v>
      </c>
    </row>
    <row r="1123" customFormat="false" ht="15" hidden="false" customHeight="false" outlineLevel="0" collapsed="false">
      <c r="A1123" s="12" t="n">
        <v>1122</v>
      </c>
      <c r="B1123" s="12" t="n">
        <v>279</v>
      </c>
      <c r="C1123" s="12" t="n">
        <v>17</v>
      </c>
      <c r="D1123" s="18" t="n">
        <v>45294</v>
      </c>
      <c r="E1123" s="12" t="s">
        <v>44</v>
      </c>
      <c r="F1123" s="12" t="s">
        <v>2293</v>
      </c>
      <c r="G1123" s="12" t="s">
        <v>55</v>
      </c>
      <c r="H1123" s="12" t="str">
        <f aca="false">INDEX(Customers!$I$2:$I$901,MATCH(B1123,Customers!$A$2:$A$901,0))</f>
        <v>New</v>
      </c>
      <c r="I1123" s="12" t="str">
        <f aca="false">INDEX(Customers!$G$2:$G$901,MATCH(B1123,Customers!$A$2:$A$901,0))</f>
        <v>South</v>
      </c>
      <c r="J1123" s="12" t="str">
        <f aca="false">INDEX(Stores!$D$2:$D$18,MATCH(C1123,Stores!$A$2:$A$18,0))</f>
        <v>Online</v>
      </c>
      <c r="K1123" s="16" t="n">
        <f aca="false">SUMIF(OrderItems!$B$2:$B$6683,A1123,OrderItems!$J$2:$J$6683)</f>
        <v>6936</v>
      </c>
      <c r="L1123" s="16" t="n">
        <f aca="false">SUMIF(OrderItems!$B$2:$B$6683,A1123,OrderItems!$K$2:$K$6683)</f>
        <v>4749.84</v>
      </c>
      <c r="M1123" s="16" t="n">
        <f aca="false">K1123-L1123</f>
        <v>2186.16</v>
      </c>
      <c r="N1123" s="12" t="n">
        <f aca="false">COUNTIF(OrderItems!$B$2:$B$6683,A1123)</f>
        <v>3</v>
      </c>
    </row>
    <row r="1124" customFormat="false" ht="15" hidden="false" customHeight="false" outlineLevel="0" collapsed="false">
      <c r="A1124" s="12" t="n">
        <v>1123</v>
      </c>
      <c r="B1124" s="12" t="n">
        <v>279</v>
      </c>
      <c r="C1124" s="12" t="n">
        <v>6</v>
      </c>
      <c r="D1124" s="18" t="n">
        <v>45323</v>
      </c>
      <c r="E1124" s="12" t="s">
        <v>49</v>
      </c>
      <c r="F1124" s="12" t="s">
        <v>2295</v>
      </c>
      <c r="G1124" s="12" t="s">
        <v>56</v>
      </c>
      <c r="H1124" s="12" t="str">
        <f aca="false">INDEX(Customers!$I$2:$I$901,MATCH(B1124,Customers!$A$2:$A$901,0))</f>
        <v>New</v>
      </c>
      <c r="I1124" s="12" t="str">
        <f aca="false">INDEX(Customers!$G$2:$G$901,MATCH(B1124,Customers!$A$2:$A$901,0))</f>
        <v>South</v>
      </c>
      <c r="J1124" s="12" t="str">
        <f aca="false">INDEX(Stores!$D$2:$D$18,MATCH(C1124,Stores!$A$2:$A$18,0))</f>
        <v>South</v>
      </c>
      <c r="K1124" s="16" t="n">
        <f aca="false">SUMIF(OrderItems!$B$2:$B$6683,A1124,OrderItems!$J$2:$J$6683)</f>
        <v>827.1</v>
      </c>
      <c r="L1124" s="16" t="n">
        <f aca="false">SUMIF(OrderItems!$B$2:$B$6683,A1124,OrderItems!$K$2:$K$6683)</f>
        <v>683.72</v>
      </c>
      <c r="M1124" s="16" t="n">
        <f aca="false">K1124-L1124</f>
        <v>143.38</v>
      </c>
      <c r="N1124" s="12" t="n">
        <f aca="false">COUNTIF(OrderItems!$B$2:$B$6683,A1124)</f>
        <v>1</v>
      </c>
    </row>
    <row r="1125" customFormat="false" ht="15" hidden="false" customHeight="false" outlineLevel="0" collapsed="false">
      <c r="A1125" s="12" t="n">
        <v>1124</v>
      </c>
      <c r="B1125" s="12" t="n">
        <v>279</v>
      </c>
      <c r="C1125" s="12" t="n">
        <v>17</v>
      </c>
      <c r="D1125" s="18" t="n">
        <v>45336</v>
      </c>
      <c r="E1125" s="12" t="s">
        <v>44</v>
      </c>
      <c r="F1125" s="12" t="s">
        <v>2295</v>
      </c>
      <c r="G1125" s="12" t="s">
        <v>55</v>
      </c>
      <c r="H1125" s="12" t="str">
        <f aca="false">INDEX(Customers!$I$2:$I$901,MATCH(B1125,Customers!$A$2:$A$901,0))</f>
        <v>New</v>
      </c>
      <c r="I1125" s="12" t="str">
        <f aca="false">INDEX(Customers!$G$2:$G$901,MATCH(B1125,Customers!$A$2:$A$901,0))</f>
        <v>South</v>
      </c>
      <c r="J1125" s="12" t="str">
        <f aca="false">INDEX(Stores!$D$2:$D$18,MATCH(C1125,Stores!$A$2:$A$18,0))</f>
        <v>Online</v>
      </c>
      <c r="K1125" s="16" t="n">
        <f aca="false">SUMIF(OrderItems!$B$2:$B$6683,A1125,OrderItems!$J$2:$J$6683)</f>
        <v>3642.2</v>
      </c>
      <c r="L1125" s="16" t="n">
        <f aca="false">SUMIF(OrderItems!$B$2:$B$6683,A1125,OrderItems!$K$2:$K$6683)</f>
        <v>2662.01</v>
      </c>
      <c r="M1125" s="16" t="n">
        <f aca="false">K1125-L1125</f>
        <v>980.19</v>
      </c>
      <c r="N1125" s="12" t="n">
        <f aca="false">COUNTIF(OrderItems!$B$2:$B$6683,A1125)</f>
        <v>2</v>
      </c>
    </row>
    <row r="1126" customFormat="false" ht="15" hidden="false" customHeight="false" outlineLevel="0" collapsed="false">
      <c r="A1126" s="12" t="n">
        <v>1125</v>
      </c>
      <c r="B1126" s="12" t="n">
        <v>279</v>
      </c>
      <c r="C1126" s="12" t="n">
        <v>17</v>
      </c>
      <c r="D1126" s="18" t="n">
        <v>45657</v>
      </c>
      <c r="E1126" s="12" t="s">
        <v>44</v>
      </c>
      <c r="F1126" s="12" t="s">
        <v>2295</v>
      </c>
      <c r="G1126" s="12" t="s">
        <v>57</v>
      </c>
      <c r="H1126" s="12" t="str">
        <f aca="false">INDEX(Customers!$I$2:$I$901,MATCH(B1126,Customers!$A$2:$A$901,0))</f>
        <v>New</v>
      </c>
      <c r="I1126" s="12" t="str">
        <f aca="false">INDEX(Customers!$G$2:$G$901,MATCH(B1126,Customers!$A$2:$A$901,0))</f>
        <v>South</v>
      </c>
      <c r="J1126" s="12" t="str">
        <f aca="false">INDEX(Stores!$D$2:$D$18,MATCH(C1126,Stores!$A$2:$A$18,0))</f>
        <v>Online</v>
      </c>
      <c r="K1126" s="16" t="n">
        <f aca="false">SUMIF(OrderItems!$B$2:$B$6683,A1126,OrderItems!$J$2:$J$6683)</f>
        <v>1689</v>
      </c>
      <c r="L1126" s="16" t="n">
        <f aca="false">SUMIF(OrderItems!$B$2:$B$6683,A1126,OrderItems!$K$2:$K$6683)</f>
        <v>1225.32</v>
      </c>
      <c r="M1126" s="16" t="n">
        <f aca="false">K1126-L1126</f>
        <v>463.68</v>
      </c>
      <c r="N1126" s="12" t="n">
        <f aca="false">COUNTIF(OrderItems!$B$2:$B$6683,A1126)</f>
        <v>1</v>
      </c>
    </row>
    <row r="1127" customFormat="false" ht="15" hidden="false" customHeight="false" outlineLevel="0" collapsed="false">
      <c r="A1127" s="12" t="n">
        <v>1126</v>
      </c>
      <c r="B1127" s="12" t="n">
        <v>279</v>
      </c>
      <c r="C1127" s="12" t="n">
        <v>17</v>
      </c>
      <c r="D1127" s="18" t="n">
        <v>45767</v>
      </c>
      <c r="E1127" s="12" t="s">
        <v>44</v>
      </c>
      <c r="F1127" s="12" t="s">
        <v>2295</v>
      </c>
      <c r="G1127" s="12" t="s">
        <v>55</v>
      </c>
      <c r="H1127" s="12" t="str">
        <f aca="false">INDEX(Customers!$I$2:$I$901,MATCH(B1127,Customers!$A$2:$A$901,0))</f>
        <v>New</v>
      </c>
      <c r="I1127" s="12" t="str">
        <f aca="false">INDEX(Customers!$G$2:$G$901,MATCH(B1127,Customers!$A$2:$A$901,0))</f>
        <v>South</v>
      </c>
      <c r="J1127" s="12" t="str">
        <f aca="false">INDEX(Stores!$D$2:$D$18,MATCH(C1127,Stores!$A$2:$A$18,0))</f>
        <v>Online</v>
      </c>
      <c r="K1127" s="16" t="n">
        <f aca="false">SUMIF(OrderItems!$B$2:$B$6683,A1127,OrderItems!$J$2:$J$6683)</f>
        <v>6731.55</v>
      </c>
      <c r="L1127" s="16" t="n">
        <f aca="false">SUMIF(OrderItems!$B$2:$B$6683,A1127,OrderItems!$K$2:$K$6683)</f>
        <v>4186.57</v>
      </c>
      <c r="M1127" s="16" t="n">
        <f aca="false">K1127-L1127</f>
        <v>2544.98</v>
      </c>
      <c r="N1127" s="12" t="n">
        <f aca="false">COUNTIF(OrderItems!$B$2:$B$6683,A1127)</f>
        <v>3</v>
      </c>
    </row>
    <row r="1128" customFormat="false" ht="15" hidden="false" customHeight="false" outlineLevel="0" collapsed="false">
      <c r="A1128" s="12" t="n">
        <v>1127</v>
      </c>
      <c r="B1128" s="12" t="n">
        <v>279</v>
      </c>
      <c r="C1128" s="12" t="n">
        <v>17</v>
      </c>
      <c r="D1128" s="18" t="n">
        <v>46020</v>
      </c>
      <c r="E1128" s="12" t="s">
        <v>44</v>
      </c>
      <c r="F1128" s="12" t="s">
        <v>2296</v>
      </c>
      <c r="G1128" s="12" t="s">
        <v>55</v>
      </c>
      <c r="H1128" s="12" t="str">
        <f aca="false">INDEX(Customers!$I$2:$I$901,MATCH(B1128,Customers!$A$2:$A$901,0))</f>
        <v>New</v>
      </c>
      <c r="I1128" s="12" t="str">
        <f aca="false">INDEX(Customers!$G$2:$G$901,MATCH(B1128,Customers!$A$2:$A$901,0))</f>
        <v>South</v>
      </c>
      <c r="J1128" s="12" t="str">
        <f aca="false">INDEX(Stores!$D$2:$D$18,MATCH(C1128,Stores!$A$2:$A$18,0))</f>
        <v>Online</v>
      </c>
      <c r="K1128" s="16" t="n">
        <f aca="false">SUMIF(OrderItems!$B$2:$B$6683,A1128,OrderItems!$J$2:$J$6683)</f>
        <v>1898</v>
      </c>
      <c r="L1128" s="16" t="n">
        <f aca="false">SUMIF(OrderItems!$B$2:$B$6683,A1128,OrderItems!$K$2:$K$6683)</f>
        <v>1302.52</v>
      </c>
      <c r="M1128" s="16" t="n">
        <f aca="false">K1128-L1128</f>
        <v>595.48</v>
      </c>
      <c r="N1128" s="12" t="n">
        <f aca="false">COUNTIF(OrderItems!$B$2:$B$6683,A1128)</f>
        <v>2</v>
      </c>
    </row>
    <row r="1129" customFormat="false" ht="15" hidden="false" customHeight="false" outlineLevel="0" collapsed="false">
      <c r="A1129" s="12" t="n">
        <v>1128</v>
      </c>
      <c r="B1129" s="12" t="n">
        <v>280</v>
      </c>
      <c r="C1129" s="12" t="n">
        <v>17</v>
      </c>
      <c r="D1129" s="18" t="n">
        <v>45785</v>
      </c>
      <c r="E1129" s="12" t="s">
        <v>44</v>
      </c>
      <c r="F1129" s="12" t="s">
        <v>2293</v>
      </c>
      <c r="G1129" s="12" t="s">
        <v>57</v>
      </c>
      <c r="H1129" s="12" t="str">
        <f aca="false">INDEX(Customers!$I$2:$I$901,MATCH(B1129,Customers!$A$2:$A$901,0))</f>
        <v>Regular</v>
      </c>
      <c r="I1129" s="12" t="str">
        <f aca="false">INDEX(Customers!$G$2:$G$901,MATCH(B1129,Customers!$A$2:$A$901,0))</f>
        <v>South</v>
      </c>
      <c r="J1129" s="12" t="str">
        <f aca="false">INDEX(Stores!$D$2:$D$18,MATCH(C1129,Stores!$A$2:$A$18,0))</f>
        <v>Online</v>
      </c>
      <c r="K1129" s="16" t="n">
        <f aca="false">SUMIF(OrderItems!$B$2:$B$6683,A1129,OrderItems!$J$2:$J$6683)</f>
        <v>6828</v>
      </c>
      <c r="L1129" s="16" t="n">
        <f aca="false">SUMIF(OrderItems!$B$2:$B$6683,A1129,OrderItems!$K$2:$K$6683)</f>
        <v>4549.48</v>
      </c>
      <c r="M1129" s="16" t="n">
        <f aca="false">K1129-L1129</f>
        <v>2278.52</v>
      </c>
      <c r="N1129" s="12" t="n">
        <f aca="false">COUNTIF(OrderItems!$B$2:$B$6683,A1129)</f>
        <v>2</v>
      </c>
    </row>
    <row r="1130" customFormat="false" ht="15" hidden="false" customHeight="false" outlineLevel="0" collapsed="false">
      <c r="A1130" s="12" t="n">
        <v>1129</v>
      </c>
      <c r="B1130" s="12" t="n">
        <v>280</v>
      </c>
      <c r="C1130" s="12" t="n">
        <v>17</v>
      </c>
      <c r="D1130" s="18" t="n">
        <v>45967</v>
      </c>
      <c r="E1130" s="12" t="s">
        <v>44</v>
      </c>
      <c r="F1130" s="12" t="s">
        <v>2294</v>
      </c>
      <c r="G1130" s="12" t="s">
        <v>55</v>
      </c>
      <c r="H1130" s="12" t="str">
        <f aca="false">INDEX(Customers!$I$2:$I$901,MATCH(B1130,Customers!$A$2:$A$901,0))</f>
        <v>Regular</v>
      </c>
      <c r="I1130" s="12" t="str">
        <f aca="false">INDEX(Customers!$G$2:$G$901,MATCH(B1130,Customers!$A$2:$A$901,0))</f>
        <v>South</v>
      </c>
      <c r="J1130" s="12" t="str">
        <f aca="false">INDEX(Stores!$D$2:$D$18,MATCH(C1130,Stores!$A$2:$A$18,0))</f>
        <v>Online</v>
      </c>
      <c r="K1130" s="16" t="n">
        <f aca="false">SUMIF(OrderItems!$B$2:$B$6683,A1130,OrderItems!$J$2:$J$6683)</f>
        <v>169</v>
      </c>
      <c r="L1130" s="16" t="n">
        <f aca="false">SUMIF(OrderItems!$B$2:$B$6683,A1130,OrderItems!$K$2:$K$6683)</f>
        <v>98.39</v>
      </c>
      <c r="M1130" s="16" t="n">
        <f aca="false">K1130-L1130</f>
        <v>70.61</v>
      </c>
      <c r="N1130" s="12" t="n">
        <f aca="false">COUNTIF(OrderItems!$B$2:$B$6683,A1130)</f>
        <v>1</v>
      </c>
    </row>
    <row r="1131" customFormat="false" ht="15" hidden="false" customHeight="false" outlineLevel="0" collapsed="false">
      <c r="A1131" s="12" t="n">
        <v>1130</v>
      </c>
      <c r="B1131" s="12" t="n">
        <v>280</v>
      </c>
      <c r="C1131" s="12" t="n">
        <v>17</v>
      </c>
      <c r="D1131" s="18" t="n">
        <v>45997</v>
      </c>
      <c r="E1131" s="12" t="s">
        <v>44</v>
      </c>
      <c r="F1131" s="12" t="s">
        <v>2293</v>
      </c>
      <c r="G1131" s="12" t="s">
        <v>55</v>
      </c>
      <c r="H1131" s="12" t="str">
        <f aca="false">INDEX(Customers!$I$2:$I$901,MATCH(B1131,Customers!$A$2:$A$901,0))</f>
        <v>Regular</v>
      </c>
      <c r="I1131" s="12" t="str">
        <f aca="false">INDEX(Customers!$G$2:$G$901,MATCH(B1131,Customers!$A$2:$A$901,0))</f>
        <v>South</v>
      </c>
      <c r="J1131" s="12" t="str">
        <f aca="false">INDEX(Stores!$D$2:$D$18,MATCH(C1131,Stores!$A$2:$A$18,0))</f>
        <v>Online</v>
      </c>
      <c r="K1131" s="16" t="n">
        <f aca="false">SUMIF(OrderItems!$B$2:$B$6683,A1131,OrderItems!$J$2:$J$6683)</f>
        <v>10579.05</v>
      </c>
      <c r="L1131" s="16" t="n">
        <f aca="false">SUMIF(OrderItems!$B$2:$B$6683,A1131,OrderItems!$K$2:$K$6683)</f>
        <v>7106.19</v>
      </c>
      <c r="M1131" s="16" t="n">
        <f aca="false">K1131-L1131</f>
        <v>3472.86</v>
      </c>
      <c r="N1131" s="12" t="n">
        <f aca="false">COUNTIF(OrderItems!$B$2:$B$6683,A1131)</f>
        <v>4</v>
      </c>
    </row>
    <row r="1132" customFormat="false" ht="15" hidden="false" customHeight="false" outlineLevel="0" collapsed="false">
      <c r="A1132" s="12" t="n">
        <v>1131</v>
      </c>
      <c r="B1132" s="12" t="n">
        <v>281</v>
      </c>
      <c r="C1132" s="12" t="n">
        <v>13</v>
      </c>
      <c r="D1132" s="18" t="n">
        <v>45764</v>
      </c>
      <c r="E1132" s="12" t="s">
        <v>49</v>
      </c>
      <c r="F1132" s="12" t="s">
        <v>2295</v>
      </c>
      <c r="G1132" s="12" t="s">
        <v>55</v>
      </c>
      <c r="H1132" s="12" t="str">
        <f aca="false">INDEX(Customers!$I$2:$I$901,MATCH(B1132,Customers!$A$2:$A$901,0))</f>
        <v>Regular</v>
      </c>
      <c r="I1132" s="12" t="str">
        <f aca="false">INDEX(Customers!$G$2:$G$901,MATCH(B1132,Customers!$A$2:$A$901,0))</f>
        <v>North</v>
      </c>
      <c r="J1132" s="12" t="str">
        <f aca="false">INDEX(Stores!$D$2:$D$18,MATCH(C1132,Stores!$A$2:$A$18,0))</f>
        <v>East</v>
      </c>
      <c r="K1132" s="16" t="n">
        <f aca="false">SUMIF(OrderItems!$B$2:$B$6683,A1132,OrderItems!$J$2:$J$6683)</f>
        <v>629.1</v>
      </c>
      <c r="L1132" s="16" t="n">
        <f aca="false">SUMIF(OrderItems!$B$2:$B$6683,A1132,OrderItems!$K$2:$K$6683)</f>
        <v>488.81</v>
      </c>
      <c r="M1132" s="16" t="n">
        <f aca="false">K1132-L1132</f>
        <v>140.29</v>
      </c>
      <c r="N1132" s="12" t="n">
        <f aca="false">COUNTIF(OrderItems!$B$2:$B$6683,A1132)</f>
        <v>1</v>
      </c>
    </row>
    <row r="1133" customFormat="false" ht="15" hidden="false" customHeight="false" outlineLevel="0" collapsed="false">
      <c r="A1133" s="12" t="n">
        <v>1132</v>
      </c>
      <c r="B1133" s="12" t="n">
        <v>281</v>
      </c>
      <c r="C1133" s="12" t="n">
        <v>17</v>
      </c>
      <c r="D1133" s="18" t="n">
        <v>46012</v>
      </c>
      <c r="E1133" s="12" t="s">
        <v>44</v>
      </c>
      <c r="F1133" s="12" t="s">
        <v>2292</v>
      </c>
      <c r="G1133" s="12" t="s">
        <v>57</v>
      </c>
      <c r="H1133" s="12" t="str">
        <f aca="false">INDEX(Customers!$I$2:$I$901,MATCH(B1133,Customers!$A$2:$A$901,0))</f>
        <v>Regular</v>
      </c>
      <c r="I1133" s="12" t="str">
        <f aca="false">INDEX(Customers!$G$2:$G$901,MATCH(B1133,Customers!$A$2:$A$901,0))</f>
        <v>North</v>
      </c>
      <c r="J1133" s="12" t="str">
        <f aca="false">INDEX(Stores!$D$2:$D$18,MATCH(C1133,Stores!$A$2:$A$18,0))</f>
        <v>Online</v>
      </c>
      <c r="K1133" s="16" t="n">
        <f aca="false">SUMIF(OrderItems!$B$2:$B$6683,A1133,OrderItems!$J$2:$J$6683)</f>
        <v>3368.7</v>
      </c>
      <c r="L1133" s="16" t="n">
        <f aca="false">SUMIF(OrderItems!$B$2:$B$6683,A1133,OrderItems!$K$2:$K$6683)</f>
        <v>2029.63</v>
      </c>
      <c r="M1133" s="16" t="n">
        <f aca="false">K1133-L1133</f>
        <v>1339.07</v>
      </c>
      <c r="N1133" s="12" t="n">
        <f aca="false">COUNTIF(OrderItems!$B$2:$B$6683,A1133)</f>
        <v>2</v>
      </c>
    </row>
    <row r="1134" customFormat="false" ht="15" hidden="false" customHeight="false" outlineLevel="0" collapsed="false">
      <c r="A1134" s="12" t="n">
        <v>1133</v>
      </c>
      <c r="B1134" s="12" t="n">
        <v>281</v>
      </c>
      <c r="C1134" s="12" t="n">
        <v>17</v>
      </c>
      <c r="D1134" s="18" t="n">
        <v>46018</v>
      </c>
      <c r="E1134" s="12" t="s">
        <v>44</v>
      </c>
      <c r="F1134" s="12" t="s">
        <v>2295</v>
      </c>
      <c r="G1134" s="12" t="s">
        <v>55</v>
      </c>
      <c r="H1134" s="12" t="str">
        <f aca="false">INDEX(Customers!$I$2:$I$901,MATCH(B1134,Customers!$A$2:$A$901,0))</f>
        <v>Regular</v>
      </c>
      <c r="I1134" s="12" t="str">
        <f aca="false">INDEX(Customers!$G$2:$G$901,MATCH(B1134,Customers!$A$2:$A$901,0))</f>
        <v>North</v>
      </c>
      <c r="J1134" s="12" t="str">
        <f aca="false">INDEX(Stores!$D$2:$D$18,MATCH(C1134,Stores!$A$2:$A$18,0))</f>
        <v>Online</v>
      </c>
      <c r="K1134" s="16" t="n">
        <f aca="false">SUMIF(OrderItems!$B$2:$B$6683,A1134,OrderItems!$J$2:$J$6683)</f>
        <v>3298</v>
      </c>
      <c r="L1134" s="16" t="n">
        <f aca="false">SUMIF(OrderItems!$B$2:$B$6683,A1134,OrderItems!$K$2:$K$6683)</f>
        <v>2231.5</v>
      </c>
      <c r="M1134" s="16" t="n">
        <f aca="false">K1134-L1134</f>
        <v>1066.5</v>
      </c>
      <c r="N1134" s="12" t="n">
        <f aca="false">COUNTIF(OrderItems!$B$2:$B$6683,A1134)</f>
        <v>1</v>
      </c>
    </row>
    <row r="1135" customFormat="false" ht="15" hidden="false" customHeight="false" outlineLevel="0" collapsed="false">
      <c r="A1135" s="12" t="n">
        <v>1134</v>
      </c>
      <c r="B1135" s="12" t="n">
        <v>282</v>
      </c>
      <c r="C1135" s="12" t="n">
        <v>15</v>
      </c>
      <c r="D1135" s="18" t="n">
        <v>45402</v>
      </c>
      <c r="E1135" s="12" t="s">
        <v>49</v>
      </c>
      <c r="F1135" s="12" t="s">
        <v>2295</v>
      </c>
      <c r="G1135" s="12" t="s">
        <v>55</v>
      </c>
      <c r="H1135" s="12" t="str">
        <f aca="false">INDEX(Customers!$I$2:$I$901,MATCH(B1135,Customers!$A$2:$A$901,0))</f>
        <v>Regular</v>
      </c>
      <c r="I1135" s="12" t="str">
        <f aca="false">INDEX(Customers!$G$2:$G$901,MATCH(B1135,Customers!$A$2:$A$901,0))</f>
        <v>North</v>
      </c>
      <c r="J1135" s="12" t="str">
        <f aca="false">INDEX(Stores!$D$2:$D$18,MATCH(C1135,Stores!$A$2:$A$18,0))</f>
        <v>East</v>
      </c>
      <c r="K1135" s="16" t="n">
        <f aca="false">SUMIF(OrderItems!$B$2:$B$6683,A1135,OrderItems!$J$2:$J$6683)</f>
        <v>4681.1</v>
      </c>
      <c r="L1135" s="16" t="n">
        <f aca="false">SUMIF(OrderItems!$B$2:$B$6683,A1135,OrderItems!$K$2:$K$6683)</f>
        <v>3557.1</v>
      </c>
      <c r="M1135" s="16" t="n">
        <f aca="false">K1135-L1135</f>
        <v>1124</v>
      </c>
      <c r="N1135" s="12" t="n">
        <f aca="false">COUNTIF(OrderItems!$B$2:$B$6683,A1135)</f>
        <v>2</v>
      </c>
    </row>
    <row r="1136" customFormat="false" ht="15" hidden="false" customHeight="false" outlineLevel="0" collapsed="false">
      <c r="A1136" s="12" t="n">
        <v>1135</v>
      </c>
      <c r="B1136" s="12" t="n">
        <v>282</v>
      </c>
      <c r="C1136" s="12" t="n">
        <v>6</v>
      </c>
      <c r="D1136" s="18" t="n">
        <v>45708</v>
      </c>
      <c r="E1136" s="12" t="s">
        <v>49</v>
      </c>
      <c r="F1136" s="12" t="s">
        <v>2294</v>
      </c>
      <c r="G1136" s="12" t="s">
        <v>57</v>
      </c>
      <c r="H1136" s="12" t="str">
        <f aca="false">INDEX(Customers!$I$2:$I$901,MATCH(B1136,Customers!$A$2:$A$901,0))</f>
        <v>Regular</v>
      </c>
      <c r="I1136" s="12" t="str">
        <f aca="false">INDEX(Customers!$G$2:$G$901,MATCH(B1136,Customers!$A$2:$A$901,0))</f>
        <v>North</v>
      </c>
      <c r="J1136" s="12" t="str">
        <f aca="false">INDEX(Stores!$D$2:$D$18,MATCH(C1136,Stores!$A$2:$A$18,0))</f>
        <v>South</v>
      </c>
      <c r="K1136" s="16" t="n">
        <f aca="false">SUMIF(OrderItems!$B$2:$B$6683,A1136,OrderItems!$J$2:$J$6683)</f>
        <v>2399</v>
      </c>
      <c r="L1136" s="16" t="n">
        <f aca="false">SUMIF(OrderItems!$B$2:$B$6683,A1136,OrderItems!$K$2:$K$6683)</f>
        <v>1366.08</v>
      </c>
      <c r="M1136" s="16" t="n">
        <f aca="false">K1136-L1136</f>
        <v>1032.92</v>
      </c>
      <c r="N1136" s="12" t="n">
        <f aca="false">COUNTIF(OrderItems!$B$2:$B$6683,A1136)</f>
        <v>1</v>
      </c>
    </row>
    <row r="1137" customFormat="false" ht="15" hidden="false" customHeight="false" outlineLevel="0" collapsed="false">
      <c r="A1137" s="12" t="n">
        <v>1136</v>
      </c>
      <c r="B1137" s="12" t="n">
        <v>282</v>
      </c>
      <c r="C1137" s="12" t="n">
        <v>17</v>
      </c>
      <c r="D1137" s="18" t="n">
        <v>45770</v>
      </c>
      <c r="E1137" s="12" t="s">
        <v>44</v>
      </c>
      <c r="F1137" s="12" t="s">
        <v>2292</v>
      </c>
      <c r="G1137" s="12" t="s">
        <v>56</v>
      </c>
      <c r="H1137" s="12" t="str">
        <f aca="false">INDEX(Customers!$I$2:$I$901,MATCH(B1137,Customers!$A$2:$A$901,0))</f>
        <v>Regular</v>
      </c>
      <c r="I1137" s="12" t="str">
        <f aca="false">INDEX(Customers!$G$2:$G$901,MATCH(B1137,Customers!$A$2:$A$901,0))</f>
        <v>North</v>
      </c>
      <c r="J1137" s="12" t="str">
        <f aca="false">INDEX(Stores!$D$2:$D$18,MATCH(C1137,Stores!$A$2:$A$18,0))</f>
        <v>Online</v>
      </c>
      <c r="K1137" s="16" t="n">
        <f aca="false">SUMIF(OrderItems!$B$2:$B$6683,A1137,OrderItems!$J$2:$J$6683)</f>
        <v>8677</v>
      </c>
      <c r="L1137" s="16" t="n">
        <f aca="false">SUMIF(OrderItems!$B$2:$B$6683,A1137,OrderItems!$K$2:$K$6683)</f>
        <v>5446.18</v>
      </c>
      <c r="M1137" s="16" t="n">
        <f aca="false">K1137-L1137</f>
        <v>3230.82</v>
      </c>
      <c r="N1137" s="12" t="n">
        <f aca="false">COUNTIF(OrderItems!$B$2:$B$6683,A1137)</f>
        <v>3</v>
      </c>
    </row>
    <row r="1138" customFormat="false" ht="15" hidden="false" customHeight="false" outlineLevel="0" collapsed="false">
      <c r="A1138" s="12" t="n">
        <v>1137</v>
      </c>
      <c r="B1138" s="12" t="n">
        <v>283</v>
      </c>
      <c r="C1138" s="12" t="n">
        <v>17</v>
      </c>
      <c r="D1138" s="18" t="n">
        <v>45439</v>
      </c>
      <c r="E1138" s="12" t="s">
        <v>44</v>
      </c>
      <c r="F1138" s="12" t="s">
        <v>2296</v>
      </c>
      <c r="G1138" s="12" t="s">
        <v>55</v>
      </c>
      <c r="H1138" s="12" t="str">
        <f aca="false">INDEX(Customers!$I$2:$I$901,MATCH(B1138,Customers!$A$2:$A$901,0))</f>
        <v>Regular</v>
      </c>
      <c r="I1138" s="12" t="str">
        <f aca="false">INDEX(Customers!$G$2:$G$901,MATCH(B1138,Customers!$A$2:$A$901,0))</f>
        <v>West</v>
      </c>
      <c r="J1138" s="12" t="str">
        <f aca="false">INDEX(Stores!$D$2:$D$18,MATCH(C1138,Stores!$A$2:$A$18,0))</f>
        <v>Online</v>
      </c>
      <c r="K1138" s="16" t="n">
        <f aca="false">SUMIF(OrderItems!$B$2:$B$6683,A1138,OrderItems!$J$2:$J$6683)</f>
        <v>2148</v>
      </c>
      <c r="L1138" s="16" t="n">
        <f aca="false">SUMIF(OrderItems!$B$2:$B$6683,A1138,OrderItems!$K$2:$K$6683)</f>
        <v>1243.32</v>
      </c>
      <c r="M1138" s="16" t="n">
        <f aca="false">K1138-L1138</f>
        <v>904.68</v>
      </c>
      <c r="N1138" s="12" t="n">
        <f aca="false">COUNTIF(OrderItems!$B$2:$B$6683,A1138)</f>
        <v>2</v>
      </c>
    </row>
    <row r="1139" customFormat="false" ht="15" hidden="false" customHeight="false" outlineLevel="0" collapsed="false">
      <c r="A1139" s="12" t="n">
        <v>1138</v>
      </c>
      <c r="B1139" s="12" t="n">
        <v>283</v>
      </c>
      <c r="C1139" s="12" t="n">
        <v>17</v>
      </c>
      <c r="D1139" s="18" t="n">
        <v>45566</v>
      </c>
      <c r="E1139" s="12" t="s">
        <v>44</v>
      </c>
      <c r="F1139" s="12" t="s">
        <v>2292</v>
      </c>
      <c r="G1139" s="12" t="s">
        <v>57</v>
      </c>
      <c r="H1139" s="12" t="str">
        <f aca="false">INDEX(Customers!$I$2:$I$901,MATCH(B1139,Customers!$A$2:$A$901,0))</f>
        <v>Regular</v>
      </c>
      <c r="I1139" s="12" t="str">
        <f aca="false">INDEX(Customers!$G$2:$G$901,MATCH(B1139,Customers!$A$2:$A$901,0))</f>
        <v>West</v>
      </c>
      <c r="J1139" s="12" t="str">
        <f aca="false">INDEX(Stores!$D$2:$D$18,MATCH(C1139,Stores!$A$2:$A$18,0))</f>
        <v>Online</v>
      </c>
      <c r="K1139" s="16" t="n">
        <f aca="false">SUMIF(OrderItems!$B$2:$B$6683,A1139,OrderItems!$J$2:$J$6683)</f>
        <v>426.55</v>
      </c>
      <c r="L1139" s="16" t="n">
        <f aca="false">SUMIF(OrderItems!$B$2:$B$6683,A1139,OrderItems!$K$2:$K$6683)</f>
        <v>269.2</v>
      </c>
      <c r="M1139" s="16" t="n">
        <f aca="false">K1139-L1139</f>
        <v>157.35</v>
      </c>
      <c r="N1139" s="12" t="n">
        <f aca="false">COUNTIF(OrderItems!$B$2:$B$6683,A1139)</f>
        <v>1</v>
      </c>
    </row>
    <row r="1140" customFormat="false" ht="15" hidden="false" customHeight="false" outlineLevel="0" collapsed="false">
      <c r="A1140" s="12" t="n">
        <v>1139</v>
      </c>
      <c r="B1140" s="12" t="n">
        <v>284</v>
      </c>
      <c r="C1140" s="12" t="n">
        <v>17</v>
      </c>
      <c r="D1140" s="18" t="n">
        <v>45976</v>
      </c>
      <c r="E1140" s="12" t="s">
        <v>44</v>
      </c>
      <c r="F1140" s="12" t="s">
        <v>2294</v>
      </c>
      <c r="G1140" s="12" t="s">
        <v>57</v>
      </c>
      <c r="H1140" s="12" t="str">
        <f aca="false">INDEX(Customers!$I$2:$I$901,MATCH(B1140,Customers!$A$2:$A$901,0))</f>
        <v>Premium</v>
      </c>
      <c r="I1140" s="12" t="str">
        <f aca="false">INDEX(Customers!$G$2:$G$901,MATCH(B1140,Customers!$A$2:$A$901,0))</f>
        <v>North</v>
      </c>
      <c r="J1140" s="12" t="str">
        <f aca="false">INDEX(Stores!$D$2:$D$18,MATCH(C1140,Stores!$A$2:$A$18,0))</f>
        <v>Online</v>
      </c>
      <c r="K1140" s="16" t="n">
        <f aca="false">SUMIF(OrderItems!$B$2:$B$6683,A1140,OrderItems!$J$2:$J$6683)</f>
        <v>2869</v>
      </c>
      <c r="L1140" s="16" t="n">
        <f aca="false">SUMIF(OrderItems!$B$2:$B$6683,A1140,OrderItems!$K$2:$K$6683)</f>
        <v>1981.04</v>
      </c>
      <c r="M1140" s="16" t="n">
        <f aca="false">K1140-L1140</f>
        <v>887.96</v>
      </c>
      <c r="N1140" s="12" t="n">
        <f aca="false">COUNTIF(OrderItems!$B$2:$B$6683,A1140)</f>
        <v>1</v>
      </c>
    </row>
    <row r="1141" customFormat="false" ht="15" hidden="false" customHeight="false" outlineLevel="0" collapsed="false">
      <c r="A1141" s="12" t="n">
        <v>1140</v>
      </c>
      <c r="B1141" s="12" t="n">
        <v>285</v>
      </c>
      <c r="C1141" s="12" t="n">
        <v>17</v>
      </c>
      <c r="D1141" s="18" t="n">
        <v>45932</v>
      </c>
      <c r="E1141" s="12" t="s">
        <v>44</v>
      </c>
      <c r="F1141" s="12" t="s">
        <v>2296</v>
      </c>
      <c r="G1141" s="12" t="s">
        <v>56</v>
      </c>
      <c r="H1141" s="12" t="str">
        <f aca="false">INDEX(Customers!$I$2:$I$901,MATCH(B1141,Customers!$A$2:$A$901,0))</f>
        <v>New</v>
      </c>
      <c r="I1141" s="12" t="str">
        <f aca="false">INDEX(Customers!$G$2:$G$901,MATCH(B1141,Customers!$A$2:$A$901,0))</f>
        <v>North</v>
      </c>
      <c r="J1141" s="12" t="str">
        <f aca="false">INDEX(Stores!$D$2:$D$18,MATCH(C1141,Stores!$A$2:$A$18,0))</f>
        <v>Online</v>
      </c>
      <c r="K1141" s="16" t="n">
        <f aca="false">SUMIF(OrderItems!$B$2:$B$6683,A1141,OrderItems!$J$2:$J$6683)</f>
        <v>149</v>
      </c>
      <c r="L1141" s="16" t="n">
        <f aca="false">SUMIF(OrderItems!$B$2:$B$6683,A1141,OrderItems!$K$2:$K$6683)</f>
        <v>83.16</v>
      </c>
      <c r="M1141" s="16" t="n">
        <f aca="false">K1141-L1141</f>
        <v>65.84</v>
      </c>
      <c r="N1141" s="12" t="n">
        <f aca="false">COUNTIF(OrderItems!$B$2:$B$6683,A1141)</f>
        <v>1</v>
      </c>
    </row>
    <row r="1142" customFormat="false" ht="15" hidden="false" customHeight="false" outlineLevel="0" collapsed="false">
      <c r="A1142" s="12" t="n">
        <v>1141</v>
      </c>
      <c r="B1142" s="12" t="n">
        <v>286</v>
      </c>
      <c r="C1142" s="12" t="n">
        <v>17</v>
      </c>
      <c r="D1142" s="18" t="n">
        <v>45578</v>
      </c>
      <c r="E1142" s="12" t="s">
        <v>44</v>
      </c>
      <c r="F1142" s="12" t="s">
        <v>2296</v>
      </c>
      <c r="G1142" s="12" t="s">
        <v>55</v>
      </c>
      <c r="H1142" s="12" t="str">
        <f aca="false">INDEX(Customers!$I$2:$I$901,MATCH(B1142,Customers!$A$2:$A$901,0))</f>
        <v>Premium</v>
      </c>
      <c r="I1142" s="12" t="str">
        <f aca="false">INDEX(Customers!$G$2:$G$901,MATCH(B1142,Customers!$A$2:$A$901,0))</f>
        <v>East</v>
      </c>
      <c r="J1142" s="12" t="str">
        <f aca="false">INDEX(Stores!$D$2:$D$18,MATCH(C1142,Stores!$A$2:$A$18,0))</f>
        <v>Online</v>
      </c>
      <c r="K1142" s="16" t="n">
        <f aca="false">SUMIF(OrderItems!$B$2:$B$6683,A1142,OrderItems!$J$2:$J$6683)</f>
        <v>4920.1</v>
      </c>
      <c r="L1142" s="16" t="n">
        <f aca="false">SUMIF(OrderItems!$B$2:$B$6683,A1142,OrderItems!$K$2:$K$6683)</f>
        <v>2991.95</v>
      </c>
      <c r="M1142" s="16" t="n">
        <f aca="false">K1142-L1142</f>
        <v>1928.15</v>
      </c>
      <c r="N1142" s="12" t="n">
        <f aca="false">COUNTIF(OrderItems!$B$2:$B$6683,A1142)</f>
        <v>4</v>
      </c>
    </row>
    <row r="1143" customFormat="false" ht="15" hidden="false" customHeight="false" outlineLevel="0" collapsed="false">
      <c r="A1143" s="12" t="n">
        <v>1142</v>
      </c>
      <c r="B1143" s="12" t="n">
        <v>286</v>
      </c>
      <c r="C1143" s="12" t="n">
        <v>17</v>
      </c>
      <c r="D1143" s="18" t="n">
        <v>45610</v>
      </c>
      <c r="E1143" s="12" t="s">
        <v>44</v>
      </c>
      <c r="F1143" s="12" t="s">
        <v>2292</v>
      </c>
      <c r="G1143" s="12" t="s">
        <v>55</v>
      </c>
      <c r="H1143" s="12" t="str">
        <f aca="false">INDEX(Customers!$I$2:$I$901,MATCH(B1143,Customers!$A$2:$A$901,0))</f>
        <v>Premium</v>
      </c>
      <c r="I1143" s="12" t="str">
        <f aca="false">INDEX(Customers!$G$2:$G$901,MATCH(B1143,Customers!$A$2:$A$901,0))</f>
        <v>East</v>
      </c>
      <c r="J1143" s="12" t="str">
        <f aca="false">INDEX(Stores!$D$2:$D$18,MATCH(C1143,Stores!$A$2:$A$18,0))</f>
        <v>Online</v>
      </c>
      <c r="K1143" s="16" t="n">
        <f aca="false">SUMIF(OrderItems!$B$2:$B$6683,A1143,OrderItems!$J$2:$J$6683)</f>
        <v>6741.4</v>
      </c>
      <c r="L1143" s="16" t="n">
        <f aca="false">SUMIF(OrderItems!$B$2:$B$6683,A1143,OrderItems!$K$2:$K$6683)</f>
        <v>4557.72</v>
      </c>
      <c r="M1143" s="16" t="n">
        <f aca="false">K1143-L1143</f>
        <v>2183.68</v>
      </c>
      <c r="N1143" s="12" t="n">
        <f aca="false">COUNTIF(OrderItems!$B$2:$B$6683,A1143)</f>
        <v>3</v>
      </c>
    </row>
    <row r="1144" customFormat="false" ht="15" hidden="false" customHeight="false" outlineLevel="0" collapsed="false">
      <c r="A1144" s="12" t="n">
        <v>1143</v>
      </c>
      <c r="B1144" s="12" t="n">
        <v>286</v>
      </c>
      <c r="C1144" s="12" t="n">
        <v>1</v>
      </c>
      <c r="D1144" s="18" t="n">
        <v>45865</v>
      </c>
      <c r="E1144" s="12" t="s">
        <v>49</v>
      </c>
      <c r="F1144" s="12" t="s">
        <v>2292</v>
      </c>
      <c r="G1144" s="12" t="s">
        <v>55</v>
      </c>
      <c r="H1144" s="12" t="str">
        <f aca="false">INDEX(Customers!$I$2:$I$901,MATCH(B1144,Customers!$A$2:$A$901,0))</f>
        <v>Premium</v>
      </c>
      <c r="I1144" s="12" t="str">
        <f aca="false">INDEX(Customers!$G$2:$G$901,MATCH(B1144,Customers!$A$2:$A$901,0))</f>
        <v>East</v>
      </c>
      <c r="J1144" s="12" t="str">
        <f aca="false">INDEX(Stores!$D$2:$D$18,MATCH(C1144,Stores!$A$2:$A$18,0))</f>
        <v>North</v>
      </c>
      <c r="K1144" s="16" t="n">
        <f aca="false">SUMIF(OrderItems!$B$2:$B$6683,A1144,OrderItems!$J$2:$J$6683)</f>
        <v>7379.1</v>
      </c>
      <c r="L1144" s="16" t="n">
        <f aca="false">SUMIF(OrderItems!$B$2:$B$6683,A1144,OrderItems!$K$2:$K$6683)</f>
        <v>4949.89</v>
      </c>
      <c r="M1144" s="16" t="n">
        <f aca="false">K1144-L1144</f>
        <v>2429.21</v>
      </c>
      <c r="N1144" s="12" t="n">
        <f aca="false">COUNTIF(OrderItems!$B$2:$B$6683,A1144)</f>
        <v>2</v>
      </c>
    </row>
    <row r="1145" customFormat="false" ht="15" hidden="false" customHeight="false" outlineLevel="0" collapsed="false">
      <c r="A1145" s="12" t="n">
        <v>1144</v>
      </c>
      <c r="B1145" s="12" t="n">
        <v>289</v>
      </c>
      <c r="C1145" s="12" t="n">
        <v>17</v>
      </c>
      <c r="D1145" s="18" t="n">
        <v>45916</v>
      </c>
      <c r="E1145" s="12" t="s">
        <v>44</v>
      </c>
      <c r="F1145" s="12" t="s">
        <v>2295</v>
      </c>
      <c r="G1145" s="12" t="s">
        <v>55</v>
      </c>
      <c r="H1145" s="12" t="str">
        <f aca="false">INDEX(Customers!$I$2:$I$901,MATCH(B1145,Customers!$A$2:$A$901,0))</f>
        <v>Regular</v>
      </c>
      <c r="I1145" s="12" t="str">
        <f aca="false">INDEX(Customers!$G$2:$G$901,MATCH(B1145,Customers!$A$2:$A$901,0))</f>
        <v>West</v>
      </c>
      <c r="J1145" s="12" t="str">
        <f aca="false">INDEX(Stores!$D$2:$D$18,MATCH(C1145,Stores!$A$2:$A$18,0))</f>
        <v>Online</v>
      </c>
      <c r="K1145" s="16" t="n">
        <f aca="false">SUMIF(OrderItems!$B$2:$B$6683,A1145,OrderItems!$J$2:$J$6683)</f>
        <v>789</v>
      </c>
      <c r="L1145" s="16" t="n">
        <f aca="false">SUMIF(OrderItems!$B$2:$B$6683,A1145,OrderItems!$K$2:$K$6683)</f>
        <v>515.74</v>
      </c>
      <c r="M1145" s="16" t="n">
        <f aca="false">K1145-L1145</f>
        <v>273.26</v>
      </c>
      <c r="N1145" s="12" t="n">
        <f aca="false">COUNTIF(OrderItems!$B$2:$B$6683,A1145)</f>
        <v>1</v>
      </c>
    </row>
    <row r="1146" customFormat="false" ht="15" hidden="false" customHeight="false" outlineLevel="0" collapsed="false">
      <c r="A1146" s="12" t="n">
        <v>1145</v>
      </c>
      <c r="B1146" s="12" t="n">
        <v>290</v>
      </c>
      <c r="C1146" s="12" t="n">
        <v>17</v>
      </c>
      <c r="D1146" s="18" t="n">
        <v>46012</v>
      </c>
      <c r="E1146" s="12" t="s">
        <v>44</v>
      </c>
      <c r="F1146" s="12" t="s">
        <v>2293</v>
      </c>
      <c r="G1146" s="12" t="s">
        <v>55</v>
      </c>
      <c r="H1146" s="12" t="str">
        <f aca="false">INDEX(Customers!$I$2:$I$901,MATCH(B1146,Customers!$A$2:$A$901,0))</f>
        <v>New</v>
      </c>
      <c r="I1146" s="12" t="str">
        <f aca="false">INDEX(Customers!$G$2:$G$901,MATCH(B1146,Customers!$A$2:$A$901,0))</f>
        <v>East</v>
      </c>
      <c r="J1146" s="12" t="str">
        <f aca="false">INDEX(Stores!$D$2:$D$18,MATCH(C1146,Stores!$A$2:$A$18,0))</f>
        <v>Online</v>
      </c>
      <c r="K1146" s="16" t="n">
        <f aca="false">SUMIF(OrderItems!$B$2:$B$6683,A1146,OrderItems!$J$2:$J$6683)</f>
        <v>2199</v>
      </c>
      <c r="L1146" s="16" t="n">
        <f aca="false">SUMIF(OrderItems!$B$2:$B$6683,A1146,OrderItems!$K$2:$K$6683)</f>
        <v>1328.79</v>
      </c>
      <c r="M1146" s="16" t="n">
        <f aca="false">K1146-L1146</f>
        <v>870.21</v>
      </c>
      <c r="N1146" s="12" t="n">
        <f aca="false">COUNTIF(OrderItems!$B$2:$B$6683,A1146)</f>
        <v>1</v>
      </c>
    </row>
    <row r="1147" customFormat="false" ht="15" hidden="false" customHeight="false" outlineLevel="0" collapsed="false">
      <c r="A1147" s="12" t="n">
        <v>1146</v>
      </c>
      <c r="B1147" s="12" t="n">
        <v>291</v>
      </c>
      <c r="C1147" s="12" t="n">
        <v>17</v>
      </c>
      <c r="D1147" s="18" t="n">
        <v>45819</v>
      </c>
      <c r="E1147" s="12" t="s">
        <v>44</v>
      </c>
      <c r="F1147" s="12" t="s">
        <v>2294</v>
      </c>
      <c r="G1147" s="12" t="s">
        <v>57</v>
      </c>
      <c r="H1147" s="12" t="str">
        <f aca="false">INDEX(Customers!$I$2:$I$901,MATCH(B1147,Customers!$A$2:$A$901,0))</f>
        <v>Regular</v>
      </c>
      <c r="I1147" s="12" t="str">
        <f aca="false">INDEX(Customers!$G$2:$G$901,MATCH(B1147,Customers!$A$2:$A$901,0))</f>
        <v>North</v>
      </c>
      <c r="J1147" s="12" t="str">
        <f aca="false">INDEX(Stores!$D$2:$D$18,MATCH(C1147,Stores!$A$2:$A$18,0))</f>
        <v>Online</v>
      </c>
      <c r="K1147" s="16" t="n">
        <f aca="false">SUMIF(OrderItems!$B$2:$B$6683,A1147,OrderItems!$J$2:$J$6683)</f>
        <v>2488</v>
      </c>
      <c r="L1147" s="16" t="n">
        <f aca="false">SUMIF(OrderItems!$B$2:$B$6683,A1147,OrderItems!$K$2:$K$6683)</f>
        <v>1527.57</v>
      </c>
      <c r="M1147" s="16" t="n">
        <f aca="false">K1147-L1147</f>
        <v>960.43</v>
      </c>
      <c r="N1147" s="12" t="n">
        <f aca="false">COUNTIF(OrderItems!$B$2:$B$6683,A1147)</f>
        <v>2</v>
      </c>
    </row>
    <row r="1148" customFormat="false" ht="15" hidden="false" customHeight="false" outlineLevel="0" collapsed="false">
      <c r="A1148" s="12" t="n">
        <v>1147</v>
      </c>
      <c r="B1148" s="12" t="n">
        <v>291</v>
      </c>
      <c r="C1148" s="12" t="n">
        <v>17</v>
      </c>
      <c r="D1148" s="18" t="n">
        <v>46002</v>
      </c>
      <c r="E1148" s="12" t="s">
        <v>44</v>
      </c>
      <c r="F1148" s="12" t="s">
        <v>2296</v>
      </c>
      <c r="G1148" s="12" t="s">
        <v>55</v>
      </c>
      <c r="H1148" s="12" t="str">
        <f aca="false">INDEX(Customers!$I$2:$I$901,MATCH(B1148,Customers!$A$2:$A$901,0))</f>
        <v>Regular</v>
      </c>
      <c r="I1148" s="12" t="str">
        <f aca="false">INDEX(Customers!$G$2:$G$901,MATCH(B1148,Customers!$A$2:$A$901,0))</f>
        <v>North</v>
      </c>
      <c r="J1148" s="12" t="str">
        <f aca="false">INDEX(Stores!$D$2:$D$18,MATCH(C1148,Stores!$A$2:$A$18,0))</f>
        <v>Online</v>
      </c>
      <c r="K1148" s="16" t="n">
        <f aca="false">SUMIF(OrderItems!$B$2:$B$6683,A1148,OrderItems!$J$2:$J$6683)</f>
        <v>1269</v>
      </c>
      <c r="L1148" s="16" t="n">
        <f aca="false">SUMIF(OrderItems!$B$2:$B$6683,A1148,OrderItems!$K$2:$K$6683)</f>
        <v>747.69</v>
      </c>
      <c r="M1148" s="16" t="n">
        <f aca="false">K1148-L1148</f>
        <v>521.31</v>
      </c>
      <c r="N1148" s="12" t="n">
        <f aca="false">COUNTIF(OrderItems!$B$2:$B$6683,A1148)</f>
        <v>1</v>
      </c>
    </row>
    <row r="1149" customFormat="false" ht="15" hidden="false" customHeight="false" outlineLevel="0" collapsed="false">
      <c r="A1149" s="12" t="n">
        <v>1148</v>
      </c>
      <c r="B1149" s="12" t="n">
        <v>292</v>
      </c>
      <c r="C1149" s="12" t="n">
        <v>17</v>
      </c>
      <c r="D1149" s="18" t="n">
        <v>45889</v>
      </c>
      <c r="E1149" s="12" t="s">
        <v>44</v>
      </c>
      <c r="F1149" s="12" t="s">
        <v>2292</v>
      </c>
      <c r="G1149" s="12" t="s">
        <v>56</v>
      </c>
      <c r="H1149" s="12" t="str">
        <f aca="false">INDEX(Customers!$I$2:$I$901,MATCH(B1149,Customers!$A$2:$A$901,0))</f>
        <v>New</v>
      </c>
      <c r="I1149" s="12" t="str">
        <f aca="false">INDEX(Customers!$G$2:$G$901,MATCH(B1149,Customers!$A$2:$A$901,0))</f>
        <v>South</v>
      </c>
      <c r="J1149" s="12" t="str">
        <f aca="false">INDEX(Stores!$D$2:$D$18,MATCH(C1149,Stores!$A$2:$A$18,0))</f>
        <v>Online</v>
      </c>
      <c r="K1149" s="16" t="n">
        <f aca="false">SUMIF(OrderItems!$B$2:$B$6683,A1149,OrderItems!$J$2:$J$6683)</f>
        <v>7499.1</v>
      </c>
      <c r="L1149" s="16" t="n">
        <f aca="false">SUMIF(OrderItems!$B$2:$B$6683,A1149,OrderItems!$K$2:$K$6683)</f>
        <v>4848.67</v>
      </c>
      <c r="M1149" s="16" t="n">
        <f aca="false">K1149-L1149</f>
        <v>2650.43</v>
      </c>
      <c r="N1149" s="12" t="n">
        <f aca="false">COUNTIF(OrderItems!$B$2:$B$6683,A1149)</f>
        <v>3</v>
      </c>
    </row>
    <row r="1150" customFormat="false" ht="15" hidden="false" customHeight="false" outlineLevel="0" collapsed="false">
      <c r="A1150" s="12" t="n">
        <v>1149</v>
      </c>
      <c r="B1150" s="12" t="n">
        <v>292</v>
      </c>
      <c r="C1150" s="12" t="n">
        <v>17</v>
      </c>
      <c r="D1150" s="18" t="n">
        <v>46019</v>
      </c>
      <c r="E1150" s="12" t="s">
        <v>44</v>
      </c>
      <c r="F1150" s="12" t="s">
        <v>2295</v>
      </c>
      <c r="G1150" s="12" t="s">
        <v>55</v>
      </c>
      <c r="H1150" s="12" t="str">
        <f aca="false">INDEX(Customers!$I$2:$I$901,MATCH(B1150,Customers!$A$2:$A$901,0))</f>
        <v>New</v>
      </c>
      <c r="I1150" s="12" t="str">
        <f aca="false">INDEX(Customers!$G$2:$G$901,MATCH(B1150,Customers!$A$2:$A$901,0))</f>
        <v>South</v>
      </c>
      <c r="J1150" s="12" t="str">
        <f aca="false">INDEX(Stores!$D$2:$D$18,MATCH(C1150,Stores!$A$2:$A$18,0))</f>
        <v>Online</v>
      </c>
      <c r="K1150" s="16" t="n">
        <f aca="false">SUMIF(OrderItems!$B$2:$B$6683,A1150,OrderItems!$J$2:$J$6683)</f>
        <v>3986.8</v>
      </c>
      <c r="L1150" s="16" t="n">
        <f aca="false">SUMIF(OrderItems!$B$2:$B$6683,A1150,OrderItems!$K$2:$K$6683)</f>
        <v>2567.92</v>
      </c>
      <c r="M1150" s="16" t="n">
        <f aca="false">K1150-L1150</f>
        <v>1418.88</v>
      </c>
      <c r="N1150" s="12" t="n">
        <f aca="false">COUNTIF(OrderItems!$B$2:$B$6683,A1150)</f>
        <v>4</v>
      </c>
    </row>
    <row r="1151" customFormat="false" ht="15" hidden="false" customHeight="false" outlineLevel="0" collapsed="false">
      <c r="A1151" s="12" t="n">
        <v>1150</v>
      </c>
      <c r="B1151" s="12" t="n">
        <v>293</v>
      </c>
      <c r="C1151" s="12" t="n">
        <v>17</v>
      </c>
      <c r="D1151" s="18" t="n">
        <v>45941</v>
      </c>
      <c r="E1151" s="12" t="s">
        <v>44</v>
      </c>
      <c r="F1151" s="12" t="s">
        <v>2296</v>
      </c>
      <c r="G1151" s="12" t="s">
        <v>57</v>
      </c>
      <c r="H1151" s="12" t="str">
        <f aca="false">INDEX(Customers!$I$2:$I$901,MATCH(B1151,Customers!$A$2:$A$901,0))</f>
        <v>Regular</v>
      </c>
      <c r="I1151" s="12" t="str">
        <f aca="false">INDEX(Customers!$G$2:$G$901,MATCH(B1151,Customers!$A$2:$A$901,0))</f>
        <v>East</v>
      </c>
      <c r="J1151" s="12" t="str">
        <f aca="false">INDEX(Stores!$D$2:$D$18,MATCH(C1151,Stores!$A$2:$A$18,0))</f>
        <v>Online</v>
      </c>
      <c r="K1151" s="16" t="n">
        <f aca="false">SUMIF(OrderItems!$B$2:$B$6683,A1151,OrderItems!$J$2:$J$6683)</f>
        <v>4178</v>
      </c>
      <c r="L1151" s="16" t="n">
        <f aca="false">SUMIF(OrderItems!$B$2:$B$6683,A1151,OrderItems!$K$2:$K$6683)</f>
        <v>3008.24</v>
      </c>
      <c r="M1151" s="16" t="n">
        <f aca="false">K1151-L1151</f>
        <v>1169.76</v>
      </c>
      <c r="N1151" s="12" t="n">
        <f aca="false">COUNTIF(OrderItems!$B$2:$B$6683,A1151)</f>
        <v>2</v>
      </c>
    </row>
    <row r="1152" customFormat="false" ht="15" hidden="false" customHeight="false" outlineLevel="0" collapsed="false">
      <c r="A1152" s="12" t="n">
        <v>1151</v>
      </c>
      <c r="B1152" s="12" t="n">
        <v>293</v>
      </c>
      <c r="C1152" s="12" t="n">
        <v>17</v>
      </c>
      <c r="D1152" s="18" t="n">
        <v>45950</v>
      </c>
      <c r="E1152" s="12" t="s">
        <v>44</v>
      </c>
      <c r="F1152" s="12" t="s">
        <v>2292</v>
      </c>
      <c r="G1152" s="12" t="s">
        <v>55</v>
      </c>
      <c r="H1152" s="12" t="str">
        <f aca="false">INDEX(Customers!$I$2:$I$901,MATCH(B1152,Customers!$A$2:$A$901,0))</f>
        <v>Regular</v>
      </c>
      <c r="I1152" s="12" t="str">
        <f aca="false">INDEX(Customers!$G$2:$G$901,MATCH(B1152,Customers!$A$2:$A$901,0))</f>
        <v>East</v>
      </c>
      <c r="J1152" s="12" t="str">
        <f aca="false">INDEX(Stores!$D$2:$D$18,MATCH(C1152,Stores!$A$2:$A$18,0))</f>
        <v>Online</v>
      </c>
      <c r="K1152" s="16" t="n">
        <f aca="false">SUMIF(OrderItems!$B$2:$B$6683,A1152,OrderItems!$J$2:$J$6683)</f>
        <v>2759</v>
      </c>
      <c r="L1152" s="16" t="n">
        <f aca="false">SUMIF(OrderItems!$B$2:$B$6683,A1152,OrderItems!$K$2:$K$6683)</f>
        <v>2042.05</v>
      </c>
      <c r="M1152" s="16" t="n">
        <f aca="false">K1152-L1152</f>
        <v>716.95</v>
      </c>
      <c r="N1152" s="12" t="n">
        <f aca="false">COUNTIF(OrderItems!$B$2:$B$6683,A1152)</f>
        <v>1</v>
      </c>
    </row>
    <row r="1153" customFormat="false" ht="15" hidden="false" customHeight="false" outlineLevel="0" collapsed="false">
      <c r="A1153" s="12" t="n">
        <v>1152</v>
      </c>
      <c r="B1153" s="12" t="n">
        <v>293</v>
      </c>
      <c r="C1153" s="12" t="n">
        <v>17</v>
      </c>
      <c r="D1153" s="18" t="n">
        <v>46000</v>
      </c>
      <c r="E1153" s="12" t="s">
        <v>44</v>
      </c>
      <c r="F1153" s="12" t="s">
        <v>2293</v>
      </c>
      <c r="G1153" s="12" t="s">
        <v>55</v>
      </c>
      <c r="H1153" s="12" t="str">
        <f aca="false">INDEX(Customers!$I$2:$I$901,MATCH(B1153,Customers!$A$2:$A$901,0))</f>
        <v>Regular</v>
      </c>
      <c r="I1153" s="12" t="str">
        <f aca="false">INDEX(Customers!$G$2:$G$901,MATCH(B1153,Customers!$A$2:$A$901,0))</f>
        <v>East</v>
      </c>
      <c r="J1153" s="12" t="str">
        <f aca="false">INDEX(Stores!$D$2:$D$18,MATCH(C1153,Stores!$A$2:$A$18,0))</f>
        <v>Online</v>
      </c>
      <c r="K1153" s="16" t="n">
        <f aca="false">SUMIF(OrderItems!$B$2:$B$6683,A1153,OrderItems!$J$2:$J$6683)</f>
        <v>1098</v>
      </c>
      <c r="L1153" s="16" t="n">
        <f aca="false">SUMIF(OrderItems!$B$2:$B$6683,A1153,OrderItems!$K$2:$K$6683)</f>
        <v>646.88</v>
      </c>
      <c r="M1153" s="16" t="n">
        <f aca="false">K1153-L1153</f>
        <v>451.12</v>
      </c>
      <c r="N1153" s="12" t="n">
        <f aca="false">COUNTIF(OrderItems!$B$2:$B$6683,A1153)</f>
        <v>2</v>
      </c>
    </row>
    <row r="1154" customFormat="false" ht="15" hidden="false" customHeight="false" outlineLevel="0" collapsed="false">
      <c r="A1154" s="12" t="n">
        <v>1153</v>
      </c>
      <c r="B1154" s="12" t="n">
        <v>293</v>
      </c>
      <c r="C1154" s="12" t="n">
        <v>17</v>
      </c>
      <c r="D1154" s="18" t="n">
        <v>46016</v>
      </c>
      <c r="E1154" s="12" t="s">
        <v>44</v>
      </c>
      <c r="F1154" s="12" t="s">
        <v>2295</v>
      </c>
      <c r="G1154" s="12" t="s">
        <v>55</v>
      </c>
      <c r="H1154" s="12" t="str">
        <f aca="false">INDEX(Customers!$I$2:$I$901,MATCH(B1154,Customers!$A$2:$A$901,0))</f>
        <v>Regular</v>
      </c>
      <c r="I1154" s="12" t="str">
        <f aca="false">INDEX(Customers!$G$2:$G$901,MATCH(B1154,Customers!$A$2:$A$901,0))</f>
        <v>East</v>
      </c>
      <c r="J1154" s="12" t="str">
        <f aca="false">INDEX(Stores!$D$2:$D$18,MATCH(C1154,Stores!$A$2:$A$18,0))</f>
        <v>Online</v>
      </c>
      <c r="K1154" s="16" t="n">
        <f aca="false">SUMIF(OrderItems!$B$2:$B$6683,A1154,OrderItems!$J$2:$J$6683)</f>
        <v>2049</v>
      </c>
      <c r="L1154" s="16" t="n">
        <f aca="false">SUMIF(OrderItems!$B$2:$B$6683,A1154,OrderItems!$K$2:$K$6683)</f>
        <v>1198.41</v>
      </c>
      <c r="M1154" s="16" t="n">
        <f aca="false">K1154-L1154</f>
        <v>850.59</v>
      </c>
      <c r="N1154" s="12" t="n">
        <f aca="false">COUNTIF(OrderItems!$B$2:$B$6683,A1154)</f>
        <v>1</v>
      </c>
    </row>
    <row r="1155" customFormat="false" ht="15" hidden="false" customHeight="false" outlineLevel="0" collapsed="false">
      <c r="A1155" s="12" t="n">
        <v>1154</v>
      </c>
      <c r="B1155" s="12" t="n">
        <v>295</v>
      </c>
      <c r="C1155" s="12" t="n">
        <v>9</v>
      </c>
      <c r="D1155" s="18" t="n">
        <v>45558</v>
      </c>
      <c r="E1155" s="12" t="s">
        <v>49</v>
      </c>
      <c r="F1155" s="12" t="s">
        <v>2294</v>
      </c>
      <c r="G1155" s="12" t="s">
        <v>57</v>
      </c>
      <c r="H1155" s="12" t="str">
        <f aca="false">INDEX(Customers!$I$2:$I$901,MATCH(B1155,Customers!$A$2:$A$901,0))</f>
        <v>Regular</v>
      </c>
      <c r="I1155" s="12" t="str">
        <f aca="false">INDEX(Customers!$G$2:$G$901,MATCH(B1155,Customers!$A$2:$A$901,0))</f>
        <v>South</v>
      </c>
      <c r="J1155" s="12" t="str">
        <f aca="false">INDEX(Stores!$D$2:$D$18,MATCH(C1155,Stores!$A$2:$A$18,0))</f>
        <v>West</v>
      </c>
      <c r="K1155" s="16" t="n">
        <f aca="false">SUMIF(OrderItems!$B$2:$B$6683,A1155,OrderItems!$J$2:$J$6683)</f>
        <v>806.65</v>
      </c>
      <c r="L1155" s="16" t="n">
        <f aca="false">SUMIF(OrderItems!$B$2:$B$6683,A1155,OrderItems!$K$2:$K$6683)</f>
        <v>660.17</v>
      </c>
      <c r="M1155" s="16" t="n">
        <f aca="false">K1155-L1155</f>
        <v>146.48</v>
      </c>
      <c r="N1155" s="12" t="n">
        <f aca="false">COUNTIF(OrderItems!$B$2:$B$6683,A1155)</f>
        <v>1</v>
      </c>
    </row>
    <row r="1156" customFormat="false" ht="15" hidden="false" customHeight="false" outlineLevel="0" collapsed="false">
      <c r="A1156" s="12" t="n">
        <v>1155</v>
      </c>
      <c r="B1156" s="12" t="n">
        <v>295</v>
      </c>
      <c r="C1156" s="12" t="n">
        <v>17</v>
      </c>
      <c r="D1156" s="18" t="n">
        <v>45996</v>
      </c>
      <c r="E1156" s="12" t="s">
        <v>44</v>
      </c>
      <c r="F1156" s="12" t="s">
        <v>2294</v>
      </c>
      <c r="G1156" s="12" t="s">
        <v>55</v>
      </c>
      <c r="H1156" s="12" t="str">
        <f aca="false">INDEX(Customers!$I$2:$I$901,MATCH(B1156,Customers!$A$2:$A$901,0))</f>
        <v>Regular</v>
      </c>
      <c r="I1156" s="12" t="str">
        <f aca="false">INDEX(Customers!$G$2:$G$901,MATCH(B1156,Customers!$A$2:$A$901,0))</f>
        <v>South</v>
      </c>
      <c r="J1156" s="12" t="str">
        <f aca="false">INDEX(Stores!$D$2:$D$18,MATCH(C1156,Stores!$A$2:$A$18,0))</f>
        <v>Online</v>
      </c>
      <c r="K1156" s="16" t="n">
        <f aca="false">SUMIF(OrderItems!$B$2:$B$6683,A1156,OrderItems!$J$2:$J$6683)</f>
        <v>1058</v>
      </c>
      <c r="L1156" s="16" t="n">
        <f aca="false">SUMIF(OrderItems!$B$2:$B$6683,A1156,OrderItems!$K$2:$K$6683)</f>
        <v>618.33</v>
      </c>
      <c r="M1156" s="16" t="n">
        <f aca="false">K1156-L1156</f>
        <v>439.67</v>
      </c>
      <c r="N1156" s="12" t="n">
        <f aca="false">COUNTIF(OrderItems!$B$2:$B$6683,A1156)</f>
        <v>2</v>
      </c>
    </row>
    <row r="1157" customFormat="false" ht="15" hidden="false" customHeight="false" outlineLevel="0" collapsed="false">
      <c r="A1157" s="12" t="n">
        <v>1156</v>
      </c>
      <c r="B1157" s="12" t="n">
        <v>295</v>
      </c>
      <c r="C1157" s="12" t="n">
        <v>17</v>
      </c>
      <c r="D1157" s="18" t="n">
        <v>46017</v>
      </c>
      <c r="E1157" s="12" t="s">
        <v>44</v>
      </c>
      <c r="F1157" s="12" t="s">
        <v>2294</v>
      </c>
      <c r="G1157" s="12" t="s">
        <v>55</v>
      </c>
      <c r="H1157" s="12" t="str">
        <f aca="false">INDEX(Customers!$I$2:$I$901,MATCH(B1157,Customers!$A$2:$A$901,0))</f>
        <v>Regular</v>
      </c>
      <c r="I1157" s="12" t="str">
        <f aca="false">INDEX(Customers!$G$2:$G$901,MATCH(B1157,Customers!$A$2:$A$901,0))</f>
        <v>South</v>
      </c>
      <c r="J1157" s="12" t="str">
        <f aca="false">INDEX(Stores!$D$2:$D$18,MATCH(C1157,Stores!$A$2:$A$18,0))</f>
        <v>Online</v>
      </c>
      <c r="K1157" s="16" t="n">
        <f aca="false">SUMIF(OrderItems!$B$2:$B$6683,A1157,OrderItems!$J$2:$J$6683)</f>
        <v>2329</v>
      </c>
      <c r="L1157" s="16" t="n">
        <f aca="false">SUMIF(OrderItems!$B$2:$B$6683,A1157,OrderItems!$K$2:$K$6683)</f>
        <v>1451.6</v>
      </c>
      <c r="M1157" s="16" t="n">
        <f aca="false">K1157-L1157</f>
        <v>877.4</v>
      </c>
      <c r="N1157" s="12" t="n">
        <f aca="false">COUNTIF(OrderItems!$B$2:$B$6683,A1157)</f>
        <v>1</v>
      </c>
    </row>
    <row r="1158" customFormat="false" ht="15" hidden="false" customHeight="false" outlineLevel="0" collapsed="false">
      <c r="A1158" s="12" t="n">
        <v>1157</v>
      </c>
      <c r="B1158" s="12" t="n">
        <v>297</v>
      </c>
      <c r="C1158" s="12" t="n">
        <v>17</v>
      </c>
      <c r="D1158" s="18" t="n">
        <v>45349</v>
      </c>
      <c r="E1158" s="12" t="s">
        <v>44</v>
      </c>
      <c r="F1158" s="12" t="s">
        <v>2293</v>
      </c>
      <c r="G1158" s="12" t="s">
        <v>55</v>
      </c>
      <c r="H1158" s="12" t="str">
        <f aca="false">INDEX(Customers!$I$2:$I$901,MATCH(B1158,Customers!$A$2:$A$901,0))</f>
        <v>Regular</v>
      </c>
      <c r="I1158" s="12" t="str">
        <f aca="false">INDEX(Customers!$G$2:$G$901,MATCH(B1158,Customers!$A$2:$A$901,0))</f>
        <v>West</v>
      </c>
      <c r="J1158" s="12" t="str">
        <f aca="false">INDEX(Stores!$D$2:$D$18,MATCH(C1158,Stores!$A$2:$A$18,0))</f>
        <v>Online</v>
      </c>
      <c r="K1158" s="16" t="n">
        <f aca="false">SUMIF(OrderItems!$B$2:$B$6683,A1158,OrderItems!$J$2:$J$6683)</f>
        <v>10815.7</v>
      </c>
      <c r="L1158" s="16" t="n">
        <f aca="false">SUMIF(OrderItems!$B$2:$B$6683,A1158,OrderItems!$K$2:$K$6683)</f>
        <v>6937.15</v>
      </c>
      <c r="M1158" s="16" t="n">
        <f aca="false">K1158-L1158</f>
        <v>3878.55</v>
      </c>
      <c r="N1158" s="12" t="n">
        <f aca="false">COUNTIF(OrderItems!$B$2:$B$6683,A1158)</f>
        <v>3</v>
      </c>
    </row>
    <row r="1159" customFormat="false" ht="15" hidden="false" customHeight="false" outlineLevel="0" collapsed="false">
      <c r="A1159" s="12" t="n">
        <v>1158</v>
      </c>
      <c r="B1159" s="12" t="n">
        <v>297</v>
      </c>
      <c r="C1159" s="12" t="n">
        <v>17</v>
      </c>
      <c r="D1159" s="18" t="n">
        <v>45433</v>
      </c>
      <c r="E1159" s="12" t="s">
        <v>44</v>
      </c>
      <c r="F1159" s="12" t="s">
        <v>2292</v>
      </c>
      <c r="G1159" s="12" t="s">
        <v>56</v>
      </c>
      <c r="H1159" s="12" t="str">
        <f aca="false">INDEX(Customers!$I$2:$I$901,MATCH(B1159,Customers!$A$2:$A$901,0))</f>
        <v>Regular</v>
      </c>
      <c r="I1159" s="12" t="str">
        <f aca="false">INDEX(Customers!$G$2:$G$901,MATCH(B1159,Customers!$A$2:$A$901,0))</f>
        <v>West</v>
      </c>
      <c r="J1159" s="12" t="str">
        <f aca="false">INDEX(Stores!$D$2:$D$18,MATCH(C1159,Stores!$A$2:$A$18,0))</f>
        <v>Online</v>
      </c>
      <c r="K1159" s="16" t="n">
        <f aca="false">SUMIF(OrderItems!$B$2:$B$6683,A1159,OrderItems!$J$2:$J$6683)</f>
        <v>529</v>
      </c>
      <c r="L1159" s="16" t="n">
        <f aca="false">SUMIF(OrderItems!$B$2:$B$6683,A1159,OrderItems!$K$2:$K$6683)</f>
        <v>302.36</v>
      </c>
      <c r="M1159" s="16" t="n">
        <f aca="false">K1159-L1159</f>
        <v>226.64</v>
      </c>
      <c r="N1159" s="12" t="n">
        <f aca="false">COUNTIF(OrderItems!$B$2:$B$6683,A1159)</f>
        <v>1</v>
      </c>
    </row>
    <row r="1160" customFormat="false" ht="15" hidden="false" customHeight="false" outlineLevel="0" collapsed="false">
      <c r="A1160" s="12" t="n">
        <v>1159</v>
      </c>
      <c r="B1160" s="12" t="n">
        <v>297</v>
      </c>
      <c r="C1160" s="12" t="n">
        <v>17</v>
      </c>
      <c r="D1160" s="18" t="n">
        <v>45470</v>
      </c>
      <c r="E1160" s="12" t="s">
        <v>44</v>
      </c>
      <c r="F1160" s="12" t="s">
        <v>2294</v>
      </c>
      <c r="G1160" s="12" t="s">
        <v>56</v>
      </c>
      <c r="H1160" s="12" t="str">
        <f aca="false">INDEX(Customers!$I$2:$I$901,MATCH(B1160,Customers!$A$2:$A$901,0))</f>
        <v>Regular</v>
      </c>
      <c r="I1160" s="12" t="str">
        <f aca="false">INDEX(Customers!$G$2:$G$901,MATCH(B1160,Customers!$A$2:$A$901,0))</f>
        <v>West</v>
      </c>
      <c r="J1160" s="12" t="str">
        <f aca="false">INDEX(Stores!$D$2:$D$18,MATCH(C1160,Stores!$A$2:$A$18,0))</f>
        <v>Online</v>
      </c>
      <c r="K1160" s="16" t="n">
        <f aca="false">SUMIF(OrderItems!$B$2:$B$6683,A1160,OrderItems!$J$2:$J$6683)</f>
        <v>12538.1</v>
      </c>
      <c r="L1160" s="16" t="n">
        <f aca="false">SUMIF(OrderItems!$B$2:$B$6683,A1160,OrderItems!$K$2:$K$6683)</f>
        <v>9175.79</v>
      </c>
      <c r="M1160" s="16" t="n">
        <f aca="false">K1160-L1160</f>
        <v>3362.31</v>
      </c>
      <c r="N1160" s="12" t="n">
        <f aca="false">COUNTIF(OrderItems!$B$2:$B$6683,A1160)</f>
        <v>3</v>
      </c>
    </row>
    <row r="1161" customFormat="false" ht="15" hidden="false" customHeight="false" outlineLevel="0" collapsed="false">
      <c r="A1161" s="12" t="n">
        <v>1160</v>
      </c>
      <c r="B1161" s="12" t="n">
        <v>297</v>
      </c>
      <c r="C1161" s="12" t="n">
        <v>17</v>
      </c>
      <c r="D1161" s="18" t="n">
        <v>45592</v>
      </c>
      <c r="E1161" s="12" t="s">
        <v>44</v>
      </c>
      <c r="F1161" s="12" t="s">
        <v>2294</v>
      </c>
      <c r="G1161" s="12" t="s">
        <v>56</v>
      </c>
      <c r="H1161" s="12" t="str">
        <f aca="false">INDEX(Customers!$I$2:$I$901,MATCH(B1161,Customers!$A$2:$A$901,0))</f>
        <v>Regular</v>
      </c>
      <c r="I1161" s="12" t="str">
        <f aca="false">INDEX(Customers!$G$2:$G$901,MATCH(B1161,Customers!$A$2:$A$901,0))</f>
        <v>West</v>
      </c>
      <c r="J1161" s="12" t="str">
        <f aca="false">INDEX(Stores!$D$2:$D$18,MATCH(C1161,Stores!$A$2:$A$18,0))</f>
        <v>Online</v>
      </c>
      <c r="K1161" s="16" t="n">
        <f aca="false">SUMIF(OrderItems!$B$2:$B$6683,A1161,OrderItems!$J$2:$J$6683)</f>
        <v>4798.75</v>
      </c>
      <c r="L1161" s="16" t="n">
        <f aca="false">SUMIF(OrderItems!$B$2:$B$6683,A1161,OrderItems!$K$2:$K$6683)</f>
        <v>3102.35</v>
      </c>
      <c r="M1161" s="16" t="n">
        <f aca="false">K1161-L1161</f>
        <v>1696.4</v>
      </c>
      <c r="N1161" s="12" t="n">
        <f aca="false">COUNTIF(OrderItems!$B$2:$B$6683,A1161)</f>
        <v>3</v>
      </c>
    </row>
    <row r="1162" customFormat="false" ht="15" hidden="false" customHeight="false" outlineLevel="0" collapsed="false">
      <c r="A1162" s="12" t="n">
        <v>1161</v>
      </c>
      <c r="B1162" s="12" t="n">
        <v>297</v>
      </c>
      <c r="C1162" s="12" t="n">
        <v>17</v>
      </c>
      <c r="D1162" s="18" t="n">
        <v>45620</v>
      </c>
      <c r="E1162" s="12" t="s">
        <v>44</v>
      </c>
      <c r="F1162" s="12" t="s">
        <v>2293</v>
      </c>
      <c r="G1162" s="12" t="s">
        <v>55</v>
      </c>
      <c r="H1162" s="12" t="str">
        <f aca="false">INDEX(Customers!$I$2:$I$901,MATCH(B1162,Customers!$A$2:$A$901,0))</f>
        <v>Regular</v>
      </c>
      <c r="I1162" s="12" t="str">
        <f aca="false">INDEX(Customers!$G$2:$G$901,MATCH(B1162,Customers!$A$2:$A$901,0))</f>
        <v>West</v>
      </c>
      <c r="J1162" s="12" t="str">
        <f aca="false">INDEX(Stores!$D$2:$D$18,MATCH(C1162,Stores!$A$2:$A$18,0))</f>
        <v>Online</v>
      </c>
      <c r="K1162" s="16" t="n">
        <f aca="false">SUMIF(OrderItems!$B$2:$B$6683,A1162,OrderItems!$J$2:$J$6683)</f>
        <v>3715.15</v>
      </c>
      <c r="L1162" s="16" t="n">
        <f aca="false">SUMIF(OrderItems!$B$2:$B$6683,A1162,OrderItems!$K$2:$K$6683)</f>
        <v>2455.18</v>
      </c>
      <c r="M1162" s="16" t="n">
        <f aca="false">K1162-L1162</f>
        <v>1259.97</v>
      </c>
      <c r="N1162" s="12" t="n">
        <f aca="false">COUNTIF(OrderItems!$B$2:$B$6683,A1162)</f>
        <v>2</v>
      </c>
    </row>
    <row r="1163" customFormat="false" ht="15" hidden="false" customHeight="false" outlineLevel="0" collapsed="false">
      <c r="A1163" s="12" t="n">
        <v>1162</v>
      </c>
      <c r="B1163" s="12" t="n">
        <v>297</v>
      </c>
      <c r="C1163" s="12" t="n">
        <v>17</v>
      </c>
      <c r="D1163" s="18" t="n">
        <v>45954</v>
      </c>
      <c r="E1163" s="12" t="s">
        <v>44</v>
      </c>
      <c r="F1163" s="12" t="s">
        <v>2296</v>
      </c>
      <c r="G1163" s="12" t="s">
        <v>55</v>
      </c>
      <c r="H1163" s="12" t="str">
        <f aca="false">INDEX(Customers!$I$2:$I$901,MATCH(B1163,Customers!$A$2:$A$901,0))</f>
        <v>Regular</v>
      </c>
      <c r="I1163" s="12" t="str">
        <f aca="false">INDEX(Customers!$G$2:$G$901,MATCH(B1163,Customers!$A$2:$A$901,0))</f>
        <v>West</v>
      </c>
      <c r="J1163" s="12" t="str">
        <f aca="false">INDEX(Stores!$D$2:$D$18,MATCH(C1163,Stores!$A$2:$A$18,0))</f>
        <v>Online</v>
      </c>
      <c r="K1163" s="16" t="n">
        <f aca="false">SUMIF(OrderItems!$B$2:$B$6683,A1163,OrderItems!$J$2:$J$6683)</f>
        <v>459</v>
      </c>
      <c r="L1163" s="16" t="n">
        <f aca="false">SUMIF(OrderItems!$B$2:$B$6683,A1163,OrderItems!$K$2:$K$6683)</f>
        <v>259.65</v>
      </c>
      <c r="M1163" s="16" t="n">
        <f aca="false">K1163-L1163</f>
        <v>199.35</v>
      </c>
      <c r="N1163" s="12" t="n">
        <f aca="false">COUNTIF(OrderItems!$B$2:$B$6683,A1163)</f>
        <v>1</v>
      </c>
    </row>
    <row r="1164" customFormat="false" ht="15" hidden="false" customHeight="false" outlineLevel="0" collapsed="false">
      <c r="A1164" s="12" t="n">
        <v>1163</v>
      </c>
      <c r="B1164" s="12" t="n">
        <v>299</v>
      </c>
      <c r="C1164" s="12" t="n">
        <v>17</v>
      </c>
      <c r="D1164" s="18" t="n">
        <v>45295</v>
      </c>
      <c r="E1164" s="12" t="s">
        <v>44</v>
      </c>
      <c r="F1164" s="12" t="s">
        <v>2295</v>
      </c>
      <c r="G1164" s="12" t="s">
        <v>55</v>
      </c>
      <c r="H1164" s="12" t="str">
        <f aca="false">INDEX(Customers!$I$2:$I$901,MATCH(B1164,Customers!$A$2:$A$901,0))</f>
        <v>Premium</v>
      </c>
      <c r="I1164" s="12" t="str">
        <f aca="false">INDEX(Customers!$G$2:$G$901,MATCH(B1164,Customers!$A$2:$A$901,0))</f>
        <v>East</v>
      </c>
      <c r="J1164" s="12" t="str">
        <f aca="false">INDEX(Stores!$D$2:$D$18,MATCH(C1164,Stores!$A$2:$A$18,0))</f>
        <v>Online</v>
      </c>
      <c r="K1164" s="16" t="n">
        <f aca="false">SUMIF(OrderItems!$B$2:$B$6683,A1164,OrderItems!$J$2:$J$6683)</f>
        <v>2778</v>
      </c>
      <c r="L1164" s="16" t="n">
        <f aca="false">SUMIF(OrderItems!$B$2:$B$6683,A1164,OrderItems!$K$2:$K$6683)</f>
        <v>1797.42</v>
      </c>
      <c r="M1164" s="16" t="n">
        <f aca="false">K1164-L1164</f>
        <v>980.58</v>
      </c>
      <c r="N1164" s="12" t="n">
        <f aca="false">COUNTIF(OrderItems!$B$2:$B$6683,A1164)</f>
        <v>2</v>
      </c>
    </row>
    <row r="1165" customFormat="false" ht="15" hidden="false" customHeight="false" outlineLevel="0" collapsed="false">
      <c r="A1165" s="12" t="n">
        <v>1164</v>
      </c>
      <c r="B1165" s="12" t="n">
        <v>299</v>
      </c>
      <c r="C1165" s="12" t="n">
        <v>17</v>
      </c>
      <c r="D1165" s="18" t="n">
        <v>45361</v>
      </c>
      <c r="E1165" s="12" t="s">
        <v>44</v>
      </c>
      <c r="F1165" s="12" t="s">
        <v>2296</v>
      </c>
      <c r="G1165" s="12" t="s">
        <v>55</v>
      </c>
      <c r="H1165" s="12" t="str">
        <f aca="false">INDEX(Customers!$I$2:$I$901,MATCH(B1165,Customers!$A$2:$A$901,0))</f>
        <v>Premium</v>
      </c>
      <c r="I1165" s="12" t="str">
        <f aca="false">INDEX(Customers!$G$2:$G$901,MATCH(B1165,Customers!$A$2:$A$901,0))</f>
        <v>East</v>
      </c>
      <c r="J1165" s="12" t="str">
        <f aca="false">INDEX(Stores!$D$2:$D$18,MATCH(C1165,Stores!$A$2:$A$18,0))</f>
        <v>Online</v>
      </c>
      <c r="K1165" s="16" t="n">
        <f aca="false">SUMIF(OrderItems!$B$2:$B$6683,A1165,OrderItems!$J$2:$J$6683)</f>
        <v>1652.05</v>
      </c>
      <c r="L1165" s="16" t="n">
        <f aca="false">SUMIF(OrderItems!$B$2:$B$6683,A1165,OrderItems!$K$2:$K$6683)</f>
        <v>1012.52</v>
      </c>
      <c r="M1165" s="16" t="n">
        <f aca="false">K1165-L1165</f>
        <v>639.53</v>
      </c>
      <c r="N1165" s="12" t="n">
        <f aca="false">COUNTIF(OrderItems!$B$2:$B$6683,A1165)</f>
        <v>1</v>
      </c>
    </row>
    <row r="1166" customFormat="false" ht="15" hidden="false" customHeight="false" outlineLevel="0" collapsed="false">
      <c r="A1166" s="12" t="n">
        <v>1165</v>
      </c>
      <c r="B1166" s="12" t="n">
        <v>299</v>
      </c>
      <c r="C1166" s="12" t="n">
        <v>17</v>
      </c>
      <c r="D1166" s="18" t="n">
        <v>45465</v>
      </c>
      <c r="E1166" s="12" t="s">
        <v>44</v>
      </c>
      <c r="F1166" s="12" t="s">
        <v>2295</v>
      </c>
      <c r="G1166" s="12" t="s">
        <v>55</v>
      </c>
      <c r="H1166" s="12" t="str">
        <f aca="false">INDEX(Customers!$I$2:$I$901,MATCH(B1166,Customers!$A$2:$A$901,0))</f>
        <v>Premium</v>
      </c>
      <c r="I1166" s="12" t="str">
        <f aca="false">INDEX(Customers!$G$2:$G$901,MATCH(B1166,Customers!$A$2:$A$901,0))</f>
        <v>East</v>
      </c>
      <c r="J1166" s="12" t="str">
        <f aca="false">INDEX(Stores!$D$2:$D$18,MATCH(C1166,Stores!$A$2:$A$18,0))</f>
        <v>Online</v>
      </c>
      <c r="K1166" s="16" t="n">
        <f aca="false">SUMIF(OrderItems!$B$2:$B$6683,A1166,OrderItems!$J$2:$J$6683)</f>
        <v>1186.55</v>
      </c>
      <c r="L1166" s="16" t="n">
        <f aca="false">SUMIF(OrderItems!$B$2:$B$6683,A1166,OrderItems!$K$2:$K$6683)</f>
        <v>828.91</v>
      </c>
      <c r="M1166" s="16" t="n">
        <f aca="false">K1166-L1166</f>
        <v>357.64</v>
      </c>
      <c r="N1166" s="12" t="n">
        <f aca="false">COUNTIF(OrderItems!$B$2:$B$6683,A1166)</f>
        <v>1</v>
      </c>
    </row>
    <row r="1167" customFormat="false" ht="15" hidden="false" customHeight="false" outlineLevel="0" collapsed="false">
      <c r="A1167" s="12" t="n">
        <v>1166</v>
      </c>
      <c r="B1167" s="12" t="n">
        <v>299</v>
      </c>
      <c r="C1167" s="12" t="n">
        <v>7</v>
      </c>
      <c r="D1167" s="18" t="n">
        <v>45571</v>
      </c>
      <c r="E1167" s="12" t="s">
        <v>49</v>
      </c>
      <c r="F1167" s="12" t="s">
        <v>2293</v>
      </c>
      <c r="G1167" s="12" t="s">
        <v>55</v>
      </c>
      <c r="H1167" s="12" t="str">
        <f aca="false">INDEX(Customers!$I$2:$I$901,MATCH(B1167,Customers!$A$2:$A$901,0))</f>
        <v>Premium</v>
      </c>
      <c r="I1167" s="12" t="str">
        <f aca="false">INDEX(Customers!$G$2:$G$901,MATCH(B1167,Customers!$A$2:$A$901,0))</f>
        <v>East</v>
      </c>
      <c r="J1167" s="12" t="str">
        <f aca="false">INDEX(Stores!$D$2:$D$18,MATCH(C1167,Stores!$A$2:$A$18,0))</f>
        <v>South</v>
      </c>
      <c r="K1167" s="16" t="n">
        <f aca="false">SUMIF(OrderItems!$B$2:$B$6683,A1167,OrderItems!$J$2:$J$6683)</f>
        <v>335.2</v>
      </c>
      <c r="L1167" s="16" t="n">
        <f aca="false">SUMIF(OrderItems!$B$2:$B$6683,A1167,OrderItems!$K$2:$K$6683)</f>
        <v>279.97</v>
      </c>
      <c r="M1167" s="16" t="n">
        <f aca="false">K1167-L1167</f>
        <v>55.23</v>
      </c>
      <c r="N1167" s="12" t="n">
        <f aca="false">COUNTIF(OrderItems!$B$2:$B$6683,A1167)</f>
        <v>1</v>
      </c>
    </row>
    <row r="1168" customFormat="false" ht="15" hidden="false" customHeight="false" outlineLevel="0" collapsed="false">
      <c r="A1168" s="12" t="n">
        <v>1167</v>
      </c>
      <c r="B1168" s="12" t="n">
        <v>299</v>
      </c>
      <c r="C1168" s="12" t="n">
        <v>17</v>
      </c>
      <c r="D1168" s="18" t="n">
        <v>45620</v>
      </c>
      <c r="E1168" s="12" t="s">
        <v>44</v>
      </c>
      <c r="F1168" s="12" t="s">
        <v>2293</v>
      </c>
      <c r="G1168" s="12" t="s">
        <v>55</v>
      </c>
      <c r="H1168" s="12" t="str">
        <f aca="false">INDEX(Customers!$I$2:$I$901,MATCH(B1168,Customers!$A$2:$A$901,0))</f>
        <v>Premium</v>
      </c>
      <c r="I1168" s="12" t="str">
        <f aca="false">INDEX(Customers!$G$2:$G$901,MATCH(B1168,Customers!$A$2:$A$901,0))</f>
        <v>East</v>
      </c>
      <c r="J1168" s="12" t="str">
        <f aca="false">INDEX(Stores!$D$2:$D$18,MATCH(C1168,Stores!$A$2:$A$18,0))</f>
        <v>Online</v>
      </c>
      <c r="K1168" s="16" t="n">
        <f aca="false">SUMIF(OrderItems!$B$2:$B$6683,A1168,OrderItems!$J$2:$J$6683)</f>
        <v>1088</v>
      </c>
      <c r="L1168" s="16" t="n">
        <f aca="false">SUMIF(OrderItems!$B$2:$B$6683,A1168,OrderItems!$K$2:$K$6683)</f>
        <v>734.28</v>
      </c>
      <c r="M1168" s="16" t="n">
        <f aca="false">K1168-L1168</f>
        <v>353.72</v>
      </c>
      <c r="N1168" s="12" t="n">
        <f aca="false">COUNTIF(OrderItems!$B$2:$B$6683,A1168)</f>
        <v>2</v>
      </c>
    </row>
    <row r="1169" customFormat="false" ht="15" hidden="false" customHeight="false" outlineLevel="0" collapsed="false">
      <c r="A1169" s="12" t="n">
        <v>1168</v>
      </c>
      <c r="B1169" s="12" t="n">
        <v>299</v>
      </c>
      <c r="C1169" s="12" t="n">
        <v>17</v>
      </c>
      <c r="D1169" s="18" t="n">
        <v>45641</v>
      </c>
      <c r="E1169" s="12" t="s">
        <v>44</v>
      </c>
      <c r="F1169" s="12" t="s">
        <v>2296</v>
      </c>
      <c r="G1169" s="12" t="s">
        <v>55</v>
      </c>
      <c r="H1169" s="12" t="str">
        <f aca="false">INDEX(Customers!$I$2:$I$901,MATCH(B1169,Customers!$A$2:$A$901,0))</f>
        <v>Premium</v>
      </c>
      <c r="I1169" s="12" t="str">
        <f aca="false">INDEX(Customers!$G$2:$G$901,MATCH(B1169,Customers!$A$2:$A$901,0))</f>
        <v>East</v>
      </c>
      <c r="J1169" s="12" t="str">
        <f aca="false">INDEX(Stores!$D$2:$D$18,MATCH(C1169,Stores!$A$2:$A$18,0))</f>
        <v>Online</v>
      </c>
      <c r="K1169" s="16" t="n">
        <f aca="false">SUMIF(OrderItems!$B$2:$B$6683,A1169,OrderItems!$J$2:$J$6683)</f>
        <v>122.55</v>
      </c>
      <c r="L1169" s="16" t="n">
        <f aca="false">SUMIF(OrderItems!$B$2:$B$6683,A1169,OrderItems!$K$2:$K$6683)</f>
        <v>95.79</v>
      </c>
      <c r="M1169" s="16" t="n">
        <f aca="false">K1169-L1169</f>
        <v>26.76</v>
      </c>
      <c r="N1169" s="12" t="n">
        <f aca="false">COUNTIF(OrderItems!$B$2:$B$6683,A1169)</f>
        <v>1</v>
      </c>
    </row>
    <row r="1170" customFormat="false" ht="15" hidden="false" customHeight="false" outlineLevel="0" collapsed="false">
      <c r="A1170" s="12" t="n">
        <v>1169</v>
      </c>
      <c r="B1170" s="12" t="n">
        <v>299</v>
      </c>
      <c r="C1170" s="12" t="n">
        <v>17</v>
      </c>
      <c r="D1170" s="18" t="n">
        <v>45940</v>
      </c>
      <c r="E1170" s="12" t="s">
        <v>44</v>
      </c>
      <c r="F1170" s="12" t="s">
        <v>2294</v>
      </c>
      <c r="G1170" s="12" t="s">
        <v>55</v>
      </c>
      <c r="H1170" s="12" t="str">
        <f aca="false">INDEX(Customers!$I$2:$I$901,MATCH(B1170,Customers!$A$2:$A$901,0))</f>
        <v>Premium</v>
      </c>
      <c r="I1170" s="12" t="str">
        <f aca="false">INDEX(Customers!$G$2:$G$901,MATCH(B1170,Customers!$A$2:$A$901,0))</f>
        <v>East</v>
      </c>
      <c r="J1170" s="12" t="str">
        <f aca="false">INDEX(Stores!$D$2:$D$18,MATCH(C1170,Stores!$A$2:$A$18,0))</f>
        <v>Online</v>
      </c>
      <c r="K1170" s="16" t="n">
        <f aca="false">SUMIF(OrderItems!$B$2:$B$6683,A1170,OrderItems!$J$2:$J$6683)</f>
        <v>1359</v>
      </c>
      <c r="L1170" s="16" t="n">
        <f aca="false">SUMIF(OrderItems!$B$2:$B$6683,A1170,OrderItems!$K$2:$K$6683)</f>
        <v>991.28</v>
      </c>
      <c r="M1170" s="16" t="n">
        <f aca="false">K1170-L1170</f>
        <v>367.72</v>
      </c>
      <c r="N1170" s="12" t="n">
        <f aca="false">COUNTIF(OrderItems!$B$2:$B$6683,A1170)</f>
        <v>1</v>
      </c>
    </row>
    <row r="1171" customFormat="false" ht="15" hidden="false" customHeight="false" outlineLevel="0" collapsed="false">
      <c r="A1171" s="12" t="n">
        <v>1170</v>
      </c>
      <c r="B1171" s="12" t="n">
        <v>302</v>
      </c>
      <c r="C1171" s="12" t="n">
        <v>17</v>
      </c>
      <c r="D1171" s="18" t="n">
        <v>45387</v>
      </c>
      <c r="E1171" s="12" t="s">
        <v>44</v>
      </c>
      <c r="F1171" s="12" t="s">
        <v>2293</v>
      </c>
      <c r="G1171" s="12" t="s">
        <v>55</v>
      </c>
      <c r="H1171" s="12" t="str">
        <f aca="false">INDEX(Customers!$I$2:$I$901,MATCH(B1171,Customers!$A$2:$A$901,0))</f>
        <v>New</v>
      </c>
      <c r="I1171" s="12" t="str">
        <f aca="false">INDEX(Customers!$G$2:$G$901,MATCH(B1171,Customers!$A$2:$A$901,0))</f>
        <v>West</v>
      </c>
      <c r="J1171" s="12" t="str">
        <f aca="false">INDEX(Stores!$D$2:$D$18,MATCH(C1171,Stores!$A$2:$A$18,0))</f>
        <v>Online</v>
      </c>
      <c r="K1171" s="16" t="n">
        <f aca="false">SUMIF(OrderItems!$B$2:$B$6683,A1171,OrderItems!$J$2:$J$6683)</f>
        <v>1498</v>
      </c>
      <c r="L1171" s="16" t="n">
        <f aca="false">SUMIF(OrderItems!$B$2:$B$6683,A1171,OrderItems!$K$2:$K$6683)</f>
        <v>1119.58</v>
      </c>
      <c r="M1171" s="16" t="n">
        <f aca="false">K1171-L1171</f>
        <v>378.42</v>
      </c>
      <c r="N1171" s="12" t="n">
        <f aca="false">COUNTIF(OrderItems!$B$2:$B$6683,A1171)</f>
        <v>1</v>
      </c>
    </row>
    <row r="1172" customFormat="false" ht="15" hidden="false" customHeight="false" outlineLevel="0" collapsed="false">
      <c r="A1172" s="12" t="n">
        <v>1171</v>
      </c>
      <c r="B1172" s="12" t="n">
        <v>302</v>
      </c>
      <c r="C1172" s="12" t="n">
        <v>17</v>
      </c>
      <c r="D1172" s="18" t="n">
        <v>45467</v>
      </c>
      <c r="E1172" s="12" t="s">
        <v>44</v>
      </c>
      <c r="F1172" s="12" t="s">
        <v>2294</v>
      </c>
      <c r="G1172" s="12" t="s">
        <v>56</v>
      </c>
      <c r="H1172" s="12" t="str">
        <f aca="false">INDEX(Customers!$I$2:$I$901,MATCH(B1172,Customers!$A$2:$A$901,0))</f>
        <v>New</v>
      </c>
      <c r="I1172" s="12" t="str">
        <f aca="false">INDEX(Customers!$G$2:$G$901,MATCH(B1172,Customers!$A$2:$A$901,0))</f>
        <v>West</v>
      </c>
      <c r="J1172" s="12" t="str">
        <f aca="false">INDEX(Stores!$D$2:$D$18,MATCH(C1172,Stores!$A$2:$A$18,0))</f>
        <v>Online</v>
      </c>
      <c r="K1172" s="16" t="n">
        <f aca="false">SUMIF(OrderItems!$B$2:$B$6683,A1172,OrderItems!$J$2:$J$6683)</f>
        <v>10380.75</v>
      </c>
      <c r="L1172" s="16" t="n">
        <f aca="false">SUMIF(OrderItems!$B$2:$B$6683,A1172,OrderItems!$K$2:$K$6683)</f>
        <v>7357.11</v>
      </c>
      <c r="M1172" s="16" t="n">
        <f aca="false">K1172-L1172</f>
        <v>3023.64</v>
      </c>
      <c r="N1172" s="12" t="n">
        <f aca="false">COUNTIF(OrderItems!$B$2:$B$6683,A1172)</f>
        <v>3</v>
      </c>
    </row>
    <row r="1173" customFormat="false" ht="15" hidden="false" customHeight="false" outlineLevel="0" collapsed="false">
      <c r="A1173" s="12" t="n">
        <v>1172</v>
      </c>
      <c r="B1173" s="12" t="n">
        <v>302</v>
      </c>
      <c r="C1173" s="12" t="n">
        <v>8</v>
      </c>
      <c r="D1173" s="18" t="n">
        <v>45964</v>
      </c>
      <c r="E1173" s="12" t="s">
        <v>49</v>
      </c>
      <c r="F1173" s="12" t="s">
        <v>2295</v>
      </c>
      <c r="G1173" s="12" t="s">
        <v>55</v>
      </c>
      <c r="H1173" s="12" t="str">
        <f aca="false">INDEX(Customers!$I$2:$I$901,MATCH(B1173,Customers!$A$2:$A$901,0))</f>
        <v>New</v>
      </c>
      <c r="I1173" s="12" t="str">
        <f aca="false">INDEX(Customers!$G$2:$G$901,MATCH(B1173,Customers!$A$2:$A$901,0))</f>
        <v>West</v>
      </c>
      <c r="J1173" s="12" t="str">
        <f aca="false">INDEX(Stores!$D$2:$D$18,MATCH(C1173,Stores!$A$2:$A$18,0))</f>
        <v>South</v>
      </c>
      <c r="K1173" s="16" t="n">
        <f aca="false">SUMIF(OrderItems!$B$2:$B$6683,A1173,OrderItems!$J$2:$J$6683)</f>
        <v>2718</v>
      </c>
      <c r="L1173" s="16" t="n">
        <f aca="false">SUMIF(OrderItems!$B$2:$B$6683,A1173,OrderItems!$K$2:$K$6683)</f>
        <v>1982.56</v>
      </c>
      <c r="M1173" s="16" t="n">
        <f aca="false">K1173-L1173</f>
        <v>735.44</v>
      </c>
      <c r="N1173" s="12" t="n">
        <f aca="false">COUNTIF(OrderItems!$B$2:$B$6683,A1173)</f>
        <v>1</v>
      </c>
    </row>
    <row r="1174" customFormat="false" ht="15" hidden="false" customHeight="false" outlineLevel="0" collapsed="false">
      <c r="A1174" s="12" t="n">
        <v>1173</v>
      </c>
      <c r="B1174" s="12" t="n">
        <v>303</v>
      </c>
      <c r="C1174" s="12" t="n">
        <v>17</v>
      </c>
      <c r="D1174" s="18" t="n">
        <v>45531</v>
      </c>
      <c r="E1174" s="12" t="s">
        <v>44</v>
      </c>
      <c r="F1174" s="12" t="s">
        <v>2292</v>
      </c>
      <c r="G1174" s="12" t="s">
        <v>55</v>
      </c>
      <c r="H1174" s="12" t="str">
        <f aca="false">INDEX(Customers!$I$2:$I$901,MATCH(B1174,Customers!$A$2:$A$901,0))</f>
        <v>New</v>
      </c>
      <c r="I1174" s="12" t="str">
        <f aca="false">INDEX(Customers!$G$2:$G$901,MATCH(B1174,Customers!$A$2:$A$901,0))</f>
        <v>South</v>
      </c>
      <c r="J1174" s="12" t="str">
        <f aca="false">INDEX(Stores!$D$2:$D$18,MATCH(C1174,Stores!$A$2:$A$18,0))</f>
        <v>Online</v>
      </c>
      <c r="K1174" s="16" t="n">
        <f aca="false">SUMIF(OrderItems!$B$2:$B$6683,A1174,OrderItems!$J$2:$J$6683)</f>
        <v>11088.3</v>
      </c>
      <c r="L1174" s="16" t="n">
        <f aca="false">SUMIF(OrderItems!$B$2:$B$6683,A1174,OrderItems!$K$2:$K$6683)</f>
        <v>7718.45</v>
      </c>
      <c r="M1174" s="16" t="n">
        <f aca="false">K1174-L1174</f>
        <v>3369.85</v>
      </c>
      <c r="N1174" s="12" t="n">
        <f aca="false">COUNTIF(OrderItems!$B$2:$B$6683,A1174)</f>
        <v>4</v>
      </c>
    </row>
    <row r="1175" customFormat="false" ht="15" hidden="false" customHeight="false" outlineLevel="0" collapsed="false">
      <c r="A1175" s="12" t="n">
        <v>1174</v>
      </c>
      <c r="B1175" s="12" t="n">
        <v>303</v>
      </c>
      <c r="C1175" s="12" t="n">
        <v>10</v>
      </c>
      <c r="D1175" s="18" t="n">
        <v>45987</v>
      </c>
      <c r="E1175" s="12" t="s">
        <v>49</v>
      </c>
      <c r="F1175" s="12" t="s">
        <v>2295</v>
      </c>
      <c r="G1175" s="12" t="s">
        <v>55</v>
      </c>
      <c r="H1175" s="12" t="str">
        <f aca="false">INDEX(Customers!$I$2:$I$901,MATCH(B1175,Customers!$A$2:$A$901,0))</f>
        <v>New</v>
      </c>
      <c r="I1175" s="12" t="str">
        <f aca="false">INDEX(Customers!$G$2:$G$901,MATCH(B1175,Customers!$A$2:$A$901,0))</f>
        <v>South</v>
      </c>
      <c r="J1175" s="12" t="str">
        <f aca="false">INDEX(Stores!$D$2:$D$18,MATCH(C1175,Stores!$A$2:$A$18,0))</f>
        <v>West</v>
      </c>
      <c r="K1175" s="16" t="n">
        <f aca="false">SUMIF(OrderItems!$B$2:$B$6683,A1175,OrderItems!$J$2:$J$6683)</f>
        <v>1466.1</v>
      </c>
      <c r="L1175" s="16" t="n">
        <f aca="false">SUMIF(OrderItems!$B$2:$B$6683,A1175,OrderItems!$K$2:$K$6683)</f>
        <v>1101.57</v>
      </c>
      <c r="M1175" s="16" t="n">
        <f aca="false">K1175-L1175</f>
        <v>364.53</v>
      </c>
      <c r="N1175" s="12" t="n">
        <f aca="false">COUNTIF(OrderItems!$B$2:$B$6683,A1175)</f>
        <v>1</v>
      </c>
    </row>
    <row r="1176" customFormat="false" ht="15" hidden="false" customHeight="false" outlineLevel="0" collapsed="false">
      <c r="A1176" s="12" t="n">
        <v>1175</v>
      </c>
      <c r="B1176" s="12" t="n">
        <v>304</v>
      </c>
      <c r="C1176" s="12" t="n">
        <v>4</v>
      </c>
      <c r="D1176" s="18" t="n">
        <v>45341</v>
      </c>
      <c r="E1176" s="12" t="s">
        <v>49</v>
      </c>
      <c r="F1176" s="12" t="s">
        <v>2294</v>
      </c>
      <c r="G1176" s="12" t="s">
        <v>57</v>
      </c>
      <c r="H1176" s="12" t="str">
        <f aca="false">INDEX(Customers!$I$2:$I$901,MATCH(B1176,Customers!$A$2:$A$901,0))</f>
        <v>Regular</v>
      </c>
      <c r="I1176" s="12" t="str">
        <f aca="false">INDEX(Customers!$G$2:$G$901,MATCH(B1176,Customers!$A$2:$A$901,0))</f>
        <v>North</v>
      </c>
      <c r="J1176" s="12" t="str">
        <f aca="false">INDEX(Stores!$D$2:$D$18,MATCH(C1176,Stores!$A$2:$A$18,0))</f>
        <v>North</v>
      </c>
      <c r="K1176" s="16" t="n">
        <f aca="false">SUMIF(OrderItems!$B$2:$B$6683,A1176,OrderItems!$J$2:$J$6683)</f>
        <v>779</v>
      </c>
      <c r="L1176" s="16" t="n">
        <f aca="false">SUMIF(OrderItems!$B$2:$B$6683,A1176,OrderItems!$K$2:$K$6683)</f>
        <v>536.88</v>
      </c>
      <c r="M1176" s="16" t="n">
        <f aca="false">K1176-L1176</f>
        <v>242.12</v>
      </c>
      <c r="N1176" s="12" t="n">
        <f aca="false">COUNTIF(OrderItems!$B$2:$B$6683,A1176)</f>
        <v>1</v>
      </c>
    </row>
    <row r="1177" customFormat="false" ht="15" hidden="false" customHeight="false" outlineLevel="0" collapsed="false">
      <c r="A1177" s="12" t="n">
        <v>1176</v>
      </c>
      <c r="B1177" s="12" t="n">
        <v>304</v>
      </c>
      <c r="C1177" s="12" t="n">
        <v>17</v>
      </c>
      <c r="D1177" s="18" t="n">
        <v>45403</v>
      </c>
      <c r="E1177" s="12" t="s">
        <v>44</v>
      </c>
      <c r="F1177" s="12" t="s">
        <v>2292</v>
      </c>
      <c r="G1177" s="12" t="s">
        <v>55</v>
      </c>
      <c r="H1177" s="12" t="str">
        <f aca="false">INDEX(Customers!$I$2:$I$901,MATCH(B1177,Customers!$A$2:$A$901,0))</f>
        <v>Regular</v>
      </c>
      <c r="I1177" s="12" t="str">
        <f aca="false">INDEX(Customers!$G$2:$G$901,MATCH(B1177,Customers!$A$2:$A$901,0))</f>
        <v>North</v>
      </c>
      <c r="J1177" s="12" t="str">
        <f aca="false">INDEX(Stores!$D$2:$D$18,MATCH(C1177,Stores!$A$2:$A$18,0))</f>
        <v>Online</v>
      </c>
      <c r="K1177" s="16" t="n">
        <f aca="false">SUMIF(OrderItems!$B$2:$B$6683,A1177,OrderItems!$J$2:$J$6683)</f>
        <v>8107</v>
      </c>
      <c r="L1177" s="16" t="n">
        <f aca="false">SUMIF(OrderItems!$B$2:$B$6683,A1177,OrderItems!$K$2:$K$6683)</f>
        <v>5695.74</v>
      </c>
      <c r="M1177" s="16" t="n">
        <f aca="false">K1177-L1177</f>
        <v>2411.26</v>
      </c>
      <c r="N1177" s="12" t="n">
        <f aca="false">COUNTIF(OrderItems!$B$2:$B$6683,A1177)</f>
        <v>3</v>
      </c>
    </row>
    <row r="1178" customFormat="false" ht="15" hidden="false" customHeight="false" outlineLevel="0" collapsed="false">
      <c r="A1178" s="12" t="n">
        <v>1177</v>
      </c>
      <c r="B1178" s="12" t="n">
        <v>304</v>
      </c>
      <c r="C1178" s="12" t="n">
        <v>17</v>
      </c>
      <c r="D1178" s="18" t="n">
        <v>45481</v>
      </c>
      <c r="E1178" s="12" t="s">
        <v>44</v>
      </c>
      <c r="F1178" s="12" t="s">
        <v>2293</v>
      </c>
      <c r="G1178" s="12" t="s">
        <v>55</v>
      </c>
      <c r="H1178" s="12" t="str">
        <f aca="false">INDEX(Customers!$I$2:$I$901,MATCH(B1178,Customers!$A$2:$A$901,0))</f>
        <v>Regular</v>
      </c>
      <c r="I1178" s="12" t="str">
        <f aca="false">INDEX(Customers!$G$2:$G$901,MATCH(B1178,Customers!$A$2:$A$901,0))</f>
        <v>North</v>
      </c>
      <c r="J1178" s="12" t="str">
        <f aca="false">INDEX(Stores!$D$2:$D$18,MATCH(C1178,Stores!$A$2:$A$18,0))</f>
        <v>Online</v>
      </c>
      <c r="K1178" s="16" t="n">
        <f aca="false">SUMIF(OrderItems!$B$2:$B$6683,A1178,OrderItems!$J$2:$J$6683)</f>
        <v>4028.45</v>
      </c>
      <c r="L1178" s="16" t="n">
        <f aca="false">SUMIF(OrderItems!$B$2:$B$6683,A1178,OrderItems!$K$2:$K$6683)</f>
        <v>2925.37</v>
      </c>
      <c r="M1178" s="16" t="n">
        <f aca="false">K1178-L1178</f>
        <v>1103.08</v>
      </c>
      <c r="N1178" s="12" t="n">
        <f aca="false">COUNTIF(OrderItems!$B$2:$B$6683,A1178)</f>
        <v>3</v>
      </c>
    </row>
    <row r="1179" customFormat="false" ht="15" hidden="false" customHeight="false" outlineLevel="0" collapsed="false">
      <c r="A1179" s="12" t="n">
        <v>1178</v>
      </c>
      <c r="B1179" s="12" t="n">
        <v>304</v>
      </c>
      <c r="C1179" s="12" t="n">
        <v>17</v>
      </c>
      <c r="D1179" s="18" t="n">
        <v>45592</v>
      </c>
      <c r="E1179" s="12" t="s">
        <v>44</v>
      </c>
      <c r="F1179" s="12" t="s">
        <v>2294</v>
      </c>
      <c r="G1179" s="12" t="s">
        <v>56</v>
      </c>
      <c r="H1179" s="12" t="str">
        <f aca="false">INDEX(Customers!$I$2:$I$901,MATCH(B1179,Customers!$A$2:$A$901,0))</f>
        <v>Regular</v>
      </c>
      <c r="I1179" s="12" t="str">
        <f aca="false">INDEX(Customers!$G$2:$G$901,MATCH(B1179,Customers!$A$2:$A$901,0))</f>
        <v>North</v>
      </c>
      <c r="J1179" s="12" t="str">
        <f aca="false">INDEX(Stores!$D$2:$D$18,MATCH(C1179,Stores!$A$2:$A$18,0))</f>
        <v>Online</v>
      </c>
      <c r="K1179" s="16" t="n">
        <f aca="false">SUMIF(OrderItems!$B$2:$B$6683,A1179,OrderItems!$J$2:$J$6683)</f>
        <v>3738</v>
      </c>
      <c r="L1179" s="16" t="n">
        <f aca="false">SUMIF(OrderItems!$B$2:$B$6683,A1179,OrderItems!$K$2:$K$6683)</f>
        <v>2778.58</v>
      </c>
      <c r="M1179" s="16" t="n">
        <f aca="false">K1179-L1179</f>
        <v>959.42</v>
      </c>
      <c r="N1179" s="12" t="n">
        <f aca="false">COUNTIF(OrderItems!$B$2:$B$6683,A1179)</f>
        <v>1</v>
      </c>
    </row>
    <row r="1180" customFormat="false" ht="15" hidden="false" customHeight="false" outlineLevel="0" collapsed="false">
      <c r="A1180" s="12" t="n">
        <v>1179</v>
      </c>
      <c r="B1180" s="12" t="n">
        <v>304</v>
      </c>
      <c r="C1180" s="12" t="n">
        <v>17</v>
      </c>
      <c r="D1180" s="18" t="n">
        <v>45616</v>
      </c>
      <c r="E1180" s="12" t="s">
        <v>44</v>
      </c>
      <c r="F1180" s="12" t="s">
        <v>2292</v>
      </c>
      <c r="G1180" s="12" t="s">
        <v>55</v>
      </c>
      <c r="H1180" s="12" t="str">
        <f aca="false">INDEX(Customers!$I$2:$I$901,MATCH(B1180,Customers!$A$2:$A$901,0))</f>
        <v>Regular</v>
      </c>
      <c r="I1180" s="12" t="str">
        <f aca="false">INDEX(Customers!$G$2:$G$901,MATCH(B1180,Customers!$A$2:$A$901,0))</f>
        <v>North</v>
      </c>
      <c r="J1180" s="12" t="str">
        <f aca="false">INDEX(Stores!$D$2:$D$18,MATCH(C1180,Stores!$A$2:$A$18,0))</f>
        <v>Online</v>
      </c>
      <c r="K1180" s="16" t="n">
        <f aca="false">SUMIF(OrderItems!$B$2:$B$6683,A1180,OrderItems!$J$2:$J$6683)</f>
        <v>2367</v>
      </c>
      <c r="L1180" s="16" t="n">
        <f aca="false">SUMIF(OrderItems!$B$2:$B$6683,A1180,OrderItems!$K$2:$K$6683)</f>
        <v>1634.97</v>
      </c>
      <c r="M1180" s="16" t="n">
        <f aca="false">K1180-L1180</f>
        <v>732.03</v>
      </c>
      <c r="N1180" s="12" t="n">
        <f aca="false">COUNTIF(OrderItems!$B$2:$B$6683,A1180)</f>
        <v>1</v>
      </c>
    </row>
    <row r="1181" customFormat="false" ht="15" hidden="false" customHeight="false" outlineLevel="0" collapsed="false">
      <c r="A1181" s="12" t="n">
        <v>1180</v>
      </c>
      <c r="B1181" s="12" t="n">
        <v>304</v>
      </c>
      <c r="C1181" s="12" t="n">
        <v>17</v>
      </c>
      <c r="D1181" s="18" t="n">
        <v>46005</v>
      </c>
      <c r="E1181" s="12" t="s">
        <v>44</v>
      </c>
      <c r="F1181" s="12" t="s">
        <v>2296</v>
      </c>
      <c r="G1181" s="12" t="s">
        <v>55</v>
      </c>
      <c r="H1181" s="12" t="str">
        <f aca="false">INDEX(Customers!$I$2:$I$901,MATCH(B1181,Customers!$A$2:$A$901,0))</f>
        <v>Regular</v>
      </c>
      <c r="I1181" s="12" t="str">
        <f aca="false">INDEX(Customers!$G$2:$G$901,MATCH(B1181,Customers!$A$2:$A$901,0))</f>
        <v>North</v>
      </c>
      <c r="J1181" s="12" t="str">
        <f aca="false">INDEX(Stores!$D$2:$D$18,MATCH(C1181,Stores!$A$2:$A$18,0))</f>
        <v>Online</v>
      </c>
      <c r="K1181" s="16" t="n">
        <f aca="false">SUMIF(OrderItems!$B$2:$B$6683,A1181,OrderItems!$J$2:$J$6683)</f>
        <v>2588.15</v>
      </c>
      <c r="L1181" s="16" t="n">
        <f aca="false">SUMIF(OrderItems!$B$2:$B$6683,A1181,OrderItems!$K$2:$K$6683)</f>
        <v>1774.46</v>
      </c>
      <c r="M1181" s="16" t="n">
        <f aca="false">K1181-L1181</f>
        <v>813.69</v>
      </c>
      <c r="N1181" s="12" t="n">
        <f aca="false">COUNTIF(OrderItems!$B$2:$B$6683,A1181)</f>
        <v>2</v>
      </c>
    </row>
    <row r="1182" customFormat="false" ht="15" hidden="false" customHeight="false" outlineLevel="0" collapsed="false">
      <c r="A1182" s="12" t="n">
        <v>1181</v>
      </c>
      <c r="B1182" s="12" t="n">
        <v>305</v>
      </c>
      <c r="C1182" s="12" t="n">
        <v>16</v>
      </c>
      <c r="D1182" s="18" t="n">
        <v>45976</v>
      </c>
      <c r="E1182" s="12" t="s">
        <v>49</v>
      </c>
      <c r="F1182" s="12" t="s">
        <v>2293</v>
      </c>
      <c r="G1182" s="12" t="s">
        <v>57</v>
      </c>
      <c r="H1182" s="12" t="str">
        <f aca="false">INDEX(Customers!$I$2:$I$901,MATCH(B1182,Customers!$A$2:$A$901,0))</f>
        <v>Regular</v>
      </c>
      <c r="I1182" s="12" t="str">
        <f aca="false">INDEX(Customers!$G$2:$G$901,MATCH(B1182,Customers!$A$2:$A$901,0))</f>
        <v>West</v>
      </c>
      <c r="J1182" s="12" t="str">
        <f aca="false">INDEX(Stores!$D$2:$D$18,MATCH(C1182,Stores!$A$2:$A$18,0))</f>
        <v>East</v>
      </c>
      <c r="K1182" s="16" t="n">
        <f aca="false">SUMIF(OrderItems!$B$2:$B$6683,A1182,OrderItems!$J$2:$J$6683)</f>
        <v>2578</v>
      </c>
      <c r="L1182" s="16" t="n">
        <f aca="false">SUMIF(OrderItems!$B$2:$B$6683,A1182,OrderItems!$K$2:$K$6683)</f>
        <v>1496.6</v>
      </c>
      <c r="M1182" s="16" t="n">
        <f aca="false">K1182-L1182</f>
        <v>1081.4</v>
      </c>
      <c r="N1182" s="12" t="n">
        <f aca="false">COUNTIF(OrderItems!$B$2:$B$6683,A1182)</f>
        <v>2</v>
      </c>
    </row>
    <row r="1183" customFormat="false" ht="15" hidden="false" customHeight="false" outlineLevel="0" collapsed="false">
      <c r="A1183" s="12" t="n">
        <v>1182</v>
      </c>
      <c r="B1183" s="12" t="n">
        <v>305</v>
      </c>
      <c r="C1183" s="12" t="n">
        <v>17</v>
      </c>
      <c r="D1183" s="18" t="n">
        <v>45983</v>
      </c>
      <c r="E1183" s="12" t="s">
        <v>44</v>
      </c>
      <c r="F1183" s="12" t="s">
        <v>2292</v>
      </c>
      <c r="G1183" s="12" t="s">
        <v>57</v>
      </c>
      <c r="H1183" s="12" t="str">
        <f aca="false">INDEX(Customers!$I$2:$I$901,MATCH(B1183,Customers!$A$2:$A$901,0))</f>
        <v>Regular</v>
      </c>
      <c r="I1183" s="12" t="str">
        <f aca="false">INDEX(Customers!$G$2:$G$901,MATCH(B1183,Customers!$A$2:$A$901,0))</f>
        <v>West</v>
      </c>
      <c r="J1183" s="12" t="str">
        <f aca="false">INDEX(Stores!$D$2:$D$18,MATCH(C1183,Stores!$A$2:$A$18,0))</f>
        <v>Online</v>
      </c>
      <c r="K1183" s="16" t="n">
        <f aca="false">SUMIF(OrderItems!$B$2:$B$6683,A1183,OrderItems!$J$2:$J$6683)</f>
        <v>429</v>
      </c>
      <c r="L1183" s="16" t="n">
        <f aca="false">SUMIF(OrderItems!$B$2:$B$6683,A1183,OrderItems!$K$2:$K$6683)</f>
        <v>313.05</v>
      </c>
      <c r="M1183" s="16" t="n">
        <f aca="false">K1183-L1183</f>
        <v>115.95</v>
      </c>
      <c r="N1183" s="12" t="n">
        <f aca="false">COUNTIF(OrderItems!$B$2:$B$6683,A1183)</f>
        <v>1</v>
      </c>
    </row>
    <row r="1184" customFormat="false" ht="15" hidden="false" customHeight="false" outlineLevel="0" collapsed="false">
      <c r="A1184" s="12" t="n">
        <v>1183</v>
      </c>
      <c r="B1184" s="12" t="n">
        <v>305</v>
      </c>
      <c r="C1184" s="12" t="n">
        <v>17</v>
      </c>
      <c r="D1184" s="18" t="n">
        <v>45984</v>
      </c>
      <c r="E1184" s="12" t="s">
        <v>44</v>
      </c>
      <c r="F1184" s="12" t="s">
        <v>2294</v>
      </c>
      <c r="G1184" s="12" t="s">
        <v>56</v>
      </c>
      <c r="H1184" s="12" t="str">
        <f aca="false">INDEX(Customers!$I$2:$I$901,MATCH(B1184,Customers!$A$2:$A$901,0))</f>
        <v>Regular</v>
      </c>
      <c r="I1184" s="12" t="str">
        <f aca="false">INDEX(Customers!$G$2:$G$901,MATCH(B1184,Customers!$A$2:$A$901,0))</f>
        <v>West</v>
      </c>
      <c r="J1184" s="12" t="str">
        <f aca="false">INDEX(Stores!$D$2:$D$18,MATCH(C1184,Stores!$A$2:$A$18,0))</f>
        <v>Online</v>
      </c>
      <c r="K1184" s="16" t="n">
        <f aca="false">SUMIF(OrderItems!$B$2:$B$6683,A1184,OrderItems!$J$2:$J$6683)</f>
        <v>10990.05</v>
      </c>
      <c r="L1184" s="16" t="n">
        <f aca="false">SUMIF(OrderItems!$B$2:$B$6683,A1184,OrderItems!$K$2:$K$6683)</f>
        <v>7845.7</v>
      </c>
      <c r="M1184" s="16" t="n">
        <f aca="false">K1184-L1184</f>
        <v>3144.35</v>
      </c>
      <c r="N1184" s="12" t="n">
        <f aca="false">COUNTIF(OrderItems!$B$2:$B$6683,A1184)</f>
        <v>4</v>
      </c>
    </row>
    <row r="1185" customFormat="false" ht="15" hidden="false" customHeight="false" outlineLevel="0" collapsed="false">
      <c r="A1185" s="12" t="n">
        <v>1184</v>
      </c>
      <c r="B1185" s="12" t="n">
        <v>305</v>
      </c>
      <c r="C1185" s="12" t="n">
        <v>6</v>
      </c>
      <c r="D1185" s="18" t="n">
        <v>45988</v>
      </c>
      <c r="E1185" s="12" t="s">
        <v>49</v>
      </c>
      <c r="F1185" s="12" t="s">
        <v>2293</v>
      </c>
      <c r="G1185" s="12" t="s">
        <v>55</v>
      </c>
      <c r="H1185" s="12" t="str">
        <f aca="false">INDEX(Customers!$I$2:$I$901,MATCH(B1185,Customers!$A$2:$A$901,0))</f>
        <v>Regular</v>
      </c>
      <c r="I1185" s="12" t="str">
        <f aca="false">INDEX(Customers!$G$2:$G$901,MATCH(B1185,Customers!$A$2:$A$901,0))</f>
        <v>West</v>
      </c>
      <c r="J1185" s="12" t="str">
        <f aca="false">INDEX(Stores!$D$2:$D$18,MATCH(C1185,Stores!$A$2:$A$18,0))</f>
        <v>South</v>
      </c>
      <c r="K1185" s="16" t="n">
        <f aca="false">SUMIF(OrderItems!$B$2:$B$6683,A1185,OrderItems!$J$2:$J$6683)</f>
        <v>1289</v>
      </c>
      <c r="L1185" s="16" t="n">
        <f aca="false">SUMIF(OrderItems!$B$2:$B$6683,A1185,OrderItems!$K$2:$K$6683)</f>
        <v>959.48</v>
      </c>
      <c r="M1185" s="16" t="n">
        <f aca="false">K1185-L1185</f>
        <v>329.52</v>
      </c>
      <c r="N1185" s="12" t="n">
        <f aca="false">COUNTIF(OrderItems!$B$2:$B$6683,A1185)</f>
        <v>1</v>
      </c>
    </row>
    <row r="1186" customFormat="false" ht="15" hidden="false" customHeight="false" outlineLevel="0" collapsed="false">
      <c r="A1186" s="12" t="n">
        <v>1185</v>
      </c>
      <c r="B1186" s="12" t="n">
        <v>305</v>
      </c>
      <c r="C1186" s="12" t="n">
        <v>16</v>
      </c>
      <c r="D1186" s="18" t="n">
        <v>46003</v>
      </c>
      <c r="E1186" s="12" t="s">
        <v>49</v>
      </c>
      <c r="F1186" s="12" t="s">
        <v>2293</v>
      </c>
      <c r="G1186" s="12" t="s">
        <v>57</v>
      </c>
      <c r="H1186" s="12" t="str">
        <f aca="false">INDEX(Customers!$I$2:$I$901,MATCH(B1186,Customers!$A$2:$A$901,0))</f>
        <v>Regular</v>
      </c>
      <c r="I1186" s="12" t="str">
        <f aca="false">INDEX(Customers!$G$2:$G$901,MATCH(B1186,Customers!$A$2:$A$901,0))</f>
        <v>West</v>
      </c>
      <c r="J1186" s="12" t="str">
        <f aca="false">INDEX(Stores!$D$2:$D$18,MATCH(C1186,Stores!$A$2:$A$18,0))</f>
        <v>East</v>
      </c>
      <c r="K1186" s="16" t="n">
        <f aca="false">SUMIF(OrderItems!$B$2:$B$6683,A1186,OrderItems!$J$2:$J$6683)</f>
        <v>3492.1</v>
      </c>
      <c r="L1186" s="16" t="n">
        <f aca="false">SUMIF(OrderItems!$B$2:$B$6683,A1186,OrderItems!$K$2:$K$6683)</f>
        <v>2213.33</v>
      </c>
      <c r="M1186" s="16" t="n">
        <f aca="false">K1186-L1186</f>
        <v>1278.77</v>
      </c>
      <c r="N1186" s="12" t="n">
        <f aca="false">COUNTIF(OrderItems!$B$2:$B$6683,A1186)</f>
        <v>3</v>
      </c>
    </row>
    <row r="1187" customFormat="false" ht="15" hidden="false" customHeight="false" outlineLevel="0" collapsed="false">
      <c r="A1187" s="12" t="n">
        <v>1186</v>
      </c>
      <c r="B1187" s="12" t="n">
        <v>306</v>
      </c>
      <c r="C1187" s="12" t="n">
        <v>17</v>
      </c>
      <c r="D1187" s="18" t="n">
        <v>45420</v>
      </c>
      <c r="E1187" s="12" t="s">
        <v>44</v>
      </c>
      <c r="F1187" s="12" t="s">
        <v>2295</v>
      </c>
      <c r="G1187" s="12" t="s">
        <v>57</v>
      </c>
      <c r="H1187" s="12" t="str">
        <f aca="false">INDEX(Customers!$I$2:$I$901,MATCH(B1187,Customers!$A$2:$A$901,0))</f>
        <v>Regular</v>
      </c>
      <c r="I1187" s="12" t="str">
        <f aca="false">INDEX(Customers!$G$2:$G$901,MATCH(B1187,Customers!$A$2:$A$901,0))</f>
        <v>South</v>
      </c>
      <c r="J1187" s="12" t="str">
        <f aca="false">INDEX(Stores!$D$2:$D$18,MATCH(C1187,Stores!$A$2:$A$18,0))</f>
        <v>Online</v>
      </c>
      <c r="K1187" s="16" t="n">
        <f aca="false">SUMIF(OrderItems!$B$2:$B$6683,A1187,OrderItems!$J$2:$J$6683)</f>
        <v>6128.15</v>
      </c>
      <c r="L1187" s="16" t="n">
        <f aca="false">SUMIF(OrderItems!$B$2:$B$6683,A1187,OrderItems!$K$2:$K$6683)</f>
        <v>4161.3</v>
      </c>
      <c r="M1187" s="16" t="n">
        <f aca="false">K1187-L1187</f>
        <v>1966.85</v>
      </c>
      <c r="N1187" s="12" t="n">
        <f aca="false">COUNTIF(OrderItems!$B$2:$B$6683,A1187)</f>
        <v>4</v>
      </c>
    </row>
    <row r="1188" customFormat="false" ht="15" hidden="false" customHeight="false" outlineLevel="0" collapsed="false">
      <c r="A1188" s="12" t="n">
        <v>1187</v>
      </c>
      <c r="B1188" s="12" t="n">
        <v>306</v>
      </c>
      <c r="C1188" s="12" t="n">
        <v>17</v>
      </c>
      <c r="D1188" s="18" t="n">
        <v>45524</v>
      </c>
      <c r="E1188" s="12" t="s">
        <v>44</v>
      </c>
      <c r="F1188" s="12" t="s">
        <v>2292</v>
      </c>
      <c r="G1188" s="12" t="s">
        <v>57</v>
      </c>
      <c r="H1188" s="12" t="str">
        <f aca="false">INDEX(Customers!$I$2:$I$901,MATCH(B1188,Customers!$A$2:$A$901,0))</f>
        <v>Regular</v>
      </c>
      <c r="I1188" s="12" t="str">
        <f aca="false">INDEX(Customers!$G$2:$G$901,MATCH(B1188,Customers!$A$2:$A$901,0))</f>
        <v>South</v>
      </c>
      <c r="J1188" s="12" t="str">
        <f aca="false">INDEX(Stores!$D$2:$D$18,MATCH(C1188,Stores!$A$2:$A$18,0))</f>
        <v>Online</v>
      </c>
      <c r="K1188" s="16" t="n">
        <f aca="false">SUMIF(OrderItems!$B$2:$B$6683,A1188,OrderItems!$J$2:$J$6683)</f>
        <v>2660.55</v>
      </c>
      <c r="L1188" s="16" t="n">
        <f aca="false">SUMIF(OrderItems!$B$2:$B$6683,A1188,OrderItems!$K$2:$K$6683)</f>
        <v>1552.67</v>
      </c>
      <c r="M1188" s="16" t="n">
        <f aca="false">K1188-L1188</f>
        <v>1107.88</v>
      </c>
      <c r="N1188" s="12" t="n">
        <f aca="false">COUNTIF(OrderItems!$B$2:$B$6683,A1188)</f>
        <v>2</v>
      </c>
    </row>
    <row r="1189" customFormat="false" ht="15" hidden="false" customHeight="false" outlineLevel="0" collapsed="false">
      <c r="A1189" s="12" t="n">
        <v>1188</v>
      </c>
      <c r="B1189" s="12" t="n">
        <v>306</v>
      </c>
      <c r="C1189" s="12" t="n">
        <v>17</v>
      </c>
      <c r="D1189" s="18" t="n">
        <v>45712</v>
      </c>
      <c r="E1189" s="12" t="s">
        <v>44</v>
      </c>
      <c r="F1189" s="12" t="s">
        <v>2294</v>
      </c>
      <c r="G1189" s="12" t="s">
        <v>55</v>
      </c>
      <c r="H1189" s="12" t="str">
        <f aca="false">INDEX(Customers!$I$2:$I$901,MATCH(B1189,Customers!$A$2:$A$901,0))</f>
        <v>Regular</v>
      </c>
      <c r="I1189" s="12" t="str">
        <f aca="false">INDEX(Customers!$G$2:$G$901,MATCH(B1189,Customers!$A$2:$A$901,0))</f>
        <v>South</v>
      </c>
      <c r="J1189" s="12" t="str">
        <f aca="false">INDEX(Stores!$D$2:$D$18,MATCH(C1189,Stores!$A$2:$A$18,0))</f>
        <v>Online</v>
      </c>
      <c r="K1189" s="16" t="n">
        <f aca="false">SUMIF(OrderItems!$B$2:$B$6683,A1189,OrderItems!$J$2:$J$6683)</f>
        <v>599</v>
      </c>
      <c r="L1189" s="16" t="n">
        <f aca="false">SUMIF(OrderItems!$B$2:$B$6683,A1189,OrderItems!$K$2:$K$6683)</f>
        <v>358.68</v>
      </c>
      <c r="M1189" s="16" t="n">
        <f aca="false">K1189-L1189</f>
        <v>240.32</v>
      </c>
      <c r="N1189" s="12" t="n">
        <f aca="false">COUNTIF(OrderItems!$B$2:$B$6683,A1189)</f>
        <v>1</v>
      </c>
    </row>
    <row r="1190" customFormat="false" ht="15" hidden="false" customHeight="false" outlineLevel="0" collapsed="false">
      <c r="A1190" s="12" t="n">
        <v>1189</v>
      </c>
      <c r="B1190" s="12" t="n">
        <v>306</v>
      </c>
      <c r="C1190" s="12" t="n">
        <v>15</v>
      </c>
      <c r="D1190" s="18" t="n">
        <v>45851</v>
      </c>
      <c r="E1190" s="12" t="s">
        <v>49</v>
      </c>
      <c r="F1190" s="12" t="s">
        <v>2294</v>
      </c>
      <c r="G1190" s="12" t="s">
        <v>55</v>
      </c>
      <c r="H1190" s="12" t="str">
        <f aca="false">INDEX(Customers!$I$2:$I$901,MATCH(B1190,Customers!$A$2:$A$901,0))</f>
        <v>Regular</v>
      </c>
      <c r="I1190" s="12" t="str">
        <f aca="false">INDEX(Customers!$G$2:$G$901,MATCH(B1190,Customers!$A$2:$A$901,0))</f>
        <v>South</v>
      </c>
      <c r="J1190" s="12" t="str">
        <f aca="false">INDEX(Stores!$D$2:$D$18,MATCH(C1190,Stores!$A$2:$A$18,0))</f>
        <v>East</v>
      </c>
      <c r="K1190" s="16" t="n">
        <f aca="false">SUMIF(OrderItems!$B$2:$B$6683,A1190,OrderItems!$J$2:$J$6683)</f>
        <v>3149</v>
      </c>
      <c r="L1190" s="16" t="n">
        <f aca="false">SUMIF(OrderItems!$B$2:$B$6683,A1190,OrderItems!$K$2:$K$6683)</f>
        <v>1867.87</v>
      </c>
      <c r="M1190" s="16" t="n">
        <f aca="false">K1190-L1190</f>
        <v>1281.13</v>
      </c>
      <c r="N1190" s="12" t="n">
        <f aca="false">COUNTIF(OrderItems!$B$2:$B$6683,A1190)</f>
        <v>1</v>
      </c>
    </row>
    <row r="1191" customFormat="false" ht="15" hidden="false" customHeight="false" outlineLevel="0" collapsed="false">
      <c r="A1191" s="12" t="n">
        <v>1190</v>
      </c>
      <c r="B1191" s="12" t="n">
        <v>306</v>
      </c>
      <c r="C1191" s="12" t="n">
        <v>17</v>
      </c>
      <c r="D1191" s="18" t="n">
        <v>45876</v>
      </c>
      <c r="E1191" s="12" t="s">
        <v>44</v>
      </c>
      <c r="F1191" s="12" t="s">
        <v>2294</v>
      </c>
      <c r="G1191" s="12" t="s">
        <v>55</v>
      </c>
      <c r="H1191" s="12" t="str">
        <f aca="false">INDEX(Customers!$I$2:$I$901,MATCH(B1191,Customers!$A$2:$A$901,0))</f>
        <v>Regular</v>
      </c>
      <c r="I1191" s="12" t="str">
        <f aca="false">INDEX(Customers!$G$2:$G$901,MATCH(B1191,Customers!$A$2:$A$901,0))</f>
        <v>South</v>
      </c>
      <c r="J1191" s="12" t="str">
        <f aca="false">INDEX(Stores!$D$2:$D$18,MATCH(C1191,Stores!$A$2:$A$18,0))</f>
        <v>Online</v>
      </c>
      <c r="K1191" s="16" t="n">
        <f aca="false">SUMIF(OrderItems!$B$2:$B$6683,A1191,OrderItems!$J$2:$J$6683)</f>
        <v>989</v>
      </c>
      <c r="L1191" s="16" t="n">
        <f aca="false">SUMIF(OrderItems!$B$2:$B$6683,A1191,OrderItems!$K$2:$K$6683)</f>
        <v>723.81</v>
      </c>
      <c r="M1191" s="16" t="n">
        <f aca="false">K1191-L1191</f>
        <v>265.19</v>
      </c>
      <c r="N1191" s="12" t="n">
        <f aca="false">COUNTIF(OrderItems!$B$2:$B$6683,A1191)</f>
        <v>1</v>
      </c>
    </row>
    <row r="1192" customFormat="false" ht="15" hidden="false" customHeight="false" outlineLevel="0" collapsed="false">
      <c r="A1192" s="12" t="n">
        <v>1191</v>
      </c>
      <c r="B1192" s="12" t="n">
        <v>306</v>
      </c>
      <c r="C1192" s="12" t="n">
        <v>17</v>
      </c>
      <c r="D1192" s="18" t="n">
        <v>45885</v>
      </c>
      <c r="E1192" s="12" t="s">
        <v>44</v>
      </c>
      <c r="F1192" s="12" t="s">
        <v>2293</v>
      </c>
      <c r="G1192" s="12" t="s">
        <v>56</v>
      </c>
      <c r="H1192" s="12" t="str">
        <f aca="false">INDEX(Customers!$I$2:$I$901,MATCH(B1192,Customers!$A$2:$A$901,0))</f>
        <v>Regular</v>
      </c>
      <c r="I1192" s="12" t="str">
        <f aca="false">INDEX(Customers!$G$2:$G$901,MATCH(B1192,Customers!$A$2:$A$901,0))</f>
        <v>South</v>
      </c>
      <c r="J1192" s="12" t="str">
        <f aca="false">INDEX(Stores!$D$2:$D$18,MATCH(C1192,Stores!$A$2:$A$18,0))</f>
        <v>Online</v>
      </c>
      <c r="K1192" s="16" t="n">
        <f aca="false">SUMIF(OrderItems!$B$2:$B$6683,A1192,OrderItems!$J$2:$J$6683)</f>
        <v>14311.2</v>
      </c>
      <c r="L1192" s="16" t="n">
        <f aca="false">SUMIF(OrderItems!$B$2:$B$6683,A1192,OrderItems!$K$2:$K$6683)</f>
        <v>9074.67</v>
      </c>
      <c r="M1192" s="16" t="n">
        <f aca="false">K1192-L1192</f>
        <v>5236.53</v>
      </c>
      <c r="N1192" s="12" t="n">
        <f aca="false">COUNTIF(OrderItems!$B$2:$B$6683,A1192)</f>
        <v>3</v>
      </c>
    </row>
    <row r="1193" customFormat="false" ht="15" hidden="false" customHeight="false" outlineLevel="0" collapsed="false">
      <c r="A1193" s="12" t="n">
        <v>1192</v>
      </c>
      <c r="B1193" s="12" t="n">
        <v>306</v>
      </c>
      <c r="C1193" s="12" t="n">
        <v>8</v>
      </c>
      <c r="D1193" s="18" t="n">
        <v>45918</v>
      </c>
      <c r="E1193" s="12" t="s">
        <v>49</v>
      </c>
      <c r="F1193" s="12" t="s">
        <v>2295</v>
      </c>
      <c r="G1193" s="12" t="s">
        <v>56</v>
      </c>
      <c r="H1193" s="12" t="str">
        <f aca="false">INDEX(Customers!$I$2:$I$901,MATCH(B1193,Customers!$A$2:$A$901,0))</f>
        <v>Regular</v>
      </c>
      <c r="I1193" s="12" t="str">
        <f aca="false">INDEX(Customers!$G$2:$G$901,MATCH(B1193,Customers!$A$2:$A$901,0))</f>
        <v>South</v>
      </c>
      <c r="J1193" s="12" t="str">
        <f aca="false">INDEX(Stores!$D$2:$D$18,MATCH(C1193,Stores!$A$2:$A$18,0))</f>
        <v>South</v>
      </c>
      <c r="K1193" s="16" t="n">
        <f aca="false">SUMIF(OrderItems!$B$2:$B$6683,A1193,OrderItems!$J$2:$J$6683)</f>
        <v>7401.7</v>
      </c>
      <c r="L1193" s="16" t="n">
        <f aca="false">SUMIF(OrderItems!$B$2:$B$6683,A1193,OrderItems!$K$2:$K$6683)</f>
        <v>4991.05</v>
      </c>
      <c r="M1193" s="16" t="n">
        <f aca="false">K1193-L1193</f>
        <v>2410.65</v>
      </c>
      <c r="N1193" s="12" t="n">
        <f aca="false">COUNTIF(OrderItems!$B$2:$B$6683,A1193)</f>
        <v>4</v>
      </c>
    </row>
    <row r="1194" customFormat="false" ht="15" hidden="false" customHeight="false" outlineLevel="0" collapsed="false">
      <c r="A1194" s="12" t="n">
        <v>1193</v>
      </c>
      <c r="B1194" s="12" t="n">
        <v>306</v>
      </c>
      <c r="C1194" s="12" t="n">
        <v>17</v>
      </c>
      <c r="D1194" s="18" t="n">
        <v>45942</v>
      </c>
      <c r="E1194" s="12" t="s">
        <v>44</v>
      </c>
      <c r="F1194" s="12" t="s">
        <v>2293</v>
      </c>
      <c r="G1194" s="12" t="s">
        <v>56</v>
      </c>
      <c r="H1194" s="12" t="str">
        <f aca="false">INDEX(Customers!$I$2:$I$901,MATCH(B1194,Customers!$A$2:$A$901,0))</f>
        <v>Regular</v>
      </c>
      <c r="I1194" s="12" t="str">
        <f aca="false">INDEX(Customers!$G$2:$G$901,MATCH(B1194,Customers!$A$2:$A$901,0))</f>
        <v>South</v>
      </c>
      <c r="J1194" s="12" t="str">
        <f aca="false">INDEX(Stores!$D$2:$D$18,MATCH(C1194,Stores!$A$2:$A$18,0))</f>
        <v>Online</v>
      </c>
      <c r="K1194" s="16" t="n">
        <f aca="false">SUMIF(OrderItems!$B$2:$B$6683,A1194,OrderItems!$J$2:$J$6683)</f>
        <v>1533.65</v>
      </c>
      <c r="L1194" s="16" t="n">
        <f aca="false">SUMIF(OrderItems!$B$2:$B$6683,A1194,OrderItems!$K$2:$K$6683)</f>
        <v>937.4</v>
      </c>
      <c r="M1194" s="16" t="n">
        <f aca="false">K1194-L1194</f>
        <v>596.25</v>
      </c>
      <c r="N1194" s="12" t="n">
        <f aca="false">COUNTIF(OrderItems!$B$2:$B$6683,A1194)</f>
        <v>2</v>
      </c>
    </row>
    <row r="1195" customFormat="false" ht="15" hidden="false" customHeight="false" outlineLevel="0" collapsed="false">
      <c r="A1195" s="12" t="n">
        <v>1194</v>
      </c>
      <c r="B1195" s="12" t="n">
        <v>306</v>
      </c>
      <c r="C1195" s="12" t="n">
        <v>17</v>
      </c>
      <c r="D1195" s="18" t="n">
        <v>45946</v>
      </c>
      <c r="E1195" s="12" t="s">
        <v>44</v>
      </c>
      <c r="F1195" s="12" t="s">
        <v>2292</v>
      </c>
      <c r="G1195" s="12" t="s">
        <v>56</v>
      </c>
      <c r="H1195" s="12" t="str">
        <f aca="false">INDEX(Customers!$I$2:$I$901,MATCH(B1195,Customers!$A$2:$A$901,0))</f>
        <v>Regular</v>
      </c>
      <c r="I1195" s="12" t="str">
        <f aca="false">INDEX(Customers!$G$2:$G$901,MATCH(B1195,Customers!$A$2:$A$901,0))</f>
        <v>South</v>
      </c>
      <c r="J1195" s="12" t="str">
        <f aca="false">INDEX(Stores!$D$2:$D$18,MATCH(C1195,Stores!$A$2:$A$18,0))</f>
        <v>Online</v>
      </c>
      <c r="K1195" s="16" t="n">
        <f aca="false">SUMIF(OrderItems!$B$2:$B$6683,A1195,OrderItems!$J$2:$J$6683)</f>
        <v>779</v>
      </c>
      <c r="L1195" s="16" t="n">
        <f aca="false">SUMIF(OrderItems!$B$2:$B$6683,A1195,OrderItems!$K$2:$K$6683)</f>
        <v>536.88</v>
      </c>
      <c r="M1195" s="16" t="n">
        <f aca="false">K1195-L1195</f>
        <v>242.12</v>
      </c>
      <c r="N1195" s="12" t="n">
        <f aca="false">COUNTIF(OrderItems!$B$2:$B$6683,A1195)</f>
        <v>1</v>
      </c>
    </row>
    <row r="1196" customFormat="false" ht="15" hidden="false" customHeight="false" outlineLevel="0" collapsed="false">
      <c r="A1196" s="12" t="n">
        <v>1195</v>
      </c>
      <c r="B1196" s="12" t="n">
        <v>306</v>
      </c>
      <c r="C1196" s="12" t="n">
        <v>17</v>
      </c>
      <c r="D1196" s="18" t="n">
        <v>45956</v>
      </c>
      <c r="E1196" s="12" t="s">
        <v>44</v>
      </c>
      <c r="F1196" s="12" t="s">
        <v>2296</v>
      </c>
      <c r="G1196" s="12" t="s">
        <v>56</v>
      </c>
      <c r="H1196" s="12" t="str">
        <f aca="false">INDEX(Customers!$I$2:$I$901,MATCH(B1196,Customers!$A$2:$A$901,0))</f>
        <v>Regular</v>
      </c>
      <c r="I1196" s="12" t="str">
        <f aca="false">INDEX(Customers!$G$2:$G$901,MATCH(B1196,Customers!$A$2:$A$901,0))</f>
        <v>South</v>
      </c>
      <c r="J1196" s="12" t="str">
        <f aca="false">INDEX(Stores!$D$2:$D$18,MATCH(C1196,Stores!$A$2:$A$18,0))</f>
        <v>Online</v>
      </c>
      <c r="K1196" s="16" t="n">
        <f aca="false">SUMIF(OrderItems!$B$2:$B$6683,A1196,OrderItems!$J$2:$J$6683)</f>
        <v>749.55</v>
      </c>
      <c r="L1196" s="16" t="n">
        <f aca="false">SUMIF(OrderItems!$B$2:$B$6683,A1196,OrderItems!$K$2:$K$6683)</f>
        <v>515.74</v>
      </c>
      <c r="M1196" s="16" t="n">
        <f aca="false">K1196-L1196</f>
        <v>233.81</v>
      </c>
      <c r="N1196" s="12" t="n">
        <f aca="false">COUNTIF(OrderItems!$B$2:$B$6683,A1196)</f>
        <v>1</v>
      </c>
    </row>
    <row r="1197" customFormat="false" ht="15" hidden="false" customHeight="false" outlineLevel="0" collapsed="false">
      <c r="A1197" s="12" t="n">
        <v>1196</v>
      </c>
      <c r="B1197" s="12" t="n">
        <v>307</v>
      </c>
      <c r="C1197" s="12" t="n">
        <v>2</v>
      </c>
      <c r="D1197" s="18" t="n">
        <v>45950</v>
      </c>
      <c r="E1197" s="12" t="s">
        <v>49</v>
      </c>
      <c r="F1197" s="12" t="s">
        <v>2292</v>
      </c>
      <c r="G1197" s="12" t="s">
        <v>55</v>
      </c>
      <c r="H1197" s="12" t="str">
        <f aca="false">INDEX(Customers!$I$2:$I$901,MATCH(B1197,Customers!$A$2:$A$901,0))</f>
        <v>Regular</v>
      </c>
      <c r="I1197" s="12" t="str">
        <f aca="false">INDEX(Customers!$G$2:$G$901,MATCH(B1197,Customers!$A$2:$A$901,0))</f>
        <v>North</v>
      </c>
      <c r="J1197" s="12" t="str">
        <f aca="false">INDEX(Stores!$D$2:$D$18,MATCH(C1197,Stores!$A$2:$A$18,0))</f>
        <v>North</v>
      </c>
      <c r="K1197" s="16" t="n">
        <f aca="false">SUMIF(OrderItems!$B$2:$B$6683,A1197,OrderItems!$J$2:$J$6683)</f>
        <v>7370.6</v>
      </c>
      <c r="L1197" s="16" t="n">
        <f aca="false">SUMIF(OrderItems!$B$2:$B$6683,A1197,OrderItems!$K$2:$K$6683)</f>
        <v>4453.65</v>
      </c>
      <c r="M1197" s="16" t="n">
        <f aca="false">K1197-L1197</f>
        <v>2916.95</v>
      </c>
      <c r="N1197" s="12" t="n">
        <f aca="false">COUNTIF(OrderItems!$B$2:$B$6683,A1197)</f>
        <v>4</v>
      </c>
    </row>
    <row r="1198" customFormat="false" ht="15" hidden="false" customHeight="false" outlineLevel="0" collapsed="false">
      <c r="A1198" s="12" t="n">
        <v>1197</v>
      </c>
      <c r="B1198" s="12" t="n">
        <v>308</v>
      </c>
      <c r="C1198" s="12" t="n">
        <v>6</v>
      </c>
      <c r="D1198" s="18" t="n">
        <v>45545</v>
      </c>
      <c r="E1198" s="12" t="s">
        <v>49</v>
      </c>
      <c r="F1198" s="12" t="s">
        <v>2293</v>
      </c>
      <c r="G1198" s="12" t="s">
        <v>55</v>
      </c>
      <c r="H1198" s="12" t="str">
        <f aca="false">INDEX(Customers!$I$2:$I$901,MATCH(B1198,Customers!$A$2:$A$901,0))</f>
        <v>Regular</v>
      </c>
      <c r="I1198" s="12" t="str">
        <f aca="false">INDEX(Customers!$G$2:$G$901,MATCH(B1198,Customers!$A$2:$A$901,0))</f>
        <v>East</v>
      </c>
      <c r="J1198" s="12" t="str">
        <f aca="false">INDEX(Stores!$D$2:$D$18,MATCH(C1198,Stores!$A$2:$A$18,0))</f>
        <v>South</v>
      </c>
      <c r="K1198" s="16" t="n">
        <f aca="false">SUMIF(OrderItems!$B$2:$B$6683,A1198,OrderItems!$J$2:$J$6683)</f>
        <v>1445.1</v>
      </c>
      <c r="L1198" s="16" t="n">
        <f aca="false">SUMIF(OrderItems!$B$2:$B$6683,A1198,OrderItems!$K$2:$K$6683)</f>
        <v>827.38</v>
      </c>
      <c r="M1198" s="16" t="n">
        <f aca="false">K1198-L1198</f>
        <v>617.72</v>
      </c>
      <c r="N1198" s="12" t="n">
        <f aca="false">COUNTIF(OrderItems!$B$2:$B$6683,A1198)</f>
        <v>2</v>
      </c>
    </row>
    <row r="1199" customFormat="false" ht="15" hidden="false" customHeight="false" outlineLevel="0" collapsed="false">
      <c r="A1199" s="12" t="n">
        <v>1198</v>
      </c>
      <c r="B1199" s="12" t="n">
        <v>308</v>
      </c>
      <c r="C1199" s="12" t="n">
        <v>17</v>
      </c>
      <c r="D1199" s="18" t="n">
        <v>45989</v>
      </c>
      <c r="E1199" s="12" t="s">
        <v>44</v>
      </c>
      <c r="F1199" s="12" t="s">
        <v>2295</v>
      </c>
      <c r="G1199" s="12" t="s">
        <v>55</v>
      </c>
      <c r="H1199" s="12" t="str">
        <f aca="false">INDEX(Customers!$I$2:$I$901,MATCH(B1199,Customers!$A$2:$A$901,0))</f>
        <v>Regular</v>
      </c>
      <c r="I1199" s="12" t="str">
        <f aca="false">INDEX(Customers!$G$2:$G$901,MATCH(B1199,Customers!$A$2:$A$901,0))</f>
        <v>East</v>
      </c>
      <c r="J1199" s="12" t="str">
        <f aca="false">INDEX(Stores!$D$2:$D$18,MATCH(C1199,Stores!$A$2:$A$18,0))</f>
        <v>Online</v>
      </c>
      <c r="K1199" s="16" t="n">
        <f aca="false">SUMIF(OrderItems!$B$2:$B$6683,A1199,OrderItems!$J$2:$J$6683)</f>
        <v>126.65</v>
      </c>
      <c r="L1199" s="16" t="n">
        <f aca="false">SUMIF(OrderItems!$B$2:$B$6683,A1199,OrderItems!$K$2:$K$6683)</f>
        <v>97.78</v>
      </c>
      <c r="M1199" s="16" t="n">
        <f aca="false">K1199-L1199</f>
        <v>28.87</v>
      </c>
      <c r="N1199" s="12" t="n">
        <f aca="false">COUNTIF(OrderItems!$B$2:$B$6683,A1199)</f>
        <v>1</v>
      </c>
    </row>
    <row r="1200" customFormat="false" ht="15" hidden="false" customHeight="false" outlineLevel="0" collapsed="false">
      <c r="A1200" s="12" t="n">
        <v>1199</v>
      </c>
      <c r="B1200" s="12" t="n">
        <v>308</v>
      </c>
      <c r="C1200" s="12" t="n">
        <v>17</v>
      </c>
      <c r="D1200" s="18" t="n">
        <v>46001</v>
      </c>
      <c r="E1200" s="12" t="s">
        <v>44</v>
      </c>
      <c r="F1200" s="12" t="s">
        <v>2293</v>
      </c>
      <c r="G1200" s="12" t="s">
        <v>55</v>
      </c>
      <c r="H1200" s="12" t="str">
        <f aca="false">INDEX(Customers!$I$2:$I$901,MATCH(B1200,Customers!$A$2:$A$901,0))</f>
        <v>Regular</v>
      </c>
      <c r="I1200" s="12" t="str">
        <f aca="false">INDEX(Customers!$G$2:$G$901,MATCH(B1200,Customers!$A$2:$A$901,0))</f>
        <v>East</v>
      </c>
      <c r="J1200" s="12" t="str">
        <f aca="false">INDEX(Stores!$D$2:$D$18,MATCH(C1200,Stores!$A$2:$A$18,0))</f>
        <v>Online</v>
      </c>
      <c r="K1200" s="16" t="n">
        <f aca="false">SUMIF(OrderItems!$B$2:$B$6683,A1200,OrderItems!$J$2:$J$6683)</f>
        <v>2581.1</v>
      </c>
      <c r="L1200" s="16" t="n">
        <f aca="false">SUMIF(OrderItems!$B$2:$B$6683,A1200,OrderItems!$K$2:$K$6683)</f>
        <v>1802.81</v>
      </c>
      <c r="M1200" s="16" t="n">
        <f aca="false">K1200-L1200</f>
        <v>778.29</v>
      </c>
      <c r="N1200" s="12" t="n">
        <f aca="false">COUNTIF(OrderItems!$B$2:$B$6683,A1200)</f>
        <v>2</v>
      </c>
    </row>
    <row r="1201" customFormat="false" ht="15" hidden="false" customHeight="false" outlineLevel="0" collapsed="false">
      <c r="A1201" s="12" t="n">
        <v>1200</v>
      </c>
      <c r="B1201" s="12" t="n">
        <v>309</v>
      </c>
      <c r="C1201" s="12" t="n">
        <v>17</v>
      </c>
      <c r="D1201" s="18" t="n">
        <v>45379</v>
      </c>
      <c r="E1201" s="12" t="s">
        <v>44</v>
      </c>
      <c r="F1201" s="12" t="s">
        <v>2292</v>
      </c>
      <c r="G1201" s="12" t="s">
        <v>57</v>
      </c>
      <c r="H1201" s="12" t="str">
        <f aca="false">INDEX(Customers!$I$2:$I$901,MATCH(B1201,Customers!$A$2:$A$901,0))</f>
        <v>Regular</v>
      </c>
      <c r="I1201" s="12" t="str">
        <f aca="false">INDEX(Customers!$G$2:$G$901,MATCH(B1201,Customers!$A$2:$A$901,0))</f>
        <v>West</v>
      </c>
      <c r="J1201" s="12" t="str">
        <f aca="false">INDEX(Stores!$D$2:$D$18,MATCH(C1201,Stores!$A$2:$A$18,0))</f>
        <v>Online</v>
      </c>
      <c r="K1201" s="16" t="n">
        <f aca="false">SUMIF(OrderItems!$B$2:$B$6683,A1201,OrderItems!$J$2:$J$6683)</f>
        <v>3987</v>
      </c>
      <c r="L1201" s="16" t="n">
        <f aca="false">SUMIF(OrderItems!$B$2:$B$6683,A1201,OrderItems!$K$2:$K$6683)</f>
        <v>2663.97</v>
      </c>
      <c r="M1201" s="16" t="n">
        <f aca="false">K1201-L1201</f>
        <v>1323.03</v>
      </c>
      <c r="N1201" s="12" t="n">
        <f aca="false">COUNTIF(OrderItems!$B$2:$B$6683,A1201)</f>
        <v>1</v>
      </c>
    </row>
    <row r="1202" customFormat="false" ht="15" hidden="false" customHeight="false" outlineLevel="0" collapsed="false">
      <c r="A1202" s="12" t="n">
        <v>1201</v>
      </c>
      <c r="B1202" s="12" t="n">
        <v>309</v>
      </c>
      <c r="C1202" s="12" t="n">
        <v>17</v>
      </c>
      <c r="D1202" s="18" t="n">
        <v>45494</v>
      </c>
      <c r="E1202" s="12" t="s">
        <v>44</v>
      </c>
      <c r="F1202" s="12" t="s">
        <v>2293</v>
      </c>
      <c r="G1202" s="12" t="s">
        <v>55</v>
      </c>
      <c r="H1202" s="12" t="str">
        <f aca="false">INDEX(Customers!$I$2:$I$901,MATCH(B1202,Customers!$A$2:$A$901,0))</f>
        <v>Regular</v>
      </c>
      <c r="I1202" s="12" t="str">
        <f aca="false">INDEX(Customers!$G$2:$G$901,MATCH(B1202,Customers!$A$2:$A$901,0))</f>
        <v>West</v>
      </c>
      <c r="J1202" s="12" t="str">
        <f aca="false">INDEX(Stores!$D$2:$D$18,MATCH(C1202,Stores!$A$2:$A$18,0))</f>
        <v>Online</v>
      </c>
      <c r="K1202" s="16" t="n">
        <f aca="false">SUMIF(OrderItems!$B$2:$B$6683,A1202,OrderItems!$J$2:$J$6683)</f>
        <v>5414.05</v>
      </c>
      <c r="L1202" s="16" t="n">
        <f aca="false">SUMIF(OrderItems!$B$2:$B$6683,A1202,OrderItems!$K$2:$K$6683)</f>
        <v>4154.37</v>
      </c>
      <c r="M1202" s="16" t="n">
        <f aca="false">K1202-L1202</f>
        <v>1259.68</v>
      </c>
      <c r="N1202" s="12" t="n">
        <f aca="false">COUNTIF(OrderItems!$B$2:$B$6683,A1202)</f>
        <v>1</v>
      </c>
    </row>
    <row r="1203" customFormat="false" ht="15" hidden="false" customHeight="false" outlineLevel="0" collapsed="false">
      <c r="A1203" s="12" t="n">
        <v>1202</v>
      </c>
      <c r="B1203" s="12" t="n">
        <v>309</v>
      </c>
      <c r="C1203" s="12" t="n">
        <v>17</v>
      </c>
      <c r="D1203" s="18" t="n">
        <v>45518</v>
      </c>
      <c r="E1203" s="12" t="s">
        <v>44</v>
      </c>
      <c r="F1203" s="12" t="s">
        <v>2296</v>
      </c>
      <c r="G1203" s="12" t="s">
        <v>57</v>
      </c>
      <c r="H1203" s="12" t="str">
        <f aca="false">INDEX(Customers!$I$2:$I$901,MATCH(B1203,Customers!$A$2:$A$901,0))</f>
        <v>Regular</v>
      </c>
      <c r="I1203" s="12" t="str">
        <f aca="false">INDEX(Customers!$G$2:$G$901,MATCH(B1203,Customers!$A$2:$A$901,0))</f>
        <v>West</v>
      </c>
      <c r="J1203" s="12" t="str">
        <f aca="false">INDEX(Stores!$D$2:$D$18,MATCH(C1203,Stores!$A$2:$A$18,0))</f>
        <v>Online</v>
      </c>
      <c r="K1203" s="16" t="n">
        <f aca="false">SUMIF(OrderItems!$B$2:$B$6683,A1203,OrderItems!$J$2:$J$6683)</f>
        <v>2159</v>
      </c>
      <c r="L1203" s="16" t="n">
        <f aca="false">SUMIF(OrderItems!$B$2:$B$6683,A1203,OrderItems!$K$2:$K$6683)</f>
        <v>1473.53</v>
      </c>
      <c r="M1203" s="16" t="n">
        <f aca="false">K1203-L1203</f>
        <v>685.47</v>
      </c>
      <c r="N1203" s="12" t="n">
        <f aca="false">COUNTIF(OrderItems!$B$2:$B$6683,A1203)</f>
        <v>1</v>
      </c>
    </row>
    <row r="1204" customFormat="false" ht="15" hidden="false" customHeight="false" outlineLevel="0" collapsed="false">
      <c r="A1204" s="12" t="n">
        <v>1203</v>
      </c>
      <c r="B1204" s="12" t="n">
        <v>309</v>
      </c>
      <c r="C1204" s="12" t="n">
        <v>17</v>
      </c>
      <c r="D1204" s="18" t="n">
        <v>45642</v>
      </c>
      <c r="E1204" s="12" t="s">
        <v>44</v>
      </c>
      <c r="F1204" s="12" t="s">
        <v>2296</v>
      </c>
      <c r="G1204" s="12" t="s">
        <v>55</v>
      </c>
      <c r="H1204" s="12" t="str">
        <f aca="false">INDEX(Customers!$I$2:$I$901,MATCH(B1204,Customers!$A$2:$A$901,0))</f>
        <v>Regular</v>
      </c>
      <c r="I1204" s="12" t="str">
        <f aca="false">INDEX(Customers!$G$2:$G$901,MATCH(B1204,Customers!$A$2:$A$901,0))</f>
        <v>West</v>
      </c>
      <c r="J1204" s="12" t="str">
        <f aca="false">INDEX(Stores!$D$2:$D$18,MATCH(C1204,Stores!$A$2:$A$18,0))</f>
        <v>Online</v>
      </c>
      <c r="K1204" s="16" t="n">
        <f aca="false">SUMIF(OrderItems!$B$2:$B$6683,A1204,OrderItems!$J$2:$J$6683)</f>
        <v>449</v>
      </c>
      <c r="L1204" s="16" t="n">
        <f aca="false">SUMIF(OrderItems!$B$2:$B$6683,A1204,OrderItems!$K$2:$K$6683)</f>
        <v>271.97</v>
      </c>
      <c r="M1204" s="16" t="n">
        <f aca="false">K1204-L1204</f>
        <v>177.03</v>
      </c>
      <c r="N1204" s="12" t="n">
        <f aca="false">COUNTIF(OrderItems!$B$2:$B$6683,A1204)</f>
        <v>1</v>
      </c>
    </row>
    <row r="1205" customFormat="false" ht="15" hidden="false" customHeight="false" outlineLevel="0" collapsed="false">
      <c r="A1205" s="12" t="n">
        <v>1204</v>
      </c>
      <c r="B1205" s="12" t="n">
        <v>309</v>
      </c>
      <c r="C1205" s="12" t="n">
        <v>1</v>
      </c>
      <c r="D1205" s="18" t="n">
        <v>45652</v>
      </c>
      <c r="E1205" s="12" t="s">
        <v>49</v>
      </c>
      <c r="F1205" s="12" t="s">
        <v>2293</v>
      </c>
      <c r="G1205" s="12" t="s">
        <v>55</v>
      </c>
      <c r="H1205" s="12" t="str">
        <f aca="false">INDEX(Customers!$I$2:$I$901,MATCH(B1205,Customers!$A$2:$A$901,0))</f>
        <v>Regular</v>
      </c>
      <c r="I1205" s="12" t="str">
        <f aca="false">INDEX(Customers!$G$2:$G$901,MATCH(B1205,Customers!$A$2:$A$901,0))</f>
        <v>West</v>
      </c>
      <c r="J1205" s="12" t="str">
        <f aca="false">INDEX(Stores!$D$2:$D$18,MATCH(C1205,Stores!$A$2:$A$18,0))</f>
        <v>North</v>
      </c>
      <c r="K1205" s="16" t="n">
        <f aca="false">SUMIF(OrderItems!$B$2:$B$6683,A1205,OrderItems!$J$2:$J$6683)</f>
        <v>20095</v>
      </c>
      <c r="L1205" s="16" t="n">
        <f aca="false">SUMIF(OrderItems!$B$2:$B$6683,A1205,OrderItems!$K$2:$K$6683)</f>
        <v>11830.91</v>
      </c>
      <c r="M1205" s="16" t="n">
        <f aca="false">K1205-L1205</f>
        <v>8264.09</v>
      </c>
      <c r="N1205" s="12" t="n">
        <f aca="false">COUNTIF(OrderItems!$B$2:$B$6683,A1205)</f>
        <v>2</v>
      </c>
    </row>
    <row r="1206" customFormat="false" ht="15" hidden="false" customHeight="false" outlineLevel="0" collapsed="false">
      <c r="A1206" s="12" t="n">
        <v>1205</v>
      </c>
      <c r="B1206" s="12" t="n">
        <v>309</v>
      </c>
      <c r="C1206" s="12" t="n">
        <v>17</v>
      </c>
      <c r="D1206" s="18" t="n">
        <v>45798</v>
      </c>
      <c r="E1206" s="12" t="s">
        <v>44</v>
      </c>
      <c r="F1206" s="12" t="s">
        <v>2293</v>
      </c>
      <c r="G1206" s="12" t="s">
        <v>55</v>
      </c>
      <c r="H1206" s="12" t="str">
        <f aca="false">INDEX(Customers!$I$2:$I$901,MATCH(B1206,Customers!$A$2:$A$901,0))</f>
        <v>Regular</v>
      </c>
      <c r="I1206" s="12" t="str">
        <f aca="false">INDEX(Customers!$G$2:$G$901,MATCH(B1206,Customers!$A$2:$A$901,0))</f>
        <v>West</v>
      </c>
      <c r="J1206" s="12" t="str">
        <f aca="false">INDEX(Stores!$D$2:$D$18,MATCH(C1206,Stores!$A$2:$A$18,0))</f>
        <v>Online</v>
      </c>
      <c r="K1206" s="16" t="n">
        <f aca="false">SUMIF(OrderItems!$B$2:$B$6683,A1206,OrderItems!$J$2:$J$6683)</f>
        <v>5139</v>
      </c>
      <c r="L1206" s="16" t="n">
        <f aca="false">SUMIF(OrderItems!$B$2:$B$6683,A1206,OrderItems!$K$2:$K$6683)</f>
        <v>3044.69</v>
      </c>
      <c r="M1206" s="16" t="n">
        <f aca="false">K1206-L1206</f>
        <v>2094.31</v>
      </c>
      <c r="N1206" s="12" t="n">
        <f aca="false">COUNTIF(OrderItems!$B$2:$B$6683,A1206)</f>
        <v>1</v>
      </c>
    </row>
    <row r="1207" customFormat="false" ht="15" hidden="false" customHeight="false" outlineLevel="0" collapsed="false">
      <c r="A1207" s="12" t="n">
        <v>1206</v>
      </c>
      <c r="B1207" s="12" t="n">
        <v>309</v>
      </c>
      <c r="C1207" s="12" t="n">
        <v>17</v>
      </c>
      <c r="D1207" s="18" t="n">
        <v>45911</v>
      </c>
      <c r="E1207" s="12" t="s">
        <v>44</v>
      </c>
      <c r="F1207" s="12" t="s">
        <v>2293</v>
      </c>
      <c r="G1207" s="12" t="s">
        <v>55</v>
      </c>
      <c r="H1207" s="12" t="str">
        <f aca="false">INDEX(Customers!$I$2:$I$901,MATCH(B1207,Customers!$A$2:$A$901,0))</f>
        <v>Regular</v>
      </c>
      <c r="I1207" s="12" t="str">
        <f aca="false">INDEX(Customers!$G$2:$G$901,MATCH(B1207,Customers!$A$2:$A$901,0))</f>
        <v>West</v>
      </c>
      <c r="J1207" s="12" t="str">
        <f aca="false">INDEX(Stores!$D$2:$D$18,MATCH(C1207,Stores!$A$2:$A$18,0))</f>
        <v>Online</v>
      </c>
      <c r="K1207" s="16" t="n">
        <f aca="false">SUMIF(OrderItems!$B$2:$B$6683,A1207,OrderItems!$J$2:$J$6683)</f>
        <v>1744.1</v>
      </c>
      <c r="L1207" s="16" t="n">
        <f aca="false">SUMIF(OrderItems!$B$2:$B$6683,A1207,OrderItems!$K$2:$K$6683)</f>
        <v>1203.16</v>
      </c>
      <c r="M1207" s="16" t="n">
        <f aca="false">K1207-L1207</f>
        <v>540.94</v>
      </c>
      <c r="N1207" s="12" t="n">
        <f aca="false">COUNTIF(OrderItems!$B$2:$B$6683,A1207)</f>
        <v>2</v>
      </c>
    </row>
    <row r="1208" customFormat="false" ht="15" hidden="false" customHeight="false" outlineLevel="0" collapsed="false">
      <c r="A1208" s="12" t="n">
        <v>1207</v>
      </c>
      <c r="B1208" s="12" t="n">
        <v>309</v>
      </c>
      <c r="C1208" s="12" t="n">
        <v>10</v>
      </c>
      <c r="D1208" s="18" t="n">
        <v>45984</v>
      </c>
      <c r="E1208" s="12" t="s">
        <v>49</v>
      </c>
      <c r="F1208" s="12" t="s">
        <v>2292</v>
      </c>
      <c r="G1208" s="12" t="s">
        <v>55</v>
      </c>
      <c r="H1208" s="12" t="str">
        <f aca="false">INDEX(Customers!$I$2:$I$901,MATCH(B1208,Customers!$A$2:$A$901,0))</f>
        <v>Regular</v>
      </c>
      <c r="I1208" s="12" t="str">
        <f aca="false">INDEX(Customers!$G$2:$G$901,MATCH(B1208,Customers!$A$2:$A$901,0))</f>
        <v>West</v>
      </c>
      <c r="J1208" s="12" t="str">
        <f aca="false">INDEX(Stores!$D$2:$D$18,MATCH(C1208,Stores!$A$2:$A$18,0))</f>
        <v>West</v>
      </c>
      <c r="K1208" s="16" t="n">
        <f aca="false">SUMIF(OrderItems!$B$2:$B$6683,A1208,OrderItems!$J$2:$J$6683)</f>
        <v>2909</v>
      </c>
      <c r="L1208" s="16" t="n">
        <f aca="false">SUMIF(OrderItems!$B$2:$B$6683,A1208,OrderItems!$K$2:$K$6683)</f>
        <v>1746.44</v>
      </c>
      <c r="M1208" s="16" t="n">
        <f aca="false">K1208-L1208</f>
        <v>1162.56</v>
      </c>
      <c r="N1208" s="12" t="n">
        <f aca="false">COUNTIF(OrderItems!$B$2:$B$6683,A1208)</f>
        <v>1</v>
      </c>
    </row>
    <row r="1209" customFormat="false" ht="15" hidden="false" customHeight="false" outlineLevel="0" collapsed="false">
      <c r="A1209" s="12" t="n">
        <v>1208</v>
      </c>
      <c r="B1209" s="12" t="n">
        <v>310</v>
      </c>
      <c r="C1209" s="12" t="n">
        <v>12</v>
      </c>
      <c r="D1209" s="18" t="n">
        <v>45570</v>
      </c>
      <c r="E1209" s="12" t="s">
        <v>49</v>
      </c>
      <c r="F1209" s="12" t="s">
        <v>2294</v>
      </c>
      <c r="G1209" s="12" t="s">
        <v>57</v>
      </c>
      <c r="H1209" s="12" t="str">
        <f aca="false">INDEX(Customers!$I$2:$I$901,MATCH(B1209,Customers!$A$2:$A$901,0))</f>
        <v>Regular</v>
      </c>
      <c r="I1209" s="12" t="str">
        <f aca="false">INDEX(Customers!$G$2:$G$901,MATCH(B1209,Customers!$A$2:$A$901,0))</f>
        <v>North</v>
      </c>
      <c r="J1209" s="12" t="str">
        <f aca="false">INDEX(Stores!$D$2:$D$18,MATCH(C1209,Stores!$A$2:$A$18,0))</f>
        <v>West</v>
      </c>
      <c r="K1209" s="16" t="n">
        <f aca="false">SUMIF(OrderItems!$B$2:$B$6683,A1209,OrderItems!$J$2:$J$6683)</f>
        <v>6863.3</v>
      </c>
      <c r="L1209" s="16" t="n">
        <f aca="false">SUMIF(OrderItems!$B$2:$B$6683,A1209,OrderItems!$K$2:$K$6683)</f>
        <v>4397.06</v>
      </c>
      <c r="M1209" s="16" t="n">
        <f aca="false">K1209-L1209</f>
        <v>2466.24</v>
      </c>
      <c r="N1209" s="12" t="n">
        <f aca="false">COUNTIF(OrderItems!$B$2:$B$6683,A1209)</f>
        <v>3</v>
      </c>
    </row>
    <row r="1210" customFormat="false" ht="15" hidden="false" customHeight="false" outlineLevel="0" collapsed="false">
      <c r="A1210" s="12" t="n">
        <v>1209</v>
      </c>
      <c r="B1210" s="12" t="n">
        <v>310</v>
      </c>
      <c r="C1210" s="12" t="n">
        <v>15</v>
      </c>
      <c r="D1210" s="18" t="n">
        <v>45633</v>
      </c>
      <c r="E1210" s="12" t="s">
        <v>49</v>
      </c>
      <c r="F1210" s="12" t="s">
        <v>2293</v>
      </c>
      <c r="G1210" s="12" t="s">
        <v>55</v>
      </c>
      <c r="H1210" s="12" t="str">
        <f aca="false">INDEX(Customers!$I$2:$I$901,MATCH(B1210,Customers!$A$2:$A$901,0))</f>
        <v>Regular</v>
      </c>
      <c r="I1210" s="12" t="str">
        <f aca="false">INDEX(Customers!$G$2:$G$901,MATCH(B1210,Customers!$A$2:$A$901,0))</f>
        <v>North</v>
      </c>
      <c r="J1210" s="12" t="str">
        <f aca="false">INDEX(Stores!$D$2:$D$18,MATCH(C1210,Stores!$A$2:$A$18,0))</f>
        <v>East</v>
      </c>
      <c r="K1210" s="16" t="n">
        <f aca="false">SUMIF(OrderItems!$B$2:$B$6683,A1210,OrderItems!$J$2:$J$6683)</f>
        <v>1709</v>
      </c>
      <c r="L1210" s="16" t="n">
        <f aca="false">SUMIF(OrderItems!$B$2:$B$6683,A1210,OrderItems!$K$2:$K$6683)</f>
        <v>1180.24</v>
      </c>
      <c r="M1210" s="16" t="n">
        <f aca="false">K1210-L1210</f>
        <v>528.76</v>
      </c>
      <c r="N1210" s="12" t="n">
        <f aca="false">COUNTIF(OrderItems!$B$2:$B$6683,A1210)</f>
        <v>1</v>
      </c>
    </row>
    <row r="1211" customFormat="false" ht="15" hidden="false" customHeight="false" outlineLevel="0" collapsed="false">
      <c r="A1211" s="12" t="n">
        <v>1210</v>
      </c>
      <c r="B1211" s="12" t="n">
        <v>310</v>
      </c>
      <c r="C1211" s="12" t="n">
        <v>17</v>
      </c>
      <c r="D1211" s="18" t="n">
        <v>46015</v>
      </c>
      <c r="E1211" s="12" t="s">
        <v>44</v>
      </c>
      <c r="F1211" s="12" t="s">
        <v>2296</v>
      </c>
      <c r="G1211" s="12" t="s">
        <v>55</v>
      </c>
      <c r="H1211" s="12" t="str">
        <f aca="false">INDEX(Customers!$I$2:$I$901,MATCH(B1211,Customers!$A$2:$A$901,0))</f>
        <v>Regular</v>
      </c>
      <c r="I1211" s="12" t="str">
        <f aca="false">INDEX(Customers!$G$2:$G$901,MATCH(B1211,Customers!$A$2:$A$901,0))</f>
        <v>North</v>
      </c>
      <c r="J1211" s="12" t="str">
        <f aca="false">INDEX(Stores!$D$2:$D$18,MATCH(C1211,Stores!$A$2:$A$18,0))</f>
        <v>Online</v>
      </c>
      <c r="K1211" s="16" t="n">
        <f aca="false">SUMIF(OrderItems!$B$2:$B$6683,A1211,OrderItems!$J$2:$J$6683)</f>
        <v>1403.1</v>
      </c>
      <c r="L1211" s="16" t="n">
        <f aca="false">SUMIF(OrderItems!$B$2:$B$6683,A1211,OrderItems!$K$2:$K$6683)</f>
        <v>830.85</v>
      </c>
      <c r="M1211" s="16" t="n">
        <f aca="false">K1211-L1211</f>
        <v>572.25</v>
      </c>
      <c r="N1211" s="12" t="n">
        <f aca="false">COUNTIF(OrderItems!$B$2:$B$6683,A1211)</f>
        <v>2</v>
      </c>
    </row>
    <row r="1212" customFormat="false" ht="15" hidden="false" customHeight="false" outlineLevel="0" collapsed="false">
      <c r="A1212" s="12" t="n">
        <v>1211</v>
      </c>
      <c r="B1212" s="12" t="n">
        <v>313</v>
      </c>
      <c r="C1212" s="12" t="n">
        <v>17</v>
      </c>
      <c r="D1212" s="18" t="n">
        <v>45995</v>
      </c>
      <c r="E1212" s="12" t="s">
        <v>44</v>
      </c>
      <c r="F1212" s="12" t="s">
        <v>2295</v>
      </c>
      <c r="G1212" s="12" t="s">
        <v>55</v>
      </c>
      <c r="H1212" s="12" t="str">
        <f aca="false">INDEX(Customers!$I$2:$I$901,MATCH(B1212,Customers!$A$2:$A$901,0))</f>
        <v>Regular</v>
      </c>
      <c r="I1212" s="12" t="str">
        <f aca="false">INDEX(Customers!$G$2:$G$901,MATCH(B1212,Customers!$A$2:$A$901,0))</f>
        <v>West</v>
      </c>
      <c r="J1212" s="12" t="str">
        <f aca="false">INDEX(Stores!$D$2:$D$18,MATCH(C1212,Stores!$A$2:$A$18,0))</f>
        <v>Online</v>
      </c>
      <c r="K1212" s="16" t="n">
        <f aca="false">SUMIF(OrderItems!$B$2:$B$6683,A1212,OrderItems!$J$2:$J$6683)</f>
        <v>4576.1</v>
      </c>
      <c r="L1212" s="16" t="n">
        <f aca="false">SUMIF(OrderItems!$B$2:$B$6683,A1212,OrderItems!$K$2:$K$6683)</f>
        <v>3368.85</v>
      </c>
      <c r="M1212" s="16" t="n">
        <f aca="false">K1212-L1212</f>
        <v>1207.25</v>
      </c>
      <c r="N1212" s="12" t="n">
        <f aca="false">COUNTIF(OrderItems!$B$2:$B$6683,A1212)</f>
        <v>2</v>
      </c>
    </row>
    <row r="1213" customFormat="false" ht="15" hidden="false" customHeight="false" outlineLevel="0" collapsed="false">
      <c r="A1213" s="12" t="n">
        <v>1212</v>
      </c>
      <c r="B1213" s="12" t="n">
        <v>314</v>
      </c>
      <c r="C1213" s="12" t="n">
        <v>17</v>
      </c>
      <c r="D1213" s="18" t="n">
        <v>45480</v>
      </c>
      <c r="E1213" s="12" t="s">
        <v>44</v>
      </c>
      <c r="F1213" s="12" t="s">
        <v>2294</v>
      </c>
      <c r="G1213" s="12" t="s">
        <v>56</v>
      </c>
      <c r="H1213" s="12" t="str">
        <f aca="false">INDEX(Customers!$I$2:$I$901,MATCH(B1213,Customers!$A$2:$A$901,0))</f>
        <v>Premium</v>
      </c>
      <c r="I1213" s="12" t="str">
        <f aca="false">INDEX(Customers!$G$2:$G$901,MATCH(B1213,Customers!$A$2:$A$901,0))</f>
        <v>East</v>
      </c>
      <c r="J1213" s="12" t="str">
        <f aca="false">INDEX(Stores!$D$2:$D$18,MATCH(C1213,Stores!$A$2:$A$18,0))</f>
        <v>Online</v>
      </c>
      <c r="K1213" s="16" t="n">
        <f aca="false">SUMIF(OrderItems!$B$2:$B$6683,A1213,OrderItems!$J$2:$J$6683)</f>
        <v>5473.2</v>
      </c>
      <c r="L1213" s="16" t="n">
        <f aca="false">SUMIF(OrderItems!$B$2:$B$6683,A1213,OrderItems!$K$2:$K$6683)</f>
        <v>3846.99</v>
      </c>
      <c r="M1213" s="16" t="n">
        <f aca="false">K1213-L1213</f>
        <v>1626.21</v>
      </c>
      <c r="N1213" s="12" t="n">
        <f aca="false">COUNTIF(OrderItems!$B$2:$B$6683,A1213)</f>
        <v>3</v>
      </c>
    </row>
    <row r="1214" customFormat="false" ht="15" hidden="false" customHeight="false" outlineLevel="0" collapsed="false">
      <c r="A1214" s="12" t="n">
        <v>1213</v>
      </c>
      <c r="B1214" s="12" t="n">
        <v>314</v>
      </c>
      <c r="C1214" s="12" t="n">
        <v>17</v>
      </c>
      <c r="D1214" s="18" t="n">
        <v>45509</v>
      </c>
      <c r="E1214" s="12" t="s">
        <v>44</v>
      </c>
      <c r="F1214" s="12" t="s">
        <v>2296</v>
      </c>
      <c r="G1214" s="12" t="s">
        <v>55</v>
      </c>
      <c r="H1214" s="12" t="str">
        <f aca="false">INDEX(Customers!$I$2:$I$901,MATCH(B1214,Customers!$A$2:$A$901,0))</f>
        <v>Premium</v>
      </c>
      <c r="I1214" s="12" t="str">
        <f aca="false">INDEX(Customers!$G$2:$G$901,MATCH(B1214,Customers!$A$2:$A$901,0))</f>
        <v>East</v>
      </c>
      <c r="J1214" s="12" t="str">
        <f aca="false">INDEX(Stores!$D$2:$D$18,MATCH(C1214,Stores!$A$2:$A$18,0))</f>
        <v>Online</v>
      </c>
      <c r="K1214" s="16" t="n">
        <f aca="false">SUMIF(OrderItems!$B$2:$B$6683,A1214,OrderItems!$J$2:$J$6683)</f>
        <v>2299</v>
      </c>
      <c r="L1214" s="16" t="n">
        <f aca="false">SUMIF(OrderItems!$B$2:$B$6683,A1214,OrderItems!$K$2:$K$6683)</f>
        <v>1611.85</v>
      </c>
      <c r="M1214" s="16" t="n">
        <f aca="false">K1214-L1214</f>
        <v>687.15</v>
      </c>
      <c r="N1214" s="12" t="n">
        <f aca="false">COUNTIF(OrderItems!$B$2:$B$6683,A1214)</f>
        <v>1</v>
      </c>
    </row>
    <row r="1215" customFormat="false" ht="15" hidden="false" customHeight="false" outlineLevel="0" collapsed="false">
      <c r="A1215" s="12" t="n">
        <v>1214</v>
      </c>
      <c r="B1215" s="12" t="n">
        <v>314</v>
      </c>
      <c r="C1215" s="12" t="n">
        <v>17</v>
      </c>
      <c r="D1215" s="18" t="n">
        <v>45518</v>
      </c>
      <c r="E1215" s="12" t="s">
        <v>44</v>
      </c>
      <c r="F1215" s="12" t="s">
        <v>2296</v>
      </c>
      <c r="G1215" s="12" t="s">
        <v>56</v>
      </c>
      <c r="H1215" s="12" t="str">
        <f aca="false">INDEX(Customers!$I$2:$I$901,MATCH(B1215,Customers!$A$2:$A$901,0))</f>
        <v>Premium</v>
      </c>
      <c r="I1215" s="12" t="str">
        <f aca="false">INDEX(Customers!$G$2:$G$901,MATCH(B1215,Customers!$A$2:$A$901,0))</f>
        <v>East</v>
      </c>
      <c r="J1215" s="12" t="str">
        <f aca="false">INDEX(Stores!$D$2:$D$18,MATCH(C1215,Stores!$A$2:$A$18,0))</f>
        <v>Online</v>
      </c>
      <c r="K1215" s="16" t="n">
        <f aca="false">SUMIF(OrderItems!$B$2:$B$6683,A1215,OrderItems!$J$2:$J$6683)</f>
        <v>2734.1</v>
      </c>
      <c r="L1215" s="16" t="n">
        <f aca="false">SUMIF(OrderItems!$B$2:$B$6683,A1215,OrderItems!$K$2:$K$6683)</f>
        <v>1710.74</v>
      </c>
      <c r="M1215" s="16" t="n">
        <f aca="false">K1215-L1215</f>
        <v>1023.36</v>
      </c>
      <c r="N1215" s="12" t="n">
        <f aca="false">COUNTIF(OrderItems!$B$2:$B$6683,A1215)</f>
        <v>1</v>
      </c>
    </row>
    <row r="1216" customFormat="false" ht="15" hidden="false" customHeight="false" outlineLevel="0" collapsed="false">
      <c r="A1216" s="12" t="n">
        <v>1215</v>
      </c>
      <c r="B1216" s="12" t="n">
        <v>314</v>
      </c>
      <c r="C1216" s="12" t="n">
        <v>17</v>
      </c>
      <c r="D1216" s="18" t="n">
        <v>45555</v>
      </c>
      <c r="E1216" s="12" t="s">
        <v>44</v>
      </c>
      <c r="F1216" s="12" t="s">
        <v>2292</v>
      </c>
      <c r="G1216" s="12" t="s">
        <v>55</v>
      </c>
      <c r="H1216" s="12" t="str">
        <f aca="false">INDEX(Customers!$I$2:$I$901,MATCH(B1216,Customers!$A$2:$A$901,0))</f>
        <v>Premium</v>
      </c>
      <c r="I1216" s="12" t="str">
        <f aca="false">INDEX(Customers!$G$2:$G$901,MATCH(B1216,Customers!$A$2:$A$901,0))</f>
        <v>East</v>
      </c>
      <c r="J1216" s="12" t="str">
        <f aca="false">INDEX(Stores!$D$2:$D$18,MATCH(C1216,Stores!$A$2:$A$18,0))</f>
        <v>Online</v>
      </c>
      <c r="K1216" s="16" t="n">
        <f aca="false">SUMIF(OrderItems!$B$2:$B$6683,A1216,OrderItems!$J$2:$J$6683)</f>
        <v>4027.15</v>
      </c>
      <c r="L1216" s="16" t="n">
        <f aca="false">SUMIF(OrderItems!$B$2:$B$6683,A1216,OrderItems!$K$2:$K$6683)</f>
        <v>3033</v>
      </c>
      <c r="M1216" s="16" t="n">
        <f aca="false">K1216-L1216</f>
        <v>994.15</v>
      </c>
      <c r="N1216" s="12" t="n">
        <f aca="false">COUNTIF(OrderItems!$B$2:$B$6683,A1216)</f>
        <v>3</v>
      </c>
    </row>
    <row r="1217" customFormat="false" ht="15" hidden="false" customHeight="false" outlineLevel="0" collapsed="false">
      <c r="A1217" s="12" t="n">
        <v>1216</v>
      </c>
      <c r="B1217" s="12" t="n">
        <v>314</v>
      </c>
      <c r="C1217" s="12" t="n">
        <v>17</v>
      </c>
      <c r="D1217" s="18" t="n">
        <v>45570</v>
      </c>
      <c r="E1217" s="12" t="s">
        <v>44</v>
      </c>
      <c r="F1217" s="12" t="s">
        <v>2296</v>
      </c>
      <c r="G1217" s="12" t="s">
        <v>57</v>
      </c>
      <c r="H1217" s="12" t="str">
        <f aca="false">INDEX(Customers!$I$2:$I$901,MATCH(B1217,Customers!$A$2:$A$901,0))</f>
        <v>Premium</v>
      </c>
      <c r="I1217" s="12" t="str">
        <f aca="false">INDEX(Customers!$G$2:$G$901,MATCH(B1217,Customers!$A$2:$A$901,0))</f>
        <v>East</v>
      </c>
      <c r="J1217" s="12" t="str">
        <f aca="false">INDEX(Stores!$D$2:$D$18,MATCH(C1217,Stores!$A$2:$A$18,0))</f>
        <v>Online</v>
      </c>
      <c r="K1217" s="16" t="n">
        <f aca="false">SUMIF(OrderItems!$B$2:$B$6683,A1217,OrderItems!$J$2:$J$6683)</f>
        <v>3908</v>
      </c>
      <c r="L1217" s="16" t="n">
        <f aca="false">SUMIF(OrderItems!$B$2:$B$6683,A1217,OrderItems!$K$2:$K$6683)</f>
        <v>2295.58</v>
      </c>
      <c r="M1217" s="16" t="n">
        <f aca="false">K1217-L1217</f>
        <v>1612.42</v>
      </c>
      <c r="N1217" s="12" t="n">
        <f aca="false">COUNTIF(OrderItems!$B$2:$B$6683,A1217)</f>
        <v>2</v>
      </c>
    </row>
    <row r="1218" customFormat="false" ht="15" hidden="false" customHeight="false" outlineLevel="0" collapsed="false">
      <c r="A1218" s="12" t="n">
        <v>1217</v>
      </c>
      <c r="B1218" s="12" t="n">
        <v>314</v>
      </c>
      <c r="C1218" s="12" t="n">
        <v>17</v>
      </c>
      <c r="D1218" s="18" t="n">
        <v>45596</v>
      </c>
      <c r="E1218" s="12" t="s">
        <v>44</v>
      </c>
      <c r="F1218" s="12" t="s">
        <v>2292</v>
      </c>
      <c r="G1218" s="12" t="s">
        <v>57</v>
      </c>
      <c r="H1218" s="12" t="str">
        <f aca="false">INDEX(Customers!$I$2:$I$901,MATCH(B1218,Customers!$A$2:$A$901,0))</f>
        <v>Premium</v>
      </c>
      <c r="I1218" s="12" t="str">
        <f aca="false">INDEX(Customers!$G$2:$G$901,MATCH(B1218,Customers!$A$2:$A$901,0))</f>
        <v>East</v>
      </c>
      <c r="J1218" s="12" t="str">
        <f aca="false">INDEX(Stores!$D$2:$D$18,MATCH(C1218,Stores!$A$2:$A$18,0))</f>
        <v>Online</v>
      </c>
      <c r="K1218" s="16" t="n">
        <f aca="false">SUMIF(OrderItems!$B$2:$B$6683,A1218,OrderItems!$J$2:$J$6683)</f>
        <v>9311.1</v>
      </c>
      <c r="L1218" s="16" t="n">
        <f aca="false">SUMIF(OrderItems!$B$2:$B$6683,A1218,OrderItems!$K$2:$K$6683)</f>
        <v>5821.59</v>
      </c>
      <c r="M1218" s="16" t="n">
        <f aca="false">K1218-L1218</f>
        <v>3489.51</v>
      </c>
      <c r="N1218" s="12" t="n">
        <f aca="false">COUNTIF(OrderItems!$B$2:$B$6683,A1218)</f>
        <v>3</v>
      </c>
    </row>
    <row r="1219" customFormat="false" ht="15" hidden="false" customHeight="false" outlineLevel="0" collapsed="false">
      <c r="A1219" s="12" t="n">
        <v>1218</v>
      </c>
      <c r="B1219" s="12" t="n">
        <v>314</v>
      </c>
      <c r="C1219" s="12" t="n">
        <v>17</v>
      </c>
      <c r="D1219" s="18" t="n">
        <v>45598</v>
      </c>
      <c r="E1219" s="12" t="s">
        <v>44</v>
      </c>
      <c r="F1219" s="12" t="s">
        <v>2296</v>
      </c>
      <c r="G1219" s="12" t="s">
        <v>55</v>
      </c>
      <c r="H1219" s="12" t="str">
        <f aca="false">INDEX(Customers!$I$2:$I$901,MATCH(B1219,Customers!$A$2:$A$901,0))</f>
        <v>Premium</v>
      </c>
      <c r="I1219" s="12" t="str">
        <f aca="false">INDEX(Customers!$G$2:$G$901,MATCH(B1219,Customers!$A$2:$A$901,0))</f>
        <v>East</v>
      </c>
      <c r="J1219" s="12" t="str">
        <f aca="false">INDEX(Stores!$D$2:$D$18,MATCH(C1219,Stores!$A$2:$A$18,0))</f>
        <v>Online</v>
      </c>
      <c r="K1219" s="16" t="n">
        <f aca="false">SUMIF(OrderItems!$B$2:$B$6683,A1219,OrderItems!$J$2:$J$6683)</f>
        <v>5476.2</v>
      </c>
      <c r="L1219" s="16" t="n">
        <f aca="false">SUMIF(OrderItems!$B$2:$B$6683,A1219,OrderItems!$K$2:$K$6683)</f>
        <v>3746.87</v>
      </c>
      <c r="M1219" s="16" t="n">
        <f aca="false">K1219-L1219</f>
        <v>1729.33</v>
      </c>
      <c r="N1219" s="12" t="n">
        <f aca="false">COUNTIF(OrderItems!$B$2:$B$6683,A1219)</f>
        <v>4</v>
      </c>
    </row>
    <row r="1220" customFormat="false" ht="15" hidden="false" customHeight="false" outlineLevel="0" collapsed="false">
      <c r="A1220" s="12" t="n">
        <v>1219</v>
      </c>
      <c r="B1220" s="12" t="n">
        <v>314</v>
      </c>
      <c r="C1220" s="12" t="n">
        <v>17</v>
      </c>
      <c r="D1220" s="18" t="n">
        <v>45808</v>
      </c>
      <c r="E1220" s="12" t="s">
        <v>44</v>
      </c>
      <c r="F1220" s="12" t="s">
        <v>2293</v>
      </c>
      <c r="G1220" s="12" t="s">
        <v>56</v>
      </c>
      <c r="H1220" s="12" t="str">
        <f aca="false">INDEX(Customers!$I$2:$I$901,MATCH(B1220,Customers!$A$2:$A$901,0))</f>
        <v>Premium</v>
      </c>
      <c r="I1220" s="12" t="str">
        <f aca="false">INDEX(Customers!$G$2:$G$901,MATCH(B1220,Customers!$A$2:$A$901,0))</f>
        <v>East</v>
      </c>
      <c r="J1220" s="12" t="str">
        <f aca="false">INDEX(Stores!$D$2:$D$18,MATCH(C1220,Stores!$A$2:$A$18,0))</f>
        <v>Online</v>
      </c>
      <c r="K1220" s="16" t="n">
        <f aca="false">SUMIF(OrderItems!$B$2:$B$6683,A1220,OrderItems!$J$2:$J$6683)</f>
        <v>3103.15</v>
      </c>
      <c r="L1220" s="16" t="n">
        <f aca="false">SUMIF(OrderItems!$B$2:$B$6683,A1220,OrderItems!$K$2:$K$6683)</f>
        <v>2461.85</v>
      </c>
      <c r="M1220" s="16" t="n">
        <f aca="false">K1220-L1220</f>
        <v>641.3</v>
      </c>
      <c r="N1220" s="12" t="n">
        <f aca="false">COUNTIF(OrderItems!$B$2:$B$6683,A1220)</f>
        <v>2</v>
      </c>
    </row>
    <row r="1221" customFormat="false" ht="15" hidden="false" customHeight="false" outlineLevel="0" collapsed="false">
      <c r="A1221" s="12" t="n">
        <v>1220</v>
      </c>
      <c r="B1221" s="12" t="n">
        <v>314</v>
      </c>
      <c r="C1221" s="12" t="n">
        <v>17</v>
      </c>
      <c r="D1221" s="18" t="n">
        <v>45816</v>
      </c>
      <c r="E1221" s="12" t="s">
        <v>44</v>
      </c>
      <c r="F1221" s="12" t="s">
        <v>2296</v>
      </c>
      <c r="G1221" s="12" t="s">
        <v>55</v>
      </c>
      <c r="H1221" s="12" t="str">
        <f aca="false">INDEX(Customers!$I$2:$I$901,MATCH(B1221,Customers!$A$2:$A$901,0))</f>
        <v>Premium</v>
      </c>
      <c r="I1221" s="12" t="str">
        <f aca="false">INDEX(Customers!$G$2:$G$901,MATCH(B1221,Customers!$A$2:$A$901,0))</f>
        <v>East</v>
      </c>
      <c r="J1221" s="12" t="str">
        <f aca="false">INDEX(Stores!$D$2:$D$18,MATCH(C1221,Stores!$A$2:$A$18,0))</f>
        <v>Online</v>
      </c>
      <c r="K1221" s="16" t="n">
        <f aca="false">SUMIF(OrderItems!$B$2:$B$6683,A1221,OrderItems!$J$2:$J$6683)</f>
        <v>429</v>
      </c>
      <c r="L1221" s="16" t="n">
        <f aca="false">SUMIF(OrderItems!$B$2:$B$6683,A1221,OrderItems!$K$2:$K$6683)</f>
        <v>313.05</v>
      </c>
      <c r="M1221" s="16" t="n">
        <f aca="false">K1221-L1221</f>
        <v>115.95</v>
      </c>
      <c r="N1221" s="12" t="n">
        <f aca="false">COUNTIF(OrderItems!$B$2:$B$6683,A1221)</f>
        <v>1</v>
      </c>
    </row>
    <row r="1222" customFormat="false" ht="15" hidden="false" customHeight="false" outlineLevel="0" collapsed="false">
      <c r="A1222" s="12" t="n">
        <v>1221</v>
      </c>
      <c r="B1222" s="12" t="n">
        <v>314</v>
      </c>
      <c r="C1222" s="12" t="n">
        <v>17</v>
      </c>
      <c r="D1222" s="18" t="n">
        <v>45819</v>
      </c>
      <c r="E1222" s="12" t="s">
        <v>44</v>
      </c>
      <c r="F1222" s="12" t="s">
        <v>2292</v>
      </c>
      <c r="G1222" s="12" t="s">
        <v>55</v>
      </c>
      <c r="H1222" s="12" t="str">
        <f aca="false">INDEX(Customers!$I$2:$I$901,MATCH(B1222,Customers!$A$2:$A$901,0))</f>
        <v>Premium</v>
      </c>
      <c r="I1222" s="12" t="str">
        <f aca="false">INDEX(Customers!$G$2:$G$901,MATCH(B1222,Customers!$A$2:$A$901,0))</f>
        <v>East</v>
      </c>
      <c r="J1222" s="12" t="str">
        <f aca="false">INDEX(Stores!$D$2:$D$18,MATCH(C1222,Stores!$A$2:$A$18,0))</f>
        <v>Online</v>
      </c>
      <c r="K1222" s="16" t="n">
        <f aca="false">SUMIF(OrderItems!$B$2:$B$6683,A1222,OrderItems!$J$2:$J$6683)</f>
        <v>9862.55</v>
      </c>
      <c r="L1222" s="16" t="n">
        <f aca="false">SUMIF(OrderItems!$B$2:$B$6683,A1222,OrderItems!$K$2:$K$6683)</f>
        <v>6117.28</v>
      </c>
      <c r="M1222" s="16" t="n">
        <f aca="false">K1222-L1222</f>
        <v>3745.27</v>
      </c>
      <c r="N1222" s="12" t="n">
        <f aca="false">COUNTIF(OrderItems!$B$2:$B$6683,A1222)</f>
        <v>3</v>
      </c>
    </row>
    <row r="1223" customFormat="false" ht="15" hidden="false" customHeight="false" outlineLevel="0" collapsed="false">
      <c r="A1223" s="12" t="n">
        <v>1222</v>
      </c>
      <c r="B1223" s="12" t="n">
        <v>314</v>
      </c>
      <c r="C1223" s="12" t="n">
        <v>1</v>
      </c>
      <c r="D1223" s="18" t="n">
        <v>45821</v>
      </c>
      <c r="E1223" s="12" t="s">
        <v>49</v>
      </c>
      <c r="F1223" s="12" t="s">
        <v>2294</v>
      </c>
      <c r="G1223" s="12" t="s">
        <v>55</v>
      </c>
      <c r="H1223" s="12" t="str">
        <f aca="false">INDEX(Customers!$I$2:$I$901,MATCH(B1223,Customers!$A$2:$A$901,0))</f>
        <v>Premium</v>
      </c>
      <c r="I1223" s="12" t="str">
        <f aca="false">INDEX(Customers!$G$2:$G$901,MATCH(B1223,Customers!$A$2:$A$901,0))</f>
        <v>East</v>
      </c>
      <c r="J1223" s="12" t="str">
        <f aca="false">INDEX(Stores!$D$2:$D$18,MATCH(C1223,Stores!$A$2:$A$18,0))</f>
        <v>North</v>
      </c>
      <c r="K1223" s="16" t="n">
        <f aca="false">SUMIF(OrderItems!$B$2:$B$6683,A1223,OrderItems!$J$2:$J$6683)</f>
        <v>5290.1</v>
      </c>
      <c r="L1223" s="16" t="n">
        <f aca="false">SUMIF(OrderItems!$B$2:$B$6683,A1223,OrderItems!$K$2:$K$6683)</f>
        <v>3478.77</v>
      </c>
      <c r="M1223" s="16" t="n">
        <f aca="false">K1223-L1223</f>
        <v>1811.33</v>
      </c>
      <c r="N1223" s="12" t="n">
        <f aca="false">COUNTIF(OrderItems!$B$2:$B$6683,A1223)</f>
        <v>3</v>
      </c>
    </row>
    <row r="1224" customFormat="false" ht="15" hidden="false" customHeight="false" outlineLevel="0" collapsed="false">
      <c r="A1224" s="12" t="n">
        <v>1223</v>
      </c>
      <c r="B1224" s="12" t="n">
        <v>314</v>
      </c>
      <c r="C1224" s="12" t="n">
        <v>17</v>
      </c>
      <c r="D1224" s="18" t="n">
        <v>45821</v>
      </c>
      <c r="E1224" s="12" t="s">
        <v>44</v>
      </c>
      <c r="F1224" s="12" t="s">
        <v>2293</v>
      </c>
      <c r="G1224" s="12" t="s">
        <v>55</v>
      </c>
      <c r="H1224" s="12" t="str">
        <f aca="false">INDEX(Customers!$I$2:$I$901,MATCH(B1224,Customers!$A$2:$A$901,0))</f>
        <v>Premium</v>
      </c>
      <c r="I1224" s="12" t="str">
        <f aca="false">INDEX(Customers!$G$2:$G$901,MATCH(B1224,Customers!$A$2:$A$901,0))</f>
        <v>East</v>
      </c>
      <c r="J1224" s="12" t="str">
        <f aca="false">INDEX(Stores!$D$2:$D$18,MATCH(C1224,Stores!$A$2:$A$18,0))</f>
        <v>Online</v>
      </c>
      <c r="K1224" s="16" t="n">
        <f aca="false">SUMIF(OrderItems!$B$2:$B$6683,A1224,OrderItems!$J$2:$J$6683)</f>
        <v>597.6</v>
      </c>
      <c r="L1224" s="16" t="n">
        <f aca="false">SUMIF(OrderItems!$B$2:$B$6683,A1224,OrderItems!$K$2:$K$6683)</f>
        <v>475.68</v>
      </c>
      <c r="M1224" s="16" t="n">
        <f aca="false">K1224-L1224</f>
        <v>121.92</v>
      </c>
      <c r="N1224" s="12" t="n">
        <f aca="false">COUNTIF(OrderItems!$B$2:$B$6683,A1224)</f>
        <v>1</v>
      </c>
    </row>
    <row r="1225" customFormat="false" ht="15" hidden="false" customHeight="false" outlineLevel="0" collapsed="false">
      <c r="A1225" s="12" t="n">
        <v>1224</v>
      </c>
      <c r="B1225" s="12" t="n">
        <v>314</v>
      </c>
      <c r="C1225" s="12" t="n">
        <v>17</v>
      </c>
      <c r="D1225" s="18" t="n">
        <v>45831</v>
      </c>
      <c r="E1225" s="12" t="s">
        <v>44</v>
      </c>
      <c r="F1225" s="12" t="s">
        <v>2292</v>
      </c>
      <c r="G1225" s="12" t="s">
        <v>55</v>
      </c>
      <c r="H1225" s="12" t="str">
        <f aca="false">INDEX(Customers!$I$2:$I$901,MATCH(B1225,Customers!$A$2:$A$901,0))</f>
        <v>Premium</v>
      </c>
      <c r="I1225" s="12" t="str">
        <f aca="false">INDEX(Customers!$G$2:$G$901,MATCH(B1225,Customers!$A$2:$A$901,0))</f>
        <v>East</v>
      </c>
      <c r="J1225" s="12" t="str">
        <f aca="false">INDEX(Stores!$D$2:$D$18,MATCH(C1225,Stores!$A$2:$A$18,0))</f>
        <v>Online</v>
      </c>
      <c r="K1225" s="16" t="n">
        <f aca="false">SUMIF(OrderItems!$B$2:$B$6683,A1225,OrderItems!$J$2:$J$6683)</f>
        <v>7098</v>
      </c>
      <c r="L1225" s="16" t="n">
        <f aca="false">SUMIF(OrderItems!$B$2:$B$6683,A1225,OrderItems!$K$2:$K$6683)</f>
        <v>4955.5</v>
      </c>
      <c r="M1225" s="16" t="n">
        <f aca="false">K1225-L1225</f>
        <v>2142.5</v>
      </c>
      <c r="N1225" s="12" t="n">
        <f aca="false">COUNTIF(OrderItems!$B$2:$B$6683,A1225)</f>
        <v>1</v>
      </c>
    </row>
    <row r="1226" customFormat="false" ht="15" hidden="false" customHeight="false" outlineLevel="0" collapsed="false">
      <c r="A1226" s="12" t="n">
        <v>1225</v>
      </c>
      <c r="B1226" s="12" t="n">
        <v>314</v>
      </c>
      <c r="C1226" s="12" t="n">
        <v>17</v>
      </c>
      <c r="D1226" s="18" t="n">
        <v>45972</v>
      </c>
      <c r="E1226" s="12" t="s">
        <v>44</v>
      </c>
      <c r="F1226" s="12" t="s">
        <v>2292</v>
      </c>
      <c r="G1226" s="12" t="s">
        <v>55</v>
      </c>
      <c r="H1226" s="12" t="str">
        <f aca="false">INDEX(Customers!$I$2:$I$901,MATCH(B1226,Customers!$A$2:$A$901,0))</f>
        <v>Premium</v>
      </c>
      <c r="I1226" s="12" t="str">
        <f aca="false">INDEX(Customers!$G$2:$G$901,MATCH(B1226,Customers!$A$2:$A$901,0))</f>
        <v>East</v>
      </c>
      <c r="J1226" s="12" t="str">
        <f aca="false">INDEX(Stores!$D$2:$D$18,MATCH(C1226,Stores!$A$2:$A$18,0))</f>
        <v>Online</v>
      </c>
      <c r="K1226" s="16" t="n">
        <f aca="false">SUMIF(OrderItems!$B$2:$B$6683,A1226,OrderItems!$J$2:$J$6683)</f>
        <v>739</v>
      </c>
      <c r="L1226" s="16" t="n">
        <f aca="false">SUMIF(OrderItems!$B$2:$B$6683,A1226,OrderItems!$K$2:$K$6683)</f>
        <v>483.64</v>
      </c>
      <c r="M1226" s="16" t="n">
        <f aca="false">K1226-L1226</f>
        <v>255.36</v>
      </c>
      <c r="N1226" s="12" t="n">
        <f aca="false">COUNTIF(OrderItems!$B$2:$B$6683,A1226)</f>
        <v>1</v>
      </c>
    </row>
    <row r="1227" customFormat="false" ht="15" hidden="false" customHeight="false" outlineLevel="0" collapsed="false">
      <c r="A1227" s="12" t="n">
        <v>1226</v>
      </c>
      <c r="B1227" s="12" t="n">
        <v>314</v>
      </c>
      <c r="C1227" s="12" t="n">
        <v>17</v>
      </c>
      <c r="D1227" s="18" t="n">
        <v>45977</v>
      </c>
      <c r="E1227" s="12" t="s">
        <v>44</v>
      </c>
      <c r="F1227" s="12" t="s">
        <v>2293</v>
      </c>
      <c r="G1227" s="12" t="s">
        <v>56</v>
      </c>
      <c r="H1227" s="12" t="str">
        <f aca="false">INDEX(Customers!$I$2:$I$901,MATCH(B1227,Customers!$A$2:$A$901,0))</f>
        <v>Premium</v>
      </c>
      <c r="I1227" s="12" t="str">
        <f aca="false">INDEX(Customers!$G$2:$G$901,MATCH(B1227,Customers!$A$2:$A$901,0))</f>
        <v>East</v>
      </c>
      <c r="J1227" s="12" t="str">
        <f aca="false">INDEX(Stores!$D$2:$D$18,MATCH(C1227,Stores!$A$2:$A$18,0))</f>
        <v>Online</v>
      </c>
      <c r="K1227" s="16" t="n">
        <f aca="false">SUMIF(OrderItems!$B$2:$B$6683,A1227,OrderItems!$J$2:$J$6683)</f>
        <v>6803.1</v>
      </c>
      <c r="L1227" s="16" t="n">
        <f aca="false">SUMIF(OrderItems!$B$2:$B$6683,A1227,OrderItems!$K$2:$K$6683)</f>
        <v>4251.8</v>
      </c>
      <c r="M1227" s="16" t="n">
        <f aca="false">K1227-L1227</f>
        <v>2551.3</v>
      </c>
      <c r="N1227" s="12" t="n">
        <f aca="false">COUNTIF(OrderItems!$B$2:$B$6683,A1227)</f>
        <v>2</v>
      </c>
    </row>
    <row r="1228" customFormat="false" ht="15" hidden="false" customHeight="false" outlineLevel="0" collapsed="false">
      <c r="A1228" s="12" t="n">
        <v>1227</v>
      </c>
      <c r="B1228" s="12" t="n">
        <v>314</v>
      </c>
      <c r="C1228" s="12" t="n">
        <v>17</v>
      </c>
      <c r="D1228" s="18" t="n">
        <v>45996</v>
      </c>
      <c r="E1228" s="12" t="s">
        <v>44</v>
      </c>
      <c r="F1228" s="12" t="s">
        <v>2293</v>
      </c>
      <c r="G1228" s="12" t="s">
        <v>55</v>
      </c>
      <c r="H1228" s="12" t="str">
        <f aca="false">INDEX(Customers!$I$2:$I$901,MATCH(B1228,Customers!$A$2:$A$901,0))</f>
        <v>Premium</v>
      </c>
      <c r="I1228" s="12" t="str">
        <f aca="false">INDEX(Customers!$G$2:$G$901,MATCH(B1228,Customers!$A$2:$A$901,0))</f>
        <v>East</v>
      </c>
      <c r="J1228" s="12" t="str">
        <f aca="false">INDEX(Stores!$D$2:$D$18,MATCH(C1228,Stores!$A$2:$A$18,0))</f>
        <v>Online</v>
      </c>
      <c r="K1228" s="16" t="n">
        <f aca="false">SUMIF(OrderItems!$B$2:$B$6683,A1228,OrderItems!$J$2:$J$6683)</f>
        <v>4181.1</v>
      </c>
      <c r="L1228" s="16" t="n">
        <f aca="false">SUMIF(OrderItems!$B$2:$B$6683,A1228,OrderItems!$K$2:$K$6683)</f>
        <v>3113.36</v>
      </c>
      <c r="M1228" s="16" t="n">
        <f aca="false">K1228-L1228</f>
        <v>1067.74</v>
      </c>
      <c r="N1228" s="12" t="n">
        <f aca="false">COUNTIF(OrderItems!$B$2:$B$6683,A1228)</f>
        <v>2</v>
      </c>
    </row>
    <row r="1229" customFormat="false" ht="15" hidden="false" customHeight="false" outlineLevel="0" collapsed="false">
      <c r="A1229" s="12" t="n">
        <v>1228</v>
      </c>
      <c r="B1229" s="12" t="n">
        <v>315</v>
      </c>
      <c r="C1229" s="12" t="n">
        <v>17</v>
      </c>
      <c r="D1229" s="18" t="n">
        <v>45466</v>
      </c>
      <c r="E1229" s="12" t="s">
        <v>44</v>
      </c>
      <c r="F1229" s="12" t="s">
        <v>2292</v>
      </c>
      <c r="G1229" s="12" t="s">
        <v>55</v>
      </c>
      <c r="H1229" s="12" t="str">
        <f aca="false">INDEX(Customers!$I$2:$I$901,MATCH(B1229,Customers!$A$2:$A$901,0))</f>
        <v>Regular</v>
      </c>
      <c r="I1229" s="12" t="str">
        <f aca="false">INDEX(Customers!$G$2:$G$901,MATCH(B1229,Customers!$A$2:$A$901,0))</f>
        <v>East</v>
      </c>
      <c r="J1229" s="12" t="str">
        <f aca="false">INDEX(Stores!$D$2:$D$18,MATCH(C1229,Stores!$A$2:$A$18,0))</f>
        <v>Online</v>
      </c>
      <c r="K1229" s="16" t="n">
        <f aca="false">SUMIF(OrderItems!$B$2:$B$6683,A1229,OrderItems!$J$2:$J$6683)</f>
        <v>3869.1</v>
      </c>
      <c r="L1229" s="16" t="n">
        <f aca="false">SUMIF(OrderItems!$B$2:$B$6683,A1229,OrderItems!$K$2:$K$6683)</f>
        <v>2695.72</v>
      </c>
      <c r="M1229" s="16" t="n">
        <f aca="false">K1229-L1229</f>
        <v>1173.38</v>
      </c>
      <c r="N1229" s="12" t="n">
        <f aca="false">COUNTIF(OrderItems!$B$2:$B$6683,A1229)</f>
        <v>2</v>
      </c>
    </row>
    <row r="1230" customFormat="false" ht="15" hidden="false" customHeight="false" outlineLevel="0" collapsed="false">
      <c r="A1230" s="12" t="n">
        <v>1229</v>
      </c>
      <c r="B1230" s="12" t="n">
        <v>315</v>
      </c>
      <c r="C1230" s="12" t="n">
        <v>17</v>
      </c>
      <c r="D1230" s="18" t="n">
        <v>45483</v>
      </c>
      <c r="E1230" s="12" t="s">
        <v>44</v>
      </c>
      <c r="F1230" s="12" t="s">
        <v>2295</v>
      </c>
      <c r="G1230" s="12" t="s">
        <v>55</v>
      </c>
      <c r="H1230" s="12" t="str">
        <f aca="false">INDEX(Customers!$I$2:$I$901,MATCH(B1230,Customers!$A$2:$A$901,0))</f>
        <v>Regular</v>
      </c>
      <c r="I1230" s="12" t="str">
        <f aca="false">INDEX(Customers!$G$2:$G$901,MATCH(B1230,Customers!$A$2:$A$901,0))</f>
        <v>East</v>
      </c>
      <c r="J1230" s="12" t="str">
        <f aca="false">INDEX(Stores!$D$2:$D$18,MATCH(C1230,Stores!$A$2:$A$18,0))</f>
        <v>Online</v>
      </c>
      <c r="K1230" s="16" t="n">
        <f aca="false">SUMIF(OrderItems!$B$2:$B$6683,A1230,OrderItems!$J$2:$J$6683)</f>
        <v>11306</v>
      </c>
      <c r="L1230" s="16" t="n">
        <f aca="false">SUMIF(OrderItems!$B$2:$B$6683,A1230,OrderItems!$K$2:$K$6683)</f>
        <v>7226.77</v>
      </c>
      <c r="M1230" s="16" t="n">
        <f aca="false">K1230-L1230</f>
        <v>4079.23</v>
      </c>
      <c r="N1230" s="12" t="n">
        <f aca="false">COUNTIF(OrderItems!$B$2:$B$6683,A1230)</f>
        <v>3</v>
      </c>
    </row>
    <row r="1231" customFormat="false" ht="15" hidden="false" customHeight="false" outlineLevel="0" collapsed="false">
      <c r="A1231" s="12" t="n">
        <v>1230</v>
      </c>
      <c r="B1231" s="12" t="n">
        <v>315</v>
      </c>
      <c r="C1231" s="12" t="n">
        <v>17</v>
      </c>
      <c r="D1231" s="18" t="n">
        <v>45579</v>
      </c>
      <c r="E1231" s="12" t="s">
        <v>44</v>
      </c>
      <c r="F1231" s="12" t="s">
        <v>2292</v>
      </c>
      <c r="G1231" s="12" t="s">
        <v>55</v>
      </c>
      <c r="H1231" s="12" t="str">
        <f aca="false">INDEX(Customers!$I$2:$I$901,MATCH(B1231,Customers!$A$2:$A$901,0))</f>
        <v>Regular</v>
      </c>
      <c r="I1231" s="12" t="str">
        <f aca="false">INDEX(Customers!$G$2:$G$901,MATCH(B1231,Customers!$A$2:$A$901,0))</f>
        <v>East</v>
      </c>
      <c r="J1231" s="12" t="str">
        <f aca="false">INDEX(Stores!$D$2:$D$18,MATCH(C1231,Stores!$A$2:$A$18,0))</f>
        <v>Online</v>
      </c>
      <c r="K1231" s="16" t="n">
        <f aca="false">SUMIF(OrderItems!$B$2:$B$6683,A1231,OrderItems!$J$2:$J$6683)</f>
        <v>639</v>
      </c>
      <c r="L1231" s="16" t="n">
        <f aca="false">SUMIF(OrderItems!$B$2:$B$6683,A1231,OrderItems!$K$2:$K$6683)</f>
        <v>372.27</v>
      </c>
      <c r="M1231" s="16" t="n">
        <f aca="false">K1231-L1231</f>
        <v>266.73</v>
      </c>
      <c r="N1231" s="12" t="n">
        <f aca="false">COUNTIF(OrderItems!$B$2:$B$6683,A1231)</f>
        <v>1</v>
      </c>
    </row>
    <row r="1232" customFormat="false" ht="15" hidden="false" customHeight="false" outlineLevel="0" collapsed="false">
      <c r="A1232" s="12" t="n">
        <v>1231</v>
      </c>
      <c r="B1232" s="12" t="n">
        <v>315</v>
      </c>
      <c r="C1232" s="12" t="n">
        <v>17</v>
      </c>
      <c r="D1232" s="18" t="n">
        <v>45660</v>
      </c>
      <c r="E1232" s="12" t="s">
        <v>44</v>
      </c>
      <c r="F1232" s="12" t="s">
        <v>2293</v>
      </c>
      <c r="G1232" s="12" t="s">
        <v>56</v>
      </c>
      <c r="H1232" s="12" t="str">
        <f aca="false">INDEX(Customers!$I$2:$I$901,MATCH(B1232,Customers!$A$2:$A$901,0))</f>
        <v>Regular</v>
      </c>
      <c r="I1232" s="12" t="str">
        <f aca="false">INDEX(Customers!$G$2:$G$901,MATCH(B1232,Customers!$A$2:$A$901,0))</f>
        <v>East</v>
      </c>
      <c r="J1232" s="12" t="str">
        <f aca="false">INDEX(Stores!$D$2:$D$18,MATCH(C1232,Stores!$A$2:$A$18,0))</f>
        <v>Online</v>
      </c>
      <c r="K1232" s="16" t="n">
        <f aca="false">SUMIF(OrderItems!$B$2:$B$6683,A1232,OrderItems!$J$2:$J$6683)</f>
        <v>4467</v>
      </c>
      <c r="L1232" s="16" t="n">
        <f aca="false">SUMIF(OrderItems!$B$2:$B$6683,A1232,OrderItems!$K$2:$K$6683)</f>
        <v>2673.97</v>
      </c>
      <c r="M1232" s="16" t="n">
        <f aca="false">K1232-L1232</f>
        <v>1793.03</v>
      </c>
      <c r="N1232" s="12" t="n">
        <f aca="false">COUNTIF(OrderItems!$B$2:$B$6683,A1232)</f>
        <v>3</v>
      </c>
    </row>
    <row r="1233" customFormat="false" ht="15" hidden="false" customHeight="false" outlineLevel="0" collapsed="false">
      <c r="A1233" s="12" t="n">
        <v>1232</v>
      </c>
      <c r="B1233" s="12" t="n">
        <v>315</v>
      </c>
      <c r="C1233" s="12" t="n">
        <v>17</v>
      </c>
      <c r="D1233" s="18" t="n">
        <v>45797</v>
      </c>
      <c r="E1233" s="12" t="s">
        <v>44</v>
      </c>
      <c r="F1233" s="12" t="s">
        <v>2293</v>
      </c>
      <c r="G1233" s="12" t="s">
        <v>56</v>
      </c>
      <c r="H1233" s="12" t="str">
        <f aca="false">INDEX(Customers!$I$2:$I$901,MATCH(B1233,Customers!$A$2:$A$901,0))</f>
        <v>Regular</v>
      </c>
      <c r="I1233" s="12" t="str">
        <f aca="false">INDEX(Customers!$G$2:$G$901,MATCH(B1233,Customers!$A$2:$A$901,0))</f>
        <v>East</v>
      </c>
      <c r="J1233" s="12" t="str">
        <f aca="false">INDEX(Stores!$D$2:$D$18,MATCH(C1233,Stores!$A$2:$A$18,0))</f>
        <v>Online</v>
      </c>
      <c r="K1233" s="16" t="n">
        <f aca="false">SUMIF(OrderItems!$B$2:$B$6683,A1233,OrderItems!$J$2:$J$6683)</f>
        <v>1711.2</v>
      </c>
      <c r="L1233" s="16" t="n">
        <f aca="false">SUMIF(OrderItems!$B$2:$B$6683,A1233,OrderItems!$K$2:$K$6683)</f>
        <v>1183.55</v>
      </c>
      <c r="M1233" s="16" t="n">
        <f aca="false">K1233-L1233</f>
        <v>527.65</v>
      </c>
      <c r="N1233" s="12" t="n">
        <f aca="false">COUNTIF(OrderItems!$B$2:$B$6683,A1233)</f>
        <v>1</v>
      </c>
    </row>
    <row r="1234" customFormat="false" ht="15" hidden="false" customHeight="false" outlineLevel="0" collapsed="false">
      <c r="A1234" s="12" t="n">
        <v>1233</v>
      </c>
      <c r="B1234" s="12" t="n">
        <v>315</v>
      </c>
      <c r="C1234" s="12" t="n">
        <v>7</v>
      </c>
      <c r="D1234" s="18" t="n">
        <v>45964</v>
      </c>
      <c r="E1234" s="12" t="s">
        <v>49</v>
      </c>
      <c r="F1234" s="12" t="s">
        <v>2292</v>
      </c>
      <c r="G1234" s="12" t="s">
        <v>55</v>
      </c>
      <c r="H1234" s="12" t="str">
        <f aca="false">INDEX(Customers!$I$2:$I$901,MATCH(B1234,Customers!$A$2:$A$901,0))</f>
        <v>Regular</v>
      </c>
      <c r="I1234" s="12" t="str">
        <f aca="false">INDEX(Customers!$G$2:$G$901,MATCH(B1234,Customers!$A$2:$A$901,0))</f>
        <v>East</v>
      </c>
      <c r="J1234" s="12" t="str">
        <f aca="false">INDEX(Stores!$D$2:$D$18,MATCH(C1234,Stores!$A$2:$A$18,0))</f>
        <v>South</v>
      </c>
      <c r="K1234" s="16" t="n">
        <f aca="false">SUMIF(OrderItems!$B$2:$B$6683,A1234,OrderItems!$J$2:$J$6683)</f>
        <v>2368</v>
      </c>
      <c r="L1234" s="16" t="n">
        <f aca="false">SUMIF(OrderItems!$B$2:$B$6683,A1234,OrderItems!$K$2:$K$6683)</f>
        <v>1402.2</v>
      </c>
      <c r="M1234" s="16" t="n">
        <f aca="false">K1234-L1234</f>
        <v>965.8</v>
      </c>
      <c r="N1234" s="12" t="n">
        <f aca="false">COUNTIF(OrderItems!$B$2:$B$6683,A1234)</f>
        <v>2</v>
      </c>
    </row>
    <row r="1235" customFormat="false" ht="15" hidden="false" customHeight="false" outlineLevel="0" collapsed="false">
      <c r="A1235" s="12" t="n">
        <v>1234</v>
      </c>
      <c r="B1235" s="12" t="n">
        <v>316</v>
      </c>
      <c r="C1235" s="12" t="n">
        <v>17</v>
      </c>
      <c r="D1235" s="18" t="n">
        <v>45309</v>
      </c>
      <c r="E1235" s="12" t="s">
        <v>44</v>
      </c>
      <c r="F1235" s="12" t="s">
        <v>2295</v>
      </c>
      <c r="G1235" s="12" t="s">
        <v>56</v>
      </c>
      <c r="H1235" s="12" t="str">
        <f aca="false">INDEX(Customers!$I$2:$I$901,MATCH(B1235,Customers!$A$2:$A$901,0))</f>
        <v>Regular</v>
      </c>
      <c r="I1235" s="12" t="str">
        <f aca="false">INDEX(Customers!$G$2:$G$901,MATCH(B1235,Customers!$A$2:$A$901,0))</f>
        <v>North</v>
      </c>
      <c r="J1235" s="12" t="str">
        <f aca="false">INDEX(Stores!$D$2:$D$18,MATCH(C1235,Stores!$A$2:$A$18,0))</f>
        <v>Online</v>
      </c>
      <c r="K1235" s="16" t="n">
        <f aca="false">SUMIF(OrderItems!$B$2:$B$6683,A1235,OrderItems!$J$2:$J$6683)</f>
        <v>6579.1</v>
      </c>
      <c r="L1235" s="16" t="n">
        <f aca="false">SUMIF(OrderItems!$B$2:$B$6683,A1235,OrderItems!$K$2:$K$6683)</f>
        <v>4275.22</v>
      </c>
      <c r="M1235" s="16" t="n">
        <f aca="false">K1235-L1235</f>
        <v>2303.88</v>
      </c>
      <c r="N1235" s="12" t="n">
        <f aca="false">COUNTIF(OrderItems!$B$2:$B$6683,A1235)</f>
        <v>3</v>
      </c>
    </row>
    <row r="1236" customFormat="false" ht="15" hidden="false" customHeight="false" outlineLevel="0" collapsed="false">
      <c r="A1236" s="12" t="n">
        <v>1235</v>
      </c>
      <c r="B1236" s="12" t="n">
        <v>316</v>
      </c>
      <c r="C1236" s="12" t="n">
        <v>5</v>
      </c>
      <c r="D1236" s="18" t="n">
        <v>45365</v>
      </c>
      <c r="E1236" s="12" t="s">
        <v>49</v>
      </c>
      <c r="F1236" s="12" t="s">
        <v>2292</v>
      </c>
      <c r="G1236" s="12" t="s">
        <v>56</v>
      </c>
      <c r="H1236" s="12" t="str">
        <f aca="false">INDEX(Customers!$I$2:$I$901,MATCH(B1236,Customers!$A$2:$A$901,0))</f>
        <v>Regular</v>
      </c>
      <c r="I1236" s="12" t="str">
        <f aca="false">INDEX(Customers!$G$2:$G$901,MATCH(B1236,Customers!$A$2:$A$901,0))</f>
        <v>North</v>
      </c>
      <c r="J1236" s="12" t="str">
        <f aca="false">INDEX(Stores!$D$2:$D$18,MATCH(C1236,Stores!$A$2:$A$18,0))</f>
        <v>South</v>
      </c>
      <c r="K1236" s="16" t="n">
        <f aca="false">SUMIF(OrderItems!$B$2:$B$6683,A1236,OrderItems!$J$2:$J$6683)</f>
        <v>16610.1</v>
      </c>
      <c r="L1236" s="16" t="n">
        <f aca="false">SUMIF(OrderItems!$B$2:$B$6683,A1236,OrderItems!$K$2:$K$6683)</f>
        <v>10640.45</v>
      </c>
      <c r="M1236" s="16" t="n">
        <f aca="false">K1236-L1236</f>
        <v>5969.65</v>
      </c>
      <c r="N1236" s="12" t="n">
        <f aca="false">COUNTIF(OrderItems!$B$2:$B$6683,A1236)</f>
        <v>3</v>
      </c>
    </row>
    <row r="1237" customFormat="false" ht="15" hidden="false" customHeight="false" outlineLevel="0" collapsed="false">
      <c r="A1237" s="12" t="n">
        <v>1236</v>
      </c>
      <c r="B1237" s="12" t="n">
        <v>316</v>
      </c>
      <c r="C1237" s="12" t="n">
        <v>17</v>
      </c>
      <c r="D1237" s="18" t="n">
        <v>45704</v>
      </c>
      <c r="E1237" s="12" t="s">
        <v>44</v>
      </c>
      <c r="F1237" s="12" t="s">
        <v>2295</v>
      </c>
      <c r="G1237" s="12" t="s">
        <v>56</v>
      </c>
      <c r="H1237" s="12" t="str">
        <f aca="false">INDEX(Customers!$I$2:$I$901,MATCH(B1237,Customers!$A$2:$A$901,0))</f>
        <v>Regular</v>
      </c>
      <c r="I1237" s="12" t="str">
        <f aca="false">INDEX(Customers!$G$2:$G$901,MATCH(B1237,Customers!$A$2:$A$901,0))</f>
        <v>North</v>
      </c>
      <c r="J1237" s="12" t="str">
        <f aca="false">INDEX(Stores!$D$2:$D$18,MATCH(C1237,Stores!$A$2:$A$18,0))</f>
        <v>Online</v>
      </c>
      <c r="K1237" s="16" t="n">
        <f aca="false">SUMIF(OrderItems!$B$2:$B$6683,A1237,OrderItems!$J$2:$J$6683)</f>
        <v>1239</v>
      </c>
      <c r="L1237" s="16" t="n">
        <f aca="false">SUMIF(OrderItems!$B$2:$B$6683,A1237,OrderItems!$K$2:$K$6683)</f>
        <v>737.02</v>
      </c>
      <c r="M1237" s="16" t="n">
        <f aca="false">K1237-L1237</f>
        <v>501.98</v>
      </c>
      <c r="N1237" s="12" t="n">
        <f aca="false">COUNTIF(OrderItems!$B$2:$B$6683,A1237)</f>
        <v>1</v>
      </c>
    </row>
    <row r="1238" customFormat="false" ht="15" hidden="false" customHeight="false" outlineLevel="0" collapsed="false">
      <c r="A1238" s="12" t="n">
        <v>1237</v>
      </c>
      <c r="B1238" s="12" t="n">
        <v>316</v>
      </c>
      <c r="C1238" s="12" t="n">
        <v>17</v>
      </c>
      <c r="D1238" s="18" t="n">
        <v>45816</v>
      </c>
      <c r="E1238" s="12" t="s">
        <v>44</v>
      </c>
      <c r="F1238" s="12" t="s">
        <v>2295</v>
      </c>
      <c r="G1238" s="12" t="s">
        <v>57</v>
      </c>
      <c r="H1238" s="12" t="str">
        <f aca="false">INDEX(Customers!$I$2:$I$901,MATCH(B1238,Customers!$A$2:$A$901,0))</f>
        <v>Regular</v>
      </c>
      <c r="I1238" s="12" t="str">
        <f aca="false">INDEX(Customers!$G$2:$G$901,MATCH(B1238,Customers!$A$2:$A$901,0))</f>
        <v>North</v>
      </c>
      <c r="J1238" s="12" t="str">
        <f aca="false">INDEX(Stores!$D$2:$D$18,MATCH(C1238,Stores!$A$2:$A$18,0))</f>
        <v>Online</v>
      </c>
      <c r="K1238" s="16" t="n">
        <f aca="false">SUMIF(OrderItems!$B$2:$B$6683,A1238,OrderItems!$J$2:$J$6683)</f>
        <v>6143.1</v>
      </c>
      <c r="L1238" s="16" t="n">
        <f aca="false">SUMIF(OrderItems!$B$2:$B$6683,A1238,OrderItems!$K$2:$K$6683)</f>
        <v>3932.52</v>
      </c>
      <c r="M1238" s="16" t="n">
        <f aca="false">K1238-L1238</f>
        <v>2210.58</v>
      </c>
      <c r="N1238" s="12" t="n">
        <f aca="false">COUNTIF(OrderItems!$B$2:$B$6683,A1238)</f>
        <v>4</v>
      </c>
    </row>
    <row r="1239" customFormat="false" ht="15" hidden="false" customHeight="false" outlineLevel="0" collapsed="false">
      <c r="A1239" s="12" t="n">
        <v>1238</v>
      </c>
      <c r="B1239" s="12" t="n">
        <v>316</v>
      </c>
      <c r="C1239" s="12" t="n">
        <v>17</v>
      </c>
      <c r="D1239" s="18" t="n">
        <v>45929</v>
      </c>
      <c r="E1239" s="12" t="s">
        <v>44</v>
      </c>
      <c r="F1239" s="12" t="s">
        <v>2293</v>
      </c>
      <c r="G1239" s="12" t="s">
        <v>55</v>
      </c>
      <c r="H1239" s="12" t="str">
        <f aca="false">INDEX(Customers!$I$2:$I$901,MATCH(B1239,Customers!$A$2:$A$901,0))</f>
        <v>Regular</v>
      </c>
      <c r="I1239" s="12" t="str">
        <f aca="false">INDEX(Customers!$G$2:$G$901,MATCH(B1239,Customers!$A$2:$A$901,0))</f>
        <v>North</v>
      </c>
      <c r="J1239" s="12" t="str">
        <f aca="false">INDEX(Stores!$D$2:$D$18,MATCH(C1239,Stores!$A$2:$A$18,0))</f>
        <v>Online</v>
      </c>
      <c r="K1239" s="16" t="n">
        <f aca="false">SUMIF(OrderItems!$B$2:$B$6683,A1239,OrderItems!$J$2:$J$6683)</f>
        <v>9378</v>
      </c>
      <c r="L1239" s="16" t="n">
        <f aca="false">SUMIF(OrderItems!$B$2:$B$6683,A1239,OrderItems!$K$2:$K$6683)</f>
        <v>6673.62</v>
      </c>
      <c r="M1239" s="16" t="n">
        <f aca="false">K1239-L1239</f>
        <v>2704.38</v>
      </c>
      <c r="N1239" s="12" t="n">
        <f aca="false">COUNTIF(OrderItems!$B$2:$B$6683,A1239)</f>
        <v>1</v>
      </c>
    </row>
    <row r="1240" customFormat="false" ht="15" hidden="false" customHeight="false" outlineLevel="0" collapsed="false">
      <c r="A1240" s="12" t="n">
        <v>1239</v>
      </c>
      <c r="B1240" s="12" t="n">
        <v>316</v>
      </c>
      <c r="C1240" s="12" t="n">
        <v>14</v>
      </c>
      <c r="D1240" s="18" t="n">
        <v>45953</v>
      </c>
      <c r="E1240" s="12" t="s">
        <v>49</v>
      </c>
      <c r="F1240" s="12" t="s">
        <v>2295</v>
      </c>
      <c r="G1240" s="12" t="s">
        <v>56</v>
      </c>
      <c r="H1240" s="12" t="str">
        <f aca="false">INDEX(Customers!$I$2:$I$901,MATCH(B1240,Customers!$A$2:$A$901,0))</f>
        <v>Regular</v>
      </c>
      <c r="I1240" s="12" t="str">
        <f aca="false">INDEX(Customers!$G$2:$G$901,MATCH(B1240,Customers!$A$2:$A$901,0))</f>
        <v>North</v>
      </c>
      <c r="J1240" s="12" t="str">
        <f aca="false">INDEX(Stores!$D$2:$D$18,MATCH(C1240,Stores!$A$2:$A$18,0))</f>
        <v>East</v>
      </c>
      <c r="K1240" s="16" t="n">
        <f aca="false">SUMIF(OrderItems!$B$2:$B$6683,A1240,OrderItems!$J$2:$J$6683)</f>
        <v>1249</v>
      </c>
      <c r="L1240" s="16" t="n">
        <f aca="false">SUMIF(OrderItems!$B$2:$B$6683,A1240,OrderItems!$K$2:$K$6683)</f>
        <v>828.91</v>
      </c>
      <c r="M1240" s="16" t="n">
        <f aca="false">K1240-L1240</f>
        <v>420.09</v>
      </c>
      <c r="N1240" s="12" t="n">
        <f aca="false">COUNTIF(OrderItems!$B$2:$B$6683,A1240)</f>
        <v>1</v>
      </c>
    </row>
    <row r="1241" customFormat="false" ht="15" hidden="false" customHeight="false" outlineLevel="0" collapsed="false">
      <c r="A1241" s="12" t="n">
        <v>1240</v>
      </c>
      <c r="B1241" s="12" t="n">
        <v>316</v>
      </c>
      <c r="C1241" s="12" t="n">
        <v>14</v>
      </c>
      <c r="D1241" s="18" t="n">
        <v>45974</v>
      </c>
      <c r="E1241" s="12" t="s">
        <v>49</v>
      </c>
      <c r="F1241" s="12" t="s">
        <v>2294</v>
      </c>
      <c r="G1241" s="12" t="s">
        <v>57</v>
      </c>
      <c r="H1241" s="12" t="str">
        <f aca="false">INDEX(Customers!$I$2:$I$901,MATCH(B1241,Customers!$A$2:$A$901,0))</f>
        <v>Regular</v>
      </c>
      <c r="I1241" s="12" t="str">
        <f aca="false">INDEX(Customers!$G$2:$G$901,MATCH(B1241,Customers!$A$2:$A$901,0))</f>
        <v>North</v>
      </c>
      <c r="J1241" s="12" t="str">
        <f aca="false">INDEX(Stores!$D$2:$D$18,MATCH(C1241,Stores!$A$2:$A$18,0))</f>
        <v>East</v>
      </c>
      <c r="K1241" s="16" t="n">
        <f aca="false">SUMIF(OrderItems!$B$2:$B$6683,A1241,OrderItems!$J$2:$J$6683)</f>
        <v>509</v>
      </c>
      <c r="L1241" s="16" t="n">
        <f aca="false">SUMIF(OrderItems!$B$2:$B$6683,A1241,OrderItems!$K$2:$K$6683)</f>
        <v>367.14</v>
      </c>
      <c r="M1241" s="16" t="n">
        <f aca="false">K1241-L1241</f>
        <v>141.86</v>
      </c>
      <c r="N1241" s="12" t="n">
        <f aca="false">COUNTIF(OrderItems!$B$2:$B$6683,A1241)</f>
        <v>1</v>
      </c>
    </row>
    <row r="1242" customFormat="false" ht="15" hidden="false" customHeight="false" outlineLevel="0" collapsed="false">
      <c r="A1242" s="12" t="n">
        <v>1241</v>
      </c>
      <c r="B1242" s="12" t="n">
        <v>319</v>
      </c>
      <c r="C1242" s="12" t="n">
        <v>17</v>
      </c>
      <c r="D1242" s="18" t="n">
        <v>45637</v>
      </c>
      <c r="E1242" s="12" t="s">
        <v>44</v>
      </c>
      <c r="F1242" s="12" t="s">
        <v>2294</v>
      </c>
      <c r="G1242" s="12" t="s">
        <v>56</v>
      </c>
      <c r="H1242" s="12" t="str">
        <f aca="false">INDEX(Customers!$I$2:$I$901,MATCH(B1242,Customers!$A$2:$A$901,0))</f>
        <v>Regular</v>
      </c>
      <c r="I1242" s="12" t="str">
        <f aca="false">INDEX(Customers!$G$2:$G$901,MATCH(B1242,Customers!$A$2:$A$901,0))</f>
        <v>South</v>
      </c>
      <c r="J1242" s="12" t="str">
        <f aca="false">INDEX(Stores!$D$2:$D$18,MATCH(C1242,Stores!$A$2:$A$18,0))</f>
        <v>Online</v>
      </c>
      <c r="K1242" s="16" t="n">
        <f aca="false">SUMIF(OrderItems!$B$2:$B$6683,A1242,OrderItems!$J$2:$J$6683)</f>
        <v>6208</v>
      </c>
      <c r="L1242" s="16" t="n">
        <f aca="false">SUMIF(OrderItems!$B$2:$B$6683,A1242,OrderItems!$K$2:$K$6683)</f>
        <v>4198.23</v>
      </c>
      <c r="M1242" s="16" t="n">
        <f aca="false">K1242-L1242</f>
        <v>2009.77</v>
      </c>
      <c r="N1242" s="12" t="n">
        <f aca="false">COUNTIF(OrderItems!$B$2:$B$6683,A1242)</f>
        <v>2</v>
      </c>
    </row>
    <row r="1243" customFormat="false" ht="15" hidden="false" customHeight="false" outlineLevel="0" collapsed="false">
      <c r="A1243" s="12" t="n">
        <v>1242</v>
      </c>
      <c r="B1243" s="12" t="n">
        <v>319</v>
      </c>
      <c r="C1243" s="12" t="n">
        <v>17</v>
      </c>
      <c r="D1243" s="18" t="n">
        <v>45917</v>
      </c>
      <c r="E1243" s="12" t="s">
        <v>44</v>
      </c>
      <c r="F1243" s="12" t="s">
        <v>2292</v>
      </c>
      <c r="G1243" s="12" t="s">
        <v>57</v>
      </c>
      <c r="H1243" s="12" t="str">
        <f aca="false">INDEX(Customers!$I$2:$I$901,MATCH(B1243,Customers!$A$2:$A$901,0))</f>
        <v>Regular</v>
      </c>
      <c r="I1243" s="12" t="str">
        <f aca="false">INDEX(Customers!$G$2:$G$901,MATCH(B1243,Customers!$A$2:$A$901,0))</f>
        <v>South</v>
      </c>
      <c r="J1243" s="12" t="str">
        <f aca="false">INDEX(Stores!$D$2:$D$18,MATCH(C1243,Stores!$A$2:$A$18,0))</f>
        <v>Online</v>
      </c>
      <c r="K1243" s="16" t="n">
        <f aca="false">SUMIF(OrderItems!$B$2:$B$6683,A1243,OrderItems!$J$2:$J$6683)</f>
        <v>8440.2</v>
      </c>
      <c r="L1243" s="16" t="n">
        <f aca="false">SUMIF(OrderItems!$B$2:$B$6683,A1243,OrderItems!$K$2:$K$6683)</f>
        <v>6673.62</v>
      </c>
      <c r="M1243" s="16" t="n">
        <f aca="false">K1243-L1243</f>
        <v>1766.58</v>
      </c>
      <c r="N1243" s="12" t="n">
        <f aca="false">COUNTIF(OrderItems!$B$2:$B$6683,A1243)</f>
        <v>1</v>
      </c>
    </row>
    <row r="1244" customFormat="false" ht="15" hidden="false" customHeight="false" outlineLevel="0" collapsed="false">
      <c r="A1244" s="12" t="n">
        <v>1243</v>
      </c>
      <c r="B1244" s="12" t="n">
        <v>319</v>
      </c>
      <c r="C1244" s="12" t="n">
        <v>9</v>
      </c>
      <c r="D1244" s="18" t="n">
        <v>45946</v>
      </c>
      <c r="E1244" s="12" t="s">
        <v>49</v>
      </c>
      <c r="F1244" s="12" t="s">
        <v>2294</v>
      </c>
      <c r="G1244" s="12" t="s">
        <v>55</v>
      </c>
      <c r="H1244" s="12" t="str">
        <f aca="false">INDEX(Customers!$I$2:$I$901,MATCH(B1244,Customers!$A$2:$A$901,0))</f>
        <v>Regular</v>
      </c>
      <c r="I1244" s="12" t="str">
        <f aca="false">INDEX(Customers!$G$2:$G$901,MATCH(B1244,Customers!$A$2:$A$901,0))</f>
        <v>South</v>
      </c>
      <c r="J1244" s="12" t="str">
        <f aca="false">INDEX(Stores!$D$2:$D$18,MATCH(C1244,Stores!$A$2:$A$18,0))</f>
        <v>West</v>
      </c>
      <c r="K1244" s="16" t="n">
        <f aca="false">SUMIF(OrderItems!$B$2:$B$6683,A1244,OrderItems!$J$2:$J$6683)</f>
        <v>589</v>
      </c>
      <c r="L1244" s="16" t="n">
        <f aca="false">SUMIF(OrderItems!$B$2:$B$6683,A1244,OrderItems!$K$2:$K$6683)</f>
        <v>401.7</v>
      </c>
      <c r="M1244" s="16" t="n">
        <f aca="false">K1244-L1244</f>
        <v>187.3</v>
      </c>
      <c r="N1244" s="12" t="n">
        <f aca="false">COUNTIF(OrderItems!$B$2:$B$6683,A1244)</f>
        <v>1</v>
      </c>
    </row>
    <row r="1245" customFormat="false" ht="15" hidden="false" customHeight="false" outlineLevel="0" collapsed="false">
      <c r="A1245" s="12" t="n">
        <v>1244</v>
      </c>
      <c r="B1245" s="12" t="n">
        <v>320</v>
      </c>
      <c r="C1245" s="12" t="n">
        <v>17</v>
      </c>
      <c r="D1245" s="18" t="n">
        <v>45897</v>
      </c>
      <c r="E1245" s="12" t="s">
        <v>44</v>
      </c>
      <c r="F1245" s="12" t="s">
        <v>2294</v>
      </c>
      <c r="G1245" s="12" t="s">
        <v>55</v>
      </c>
      <c r="H1245" s="12" t="str">
        <f aca="false">INDEX(Customers!$I$2:$I$901,MATCH(B1245,Customers!$A$2:$A$901,0))</f>
        <v>Regular</v>
      </c>
      <c r="I1245" s="12" t="str">
        <f aca="false">INDEX(Customers!$G$2:$G$901,MATCH(B1245,Customers!$A$2:$A$901,0))</f>
        <v>South</v>
      </c>
      <c r="J1245" s="12" t="str">
        <f aca="false">INDEX(Stores!$D$2:$D$18,MATCH(C1245,Stores!$A$2:$A$18,0))</f>
        <v>Online</v>
      </c>
      <c r="K1245" s="16" t="n">
        <f aca="false">SUMIF(OrderItems!$B$2:$B$6683,A1245,OrderItems!$J$2:$J$6683)</f>
        <v>2212.75</v>
      </c>
      <c r="L1245" s="16" t="n">
        <f aca="false">SUMIF(OrderItems!$B$2:$B$6683,A1245,OrderItems!$K$2:$K$6683)</f>
        <v>1583.24</v>
      </c>
      <c r="M1245" s="16" t="n">
        <f aca="false">K1245-L1245</f>
        <v>629.51</v>
      </c>
      <c r="N1245" s="12" t="n">
        <f aca="false">COUNTIF(OrderItems!$B$2:$B$6683,A1245)</f>
        <v>3</v>
      </c>
    </row>
    <row r="1246" customFormat="false" ht="15" hidden="false" customHeight="false" outlineLevel="0" collapsed="false">
      <c r="A1246" s="12" t="n">
        <v>1245</v>
      </c>
      <c r="B1246" s="12" t="n">
        <v>320</v>
      </c>
      <c r="C1246" s="12" t="n">
        <v>17</v>
      </c>
      <c r="D1246" s="18" t="n">
        <v>45935</v>
      </c>
      <c r="E1246" s="12" t="s">
        <v>44</v>
      </c>
      <c r="F1246" s="12" t="s">
        <v>2294</v>
      </c>
      <c r="G1246" s="12" t="s">
        <v>55</v>
      </c>
      <c r="H1246" s="12" t="str">
        <f aca="false">INDEX(Customers!$I$2:$I$901,MATCH(B1246,Customers!$A$2:$A$901,0))</f>
        <v>Regular</v>
      </c>
      <c r="I1246" s="12" t="str">
        <f aca="false">INDEX(Customers!$G$2:$G$901,MATCH(B1246,Customers!$A$2:$A$901,0))</f>
        <v>South</v>
      </c>
      <c r="J1246" s="12" t="str">
        <f aca="false">INDEX(Stores!$D$2:$D$18,MATCH(C1246,Stores!$A$2:$A$18,0))</f>
        <v>Online</v>
      </c>
      <c r="K1246" s="16" t="n">
        <f aca="false">SUMIF(OrderItems!$B$2:$B$6683,A1246,OrderItems!$J$2:$J$6683)</f>
        <v>101.15</v>
      </c>
      <c r="L1246" s="16" t="n">
        <f aca="false">SUMIF(OrderItems!$B$2:$B$6683,A1246,OrderItems!$K$2:$K$6683)</f>
        <v>68.21</v>
      </c>
      <c r="M1246" s="16" t="n">
        <f aca="false">K1246-L1246</f>
        <v>32.94</v>
      </c>
      <c r="N1246" s="12" t="n">
        <f aca="false">COUNTIF(OrderItems!$B$2:$B$6683,A1246)</f>
        <v>1</v>
      </c>
    </row>
    <row r="1247" customFormat="false" ht="15" hidden="false" customHeight="false" outlineLevel="0" collapsed="false">
      <c r="A1247" s="12" t="n">
        <v>1246</v>
      </c>
      <c r="B1247" s="12" t="n">
        <v>321</v>
      </c>
      <c r="C1247" s="12" t="n">
        <v>13</v>
      </c>
      <c r="D1247" s="18" t="n">
        <v>46000</v>
      </c>
      <c r="E1247" s="12" t="s">
        <v>49</v>
      </c>
      <c r="F1247" s="12" t="s">
        <v>2295</v>
      </c>
      <c r="G1247" s="12" t="s">
        <v>55</v>
      </c>
      <c r="H1247" s="12" t="str">
        <f aca="false">INDEX(Customers!$I$2:$I$901,MATCH(B1247,Customers!$A$2:$A$901,0))</f>
        <v>Regular</v>
      </c>
      <c r="I1247" s="12" t="str">
        <f aca="false">INDEX(Customers!$G$2:$G$901,MATCH(B1247,Customers!$A$2:$A$901,0))</f>
        <v>North</v>
      </c>
      <c r="J1247" s="12" t="str">
        <f aca="false">INDEX(Stores!$D$2:$D$18,MATCH(C1247,Stores!$A$2:$A$18,0))</f>
        <v>East</v>
      </c>
      <c r="K1247" s="16" t="n">
        <f aca="false">SUMIF(OrderItems!$B$2:$B$6683,A1247,OrderItems!$J$2:$J$6683)</f>
        <v>8464.05</v>
      </c>
      <c r="L1247" s="16" t="n">
        <f aca="false">SUMIF(OrderItems!$B$2:$B$6683,A1247,OrderItems!$K$2:$K$6683)</f>
        <v>5607.95</v>
      </c>
      <c r="M1247" s="16" t="n">
        <f aca="false">K1247-L1247</f>
        <v>2856.1</v>
      </c>
      <c r="N1247" s="12" t="n">
        <f aca="false">COUNTIF(OrderItems!$B$2:$B$6683,A1247)</f>
        <v>3</v>
      </c>
    </row>
    <row r="1248" customFormat="false" ht="15" hidden="false" customHeight="false" outlineLevel="0" collapsed="false">
      <c r="A1248" s="12" t="n">
        <v>1247</v>
      </c>
      <c r="B1248" s="12" t="n">
        <v>322</v>
      </c>
      <c r="C1248" s="12" t="n">
        <v>17</v>
      </c>
      <c r="D1248" s="18" t="n">
        <v>45389</v>
      </c>
      <c r="E1248" s="12" t="s">
        <v>44</v>
      </c>
      <c r="F1248" s="12" t="s">
        <v>2296</v>
      </c>
      <c r="G1248" s="12" t="s">
        <v>55</v>
      </c>
      <c r="H1248" s="12" t="str">
        <f aca="false">INDEX(Customers!$I$2:$I$901,MATCH(B1248,Customers!$A$2:$A$901,0))</f>
        <v>Regular</v>
      </c>
      <c r="I1248" s="12" t="str">
        <f aca="false">INDEX(Customers!$G$2:$G$901,MATCH(B1248,Customers!$A$2:$A$901,0))</f>
        <v>North</v>
      </c>
      <c r="J1248" s="12" t="str">
        <f aca="false">INDEX(Stores!$D$2:$D$18,MATCH(C1248,Stores!$A$2:$A$18,0))</f>
        <v>Online</v>
      </c>
      <c r="K1248" s="16" t="n">
        <f aca="false">SUMIF(OrderItems!$B$2:$B$6683,A1248,OrderItems!$J$2:$J$6683)</f>
        <v>699</v>
      </c>
      <c r="L1248" s="16" t="n">
        <f aca="false">SUMIF(OrderItems!$B$2:$B$6683,A1248,OrderItems!$K$2:$K$6683)</f>
        <v>488.81</v>
      </c>
      <c r="M1248" s="16" t="n">
        <f aca="false">K1248-L1248</f>
        <v>210.19</v>
      </c>
      <c r="N1248" s="12" t="n">
        <f aca="false">COUNTIF(OrderItems!$B$2:$B$6683,A1248)</f>
        <v>1</v>
      </c>
    </row>
    <row r="1249" customFormat="false" ht="15" hidden="false" customHeight="false" outlineLevel="0" collapsed="false">
      <c r="A1249" s="12" t="n">
        <v>1248</v>
      </c>
      <c r="B1249" s="12" t="n">
        <v>322</v>
      </c>
      <c r="C1249" s="12" t="n">
        <v>17</v>
      </c>
      <c r="D1249" s="18" t="n">
        <v>45518</v>
      </c>
      <c r="E1249" s="12" t="s">
        <v>44</v>
      </c>
      <c r="F1249" s="12" t="s">
        <v>2295</v>
      </c>
      <c r="G1249" s="12" t="s">
        <v>57</v>
      </c>
      <c r="H1249" s="12" t="str">
        <f aca="false">INDEX(Customers!$I$2:$I$901,MATCH(B1249,Customers!$A$2:$A$901,0))</f>
        <v>Regular</v>
      </c>
      <c r="I1249" s="12" t="str">
        <f aca="false">INDEX(Customers!$G$2:$G$901,MATCH(B1249,Customers!$A$2:$A$901,0))</f>
        <v>North</v>
      </c>
      <c r="J1249" s="12" t="str">
        <f aca="false">INDEX(Stores!$D$2:$D$18,MATCH(C1249,Stores!$A$2:$A$18,0))</f>
        <v>Online</v>
      </c>
      <c r="K1249" s="16" t="n">
        <f aca="false">SUMIF(OrderItems!$B$2:$B$6683,A1249,OrderItems!$J$2:$J$6683)</f>
        <v>8318.05</v>
      </c>
      <c r="L1249" s="16" t="n">
        <f aca="false">SUMIF(OrderItems!$B$2:$B$6683,A1249,OrderItems!$K$2:$K$6683)</f>
        <v>5626.43</v>
      </c>
      <c r="M1249" s="16" t="n">
        <f aca="false">K1249-L1249</f>
        <v>2691.62</v>
      </c>
      <c r="N1249" s="12" t="n">
        <f aca="false">COUNTIF(OrderItems!$B$2:$B$6683,A1249)</f>
        <v>4</v>
      </c>
    </row>
    <row r="1250" customFormat="false" ht="15" hidden="false" customHeight="false" outlineLevel="0" collapsed="false">
      <c r="A1250" s="12" t="n">
        <v>1249</v>
      </c>
      <c r="B1250" s="12" t="n">
        <v>322</v>
      </c>
      <c r="C1250" s="12" t="n">
        <v>2</v>
      </c>
      <c r="D1250" s="18" t="n">
        <v>45592</v>
      </c>
      <c r="E1250" s="12" t="s">
        <v>49</v>
      </c>
      <c r="F1250" s="12" t="s">
        <v>2295</v>
      </c>
      <c r="G1250" s="12" t="s">
        <v>55</v>
      </c>
      <c r="H1250" s="12" t="str">
        <f aca="false">INDEX(Customers!$I$2:$I$901,MATCH(B1250,Customers!$A$2:$A$901,0))</f>
        <v>Regular</v>
      </c>
      <c r="I1250" s="12" t="str">
        <f aca="false">INDEX(Customers!$G$2:$G$901,MATCH(B1250,Customers!$A$2:$A$901,0))</f>
        <v>North</v>
      </c>
      <c r="J1250" s="12" t="str">
        <f aca="false">INDEX(Stores!$D$2:$D$18,MATCH(C1250,Stores!$A$2:$A$18,0))</f>
        <v>North</v>
      </c>
      <c r="K1250" s="16" t="n">
        <f aca="false">SUMIF(OrderItems!$B$2:$B$6683,A1250,OrderItems!$J$2:$J$6683)</f>
        <v>8319.8</v>
      </c>
      <c r="L1250" s="16" t="n">
        <f aca="false">SUMIF(OrderItems!$B$2:$B$6683,A1250,OrderItems!$K$2:$K$6683)</f>
        <v>6384.46</v>
      </c>
      <c r="M1250" s="16" t="n">
        <f aca="false">K1250-L1250</f>
        <v>1935.34</v>
      </c>
      <c r="N1250" s="12" t="n">
        <f aca="false">COUNTIF(OrderItems!$B$2:$B$6683,A1250)</f>
        <v>2</v>
      </c>
    </row>
    <row r="1251" customFormat="false" ht="15" hidden="false" customHeight="false" outlineLevel="0" collapsed="false">
      <c r="A1251" s="12" t="n">
        <v>1250</v>
      </c>
      <c r="B1251" s="12" t="n">
        <v>322</v>
      </c>
      <c r="C1251" s="12" t="n">
        <v>17</v>
      </c>
      <c r="D1251" s="18" t="n">
        <v>45593</v>
      </c>
      <c r="E1251" s="12" t="s">
        <v>44</v>
      </c>
      <c r="F1251" s="12" t="s">
        <v>2296</v>
      </c>
      <c r="G1251" s="12" t="s">
        <v>57</v>
      </c>
      <c r="H1251" s="12" t="str">
        <f aca="false">INDEX(Customers!$I$2:$I$901,MATCH(B1251,Customers!$A$2:$A$901,0))</f>
        <v>Regular</v>
      </c>
      <c r="I1251" s="12" t="str">
        <f aca="false">INDEX(Customers!$G$2:$G$901,MATCH(B1251,Customers!$A$2:$A$901,0))</f>
        <v>North</v>
      </c>
      <c r="J1251" s="12" t="str">
        <f aca="false">INDEX(Stores!$D$2:$D$18,MATCH(C1251,Stores!$A$2:$A$18,0))</f>
        <v>Online</v>
      </c>
      <c r="K1251" s="16" t="n">
        <f aca="false">SUMIF(OrderItems!$B$2:$B$6683,A1251,OrderItems!$J$2:$J$6683)</f>
        <v>2212.05</v>
      </c>
      <c r="L1251" s="16" t="n">
        <f aca="false">SUMIF(OrderItems!$B$2:$B$6683,A1251,OrderItems!$K$2:$K$6683)</f>
        <v>1368.45</v>
      </c>
      <c r="M1251" s="16" t="n">
        <f aca="false">K1251-L1251</f>
        <v>843.6</v>
      </c>
      <c r="N1251" s="12" t="n">
        <f aca="false">COUNTIF(OrderItems!$B$2:$B$6683,A1251)</f>
        <v>3</v>
      </c>
    </row>
    <row r="1252" customFormat="false" ht="15" hidden="false" customHeight="false" outlineLevel="0" collapsed="false">
      <c r="A1252" s="12" t="n">
        <v>1251</v>
      </c>
      <c r="B1252" s="12" t="n">
        <v>322</v>
      </c>
      <c r="C1252" s="12" t="n">
        <v>12</v>
      </c>
      <c r="D1252" s="18" t="n">
        <v>45675</v>
      </c>
      <c r="E1252" s="12" t="s">
        <v>49</v>
      </c>
      <c r="F1252" s="12" t="s">
        <v>2292</v>
      </c>
      <c r="G1252" s="12" t="s">
        <v>57</v>
      </c>
      <c r="H1252" s="12" t="str">
        <f aca="false">INDEX(Customers!$I$2:$I$901,MATCH(B1252,Customers!$A$2:$A$901,0))</f>
        <v>Regular</v>
      </c>
      <c r="I1252" s="12" t="str">
        <f aca="false">INDEX(Customers!$G$2:$G$901,MATCH(B1252,Customers!$A$2:$A$901,0))</f>
        <v>North</v>
      </c>
      <c r="J1252" s="12" t="str">
        <f aca="false">INDEX(Stores!$D$2:$D$18,MATCH(C1252,Stores!$A$2:$A$18,0))</f>
        <v>West</v>
      </c>
      <c r="K1252" s="16" t="n">
        <f aca="false">SUMIF(OrderItems!$B$2:$B$6683,A1252,OrderItems!$J$2:$J$6683)</f>
        <v>12022.8</v>
      </c>
      <c r="L1252" s="16" t="n">
        <f aca="false">SUMIF(OrderItems!$B$2:$B$6683,A1252,OrderItems!$K$2:$K$6683)</f>
        <v>7456.2</v>
      </c>
      <c r="M1252" s="16" t="n">
        <f aca="false">K1252-L1252</f>
        <v>4566.6</v>
      </c>
      <c r="N1252" s="12" t="n">
        <f aca="false">COUNTIF(OrderItems!$B$2:$B$6683,A1252)</f>
        <v>4</v>
      </c>
    </row>
    <row r="1253" customFormat="false" ht="15" hidden="false" customHeight="false" outlineLevel="0" collapsed="false">
      <c r="A1253" s="12" t="n">
        <v>1252</v>
      </c>
      <c r="B1253" s="12" t="n">
        <v>322</v>
      </c>
      <c r="C1253" s="12" t="n">
        <v>7</v>
      </c>
      <c r="D1253" s="18" t="n">
        <v>45733</v>
      </c>
      <c r="E1253" s="12" t="s">
        <v>49</v>
      </c>
      <c r="F1253" s="12" t="s">
        <v>2293</v>
      </c>
      <c r="G1253" s="12" t="s">
        <v>55</v>
      </c>
      <c r="H1253" s="12" t="str">
        <f aca="false">INDEX(Customers!$I$2:$I$901,MATCH(B1253,Customers!$A$2:$A$901,0))</f>
        <v>Regular</v>
      </c>
      <c r="I1253" s="12" t="str">
        <f aca="false">INDEX(Customers!$G$2:$G$901,MATCH(B1253,Customers!$A$2:$A$901,0))</f>
        <v>North</v>
      </c>
      <c r="J1253" s="12" t="str">
        <f aca="false">INDEX(Stores!$D$2:$D$18,MATCH(C1253,Stores!$A$2:$A$18,0))</f>
        <v>South</v>
      </c>
      <c r="K1253" s="16" t="n">
        <f aca="false">SUMIF(OrderItems!$B$2:$B$6683,A1253,OrderItems!$J$2:$J$6683)</f>
        <v>4088</v>
      </c>
      <c r="L1253" s="16" t="n">
        <f aca="false">SUMIF(OrderItems!$B$2:$B$6683,A1253,OrderItems!$K$2:$K$6683)</f>
        <v>2788.22</v>
      </c>
      <c r="M1253" s="16" t="n">
        <f aca="false">K1253-L1253</f>
        <v>1299.78</v>
      </c>
      <c r="N1253" s="12" t="n">
        <f aca="false">COUNTIF(OrderItems!$B$2:$B$6683,A1253)</f>
        <v>2</v>
      </c>
    </row>
    <row r="1254" customFormat="false" ht="15" hidden="false" customHeight="false" outlineLevel="0" collapsed="false">
      <c r="A1254" s="12" t="n">
        <v>1253</v>
      </c>
      <c r="B1254" s="12" t="n">
        <v>322</v>
      </c>
      <c r="C1254" s="12" t="n">
        <v>17</v>
      </c>
      <c r="D1254" s="18" t="n">
        <v>45938</v>
      </c>
      <c r="E1254" s="12" t="s">
        <v>44</v>
      </c>
      <c r="F1254" s="12" t="s">
        <v>2294</v>
      </c>
      <c r="G1254" s="12" t="s">
        <v>56</v>
      </c>
      <c r="H1254" s="12" t="str">
        <f aca="false">INDEX(Customers!$I$2:$I$901,MATCH(B1254,Customers!$A$2:$A$901,0))</f>
        <v>Regular</v>
      </c>
      <c r="I1254" s="12" t="str">
        <f aca="false">INDEX(Customers!$G$2:$G$901,MATCH(B1254,Customers!$A$2:$A$901,0))</f>
        <v>North</v>
      </c>
      <c r="J1254" s="12" t="str">
        <f aca="false">INDEX(Stores!$D$2:$D$18,MATCH(C1254,Stores!$A$2:$A$18,0))</f>
        <v>Online</v>
      </c>
      <c r="K1254" s="16" t="n">
        <f aca="false">SUMIF(OrderItems!$B$2:$B$6683,A1254,OrderItems!$J$2:$J$6683)</f>
        <v>5247</v>
      </c>
      <c r="L1254" s="16" t="n">
        <f aca="false">SUMIF(OrderItems!$B$2:$B$6683,A1254,OrderItems!$K$2:$K$6683)</f>
        <v>3304.9</v>
      </c>
      <c r="M1254" s="16" t="n">
        <f aca="false">K1254-L1254</f>
        <v>1942.1</v>
      </c>
      <c r="N1254" s="12" t="n">
        <f aca="false">COUNTIF(OrderItems!$B$2:$B$6683,A1254)</f>
        <v>2</v>
      </c>
    </row>
    <row r="1255" customFormat="false" ht="15" hidden="false" customHeight="false" outlineLevel="0" collapsed="false">
      <c r="A1255" s="12" t="n">
        <v>1254</v>
      </c>
      <c r="B1255" s="12" t="n">
        <v>322</v>
      </c>
      <c r="C1255" s="12" t="n">
        <v>17</v>
      </c>
      <c r="D1255" s="18" t="n">
        <v>45997</v>
      </c>
      <c r="E1255" s="12" t="s">
        <v>44</v>
      </c>
      <c r="F1255" s="12" t="s">
        <v>2293</v>
      </c>
      <c r="G1255" s="12" t="s">
        <v>55</v>
      </c>
      <c r="H1255" s="12" t="str">
        <f aca="false">INDEX(Customers!$I$2:$I$901,MATCH(B1255,Customers!$A$2:$A$901,0))</f>
        <v>Regular</v>
      </c>
      <c r="I1255" s="12" t="str">
        <f aca="false">INDEX(Customers!$G$2:$G$901,MATCH(B1255,Customers!$A$2:$A$901,0))</f>
        <v>North</v>
      </c>
      <c r="J1255" s="12" t="str">
        <f aca="false">INDEX(Stores!$D$2:$D$18,MATCH(C1255,Stores!$A$2:$A$18,0))</f>
        <v>Online</v>
      </c>
      <c r="K1255" s="16" t="n">
        <f aca="false">SUMIF(OrderItems!$B$2:$B$6683,A1255,OrderItems!$J$2:$J$6683)</f>
        <v>10675.1</v>
      </c>
      <c r="L1255" s="16" t="n">
        <f aca="false">SUMIF(OrderItems!$B$2:$B$6683,A1255,OrderItems!$K$2:$K$6683)</f>
        <v>7595.42</v>
      </c>
      <c r="M1255" s="16" t="n">
        <f aca="false">K1255-L1255</f>
        <v>3079.68</v>
      </c>
      <c r="N1255" s="12" t="n">
        <f aca="false">COUNTIF(OrderItems!$B$2:$B$6683,A1255)</f>
        <v>2</v>
      </c>
    </row>
    <row r="1256" customFormat="false" ht="15" hidden="false" customHeight="false" outlineLevel="0" collapsed="false">
      <c r="A1256" s="12" t="n">
        <v>1255</v>
      </c>
      <c r="B1256" s="12" t="n">
        <v>323</v>
      </c>
      <c r="C1256" s="12" t="n">
        <v>17</v>
      </c>
      <c r="D1256" s="18" t="n">
        <v>45597</v>
      </c>
      <c r="E1256" s="12" t="s">
        <v>44</v>
      </c>
      <c r="F1256" s="12" t="s">
        <v>2295</v>
      </c>
      <c r="G1256" s="12" t="s">
        <v>55</v>
      </c>
      <c r="H1256" s="12" t="str">
        <f aca="false">INDEX(Customers!$I$2:$I$901,MATCH(B1256,Customers!$A$2:$A$901,0))</f>
        <v>Regular</v>
      </c>
      <c r="I1256" s="12" t="str">
        <f aca="false">INDEX(Customers!$G$2:$G$901,MATCH(B1256,Customers!$A$2:$A$901,0))</f>
        <v>East</v>
      </c>
      <c r="J1256" s="12" t="str">
        <f aca="false">INDEX(Stores!$D$2:$D$18,MATCH(C1256,Stores!$A$2:$A$18,0))</f>
        <v>Online</v>
      </c>
      <c r="K1256" s="16" t="n">
        <f aca="false">SUMIF(OrderItems!$B$2:$B$6683,A1256,OrderItems!$J$2:$J$6683)</f>
        <v>683.05</v>
      </c>
      <c r="L1256" s="16" t="n">
        <f aca="false">SUMIF(OrderItems!$B$2:$B$6683,A1256,OrderItems!$K$2:$K$6683)</f>
        <v>445.67</v>
      </c>
      <c r="M1256" s="16" t="n">
        <f aca="false">K1256-L1256</f>
        <v>237.38</v>
      </c>
      <c r="N1256" s="12" t="n">
        <f aca="false">COUNTIF(OrderItems!$B$2:$B$6683,A1256)</f>
        <v>1</v>
      </c>
    </row>
    <row r="1257" customFormat="false" ht="15" hidden="false" customHeight="false" outlineLevel="0" collapsed="false">
      <c r="A1257" s="12" t="n">
        <v>1256</v>
      </c>
      <c r="B1257" s="12" t="n">
        <v>323</v>
      </c>
      <c r="C1257" s="12" t="n">
        <v>17</v>
      </c>
      <c r="D1257" s="18" t="n">
        <v>45692</v>
      </c>
      <c r="E1257" s="12" t="s">
        <v>44</v>
      </c>
      <c r="F1257" s="12" t="s">
        <v>2292</v>
      </c>
      <c r="G1257" s="12" t="s">
        <v>55</v>
      </c>
      <c r="H1257" s="12" t="str">
        <f aca="false">INDEX(Customers!$I$2:$I$901,MATCH(B1257,Customers!$A$2:$A$901,0))</f>
        <v>Regular</v>
      </c>
      <c r="I1257" s="12" t="str">
        <f aca="false">INDEX(Customers!$G$2:$G$901,MATCH(B1257,Customers!$A$2:$A$901,0))</f>
        <v>East</v>
      </c>
      <c r="J1257" s="12" t="str">
        <f aca="false">INDEX(Stores!$D$2:$D$18,MATCH(C1257,Stores!$A$2:$A$18,0))</f>
        <v>Online</v>
      </c>
      <c r="K1257" s="16" t="n">
        <f aca="false">SUMIF(OrderItems!$B$2:$B$6683,A1257,OrderItems!$J$2:$J$6683)</f>
        <v>1649</v>
      </c>
      <c r="L1257" s="16" t="n">
        <f aca="false">SUMIF(OrderItems!$B$2:$B$6683,A1257,OrderItems!$K$2:$K$6683)</f>
        <v>1006.18</v>
      </c>
      <c r="M1257" s="16" t="n">
        <f aca="false">K1257-L1257</f>
        <v>642.82</v>
      </c>
      <c r="N1257" s="12" t="n">
        <f aca="false">COUNTIF(OrderItems!$B$2:$B$6683,A1257)</f>
        <v>1</v>
      </c>
    </row>
    <row r="1258" customFormat="false" ht="15" hidden="false" customHeight="false" outlineLevel="0" collapsed="false">
      <c r="A1258" s="12" t="n">
        <v>1257</v>
      </c>
      <c r="B1258" s="12" t="n">
        <v>323</v>
      </c>
      <c r="C1258" s="12" t="n">
        <v>17</v>
      </c>
      <c r="D1258" s="18" t="n">
        <v>45925</v>
      </c>
      <c r="E1258" s="12" t="s">
        <v>44</v>
      </c>
      <c r="F1258" s="12" t="s">
        <v>2294</v>
      </c>
      <c r="G1258" s="12" t="s">
        <v>55</v>
      </c>
      <c r="H1258" s="12" t="str">
        <f aca="false">INDEX(Customers!$I$2:$I$901,MATCH(B1258,Customers!$A$2:$A$901,0))</f>
        <v>Regular</v>
      </c>
      <c r="I1258" s="12" t="str">
        <f aca="false">INDEX(Customers!$G$2:$G$901,MATCH(B1258,Customers!$A$2:$A$901,0))</f>
        <v>East</v>
      </c>
      <c r="J1258" s="12" t="str">
        <f aca="false">INDEX(Stores!$D$2:$D$18,MATCH(C1258,Stores!$A$2:$A$18,0))</f>
        <v>Online</v>
      </c>
      <c r="K1258" s="16" t="n">
        <f aca="false">SUMIF(OrderItems!$B$2:$B$6683,A1258,OrderItems!$J$2:$J$6683)</f>
        <v>1239</v>
      </c>
      <c r="L1258" s="16" t="n">
        <f aca="false">SUMIF(OrderItems!$B$2:$B$6683,A1258,OrderItems!$K$2:$K$6683)</f>
        <v>737.02</v>
      </c>
      <c r="M1258" s="16" t="n">
        <f aca="false">K1258-L1258</f>
        <v>501.98</v>
      </c>
      <c r="N1258" s="12" t="n">
        <f aca="false">COUNTIF(OrderItems!$B$2:$B$6683,A1258)</f>
        <v>1</v>
      </c>
    </row>
    <row r="1259" customFormat="false" ht="15" hidden="false" customHeight="false" outlineLevel="0" collapsed="false">
      <c r="A1259" s="12" t="n">
        <v>1258</v>
      </c>
      <c r="B1259" s="12" t="n">
        <v>324</v>
      </c>
      <c r="C1259" s="12" t="n">
        <v>17</v>
      </c>
      <c r="D1259" s="18" t="n">
        <v>45303</v>
      </c>
      <c r="E1259" s="12" t="s">
        <v>44</v>
      </c>
      <c r="F1259" s="12" t="s">
        <v>2294</v>
      </c>
      <c r="G1259" s="12" t="s">
        <v>55</v>
      </c>
      <c r="H1259" s="12" t="str">
        <f aca="false">INDEX(Customers!$I$2:$I$901,MATCH(B1259,Customers!$A$2:$A$901,0))</f>
        <v>New</v>
      </c>
      <c r="I1259" s="12" t="str">
        <f aca="false">INDEX(Customers!$G$2:$G$901,MATCH(B1259,Customers!$A$2:$A$901,0))</f>
        <v>North</v>
      </c>
      <c r="J1259" s="12" t="str">
        <f aca="false">INDEX(Stores!$D$2:$D$18,MATCH(C1259,Stores!$A$2:$A$18,0))</f>
        <v>Online</v>
      </c>
      <c r="K1259" s="16" t="n">
        <f aca="false">SUMIF(OrderItems!$B$2:$B$6683,A1259,OrderItems!$J$2:$J$6683)</f>
        <v>4579</v>
      </c>
      <c r="L1259" s="16" t="n">
        <f aca="false">SUMIF(OrderItems!$B$2:$B$6683,A1259,OrderItems!$K$2:$K$6683)</f>
        <v>2746.75</v>
      </c>
      <c r="M1259" s="16" t="n">
        <f aca="false">K1259-L1259</f>
        <v>1832.25</v>
      </c>
      <c r="N1259" s="12" t="n">
        <f aca="false">COUNTIF(OrderItems!$B$2:$B$6683,A1259)</f>
        <v>1</v>
      </c>
    </row>
    <row r="1260" customFormat="false" ht="15" hidden="false" customHeight="false" outlineLevel="0" collapsed="false">
      <c r="A1260" s="12" t="n">
        <v>1259</v>
      </c>
      <c r="B1260" s="12" t="n">
        <v>324</v>
      </c>
      <c r="C1260" s="12" t="n">
        <v>17</v>
      </c>
      <c r="D1260" s="18" t="n">
        <v>46011</v>
      </c>
      <c r="E1260" s="12" t="s">
        <v>44</v>
      </c>
      <c r="F1260" s="12" t="s">
        <v>2293</v>
      </c>
      <c r="G1260" s="12" t="s">
        <v>55</v>
      </c>
      <c r="H1260" s="12" t="str">
        <f aca="false">INDEX(Customers!$I$2:$I$901,MATCH(B1260,Customers!$A$2:$A$901,0))</f>
        <v>New</v>
      </c>
      <c r="I1260" s="12" t="str">
        <f aca="false">INDEX(Customers!$G$2:$G$901,MATCH(B1260,Customers!$A$2:$A$901,0))</f>
        <v>North</v>
      </c>
      <c r="J1260" s="12" t="str">
        <f aca="false">INDEX(Stores!$D$2:$D$18,MATCH(C1260,Stores!$A$2:$A$18,0))</f>
        <v>Online</v>
      </c>
      <c r="K1260" s="16" t="n">
        <f aca="false">SUMIF(OrderItems!$B$2:$B$6683,A1260,OrderItems!$J$2:$J$6683)</f>
        <v>7126.05</v>
      </c>
      <c r="L1260" s="16" t="n">
        <f aca="false">SUMIF(OrderItems!$B$2:$B$6683,A1260,OrderItems!$K$2:$K$6683)</f>
        <v>4465.98</v>
      </c>
      <c r="M1260" s="16" t="n">
        <f aca="false">K1260-L1260</f>
        <v>2660.07</v>
      </c>
      <c r="N1260" s="12" t="n">
        <f aca="false">COUNTIF(OrderItems!$B$2:$B$6683,A1260)</f>
        <v>4</v>
      </c>
    </row>
    <row r="1261" customFormat="false" ht="15" hidden="false" customHeight="false" outlineLevel="0" collapsed="false">
      <c r="A1261" s="12" t="n">
        <v>1260</v>
      </c>
      <c r="B1261" s="12" t="n">
        <v>325</v>
      </c>
      <c r="C1261" s="12" t="n">
        <v>10</v>
      </c>
      <c r="D1261" s="18" t="n">
        <v>45651</v>
      </c>
      <c r="E1261" s="12" t="s">
        <v>49</v>
      </c>
      <c r="F1261" s="12" t="s">
        <v>2295</v>
      </c>
      <c r="G1261" s="12" t="s">
        <v>55</v>
      </c>
      <c r="H1261" s="12" t="str">
        <f aca="false">INDEX(Customers!$I$2:$I$901,MATCH(B1261,Customers!$A$2:$A$901,0))</f>
        <v>Regular</v>
      </c>
      <c r="I1261" s="12" t="str">
        <f aca="false">INDEX(Customers!$G$2:$G$901,MATCH(B1261,Customers!$A$2:$A$901,0))</f>
        <v>East</v>
      </c>
      <c r="J1261" s="12" t="str">
        <f aca="false">INDEX(Stores!$D$2:$D$18,MATCH(C1261,Stores!$A$2:$A$18,0))</f>
        <v>West</v>
      </c>
      <c r="K1261" s="16" t="n">
        <f aca="false">SUMIF(OrderItems!$B$2:$B$6683,A1261,OrderItems!$J$2:$J$6683)</f>
        <v>9865</v>
      </c>
      <c r="L1261" s="16" t="n">
        <f aca="false">SUMIF(OrderItems!$B$2:$B$6683,A1261,OrderItems!$K$2:$K$6683)</f>
        <v>6684.76</v>
      </c>
      <c r="M1261" s="16" t="n">
        <f aca="false">K1261-L1261</f>
        <v>3180.24</v>
      </c>
      <c r="N1261" s="12" t="n">
        <f aca="false">COUNTIF(OrderItems!$B$2:$B$6683,A1261)</f>
        <v>2</v>
      </c>
    </row>
    <row r="1262" customFormat="false" ht="15" hidden="false" customHeight="false" outlineLevel="0" collapsed="false">
      <c r="A1262" s="12" t="n">
        <v>1261</v>
      </c>
      <c r="B1262" s="12" t="n">
        <v>325</v>
      </c>
      <c r="C1262" s="12" t="n">
        <v>17</v>
      </c>
      <c r="D1262" s="18" t="n">
        <v>45755</v>
      </c>
      <c r="E1262" s="12" t="s">
        <v>44</v>
      </c>
      <c r="F1262" s="12" t="s">
        <v>2295</v>
      </c>
      <c r="G1262" s="12" t="s">
        <v>56</v>
      </c>
      <c r="H1262" s="12" t="str">
        <f aca="false">INDEX(Customers!$I$2:$I$901,MATCH(B1262,Customers!$A$2:$A$901,0))</f>
        <v>Regular</v>
      </c>
      <c r="I1262" s="12" t="str">
        <f aca="false">INDEX(Customers!$G$2:$G$901,MATCH(B1262,Customers!$A$2:$A$901,0))</f>
        <v>East</v>
      </c>
      <c r="J1262" s="12" t="str">
        <f aca="false">INDEX(Stores!$D$2:$D$18,MATCH(C1262,Stores!$A$2:$A$18,0))</f>
        <v>Online</v>
      </c>
      <c r="K1262" s="16" t="n">
        <f aca="false">SUMIF(OrderItems!$B$2:$B$6683,A1262,OrderItems!$J$2:$J$6683)</f>
        <v>1313.1</v>
      </c>
      <c r="L1262" s="16" t="n">
        <f aca="false">SUMIF(OrderItems!$B$2:$B$6683,A1262,OrderItems!$K$2:$K$6683)</f>
        <v>824.91</v>
      </c>
      <c r="M1262" s="16" t="n">
        <f aca="false">K1262-L1262</f>
        <v>488.19</v>
      </c>
      <c r="N1262" s="12" t="n">
        <f aca="false">COUNTIF(OrderItems!$B$2:$B$6683,A1262)</f>
        <v>1</v>
      </c>
    </row>
    <row r="1263" customFormat="false" ht="15" hidden="false" customHeight="false" outlineLevel="0" collapsed="false">
      <c r="A1263" s="12" t="n">
        <v>1262</v>
      </c>
      <c r="B1263" s="12" t="n">
        <v>325</v>
      </c>
      <c r="C1263" s="12" t="n">
        <v>17</v>
      </c>
      <c r="D1263" s="18" t="n">
        <v>45792</v>
      </c>
      <c r="E1263" s="12" t="s">
        <v>44</v>
      </c>
      <c r="F1263" s="12" t="s">
        <v>2293</v>
      </c>
      <c r="G1263" s="12" t="s">
        <v>55</v>
      </c>
      <c r="H1263" s="12" t="str">
        <f aca="false">INDEX(Customers!$I$2:$I$901,MATCH(B1263,Customers!$A$2:$A$901,0))</f>
        <v>Regular</v>
      </c>
      <c r="I1263" s="12" t="str">
        <f aca="false">INDEX(Customers!$G$2:$G$901,MATCH(B1263,Customers!$A$2:$A$901,0))</f>
        <v>East</v>
      </c>
      <c r="J1263" s="12" t="str">
        <f aca="false">INDEX(Stores!$D$2:$D$18,MATCH(C1263,Stores!$A$2:$A$18,0))</f>
        <v>Online</v>
      </c>
      <c r="K1263" s="16" t="n">
        <f aca="false">SUMIF(OrderItems!$B$2:$B$6683,A1263,OrderItems!$J$2:$J$6683)</f>
        <v>2269.55</v>
      </c>
      <c r="L1263" s="16" t="n">
        <f aca="false">SUMIF(OrderItems!$B$2:$B$6683,A1263,OrderItems!$K$2:$K$6683)</f>
        <v>1564.68</v>
      </c>
      <c r="M1263" s="16" t="n">
        <f aca="false">K1263-L1263</f>
        <v>704.87</v>
      </c>
      <c r="N1263" s="12" t="n">
        <f aca="false">COUNTIF(OrderItems!$B$2:$B$6683,A1263)</f>
        <v>1</v>
      </c>
    </row>
    <row r="1264" customFormat="false" ht="15" hidden="false" customHeight="false" outlineLevel="0" collapsed="false">
      <c r="A1264" s="12" t="n">
        <v>1263</v>
      </c>
      <c r="B1264" s="12" t="n">
        <v>325</v>
      </c>
      <c r="C1264" s="12" t="n">
        <v>17</v>
      </c>
      <c r="D1264" s="18" t="n">
        <v>45801</v>
      </c>
      <c r="E1264" s="12" t="s">
        <v>44</v>
      </c>
      <c r="F1264" s="12" t="s">
        <v>2292</v>
      </c>
      <c r="G1264" s="12" t="s">
        <v>55</v>
      </c>
      <c r="H1264" s="12" t="str">
        <f aca="false">INDEX(Customers!$I$2:$I$901,MATCH(B1264,Customers!$A$2:$A$901,0))</f>
        <v>Regular</v>
      </c>
      <c r="I1264" s="12" t="str">
        <f aca="false">INDEX(Customers!$G$2:$G$901,MATCH(B1264,Customers!$A$2:$A$901,0))</f>
        <v>East</v>
      </c>
      <c r="J1264" s="12" t="str">
        <f aca="false">INDEX(Stores!$D$2:$D$18,MATCH(C1264,Stores!$A$2:$A$18,0))</f>
        <v>Online</v>
      </c>
      <c r="K1264" s="16" t="n">
        <f aca="false">SUMIF(OrderItems!$B$2:$B$6683,A1264,OrderItems!$J$2:$J$6683)</f>
        <v>1395.55</v>
      </c>
      <c r="L1264" s="16" t="n">
        <f aca="false">SUMIF(OrderItems!$B$2:$B$6683,A1264,OrderItems!$K$2:$K$6683)</f>
        <v>955.62</v>
      </c>
      <c r="M1264" s="16" t="n">
        <f aca="false">K1264-L1264</f>
        <v>439.93</v>
      </c>
      <c r="N1264" s="12" t="n">
        <f aca="false">COUNTIF(OrderItems!$B$2:$B$6683,A1264)</f>
        <v>1</v>
      </c>
    </row>
    <row r="1265" customFormat="false" ht="15" hidden="false" customHeight="false" outlineLevel="0" collapsed="false">
      <c r="A1265" s="12" t="n">
        <v>1264</v>
      </c>
      <c r="B1265" s="12" t="n">
        <v>325</v>
      </c>
      <c r="C1265" s="12" t="n">
        <v>17</v>
      </c>
      <c r="D1265" s="18" t="n">
        <v>45802</v>
      </c>
      <c r="E1265" s="12" t="s">
        <v>44</v>
      </c>
      <c r="F1265" s="12" t="s">
        <v>2296</v>
      </c>
      <c r="G1265" s="12" t="s">
        <v>55</v>
      </c>
      <c r="H1265" s="12" t="str">
        <f aca="false">INDEX(Customers!$I$2:$I$901,MATCH(B1265,Customers!$A$2:$A$901,0))</f>
        <v>Regular</v>
      </c>
      <c r="I1265" s="12" t="str">
        <f aca="false">INDEX(Customers!$G$2:$G$901,MATCH(B1265,Customers!$A$2:$A$901,0))</f>
        <v>East</v>
      </c>
      <c r="J1265" s="12" t="str">
        <f aca="false">INDEX(Stores!$D$2:$D$18,MATCH(C1265,Stores!$A$2:$A$18,0))</f>
        <v>Online</v>
      </c>
      <c r="K1265" s="16" t="n">
        <f aca="false">SUMIF(OrderItems!$B$2:$B$6683,A1265,OrderItems!$J$2:$J$6683)</f>
        <v>5148</v>
      </c>
      <c r="L1265" s="16" t="n">
        <f aca="false">SUMIF(OrderItems!$B$2:$B$6683,A1265,OrderItems!$K$2:$K$6683)</f>
        <v>3402.67</v>
      </c>
      <c r="M1265" s="16" t="n">
        <f aca="false">K1265-L1265</f>
        <v>1745.33</v>
      </c>
      <c r="N1265" s="12" t="n">
        <f aca="false">COUNTIF(OrderItems!$B$2:$B$6683,A1265)</f>
        <v>2</v>
      </c>
    </row>
    <row r="1266" customFormat="false" ht="15" hidden="false" customHeight="false" outlineLevel="0" collapsed="false">
      <c r="A1266" s="12" t="n">
        <v>1265</v>
      </c>
      <c r="B1266" s="12" t="n">
        <v>325</v>
      </c>
      <c r="C1266" s="12" t="n">
        <v>17</v>
      </c>
      <c r="D1266" s="18" t="n">
        <v>45999</v>
      </c>
      <c r="E1266" s="12" t="s">
        <v>44</v>
      </c>
      <c r="F1266" s="12" t="s">
        <v>2292</v>
      </c>
      <c r="G1266" s="12" t="s">
        <v>55</v>
      </c>
      <c r="H1266" s="12" t="str">
        <f aca="false">INDEX(Customers!$I$2:$I$901,MATCH(B1266,Customers!$A$2:$A$901,0))</f>
        <v>Regular</v>
      </c>
      <c r="I1266" s="12" t="str">
        <f aca="false">INDEX(Customers!$G$2:$G$901,MATCH(B1266,Customers!$A$2:$A$901,0))</f>
        <v>East</v>
      </c>
      <c r="J1266" s="12" t="str">
        <f aca="false">INDEX(Stores!$D$2:$D$18,MATCH(C1266,Stores!$A$2:$A$18,0))</f>
        <v>Online</v>
      </c>
      <c r="K1266" s="16" t="n">
        <f aca="false">SUMIF(OrderItems!$B$2:$B$6683,A1266,OrderItems!$J$2:$J$6683)</f>
        <v>7235</v>
      </c>
      <c r="L1266" s="16" t="n">
        <f aca="false">SUMIF(OrderItems!$B$2:$B$6683,A1266,OrderItems!$K$2:$K$6683)</f>
        <v>4634.63</v>
      </c>
      <c r="M1266" s="16" t="n">
        <f aca="false">K1266-L1266</f>
        <v>2600.37</v>
      </c>
      <c r="N1266" s="12" t="n">
        <f aca="false">COUNTIF(OrderItems!$B$2:$B$6683,A1266)</f>
        <v>4</v>
      </c>
    </row>
    <row r="1267" customFormat="false" ht="15" hidden="false" customHeight="false" outlineLevel="0" collapsed="false">
      <c r="A1267" s="12" t="n">
        <v>1266</v>
      </c>
      <c r="B1267" s="12" t="n">
        <v>325</v>
      </c>
      <c r="C1267" s="12" t="n">
        <v>17</v>
      </c>
      <c r="D1267" s="18" t="n">
        <v>46013</v>
      </c>
      <c r="E1267" s="12" t="s">
        <v>44</v>
      </c>
      <c r="F1267" s="12" t="s">
        <v>2295</v>
      </c>
      <c r="G1267" s="12" t="s">
        <v>55</v>
      </c>
      <c r="H1267" s="12" t="str">
        <f aca="false">INDEX(Customers!$I$2:$I$901,MATCH(B1267,Customers!$A$2:$A$901,0))</f>
        <v>Regular</v>
      </c>
      <c r="I1267" s="12" t="str">
        <f aca="false">INDEX(Customers!$G$2:$G$901,MATCH(B1267,Customers!$A$2:$A$901,0))</f>
        <v>East</v>
      </c>
      <c r="J1267" s="12" t="str">
        <f aca="false">INDEX(Stores!$D$2:$D$18,MATCH(C1267,Stores!$A$2:$A$18,0))</f>
        <v>Online</v>
      </c>
      <c r="K1267" s="16" t="n">
        <f aca="false">SUMIF(OrderItems!$B$2:$B$6683,A1267,OrderItems!$J$2:$J$6683)</f>
        <v>3228</v>
      </c>
      <c r="L1267" s="16" t="n">
        <f aca="false">SUMIF(OrderItems!$B$2:$B$6683,A1267,OrderItems!$K$2:$K$6683)</f>
        <v>2209.41</v>
      </c>
      <c r="M1267" s="16" t="n">
        <f aca="false">K1267-L1267</f>
        <v>1018.59</v>
      </c>
      <c r="N1267" s="12" t="n">
        <f aca="false">COUNTIF(OrderItems!$B$2:$B$6683,A1267)</f>
        <v>2</v>
      </c>
    </row>
    <row r="1268" customFormat="false" ht="15" hidden="false" customHeight="false" outlineLevel="0" collapsed="false">
      <c r="A1268" s="12" t="n">
        <v>1267</v>
      </c>
      <c r="B1268" s="12" t="n">
        <v>325</v>
      </c>
      <c r="C1268" s="12" t="n">
        <v>17</v>
      </c>
      <c r="D1268" s="18" t="n">
        <v>46019</v>
      </c>
      <c r="E1268" s="12" t="s">
        <v>44</v>
      </c>
      <c r="F1268" s="12" t="s">
        <v>2293</v>
      </c>
      <c r="G1268" s="12" t="s">
        <v>57</v>
      </c>
      <c r="H1268" s="12" t="str">
        <f aca="false">INDEX(Customers!$I$2:$I$901,MATCH(B1268,Customers!$A$2:$A$901,0))</f>
        <v>Regular</v>
      </c>
      <c r="I1268" s="12" t="str">
        <f aca="false">INDEX(Customers!$G$2:$G$901,MATCH(B1268,Customers!$A$2:$A$901,0))</f>
        <v>East</v>
      </c>
      <c r="J1268" s="12" t="str">
        <f aca="false">INDEX(Stores!$D$2:$D$18,MATCH(C1268,Stores!$A$2:$A$18,0))</f>
        <v>Online</v>
      </c>
      <c r="K1268" s="16" t="n">
        <f aca="false">SUMIF(OrderItems!$B$2:$B$6683,A1268,OrderItems!$J$2:$J$6683)</f>
        <v>9436</v>
      </c>
      <c r="L1268" s="16" t="n">
        <f aca="false">SUMIF(OrderItems!$B$2:$B$6683,A1268,OrderItems!$K$2:$K$6683)</f>
        <v>6001.54</v>
      </c>
      <c r="M1268" s="16" t="n">
        <f aca="false">K1268-L1268</f>
        <v>3434.46</v>
      </c>
      <c r="N1268" s="12" t="n">
        <f aca="false">COUNTIF(OrderItems!$B$2:$B$6683,A1268)</f>
        <v>4</v>
      </c>
    </row>
    <row r="1269" customFormat="false" ht="15" hidden="false" customHeight="false" outlineLevel="0" collapsed="false">
      <c r="A1269" s="12" t="n">
        <v>1268</v>
      </c>
      <c r="B1269" s="12" t="n">
        <v>326</v>
      </c>
      <c r="C1269" s="12" t="n">
        <v>17</v>
      </c>
      <c r="D1269" s="18" t="n">
        <v>45749</v>
      </c>
      <c r="E1269" s="12" t="s">
        <v>44</v>
      </c>
      <c r="F1269" s="12" t="s">
        <v>2294</v>
      </c>
      <c r="G1269" s="12" t="s">
        <v>55</v>
      </c>
      <c r="H1269" s="12" t="str">
        <f aca="false">INDEX(Customers!$I$2:$I$901,MATCH(B1269,Customers!$A$2:$A$901,0))</f>
        <v>Premium</v>
      </c>
      <c r="I1269" s="12" t="str">
        <f aca="false">INDEX(Customers!$G$2:$G$901,MATCH(B1269,Customers!$A$2:$A$901,0))</f>
        <v>North</v>
      </c>
      <c r="J1269" s="12" t="str">
        <f aca="false">INDEX(Stores!$D$2:$D$18,MATCH(C1269,Stores!$A$2:$A$18,0))</f>
        <v>Online</v>
      </c>
      <c r="K1269" s="16" t="n">
        <f aca="false">SUMIF(OrderItems!$B$2:$B$6683,A1269,OrderItems!$J$2:$J$6683)</f>
        <v>3549</v>
      </c>
      <c r="L1269" s="16" t="n">
        <f aca="false">SUMIF(OrderItems!$B$2:$B$6683,A1269,OrderItems!$K$2:$K$6683)</f>
        <v>2477.75</v>
      </c>
      <c r="M1269" s="16" t="n">
        <f aca="false">K1269-L1269</f>
        <v>1071.25</v>
      </c>
      <c r="N1269" s="12" t="n">
        <f aca="false">COUNTIF(OrderItems!$B$2:$B$6683,A1269)</f>
        <v>1</v>
      </c>
    </row>
    <row r="1270" customFormat="false" ht="15" hidden="false" customHeight="false" outlineLevel="0" collapsed="false">
      <c r="A1270" s="12" t="n">
        <v>1269</v>
      </c>
      <c r="B1270" s="12" t="n">
        <v>326</v>
      </c>
      <c r="C1270" s="12" t="n">
        <v>17</v>
      </c>
      <c r="D1270" s="18" t="n">
        <v>45758</v>
      </c>
      <c r="E1270" s="12" t="s">
        <v>44</v>
      </c>
      <c r="F1270" s="12" t="s">
        <v>2296</v>
      </c>
      <c r="G1270" s="12" t="s">
        <v>55</v>
      </c>
      <c r="H1270" s="12" t="str">
        <f aca="false">INDEX(Customers!$I$2:$I$901,MATCH(B1270,Customers!$A$2:$A$901,0))</f>
        <v>Premium</v>
      </c>
      <c r="I1270" s="12" t="str">
        <f aca="false">INDEX(Customers!$G$2:$G$901,MATCH(B1270,Customers!$A$2:$A$901,0))</f>
        <v>North</v>
      </c>
      <c r="J1270" s="12" t="str">
        <f aca="false">INDEX(Stores!$D$2:$D$18,MATCH(C1270,Stores!$A$2:$A$18,0))</f>
        <v>Online</v>
      </c>
      <c r="K1270" s="16" t="n">
        <f aca="false">SUMIF(OrderItems!$B$2:$B$6683,A1270,OrderItems!$J$2:$J$6683)</f>
        <v>3378</v>
      </c>
      <c r="L1270" s="16" t="n">
        <f aca="false">SUMIF(OrderItems!$B$2:$B$6683,A1270,OrderItems!$K$2:$K$6683)</f>
        <v>2095.3</v>
      </c>
      <c r="M1270" s="16" t="n">
        <f aca="false">K1270-L1270</f>
        <v>1282.7</v>
      </c>
      <c r="N1270" s="12" t="n">
        <f aca="false">COUNTIF(OrderItems!$B$2:$B$6683,A1270)</f>
        <v>2</v>
      </c>
    </row>
    <row r="1271" customFormat="false" ht="15" hidden="false" customHeight="false" outlineLevel="0" collapsed="false">
      <c r="A1271" s="12" t="n">
        <v>1270</v>
      </c>
      <c r="B1271" s="12" t="n">
        <v>326</v>
      </c>
      <c r="C1271" s="12" t="n">
        <v>17</v>
      </c>
      <c r="D1271" s="18" t="n">
        <v>45762</v>
      </c>
      <c r="E1271" s="12" t="s">
        <v>44</v>
      </c>
      <c r="F1271" s="12" t="s">
        <v>2293</v>
      </c>
      <c r="G1271" s="12" t="s">
        <v>56</v>
      </c>
      <c r="H1271" s="12" t="str">
        <f aca="false">INDEX(Customers!$I$2:$I$901,MATCH(B1271,Customers!$A$2:$A$901,0))</f>
        <v>Premium</v>
      </c>
      <c r="I1271" s="12" t="str">
        <f aca="false">INDEX(Customers!$G$2:$G$901,MATCH(B1271,Customers!$A$2:$A$901,0))</f>
        <v>North</v>
      </c>
      <c r="J1271" s="12" t="str">
        <f aca="false">INDEX(Stores!$D$2:$D$18,MATCH(C1271,Stores!$A$2:$A$18,0))</f>
        <v>Online</v>
      </c>
      <c r="K1271" s="16" t="n">
        <f aca="false">SUMIF(OrderItems!$B$2:$B$6683,A1271,OrderItems!$J$2:$J$6683)</f>
        <v>1768</v>
      </c>
      <c r="L1271" s="16" t="n">
        <f aca="false">SUMIF(OrderItems!$B$2:$B$6683,A1271,OrderItems!$K$2:$K$6683)</f>
        <v>1060.08</v>
      </c>
      <c r="M1271" s="16" t="n">
        <f aca="false">K1271-L1271</f>
        <v>707.92</v>
      </c>
      <c r="N1271" s="12" t="n">
        <f aca="false">COUNTIF(OrderItems!$B$2:$B$6683,A1271)</f>
        <v>2</v>
      </c>
    </row>
    <row r="1272" customFormat="false" ht="15" hidden="false" customHeight="false" outlineLevel="0" collapsed="false">
      <c r="A1272" s="12" t="n">
        <v>1271</v>
      </c>
      <c r="B1272" s="12" t="n">
        <v>326</v>
      </c>
      <c r="C1272" s="12" t="n">
        <v>8</v>
      </c>
      <c r="D1272" s="18" t="n">
        <v>45779</v>
      </c>
      <c r="E1272" s="12" t="s">
        <v>49</v>
      </c>
      <c r="F1272" s="12" t="s">
        <v>2295</v>
      </c>
      <c r="G1272" s="12" t="s">
        <v>55</v>
      </c>
      <c r="H1272" s="12" t="str">
        <f aca="false">INDEX(Customers!$I$2:$I$901,MATCH(B1272,Customers!$A$2:$A$901,0))</f>
        <v>Premium</v>
      </c>
      <c r="I1272" s="12" t="str">
        <f aca="false">INDEX(Customers!$G$2:$G$901,MATCH(B1272,Customers!$A$2:$A$901,0))</f>
        <v>North</v>
      </c>
      <c r="J1272" s="12" t="str">
        <f aca="false">INDEX(Stores!$D$2:$D$18,MATCH(C1272,Stores!$A$2:$A$18,0))</f>
        <v>South</v>
      </c>
      <c r="K1272" s="16" t="n">
        <f aca="false">SUMIF(OrderItems!$B$2:$B$6683,A1272,OrderItems!$J$2:$J$6683)</f>
        <v>6001.1</v>
      </c>
      <c r="L1272" s="16" t="n">
        <f aca="false">SUMIF(OrderItems!$B$2:$B$6683,A1272,OrderItems!$K$2:$K$6683)</f>
        <v>3737.91</v>
      </c>
      <c r="M1272" s="16" t="n">
        <f aca="false">K1272-L1272</f>
        <v>2263.19</v>
      </c>
      <c r="N1272" s="12" t="n">
        <f aca="false">COUNTIF(OrderItems!$B$2:$B$6683,A1272)</f>
        <v>4</v>
      </c>
    </row>
    <row r="1273" customFormat="false" ht="15" hidden="false" customHeight="false" outlineLevel="0" collapsed="false">
      <c r="A1273" s="12" t="n">
        <v>1272</v>
      </c>
      <c r="B1273" s="12" t="n">
        <v>326</v>
      </c>
      <c r="C1273" s="12" t="n">
        <v>17</v>
      </c>
      <c r="D1273" s="18" t="n">
        <v>45935</v>
      </c>
      <c r="E1273" s="12" t="s">
        <v>44</v>
      </c>
      <c r="F1273" s="12" t="s">
        <v>2294</v>
      </c>
      <c r="G1273" s="12" t="s">
        <v>57</v>
      </c>
      <c r="H1273" s="12" t="str">
        <f aca="false">INDEX(Customers!$I$2:$I$901,MATCH(B1273,Customers!$A$2:$A$901,0))</f>
        <v>Premium</v>
      </c>
      <c r="I1273" s="12" t="str">
        <f aca="false">INDEX(Customers!$G$2:$G$901,MATCH(B1273,Customers!$A$2:$A$901,0))</f>
        <v>North</v>
      </c>
      <c r="J1273" s="12" t="str">
        <f aca="false">INDEX(Stores!$D$2:$D$18,MATCH(C1273,Stores!$A$2:$A$18,0))</f>
        <v>Online</v>
      </c>
      <c r="K1273" s="16" t="n">
        <f aca="false">SUMIF(OrderItems!$B$2:$B$6683,A1273,OrderItems!$J$2:$J$6683)</f>
        <v>8356.05</v>
      </c>
      <c r="L1273" s="16" t="n">
        <f aca="false">SUMIF(OrderItems!$B$2:$B$6683,A1273,OrderItems!$K$2:$K$6683)</f>
        <v>5302.41</v>
      </c>
      <c r="M1273" s="16" t="n">
        <f aca="false">K1273-L1273</f>
        <v>3053.64</v>
      </c>
      <c r="N1273" s="12" t="n">
        <f aca="false">COUNTIF(OrderItems!$B$2:$B$6683,A1273)</f>
        <v>3</v>
      </c>
    </row>
    <row r="1274" customFormat="false" ht="15" hidden="false" customHeight="false" outlineLevel="0" collapsed="false">
      <c r="A1274" s="12" t="n">
        <v>1273</v>
      </c>
      <c r="B1274" s="12" t="n">
        <v>326</v>
      </c>
      <c r="C1274" s="12" t="n">
        <v>17</v>
      </c>
      <c r="D1274" s="18" t="n">
        <v>45954</v>
      </c>
      <c r="E1274" s="12" t="s">
        <v>44</v>
      </c>
      <c r="F1274" s="12" t="s">
        <v>2295</v>
      </c>
      <c r="G1274" s="12" t="s">
        <v>55</v>
      </c>
      <c r="H1274" s="12" t="str">
        <f aca="false">INDEX(Customers!$I$2:$I$901,MATCH(B1274,Customers!$A$2:$A$901,0))</f>
        <v>Premium</v>
      </c>
      <c r="I1274" s="12" t="str">
        <f aca="false">INDEX(Customers!$G$2:$G$901,MATCH(B1274,Customers!$A$2:$A$901,0))</f>
        <v>North</v>
      </c>
      <c r="J1274" s="12" t="str">
        <f aca="false">INDEX(Stores!$D$2:$D$18,MATCH(C1274,Stores!$A$2:$A$18,0))</f>
        <v>Online</v>
      </c>
      <c r="K1274" s="16" t="n">
        <f aca="false">SUMIF(OrderItems!$B$2:$B$6683,A1274,OrderItems!$J$2:$J$6683)</f>
        <v>1097.1</v>
      </c>
      <c r="L1274" s="16" t="n">
        <f aca="false">SUMIF(OrderItems!$B$2:$B$6683,A1274,OrderItems!$K$2:$K$6683)</f>
        <v>690.96</v>
      </c>
      <c r="M1274" s="16" t="n">
        <f aca="false">K1274-L1274</f>
        <v>406.14</v>
      </c>
      <c r="N1274" s="12" t="n">
        <f aca="false">COUNTIF(OrderItems!$B$2:$B$6683,A1274)</f>
        <v>1</v>
      </c>
    </row>
    <row r="1275" customFormat="false" ht="15" hidden="false" customHeight="false" outlineLevel="0" collapsed="false">
      <c r="A1275" s="12" t="n">
        <v>1274</v>
      </c>
      <c r="B1275" s="12" t="n">
        <v>326</v>
      </c>
      <c r="C1275" s="12" t="n">
        <v>17</v>
      </c>
      <c r="D1275" s="18" t="n">
        <v>45994</v>
      </c>
      <c r="E1275" s="12" t="s">
        <v>44</v>
      </c>
      <c r="F1275" s="12" t="s">
        <v>2295</v>
      </c>
      <c r="G1275" s="12" t="s">
        <v>55</v>
      </c>
      <c r="H1275" s="12" t="str">
        <f aca="false">INDEX(Customers!$I$2:$I$901,MATCH(B1275,Customers!$A$2:$A$901,0))</f>
        <v>Premium</v>
      </c>
      <c r="I1275" s="12" t="str">
        <f aca="false">INDEX(Customers!$G$2:$G$901,MATCH(B1275,Customers!$A$2:$A$901,0))</f>
        <v>North</v>
      </c>
      <c r="J1275" s="12" t="str">
        <f aca="false">INDEX(Stores!$D$2:$D$18,MATCH(C1275,Stores!$A$2:$A$18,0))</f>
        <v>Online</v>
      </c>
      <c r="K1275" s="16" t="n">
        <f aca="false">SUMIF(OrderItems!$B$2:$B$6683,A1275,OrderItems!$J$2:$J$6683)</f>
        <v>1649</v>
      </c>
      <c r="L1275" s="16" t="n">
        <f aca="false">SUMIF(OrderItems!$B$2:$B$6683,A1275,OrderItems!$K$2:$K$6683)</f>
        <v>1115.75</v>
      </c>
      <c r="M1275" s="16" t="n">
        <f aca="false">K1275-L1275</f>
        <v>533.25</v>
      </c>
      <c r="N1275" s="12" t="n">
        <f aca="false">COUNTIF(OrderItems!$B$2:$B$6683,A1275)</f>
        <v>1</v>
      </c>
    </row>
    <row r="1276" customFormat="false" ht="15" hidden="false" customHeight="false" outlineLevel="0" collapsed="false">
      <c r="A1276" s="12" t="n">
        <v>1275</v>
      </c>
      <c r="B1276" s="12" t="n">
        <v>327</v>
      </c>
      <c r="C1276" s="12" t="n">
        <v>17</v>
      </c>
      <c r="D1276" s="18" t="n">
        <v>45460</v>
      </c>
      <c r="E1276" s="12" t="s">
        <v>44</v>
      </c>
      <c r="F1276" s="12" t="s">
        <v>2292</v>
      </c>
      <c r="G1276" s="12" t="s">
        <v>55</v>
      </c>
      <c r="H1276" s="12" t="str">
        <f aca="false">INDEX(Customers!$I$2:$I$901,MATCH(B1276,Customers!$A$2:$A$901,0))</f>
        <v>Premium</v>
      </c>
      <c r="I1276" s="12" t="str">
        <f aca="false">INDEX(Customers!$G$2:$G$901,MATCH(B1276,Customers!$A$2:$A$901,0))</f>
        <v>North</v>
      </c>
      <c r="J1276" s="12" t="str">
        <f aca="false">INDEX(Stores!$D$2:$D$18,MATCH(C1276,Stores!$A$2:$A$18,0))</f>
        <v>Online</v>
      </c>
      <c r="K1276" s="16" t="n">
        <f aca="false">SUMIF(OrderItems!$B$2:$B$6683,A1276,OrderItems!$J$2:$J$6683)</f>
        <v>719</v>
      </c>
      <c r="L1276" s="16" t="n">
        <f aca="false">SUMIF(OrderItems!$B$2:$B$6683,A1276,OrderItems!$K$2:$K$6683)</f>
        <v>445.67</v>
      </c>
      <c r="M1276" s="16" t="n">
        <f aca="false">K1276-L1276</f>
        <v>273.33</v>
      </c>
      <c r="N1276" s="12" t="n">
        <f aca="false">COUNTIF(OrderItems!$B$2:$B$6683,A1276)</f>
        <v>1</v>
      </c>
    </row>
    <row r="1277" customFormat="false" ht="15" hidden="false" customHeight="false" outlineLevel="0" collapsed="false">
      <c r="A1277" s="12" t="n">
        <v>1276</v>
      </c>
      <c r="B1277" s="12" t="n">
        <v>327</v>
      </c>
      <c r="C1277" s="12" t="n">
        <v>17</v>
      </c>
      <c r="D1277" s="18" t="n">
        <v>45488</v>
      </c>
      <c r="E1277" s="12" t="s">
        <v>44</v>
      </c>
      <c r="F1277" s="12" t="s">
        <v>2294</v>
      </c>
      <c r="G1277" s="12" t="s">
        <v>55</v>
      </c>
      <c r="H1277" s="12" t="str">
        <f aca="false">INDEX(Customers!$I$2:$I$901,MATCH(B1277,Customers!$A$2:$A$901,0))</f>
        <v>Premium</v>
      </c>
      <c r="I1277" s="12" t="str">
        <f aca="false">INDEX(Customers!$G$2:$G$901,MATCH(B1277,Customers!$A$2:$A$901,0))</f>
        <v>North</v>
      </c>
      <c r="J1277" s="12" t="str">
        <f aca="false">INDEX(Stores!$D$2:$D$18,MATCH(C1277,Stores!$A$2:$A$18,0))</f>
        <v>Online</v>
      </c>
      <c r="K1277" s="16" t="n">
        <f aca="false">SUMIF(OrderItems!$B$2:$B$6683,A1277,OrderItems!$J$2:$J$6683)</f>
        <v>2088</v>
      </c>
      <c r="L1277" s="16" t="n">
        <f aca="false">SUMIF(OrderItems!$B$2:$B$6683,A1277,OrderItems!$K$2:$K$6683)</f>
        <v>1346.71</v>
      </c>
      <c r="M1277" s="16" t="n">
        <f aca="false">K1277-L1277</f>
        <v>741.29</v>
      </c>
      <c r="N1277" s="12" t="n">
        <f aca="false">COUNTIF(OrderItems!$B$2:$B$6683,A1277)</f>
        <v>2</v>
      </c>
    </row>
    <row r="1278" customFormat="false" ht="15" hidden="false" customHeight="false" outlineLevel="0" collapsed="false">
      <c r="A1278" s="12" t="n">
        <v>1277</v>
      </c>
      <c r="B1278" s="12" t="n">
        <v>327</v>
      </c>
      <c r="C1278" s="12" t="n">
        <v>17</v>
      </c>
      <c r="D1278" s="18" t="n">
        <v>45924</v>
      </c>
      <c r="E1278" s="12" t="s">
        <v>44</v>
      </c>
      <c r="F1278" s="12" t="s">
        <v>2293</v>
      </c>
      <c r="G1278" s="12" t="s">
        <v>57</v>
      </c>
      <c r="H1278" s="12" t="str">
        <f aca="false">INDEX(Customers!$I$2:$I$901,MATCH(B1278,Customers!$A$2:$A$901,0))</f>
        <v>Premium</v>
      </c>
      <c r="I1278" s="12" t="str">
        <f aca="false">INDEX(Customers!$G$2:$G$901,MATCH(B1278,Customers!$A$2:$A$901,0))</f>
        <v>North</v>
      </c>
      <c r="J1278" s="12" t="str">
        <f aca="false">INDEX(Stores!$D$2:$D$18,MATCH(C1278,Stores!$A$2:$A$18,0))</f>
        <v>Online</v>
      </c>
      <c r="K1278" s="16" t="n">
        <f aca="false">SUMIF(OrderItems!$B$2:$B$6683,A1278,OrderItems!$J$2:$J$6683)</f>
        <v>1359</v>
      </c>
      <c r="L1278" s="16" t="n">
        <f aca="false">SUMIF(OrderItems!$B$2:$B$6683,A1278,OrderItems!$K$2:$K$6683)</f>
        <v>852.12</v>
      </c>
      <c r="M1278" s="16" t="n">
        <f aca="false">K1278-L1278</f>
        <v>506.88</v>
      </c>
      <c r="N1278" s="12" t="n">
        <f aca="false">COUNTIF(OrderItems!$B$2:$B$6683,A1278)</f>
        <v>1</v>
      </c>
    </row>
    <row r="1279" customFormat="false" ht="15" hidden="false" customHeight="false" outlineLevel="0" collapsed="false">
      <c r="A1279" s="12" t="n">
        <v>1278</v>
      </c>
      <c r="B1279" s="12" t="n">
        <v>328</v>
      </c>
      <c r="C1279" s="12" t="n">
        <v>17</v>
      </c>
      <c r="D1279" s="18" t="n">
        <v>45311</v>
      </c>
      <c r="E1279" s="12" t="s">
        <v>44</v>
      </c>
      <c r="F1279" s="12" t="s">
        <v>2292</v>
      </c>
      <c r="G1279" s="12" t="s">
        <v>55</v>
      </c>
      <c r="H1279" s="12" t="str">
        <f aca="false">INDEX(Customers!$I$2:$I$901,MATCH(B1279,Customers!$A$2:$A$901,0))</f>
        <v>Regular</v>
      </c>
      <c r="I1279" s="12" t="str">
        <f aca="false">INDEX(Customers!$G$2:$G$901,MATCH(B1279,Customers!$A$2:$A$901,0))</f>
        <v>South</v>
      </c>
      <c r="J1279" s="12" t="str">
        <f aca="false">INDEX(Stores!$D$2:$D$18,MATCH(C1279,Stores!$A$2:$A$18,0))</f>
        <v>Online</v>
      </c>
      <c r="K1279" s="16" t="n">
        <f aca="false">SUMIF(OrderItems!$B$2:$B$6683,A1279,OrderItems!$J$2:$J$6683)</f>
        <v>5925</v>
      </c>
      <c r="L1279" s="16" t="n">
        <f aca="false">SUMIF(OrderItems!$B$2:$B$6683,A1279,OrderItems!$K$2:$K$6683)</f>
        <v>4012.73</v>
      </c>
      <c r="M1279" s="16" t="n">
        <f aca="false">K1279-L1279</f>
        <v>1912.27</v>
      </c>
      <c r="N1279" s="12" t="n">
        <f aca="false">COUNTIF(OrderItems!$B$2:$B$6683,A1279)</f>
        <v>3</v>
      </c>
    </row>
    <row r="1280" customFormat="false" ht="15" hidden="false" customHeight="false" outlineLevel="0" collapsed="false">
      <c r="A1280" s="12" t="n">
        <v>1279</v>
      </c>
      <c r="B1280" s="12" t="n">
        <v>328</v>
      </c>
      <c r="C1280" s="12" t="n">
        <v>17</v>
      </c>
      <c r="D1280" s="18" t="n">
        <v>45392</v>
      </c>
      <c r="E1280" s="12" t="s">
        <v>44</v>
      </c>
      <c r="F1280" s="12" t="s">
        <v>2292</v>
      </c>
      <c r="G1280" s="12" t="s">
        <v>57</v>
      </c>
      <c r="H1280" s="12" t="str">
        <f aca="false">INDEX(Customers!$I$2:$I$901,MATCH(B1280,Customers!$A$2:$A$901,0))</f>
        <v>Regular</v>
      </c>
      <c r="I1280" s="12" t="str">
        <f aca="false">INDEX(Customers!$G$2:$G$901,MATCH(B1280,Customers!$A$2:$A$901,0))</f>
        <v>South</v>
      </c>
      <c r="J1280" s="12" t="str">
        <f aca="false">INDEX(Stores!$D$2:$D$18,MATCH(C1280,Stores!$A$2:$A$18,0))</f>
        <v>Online</v>
      </c>
      <c r="K1280" s="16" t="n">
        <f aca="false">SUMIF(OrderItems!$B$2:$B$6683,A1280,OrderItems!$J$2:$J$6683)</f>
        <v>4548</v>
      </c>
      <c r="L1280" s="16" t="n">
        <f aca="false">SUMIF(OrderItems!$B$2:$B$6683,A1280,OrderItems!$K$2:$K$6683)</f>
        <v>2736.42</v>
      </c>
      <c r="M1280" s="16" t="n">
        <f aca="false">K1280-L1280</f>
        <v>1811.58</v>
      </c>
      <c r="N1280" s="12" t="n">
        <f aca="false">COUNTIF(OrderItems!$B$2:$B$6683,A1280)</f>
        <v>2</v>
      </c>
    </row>
    <row r="1281" customFormat="false" ht="15" hidden="false" customHeight="false" outlineLevel="0" collapsed="false">
      <c r="A1281" s="12" t="n">
        <v>1280</v>
      </c>
      <c r="B1281" s="12" t="n">
        <v>328</v>
      </c>
      <c r="C1281" s="12" t="n">
        <v>14</v>
      </c>
      <c r="D1281" s="18" t="n">
        <v>45394</v>
      </c>
      <c r="E1281" s="12" t="s">
        <v>49</v>
      </c>
      <c r="F1281" s="12" t="s">
        <v>2294</v>
      </c>
      <c r="G1281" s="12" t="s">
        <v>57</v>
      </c>
      <c r="H1281" s="12" t="str">
        <f aca="false">INDEX(Customers!$I$2:$I$901,MATCH(B1281,Customers!$A$2:$A$901,0))</f>
        <v>Regular</v>
      </c>
      <c r="I1281" s="12" t="str">
        <f aca="false">INDEX(Customers!$G$2:$G$901,MATCH(B1281,Customers!$A$2:$A$901,0))</f>
        <v>South</v>
      </c>
      <c r="J1281" s="12" t="str">
        <f aca="false">INDEX(Stores!$D$2:$D$18,MATCH(C1281,Stores!$A$2:$A$18,0))</f>
        <v>East</v>
      </c>
      <c r="K1281" s="16" t="n">
        <f aca="false">SUMIF(OrderItems!$B$2:$B$6683,A1281,OrderItems!$J$2:$J$6683)</f>
        <v>4931.3</v>
      </c>
      <c r="L1281" s="16" t="n">
        <f aca="false">SUMIF(OrderItems!$B$2:$B$6683,A1281,OrderItems!$K$2:$K$6683)</f>
        <v>3250.95</v>
      </c>
      <c r="M1281" s="16" t="n">
        <f aca="false">K1281-L1281</f>
        <v>1680.35</v>
      </c>
      <c r="N1281" s="12" t="n">
        <f aca="false">COUNTIF(OrderItems!$B$2:$B$6683,A1281)</f>
        <v>4</v>
      </c>
    </row>
    <row r="1282" customFormat="false" ht="15" hidden="false" customHeight="false" outlineLevel="0" collapsed="false">
      <c r="A1282" s="12" t="n">
        <v>1281</v>
      </c>
      <c r="B1282" s="12" t="n">
        <v>328</v>
      </c>
      <c r="C1282" s="12" t="n">
        <v>17</v>
      </c>
      <c r="D1282" s="18" t="n">
        <v>45496</v>
      </c>
      <c r="E1282" s="12" t="s">
        <v>44</v>
      </c>
      <c r="F1282" s="12" t="s">
        <v>2296</v>
      </c>
      <c r="G1282" s="12" t="s">
        <v>57</v>
      </c>
      <c r="H1282" s="12" t="str">
        <f aca="false">INDEX(Customers!$I$2:$I$901,MATCH(B1282,Customers!$A$2:$A$901,0))</f>
        <v>Regular</v>
      </c>
      <c r="I1282" s="12" t="str">
        <f aca="false">INDEX(Customers!$G$2:$G$901,MATCH(B1282,Customers!$A$2:$A$901,0))</f>
        <v>South</v>
      </c>
      <c r="J1282" s="12" t="str">
        <f aca="false">INDEX(Stores!$D$2:$D$18,MATCH(C1282,Stores!$A$2:$A$18,0))</f>
        <v>Online</v>
      </c>
      <c r="K1282" s="16" t="n">
        <f aca="false">SUMIF(OrderItems!$B$2:$B$6683,A1282,OrderItems!$J$2:$J$6683)</f>
        <v>4236.05</v>
      </c>
      <c r="L1282" s="16" t="n">
        <f aca="false">SUMIF(OrderItems!$B$2:$B$6683,A1282,OrderItems!$K$2:$K$6683)</f>
        <v>2966.79</v>
      </c>
      <c r="M1282" s="16" t="n">
        <f aca="false">K1282-L1282</f>
        <v>1269.26</v>
      </c>
      <c r="N1282" s="12" t="n">
        <f aca="false">COUNTIF(OrderItems!$B$2:$B$6683,A1282)</f>
        <v>3</v>
      </c>
    </row>
    <row r="1283" customFormat="false" ht="15" hidden="false" customHeight="false" outlineLevel="0" collapsed="false">
      <c r="A1283" s="12" t="n">
        <v>1282</v>
      </c>
      <c r="B1283" s="12" t="n">
        <v>328</v>
      </c>
      <c r="C1283" s="12" t="n">
        <v>17</v>
      </c>
      <c r="D1283" s="18" t="n">
        <v>45680</v>
      </c>
      <c r="E1283" s="12" t="s">
        <v>44</v>
      </c>
      <c r="F1283" s="12" t="s">
        <v>2292</v>
      </c>
      <c r="G1283" s="12" t="s">
        <v>55</v>
      </c>
      <c r="H1283" s="12" t="str">
        <f aca="false">INDEX(Customers!$I$2:$I$901,MATCH(B1283,Customers!$A$2:$A$901,0))</f>
        <v>Regular</v>
      </c>
      <c r="I1283" s="12" t="str">
        <f aca="false">INDEX(Customers!$G$2:$G$901,MATCH(B1283,Customers!$A$2:$A$901,0))</f>
        <v>South</v>
      </c>
      <c r="J1283" s="12" t="str">
        <f aca="false">INDEX(Stores!$D$2:$D$18,MATCH(C1283,Stores!$A$2:$A$18,0))</f>
        <v>Online</v>
      </c>
      <c r="K1283" s="16" t="n">
        <f aca="false">SUMIF(OrderItems!$B$2:$B$6683,A1283,OrderItems!$J$2:$J$6683)</f>
        <v>2299</v>
      </c>
      <c r="L1283" s="16" t="n">
        <f aca="false">SUMIF(OrderItems!$B$2:$B$6683,A1283,OrderItems!$K$2:$K$6683)</f>
        <v>1611.85</v>
      </c>
      <c r="M1283" s="16" t="n">
        <f aca="false">K1283-L1283</f>
        <v>687.15</v>
      </c>
      <c r="N1283" s="12" t="n">
        <f aca="false">COUNTIF(OrderItems!$B$2:$B$6683,A1283)</f>
        <v>1</v>
      </c>
    </row>
    <row r="1284" customFormat="false" ht="15" hidden="false" customHeight="false" outlineLevel="0" collapsed="false">
      <c r="A1284" s="12" t="n">
        <v>1283</v>
      </c>
      <c r="B1284" s="12" t="n">
        <v>328</v>
      </c>
      <c r="C1284" s="12" t="n">
        <v>17</v>
      </c>
      <c r="D1284" s="18" t="n">
        <v>45987</v>
      </c>
      <c r="E1284" s="12" t="s">
        <v>44</v>
      </c>
      <c r="F1284" s="12" t="s">
        <v>2295</v>
      </c>
      <c r="G1284" s="12" t="s">
        <v>56</v>
      </c>
      <c r="H1284" s="12" t="str">
        <f aca="false">INDEX(Customers!$I$2:$I$901,MATCH(B1284,Customers!$A$2:$A$901,0))</f>
        <v>Regular</v>
      </c>
      <c r="I1284" s="12" t="str">
        <f aca="false">INDEX(Customers!$G$2:$G$901,MATCH(B1284,Customers!$A$2:$A$901,0))</f>
        <v>South</v>
      </c>
      <c r="J1284" s="12" t="str">
        <f aca="false">INDEX(Stores!$D$2:$D$18,MATCH(C1284,Stores!$A$2:$A$18,0))</f>
        <v>Online</v>
      </c>
      <c r="K1284" s="16" t="n">
        <f aca="false">SUMIF(OrderItems!$B$2:$B$6683,A1284,OrderItems!$J$2:$J$6683)</f>
        <v>2469.05</v>
      </c>
      <c r="L1284" s="16" t="n">
        <f aca="false">SUMIF(OrderItems!$B$2:$B$6683,A1284,OrderItems!$K$2:$K$6683)</f>
        <v>1473.81</v>
      </c>
      <c r="M1284" s="16" t="n">
        <f aca="false">K1284-L1284</f>
        <v>995.24</v>
      </c>
      <c r="N1284" s="12" t="n">
        <f aca="false">COUNTIF(OrderItems!$B$2:$B$6683,A1284)</f>
        <v>1</v>
      </c>
    </row>
    <row r="1285" customFormat="false" ht="15" hidden="false" customHeight="false" outlineLevel="0" collapsed="false">
      <c r="A1285" s="12" t="n">
        <v>1284</v>
      </c>
      <c r="B1285" s="12" t="n">
        <v>328</v>
      </c>
      <c r="C1285" s="12" t="n">
        <v>17</v>
      </c>
      <c r="D1285" s="18" t="n">
        <v>45987</v>
      </c>
      <c r="E1285" s="12" t="s">
        <v>44</v>
      </c>
      <c r="F1285" s="12" t="s">
        <v>2294</v>
      </c>
      <c r="G1285" s="12" t="s">
        <v>55</v>
      </c>
      <c r="H1285" s="12" t="str">
        <f aca="false">INDEX(Customers!$I$2:$I$901,MATCH(B1285,Customers!$A$2:$A$901,0))</f>
        <v>Regular</v>
      </c>
      <c r="I1285" s="12" t="str">
        <f aca="false">INDEX(Customers!$G$2:$G$901,MATCH(B1285,Customers!$A$2:$A$901,0))</f>
        <v>South</v>
      </c>
      <c r="J1285" s="12" t="str">
        <f aca="false">INDEX(Stores!$D$2:$D$18,MATCH(C1285,Stores!$A$2:$A$18,0))</f>
        <v>Online</v>
      </c>
      <c r="K1285" s="16" t="n">
        <f aca="false">SUMIF(OrderItems!$B$2:$B$6683,A1285,OrderItems!$J$2:$J$6683)</f>
        <v>6081.65</v>
      </c>
      <c r="L1285" s="16" t="n">
        <f aca="false">SUMIF(OrderItems!$B$2:$B$6683,A1285,OrderItems!$K$2:$K$6683)</f>
        <v>3815.18</v>
      </c>
      <c r="M1285" s="16" t="n">
        <f aca="false">K1285-L1285</f>
        <v>2266.47</v>
      </c>
      <c r="N1285" s="12" t="n">
        <f aca="false">COUNTIF(OrderItems!$B$2:$B$6683,A1285)</f>
        <v>3</v>
      </c>
    </row>
    <row r="1286" customFormat="false" ht="15" hidden="false" customHeight="false" outlineLevel="0" collapsed="false">
      <c r="A1286" s="12" t="n">
        <v>1285</v>
      </c>
      <c r="B1286" s="12" t="n">
        <v>329</v>
      </c>
      <c r="C1286" s="12" t="n">
        <v>3</v>
      </c>
      <c r="D1286" s="18" t="n">
        <v>45327</v>
      </c>
      <c r="E1286" s="12" t="s">
        <v>49</v>
      </c>
      <c r="F1286" s="12" t="s">
        <v>2292</v>
      </c>
      <c r="G1286" s="12" t="s">
        <v>55</v>
      </c>
      <c r="H1286" s="12" t="str">
        <f aca="false">INDEX(Customers!$I$2:$I$901,MATCH(B1286,Customers!$A$2:$A$901,0))</f>
        <v>Regular</v>
      </c>
      <c r="I1286" s="12" t="str">
        <f aca="false">INDEX(Customers!$G$2:$G$901,MATCH(B1286,Customers!$A$2:$A$901,0))</f>
        <v>North</v>
      </c>
      <c r="J1286" s="12" t="str">
        <f aca="false">INDEX(Stores!$D$2:$D$18,MATCH(C1286,Stores!$A$2:$A$18,0))</f>
        <v>North</v>
      </c>
      <c r="K1286" s="16" t="n">
        <f aca="false">SUMIF(OrderItems!$B$2:$B$6683,A1286,OrderItems!$J$2:$J$6683)</f>
        <v>899</v>
      </c>
      <c r="L1286" s="16" t="n">
        <f aca="false">SUMIF(OrderItems!$B$2:$B$6683,A1286,OrderItems!$K$2:$K$6683)</f>
        <v>594.56</v>
      </c>
      <c r="M1286" s="16" t="n">
        <f aca="false">K1286-L1286</f>
        <v>304.44</v>
      </c>
      <c r="N1286" s="12" t="n">
        <f aca="false">COUNTIF(OrderItems!$B$2:$B$6683,A1286)</f>
        <v>1</v>
      </c>
    </row>
    <row r="1287" customFormat="false" ht="15" hidden="false" customHeight="false" outlineLevel="0" collapsed="false">
      <c r="A1287" s="12" t="n">
        <v>1286</v>
      </c>
      <c r="B1287" s="12" t="n">
        <v>330</v>
      </c>
      <c r="C1287" s="12" t="n">
        <v>17</v>
      </c>
      <c r="D1287" s="18" t="n">
        <v>45578</v>
      </c>
      <c r="E1287" s="12" t="s">
        <v>44</v>
      </c>
      <c r="F1287" s="12" t="s">
        <v>2296</v>
      </c>
      <c r="G1287" s="12" t="s">
        <v>55</v>
      </c>
      <c r="H1287" s="12" t="str">
        <f aca="false">INDEX(Customers!$I$2:$I$901,MATCH(B1287,Customers!$A$2:$A$901,0))</f>
        <v>Regular</v>
      </c>
      <c r="I1287" s="12" t="str">
        <f aca="false">INDEX(Customers!$G$2:$G$901,MATCH(B1287,Customers!$A$2:$A$901,0))</f>
        <v>South</v>
      </c>
      <c r="J1287" s="12" t="str">
        <f aca="false">INDEX(Stores!$D$2:$D$18,MATCH(C1287,Stores!$A$2:$A$18,0))</f>
        <v>Online</v>
      </c>
      <c r="K1287" s="16" t="n">
        <f aca="false">SUMIF(OrderItems!$B$2:$B$6683,A1287,OrderItems!$J$2:$J$6683)</f>
        <v>1498</v>
      </c>
      <c r="L1287" s="16" t="n">
        <f aca="false">SUMIF(OrderItems!$B$2:$B$6683,A1287,OrderItems!$K$2:$K$6683)</f>
        <v>917.17</v>
      </c>
      <c r="M1287" s="16" t="n">
        <f aca="false">K1287-L1287</f>
        <v>580.83</v>
      </c>
      <c r="N1287" s="12" t="n">
        <f aca="false">COUNTIF(OrderItems!$B$2:$B$6683,A1287)</f>
        <v>2</v>
      </c>
    </row>
    <row r="1288" customFormat="false" ht="15" hidden="false" customHeight="false" outlineLevel="0" collapsed="false">
      <c r="A1288" s="12" t="n">
        <v>1287</v>
      </c>
      <c r="B1288" s="12" t="n">
        <v>330</v>
      </c>
      <c r="C1288" s="12" t="n">
        <v>17</v>
      </c>
      <c r="D1288" s="18" t="n">
        <v>45974</v>
      </c>
      <c r="E1288" s="12" t="s">
        <v>44</v>
      </c>
      <c r="F1288" s="12" t="s">
        <v>2296</v>
      </c>
      <c r="G1288" s="12" t="s">
        <v>55</v>
      </c>
      <c r="H1288" s="12" t="str">
        <f aca="false">INDEX(Customers!$I$2:$I$901,MATCH(B1288,Customers!$A$2:$A$901,0))</f>
        <v>Regular</v>
      </c>
      <c r="I1288" s="12" t="str">
        <f aca="false">INDEX(Customers!$G$2:$G$901,MATCH(B1288,Customers!$A$2:$A$901,0))</f>
        <v>South</v>
      </c>
      <c r="J1288" s="12" t="str">
        <f aca="false">INDEX(Stores!$D$2:$D$18,MATCH(C1288,Stores!$A$2:$A$18,0))</f>
        <v>Online</v>
      </c>
      <c r="K1288" s="16" t="n">
        <f aca="false">SUMIF(OrderItems!$B$2:$B$6683,A1288,OrderItems!$J$2:$J$6683)</f>
        <v>7040.2</v>
      </c>
      <c r="L1288" s="16" t="n">
        <f aca="false">SUMIF(OrderItems!$B$2:$B$6683,A1288,OrderItems!$K$2:$K$6683)</f>
        <v>4602.82</v>
      </c>
      <c r="M1288" s="16" t="n">
        <f aca="false">K1288-L1288</f>
        <v>2437.38</v>
      </c>
      <c r="N1288" s="12" t="n">
        <f aca="false">COUNTIF(OrderItems!$B$2:$B$6683,A1288)</f>
        <v>3</v>
      </c>
    </row>
    <row r="1289" customFormat="false" ht="15" hidden="false" customHeight="false" outlineLevel="0" collapsed="false">
      <c r="A1289" s="12" t="n">
        <v>1288</v>
      </c>
      <c r="B1289" s="12" t="n">
        <v>332</v>
      </c>
      <c r="C1289" s="12" t="n">
        <v>17</v>
      </c>
      <c r="D1289" s="18" t="n">
        <v>45342</v>
      </c>
      <c r="E1289" s="12" t="s">
        <v>44</v>
      </c>
      <c r="F1289" s="12" t="s">
        <v>2293</v>
      </c>
      <c r="G1289" s="12" t="s">
        <v>56</v>
      </c>
      <c r="H1289" s="12" t="str">
        <f aca="false">INDEX(Customers!$I$2:$I$901,MATCH(B1289,Customers!$A$2:$A$901,0))</f>
        <v>Regular</v>
      </c>
      <c r="I1289" s="12" t="str">
        <f aca="false">INDEX(Customers!$G$2:$G$901,MATCH(B1289,Customers!$A$2:$A$901,0))</f>
        <v>North</v>
      </c>
      <c r="J1289" s="12" t="str">
        <f aca="false">INDEX(Stores!$D$2:$D$18,MATCH(C1289,Stores!$A$2:$A$18,0))</f>
        <v>Online</v>
      </c>
      <c r="K1289" s="16" t="n">
        <f aca="false">SUMIF(OrderItems!$B$2:$B$6683,A1289,OrderItems!$J$2:$J$6683)</f>
        <v>2068</v>
      </c>
      <c r="L1289" s="16" t="n">
        <f aca="false">SUMIF(OrderItems!$B$2:$B$6683,A1289,OrderItems!$K$2:$K$6683)</f>
        <v>1212.93</v>
      </c>
      <c r="M1289" s="16" t="n">
        <f aca="false">K1289-L1289</f>
        <v>855.07</v>
      </c>
      <c r="N1289" s="12" t="n">
        <f aca="false">COUNTIF(OrderItems!$B$2:$B$6683,A1289)</f>
        <v>2</v>
      </c>
    </row>
    <row r="1290" customFormat="false" ht="15" hidden="false" customHeight="false" outlineLevel="0" collapsed="false">
      <c r="A1290" s="12" t="n">
        <v>1289</v>
      </c>
      <c r="B1290" s="12" t="n">
        <v>332</v>
      </c>
      <c r="C1290" s="12" t="n">
        <v>17</v>
      </c>
      <c r="D1290" s="18" t="n">
        <v>45426</v>
      </c>
      <c r="E1290" s="12" t="s">
        <v>44</v>
      </c>
      <c r="F1290" s="12" t="s">
        <v>2293</v>
      </c>
      <c r="G1290" s="12" t="s">
        <v>56</v>
      </c>
      <c r="H1290" s="12" t="str">
        <f aca="false">INDEX(Customers!$I$2:$I$901,MATCH(B1290,Customers!$A$2:$A$901,0))</f>
        <v>Regular</v>
      </c>
      <c r="I1290" s="12" t="str">
        <f aca="false">INDEX(Customers!$G$2:$G$901,MATCH(B1290,Customers!$A$2:$A$901,0))</f>
        <v>North</v>
      </c>
      <c r="J1290" s="12" t="str">
        <f aca="false">INDEX(Stores!$D$2:$D$18,MATCH(C1290,Stores!$A$2:$A$18,0))</f>
        <v>Online</v>
      </c>
      <c r="K1290" s="16" t="n">
        <f aca="false">SUMIF(OrderItems!$B$2:$B$6683,A1290,OrderItems!$J$2:$J$6683)</f>
        <v>7114.05</v>
      </c>
      <c r="L1290" s="16" t="n">
        <f aca="false">SUMIF(OrderItems!$B$2:$B$6683,A1290,OrderItems!$K$2:$K$6683)</f>
        <v>4887.07</v>
      </c>
      <c r="M1290" s="16" t="n">
        <f aca="false">K1290-L1290</f>
        <v>2226.98</v>
      </c>
      <c r="N1290" s="12" t="n">
        <f aca="false">COUNTIF(OrderItems!$B$2:$B$6683,A1290)</f>
        <v>4</v>
      </c>
    </row>
    <row r="1291" customFormat="false" ht="15" hidden="false" customHeight="false" outlineLevel="0" collapsed="false">
      <c r="A1291" s="12" t="n">
        <v>1290</v>
      </c>
      <c r="B1291" s="12" t="n">
        <v>332</v>
      </c>
      <c r="C1291" s="12" t="n">
        <v>17</v>
      </c>
      <c r="D1291" s="18" t="n">
        <v>45542</v>
      </c>
      <c r="E1291" s="12" t="s">
        <v>44</v>
      </c>
      <c r="F1291" s="12" t="s">
        <v>2294</v>
      </c>
      <c r="G1291" s="12" t="s">
        <v>57</v>
      </c>
      <c r="H1291" s="12" t="str">
        <f aca="false">INDEX(Customers!$I$2:$I$901,MATCH(B1291,Customers!$A$2:$A$901,0))</f>
        <v>Regular</v>
      </c>
      <c r="I1291" s="12" t="str">
        <f aca="false">INDEX(Customers!$G$2:$G$901,MATCH(B1291,Customers!$A$2:$A$901,0))</f>
        <v>North</v>
      </c>
      <c r="J1291" s="12" t="str">
        <f aca="false">INDEX(Stores!$D$2:$D$18,MATCH(C1291,Stores!$A$2:$A$18,0))</f>
        <v>Online</v>
      </c>
      <c r="K1291" s="16" t="n">
        <f aca="false">SUMIF(OrderItems!$B$2:$B$6683,A1291,OrderItems!$J$2:$J$6683)</f>
        <v>6055.2</v>
      </c>
      <c r="L1291" s="16" t="n">
        <f aca="false">SUMIF(OrderItems!$B$2:$B$6683,A1291,OrderItems!$K$2:$K$6683)</f>
        <v>3814.61</v>
      </c>
      <c r="M1291" s="16" t="n">
        <f aca="false">K1291-L1291</f>
        <v>2240.59</v>
      </c>
      <c r="N1291" s="12" t="n">
        <f aca="false">COUNTIF(OrderItems!$B$2:$B$6683,A1291)</f>
        <v>2</v>
      </c>
    </row>
    <row r="1292" customFormat="false" ht="15" hidden="false" customHeight="false" outlineLevel="0" collapsed="false">
      <c r="A1292" s="12" t="n">
        <v>1291</v>
      </c>
      <c r="B1292" s="12" t="n">
        <v>332</v>
      </c>
      <c r="C1292" s="12" t="n">
        <v>17</v>
      </c>
      <c r="D1292" s="18" t="n">
        <v>45600</v>
      </c>
      <c r="E1292" s="12" t="s">
        <v>44</v>
      </c>
      <c r="F1292" s="12" t="s">
        <v>2294</v>
      </c>
      <c r="G1292" s="12" t="s">
        <v>55</v>
      </c>
      <c r="H1292" s="12" t="str">
        <f aca="false">INDEX(Customers!$I$2:$I$901,MATCH(B1292,Customers!$A$2:$A$901,0))</f>
        <v>Regular</v>
      </c>
      <c r="I1292" s="12" t="str">
        <f aca="false">INDEX(Customers!$G$2:$G$901,MATCH(B1292,Customers!$A$2:$A$901,0))</f>
        <v>North</v>
      </c>
      <c r="J1292" s="12" t="str">
        <f aca="false">INDEX(Stores!$D$2:$D$18,MATCH(C1292,Stores!$A$2:$A$18,0))</f>
        <v>Online</v>
      </c>
      <c r="K1292" s="16" t="n">
        <f aca="false">SUMIF(OrderItems!$B$2:$B$6683,A1292,OrderItems!$J$2:$J$6683)</f>
        <v>1699</v>
      </c>
      <c r="L1292" s="16" t="n">
        <f aca="false">SUMIF(OrderItems!$B$2:$B$6683,A1292,OrderItems!$K$2:$K$6683)</f>
        <v>1118.86</v>
      </c>
      <c r="M1292" s="16" t="n">
        <f aca="false">K1292-L1292</f>
        <v>580.14</v>
      </c>
      <c r="N1292" s="12" t="n">
        <f aca="false">COUNTIF(OrderItems!$B$2:$B$6683,A1292)</f>
        <v>1</v>
      </c>
    </row>
    <row r="1293" customFormat="false" ht="15" hidden="false" customHeight="false" outlineLevel="0" collapsed="false">
      <c r="A1293" s="12" t="n">
        <v>1292</v>
      </c>
      <c r="B1293" s="12" t="n">
        <v>332</v>
      </c>
      <c r="C1293" s="12" t="n">
        <v>17</v>
      </c>
      <c r="D1293" s="18" t="n">
        <v>45794</v>
      </c>
      <c r="E1293" s="12" t="s">
        <v>44</v>
      </c>
      <c r="F1293" s="12" t="s">
        <v>2295</v>
      </c>
      <c r="G1293" s="12" t="s">
        <v>56</v>
      </c>
      <c r="H1293" s="12" t="str">
        <f aca="false">INDEX(Customers!$I$2:$I$901,MATCH(B1293,Customers!$A$2:$A$901,0))</f>
        <v>Regular</v>
      </c>
      <c r="I1293" s="12" t="str">
        <f aca="false">INDEX(Customers!$G$2:$G$901,MATCH(B1293,Customers!$A$2:$A$901,0))</f>
        <v>North</v>
      </c>
      <c r="J1293" s="12" t="str">
        <f aca="false">INDEX(Stores!$D$2:$D$18,MATCH(C1293,Stores!$A$2:$A$18,0))</f>
        <v>Online</v>
      </c>
      <c r="K1293" s="16" t="n">
        <f aca="false">SUMIF(OrderItems!$B$2:$B$6683,A1293,OrderItems!$J$2:$J$6683)</f>
        <v>781.15</v>
      </c>
      <c r="L1293" s="16" t="n">
        <f aca="false">SUMIF(OrderItems!$B$2:$B$6683,A1293,OrderItems!$K$2:$K$6683)</f>
        <v>683.72</v>
      </c>
      <c r="M1293" s="16" t="n">
        <f aca="false">K1293-L1293</f>
        <v>97.43</v>
      </c>
      <c r="N1293" s="12" t="n">
        <f aca="false">COUNTIF(OrderItems!$B$2:$B$6683,A1293)</f>
        <v>1</v>
      </c>
    </row>
    <row r="1294" customFormat="false" ht="15" hidden="false" customHeight="false" outlineLevel="0" collapsed="false">
      <c r="A1294" s="12" t="n">
        <v>1293</v>
      </c>
      <c r="B1294" s="12" t="n">
        <v>332</v>
      </c>
      <c r="C1294" s="12" t="n">
        <v>17</v>
      </c>
      <c r="D1294" s="18" t="n">
        <v>45943</v>
      </c>
      <c r="E1294" s="12" t="s">
        <v>44</v>
      </c>
      <c r="F1294" s="12" t="s">
        <v>2296</v>
      </c>
      <c r="G1294" s="12" t="s">
        <v>55</v>
      </c>
      <c r="H1294" s="12" t="str">
        <f aca="false">INDEX(Customers!$I$2:$I$901,MATCH(B1294,Customers!$A$2:$A$901,0))</f>
        <v>Regular</v>
      </c>
      <c r="I1294" s="12" t="str">
        <f aca="false">INDEX(Customers!$G$2:$G$901,MATCH(B1294,Customers!$A$2:$A$901,0))</f>
        <v>North</v>
      </c>
      <c r="J1294" s="12" t="str">
        <f aca="false">INDEX(Stores!$D$2:$D$18,MATCH(C1294,Stores!$A$2:$A$18,0))</f>
        <v>Online</v>
      </c>
      <c r="K1294" s="16" t="n">
        <f aca="false">SUMIF(OrderItems!$B$2:$B$6683,A1294,OrderItems!$J$2:$J$6683)</f>
        <v>2671.1</v>
      </c>
      <c r="L1294" s="16" t="n">
        <f aca="false">SUMIF(OrderItems!$B$2:$B$6683,A1294,OrderItems!$K$2:$K$6683)</f>
        <v>1818.51</v>
      </c>
      <c r="M1294" s="16" t="n">
        <f aca="false">K1294-L1294</f>
        <v>852.59</v>
      </c>
      <c r="N1294" s="12" t="n">
        <f aca="false">COUNTIF(OrderItems!$B$2:$B$6683,A1294)</f>
        <v>3</v>
      </c>
    </row>
    <row r="1295" customFormat="false" ht="15" hidden="false" customHeight="false" outlineLevel="0" collapsed="false">
      <c r="A1295" s="12" t="n">
        <v>1294</v>
      </c>
      <c r="B1295" s="12" t="n">
        <v>332</v>
      </c>
      <c r="C1295" s="12" t="n">
        <v>17</v>
      </c>
      <c r="D1295" s="18" t="n">
        <v>46008</v>
      </c>
      <c r="E1295" s="12" t="s">
        <v>44</v>
      </c>
      <c r="F1295" s="12" t="s">
        <v>2294</v>
      </c>
      <c r="G1295" s="12" t="s">
        <v>57</v>
      </c>
      <c r="H1295" s="12" t="str">
        <f aca="false">INDEX(Customers!$I$2:$I$901,MATCH(B1295,Customers!$A$2:$A$901,0))</f>
        <v>Regular</v>
      </c>
      <c r="I1295" s="12" t="str">
        <f aca="false">INDEX(Customers!$G$2:$G$901,MATCH(B1295,Customers!$A$2:$A$901,0))</f>
        <v>North</v>
      </c>
      <c r="J1295" s="12" t="str">
        <f aca="false">INDEX(Stores!$D$2:$D$18,MATCH(C1295,Stores!$A$2:$A$18,0))</f>
        <v>Online</v>
      </c>
      <c r="K1295" s="16" t="n">
        <f aca="false">SUMIF(OrderItems!$B$2:$B$6683,A1295,OrderItems!$J$2:$J$6683)</f>
        <v>711.55</v>
      </c>
      <c r="L1295" s="16" t="n">
        <f aca="false">SUMIF(OrderItems!$B$2:$B$6683,A1295,OrderItems!$K$2:$K$6683)</f>
        <v>452.52</v>
      </c>
      <c r="M1295" s="16" t="n">
        <f aca="false">K1295-L1295</f>
        <v>259.03</v>
      </c>
      <c r="N1295" s="12" t="n">
        <f aca="false">COUNTIF(OrderItems!$B$2:$B$6683,A1295)</f>
        <v>1</v>
      </c>
    </row>
    <row r="1296" customFormat="false" ht="15" hidden="false" customHeight="false" outlineLevel="0" collapsed="false">
      <c r="A1296" s="12" t="n">
        <v>1295</v>
      </c>
      <c r="B1296" s="12" t="n">
        <v>333</v>
      </c>
      <c r="C1296" s="12" t="n">
        <v>17</v>
      </c>
      <c r="D1296" s="18" t="n">
        <v>45889</v>
      </c>
      <c r="E1296" s="12" t="s">
        <v>44</v>
      </c>
      <c r="F1296" s="12" t="s">
        <v>2292</v>
      </c>
      <c r="G1296" s="12" t="s">
        <v>55</v>
      </c>
      <c r="H1296" s="12" t="str">
        <f aca="false">INDEX(Customers!$I$2:$I$901,MATCH(B1296,Customers!$A$2:$A$901,0))</f>
        <v>Regular</v>
      </c>
      <c r="I1296" s="12" t="str">
        <f aca="false">INDEX(Customers!$G$2:$G$901,MATCH(B1296,Customers!$A$2:$A$901,0))</f>
        <v>East</v>
      </c>
      <c r="J1296" s="12" t="str">
        <f aca="false">INDEX(Stores!$D$2:$D$18,MATCH(C1296,Stores!$A$2:$A$18,0))</f>
        <v>Online</v>
      </c>
      <c r="K1296" s="16" t="n">
        <f aca="false">SUMIF(OrderItems!$B$2:$B$6683,A1296,OrderItems!$J$2:$J$6683)</f>
        <v>1109</v>
      </c>
      <c r="L1296" s="16" t="n">
        <f aca="false">SUMIF(OrderItems!$B$2:$B$6683,A1296,OrderItems!$K$2:$K$6683)</f>
        <v>719.19</v>
      </c>
      <c r="M1296" s="16" t="n">
        <f aca="false">K1296-L1296</f>
        <v>389.81</v>
      </c>
      <c r="N1296" s="12" t="n">
        <f aca="false">COUNTIF(OrderItems!$B$2:$B$6683,A1296)</f>
        <v>1</v>
      </c>
    </row>
    <row r="1297" customFormat="false" ht="15" hidden="false" customHeight="false" outlineLevel="0" collapsed="false">
      <c r="A1297" s="12" t="n">
        <v>1296</v>
      </c>
      <c r="B1297" s="12" t="n">
        <v>333</v>
      </c>
      <c r="C1297" s="12" t="n">
        <v>10</v>
      </c>
      <c r="D1297" s="18" t="n">
        <v>45948</v>
      </c>
      <c r="E1297" s="12" t="s">
        <v>49</v>
      </c>
      <c r="F1297" s="12" t="s">
        <v>2292</v>
      </c>
      <c r="G1297" s="12" t="s">
        <v>56</v>
      </c>
      <c r="H1297" s="12" t="str">
        <f aca="false">INDEX(Customers!$I$2:$I$901,MATCH(B1297,Customers!$A$2:$A$901,0))</f>
        <v>Regular</v>
      </c>
      <c r="I1297" s="12" t="str">
        <f aca="false">INDEX(Customers!$G$2:$G$901,MATCH(B1297,Customers!$A$2:$A$901,0))</f>
        <v>East</v>
      </c>
      <c r="J1297" s="12" t="str">
        <f aca="false">INDEX(Stores!$D$2:$D$18,MATCH(C1297,Stores!$A$2:$A$18,0))</f>
        <v>West</v>
      </c>
      <c r="K1297" s="16" t="n">
        <f aca="false">SUMIF(OrderItems!$B$2:$B$6683,A1297,OrderItems!$J$2:$J$6683)</f>
        <v>5812.1</v>
      </c>
      <c r="L1297" s="16" t="n">
        <f aca="false">SUMIF(OrderItems!$B$2:$B$6683,A1297,OrderItems!$K$2:$K$6683)</f>
        <v>3721.24</v>
      </c>
      <c r="M1297" s="16" t="n">
        <f aca="false">K1297-L1297</f>
        <v>2090.86</v>
      </c>
      <c r="N1297" s="12" t="n">
        <f aca="false">COUNTIF(OrderItems!$B$2:$B$6683,A1297)</f>
        <v>1</v>
      </c>
    </row>
    <row r="1298" customFormat="false" ht="15" hidden="false" customHeight="false" outlineLevel="0" collapsed="false">
      <c r="A1298" s="12" t="n">
        <v>1297</v>
      </c>
      <c r="B1298" s="12" t="n">
        <v>333</v>
      </c>
      <c r="C1298" s="12" t="n">
        <v>17</v>
      </c>
      <c r="D1298" s="18" t="n">
        <v>45948</v>
      </c>
      <c r="E1298" s="12" t="s">
        <v>44</v>
      </c>
      <c r="F1298" s="12" t="s">
        <v>2295</v>
      </c>
      <c r="G1298" s="12" t="s">
        <v>57</v>
      </c>
      <c r="H1298" s="12" t="str">
        <f aca="false">INDEX(Customers!$I$2:$I$901,MATCH(B1298,Customers!$A$2:$A$901,0))</f>
        <v>Regular</v>
      </c>
      <c r="I1298" s="12" t="str">
        <f aca="false">INDEX(Customers!$G$2:$G$901,MATCH(B1298,Customers!$A$2:$A$901,0))</f>
        <v>East</v>
      </c>
      <c r="J1298" s="12" t="str">
        <f aca="false">INDEX(Stores!$D$2:$D$18,MATCH(C1298,Stores!$A$2:$A$18,0))</f>
        <v>Online</v>
      </c>
      <c r="K1298" s="16" t="n">
        <f aca="false">SUMIF(OrderItems!$B$2:$B$6683,A1298,OrderItems!$J$2:$J$6683)</f>
        <v>749</v>
      </c>
      <c r="L1298" s="16" t="n">
        <f aca="false">SUMIF(OrderItems!$B$2:$B$6683,A1298,OrderItems!$K$2:$K$6683)</f>
        <v>452.52</v>
      </c>
      <c r="M1298" s="16" t="n">
        <f aca="false">K1298-L1298</f>
        <v>296.48</v>
      </c>
      <c r="N1298" s="12" t="n">
        <f aca="false">COUNTIF(OrderItems!$B$2:$B$6683,A1298)</f>
        <v>1</v>
      </c>
    </row>
    <row r="1299" customFormat="false" ht="15" hidden="false" customHeight="false" outlineLevel="0" collapsed="false">
      <c r="A1299" s="12" t="n">
        <v>1298</v>
      </c>
      <c r="B1299" s="12" t="n">
        <v>335</v>
      </c>
      <c r="C1299" s="12" t="n">
        <v>17</v>
      </c>
      <c r="D1299" s="18" t="n">
        <v>45499</v>
      </c>
      <c r="E1299" s="12" t="s">
        <v>44</v>
      </c>
      <c r="F1299" s="12" t="s">
        <v>2293</v>
      </c>
      <c r="G1299" s="12" t="s">
        <v>55</v>
      </c>
      <c r="H1299" s="12" t="str">
        <f aca="false">INDEX(Customers!$I$2:$I$901,MATCH(B1299,Customers!$A$2:$A$901,0))</f>
        <v>Regular</v>
      </c>
      <c r="I1299" s="12" t="str">
        <f aca="false">INDEX(Customers!$G$2:$G$901,MATCH(B1299,Customers!$A$2:$A$901,0))</f>
        <v>West</v>
      </c>
      <c r="J1299" s="12" t="str">
        <f aca="false">INDEX(Stores!$D$2:$D$18,MATCH(C1299,Stores!$A$2:$A$18,0))</f>
        <v>Online</v>
      </c>
      <c r="K1299" s="16" t="n">
        <f aca="false">SUMIF(OrderItems!$B$2:$B$6683,A1299,OrderItems!$J$2:$J$6683)</f>
        <v>5316</v>
      </c>
      <c r="L1299" s="16" t="n">
        <f aca="false">SUMIF(OrderItems!$B$2:$B$6683,A1299,OrderItems!$K$2:$K$6683)</f>
        <v>3082.53</v>
      </c>
      <c r="M1299" s="16" t="n">
        <f aca="false">K1299-L1299</f>
        <v>2233.47</v>
      </c>
      <c r="N1299" s="12" t="n">
        <f aca="false">COUNTIF(OrderItems!$B$2:$B$6683,A1299)</f>
        <v>2</v>
      </c>
    </row>
    <row r="1300" customFormat="false" ht="15" hidden="false" customHeight="false" outlineLevel="0" collapsed="false">
      <c r="A1300" s="12" t="n">
        <v>1299</v>
      </c>
      <c r="B1300" s="12" t="n">
        <v>336</v>
      </c>
      <c r="C1300" s="12" t="n">
        <v>17</v>
      </c>
      <c r="D1300" s="18" t="n">
        <v>45707</v>
      </c>
      <c r="E1300" s="12" t="s">
        <v>44</v>
      </c>
      <c r="F1300" s="12" t="s">
        <v>2295</v>
      </c>
      <c r="G1300" s="12" t="s">
        <v>55</v>
      </c>
      <c r="H1300" s="12" t="str">
        <f aca="false">INDEX(Customers!$I$2:$I$901,MATCH(B1300,Customers!$A$2:$A$901,0))</f>
        <v>Regular</v>
      </c>
      <c r="I1300" s="12" t="str">
        <f aca="false">INDEX(Customers!$G$2:$G$901,MATCH(B1300,Customers!$A$2:$A$901,0))</f>
        <v>North</v>
      </c>
      <c r="J1300" s="12" t="str">
        <f aca="false">INDEX(Stores!$D$2:$D$18,MATCH(C1300,Stores!$A$2:$A$18,0))</f>
        <v>Online</v>
      </c>
      <c r="K1300" s="16" t="n">
        <f aca="false">SUMIF(OrderItems!$B$2:$B$6683,A1300,OrderItems!$J$2:$J$6683)</f>
        <v>977.55</v>
      </c>
      <c r="L1300" s="16" t="n">
        <f aca="false">SUMIF(OrderItems!$B$2:$B$6683,A1300,OrderItems!$K$2:$K$6683)</f>
        <v>615.72</v>
      </c>
      <c r="M1300" s="16" t="n">
        <f aca="false">K1300-L1300</f>
        <v>361.83</v>
      </c>
      <c r="N1300" s="12" t="n">
        <f aca="false">COUNTIF(OrderItems!$B$2:$B$6683,A1300)</f>
        <v>1</v>
      </c>
    </row>
    <row r="1301" customFormat="false" ht="15" hidden="false" customHeight="false" outlineLevel="0" collapsed="false">
      <c r="A1301" s="12" t="n">
        <v>1300</v>
      </c>
      <c r="B1301" s="12" t="n">
        <v>336</v>
      </c>
      <c r="C1301" s="12" t="n">
        <v>17</v>
      </c>
      <c r="D1301" s="18" t="n">
        <v>45733</v>
      </c>
      <c r="E1301" s="12" t="s">
        <v>44</v>
      </c>
      <c r="F1301" s="12" t="s">
        <v>2295</v>
      </c>
      <c r="G1301" s="12" t="s">
        <v>56</v>
      </c>
      <c r="H1301" s="12" t="str">
        <f aca="false">INDEX(Customers!$I$2:$I$901,MATCH(B1301,Customers!$A$2:$A$901,0))</f>
        <v>Regular</v>
      </c>
      <c r="I1301" s="12" t="str">
        <f aca="false">INDEX(Customers!$G$2:$G$901,MATCH(B1301,Customers!$A$2:$A$901,0))</f>
        <v>North</v>
      </c>
      <c r="J1301" s="12" t="str">
        <f aca="false">INDEX(Stores!$D$2:$D$18,MATCH(C1301,Stores!$A$2:$A$18,0))</f>
        <v>Online</v>
      </c>
      <c r="K1301" s="16" t="n">
        <f aca="false">SUMIF(OrderItems!$B$2:$B$6683,A1301,OrderItems!$J$2:$J$6683)</f>
        <v>1419.2</v>
      </c>
      <c r="L1301" s="16" t="n">
        <f aca="false">SUMIF(OrderItems!$B$2:$B$6683,A1301,OrderItems!$K$2:$K$6683)</f>
        <v>991.49</v>
      </c>
      <c r="M1301" s="16" t="n">
        <f aca="false">K1301-L1301</f>
        <v>427.71</v>
      </c>
      <c r="N1301" s="12" t="n">
        <f aca="false">COUNTIF(OrderItems!$B$2:$B$6683,A1301)</f>
        <v>2</v>
      </c>
    </row>
    <row r="1302" customFormat="false" ht="15" hidden="false" customHeight="false" outlineLevel="0" collapsed="false">
      <c r="A1302" s="12" t="n">
        <v>1301</v>
      </c>
      <c r="B1302" s="12" t="n">
        <v>336</v>
      </c>
      <c r="C1302" s="12" t="n">
        <v>17</v>
      </c>
      <c r="D1302" s="18" t="n">
        <v>45811</v>
      </c>
      <c r="E1302" s="12" t="s">
        <v>44</v>
      </c>
      <c r="F1302" s="12" t="s">
        <v>2293</v>
      </c>
      <c r="G1302" s="12" t="s">
        <v>56</v>
      </c>
      <c r="H1302" s="12" t="str">
        <f aca="false">INDEX(Customers!$I$2:$I$901,MATCH(B1302,Customers!$A$2:$A$901,0))</f>
        <v>Regular</v>
      </c>
      <c r="I1302" s="12" t="str">
        <f aca="false">INDEX(Customers!$G$2:$G$901,MATCH(B1302,Customers!$A$2:$A$901,0))</f>
        <v>North</v>
      </c>
      <c r="J1302" s="12" t="str">
        <f aca="false">INDEX(Stores!$D$2:$D$18,MATCH(C1302,Stores!$A$2:$A$18,0))</f>
        <v>Online</v>
      </c>
      <c r="K1302" s="16" t="n">
        <f aca="false">SUMIF(OrderItems!$B$2:$B$6683,A1302,OrderItems!$J$2:$J$6683)</f>
        <v>8999.1</v>
      </c>
      <c r="L1302" s="16" t="n">
        <f aca="false">SUMIF(OrderItems!$B$2:$B$6683,A1302,OrderItems!$K$2:$K$6683)</f>
        <v>5803.94</v>
      </c>
      <c r="M1302" s="16" t="n">
        <f aca="false">K1302-L1302</f>
        <v>3195.16</v>
      </c>
      <c r="N1302" s="12" t="n">
        <f aca="false">COUNTIF(OrderItems!$B$2:$B$6683,A1302)</f>
        <v>2</v>
      </c>
    </row>
    <row r="1303" customFormat="false" ht="15" hidden="false" customHeight="false" outlineLevel="0" collapsed="false">
      <c r="A1303" s="12" t="n">
        <v>1302</v>
      </c>
      <c r="B1303" s="12" t="n">
        <v>337</v>
      </c>
      <c r="C1303" s="12" t="n">
        <v>17</v>
      </c>
      <c r="D1303" s="18" t="n">
        <v>45882</v>
      </c>
      <c r="E1303" s="12" t="s">
        <v>44</v>
      </c>
      <c r="F1303" s="12" t="s">
        <v>2293</v>
      </c>
      <c r="G1303" s="12" t="s">
        <v>55</v>
      </c>
      <c r="H1303" s="12" t="str">
        <f aca="false">INDEX(Customers!$I$2:$I$901,MATCH(B1303,Customers!$A$2:$A$901,0))</f>
        <v>Regular</v>
      </c>
      <c r="I1303" s="12" t="str">
        <f aca="false">INDEX(Customers!$G$2:$G$901,MATCH(B1303,Customers!$A$2:$A$901,0))</f>
        <v>North</v>
      </c>
      <c r="J1303" s="12" t="str">
        <f aca="false">INDEX(Stores!$D$2:$D$18,MATCH(C1303,Stores!$A$2:$A$18,0))</f>
        <v>Online</v>
      </c>
      <c r="K1303" s="16" t="n">
        <f aca="false">SUMIF(OrderItems!$B$2:$B$6683,A1303,OrderItems!$J$2:$J$6683)</f>
        <v>249</v>
      </c>
      <c r="L1303" s="16" t="n">
        <f aca="false">SUMIF(OrderItems!$B$2:$B$6683,A1303,OrderItems!$K$2:$K$6683)</f>
        <v>158.56</v>
      </c>
      <c r="M1303" s="16" t="n">
        <f aca="false">K1303-L1303</f>
        <v>90.44</v>
      </c>
      <c r="N1303" s="12" t="n">
        <f aca="false">COUNTIF(OrderItems!$B$2:$B$6683,A1303)</f>
        <v>1</v>
      </c>
    </row>
    <row r="1304" customFormat="false" ht="15" hidden="false" customHeight="false" outlineLevel="0" collapsed="false">
      <c r="A1304" s="12" t="n">
        <v>1303</v>
      </c>
      <c r="B1304" s="12" t="n">
        <v>337</v>
      </c>
      <c r="C1304" s="12" t="n">
        <v>7</v>
      </c>
      <c r="D1304" s="18" t="n">
        <v>45892</v>
      </c>
      <c r="E1304" s="12" t="s">
        <v>49</v>
      </c>
      <c r="F1304" s="12" t="s">
        <v>2292</v>
      </c>
      <c r="G1304" s="12" t="s">
        <v>55</v>
      </c>
      <c r="H1304" s="12" t="str">
        <f aca="false">INDEX(Customers!$I$2:$I$901,MATCH(B1304,Customers!$A$2:$A$901,0))</f>
        <v>Regular</v>
      </c>
      <c r="I1304" s="12" t="str">
        <f aca="false">INDEX(Customers!$G$2:$G$901,MATCH(B1304,Customers!$A$2:$A$901,0))</f>
        <v>North</v>
      </c>
      <c r="J1304" s="12" t="str">
        <f aca="false">INDEX(Stores!$D$2:$D$18,MATCH(C1304,Stores!$A$2:$A$18,0))</f>
        <v>South</v>
      </c>
      <c r="K1304" s="16" t="n">
        <f aca="false">SUMIF(OrderItems!$B$2:$B$6683,A1304,OrderItems!$J$2:$J$6683)</f>
        <v>1469</v>
      </c>
      <c r="L1304" s="16" t="n">
        <f aca="false">SUMIF(OrderItems!$B$2:$B$6683,A1304,OrderItems!$K$2:$K$6683)</f>
        <v>955.62</v>
      </c>
      <c r="M1304" s="16" t="n">
        <f aca="false">K1304-L1304</f>
        <v>513.38</v>
      </c>
      <c r="N1304" s="12" t="n">
        <f aca="false">COUNTIF(OrderItems!$B$2:$B$6683,A1304)</f>
        <v>1</v>
      </c>
    </row>
    <row r="1305" customFormat="false" ht="15" hidden="false" customHeight="false" outlineLevel="0" collapsed="false">
      <c r="A1305" s="12" t="n">
        <v>1304</v>
      </c>
      <c r="B1305" s="12" t="n">
        <v>337</v>
      </c>
      <c r="C1305" s="12" t="n">
        <v>17</v>
      </c>
      <c r="D1305" s="18" t="n">
        <v>45963</v>
      </c>
      <c r="E1305" s="12" t="s">
        <v>44</v>
      </c>
      <c r="F1305" s="12" t="s">
        <v>2294</v>
      </c>
      <c r="G1305" s="12" t="s">
        <v>55</v>
      </c>
      <c r="H1305" s="12" t="str">
        <f aca="false">INDEX(Customers!$I$2:$I$901,MATCH(B1305,Customers!$A$2:$A$901,0))</f>
        <v>Regular</v>
      </c>
      <c r="I1305" s="12" t="str">
        <f aca="false">INDEX(Customers!$G$2:$G$901,MATCH(B1305,Customers!$A$2:$A$901,0))</f>
        <v>North</v>
      </c>
      <c r="J1305" s="12" t="str">
        <f aca="false">INDEX(Stores!$D$2:$D$18,MATCH(C1305,Stores!$A$2:$A$18,0))</f>
        <v>Online</v>
      </c>
      <c r="K1305" s="16" t="n">
        <f aca="false">SUMIF(OrderItems!$B$2:$B$6683,A1305,OrderItems!$J$2:$J$6683)</f>
        <v>2438</v>
      </c>
      <c r="L1305" s="16" t="n">
        <f aca="false">SUMIF(OrderItems!$B$2:$B$6683,A1305,OrderItems!$K$2:$K$6683)</f>
        <v>1381.92</v>
      </c>
      <c r="M1305" s="16" t="n">
        <f aca="false">K1305-L1305</f>
        <v>1056.08</v>
      </c>
      <c r="N1305" s="12" t="n">
        <f aca="false">COUNTIF(OrderItems!$B$2:$B$6683,A1305)</f>
        <v>1</v>
      </c>
    </row>
    <row r="1306" customFormat="false" ht="15" hidden="false" customHeight="false" outlineLevel="0" collapsed="false">
      <c r="A1306" s="12" t="n">
        <v>1305</v>
      </c>
      <c r="B1306" s="12" t="n">
        <v>337</v>
      </c>
      <c r="C1306" s="12" t="n">
        <v>15</v>
      </c>
      <c r="D1306" s="18" t="n">
        <v>45978</v>
      </c>
      <c r="E1306" s="12" t="s">
        <v>49</v>
      </c>
      <c r="F1306" s="12" t="s">
        <v>2294</v>
      </c>
      <c r="G1306" s="12" t="s">
        <v>56</v>
      </c>
      <c r="H1306" s="12" t="str">
        <f aca="false">INDEX(Customers!$I$2:$I$901,MATCH(B1306,Customers!$A$2:$A$901,0))</f>
        <v>Regular</v>
      </c>
      <c r="I1306" s="12" t="str">
        <f aca="false">INDEX(Customers!$G$2:$G$901,MATCH(B1306,Customers!$A$2:$A$901,0))</f>
        <v>North</v>
      </c>
      <c r="J1306" s="12" t="str">
        <f aca="false">INDEX(Stores!$D$2:$D$18,MATCH(C1306,Stores!$A$2:$A$18,0))</f>
        <v>East</v>
      </c>
      <c r="K1306" s="16" t="n">
        <f aca="false">SUMIF(OrderItems!$B$2:$B$6683,A1306,OrderItems!$J$2:$J$6683)</f>
        <v>6768</v>
      </c>
      <c r="L1306" s="16" t="n">
        <f aca="false">SUMIF(OrderItems!$B$2:$B$6683,A1306,OrderItems!$K$2:$K$6683)</f>
        <v>4346.02</v>
      </c>
      <c r="M1306" s="16" t="n">
        <f aca="false">K1306-L1306</f>
        <v>2421.98</v>
      </c>
      <c r="N1306" s="12" t="n">
        <f aca="false">COUNTIF(OrderItems!$B$2:$B$6683,A1306)</f>
        <v>2</v>
      </c>
    </row>
    <row r="1307" customFormat="false" ht="15" hidden="false" customHeight="false" outlineLevel="0" collapsed="false">
      <c r="A1307" s="12" t="n">
        <v>1306</v>
      </c>
      <c r="B1307" s="12" t="n">
        <v>338</v>
      </c>
      <c r="C1307" s="12" t="n">
        <v>17</v>
      </c>
      <c r="D1307" s="18" t="n">
        <v>45467</v>
      </c>
      <c r="E1307" s="12" t="s">
        <v>44</v>
      </c>
      <c r="F1307" s="12" t="s">
        <v>2294</v>
      </c>
      <c r="G1307" s="12" t="s">
        <v>55</v>
      </c>
      <c r="H1307" s="12" t="str">
        <f aca="false">INDEX(Customers!$I$2:$I$901,MATCH(B1307,Customers!$A$2:$A$901,0))</f>
        <v>Premium</v>
      </c>
      <c r="I1307" s="12" t="str">
        <f aca="false">INDEX(Customers!$G$2:$G$901,MATCH(B1307,Customers!$A$2:$A$901,0))</f>
        <v>North</v>
      </c>
      <c r="J1307" s="12" t="str">
        <f aca="false">INDEX(Stores!$D$2:$D$18,MATCH(C1307,Stores!$A$2:$A$18,0))</f>
        <v>Online</v>
      </c>
      <c r="K1307" s="16" t="n">
        <f aca="false">SUMIF(OrderItems!$B$2:$B$6683,A1307,OrderItems!$J$2:$J$6683)</f>
        <v>303.05</v>
      </c>
      <c r="L1307" s="16" t="n">
        <f aca="false">SUMIF(OrderItems!$B$2:$B$6683,A1307,OrderItems!$K$2:$K$6683)</f>
        <v>234.68</v>
      </c>
      <c r="M1307" s="16" t="n">
        <f aca="false">K1307-L1307</f>
        <v>68.37</v>
      </c>
      <c r="N1307" s="12" t="n">
        <f aca="false">COUNTIF(OrderItems!$B$2:$B$6683,A1307)</f>
        <v>1</v>
      </c>
    </row>
    <row r="1308" customFormat="false" ht="15" hidden="false" customHeight="false" outlineLevel="0" collapsed="false">
      <c r="A1308" s="12" t="n">
        <v>1307</v>
      </c>
      <c r="B1308" s="12" t="n">
        <v>338</v>
      </c>
      <c r="C1308" s="12" t="n">
        <v>17</v>
      </c>
      <c r="D1308" s="18" t="n">
        <v>45523</v>
      </c>
      <c r="E1308" s="12" t="s">
        <v>44</v>
      </c>
      <c r="F1308" s="12" t="s">
        <v>2296</v>
      </c>
      <c r="G1308" s="12" t="s">
        <v>55</v>
      </c>
      <c r="H1308" s="12" t="str">
        <f aca="false">INDEX(Customers!$I$2:$I$901,MATCH(B1308,Customers!$A$2:$A$901,0))</f>
        <v>Premium</v>
      </c>
      <c r="I1308" s="12" t="str">
        <f aca="false">INDEX(Customers!$G$2:$G$901,MATCH(B1308,Customers!$A$2:$A$901,0))</f>
        <v>North</v>
      </c>
      <c r="J1308" s="12" t="str">
        <f aca="false">INDEX(Stores!$D$2:$D$18,MATCH(C1308,Stores!$A$2:$A$18,0))</f>
        <v>Online</v>
      </c>
      <c r="K1308" s="16" t="n">
        <f aca="false">SUMIF(OrderItems!$B$2:$B$6683,A1308,OrderItems!$J$2:$J$6683)</f>
        <v>9496.55</v>
      </c>
      <c r="L1308" s="16" t="n">
        <f aca="false">SUMIF(OrderItems!$B$2:$B$6683,A1308,OrderItems!$K$2:$K$6683)</f>
        <v>6384.46</v>
      </c>
      <c r="M1308" s="16" t="n">
        <f aca="false">K1308-L1308</f>
        <v>3112.09</v>
      </c>
      <c r="N1308" s="12" t="n">
        <f aca="false">COUNTIF(OrderItems!$B$2:$B$6683,A1308)</f>
        <v>2</v>
      </c>
    </row>
    <row r="1309" customFormat="false" ht="15" hidden="false" customHeight="false" outlineLevel="0" collapsed="false">
      <c r="A1309" s="12" t="n">
        <v>1308</v>
      </c>
      <c r="B1309" s="12" t="n">
        <v>338</v>
      </c>
      <c r="C1309" s="12" t="n">
        <v>12</v>
      </c>
      <c r="D1309" s="18" t="n">
        <v>45771</v>
      </c>
      <c r="E1309" s="12" t="s">
        <v>49</v>
      </c>
      <c r="F1309" s="12" t="s">
        <v>2292</v>
      </c>
      <c r="G1309" s="12" t="s">
        <v>55</v>
      </c>
      <c r="H1309" s="12" t="str">
        <f aca="false">INDEX(Customers!$I$2:$I$901,MATCH(B1309,Customers!$A$2:$A$901,0))</f>
        <v>Premium</v>
      </c>
      <c r="I1309" s="12" t="str">
        <f aca="false">INDEX(Customers!$G$2:$G$901,MATCH(B1309,Customers!$A$2:$A$901,0))</f>
        <v>North</v>
      </c>
      <c r="J1309" s="12" t="str">
        <f aca="false">INDEX(Stores!$D$2:$D$18,MATCH(C1309,Stores!$A$2:$A$18,0))</f>
        <v>West</v>
      </c>
      <c r="K1309" s="16" t="n">
        <f aca="false">SUMIF(OrderItems!$B$2:$B$6683,A1309,OrderItems!$J$2:$J$6683)</f>
        <v>702.05</v>
      </c>
      <c r="L1309" s="16" t="n">
        <f aca="false">SUMIF(OrderItems!$B$2:$B$6683,A1309,OrderItems!$K$2:$K$6683)</f>
        <v>483.64</v>
      </c>
      <c r="M1309" s="16" t="n">
        <f aca="false">K1309-L1309</f>
        <v>218.41</v>
      </c>
      <c r="N1309" s="12" t="n">
        <f aca="false">COUNTIF(OrderItems!$B$2:$B$6683,A1309)</f>
        <v>1</v>
      </c>
    </row>
    <row r="1310" customFormat="false" ht="15" hidden="false" customHeight="false" outlineLevel="0" collapsed="false">
      <c r="A1310" s="12" t="n">
        <v>1309</v>
      </c>
      <c r="B1310" s="12" t="n">
        <v>338</v>
      </c>
      <c r="C1310" s="12" t="n">
        <v>17</v>
      </c>
      <c r="D1310" s="18" t="n">
        <v>45844</v>
      </c>
      <c r="E1310" s="12" t="s">
        <v>44</v>
      </c>
      <c r="F1310" s="12" t="s">
        <v>2294</v>
      </c>
      <c r="G1310" s="12" t="s">
        <v>55</v>
      </c>
      <c r="H1310" s="12" t="str">
        <f aca="false">INDEX(Customers!$I$2:$I$901,MATCH(B1310,Customers!$A$2:$A$901,0))</f>
        <v>Premium</v>
      </c>
      <c r="I1310" s="12" t="str">
        <f aca="false">INDEX(Customers!$G$2:$G$901,MATCH(B1310,Customers!$A$2:$A$901,0))</f>
        <v>North</v>
      </c>
      <c r="J1310" s="12" t="str">
        <f aca="false">INDEX(Stores!$D$2:$D$18,MATCH(C1310,Stores!$A$2:$A$18,0))</f>
        <v>Online</v>
      </c>
      <c r="K1310" s="16" t="n">
        <f aca="false">SUMIF(OrderItems!$B$2:$B$6683,A1310,OrderItems!$J$2:$J$6683)</f>
        <v>710.1</v>
      </c>
      <c r="L1310" s="16" t="n">
        <f aca="false">SUMIF(OrderItems!$B$2:$B$6683,A1310,OrderItems!$K$2:$K$6683)</f>
        <v>544.99</v>
      </c>
      <c r="M1310" s="16" t="n">
        <f aca="false">K1310-L1310</f>
        <v>165.11</v>
      </c>
      <c r="N1310" s="12" t="n">
        <f aca="false">COUNTIF(OrderItems!$B$2:$B$6683,A1310)</f>
        <v>1</v>
      </c>
    </row>
    <row r="1311" customFormat="false" ht="15" hidden="false" customHeight="false" outlineLevel="0" collapsed="false">
      <c r="A1311" s="12" t="n">
        <v>1310</v>
      </c>
      <c r="B1311" s="12" t="n">
        <v>338</v>
      </c>
      <c r="C1311" s="12" t="n">
        <v>11</v>
      </c>
      <c r="D1311" s="18" t="n">
        <v>45978</v>
      </c>
      <c r="E1311" s="12" t="s">
        <v>49</v>
      </c>
      <c r="F1311" s="12" t="s">
        <v>2293</v>
      </c>
      <c r="G1311" s="12" t="s">
        <v>55</v>
      </c>
      <c r="H1311" s="12" t="str">
        <f aca="false">INDEX(Customers!$I$2:$I$901,MATCH(B1311,Customers!$A$2:$A$901,0))</f>
        <v>Premium</v>
      </c>
      <c r="I1311" s="12" t="str">
        <f aca="false">INDEX(Customers!$G$2:$G$901,MATCH(B1311,Customers!$A$2:$A$901,0))</f>
        <v>North</v>
      </c>
      <c r="J1311" s="12" t="str">
        <f aca="false">INDEX(Stores!$D$2:$D$18,MATCH(C1311,Stores!$A$2:$A$18,0))</f>
        <v>West</v>
      </c>
      <c r="K1311" s="16" t="n">
        <f aca="false">SUMIF(OrderItems!$B$2:$B$6683,A1311,OrderItems!$J$2:$J$6683)</f>
        <v>8586.1</v>
      </c>
      <c r="L1311" s="16" t="n">
        <f aca="false">SUMIF(OrderItems!$B$2:$B$6683,A1311,OrderItems!$K$2:$K$6683)</f>
        <v>5945.82</v>
      </c>
      <c r="M1311" s="16" t="n">
        <f aca="false">K1311-L1311</f>
        <v>2640.28</v>
      </c>
      <c r="N1311" s="12" t="n">
        <f aca="false">COUNTIF(OrderItems!$B$2:$B$6683,A1311)</f>
        <v>1</v>
      </c>
    </row>
    <row r="1312" customFormat="false" ht="15" hidden="false" customHeight="false" outlineLevel="0" collapsed="false">
      <c r="A1312" s="12" t="n">
        <v>1311</v>
      </c>
      <c r="B1312" s="12" t="n">
        <v>339</v>
      </c>
      <c r="C1312" s="12" t="n">
        <v>17</v>
      </c>
      <c r="D1312" s="18" t="n">
        <v>45634</v>
      </c>
      <c r="E1312" s="12" t="s">
        <v>44</v>
      </c>
      <c r="F1312" s="12" t="s">
        <v>2293</v>
      </c>
      <c r="G1312" s="12" t="s">
        <v>55</v>
      </c>
      <c r="H1312" s="12" t="str">
        <f aca="false">INDEX(Customers!$I$2:$I$901,MATCH(B1312,Customers!$A$2:$A$901,0))</f>
        <v>Premium</v>
      </c>
      <c r="I1312" s="12" t="str">
        <f aca="false">INDEX(Customers!$G$2:$G$901,MATCH(B1312,Customers!$A$2:$A$901,0))</f>
        <v>North</v>
      </c>
      <c r="J1312" s="12" t="str">
        <f aca="false">INDEX(Stores!$D$2:$D$18,MATCH(C1312,Stores!$A$2:$A$18,0))</f>
        <v>Online</v>
      </c>
      <c r="K1312" s="16" t="n">
        <f aca="false">SUMIF(OrderItems!$B$2:$B$6683,A1312,OrderItems!$J$2:$J$6683)</f>
        <v>2820.55</v>
      </c>
      <c r="L1312" s="16" t="n">
        <f aca="false">SUMIF(OrderItems!$B$2:$B$6683,A1312,OrderItems!$K$2:$K$6683)</f>
        <v>1776.68</v>
      </c>
      <c r="M1312" s="16" t="n">
        <f aca="false">K1312-L1312</f>
        <v>1043.87</v>
      </c>
      <c r="N1312" s="12" t="n">
        <f aca="false">COUNTIF(OrderItems!$B$2:$B$6683,A1312)</f>
        <v>1</v>
      </c>
    </row>
    <row r="1313" customFormat="false" ht="15" hidden="false" customHeight="false" outlineLevel="0" collapsed="false">
      <c r="A1313" s="12" t="n">
        <v>1312</v>
      </c>
      <c r="B1313" s="12" t="n">
        <v>339</v>
      </c>
      <c r="C1313" s="12" t="n">
        <v>17</v>
      </c>
      <c r="D1313" s="18" t="n">
        <v>45988</v>
      </c>
      <c r="E1313" s="12" t="s">
        <v>44</v>
      </c>
      <c r="F1313" s="12" t="s">
        <v>2295</v>
      </c>
      <c r="G1313" s="12" t="s">
        <v>55</v>
      </c>
      <c r="H1313" s="12" t="str">
        <f aca="false">INDEX(Customers!$I$2:$I$901,MATCH(B1313,Customers!$A$2:$A$901,0))</f>
        <v>Premium</v>
      </c>
      <c r="I1313" s="12" t="str">
        <f aca="false">INDEX(Customers!$G$2:$G$901,MATCH(B1313,Customers!$A$2:$A$901,0))</f>
        <v>North</v>
      </c>
      <c r="J1313" s="12" t="str">
        <f aca="false">INDEX(Stores!$D$2:$D$18,MATCH(C1313,Stores!$A$2:$A$18,0))</f>
        <v>Online</v>
      </c>
      <c r="K1313" s="16" t="n">
        <f aca="false">SUMIF(OrderItems!$B$2:$B$6683,A1313,OrderItems!$J$2:$J$6683)</f>
        <v>8045.55</v>
      </c>
      <c r="L1313" s="16" t="n">
        <f aca="false">SUMIF(OrderItems!$B$2:$B$6683,A1313,OrderItems!$K$2:$K$6683)</f>
        <v>5397.49</v>
      </c>
      <c r="M1313" s="16" t="n">
        <f aca="false">K1313-L1313</f>
        <v>2648.06</v>
      </c>
      <c r="N1313" s="12" t="n">
        <f aca="false">COUNTIF(OrderItems!$B$2:$B$6683,A1313)</f>
        <v>4</v>
      </c>
    </row>
    <row r="1314" customFormat="false" ht="15" hidden="false" customHeight="false" outlineLevel="0" collapsed="false">
      <c r="A1314" s="12" t="n">
        <v>1313</v>
      </c>
      <c r="B1314" s="12" t="n">
        <v>340</v>
      </c>
      <c r="C1314" s="12" t="n">
        <v>6</v>
      </c>
      <c r="D1314" s="18" t="n">
        <v>45607</v>
      </c>
      <c r="E1314" s="12" t="s">
        <v>49</v>
      </c>
      <c r="F1314" s="12" t="s">
        <v>2295</v>
      </c>
      <c r="G1314" s="12" t="s">
        <v>55</v>
      </c>
      <c r="H1314" s="12" t="str">
        <f aca="false">INDEX(Customers!$I$2:$I$901,MATCH(B1314,Customers!$A$2:$A$901,0))</f>
        <v>Regular</v>
      </c>
      <c r="I1314" s="12" t="str">
        <f aca="false">INDEX(Customers!$G$2:$G$901,MATCH(B1314,Customers!$A$2:$A$901,0))</f>
        <v>West</v>
      </c>
      <c r="J1314" s="12" t="str">
        <f aca="false">INDEX(Stores!$D$2:$D$18,MATCH(C1314,Stores!$A$2:$A$18,0))</f>
        <v>South</v>
      </c>
      <c r="K1314" s="16" t="n">
        <f aca="false">SUMIF(OrderItems!$B$2:$B$6683,A1314,OrderItems!$J$2:$J$6683)</f>
        <v>8788</v>
      </c>
      <c r="L1314" s="16" t="n">
        <f aca="false">SUMIF(OrderItems!$B$2:$B$6683,A1314,OrderItems!$K$2:$K$6683)</f>
        <v>5186.55</v>
      </c>
      <c r="M1314" s="16" t="n">
        <f aca="false">K1314-L1314</f>
        <v>3601.45</v>
      </c>
      <c r="N1314" s="12" t="n">
        <f aca="false">COUNTIF(OrderItems!$B$2:$B$6683,A1314)</f>
        <v>2</v>
      </c>
    </row>
    <row r="1315" customFormat="false" ht="15" hidden="false" customHeight="false" outlineLevel="0" collapsed="false">
      <c r="A1315" s="12" t="n">
        <v>1314</v>
      </c>
      <c r="B1315" s="12" t="n">
        <v>340</v>
      </c>
      <c r="C1315" s="12" t="n">
        <v>17</v>
      </c>
      <c r="D1315" s="18" t="n">
        <v>45778</v>
      </c>
      <c r="E1315" s="12" t="s">
        <v>44</v>
      </c>
      <c r="F1315" s="12" t="s">
        <v>2296</v>
      </c>
      <c r="G1315" s="12" t="s">
        <v>55</v>
      </c>
      <c r="H1315" s="12" t="str">
        <f aca="false">INDEX(Customers!$I$2:$I$901,MATCH(B1315,Customers!$A$2:$A$901,0))</f>
        <v>Regular</v>
      </c>
      <c r="I1315" s="12" t="str">
        <f aca="false">INDEX(Customers!$G$2:$G$901,MATCH(B1315,Customers!$A$2:$A$901,0))</f>
        <v>West</v>
      </c>
      <c r="J1315" s="12" t="str">
        <f aca="false">INDEX(Stores!$D$2:$D$18,MATCH(C1315,Stores!$A$2:$A$18,0))</f>
        <v>Online</v>
      </c>
      <c r="K1315" s="16" t="n">
        <f aca="false">SUMIF(OrderItems!$B$2:$B$6683,A1315,OrderItems!$J$2:$J$6683)</f>
        <v>6707</v>
      </c>
      <c r="L1315" s="16" t="n">
        <f aca="false">SUMIF(OrderItems!$B$2:$B$6683,A1315,OrderItems!$K$2:$K$6683)</f>
        <v>4460.58</v>
      </c>
      <c r="M1315" s="16" t="n">
        <f aca="false">K1315-L1315</f>
        <v>2246.42</v>
      </c>
      <c r="N1315" s="12" t="n">
        <f aca="false">COUNTIF(OrderItems!$B$2:$B$6683,A1315)</f>
        <v>3</v>
      </c>
    </row>
    <row r="1316" customFormat="false" ht="15" hidden="false" customHeight="false" outlineLevel="0" collapsed="false">
      <c r="A1316" s="12" t="n">
        <v>1315</v>
      </c>
      <c r="B1316" s="12" t="n">
        <v>341</v>
      </c>
      <c r="C1316" s="12" t="n">
        <v>5</v>
      </c>
      <c r="D1316" s="18" t="n">
        <v>45747</v>
      </c>
      <c r="E1316" s="12" t="s">
        <v>49</v>
      </c>
      <c r="F1316" s="12" t="s">
        <v>2295</v>
      </c>
      <c r="G1316" s="12" t="s">
        <v>56</v>
      </c>
      <c r="H1316" s="12" t="str">
        <f aca="false">INDEX(Customers!$I$2:$I$901,MATCH(B1316,Customers!$A$2:$A$901,0))</f>
        <v>New</v>
      </c>
      <c r="I1316" s="12" t="str">
        <f aca="false">INDEX(Customers!$G$2:$G$901,MATCH(B1316,Customers!$A$2:$A$901,0))</f>
        <v>North</v>
      </c>
      <c r="J1316" s="12" t="str">
        <f aca="false">INDEX(Stores!$D$2:$D$18,MATCH(C1316,Stores!$A$2:$A$18,0))</f>
        <v>South</v>
      </c>
      <c r="K1316" s="16" t="n">
        <f aca="false">SUMIF(OrderItems!$B$2:$B$6683,A1316,OrderItems!$J$2:$J$6683)</f>
        <v>7049.05</v>
      </c>
      <c r="L1316" s="16" t="n">
        <f aca="false">SUMIF(OrderItems!$B$2:$B$6683,A1316,OrderItems!$K$2:$K$6683)</f>
        <v>4808.23</v>
      </c>
      <c r="M1316" s="16" t="n">
        <f aca="false">K1316-L1316</f>
        <v>2240.82</v>
      </c>
      <c r="N1316" s="12" t="n">
        <f aca="false">COUNTIF(OrderItems!$B$2:$B$6683,A1316)</f>
        <v>4</v>
      </c>
    </row>
    <row r="1317" customFormat="false" ht="15" hidden="false" customHeight="false" outlineLevel="0" collapsed="false">
      <c r="A1317" s="12" t="n">
        <v>1316</v>
      </c>
      <c r="B1317" s="12" t="n">
        <v>341</v>
      </c>
      <c r="C1317" s="12" t="n">
        <v>15</v>
      </c>
      <c r="D1317" s="18" t="n">
        <v>45840</v>
      </c>
      <c r="E1317" s="12" t="s">
        <v>49</v>
      </c>
      <c r="F1317" s="12" t="s">
        <v>2295</v>
      </c>
      <c r="G1317" s="12" t="s">
        <v>55</v>
      </c>
      <c r="H1317" s="12" t="str">
        <f aca="false">INDEX(Customers!$I$2:$I$901,MATCH(B1317,Customers!$A$2:$A$901,0))</f>
        <v>New</v>
      </c>
      <c r="I1317" s="12" t="str">
        <f aca="false">INDEX(Customers!$G$2:$G$901,MATCH(B1317,Customers!$A$2:$A$901,0))</f>
        <v>North</v>
      </c>
      <c r="J1317" s="12" t="str">
        <f aca="false">INDEX(Stores!$D$2:$D$18,MATCH(C1317,Stores!$A$2:$A$18,0))</f>
        <v>East</v>
      </c>
      <c r="K1317" s="16" t="n">
        <f aca="false">SUMIF(OrderItems!$B$2:$B$6683,A1317,OrderItems!$J$2:$J$6683)</f>
        <v>4653.2</v>
      </c>
      <c r="L1317" s="16" t="n">
        <f aca="false">SUMIF(OrderItems!$B$2:$B$6683,A1317,OrderItems!$K$2:$K$6683)</f>
        <v>3706.39</v>
      </c>
      <c r="M1317" s="16" t="n">
        <f aca="false">K1317-L1317</f>
        <v>946.81</v>
      </c>
      <c r="N1317" s="12" t="n">
        <f aca="false">COUNTIF(OrderItems!$B$2:$B$6683,A1317)</f>
        <v>2</v>
      </c>
    </row>
    <row r="1318" customFormat="false" ht="15" hidden="false" customHeight="false" outlineLevel="0" collapsed="false">
      <c r="A1318" s="12" t="n">
        <v>1317</v>
      </c>
      <c r="B1318" s="12" t="n">
        <v>342</v>
      </c>
      <c r="C1318" s="12" t="n">
        <v>17</v>
      </c>
      <c r="D1318" s="18" t="n">
        <v>46005</v>
      </c>
      <c r="E1318" s="12" t="s">
        <v>44</v>
      </c>
      <c r="F1318" s="12" t="s">
        <v>2292</v>
      </c>
      <c r="G1318" s="12" t="s">
        <v>55</v>
      </c>
      <c r="H1318" s="12" t="str">
        <f aca="false">INDEX(Customers!$I$2:$I$901,MATCH(B1318,Customers!$A$2:$A$901,0))</f>
        <v>Premium</v>
      </c>
      <c r="I1318" s="12" t="str">
        <f aca="false">INDEX(Customers!$G$2:$G$901,MATCH(B1318,Customers!$A$2:$A$901,0))</f>
        <v>West</v>
      </c>
      <c r="J1318" s="12" t="str">
        <f aca="false">INDEX(Stores!$D$2:$D$18,MATCH(C1318,Stores!$A$2:$A$18,0))</f>
        <v>Online</v>
      </c>
      <c r="K1318" s="16" t="n">
        <f aca="false">SUMIF(OrderItems!$B$2:$B$6683,A1318,OrderItems!$J$2:$J$6683)</f>
        <v>4596.65</v>
      </c>
      <c r="L1318" s="16" t="n">
        <f aca="false">SUMIF(OrderItems!$B$2:$B$6683,A1318,OrderItems!$K$2:$K$6683)</f>
        <v>3371.74</v>
      </c>
      <c r="M1318" s="16" t="n">
        <f aca="false">K1318-L1318</f>
        <v>1224.91</v>
      </c>
      <c r="N1318" s="12" t="n">
        <f aca="false">COUNTIF(OrderItems!$B$2:$B$6683,A1318)</f>
        <v>2</v>
      </c>
    </row>
    <row r="1319" customFormat="false" ht="15" hidden="false" customHeight="false" outlineLevel="0" collapsed="false">
      <c r="A1319" s="12" t="n">
        <v>1318</v>
      </c>
      <c r="B1319" s="12" t="n">
        <v>342</v>
      </c>
      <c r="C1319" s="12" t="n">
        <v>17</v>
      </c>
      <c r="D1319" s="18" t="n">
        <v>46005</v>
      </c>
      <c r="E1319" s="12" t="s">
        <v>44</v>
      </c>
      <c r="F1319" s="12" t="s">
        <v>2295</v>
      </c>
      <c r="G1319" s="12" t="s">
        <v>55</v>
      </c>
      <c r="H1319" s="12" t="str">
        <f aca="false">INDEX(Customers!$I$2:$I$901,MATCH(B1319,Customers!$A$2:$A$901,0))</f>
        <v>Premium</v>
      </c>
      <c r="I1319" s="12" t="str">
        <f aca="false">INDEX(Customers!$G$2:$G$901,MATCH(B1319,Customers!$A$2:$A$901,0))</f>
        <v>West</v>
      </c>
      <c r="J1319" s="12" t="str">
        <f aca="false">INDEX(Stores!$D$2:$D$18,MATCH(C1319,Stores!$A$2:$A$18,0))</f>
        <v>Online</v>
      </c>
      <c r="K1319" s="16" t="n">
        <f aca="false">SUMIF(OrderItems!$B$2:$B$6683,A1319,OrderItems!$J$2:$J$6683)</f>
        <v>319</v>
      </c>
      <c r="L1319" s="16" t="n">
        <f aca="false">SUMIF(OrderItems!$B$2:$B$6683,A1319,OrderItems!$K$2:$K$6683)</f>
        <v>234.68</v>
      </c>
      <c r="M1319" s="16" t="n">
        <f aca="false">K1319-L1319</f>
        <v>84.32</v>
      </c>
      <c r="N1319" s="12" t="n">
        <f aca="false">COUNTIF(OrderItems!$B$2:$B$6683,A1319)</f>
        <v>1</v>
      </c>
    </row>
    <row r="1320" customFormat="false" ht="15" hidden="false" customHeight="false" outlineLevel="0" collapsed="false">
      <c r="A1320" s="12" t="n">
        <v>1319</v>
      </c>
      <c r="B1320" s="12" t="n">
        <v>343</v>
      </c>
      <c r="C1320" s="12" t="n">
        <v>7</v>
      </c>
      <c r="D1320" s="18" t="n">
        <v>45621</v>
      </c>
      <c r="E1320" s="12" t="s">
        <v>49</v>
      </c>
      <c r="F1320" s="12" t="s">
        <v>2294</v>
      </c>
      <c r="G1320" s="12" t="s">
        <v>55</v>
      </c>
      <c r="H1320" s="12" t="str">
        <f aca="false">INDEX(Customers!$I$2:$I$901,MATCH(B1320,Customers!$A$2:$A$901,0))</f>
        <v>Regular</v>
      </c>
      <c r="I1320" s="12" t="str">
        <f aca="false">INDEX(Customers!$G$2:$G$901,MATCH(B1320,Customers!$A$2:$A$901,0))</f>
        <v>North</v>
      </c>
      <c r="J1320" s="12" t="str">
        <f aca="false">INDEX(Stores!$D$2:$D$18,MATCH(C1320,Stores!$A$2:$A$18,0))</f>
        <v>South</v>
      </c>
      <c r="K1320" s="16" t="n">
        <f aca="false">SUMIF(OrderItems!$B$2:$B$6683,A1320,OrderItems!$J$2:$J$6683)</f>
        <v>11757</v>
      </c>
      <c r="L1320" s="16" t="n">
        <f aca="false">SUMIF(OrderItems!$B$2:$B$6683,A1320,OrderItems!$K$2:$K$6683)</f>
        <v>8634.06</v>
      </c>
      <c r="M1320" s="16" t="n">
        <f aca="false">K1320-L1320</f>
        <v>3122.94</v>
      </c>
      <c r="N1320" s="12" t="n">
        <f aca="false">COUNTIF(OrderItems!$B$2:$B$6683,A1320)</f>
        <v>1</v>
      </c>
    </row>
    <row r="1321" customFormat="false" ht="15" hidden="false" customHeight="false" outlineLevel="0" collapsed="false">
      <c r="A1321" s="12" t="n">
        <v>1320</v>
      </c>
      <c r="B1321" s="12" t="n">
        <v>346</v>
      </c>
      <c r="C1321" s="12" t="n">
        <v>17</v>
      </c>
      <c r="D1321" s="18" t="n">
        <v>45531</v>
      </c>
      <c r="E1321" s="12" t="s">
        <v>44</v>
      </c>
      <c r="F1321" s="12" t="s">
        <v>2293</v>
      </c>
      <c r="G1321" s="12" t="s">
        <v>57</v>
      </c>
      <c r="H1321" s="12" t="str">
        <f aca="false">INDEX(Customers!$I$2:$I$901,MATCH(B1321,Customers!$A$2:$A$901,0))</f>
        <v>Regular</v>
      </c>
      <c r="I1321" s="12" t="str">
        <f aca="false">INDEX(Customers!$G$2:$G$901,MATCH(B1321,Customers!$A$2:$A$901,0))</f>
        <v>North</v>
      </c>
      <c r="J1321" s="12" t="str">
        <f aca="false">INDEX(Stores!$D$2:$D$18,MATCH(C1321,Stores!$A$2:$A$18,0))</f>
        <v>Online</v>
      </c>
      <c r="K1321" s="16" t="n">
        <f aca="false">SUMIF(OrderItems!$B$2:$B$6683,A1321,OrderItems!$J$2:$J$6683)</f>
        <v>890.1</v>
      </c>
      <c r="L1321" s="16" t="n">
        <f aca="false">SUMIF(OrderItems!$B$2:$B$6683,A1321,OrderItems!$K$2:$K$6683)</f>
        <v>723.81</v>
      </c>
      <c r="M1321" s="16" t="n">
        <f aca="false">K1321-L1321</f>
        <v>166.29</v>
      </c>
      <c r="N1321" s="12" t="n">
        <f aca="false">COUNTIF(OrderItems!$B$2:$B$6683,A1321)</f>
        <v>1</v>
      </c>
    </row>
    <row r="1322" customFormat="false" ht="15" hidden="false" customHeight="false" outlineLevel="0" collapsed="false">
      <c r="A1322" s="12" t="n">
        <v>1321</v>
      </c>
      <c r="B1322" s="12" t="n">
        <v>346</v>
      </c>
      <c r="C1322" s="12" t="n">
        <v>17</v>
      </c>
      <c r="D1322" s="18" t="n">
        <v>45615</v>
      </c>
      <c r="E1322" s="12" t="s">
        <v>44</v>
      </c>
      <c r="F1322" s="12" t="s">
        <v>2293</v>
      </c>
      <c r="G1322" s="12" t="s">
        <v>57</v>
      </c>
      <c r="H1322" s="12" t="str">
        <f aca="false">INDEX(Customers!$I$2:$I$901,MATCH(B1322,Customers!$A$2:$A$901,0))</f>
        <v>Regular</v>
      </c>
      <c r="I1322" s="12" t="str">
        <f aca="false">INDEX(Customers!$G$2:$G$901,MATCH(B1322,Customers!$A$2:$A$901,0))</f>
        <v>North</v>
      </c>
      <c r="J1322" s="12" t="str">
        <f aca="false">INDEX(Stores!$D$2:$D$18,MATCH(C1322,Stores!$A$2:$A$18,0))</f>
        <v>Online</v>
      </c>
      <c r="K1322" s="16" t="n">
        <f aca="false">SUMIF(OrderItems!$B$2:$B$6683,A1322,OrderItems!$J$2:$J$6683)</f>
        <v>959</v>
      </c>
      <c r="L1322" s="16" t="n">
        <f aca="false">SUMIF(OrderItems!$B$2:$B$6683,A1322,OrderItems!$K$2:$K$6683)</f>
        <v>664.25</v>
      </c>
      <c r="M1322" s="16" t="n">
        <f aca="false">K1322-L1322</f>
        <v>294.75</v>
      </c>
      <c r="N1322" s="12" t="n">
        <f aca="false">COUNTIF(OrderItems!$B$2:$B$6683,A1322)</f>
        <v>1</v>
      </c>
    </row>
    <row r="1323" customFormat="false" ht="15" hidden="false" customHeight="false" outlineLevel="0" collapsed="false">
      <c r="A1323" s="12" t="n">
        <v>1322</v>
      </c>
      <c r="B1323" s="12" t="n">
        <v>346</v>
      </c>
      <c r="C1323" s="12" t="n">
        <v>17</v>
      </c>
      <c r="D1323" s="18" t="n">
        <v>45615</v>
      </c>
      <c r="E1323" s="12" t="s">
        <v>44</v>
      </c>
      <c r="F1323" s="12" t="s">
        <v>2293</v>
      </c>
      <c r="G1323" s="12" t="s">
        <v>55</v>
      </c>
      <c r="H1323" s="12" t="str">
        <f aca="false">INDEX(Customers!$I$2:$I$901,MATCH(B1323,Customers!$A$2:$A$901,0))</f>
        <v>Regular</v>
      </c>
      <c r="I1323" s="12" t="str">
        <f aca="false">INDEX(Customers!$G$2:$G$901,MATCH(B1323,Customers!$A$2:$A$901,0))</f>
        <v>North</v>
      </c>
      <c r="J1323" s="12" t="str">
        <f aca="false">INDEX(Stores!$D$2:$D$18,MATCH(C1323,Stores!$A$2:$A$18,0))</f>
        <v>Online</v>
      </c>
      <c r="K1323" s="16" t="n">
        <f aca="false">SUMIF(OrderItems!$B$2:$B$6683,A1323,OrderItems!$J$2:$J$6683)</f>
        <v>1629</v>
      </c>
      <c r="L1323" s="16" t="n">
        <f aca="false">SUMIF(OrderItems!$B$2:$B$6683,A1323,OrderItems!$K$2:$K$6683)</f>
        <v>1101.57</v>
      </c>
      <c r="M1323" s="16" t="n">
        <f aca="false">K1323-L1323</f>
        <v>527.43</v>
      </c>
      <c r="N1323" s="12" t="n">
        <f aca="false">COUNTIF(OrderItems!$B$2:$B$6683,A1323)</f>
        <v>1</v>
      </c>
    </row>
    <row r="1324" customFormat="false" ht="15" hidden="false" customHeight="false" outlineLevel="0" collapsed="false">
      <c r="A1324" s="12" t="n">
        <v>1323</v>
      </c>
      <c r="B1324" s="12" t="n">
        <v>346</v>
      </c>
      <c r="C1324" s="12" t="n">
        <v>17</v>
      </c>
      <c r="D1324" s="18" t="n">
        <v>45881</v>
      </c>
      <c r="E1324" s="12" t="s">
        <v>44</v>
      </c>
      <c r="F1324" s="12" t="s">
        <v>2296</v>
      </c>
      <c r="G1324" s="12" t="s">
        <v>55</v>
      </c>
      <c r="H1324" s="12" t="str">
        <f aca="false">INDEX(Customers!$I$2:$I$901,MATCH(B1324,Customers!$A$2:$A$901,0))</f>
        <v>Regular</v>
      </c>
      <c r="I1324" s="12" t="str">
        <f aca="false">INDEX(Customers!$G$2:$G$901,MATCH(B1324,Customers!$A$2:$A$901,0))</f>
        <v>North</v>
      </c>
      <c r="J1324" s="12" t="str">
        <f aca="false">INDEX(Stores!$D$2:$D$18,MATCH(C1324,Stores!$A$2:$A$18,0))</f>
        <v>Online</v>
      </c>
      <c r="K1324" s="16" t="n">
        <f aca="false">SUMIF(OrderItems!$B$2:$B$6683,A1324,OrderItems!$J$2:$J$6683)</f>
        <v>3865.05</v>
      </c>
      <c r="L1324" s="16" t="n">
        <f aca="false">SUMIF(OrderItems!$B$2:$B$6683,A1324,OrderItems!$K$2:$K$6683)</f>
        <v>2509.62</v>
      </c>
      <c r="M1324" s="16" t="n">
        <f aca="false">K1324-L1324</f>
        <v>1355.43</v>
      </c>
      <c r="N1324" s="12" t="n">
        <f aca="false">COUNTIF(OrderItems!$B$2:$B$6683,A1324)</f>
        <v>2</v>
      </c>
    </row>
    <row r="1325" customFormat="false" ht="15" hidden="false" customHeight="false" outlineLevel="0" collapsed="false">
      <c r="A1325" s="12" t="n">
        <v>1324</v>
      </c>
      <c r="B1325" s="12" t="n">
        <v>346</v>
      </c>
      <c r="C1325" s="12" t="n">
        <v>17</v>
      </c>
      <c r="D1325" s="18" t="n">
        <v>45916</v>
      </c>
      <c r="E1325" s="12" t="s">
        <v>44</v>
      </c>
      <c r="F1325" s="12" t="s">
        <v>2295</v>
      </c>
      <c r="G1325" s="12" t="s">
        <v>55</v>
      </c>
      <c r="H1325" s="12" t="str">
        <f aca="false">INDEX(Customers!$I$2:$I$901,MATCH(B1325,Customers!$A$2:$A$901,0))</f>
        <v>Regular</v>
      </c>
      <c r="I1325" s="12" t="str">
        <f aca="false">INDEX(Customers!$G$2:$G$901,MATCH(B1325,Customers!$A$2:$A$901,0))</f>
        <v>North</v>
      </c>
      <c r="J1325" s="12" t="str">
        <f aca="false">INDEX(Stores!$D$2:$D$18,MATCH(C1325,Stores!$A$2:$A$18,0))</f>
        <v>Online</v>
      </c>
      <c r="K1325" s="16" t="n">
        <f aca="false">SUMIF(OrderItems!$B$2:$B$6683,A1325,OrderItems!$J$2:$J$6683)</f>
        <v>129</v>
      </c>
      <c r="L1325" s="16" t="n">
        <f aca="false">SUMIF(OrderItems!$B$2:$B$6683,A1325,OrderItems!$K$2:$K$6683)</f>
        <v>95.79</v>
      </c>
      <c r="M1325" s="16" t="n">
        <f aca="false">K1325-L1325</f>
        <v>33.21</v>
      </c>
      <c r="N1325" s="12" t="n">
        <f aca="false">COUNTIF(OrderItems!$B$2:$B$6683,A1325)</f>
        <v>1</v>
      </c>
    </row>
    <row r="1326" customFormat="false" ht="15" hidden="false" customHeight="false" outlineLevel="0" collapsed="false">
      <c r="A1326" s="12" t="n">
        <v>1325</v>
      </c>
      <c r="B1326" s="12" t="n">
        <v>346</v>
      </c>
      <c r="C1326" s="12" t="n">
        <v>17</v>
      </c>
      <c r="D1326" s="18" t="n">
        <v>45939</v>
      </c>
      <c r="E1326" s="12" t="s">
        <v>44</v>
      </c>
      <c r="F1326" s="12" t="s">
        <v>2293</v>
      </c>
      <c r="G1326" s="12" t="s">
        <v>57</v>
      </c>
      <c r="H1326" s="12" t="str">
        <f aca="false">INDEX(Customers!$I$2:$I$901,MATCH(B1326,Customers!$A$2:$A$901,0))</f>
        <v>Regular</v>
      </c>
      <c r="I1326" s="12" t="str">
        <f aca="false">INDEX(Customers!$G$2:$G$901,MATCH(B1326,Customers!$A$2:$A$901,0))</f>
        <v>North</v>
      </c>
      <c r="J1326" s="12" t="str">
        <f aca="false">INDEX(Stores!$D$2:$D$18,MATCH(C1326,Stores!$A$2:$A$18,0))</f>
        <v>Online</v>
      </c>
      <c r="K1326" s="16" t="n">
        <f aca="false">SUMIF(OrderItems!$B$2:$B$6683,A1326,OrderItems!$J$2:$J$6683)</f>
        <v>3610.05</v>
      </c>
      <c r="L1326" s="16" t="n">
        <f aca="false">SUMIF(OrderItems!$B$2:$B$6683,A1326,OrderItems!$K$2:$K$6683)</f>
        <v>2373.45</v>
      </c>
      <c r="M1326" s="16" t="n">
        <f aca="false">K1326-L1326</f>
        <v>1236.6</v>
      </c>
      <c r="N1326" s="12" t="n">
        <f aca="false">COUNTIF(OrderItems!$B$2:$B$6683,A1326)</f>
        <v>2</v>
      </c>
    </row>
    <row r="1327" customFormat="false" ht="15" hidden="false" customHeight="false" outlineLevel="0" collapsed="false">
      <c r="A1327" s="12" t="n">
        <v>1326</v>
      </c>
      <c r="B1327" s="12" t="n">
        <v>346</v>
      </c>
      <c r="C1327" s="12" t="n">
        <v>10</v>
      </c>
      <c r="D1327" s="18" t="n">
        <v>46010</v>
      </c>
      <c r="E1327" s="12" t="s">
        <v>49</v>
      </c>
      <c r="F1327" s="12" t="s">
        <v>2293</v>
      </c>
      <c r="G1327" s="12" t="s">
        <v>55</v>
      </c>
      <c r="H1327" s="12" t="str">
        <f aca="false">INDEX(Customers!$I$2:$I$901,MATCH(B1327,Customers!$A$2:$A$901,0))</f>
        <v>Regular</v>
      </c>
      <c r="I1327" s="12" t="str">
        <f aca="false">INDEX(Customers!$G$2:$G$901,MATCH(B1327,Customers!$A$2:$A$901,0))</f>
        <v>North</v>
      </c>
      <c r="J1327" s="12" t="str">
        <f aca="false">INDEX(Stores!$D$2:$D$18,MATCH(C1327,Stores!$A$2:$A$18,0))</f>
        <v>West</v>
      </c>
      <c r="K1327" s="16" t="n">
        <f aca="false">SUMIF(OrderItems!$B$2:$B$6683,A1327,OrderItems!$J$2:$J$6683)</f>
        <v>2626.55</v>
      </c>
      <c r="L1327" s="16" t="n">
        <f aca="false">SUMIF(OrderItems!$B$2:$B$6683,A1327,OrderItems!$K$2:$K$6683)</f>
        <v>1621.9</v>
      </c>
      <c r="M1327" s="16" t="n">
        <f aca="false">K1327-L1327</f>
        <v>1004.65</v>
      </c>
      <c r="N1327" s="12" t="n">
        <f aca="false">COUNTIF(OrderItems!$B$2:$B$6683,A1327)</f>
        <v>2</v>
      </c>
    </row>
    <row r="1328" customFormat="false" ht="15" hidden="false" customHeight="false" outlineLevel="0" collapsed="false">
      <c r="A1328" s="12" t="n">
        <v>1327</v>
      </c>
      <c r="B1328" s="12" t="n">
        <v>347</v>
      </c>
      <c r="C1328" s="12" t="n">
        <v>17</v>
      </c>
      <c r="D1328" s="18" t="n">
        <v>45824</v>
      </c>
      <c r="E1328" s="12" t="s">
        <v>44</v>
      </c>
      <c r="F1328" s="12" t="s">
        <v>2295</v>
      </c>
      <c r="G1328" s="12" t="s">
        <v>55</v>
      </c>
      <c r="H1328" s="12" t="str">
        <f aca="false">INDEX(Customers!$I$2:$I$901,MATCH(B1328,Customers!$A$2:$A$901,0))</f>
        <v>Premium</v>
      </c>
      <c r="I1328" s="12" t="str">
        <f aca="false">INDEX(Customers!$G$2:$G$901,MATCH(B1328,Customers!$A$2:$A$901,0))</f>
        <v>East</v>
      </c>
      <c r="J1328" s="12" t="str">
        <f aca="false">INDEX(Stores!$D$2:$D$18,MATCH(C1328,Stores!$A$2:$A$18,0))</f>
        <v>Online</v>
      </c>
      <c r="K1328" s="16" t="n">
        <f aca="false">SUMIF(OrderItems!$B$2:$B$6683,A1328,OrderItems!$J$2:$J$6683)</f>
        <v>1649</v>
      </c>
      <c r="L1328" s="16" t="n">
        <f aca="false">SUMIF(OrderItems!$B$2:$B$6683,A1328,OrderItems!$K$2:$K$6683)</f>
        <v>1115.75</v>
      </c>
      <c r="M1328" s="16" t="n">
        <f aca="false">K1328-L1328</f>
        <v>533.25</v>
      </c>
      <c r="N1328" s="12" t="n">
        <f aca="false">COUNTIF(OrderItems!$B$2:$B$6683,A1328)</f>
        <v>1</v>
      </c>
    </row>
    <row r="1329" customFormat="false" ht="15" hidden="false" customHeight="false" outlineLevel="0" collapsed="false">
      <c r="A1329" s="12" t="n">
        <v>1328</v>
      </c>
      <c r="B1329" s="12" t="n">
        <v>347</v>
      </c>
      <c r="C1329" s="12" t="n">
        <v>17</v>
      </c>
      <c r="D1329" s="18" t="n">
        <v>45920</v>
      </c>
      <c r="E1329" s="12" t="s">
        <v>44</v>
      </c>
      <c r="F1329" s="12" t="s">
        <v>2292</v>
      </c>
      <c r="G1329" s="12" t="s">
        <v>56</v>
      </c>
      <c r="H1329" s="12" t="str">
        <f aca="false">INDEX(Customers!$I$2:$I$901,MATCH(B1329,Customers!$A$2:$A$901,0))</f>
        <v>Premium</v>
      </c>
      <c r="I1329" s="12" t="str">
        <f aca="false">INDEX(Customers!$G$2:$G$901,MATCH(B1329,Customers!$A$2:$A$901,0))</f>
        <v>East</v>
      </c>
      <c r="J1329" s="12" t="str">
        <f aca="false">INDEX(Stores!$D$2:$D$18,MATCH(C1329,Stores!$A$2:$A$18,0))</f>
        <v>Online</v>
      </c>
      <c r="K1329" s="16" t="n">
        <f aca="false">SUMIF(OrderItems!$B$2:$B$6683,A1329,OrderItems!$J$2:$J$6683)</f>
        <v>2960.55</v>
      </c>
      <c r="L1329" s="16" t="n">
        <f aca="false">SUMIF(OrderItems!$B$2:$B$6683,A1329,OrderItems!$K$2:$K$6683)</f>
        <v>2239.29</v>
      </c>
      <c r="M1329" s="16" t="n">
        <f aca="false">K1329-L1329</f>
        <v>721.26</v>
      </c>
      <c r="N1329" s="12" t="n">
        <f aca="false">COUNTIF(OrderItems!$B$2:$B$6683,A1329)</f>
        <v>2</v>
      </c>
    </row>
    <row r="1330" customFormat="false" ht="15" hidden="false" customHeight="false" outlineLevel="0" collapsed="false">
      <c r="A1330" s="12" t="n">
        <v>1329</v>
      </c>
      <c r="B1330" s="12" t="n">
        <v>347</v>
      </c>
      <c r="C1330" s="12" t="n">
        <v>6</v>
      </c>
      <c r="D1330" s="18" t="n">
        <v>45968</v>
      </c>
      <c r="E1330" s="12" t="s">
        <v>49</v>
      </c>
      <c r="F1330" s="12" t="s">
        <v>2292</v>
      </c>
      <c r="G1330" s="12" t="s">
        <v>57</v>
      </c>
      <c r="H1330" s="12" t="str">
        <f aca="false">INDEX(Customers!$I$2:$I$901,MATCH(B1330,Customers!$A$2:$A$901,0))</f>
        <v>Premium</v>
      </c>
      <c r="I1330" s="12" t="str">
        <f aca="false">INDEX(Customers!$G$2:$G$901,MATCH(B1330,Customers!$A$2:$A$901,0))</f>
        <v>East</v>
      </c>
      <c r="J1330" s="12" t="str">
        <f aca="false">INDEX(Stores!$D$2:$D$18,MATCH(C1330,Stores!$A$2:$A$18,0))</f>
        <v>South</v>
      </c>
      <c r="K1330" s="16" t="n">
        <f aca="false">SUMIF(OrderItems!$B$2:$B$6683,A1330,OrderItems!$J$2:$J$6683)</f>
        <v>119</v>
      </c>
      <c r="L1330" s="16" t="n">
        <f aca="false">SUMIF(OrderItems!$B$2:$B$6683,A1330,OrderItems!$K$2:$K$6683)</f>
        <v>68.21</v>
      </c>
      <c r="M1330" s="16" t="n">
        <f aca="false">K1330-L1330</f>
        <v>50.79</v>
      </c>
      <c r="N1330" s="12" t="n">
        <f aca="false">COUNTIF(OrderItems!$B$2:$B$6683,A1330)</f>
        <v>1</v>
      </c>
    </row>
    <row r="1331" customFormat="false" ht="15" hidden="false" customHeight="false" outlineLevel="0" collapsed="false">
      <c r="A1331" s="12" t="n">
        <v>1330</v>
      </c>
      <c r="B1331" s="12" t="n">
        <v>347</v>
      </c>
      <c r="C1331" s="12" t="n">
        <v>17</v>
      </c>
      <c r="D1331" s="18" t="n">
        <v>45972</v>
      </c>
      <c r="E1331" s="12" t="s">
        <v>44</v>
      </c>
      <c r="F1331" s="12" t="s">
        <v>2293</v>
      </c>
      <c r="G1331" s="12" t="s">
        <v>55</v>
      </c>
      <c r="H1331" s="12" t="str">
        <f aca="false">INDEX(Customers!$I$2:$I$901,MATCH(B1331,Customers!$A$2:$A$901,0))</f>
        <v>Premium</v>
      </c>
      <c r="I1331" s="12" t="str">
        <f aca="false">INDEX(Customers!$G$2:$G$901,MATCH(B1331,Customers!$A$2:$A$901,0))</f>
        <v>East</v>
      </c>
      <c r="J1331" s="12" t="str">
        <f aca="false">INDEX(Stores!$D$2:$D$18,MATCH(C1331,Stores!$A$2:$A$18,0))</f>
        <v>Online</v>
      </c>
      <c r="K1331" s="16" t="n">
        <f aca="false">SUMIF(OrderItems!$B$2:$B$6683,A1331,OrderItems!$J$2:$J$6683)</f>
        <v>2758</v>
      </c>
      <c r="L1331" s="16" t="n">
        <f aca="false">SUMIF(OrderItems!$B$2:$B$6683,A1331,OrderItems!$K$2:$K$6683)</f>
        <v>1770.39</v>
      </c>
      <c r="M1331" s="16" t="n">
        <f aca="false">K1331-L1331</f>
        <v>987.61</v>
      </c>
      <c r="N1331" s="12" t="n">
        <f aca="false">COUNTIF(OrderItems!$B$2:$B$6683,A1331)</f>
        <v>2</v>
      </c>
    </row>
    <row r="1332" customFormat="false" ht="15" hidden="false" customHeight="false" outlineLevel="0" collapsed="false">
      <c r="A1332" s="12" t="n">
        <v>1331</v>
      </c>
      <c r="B1332" s="12" t="n">
        <v>347</v>
      </c>
      <c r="C1332" s="12" t="n">
        <v>5</v>
      </c>
      <c r="D1332" s="18" t="n">
        <v>45996</v>
      </c>
      <c r="E1332" s="12" t="s">
        <v>49</v>
      </c>
      <c r="F1332" s="12" t="s">
        <v>2293</v>
      </c>
      <c r="G1332" s="12" t="s">
        <v>56</v>
      </c>
      <c r="H1332" s="12" t="str">
        <f aca="false">INDEX(Customers!$I$2:$I$901,MATCH(B1332,Customers!$A$2:$A$901,0))</f>
        <v>Premium</v>
      </c>
      <c r="I1332" s="12" t="str">
        <f aca="false">INDEX(Customers!$G$2:$G$901,MATCH(B1332,Customers!$A$2:$A$901,0))</f>
        <v>East</v>
      </c>
      <c r="J1332" s="12" t="str">
        <f aca="false">INDEX(Stores!$D$2:$D$18,MATCH(C1332,Stores!$A$2:$A$18,0))</f>
        <v>South</v>
      </c>
      <c r="K1332" s="16" t="n">
        <f aca="false">SUMIF(OrderItems!$B$2:$B$6683,A1332,OrderItems!$J$2:$J$6683)</f>
        <v>129</v>
      </c>
      <c r="L1332" s="16" t="n">
        <f aca="false">SUMIF(OrderItems!$B$2:$B$6683,A1332,OrderItems!$K$2:$K$6683)</f>
        <v>95.79</v>
      </c>
      <c r="M1332" s="16" t="n">
        <f aca="false">K1332-L1332</f>
        <v>33.21</v>
      </c>
      <c r="N1332" s="12" t="n">
        <f aca="false">COUNTIF(OrderItems!$B$2:$B$6683,A1332)</f>
        <v>1</v>
      </c>
    </row>
    <row r="1333" customFormat="false" ht="15" hidden="false" customHeight="false" outlineLevel="0" collapsed="false">
      <c r="A1333" s="12" t="n">
        <v>1332</v>
      </c>
      <c r="B1333" s="12" t="n">
        <v>347</v>
      </c>
      <c r="C1333" s="12" t="n">
        <v>2</v>
      </c>
      <c r="D1333" s="18" t="n">
        <v>45998</v>
      </c>
      <c r="E1333" s="12" t="s">
        <v>49</v>
      </c>
      <c r="F1333" s="12" t="s">
        <v>2293</v>
      </c>
      <c r="G1333" s="12" t="s">
        <v>55</v>
      </c>
      <c r="H1333" s="12" t="str">
        <f aca="false">INDEX(Customers!$I$2:$I$901,MATCH(B1333,Customers!$A$2:$A$901,0))</f>
        <v>Premium</v>
      </c>
      <c r="I1333" s="12" t="str">
        <f aca="false">INDEX(Customers!$G$2:$G$901,MATCH(B1333,Customers!$A$2:$A$901,0))</f>
        <v>East</v>
      </c>
      <c r="J1333" s="12" t="str">
        <f aca="false">INDEX(Stores!$D$2:$D$18,MATCH(C1333,Stores!$A$2:$A$18,0))</f>
        <v>North</v>
      </c>
      <c r="K1333" s="16" t="n">
        <f aca="false">SUMIF(OrderItems!$B$2:$B$6683,A1333,OrderItems!$J$2:$J$6683)</f>
        <v>1943.2</v>
      </c>
      <c r="L1333" s="16" t="n">
        <f aca="false">SUMIF(OrderItems!$B$2:$B$6683,A1333,OrderItems!$K$2:$K$6683)</f>
        <v>1588.6</v>
      </c>
      <c r="M1333" s="16" t="n">
        <f aca="false">K1333-L1333</f>
        <v>354.6</v>
      </c>
      <c r="N1333" s="12" t="n">
        <f aca="false">COUNTIF(OrderItems!$B$2:$B$6683,A1333)</f>
        <v>1</v>
      </c>
    </row>
    <row r="1334" customFormat="false" ht="15" hidden="false" customHeight="false" outlineLevel="0" collapsed="false">
      <c r="A1334" s="12" t="n">
        <v>1333</v>
      </c>
      <c r="B1334" s="12" t="n">
        <v>347</v>
      </c>
      <c r="C1334" s="12" t="n">
        <v>17</v>
      </c>
      <c r="D1334" s="18" t="n">
        <v>46009</v>
      </c>
      <c r="E1334" s="12" t="s">
        <v>44</v>
      </c>
      <c r="F1334" s="12" t="s">
        <v>2295</v>
      </c>
      <c r="G1334" s="12" t="s">
        <v>55</v>
      </c>
      <c r="H1334" s="12" t="str">
        <f aca="false">INDEX(Customers!$I$2:$I$901,MATCH(B1334,Customers!$A$2:$A$901,0))</f>
        <v>Premium</v>
      </c>
      <c r="I1334" s="12" t="str">
        <f aca="false">INDEX(Customers!$G$2:$G$901,MATCH(B1334,Customers!$A$2:$A$901,0))</f>
        <v>East</v>
      </c>
      <c r="J1334" s="12" t="str">
        <f aca="false">INDEX(Stores!$D$2:$D$18,MATCH(C1334,Stores!$A$2:$A$18,0))</f>
        <v>Online</v>
      </c>
      <c r="K1334" s="16" t="n">
        <f aca="false">SUMIF(OrderItems!$B$2:$B$6683,A1334,OrderItems!$J$2:$J$6683)</f>
        <v>2869</v>
      </c>
      <c r="L1334" s="16" t="n">
        <f aca="false">SUMIF(OrderItems!$B$2:$B$6683,A1334,OrderItems!$K$2:$K$6683)</f>
        <v>1981.04</v>
      </c>
      <c r="M1334" s="16" t="n">
        <f aca="false">K1334-L1334</f>
        <v>887.96</v>
      </c>
      <c r="N1334" s="12" t="n">
        <f aca="false">COUNTIF(OrderItems!$B$2:$B$6683,A1334)</f>
        <v>1</v>
      </c>
    </row>
    <row r="1335" customFormat="false" ht="15" hidden="false" customHeight="false" outlineLevel="0" collapsed="false">
      <c r="A1335" s="12" t="n">
        <v>1334</v>
      </c>
      <c r="B1335" s="12" t="n">
        <v>348</v>
      </c>
      <c r="C1335" s="12" t="n">
        <v>17</v>
      </c>
      <c r="D1335" s="18" t="n">
        <v>45480</v>
      </c>
      <c r="E1335" s="12" t="s">
        <v>44</v>
      </c>
      <c r="F1335" s="12" t="s">
        <v>2293</v>
      </c>
      <c r="G1335" s="12" t="s">
        <v>55</v>
      </c>
      <c r="H1335" s="12" t="str">
        <f aca="false">INDEX(Customers!$I$2:$I$901,MATCH(B1335,Customers!$A$2:$A$901,0))</f>
        <v>Premium</v>
      </c>
      <c r="I1335" s="12" t="str">
        <f aca="false">INDEX(Customers!$G$2:$G$901,MATCH(B1335,Customers!$A$2:$A$901,0))</f>
        <v>South</v>
      </c>
      <c r="J1335" s="12" t="str">
        <f aca="false">INDEX(Stores!$D$2:$D$18,MATCH(C1335,Stores!$A$2:$A$18,0))</f>
        <v>Online</v>
      </c>
      <c r="K1335" s="16" t="n">
        <f aca="false">SUMIF(OrderItems!$B$2:$B$6683,A1335,OrderItems!$J$2:$J$6683)</f>
        <v>493.05</v>
      </c>
      <c r="L1335" s="16" t="n">
        <f aca="false">SUMIF(OrderItems!$B$2:$B$6683,A1335,OrderItems!$K$2:$K$6683)</f>
        <v>318.97</v>
      </c>
      <c r="M1335" s="16" t="n">
        <f aca="false">K1335-L1335</f>
        <v>174.08</v>
      </c>
      <c r="N1335" s="12" t="n">
        <f aca="false">COUNTIF(OrderItems!$B$2:$B$6683,A1335)</f>
        <v>1</v>
      </c>
    </row>
    <row r="1336" customFormat="false" ht="15" hidden="false" customHeight="false" outlineLevel="0" collapsed="false">
      <c r="A1336" s="12" t="n">
        <v>1335</v>
      </c>
      <c r="B1336" s="12" t="n">
        <v>349</v>
      </c>
      <c r="C1336" s="12" t="n">
        <v>17</v>
      </c>
      <c r="D1336" s="18" t="n">
        <v>45474</v>
      </c>
      <c r="E1336" s="12" t="s">
        <v>44</v>
      </c>
      <c r="F1336" s="12" t="s">
        <v>2294</v>
      </c>
      <c r="G1336" s="12" t="s">
        <v>55</v>
      </c>
      <c r="H1336" s="12" t="str">
        <f aca="false">INDEX(Customers!$I$2:$I$901,MATCH(B1336,Customers!$A$2:$A$901,0))</f>
        <v>New</v>
      </c>
      <c r="I1336" s="12" t="str">
        <f aca="false">INDEX(Customers!$G$2:$G$901,MATCH(B1336,Customers!$A$2:$A$901,0))</f>
        <v>South</v>
      </c>
      <c r="J1336" s="12" t="str">
        <f aca="false">INDEX(Stores!$D$2:$D$18,MATCH(C1336,Stores!$A$2:$A$18,0))</f>
        <v>Online</v>
      </c>
      <c r="K1336" s="16" t="n">
        <f aca="false">SUMIF(OrderItems!$B$2:$B$6683,A1336,OrderItems!$J$2:$J$6683)</f>
        <v>5725.65</v>
      </c>
      <c r="L1336" s="16" t="n">
        <f aca="false">SUMIF(OrderItems!$B$2:$B$6683,A1336,OrderItems!$K$2:$K$6683)</f>
        <v>3968.94</v>
      </c>
      <c r="M1336" s="16" t="n">
        <f aca="false">K1336-L1336</f>
        <v>1756.71</v>
      </c>
      <c r="N1336" s="12" t="n">
        <f aca="false">COUNTIF(OrderItems!$B$2:$B$6683,A1336)</f>
        <v>1</v>
      </c>
    </row>
    <row r="1337" customFormat="false" ht="15" hidden="false" customHeight="false" outlineLevel="0" collapsed="false">
      <c r="A1337" s="12" t="n">
        <v>1336</v>
      </c>
      <c r="B1337" s="12" t="n">
        <v>349</v>
      </c>
      <c r="C1337" s="12" t="n">
        <v>17</v>
      </c>
      <c r="D1337" s="18" t="n">
        <v>46003</v>
      </c>
      <c r="E1337" s="12" t="s">
        <v>44</v>
      </c>
      <c r="F1337" s="12" t="s">
        <v>2295</v>
      </c>
      <c r="G1337" s="12" t="s">
        <v>56</v>
      </c>
      <c r="H1337" s="12" t="str">
        <f aca="false">INDEX(Customers!$I$2:$I$901,MATCH(B1337,Customers!$A$2:$A$901,0))</f>
        <v>New</v>
      </c>
      <c r="I1337" s="12" t="str">
        <f aca="false">INDEX(Customers!$G$2:$G$901,MATCH(B1337,Customers!$A$2:$A$901,0))</f>
        <v>South</v>
      </c>
      <c r="J1337" s="12" t="str">
        <f aca="false">INDEX(Stores!$D$2:$D$18,MATCH(C1337,Stores!$A$2:$A$18,0))</f>
        <v>Online</v>
      </c>
      <c r="K1337" s="16" t="n">
        <f aca="false">SUMIF(OrderItems!$B$2:$B$6683,A1337,OrderItems!$J$2:$J$6683)</f>
        <v>749</v>
      </c>
      <c r="L1337" s="16" t="n">
        <f aca="false">SUMIF(OrderItems!$B$2:$B$6683,A1337,OrderItems!$K$2:$K$6683)</f>
        <v>559.79</v>
      </c>
      <c r="M1337" s="16" t="n">
        <f aca="false">K1337-L1337</f>
        <v>189.21</v>
      </c>
      <c r="N1337" s="12" t="n">
        <f aca="false">COUNTIF(OrderItems!$B$2:$B$6683,A1337)</f>
        <v>1</v>
      </c>
    </row>
    <row r="1338" customFormat="false" ht="15" hidden="false" customHeight="false" outlineLevel="0" collapsed="false">
      <c r="A1338" s="12" t="n">
        <v>1337</v>
      </c>
      <c r="B1338" s="12" t="n">
        <v>350</v>
      </c>
      <c r="C1338" s="12" t="n">
        <v>17</v>
      </c>
      <c r="D1338" s="18" t="n">
        <v>45764</v>
      </c>
      <c r="E1338" s="12" t="s">
        <v>44</v>
      </c>
      <c r="F1338" s="12" t="s">
        <v>2295</v>
      </c>
      <c r="G1338" s="12" t="s">
        <v>55</v>
      </c>
      <c r="H1338" s="12" t="str">
        <f aca="false">INDEX(Customers!$I$2:$I$901,MATCH(B1338,Customers!$A$2:$A$901,0))</f>
        <v>Premium</v>
      </c>
      <c r="I1338" s="12" t="str">
        <f aca="false">INDEX(Customers!$G$2:$G$901,MATCH(B1338,Customers!$A$2:$A$901,0))</f>
        <v>East</v>
      </c>
      <c r="J1338" s="12" t="str">
        <f aca="false">INDEX(Stores!$D$2:$D$18,MATCH(C1338,Stores!$A$2:$A$18,0))</f>
        <v>Online</v>
      </c>
      <c r="K1338" s="16" t="n">
        <f aca="false">SUMIF(OrderItems!$B$2:$B$6683,A1338,OrderItems!$J$2:$J$6683)</f>
        <v>8740.1</v>
      </c>
      <c r="L1338" s="16" t="n">
        <f aca="false">SUMIF(OrderItems!$B$2:$B$6683,A1338,OrderItems!$K$2:$K$6683)</f>
        <v>6215.22</v>
      </c>
      <c r="M1338" s="16" t="n">
        <f aca="false">K1338-L1338</f>
        <v>2524.88</v>
      </c>
      <c r="N1338" s="12" t="n">
        <f aca="false">COUNTIF(OrderItems!$B$2:$B$6683,A1338)</f>
        <v>4</v>
      </c>
    </row>
    <row r="1339" customFormat="false" ht="15" hidden="false" customHeight="false" outlineLevel="0" collapsed="false">
      <c r="A1339" s="12" t="n">
        <v>1338</v>
      </c>
      <c r="B1339" s="12" t="n">
        <v>350</v>
      </c>
      <c r="C1339" s="12" t="n">
        <v>9</v>
      </c>
      <c r="D1339" s="18" t="n">
        <v>45933</v>
      </c>
      <c r="E1339" s="12" t="s">
        <v>49</v>
      </c>
      <c r="F1339" s="12" t="s">
        <v>2292</v>
      </c>
      <c r="G1339" s="12" t="s">
        <v>55</v>
      </c>
      <c r="H1339" s="12" t="str">
        <f aca="false">INDEX(Customers!$I$2:$I$901,MATCH(B1339,Customers!$A$2:$A$901,0))</f>
        <v>Premium</v>
      </c>
      <c r="I1339" s="12" t="str">
        <f aca="false">INDEX(Customers!$G$2:$G$901,MATCH(B1339,Customers!$A$2:$A$901,0))</f>
        <v>East</v>
      </c>
      <c r="J1339" s="12" t="str">
        <f aca="false">INDEX(Stores!$D$2:$D$18,MATCH(C1339,Stores!$A$2:$A$18,0))</f>
        <v>West</v>
      </c>
      <c r="K1339" s="16" t="n">
        <f aca="false">SUMIF(OrderItems!$B$2:$B$6683,A1339,OrderItems!$J$2:$J$6683)</f>
        <v>1689</v>
      </c>
      <c r="L1339" s="16" t="n">
        <f aca="false">SUMIF(OrderItems!$B$2:$B$6683,A1339,OrderItems!$K$2:$K$6683)</f>
        <v>1005.46</v>
      </c>
      <c r="M1339" s="16" t="n">
        <f aca="false">K1339-L1339</f>
        <v>683.54</v>
      </c>
      <c r="N1339" s="12" t="n">
        <f aca="false">COUNTIF(OrderItems!$B$2:$B$6683,A1339)</f>
        <v>1</v>
      </c>
    </row>
    <row r="1340" customFormat="false" ht="15" hidden="false" customHeight="false" outlineLevel="0" collapsed="false">
      <c r="A1340" s="12" t="n">
        <v>1339</v>
      </c>
      <c r="B1340" s="12" t="n">
        <v>350</v>
      </c>
      <c r="C1340" s="12" t="n">
        <v>17</v>
      </c>
      <c r="D1340" s="18" t="n">
        <v>45986</v>
      </c>
      <c r="E1340" s="12" t="s">
        <v>44</v>
      </c>
      <c r="F1340" s="12" t="s">
        <v>2295</v>
      </c>
      <c r="G1340" s="12" t="s">
        <v>55</v>
      </c>
      <c r="H1340" s="12" t="str">
        <f aca="false">INDEX(Customers!$I$2:$I$901,MATCH(B1340,Customers!$A$2:$A$901,0))</f>
        <v>Premium</v>
      </c>
      <c r="I1340" s="12" t="str">
        <f aca="false">INDEX(Customers!$G$2:$G$901,MATCH(B1340,Customers!$A$2:$A$901,0))</f>
        <v>East</v>
      </c>
      <c r="J1340" s="12" t="str">
        <f aca="false">INDEX(Stores!$D$2:$D$18,MATCH(C1340,Stores!$A$2:$A$18,0))</f>
        <v>Online</v>
      </c>
      <c r="K1340" s="16" t="n">
        <f aca="false">SUMIF(OrderItems!$B$2:$B$6683,A1340,OrderItems!$J$2:$J$6683)</f>
        <v>588.05</v>
      </c>
      <c r="L1340" s="16" t="n">
        <f aca="false">SUMIF(OrderItems!$B$2:$B$6683,A1340,OrderItems!$K$2:$K$6683)</f>
        <v>346.06</v>
      </c>
      <c r="M1340" s="16" t="n">
        <f aca="false">K1340-L1340</f>
        <v>241.99</v>
      </c>
      <c r="N1340" s="12" t="n">
        <f aca="false">COUNTIF(OrderItems!$B$2:$B$6683,A1340)</f>
        <v>1</v>
      </c>
    </row>
    <row r="1341" customFormat="false" ht="15" hidden="false" customHeight="false" outlineLevel="0" collapsed="false">
      <c r="A1341" s="12" t="n">
        <v>1340</v>
      </c>
      <c r="B1341" s="12" t="n">
        <v>352</v>
      </c>
      <c r="C1341" s="12" t="n">
        <v>17</v>
      </c>
      <c r="D1341" s="18" t="n">
        <v>45381</v>
      </c>
      <c r="E1341" s="12" t="s">
        <v>44</v>
      </c>
      <c r="F1341" s="12" t="s">
        <v>2293</v>
      </c>
      <c r="G1341" s="12" t="s">
        <v>55</v>
      </c>
      <c r="H1341" s="12" t="str">
        <f aca="false">INDEX(Customers!$I$2:$I$901,MATCH(B1341,Customers!$A$2:$A$901,0))</f>
        <v>Premium</v>
      </c>
      <c r="I1341" s="12" t="str">
        <f aca="false">INDEX(Customers!$G$2:$G$901,MATCH(B1341,Customers!$A$2:$A$901,0))</f>
        <v>West</v>
      </c>
      <c r="J1341" s="12" t="str">
        <f aca="false">INDEX(Stores!$D$2:$D$18,MATCH(C1341,Stores!$A$2:$A$18,0))</f>
        <v>Online</v>
      </c>
      <c r="K1341" s="16" t="n">
        <f aca="false">SUMIF(OrderItems!$B$2:$B$6683,A1341,OrderItems!$J$2:$J$6683)</f>
        <v>4658</v>
      </c>
      <c r="L1341" s="16" t="n">
        <f aca="false">SUMIF(OrderItems!$B$2:$B$6683,A1341,OrderItems!$K$2:$K$6683)</f>
        <v>2865.38</v>
      </c>
      <c r="M1341" s="16" t="n">
        <f aca="false">K1341-L1341</f>
        <v>1792.62</v>
      </c>
      <c r="N1341" s="12" t="n">
        <f aca="false">COUNTIF(OrderItems!$B$2:$B$6683,A1341)</f>
        <v>2</v>
      </c>
    </row>
    <row r="1342" customFormat="false" ht="15" hidden="false" customHeight="false" outlineLevel="0" collapsed="false">
      <c r="A1342" s="12" t="n">
        <v>1341</v>
      </c>
      <c r="B1342" s="12" t="n">
        <v>352</v>
      </c>
      <c r="C1342" s="12" t="n">
        <v>17</v>
      </c>
      <c r="D1342" s="18" t="n">
        <v>45426</v>
      </c>
      <c r="E1342" s="12" t="s">
        <v>44</v>
      </c>
      <c r="F1342" s="12" t="s">
        <v>2295</v>
      </c>
      <c r="G1342" s="12" t="s">
        <v>57</v>
      </c>
      <c r="H1342" s="12" t="str">
        <f aca="false">INDEX(Customers!$I$2:$I$901,MATCH(B1342,Customers!$A$2:$A$901,0))</f>
        <v>Premium</v>
      </c>
      <c r="I1342" s="12" t="str">
        <f aca="false">INDEX(Customers!$G$2:$G$901,MATCH(B1342,Customers!$A$2:$A$901,0))</f>
        <v>West</v>
      </c>
      <c r="J1342" s="12" t="str">
        <f aca="false">INDEX(Stores!$D$2:$D$18,MATCH(C1342,Stores!$A$2:$A$18,0))</f>
        <v>Online</v>
      </c>
      <c r="K1342" s="16" t="n">
        <f aca="false">SUMIF(OrderItems!$B$2:$B$6683,A1342,OrderItems!$J$2:$J$6683)</f>
        <v>459</v>
      </c>
      <c r="L1342" s="16" t="n">
        <f aca="false">SUMIF(OrderItems!$B$2:$B$6683,A1342,OrderItems!$K$2:$K$6683)</f>
        <v>259.65</v>
      </c>
      <c r="M1342" s="16" t="n">
        <f aca="false">K1342-L1342</f>
        <v>199.35</v>
      </c>
      <c r="N1342" s="12" t="n">
        <f aca="false">COUNTIF(OrderItems!$B$2:$B$6683,A1342)</f>
        <v>1</v>
      </c>
    </row>
    <row r="1343" customFormat="false" ht="15" hidden="false" customHeight="false" outlineLevel="0" collapsed="false">
      <c r="A1343" s="12" t="n">
        <v>1342</v>
      </c>
      <c r="B1343" s="12" t="n">
        <v>352</v>
      </c>
      <c r="C1343" s="12" t="n">
        <v>17</v>
      </c>
      <c r="D1343" s="18" t="n">
        <v>45568</v>
      </c>
      <c r="E1343" s="12" t="s">
        <v>44</v>
      </c>
      <c r="F1343" s="12" t="s">
        <v>2293</v>
      </c>
      <c r="G1343" s="12" t="s">
        <v>55</v>
      </c>
      <c r="H1343" s="12" t="str">
        <f aca="false">INDEX(Customers!$I$2:$I$901,MATCH(B1343,Customers!$A$2:$A$901,0))</f>
        <v>Premium</v>
      </c>
      <c r="I1343" s="12" t="str">
        <f aca="false">INDEX(Customers!$G$2:$G$901,MATCH(B1343,Customers!$A$2:$A$901,0))</f>
        <v>West</v>
      </c>
      <c r="J1343" s="12" t="str">
        <f aca="false">INDEX(Stores!$D$2:$D$18,MATCH(C1343,Stores!$A$2:$A$18,0))</f>
        <v>Online</v>
      </c>
      <c r="K1343" s="16" t="n">
        <f aca="false">SUMIF(OrderItems!$B$2:$B$6683,A1343,OrderItems!$J$2:$J$6683)</f>
        <v>2243.25</v>
      </c>
      <c r="L1343" s="16" t="n">
        <f aca="false">SUMIF(OrderItems!$B$2:$B$6683,A1343,OrderItems!$K$2:$K$6683)</f>
        <v>1511.76</v>
      </c>
      <c r="M1343" s="16" t="n">
        <f aca="false">K1343-L1343</f>
        <v>731.49</v>
      </c>
      <c r="N1343" s="12" t="n">
        <f aca="false">COUNTIF(OrderItems!$B$2:$B$6683,A1343)</f>
        <v>4</v>
      </c>
    </row>
    <row r="1344" customFormat="false" ht="15" hidden="false" customHeight="false" outlineLevel="0" collapsed="false">
      <c r="A1344" s="12" t="n">
        <v>1343</v>
      </c>
      <c r="B1344" s="12" t="n">
        <v>352</v>
      </c>
      <c r="C1344" s="12" t="n">
        <v>17</v>
      </c>
      <c r="D1344" s="18" t="n">
        <v>45580</v>
      </c>
      <c r="E1344" s="12" t="s">
        <v>44</v>
      </c>
      <c r="F1344" s="12" t="s">
        <v>2296</v>
      </c>
      <c r="G1344" s="12" t="s">
        <v>55</v>
      </c>
      <c r="H1344" s="12" t="str">
        <f aca="false">INDEX(Customers!$I$2:$I$901,MATCH(B1344,Customers!$A$2:$A$901,0))</f>
        <v>Premium</v>
      </c>
      <c r="I1344" s="12" t="str">
        <f aca="false">INDEX(Customers!$G$2:$G$901,MATCH(B1344,Customers!$A$2:$A$901,0))</f>
        <v>West</v>
      </c>
      <c r="J1344" s="12" t="str">
        <f aca="false">INDEX(Stores!$D$2:$D$18,MATCH(C1344,Stores!$A$2:$A$18,0))</f>
        <v>Online</v>
      </c>
      <c r="K1344" s="16" t="n">
        <f aca="false">SUMIF(OrderItems!$B$2:$B$6683,A1344,OrderItems!$J$2:$J$6683)</f>
        <v>135.2</v>
      </c>
      <c r="L1344" s="16" t="n">
        <f aca="false">SUMIF(OrderItems!$B$2:$B$6683,A1344,OrderItems!$K$2:$K$6683)</f>
        <v>114.66</v>
      </c>
      <c r="M1344" s="16" t="n">
        <f aca="false">K1344-L1344</f>
        <v>20.54</v>
      </c>
      <c r="N1344" s="12" t="n">
        <f aca="false">COUNTIF(OrderItems!$B$2:$B$6683,A1344)</f>
        <v>1</v>
      </c>
    </row>
    <row r="1345" customFormat="false" ht="15" hidden="false" customHeight="false" outlineLevel="0" collapsed="false">
      <c r="A1345" s="12" t="n">
        <v>1344</v>
      </c>
      <c r="B1345" s="12" t="n">
        <v>352</v>
      </c>
      <c r="C1345" s="12" t="n">
        <v>17</v>
      </c>
      <c r="D1345" s="18" t="n">
        <v>45825</v>
      </c>
      <c r="E1345" s="12" t="s">
        <v>44</v>
      </c>
      <c r="F1345" s="12" t="s">
        <v>2293</v>
      </c>
      <c r="G1345" s="12" t="s">
        <v>55</v>
      </c>
      <c r="H1345" s="12" t="str">
        <f aca="false">INDEX(Customers!$I$2:$I$901,MATCH(B1345,Customers!$A$2:$A$901,0))</f>
        <v>Premium</v>
      </c>
      <c r="I1345" s="12" t="str">
        <f aca="false">INDEX(Customers!$G$2:$G$901,MATCH(B1345,Customers!$A$2:$A$901,0))</f>
        <v>West</v>
      </c>
      <c r="J1345" s="12" t="str">
        <f aca="false">INDEX(Stores!$D$2:$D$18,MATCH(C1345,Stores!$A$2:$A$18,0))</f>
        <v>Online</v>
      </c>
      <c r="K1345" s="16" t="n">
        <f aca="false">SUMIF(OrderItems!$B$2:$B$6683,A1345,OrderItems!$J$2:$J$6683)</f>
        <v>309</v>
      </c>
      <c r="L1345" s="16" t="n">
        <f aca="false">SUMIF(OrderItems!$B$2:$B$6683,A1345,OrderItems!$K$2:$K$6683)</f>
        <v>225.4</v>
      </c>
      <c r="M1345" s="16" t="n">
        <f aca="false">K1345-L1345</f>
        <v>83.6</v>
      </c>
      <c r="N1345" s="12" t="n">
        <f aca="false">COUNTIF(OrderItems!$B$2:$B$6683,A1345)</f>
        <v>1</v>
      </c>
    </row>
    <row r="1346" customFormat="false" ht="15" hidden="false" customHeight="false" outlineLevel="0" collapsed="false">
      <c r="A1346" s="12" t="n">
        <v>1345</v>
      </c>
      <c r="B1346" s="12" t="n">
        <v>352</v>
      </c>
      <c r="C1346" s="12" t="n">
        <v>17</v>
      </c>
      <c r="D1346" s="18" t="n">
        <v>45963</v>
      </c>
      <c r="E1346" s="12" t="s">
        <v>44</v>
      </c>
      <c r="F1346" s="12" t="s">
        <v>2292</v>
      </c>
      <c r="G1346" s="12" t="s">
        <v>55</v>
      </c>
      <c r="H1346" s="12" t="str">
        <f aca="false">INDEX(Customers!$I$2:$I$901,MATCH(B1346,Customers!$A$2:$A$901,0))</f>
        <v>Premium</v>
      </c>
      <c r="I1346" s="12" t="str">
        <f aca="false">INDEX(Customers!$G$2:$G$901,MATCH(B1346,Customers!$A$2:$A$901,0))</f>
        <v>West</v>
      </c>
      <c r="J1346" s="12" t="str">
        <f aca="false">INDEX(Stores!$D$2:$D$18,MATCH(C1346,Stores!$A$2:$A$18,0))</f>
        <v>Online</v>
      </c>
      <c r="K1346" s="16" t="n">
        <f aca="false">SUMIF(OrderItems!$B$2:$B$6683,A1346,OrderItems!$J$2:$J$6683)</f>
        <v>3959</v>
      </c>
      <c r="L1346" s="16" t="n">
        <f aca="false">SUMIF(OrderItems!$B$2:$B$6683,A1346,OrderItems!$K$2:$K$6683)</f>
        <v>2568.44</v>
      </c>
      <c r="M1346" s="16" t="n">
        <f aca="false">K1346-L1346</f>
        <v>1390.56</v>
      </c>
      <c r="N1346" s="12" t="n">
        <f aca="false">COUNTIF(OrderItems!$B$2:$B$6683,A1346)</f>
        <v>1</v>
      </c>
    </row>
    <row r="1347" customFormat="false" ht="15" hidden="false" customHeight="false" outlineLevel="0" collapsed="false">
      <c r="A1347" s="12" t="n">
        <v>1346</v>
      </c>
      <c r="B1347" s="12" t="n">
        <v>352</v>
      </c>
      <c r="C1347" s="12" t="n">
        <v>17</v>
      </c>
      <c r="D1347" s="18" t="n">
        <v>46021</v>
      </c>
      <c r="E1347" s="12" t="s">
        <v>44</v>
      </c>
      <c r="F1347" s="12" t="s">
        <v>2293</v>
      </c>
      <c r="G1347" s="12" t="s">
        <v>55</v>
      </c>
      <c r="H1347" s="12" t="str">
        <f aca="false">INDEX(Customers!$I$2:$I$901,MATCH(B1347,Customers!$A$2:$A$901,0))</f>
        <v>Premium</v>
      </c>
      <c r="I1347" s="12" t="str">
        <f aca="false">INDEX(Customers!$G$2:$G$901,MATCH(B1347,Customers!$A$2:$A$901,0))</f>
        <v>West</v>
      </c>
      <c r="J1347" s="12" t="str">
        <f aca="false">INDEX(Stores!$D$2:$D$18,MATCH(C1347,Stores!$A$2:$A$18,0))</f>
        <v>Online</v>
      </c>
      <c r="K1347" s="16" t="n">
        <f aca="false">SUMIF(OrderItems!$B$2:$B$6683,A1347,OrderItems!$J$2:$J$6683)</f>
        <v>489</v>
      </c>
      <c r="L1347" s="16" t="n">
        <f aca="false">SUMIF(OrderItems!$B$2:$B$6683,A1347,OrderItems!$K$2:$K$6683)</f>
        <v>278.52</v>
      </c>
      <c r="M1347" s="16" t="n">
        <f aca="false">K1347-L1347</f>
        <v>210.48</v>
      </c>
      <c r="N1347" s="12" t="n">
        <f aca="false">COUNTIF(OrderItems!$B$2:$B$6683,A1347)</f>
        <v>1</v>
      </c>
    </row>
    <row r="1348" customFormat="false" ht="15" hidden="false" customHeight="false" outlineLevel="0" collapsed="false">
      <c r="A1348" s="12" t="n">
        <v>1347</v>
      </c>
      <c r="B1348" s="12" t="n">
        <v>353</v>
      </c>
      <c r="C1348" s="12" t="n">
        <v>8</v>
      </c>
      <c r="D1348" s="18" t="n">
        <v>45800</v>
      </c>
      <c r="E1348" s="12" t="s">
        <v>49</v>
      </c>
      <c r="F1348" s="12" t="s">
        <v>2295</v>
      </c>
      <c r="G1348" s="12" t="s">
        <v>55</v>
      </c>
      <c r="H1348" s="12" t="str">
        <f aca="false">INDEX(Customers!$I$2:$I$901,MATCH(B1348,Customers!$A$2:$A$901,0))</f>
        <v>Regular</v>
      </c>
      <c r="I1348" s="12" t="str">
        <f aca="false">INDEX(Customers!$G$2:$G$901,MATCH(B1348,Customers!$A$2:$A$901,0))</f>
        <v>North</v>
      </c>
      <c r="J1348" s="12" t="str">
        <f aca="false">INDEX(Stores!$D$2:$D$18,MATCH(C1348,Stores!$A$2:$A$18,0))</f>
        <v>South</v>
      </c>
      <c r="K1348" s="16" t="n">
        <f aca="false">SUMIF(OrderItems!$B$2:$B$6683,A1348,OrderItems!$J$2:$J$6683)</f>
        <v>169</v>
      </c>
      <c r="L1348" s="16" t="n">
        <f aca="false">SUMIF(OrderItems!$B$2:$B$6683,A1348,OrderItems!$K$2:$K$6683)</f>
        <v>98.39</v>
      </c>
      <c r="M1348" s="16" t="n">
        <f aca="false">K1348-L1348</f>
        <v>70.61</v>
      </c>
      <c r="N1348" s="12" t="n">
        <f aca="false">COUNTIF(OrderItems!$B$2:$B$6683,A1348)</f>
        <v>1</v>
      </c>
    </row>
    <row r="1349" customFormat="false" ht="15" hidden="false" customHeight="false" outlineLevel="0" collapsed="false">
      <c r="A1349" s="12" t="n">
        <v>1348</v>
      </c>
      <c r="B1349" s="12" t="n">
        <v>353</v>
      </c>
      <c r="C1349" s="12" t="n">
        <v>16</v>
      </c>
      <c r="D1349" s="18" t="n">
        <v>45811</v>
      </c>
      <c r="E1349" s="12" t="s">
        <v>49</v>
      </c>
      <c r="F1349" s="12" t="s">
        <v>2293</v>
      </c>
      <c r="G1349" s="12" t="s">
        <v>56</v>
      </c>
      <c r="H1349" s="12" t="str">
        <f aca="false">INDEX(Customers!$I$2:$I$901,MATCH(B1349,Customers!$A$2:$A$901,0))</f>
        <v>Regular</v>
      </c>
      <c r="I1349" s="12" t="str">
        <f aca="false">INDEX(Customers!$G$2:$G$901,MATCH(B1349,Customers!$A$2:$A$901,0))</f>
        <v>North</v>
      </c>
      <c r="J1349" s="12" t="str">
        <f aca="false">INDEX(Stores!$D$2:$D$18,MATCH(C1349,Stores!$A$2:$A$18,0))</f>
        <v>East</v>
      </c>
      <c r="K1349" s="16" t="n">
        <f aca="false">SUMIF(OrderItems!$B$2:$B$6683,A1349,OrderItems!$J$2:$J$6683)</f>
        <v>8063.55</v>
      </c>
      <c r="L1349" s="16" t="n">
        <f aca="false">SUMIF(OrderItems!$B$2:$B$6683,A1349,OrderItems!$K$2:$K$6683)</f>
        <v>4962.64</v>
      </c>
      <c r="M1349" s="16" t="n">
        <f aca="false">K1349-L1349</f>
        <v>3100.91</v>
      </c>
      <c r="N1349" s="12" t="n">
        <f aca="false">COUNTIF(OrderItems!$B$2:$B$6683,A1349)</f>
        <v>2</v>
      </c>
    </row>
    <row r="1350" customFormat="false" ht="15" hidden="false" customHeight="false" outlineLevel="0" collapsed="false">
      <c r="A1350" s="12" t="n">
        <v>1349</v>
      </c>
      <c r="B1350" s="12" t="n">
        <v>353</v>
      </c>
      <c r="C1350" s="12" t="n">
        <v>17</v>
      </c>
      <c r="D1350" s="18" t="n">
        <v>45811</v>
      </c>
      <c r="E1350" s="12" t="s">
        <v>44</v>
      </c>
      <c r="F1350" s="12" t="s">
        <v>2292</v>
      </c>
      <c r="G1350" s="12" t="s">
        <v>55</v>
      </c>
      <c r="H1350" s="12" t="str">
        <f aca="false">INDEX(Customers!$I$2:$I$901,MATCH(B1350,Customers!$A$2:$A$901,0))</f>
        <v>Regular</v>
      </c>
      <c r="I1350" s="12" t="str">
        <f aca="false">INDEX(Customers!$G$2:$G$901,MATCH(B1350,Customers!$A$2:$A$901,0))</f>
        <v>North</v>
      </c>
      <c r="J1350" s="12" t="str">
        <f aca="false">INDEX(Stores!$D$2:$D$18,MATCH(C1350,Stores!$A$2:$A$18,0))</f>
        <v>Online</v>
      </c>
      <c r="K1350" s="16" t="n">
        <f aca="false">SUMIF(OrderItems!$B$2:$B$6683,A1350,OrderItems!$J$2:$J$6683)</f>
        <v>7734.1</v>
      </c>
      <c r="L1350" s="16" t="n">
        <f aca="false">SUMIF(OrderItems!$B$2:$B$6683,A1350,OrderItems!$K$2:$K$6683)</f>
        <v>5195.28</v>
      </c>
      <c r="M1350" s="16" t="n">
        <f aca="false">K1350-L1350</f>
        <v>2538.82</v>
      </c>
      <c r="N1350" s="12" t="n">
        <f aca="false">COUNTIF(OrderItems!$B$2:$B$6683,A1350)</f>
        <v>4</v>
      </c>
    </row>
    <row r="1351" customFormat="false" ht="15" hidden="false" customHeight="false" outlineLevel="0" collapsed="false">
      <c r="A1351" s="12" t="n">
        <v>1350</v>
      </c>
      <c r="B1351" s="12" t="n">
        <v>353</v>
      </c>
      <c r="C1351" s="12" t="n">
        <v>17</v>
      </c>
      <c r="D1351" s="18" t="n">
        <v>45814</v>
      </c>
      <c r="E1351" s="12" t="s">
        <v>44</v>
      </c>
      <c r="F1351" s="12" t="s">
        <v>2294</v>
      </c>
      <c r="G1351" s="12" t="s">
        <v>55</v>
      </c>
      <c r="H1351" s="12" t="str">
        <f aca="false">INDEX(Customers!$I$2:$I$901,MATCH(B1351,Customers!$A$2:$A$901,0))</f>
        <v>Regular</v>
      </c>
      <c r="I1351" s="12" t="str">
        <f aca="false">INDEX(Customers!$G$2:$G$901,MATCH(B1351,Customers!$A$2:$A$901,0))</f>
        <v>North</v>
      </c>
      <c r="J1351" s="12" t="str">
        <f aca="false">INDEX(Stores!$D$2:$D$18,MATCH(C1351,Stores!$A$2:$A$18,0))</f>
        <v>Online</v>
      </c>
      <c r="K1351" s="16" t="n">
        <f aca="false">SUMIF(OrderItems!$B$2:$B$6683,A1351,OrderItems!$J$2:$J$6683)</f>
        <v>1169</v>
      </c>
      <c r="L1351" s="16" t="n">
        <f aca="false">SUMIF(OrderItems!$B$2:$B$6683,A1351,OrderItems!$K$2:$K$6683)</f>
        <v>668.68</v>
      </c>
      <c r="M1351" s="16" t="n">
        <f aca="false">K1351-L1351</f>
        <v>500.32</v>
      </c>
      <c r="N1351" s="12" t="n">
        <f aca="false">COUNTIF(OrderItems!$B$2:$B$6683,A1351)</f>
        <v>1</v>
      </c>
    </row>
    <row r="1352" customFormat="false" ht="15" hidden="false" customHeight="false" outlineLevel="0" collapsed="false">
      <c r="A1352" s="12" t="n">
        <v>1351</v>
      </c>
      <c r="B1352" s="12" t="n">
        <v>353</v>
      </c>
      <c r="C1352" s="12" t="n">
        <v>17</v>
      </c>
      <c r="D1352" s="18" t="n">
        <v>45845</v>
      </c>
      <c r="E1352" s="12" t="s">
        <v>44</v>
      </c>
      <c r="F1352" s="12" t="s">
        <v>2293</v>
      </c>
      <c r="G1352" s="12" t="s">
        <v>55</v>
      </c>
      <c r="H1352" s="12" t="str">
        <f aca="false">INDEX(Customers!$I$2:$I$901,MATCH(B1352,Customers!$A$2:$A$901,0))</f>
        <v>Regular</v>
      </c>
      <c r="I1352" s="12" t="str">
        <f aca="false">INDEX(Customers!$G$2:$G$901,MATCH(B1352,Customers!$A$2:$A$901,0))</f>
        <v>North</v>
      </c>
      <c r="J1352" s="12" t="str">
        <f aca="false">INDEX(Stores!$D$2:$D$18,MATCH(C1352,Stores!$A$2:$A$18,0))</f>
        <v>Online</v>
      </c>
      <c r="K1352" s="16" t="n">
        <f aca="false">SUMIF(OrderItems!$B$2:$B$6683,A1352,OrderItems!$J$2:$J$6683)</f>
        <v>3659</v>
      </c>
      <c r="L1352" s="16" t="n">
        <f aca="false">SUMIF(OrderItems!$B$2:$B$6683,A1352,OrderItems!$K$2:$K$6683)</f>
        <v>2545.94</v>
      </c>
      <c r="M1352" s="16" t="n">
        <f aca="false">K1352-L1352</f>
        <v>1113.06</v>
      </c>
      <c r="N1352" s="12" t="n">
        <f aca="false">COUNTIF(OrderItems!$B$2:$B$6683,A1352)</f>
        <v>1</v>
      </c>
    </row>
    <row r="1353" customFormat="false" ht="15" hidden="false" customHeight="false" outlineLevel="0" collapsed="false">
      <c r="A1353" s="12" t="n">
        <v>1352</v>
      </c>
      <c r="B1353" s="12" t="n">
        <v>353</v>
      </c>
      <c r="C1353" s="12" t="n">
        <v>17</v>
      </c>
      <c r="D1353" s="18" t="n">
        <v>45964</v>
      </c>
      <c r="E1353" s="12" t="s">
        <v>44</v>
      </c>
      <c r="F1353" s="12" t="s">
        <v>2293</v>
      </c>
      <c r="G1353" s="12" t="s">
        <v>55</v>
      </c>
      <c r="H1353" s="12" t="str">
        <f aca="false">INDEX(Customers!$I$2:$I$901,MATCH(B1353,Customers!$A$2:$A$901,0))</f>
        <v>Regular</v>
      </c>
      <c r="I1353" s="12" t="str">
        <f aca="false">INDEX(Customers!$G$2:$G$901,MATCH(B1353,Customers!$A$2:$A$901,0))</f>
        <v>North</v>
      </c>
      <c r="J1353" s="12" t="str">
        <f aca="false">INDEX(Stores!$D$2:$D$18,MATCH(C1353,Stores!$A$2:$A$18,0))</f>
        <v>Online</v>
      </c>
      <c r="K1353" s="16" t="n">
        <f aca="false">SUMIF(OrderItems!$B$2:$B$6683,A1353,OrderItems!$J$2:$J$6683)</f>
        <v>4744.1</v>
      </c>
      <c r="L1353" s="16" t="n">
        <f aca="false">SUMIF(OrderItems!$B$2:$B$6683,A1353,OrderItems!$K$2:$K$6683)</f>
        <v>3089.51</v>
      </c>
      <c r="M1353" s="16" t="n">
        <f aca="false">K1353-L1353</f>
        <v>1654.59</v>
      </c>
      <c r="N1353" s="12" t="n">
        <f aca="false">COUNTIF(OrderItems!$B$2:$B$6683,A1353)</f>
        <v>2</v>
      </c>
    </row>
    <row r="1354" customFormat="false" ht="15" hidden="false" customHeight="false" outlineLevel="0" collapsed="false">
      <c r="A1354" s="12" t="n">
        <v>1353</v>
      </c>
      <c r="B1354" s="12" t="n">
        <v>353</v>
      </c>
      <c r="C1354" s="12" t="n">
        <v>17</v>
      </c>
      <c r="D1354" s="18" t="n">
        <v>45970</v>
      </c>
      <c r="E1354" s="12" t="s">
        <v>44</v>
      </c>
      <c r="F1354" s="12" t="s">
        <v>2292</v>
      </c>
      <c r="G1354" s="12" t="s">
        <v>55</v>
      </c>
      <c r="H1354" s="12" t="str">
        <f aca="false">INDEX(Customers!$I$2:$I$901,MATCH(B1354,Customers!$A$2:$A$901,0))</f>
        <v>Regular</v>
      </c>
      <c r="I1354" s="12" t="str">
        <f aca="false">INDEX(Customers!$G$2:$G$901,MATCH(B1354,Customers!$A$2:$A$901,0))</f>
        <v>North</v>
      </c>
      <c r="J1354" s="12" t="str">
        <f aca="false">INDEX(Stores!$D$2:$D$18,MATCH(C1354,Stores!$A$2:$A$18,0))</f>
        <v>Online</v>
      </c>
      <c r="K1354" s="16" t="n">
        <f aca="false">SUMIF(OrderItems!$B$2:$B$6683,A1354,OrderItems!$J$2:$J$6683)</f>
        <v>10175.55</v>
      </c>
      <c r="L1354" s="16" t="n">
        <f aca="false">SUMIF(OrderItems!$B$2:$B$6683,A1354,OrderItems!$K$2:$K$6683)</f>
        <v>7222.72</v>
      </c>
      <c r="M1354" s="16" t="n">
        <f aca="false">K1354-L1354</f>
        <v>2952.83</v>
      </c>
      <c r="N1354" s="12" t="n">
        <f aca="false">COUNTIF(OrderItems!$B$2:$B$6683,A1354)</f>
        <v>3</v>
      </c>
    </row>
    <row r="1355" customFormat="false" ht="15" hidden="false" customHeight="false" outlineLevel="0" collapsed="false">
      <c r="A1355" s="12" t="n">
        <v>1354</v>
      </c>
      <c r="B1355" s="12" t="n">
        <v>353</v>
      </c>
      <c r="C1355" s="12" t="n">
        <v>17</v>
      </c>
      <c r="D1355" s="18" t="n">
        <v>45987</v>
      </c>
      <c r="E1355" s="12" t="s">
        <v>44</v>
      </c>
      <c r="F1355" s="12" t="s">
        <v>2292</v>
      </c>
      <c r="G1355" s="12" t="s">
        <v>55</v>
      </c>
      <c r="H1355" s="12" t="str">
        <f aca="false">INDEX(Customers!$I$2:$I$901,MATCH(B1355,Customers!$A$2:$A$901,0))</f>
        <v>Regular</v>
      </c>
      <c r="I1355" s="12" t="str">
        <f aca="false">INDEX(Customers!$G$2:$G$901,MATCH(B1355,Customers!$A$2:$A$901,0))</f>
        <v>North</v>
      </c>
      <c r="J1355" s="12" t="str">
        <f aca="false">INDEX(Stores!$D$2:$D$18,MATCH(C1355,Stores!$A$2:$A$18,0))</f>
        <v>Online</v>
      </c>
      <c r="K1355" s="16" t="n">
        <f aca="false">SUMIF(OrderItems!$B$2:$B$6683,A1355,OrderItems!$J$2:$J$6683)</f>
        <v>526.15</v>
      </c>
      <c r="L1355" s="16" t="n">
        <f aca="false">SUMIF(OrderItems!$B$2:$B$6683,A1355,OrderItems!$K$2:$K$6683)</f>
        <v>346.06</v>
      </c>
      <c r="M1355" s="16" t="n">
        <f aca="false">K1355-L1355</f>
        <v>180.09</v>
      </c>
      <c r="N1355" s="12" t="n">
        <f aca="false">COUNTIF(OrderItems!$B$2:$B$6683,A1355)</f>
        <v>1</v>
      </c>
    </row>
    <row r="1356" customFormat="false" ht="15" hidden="false" customHeight="false" outlineLevel="0" collapsed="false">
      <c r="A1356" s="12" t="n">
        <v>1355</v>
      </c>
      <c r="B1356" s="12" t="n">
        <v>354</v>
      </c>
      <c r="C1356" s="12" t="n">
        <v>17</v>
      </c>
      <c r="D1356" s="18" t="n">
        <v>45552</v>
      </c>
      <c r="E1356" s="12" t="s">
        <v>44</v>
      </c>
      <c r="F1356" s="12" t="s">
        <v>2294</v>
      </c>
      <c r="G1356" s="12" t="s">
        <v>55</v>
      </c>
      <c r="H1356" s="12" t="str">
        <f aca="false">INDEX(Customers!$I$2:$I$901,MATCH(B1356,Customers!$A$2:$A$901,0))</f>
        <v>New</v>
      </c>
      <c r="I1356" s="12" t="str">
        <f aca="false">INDEX(Customers!$G$2:$G$901,MATCH(B1356,Customers!$A$2:$A$901,0))</f>
        <v>West</v>
      </c>
      <c r="J1356" s="12" t="str">
        <f aca="false">INDEX(Stores!$D$2:$D$18,MATCH(C1356,Stores!$A$2:$A$18,0))</f>
        <v>Online</v>
      </c>
      <c r="K1356" s="16" t="n">
        <f aca="false">SUMIF(OrderItems!$B$2:$B$6683,A1356,OrderItems!$J$2:$J$6683)</f>
        <v>607.05</v>
      </c>
      <c r="L1356" s="16" t="n">
        <f aca="false">SUMIF(OrderItems!$B$2:$B$6683,A1356,OrderItems!$K$2:$K$6683)</f>
        <v>372.27</v>
      </c>
      <c r="M1356" s="16" t="n">
        <f aca="false">K1356-L1356</f>
        <v>234.78</v>
      </c>
      <c r="N1356" s="12" t="n">
        <f aca="false">COUNTIF(OrderItems!$B$2:$B$6683,A1356)</f>
        <v>1</v>
      </c>
    </row>
    <row r="1357" customFormat="false" ht="15" hidden="false" customHeight="false" outlineLevel="0" collapsed="false">
      <c r="A1357" s="12" t="n">
        <v>1356</v>
      </c>
      <c r="B1357" s="12" t="n">
        <v>354</v>
      </c>
      <c r="C1357" s="12" t="n">
        <v>10</v>
      </c>
      <c r="D1357" s="18" t="n">
        <v>45635</v>
      </c>
      <c r="E1357" s="12" t="s">
        <v>49</v>
      </c>
      <c r="F1357" s="12" t="s">
        <v>2292</v>
      </c>
      <c r="G1357" s="12" t="s">
        <v>55</v>
      </c>
      <c r="H1357" s="12" t="str">
        <f aca="false">INDEX(Customers!$I$2:$I$901,MATCH(B1357,Customers!$A$2:$A$901,0))</f>
        <v>New</v>
      </c>
      <c r="I1357" s="12" t="str">
        <f aca="false">INDEX(Customers!$G$2:$G$901,MATCH(B1357,Customers!$A$2:$A$901,0))</f>
        <v>West</v>
      </c>
      <c r="J1357" s="12" t="str">
        <f aca="false">INDEX(Stores!$D$2:$D$18,MATCH(C1357,Stores!$A$2:$A$18,0))</f>
        <v>West</v>
      </c>
      <c r="K1357" s="16" t="n">
        <f aca="false">SUMIF(OrderItems!$B$2:$B$6683,A1357,OrderItems!$J$2:$J$6683)</f>
        <v>557.1</v>
      </c>
      <c r="L1357" s="16" t="n">
        <f aca="false">SUMIF(OrderItems!$B$2:$B$6683,A1357,OrderItems!$K$2:$K$6683)</f>
        <v>346.06</v>
      </c>
      <c r="M1357" s="16" t="n">
        <f aca="false">K1357-L1357</f>
        <v>211.04</v>
      </c>
      <c r="N1357" s="12" t="n">
        <f aca="false">COUNTIF(OrderItems!$B$2:$B$6683,A1357)</f>
        <v>1</v>
      </c>
    </row>
    <row r="1358" customFormat="false" ht="15" hidden="false" customHeight="false" outlineLevel="0" collapsed="false">
      <c r="A1358" s="12" t="n">
        <v>1357</v>
      </c>
      <c r="B1358" s="12" t="n">
        <v>354</v>
      </c>
      <c r="C1358" s="12" t="n">
        <v>17</v>
      </c>
      <c r="D1358" s="18" t="n">
        <v>45972</v>
      </c>
      <c r="E1358" s="12" t="s">
        <v>44</v>
      </c>
      <c r="F1358" s="12" t="s">
        <v>2296</v>
      </c>
      <c r="G1358" s="12" t="s">
        <v>55</v>
      </c>
      <c r="H1358" s="12" t="str">
        <f aca="false">INDEX(Customers!$I$2:$I$901,MATCH(B1358,Customers!$A$2:$A$901,0))</f>
        <v>New</v>
      </c>
      <c r="I1358" s="12" t="str">
        <f aca="false">INDEX(Customers!$G$2:$G$901,MATCH(B1358,Customers!$A$2:$A$901,0))</f>
        <v>West</v>
      </c>
      <c r="J1358" s="12" t="str">
        <f aca="false">INDEX(Stores!$D$2:$D$18,MATCH(C1358,Stores!$A$2:$A$18,0))</f>
        <v>Online</v>
      </c>
      <c r="K1358" s="16" t="n">
        <f aca="false">SUMIF(OrderItems!$B$2:$B$6683,A1358,OrderItems!$J$2:$J$6683)</f>
        <v>3440.2</v>
      </c>
      <c r="L1358" s="16" t="n">
        <f aca="false">SUMIF(OrderItems!$B$2:$B$6683,A1358,OrderItems!$K$2:$K$6683)</f>
        <v>2476.77</v>
      </c>
      <c r="M1358" s="16" t="n">
        <f aca="false">K1358-L1358</f>
        <v>963.43</v>
      </c>
      <c r="N1358" s="12" t="n">
        <f aca="false">COUNTIF(OrderItems!$B$2:$B$6683,A1358)</f>
        <v>4</v>
      </c>
    </row>
    <row r="1359" customFormat="false" ht="15" hidden="false" customHeight="false" outlineLevel="0" collapsed="false">
      <c r="A1359" s="12" t="n">
        <v>1358</v>
      </c>
      <c r="B1359" s="12" t="n">
        <v>355</v>
      </c>
      <c r="C1359" s="12" t="n">
        <v>17</v>
      </c>
      <c r="D1359" s="18" t="n">
        <v>45934</v>
      </c>
      <c r="E1359" s="12" t="s">
        <v>44</v>
      </c>
      <c r="F1359" s="12" t="s">
        <v>2293</v>
      </c>
      <c r="G1359" s="12" t="s">
        <v>55</v>
      </c>
      <c r="H1359" s="12" t="str">
        <f aca="false">INDEX(Customers!$I$2:$I$901,MATCH(B1359,Customers!$A$2:$A$901,0))</f>
        <v>Regular</v>
      </c>
      <c r="I1359" s="12" t="str">
        <f aca="false">INDEX(Customers!$G$2:$G$901,MATCH(B1359,Customers!$A$2:$A$901,0))</f>
        <v>West</v>
      </c>
      <c r="J1359" s="12" t="str">
        <f aca="false">INDEX(Stores!$D$2:$D$18,MATCH(C1359,Stores!$A$2:$A$18,0))</f>
        <v>Online</v>
      </c>
      <c r="K1359" s="16" t="n">
        <f aca="false">SUMIF(OrderItems!$B$2:$B$6683,A1359,OrderItems!$J$2:$J$6683)</f>
        <v>2697</v>
      </c>
      <c r="L1359" s="16" t="n">
        <f aca="false">SUMIF(OrderItems!$B$2:$B$6683,A1359,OrderItems!$K$2:$K$6683)</f>
        <v>1783.68</v>
      </c>
      <c r="M1359" s="16" t="n">
        <f aca="false">K1359-L1359</f>
        <v>913.32</v>
      </c>
      <c r="N1359" s="12" t="n">
        <f aca="false">COUNTIF(OrderItems!$B$2:$B$6683,A1359)</f>
        <v>1</v>
      </c>
    </row>
    <row r="1360" customFormat="false" ht="15" hidden="false" customHeight="false" outlineLevel="0" collapsed="false">
      <c r="A1360" s="12" t="n">
        <v>1359</v>
      </c>
      <c r="B1360" s="12" t="n">
        <v>356</v>
      </c>
      <c r="C1360" s="12" t="n">
        <v>6</v>
      </c>
      <c r="D1360" s="18" t="n">
        <v>45595</v>
      </c>
      <c r="E1360" s="12" t="s">
        <v>49</v>
      </c>
      <c r="F1360" s="12" t="s">
        <v>2295</v>
      </c>
      <c r="G1360" s="12" t="s">
        <v>55</v>
      </c>
      <c r="H1360" s="12" t="str">
        <f aca="false">INDEX(Customers!$I$2:$I$901,MATCH(B1360,Customers!$A$2:$A$901,0))</f>
        <v>Regular</v>
      </c>
      <c r="I1360" s="12" t="str">
        <f aca="false">INDEX(Customers!$G$2:$G$901,MATCH(B1360,Customers!$A$2:$A$901,0))</f>
        <v>South</v>
      </c>
      <c r="J1360" s="12" t="str">
        <f aca="false">INDEX(Stores!$D$2:$D$18,MATCH(C1360,Stores!$A$2:$A$18,0))</f>
        <v>South</v>
      </c>
      <c r="K1360" s="16" t="n">
        <f aca="false">SUMIF(OrderItems!$B$2:$B$6683,A1360,OrderItems!$J$2:$J$6683)</f>
        <v>2299</v>
      </c>
      <c r="L1360" s="16" t="n">
        <f aca="false">SUMIF(OrderItems!$B$2:$B$6683,A1360,OrderItems!$K$2:$K$6683)</f>
        <v>1611.85</v>
      </c>
      <c r="M1360" s="16" t="n">
        <f aca="false">K1360-L1360</f>
        <v>687.15</v>
      </c>
      <c r="N1360" s="12" t="n">
        <f aca="false">COUNTIF(OrderItems!$B$2:$B$6683,A1360)</f>
        <v>1</v>
      </c>
    </row>
    <row r="1361" customFormat="false" ht="15" hidden="false" customHeight="false" outlineLevel="0" collapsed="false">
      <c r="A1361" s="12" t="n">
        <v>1360</v>
      </c>
      <c r="B1361" s="12" t="n">
        <v>356</v>
      </c>
      <c r="C1361" s="12" t="n">
        <v>17</v>
      </c>
      <c r="D1361" s="18" t="n">
        <v>45724</v>
      </c>
      <c r="E1361" s="12" t="s">
        <v>44</v>
      </c>
      <c r="F1361" s="12" t="s">
        <v>2295</v>
      </c>
      <c r="G1361" s="12" t="s">
        <v>56</v>
      </c>
      <c r="H1361" s="12" t="str">
        <f aca="false">INDEX(Customers!$I$2:$I$901,MATCH(B1361,Customers!$A$2:$A$901,0))</f>
        <v>Regular</v>
      </c>
      <c r="I1361" s="12" t="str">
        <f aca="false">INDEX(Customers!$G$2:$G$901,MATCH(B1361,Customers!$A$2:$A$901,0))</f>
        <v>South</v>
      </c>
      <c r="J1361" s="12" t="str">
        <f aca="false">INDEX(Stores!$D$2:$D$18,MATCH(C1361,Stores!$A$2:$A$18,0))</f>
        <v>Online</v>
      </c>
      <c r="K1361" s="16" t="n">
        <f aca="false">SUMIF(OrderItems!$B$2:$B$6683,A1361,OrderItems!$J$2:$J$6683)</f>
        <v>2909</v>
      </c>
      <c r="L1361" s="16" t="n">
        <f aca="false">SUMIF(OrderItems!$B$2:$B$6683,A1361,OrderItems!$K$2:$K$6683)</f>
        <v>1746.44</v>
      </c>
      <c r="M1361" s="16" t="n">
        <f aca="false">K1361-L1361</f>
        <v>1162.56</v>
      </c>
      <c r="N1361" s="12" t="n">
        <f aca="false">COUNTIF(OrderItems!$B$2:$B$6683,A1361)</f>
        <v>1</v>
      </c>
    </row>
    <row r="1362" customFormat="false" ht="15" hidden="false" customHeight="false" outlineLevel="0" collapsed="false">
      <c r="A1362" s="12" t="n">
        <v>1361</v>
      </c>
      <c r="B1362" s="12" t="n">
        <v>356</v>
      </c>
      <c r="C1362" s="12" t="n">
        <v>3</v>
      </c>
      <c r="D1362" s="18" t="n">
        <v>45942</v>
      </c>
      <c r="E1362" s="12" t="s">
        <v>49</v>
      </c>
      <c r="F1362" s="12" t="s">
        <v>2293</v>
      </c>
      <c r="G1362" s="12" t="s">
        <v>55</v>
      </c>
      <c r="H1362" s="12" t="str">
        <f aca="false">INDEX(Customers!$I$2:$I$901,MATCH(B1362,Customers!$A$2:$A$901,0))</f>
        <v>Regular</v>
      </c>
      <c r="I1362" s="12" t="str">
        <f aca="false">INDEX(Customers!$G$2:$G$901,MATCH(B1362,Customers!$A$2:$A$901,0))</f>
        <v>South</v>
      </c>
      <c r="J1362" s="12" t="str">
        <f aca="false">INDEX(Stores!$D$2:$D$18,MATCH(C1362,Stores!$A$2:$A$18,0))</f>
        <v>North</v>
      </c>
      <c r="K1362" s="16" t="n">
        <f aca="false">SUMIF(OrderItems!$B$2:$B$6683,A1362,OrderItems!$J$2:$J$6683)</f>
        <v>917.15</v>
      </c>
      <c r="L1362" s="16" t="n">
        <f aca="false">SUMIF(OrderItems!$B$2:$B$6683,A1362,OrderItems!$K$2:$K$6683)</f>
        <v>601.41</v>
      </c>
      <c r="M1362" s="16" t="n">
        <f aca="false">K1362-L1362</f>
        <v>315.74</v>
      </c>
      <c r="N1362" s="12" t="n">
        <f aca="false">COUNTIF(OrderItems!$B$2:$B$6683,A1362)</f>
        <v>1</v>
      </c>
    </row>
    <row r="1363" customFormat="false" ht="15" hidden="false" customHeight="false" outlineLevel="0" collapsed="false">
      <c r="A1363" s="12" t="n">
        <v>1362</v>
      </c>
      <c r="B1363" s="12" t="n">
        <v>356</v>
      </c>
      <c r="C1363" s="12" t="n">
        <v>17</v>
      </c>
      <c r="D1363" s="18" t="n">
        <v>45978</v>
      </c>
      <c r="E1363" s="12" t="s">
        <v>44</v>
      </c>
      <c r="F1363" s="12" t="s">
        <v>2294</v>
      </c>
      <c r="G1363" s="12" t="s">
        <v>55</v>
      </c>
      <c r="H1363" s="12" t="str">
        <f aca="false">INDEX(Customers!$I$2:$I$901,MATCH(B1363,Customers!$A$2:$A$901,0))</f>
        <v>Regular</v>
      </c>
      <c r="I1363" s="12" t="str">
        <f aca="false">INDEX(Customers!$G$2:$G$901,MATCH(B1363,Customers!$A$2:$A$901,0))</f>
        <v>South</v>
      </c>
      <c r="J1363" s="12" t="str">
        <f aca="false">INDEX(Stores!$D$2:$D$18,MATCH(C1363,Stores!$A$2:$A$18,0))</f>
        <v>Online</v>
      </c>
      <c r="K1363" s="16" t="n">
        <f aca="false">SUMIF(OrderItems!$B$2:$B$6683,A1363,OrderItems!$J$2:$J$6683)</f>
        <v>2716</v>
      </c>
      <c r="L1363" s="16" t="n">
        <f aca="false">SUMIF(OrderItems!$B$2:$B$6683,A1363,OrderItems!$K$2:$K$6683)</f>
        <v>1629.81</v>
      </c>
      <c r="M1363" s="16" t="n">
        <f aca="false">K1363-L1363</f>
        <v>1086.19</v>
      </c>
      <c r="N1363" s="12" t="n">
        <f aca="false">COUNTIF(OrderItems!$B$2:$B$6683,A1363)</f>
        <v>3</v>
      </c>
    </row>
    <row r="1364" customFormat="false" ht="15" hidden="false" customHeight="false" outlineLevel="0" collapsed="false">
      <c r="A1364" s="12" t="n">
        <v>1363</v>
      </c>
      <c r="B1364" s="12" t="n">
        <v>357</v>
      </c>
      <c r="C1364" s="12" t="n">
        <v>17</v>
      </c>
      <c r="D1364" s="18" t="n">
        <v>45613</v>
      </c>
      <c r="E1364" s="12" t="s">
        <v>44</v>
      </c>
      <c r="F1364" s="12" t="s">
        <v>2296</v>
      </c>
      <c r="G1364" s="12" t="s">
        <v>55</v>
      </c>
      <c r="H1364" s="12" t="str">
        <f aca="false">INDEX(Customers!$I$2:$I$901,MATCH(B1364,Customers!$A$2:$A$901,0))</f>
        <v>Regular</v>
      </c>
      <c r="I1364" s="12" t="str">
        <f aca="false">INDEX(Customers!$G$2:$G$901,MATCH(B1364,Customers!$A$2:$A$901,0))</f>
        <v>North</v>
      </c>
      <c r="J1364" s="12" t="str">
        <f aca="false">INDEX(Stores!$D$2:$D$18,MATCH(C1364,Stores!$A$2:$A$18,0))</f>
        <v>Online</v>
      </c>
      <c r="K1364" s="16" t="n">
        <f aca="false">SUMIF(OrderItems!$B$2:$B$6683,A1364,OrderItems!$J$2:$J$6683)</f>
        <v>14336</v>
      </c>
      <c r="L1364" s="16" t="n">
        <f aca="false">SUMIF(OrderItems!$B$2:$B$6683,A1364,OrderItems!$K$2:$K$6683)</f>
        <v>9967.74</v>
      </c>
      <c r="M1364" s="16" t="n">
        <f aca="false">K1364-L1364</f>
        <v>4368.26</v>
      </c>
      <c r="N1364" s="12" t="n">
        <f aca="false">COUNTIF(OrderItems!$B$2:$B$6683,A1364)</f>
        <v>3</v>
      </c>
    </row>
    <row r="1365" customFormat="false" ht="15" hidden="false" customHeight="false" outlineLevel="0" collapsed="false">
      <c r="A1365" s="12" t="n">
        <v>1364</v>
      </c>
      <c r="B1365" s="12" t="n">
        <v>358</v>
      </c>
      <c r="C1365" s="12" t="n">
        <v>17</v>
      </c>
      <c r="D1365" s="18" t="n">
        <v>45780</v>
      </c>
      <c r="E1365" s="12" t="s">
        <v>44</v>
      </c>
      <c r="F1365" s="12" t="s">
        <v>2296</v>
      </c>
      <c r="G1365" s="12" t="s">
        <v>55</v>
      </c>
      <c r="H1365" s="12" t="str">
        <f aca="false">INDEX(Customers!$I$2:$I$901,MATCH(B1365,Customers!$A$2:$A$901,0))</f>
        <v>Regular</v>
      </c>
      <c r="I1365" s="12" t="str">
        <f aca="false">INDEX(Customers!$G$2:$G$901,MATCH(B1365,Customers!$A$2:$A$901,0))</f>
        <v>South</v>
      </c>
      <c r="J1365" s="12" t="str">
        <f aca="false">INDEX(Stores!$D$2:$D$18,MATCH(C1365,Stores!$A$2:$A$18,0))</f>
        <v>Online</v>
      </c>
      <c r="K1365" s="16" t="n">
        <f aca="false">SUMIF(OrderItems!$B$2:$B$6683,A1365,OrderItems!$J$2:$J$6683)</f>
        <v>13806</v>
      </c>
      <c r="L1365" s="16" t="n">
        <f aca="false">SUMIF(OrderItems!$B$2:$B$6683,A1365,OrderItems!$K$2:$K$6683)</f>
        <v>8815.56</v>
      </c>
      <c r="M1365" s="16" t="n">
        <f aca="false">K1365-L1365</f>
        <v>4990.44</v>
      </c>
      <c r="N1365" s="12" t="n">
        <f aca="false">COUNTIF(OrderItems!$B$2:$B$6683,A1365)</f>
        <v>2</v>
      </c>
    </row>
    <row r="1366" customFormat="false" ht="15" hidden="false" customHeight="false" outlineLevel="0" collapsed="false">
      <c r="A1366" s="12" t="n">
        <v>1365</v>
      </c>
      <c r="B1366" s="12" t="n">
        <v>359</v>
      </c>
      <c r="C1366" s="12" t="n">
        <v>17</v>
      </c>
      <c r="D1366" s="18" t="n">
        <v>45780</v>
      </c>
      <c r="E1366" s="12" t="s">
        <v>44</v>
      </c>
      <c r="F1366" s="12" t="s">
        <v>2293</v>
      </c>
      <c r="G1366" s="12" t="s">
        <v>57</v>
      </c>
      <c r="H1366" s="12" t="str">
        <f aca="false">INDEX(Customers!$I$2:$I$901,MATCH(B1366,Customers!$A$2:$A$901,0))</f>
        <v>Regular</v>
      </c>
      <c r="I1366" s="12" t="str">
        <f aca="false">INDEX(Customers!$G$2:$G$901,MATCH(B1366,Customers!$A$2:$A$901,0))</f>
        <v>South</v>
      </c>
      <c r="J1366" s="12" t="str">
        <f aca="false">INDEX(Stores!$D$2:$D$18,MATCH(C1366,Stores!$A$2:$A$18,0))</f>
        <v>Online</v>
      </c>
      <c r="K1366" s="16" t="n">
        <f aca="false">SUMIF(OrderItems!$B$2:$B$6683,A1366,OrderItems!$J$2:$J$6683)</f>
        <v>1095.65</v>
      </c>
      <c r="L1366" s="16" t="n">
        <f aca="false">SUMIF(OrderItems!$B$2:$B$6683,A1366,OrderItems!$K$2:$K$6683)</f>
        <v>959.48</v>
      </c>
      <c r="M1366" s="16" t="n">
        <f aca="false">K1366-L1366</f>
        <v>136.17</v>
      </c>
      <c r="N1366" s="12" t="n">
        <f aca="false">COUNTIF(OrderItems!$B$2:$B$6683,A1366)</f>
        <v>1</v>
      </c>
    </row>
    <row r="1367" customFormat="false" ht="15" hidden="false" customHeight="false" outlineLevel="0" collapsed="false">
      <c r="A1367" s="12" t="n">
        <v>1366</v>
      </c>
      <c r="B1367" s="12" t="n">
        <v>359</v>
      </c>
      <c r="C1367" s="12" t="n">
        <v>17</v>
      </c>
      <c r="D1367" s="18" t="n">
        <v>45781</v>
      </c>
      <c r="E1367" s="12" t="s">
        <v>44</v>
      </c>
      <c r="F1367" s="12" t="s">
        <v>2294</v>
      </c>
      <c r="G1367" s="12" t="s">
        <v>55</v>
      </c>
      <c r="H1367" s="12" t="str">
        <f aca="false">INDEX(Customers!$I$2:$I$901,MATCH(B1367,Customers!$A$2:$A$901,0))</f>
        <v>Regular</v>
      </c>
      <c r="I1367" s="12" t="str">
        <f aca="false">INDEX(Customers!$G$2:$G$901,MATCH(B1367,Customers!$A$2:$A$901,0))</f>
        <v>South</v>
      </c>
      <c r="J1367" s="12" t="str">
        <f aca="false">INDEX(Stores!$D$2:$D$18,MATCH(C1367,Stores!$A$2:$A$18,0))</f>
        <v>Online</v>
      </c>
      <c r="K1367" s="16" t="n">
        <f aca="false">SUMIF(OrderItems!$B$2:$B$6683,A1367,OrderItems!$J$2:$J$6683)</f>
        <v>512.05</v>
      </c>
      <c r="L1367" s="16" t="n">
        <f aca="false">SUMIF(OrderItems!$B$2:$B$6683,A1367,OrderItems!$K$2:$K$6683)</f>
        <v>365.16</v>
      </c>
      <c r="M1367" s="16" t="n">
        <f aca="false">K1367-L1367</f>
        <v>146.89</v>
      </c>
      <c r="N1367" s="12" t="n">
        <f aca="false">COUNTIF(OrderItems!$B$2:$B$6683,A1367)</f>
        <v>1</v>
      </c>
    </row>
    <row r="1368" customFormat="false" ht="15" hidden="false" customHeight="false" outlineLevel="0" collapsed="false">
      <c r="A1368" s="12" t="n">
        <v>1367</v>
      </c>
      <c r="B1368" s="12" t="n">
        <v>359</v>
      </c>
      <c r="C1368" s="12" t="n">
        <v>17</v>
      </c>
      <c r="D1368" s="18" t="n">
        <v>45785</v>
      </c>
      <c r="E1368" s="12" t="s">
        <v>44</v>
      </c>
      <c r="F1368" s="12" t="s">
        <v>2293</v>
      </c>
      <c r="G1368" s="12" t="s">
        <v>55</v>
      </c>
      <c r="H1368" s="12" t="str">
        <f aca="false">INDEX(Customers!$I$2:$I$901,MATCH(B1368,Customers!$A$2:$A$901,0))</f>
        <v>Regular</v>
      </c>
      <c r="I1368" s="12" t="str">
        <f aca="false">INDEX(Customers!$G$2:$G$901,MATCH(B1368,Customers!$A$2:$A$901,0))</f>
        <v>South</v>
      </c>
      <c r="J1368" s="12" t="str">
        <f aca="false">INDEX(Stores!$D$2:$D$18,MATCH(C1368,Stores!$A$2:$A$18,0))</f>
        <v>Online</v>
      </c>
      <c r="K1368" s="16" t="n">
        <f aca="false">SUMIF(OrderItems!$B$2:$B$6683,A1368,OrderItems!$J$2:$J$6683)</f>
        <v>8696</v>
      </c>
      <c r="L1368" s="16" t="n">
        <f aca="false">SUMIF(OrderItems!$B$2:$B$6683,A1368,OrderItems!$K$2:$K$6683)</f>
        <v>5849.93</v>
      </c>
      <c r="M1368" s="16" t="n">
        <f aca="false">K1368-L1368</f>
        <v>2846.07</v>
      </c>
      <c r="N1368" s="12" t="n">
        <f aca="false">COUNTIF(OrderItems!$B$2:$B$6683,A1368)</f>
        <v>4</v>
      </c>
    </row>
    <row r="1369" customFormat="false" ht="15" hidden="false" customHeight="false" outlineLevel="0" collapsed="false">
      <c r="A1369" s="12" t="n">
        <v>1368</v>
      </c>
      <c r="B1369" s="12" t="n">
        <v>359</v>
      </c>
      <c r="C1369" s="12" t="n">
        <v>17</v>
      </c>
      <c r="D1369" s="18" t="n">
        <v>45824</v>
      </c>
      <c r="E1369" s="12" t="s">
        <v>44</v>
      </c>
      <c r="F1369" s="12" t="s">
        <v>2296</v>
      </c>
      <c r="G1369" s="12" t="s">
        <v>55</v>
      </c>
      <c r="H1369" s="12" t="str">
        <f aca="false">INDEX(Customers!$I$2:$I$901,MATCH(B1369,Customers!$A$2:$A$901,0))</f>
        <v>Regular</v>
      </c>
      <c r="I1369" s="12" t="str">
        <f aca="false">INDEX(Customers!$G$2:$G$901,MATCH(B1369,Customers!$A$2:$A$901,0))</f>
        <v>South</v>
      </c>
      <c r="J1369" s="12" t="str">
        <f aca="false">INDEX(Stores!$D$2:$D$18,MATCH(C1369,Stores!$A$2:$A$18,0))</f>
        <v>Online</v>
      </c>
      <c r="K1369" s="16" t="n">
        <f aca="false">SUMIF(OrderItems!$B$2:$B$6683,A1369,OrderItems!$J$2:$J$6683)</f>
        <v>1607.2</v>
      </c>
      <c r="L1369" s="16" t="n">
        <f aca="false">SUMIF(OrderItems!$B$2:$B$6683,A1369,OrderItems!$K$2:$K$6683)</f>
        <v>1322.98</v>
      </c>
      <c r="M1369" s="16" t="n">
        <f aca="false">K1369-L1369</f>
        <v>284.22</v>
      </c>
      <c r="N1369" s="12" t="n">
        <f aca="false">COUNTIF(OrderItems!$B$2:$B$6683,A1369)</f>
        <v>1</v>
      </c>
    </row>
    <row r="1370" customFormat="false" ht="15" hidden="false" customHeight="false" outlineLevel="0" collapsed="false">
      <c r="A1370" s="12" t="n">
        <v>1369</v>
      </c>
      <c r="B1370" s="12" t="n">
        <v>359</v>
      </c>
      <c r="C1370" s="12" t="n">
        <v>17</v>
      </c>
      <c r="D1370" s="18" t="n">
        <v>45853</v>
      </c>
      <c r="E1370" s="12" t="s">
        <v>44</v>
      </c>
      <c r="F1370" s="12" t="s">
        <v>2294</v>
      </c>
      <c r="G1370" s="12" t="s">
        <v>55</v>
      </c>
      <c r="H1370" s="12" t="str">
        <f aca="false">INDEX(Customers!$I$2:$I$901,MATCH(B1370,Customers!$A$2:$A$901,0))</f>
        <v>Regular</v>
      </c>
      <c r="I1370" s="12" t="str">
        <f aca="false">INDEX(Customers!$G$2:$G$901,MATCH(B1370,Customers!$A$2:$A$901,0))</f>
        <v>South</v>
      </c>
      <c r="J1370" s="12" t="str">
        <f aca="false">INDEX(Stores!$D$2:$D$18,MATCH(C1370,Stores!$A$2:$A$18,0))</f>
        <v>Online</v>
      </c>
      <c r="K1370" s="16" t="n">
        <f aca="false">SUMIF(OrderItems!$B$2:$B$6683,A1370,OrderItems!$J$2:$J$6683)</f>
        <v>4468</v>
      </c>
      <c r="L1370" s="16" t="n">
        <f aca="false">SUMIF(OrderItems!$B$2:$B$6683,A1370,OrderItems!$K$2:$K$6683)</f>
        <v>2635.15</v>
      </c>
      <c r="M1370" s="16" t="n">
        <f aca="false">K1370-L1370</f>
        <v>1832.85</v>
      </c>
      <c r="N1370" s="12" t="n">
        <f aca="false">COUNTIF(OrderItems!$B$2:$B$6683,A1370)</f>
        <v>2</v>
      </c>
    </row>
    <row r="1371" customFormat="false" ht="15" hidden="false" customHeight="false" outlineLevel="0" collapsed="false">
      <c r="A1371" s="12" t="n">
        <v>1370</v>
      </c>
      <c r="B1371" s="12" t="n">
        <v>359</v>
      </c>
      <c r="C1371" s="12" t="n">
        <v>17</v>
      </c>
      <c r="D1371" s="18" t="n">
        <v>45859</v>
      </c>
      <c r="E1371" s="12" t="s">
        <v>44</v>
      </c>
      <c r="F1371" s="12" t="s">
        <v>2292</v>
      </c>
      <c r="G1371" s="12" t="s">
        <v>55</v>
      </c>
      <c r="H1371" s="12" t="str">
        <f aca="false">INDEX(Customers!$I$2:$I$901,MATCH(B1371,Customers!$A$2:$A$901,0))</f>
        <v>Regular</v>
      </c>
      <c r="I1371" s="12" t="str">
        <f aca="false">INDEX(Customers!$G$2:$G$901,MATCH(B1371,Customers!$A$2:$A$901,0))</f>
        <v>South</v>
      </c>
      <c r="J1371" s="12" t="str">
        <f aca="false">INDEX(Stores!$D$2:$D$18,MATCH(C1371,Stores!$A$2:$A$18,0))</f>
        <v>Online</v>
      </c>
      <c r="K1371" s="16" t="n">
        <f aca="false">SUMIF(OrderItems!$B$2:$B$6683,A1371,OrderItems!$J$2:$J$6683)</f>
        <v>639</v>
      </c>
      <c r="L1371" s="16" t="n">
        <f aca="false">SUMIF(OrderItems!$B$2:$B$6683,A1371,OrderItems!$K$2:$K$6683)</f>
        <v>387.23</v>
      </c>
      <c r="M1371" s="16" t="n">
        <f aca="false">K1371-L1371</f>
        <v>251.77</v>
      </c>
      <c r="N1371" s="12" t="n">
        <f aca="false">COUNTIF(OrderItems!$B$2:$B$6683,A1371)</f>
        <v>1</v>
      </c>
    </row>
    <row r="1372" customFormat="false" ht="15" hidden="false" customHeight="false" outlineLevel="0" collapsed="false">
      <c r="A1372" s="12" t="n">
        <v>1371</v>
      </c>
      <c r="B1372" s="12" t="n">
        <v>359</v>
      </c>
      <c r="C1372" s="12" t="n">
        <v>16</v>
      </c>
      <c r="D1372" s="18" t="n">
        <v>45876</v>
      </c>
      <c r="E1372" s="12" t="s">
        <v>49</v>
      </c>
      <c r="F1372" s="12" t="s">
        <v>2293</v>
      </c>
      <c r="G1372" s="12" t="s">
        <v>57</v>
      </c>
      <c r="H1372" s="12" t="str">
        <f aca="false">INDEX(Customers!$I$2:$I$901,MATCH(B1372,Customers!$A$2:$A$901,0))</f>
        <v>Regular</v>
      </c>
      <c r="I1372" s="12" t="str">
        <f aca="false">INDEX(Customers!$G$2:$G$901,MATCH(B1372,Customers!$A$2:$A$901,0))</f>
        <v>South</v>
      </c>
      <c r="J1372" s="12" t="str">
        <f aca="false">INDEX(Stores!$D$2:$D$18,MATCH(C1372,Stores!$A$2:$A$18,0))</f>
        <v>East</v>
      </c>
      <c r="K1372" s="16" t="n">
        <f aca="false">SUMIF(OrderItems!$B$2:$B$6683,A1372,OrderItems!$J$2:$J$6683)</f>
        <v>6278</v>
      </c>
      <c r="L1372" s="16" t="n">
        <f aca="false">SUMIF(OrderItems!$B$2:$B$6683,A1372,OrderItems!$K$2:$K$6683)</f>
        <v>3535.7</v>
      </c>
      <c r="M1372" s="16" t="n">
        <f aca="false">K1372-L1372</f>
        <v>2742.3</v>
      </c>
      <c r="N1372" s="12" t="n">
        <f aca="false">COUNTIF(OrderItems!$B$2:$B$6683,A1372)</f>
        <v>2</v>
      </c>
    </row>
    <row r="1373" customFormat="false" ht="15" hidden="false" customHeight="false" outlineLevel="0" collapsed="false">
      <c r="A1373" s="12" t="n">
        <v>1372</v>
      </c>
      <c r="B1373" s="12" t="n">
        <v>359</v>
      </c>
      <c r="C1373" s="12" t="n">
        <v>17</v>
      </c>
      <c r="D1373" s="18" t="n">
        <v>45877</v>
      </c>
      <c r="E1373" s="12" t="s">
        <v>44</v>
      </c>
      <c r="F1373" s="12" t="s">
        <v>2293</v>
      </c>
      <c r="G1373" s="12" t="s">
        <v>57</v>
      </c>
      <c r="H1373" s="12" t="str">
        <f aca="false">INDEX(Customers!$I$2:$I$901,MATCH(B1373,Customers!$A$2:$A$901,0))</f>
        <v>Regular</v>
      </c>
      <c r="I1373" s="12" t="str">
        <f aca="false">INDEX(Customers!$G$2:$G$901,MATCH(B1373,Customers!$A$2:$A$901,0))</f>
        <v>South</v>
      </c>
      <c r="J1373" s="12" t="str">
        <f aca="false">INDEX(Stores!$D$2:$D$18,MATCH(C1373,Stores!$A$2:$A$18,0))</f>
        <v>Online</v>
      </c>
      <c r="K1373" s="16" t="n">
        <f aca="false">SUMIF(OrderItems!$B$2:$B$6683,A1373,OrderItems!$J$2:$J$6683)</f>
        <v>2159</v>
      </c>
      <c r="L1373" s="16" t="n">
        <f aca="false">SUMIF(OrderItems!$B$2:$B$6683,A1373,OrderItems!$K$2:$K$6683)</f>
        <v>1473.53</v>
      </c>
      <c r="M1373" s="16" t="n">
        <f aca="false">K1373-L1373</f>
        <v>685.47</v>
      </c>
      <c r="N1373" s="12" t="n">
        <f aca="false">COUNTIF(OrderItems!$B$2:$B$6683,A1373)</f>
        <v>1</v>
      </c>
    </row>
    <row r="1374" customFormat="false" ht="15" hidden="false" customHeight="false" outlineLevel="0" collapsed="false">
      <c r="A1374" s="12" t="n">
        <v>1373</v>
      </c>
      <c r="B1374" s="12" t="n">
        <v>359</v>
      </c>
      <c r="C1374" s="12" t="n">
        <v>17</v>
      </c>
      <c r="D1374" s="18" t="n">
        <v>45915</v>
      </c>
      <c r="E1374" s="12" t="s">
        <v>44</v>
      </c>
      <c r="F1374" s="12" t="s">
        <v>2295</v>
      </c>
      <c r="G1374" s="12" t="s">
        <v>55</v>
      </c>
      <c r="H1374" s="12" t="str">
        <f aca="false">INDEX(Customers!$I$2:$I$901,MATCH(B1374,Customers!$A$2:$A$901,0))</f>
        <v>Regular</v>
      </c>
      <c r="I1374" s="12" t="str">
        <f aca="false">INDEX(Customers!$G$2:$G$901,MATCH(B1374,Customers!$A$2:$A$901,0))</f>
        <v>South</v>
      </c>
      <c r="J1374" s="12" t="str">
        <f aca="false">INDEX(Stores!$D$2:$D$18,MATCH(C1374,Stores!$A$2:$A$18,0))</f>
        <v>Online</v>
      </c>
      <c r="K1374" s="16" t="n">
        <f aca="false">SUMIF(OrderItems!$B$2:$B$6683,A1374,OrderItems!$J$2:$J$6683)</f>
        <v>719</v>
      </c>
      <c r="L1374" s="16" t="n">
        <f aca="false">SUMIF(OrderItems!$B$2:$B$6683,A1374,OrderItems!$K$2:$K$6683)</f>
        <v>445.67</v>
      </c>
      <c r="M1374" s="16" t="n">
        <f aca="false">K1374-L1374</f>
        <v>273.33</v>
      </c>
      <c r="N1374" s="12" t="n">
        <f aca="false">COUNTIF(OrderItems!$B$2:$B$6683,A1374)</f>
        <v>1</v>
      </c>
    </row>
    <row r="1375" customFormat="false" ht="15" hidden="false" customHeight="false" outlineLevel="0" collapsed="false">
      <c r="A1375" s="12" t="n">
        <v>1374</v>
      </c>
      <c r="B1375" s="12" t="n">
        <v>359</v>
      </c>
      <c r="C1375" s="12" t="n">
        <v>17</v>
      </c>
      <c r="D1375" s="18" t="n">
        <v>45945</v>
      </c>
      <c r="E1375" s="12" t="s">
        <v>44</v>
      </c>
      <c r="F1375" s="12" t="s">
        <v>2294</v>
      </c>
      <c r="G1375" s="12" t="s">
        <v>55</v>
      </c>
      <c r="H1375" s="12" t="str">
        <f aca="false">INDEX(Customers!$I$2:$I$901,MATCH(B1375,Customers!$A$2:$A$901,0))</f>
        <v>Regular</v>
      </c>
      <c r="I1375" s="12" t="str">
        <f aca="false">INDEX(Customers!$G$2:$G$901,MATCH(B1375,Customers!$A$2:$A$901,0))</f>
        <v>South</v>
      </c>
      <c r="J1375" s="12" t="str">
        <f aca="false">INDEX(Stores!$D$2:$D$18,MATCH(C1375,Stores!$A$2:$A$18,0))</f>
        <v>Online</v>
      </c>
      <c r="K1375" s="16" t="n">
        <f aca="false">SUMIF(OrderItems!$B$2:$B$6683,A1375,OrderItems!$J$2:$J$6683)</f>
        <v>7900.25</v>
      </c>
      <c r="L1375" s="16" t="n">
        <f aca="false">SUMIF(OrderItems!$B$2:$B$6683,A1375,OrderItems!$K$2:$K$6683)</f>
        <v>4941.69</v>
      </c>
      <c r="M1375" s="16" t="n">
        <f aca="false">K1375-L1375</f>
        <v>2958.56</v>
      </c>
      <c r="N1375" s="12" t="n">
        <f aca="false">COUNTIF(OrderItems!$B$2:$B$6683,A1375)</f>
        <v>3</v>
      </c>
    </row>
    <row r="1376" customFormat="false" ht="15" hidden="false" customHeight="false" outlineLevel="0" collapsed="false">
      <c r="A1376" s="12" t="n">
        <v>1375</v>
      </c>
      <c r="B1376" s="12" t="n">
        <v>359</v>
      </c>
      <c r="C1376" s="12" t="n">
        <v>17</v>
      </c>
      <c r="D1376" s="18" t="n">
        <v>45956</v>
      </c>
      <c r="E1376" s="12" t="s">
        <v>44</v>
      </c>
      <c r="F1376" s="12" t="s">
        <v>2296</v>
      </c>
      <c r="G1376" s="12" t="s">
        <v>55</v>
      </c>
      <c r="H1376" s="12" t="str">
        <f aca="false">INDEX(Customers!$I$2:$I$901,MATCH(B1376,Customers!$A$2:$A$901,0))</f>
        <v>Regular</v>
      </c>
      <c r="I1376" s="12" t="str">
        <f aca="false">INDEX(Customers!$G$2:$G$901,MATCH(B1376,Customers!$A$2:$A$901,0))</f>
        <v>South</v>
      </c>
      <c r="J1376" s="12" t="str">
        <f aca="false">INDEX(Stores!$D$2:$D$18,MATCH(C1376,Stores!$A$2:$A$18,0))</f>
        <v>Online</v>
      </c>
      <c r="K1376" s="16" t="n">
        <f aca="false">SUMIF(OrderItems!$B$2:$B$6683,A1376,OrderItems!$J$2:$J$6683)</f>
        <v>2495.65</v>
      </c>
      <c r="L1376" s="16" t="n">
        <f aca="false">SUMIF(OrderItems!$B$2:$B$6683,A1376,OrderItems!$K$2:$K$6683)</f>
        <v>1885.49</v>
      </c>
      <c r="M1376" s="16" t="n">
        <f aca="false">K1376-L1376</f>
        <v>610.16</v>
      </c>
      <c r="N1376" s="12" t="n">
        <f aca="false">COUNTIF(OrderItems!$B$2:$B$6683,A1376)</f>
        <v>2</v>
      </c>
    </row>
    <row r="1377" customFormat="false" ht="15" hidden="false" customHeight="false" outlineLevel="0" collapsed="false">
      <c r="A1377" s="12" t="n">
        <v>1376</v>
      </c>
      <c r="B1377" s="12" t="n">
        <v>359</v>
      </c>
      <c r="C1377" s="12" t="n">
        <v>17</v>
      </c>
      <c r="D1377" s="18" t="n">
        <v>45960</v>
      </c>
      <c r="E1377" s="12" t="s">
        <v>44</v>
      </c>
      <c r="F1377" s="12" t="s">
        <v>2294</v>
      </c>
      <c r="G1377" s="12" t="s">
        <v>55</v>
      </c>
      <c r="H1377" s="12" t="str">
        <f aca="false">INDEX(Customers!$I$2:$I$901,MATCH(B1377,Customers!$A$2:$A$901,0))</f>
        <v>Regular</v>
      </c>
      <c r="I1377" s="12" t="str">
        <f aca="false">INDEX(Customers!$G$2:$G$901,MATCH(B1377,Customers!$A$2:$A$901,0))</f>
        <v>South</v>
      </c>
      <c r="J1377" s="12" t="str">
        <f aca="false">INDEX(Stores!$D$2:$D$18,MATCH(C1377,Stores!$A$2:$A$18,0))</f>
        <v>Online</v>
      </c>
      <c r="K1377" s="16" t="n">
        <f aca="false">SUMIF(OrderItems!$B$2:$B$6683,A1377,OrderItems!$J$2:$J$6683)</f>
        <v>6066.35</v>
      </c>
      <c r="L1377" s="16" t="n">
        <f aca="false">SUMIF(OrderItems!$B$2:$B$6683,A1377,OrderItems!$K$2:$K$6683)</f>
        <v>4701.54</v>
      </c>
      <c r="M1377" s="16" t="n">
        <f aca="false">K1377-L1377</f>
        <v>1364.81</v>
      </c>
      <c r="N1377" s="12" t="n">
        <f aca="false">COUNTIF(OrderItems!$B$2:$B$6683,A1377)</f>
        <v>4</v>
      </c>
    </row>
    <row r="1378" customFormat="false" ht="15" hidden="false" customHeight="false" outlineLevel="0" collapsed="false">
      <c r="A1378" s="12" t="n">
        <v>1377</v>
      </c>
      <c r="B1378" s="12" t="n">
        <v>359</v>
      </c>
      <c r="C1378" s="12" t="n">
        <v>17</v>
      </c>
      <c r="D1378" s="18" t="n">
        <v>45964</v>
      </c>
      <c r="E1378" s="12" t="s">
        <v>44</v>
      </c>
      <c r="F1378" s="12" t="s">
        <v>2293</v>
      </c>
      <c r="G1378" s="12" t="s">
        <v>55</v>
      </c>
      <c r="H1378" s="12" t="str">
        <f aca="false">INDEX(Customers!$I$2:$I$901,MATCH(B1378,Customers!$A$2:$A$901,0))</f>
        <v>Regular</v>
      </c>
      <c r="I1378" s="12" t="str">
        <f aca="false">INDEX(Customers!$G$2:$G$901,MATCH(B1378,Customers!$A$2:$A$901,0))</f>
        <v>South</v>
      </c>
      <c r="J1378" s="12" t="str">
        <f aca="false">INDEX(Stores!$D$2:$D$18,MATCH(C1378,Stores!$A$2:$A$18,0))</f>
        <v>Online</v>
      </c>
      <c r="K1378" s="16" t="n">
        <f aca="false">SUMIF(OrderItems!$B$2:$B$6683,A1378,OrderItems!$J$2:$J$6683)</f>
        <v>9038</v>
      </c>
      <c r="L1378" s="16" t="n">
        <f aca="false">SUMIF(OrderItems!$B$2:$B$6683,A1378,OrderItems!$K$2:$K$6683)</f>
        <v>5945.82</v>
      </c>
      <c r="M1378" s="16" t="n">
        <f aca="false">K1378-L1378</f>
        <v>3092.18</v>
      </c>
      <c r="N1378" s="12" t="n">
        <f aca="false">COUNTIF(OrderItems!$B$2:$B$6683,A1378)</f>
        <v>1</v>
      </c>
    </row>
    <row r="1379" customFormat="false" ht="15" hidden="false" customHeight="false" outlineLevel="0" collapsed="false">
      <c r="A1379" s="12" t="n">
        <v>1378</v>
      </c>
      <c r="B1379" s="12" t="n">
        <v>359</v>
      </c>
      <c r="C1379" s="12" t="n">
        <v>17</v>
      </c>
      <c r="D1379" s="18" t="n">
        <v>45964</v>
      </c>
      <c r="E1379" s="12" t="s">
        <v>44</v>
      </c>
      <c r="F1379" s="12" t="s">
        <v>2292</v>
      </c>
      <c r="G1379" s="12" t="s">
        <v>56</v>
      </c>
      <c r="H1379" s="12" t="str">
        <f aca="false">INDEX(Customers!$I$2:$I$901,MATCH(B1379,Customers!$A$2:$A$901,0))</f>
        <v>Regular</v>
      </c>
      <c r="I1379" s="12" t="str">
        <f aca="false">INDEX(Customers!$G$2:$G$901,MATCH(B1379,Customers!$A$2:$A$901,0))</f>
        <v>South</v>
      </c>
      <c r="J1379" s="12" t="str">
        <f aca="false">INDEX(Stores!$D$2:$D$18,MATCH(C1379,Stores!$A$2:$A$18,0))</f>
        <v>Online</v>
      </c>
      <c r="K1379" s="16" t="n">
        <f aca="false">SUMIF(OrderItems!$B$2:$B$6683,A1379,OrderItems!$J$2:$J$6683)</f>
        <v>749</v>
      </c>
      <c r="L1379" s="16" t="n">
        <f aca="false">SUMIF(OrderItems!$B$2:$B$6683,A1379,OrderItems!$K$2:$K$6683)</f>
        <v>452.52</v>
      </c>
      <c r="M1379" s="16" t="n">
        <f aca="false">K1379-L1379</f>
        <v>296.48</v>
      </c>
      <c r="N1379" s="12" t="n">
        <f aca="false">COUNTIF(OrderItems!$B$2:$B$6683,A1379)</f>
        <v>1</v>
      </c>
    </row>
    <row r="1380" customFormat="false" ht="15" hidden="false" customHeight="false" outlineLevel="0" collapsed="false">
      <c r="A1380" s="12" t="n">
        <v>1379</v>
      </c>
      <c r="B1380" s="12" t="n">
        <v>359</v>
      </c>
      <c r="C1380" s="12" t="n">
        <v>17</v>
      </c>
      <c r="D1380" s="18" t="n">
        <v>45977</v>
      </c>
      <c r="E1380" s="12" t="s">
        <v>44</v>
      </c>
      <c r="F1380" s="12" t="s">
        <v>2296</v>
      </c>
      <c r="G1380" s="12" t="s">
        <v>55</v>
      </c>
      <c r="H1380" s="12" t="str">
        <f aca="false">INDEX(Customers!$I$2:$I$901,MATCH(B1380,Customers!$A$2:$A$901,0))</f>
        <v>Regular</v>
      </c>
      <c r="I1380" s="12" t="str">
        <f aca="false">INDEX(Customers!$G$2:$G$901,MATCH(B1380,Customers!$A$2:$A$901,0))</f>
        <v>South</v>
      </c>
      <c r="J1380" s="12" t="str">
        <f aca="false">INDEX(Stores!$D$2:$D$18,MATCH(C1380,Stores!$A$2:$A$18,0))</f>
        <v>Online</v>
      </c>
      <c r="K1380" s="16" t="n">
        <f aca="false">SUMIF(OrderItems!$B$2:$B$6683,A1380,OrderItems!$J$2:$J$6683)</f>
        <v>6756.1</v>
      </c>
      <c r="L1380" s="16" t="n">
        <f aca="false">SUMIF(OrderItems!$B$2:$B$6683,A1380,OrderItems!$K$2:$K$6683)</f>
        <v>4634.53</v>
      </c>
      <c r="M1380" s="16" t="n">
        <f aca="false">K1380-L1380</f>
        <v>2121.57</v>
      </c>
      <c r="N1380" s="12" t="n">
        <f aca="false">COUNTIF(OrderItems!$B$2:$B$6683,A1380)</f>
        <v>4</v>
      </c>
    </row>
    <row r="1381" customFormat="false" ht="15" hidden="false" customHeight="false" outlineLevel="0" collapsed="false">
      <c r="A1381" s="12" t="n">
        <v>1380</v>
      </c>
      <c r="B1381" s="12" t="n">
        <v>359</v>
      </c>
      <c r="C1381" s="12" t="n">
        <v>17</v>
      </c>
      <c r="D1381" s="18" t="n">
        <v>45989</v>
      </c>
      <c r="E1381" s="12" t="s">
        <v>44</v>
      </c>
      <c r="F1381" s="12" t="s">
        <v>2296</v>
      </c>
      <c r="G1381" s="12" t="s">
        <v>55</v>
      </c>
      <c r="H1381" s="12" t="str">
        <f aca="false">INDEX(Customers!$I$2:$I$901,MATCH(B1381,Customers!$A$2:$A$901,0))</f>
        <v>Regular</v>
      </c>
      <c r="I1381" s="12" t="str">
        <f aca="false">INDEX(Customers!$G$2:$G$901,MATCH(B1381,Customers!$A$2:$A$901,0))</f>
        <v>South</v>
      </c>
      <c r="J1381" s="12" t="str">
        <f aca="false">INDEX(Stores!$D$2:$D$18,MATCH(C1381,Stores!$A$2:$A$18,0))</f>
        <v>Online</v>
      </c>
      <c r="K1381" s="16" t="n">
        <f aca="false">SUMIF(OrderItems!$B$2:$B$6683,A1381,OrderItems!$J$2:$J$6683)</f>
        <v>2348</v>
      </c>
      <c r="L1381" s="16" t="n">
        <f aca="false">SUMIF(OrderItems!$B$2:$B$6683,A1381,OrderItems!$K$2:$K$6683)</f>
        <v>1515.4</v>
      </c>
      <c r="M1381" s="16" t="n">
        <f aca="false">K1381-L1381</f>
        <v>832.6</v>
      </c>
      <c r="N1381" s="12" t="n">
        <f aca="false">COUNTIF(OrderItems!$B$2:$B$6683,A1381)</f>
        <v>2</v>
      </c>
    </row>
    <row r="1382" customFormat="false" ht="15" hidden="false" customHeight="false" outlineLevel="0" collapsed="false">
      <c r="A1382" s="12" t="n">
        <v>1381</v>
      </c>
      <c r="B1382" s="12" t="n">
        <v>359</v>
      </c>
      <c r="C1382" s="12" t="n">
        <v>17</v>
      </c>
      <c r="D1382" s="18" t="n">
        <v>46003</v>
      </c>
      <c r="E1382" s="12" t="s">
        <v>44</v>
      </c>
      <c r="F1382" s="12" t="s">
        <v>2295</v>
      </c>
      <c r="G1382" s="12" t="s">
        <v>55</v>
      </c>
      <c r="H1382" s="12" t="str">
        <f aca="false">INDEX(Customers!$I$2:$I$901,MATCH(B1382,Customers!$A$2:$A$901,0))</f>
        <v>Regular</v>
      </c>
      <c r="I1382" s="12" t="str">
        <f aca="false">INDEX(Customers!$G$2:$G$901,MATCH(B1382,Customers!$A$2:$A$901,0))</f>
        <v>South</v>
      </c>
      <c r="J1382" s="12" t="str">
        <f aca="false">INDEX(Stores!$D$2:$D$18,MATCH(C1382,Stores!$A$2:$A$18,0))</f>
        <v>Online</v>
      </c>
      <c r="K1382" s="16" t="n">
        <f aca="false">SUMIF(OrderItems!$B$2:$B$6683,A1382,OrderItems!$J$2:$J$6683)</f>
        <v>3210.65</v>
      </c>
      <c r="L1382" s="16" t="n">
        <f aca="false">SUMIF(OrderItems!$B$2:$B$6683,A1382,OrderItems!$K$2:$K$6683)</f>
        <v>2481.27</v>
      </c>
      <c r="M1382" s="16" t="n">
        <f aca="false">K1382-L1382</f>
        <v>729.38</v>
      </c>
      <c r="N1382" s="12" t="n">
        <f aca="false">COUNTIF(OrderItems!$B$2:$B$6683,A1382)</f>
        <v>2</v>
      </c>
    </row>
    <row r="1383" customFormat="false" ht="15" hidden="false" customHeight="false" outlineLevel="0" collapsed="false">
      <c r="A1383" s="12" t="n">
        <v>1382</v>
      </c>
      <c r="B1383" s="12" t="n">
        <v>360</v>
      </c>
      <c r="C1383" s="12" t="n">
        <v>17</v>
      </c>
      <c r="D1383" s="18" t="n">
        <v>45932</v>
      </c>
      <c r="E1383" s="12" t="s">
        <v>44</v>
      </c>
      <c r="F1383" s="12" t="s">
        <v>2295</v>
      </c>
      <c r="G1383" s="12" t="s">
        <v>55</v>
      </c>
      <c r="H1383" s="12" t="str">
        <f aca="false">INDEX(Customers!$I$2:$I$901,MATCH(B1383,Customers!$A$2:$A$901,0))</f>
        <v>Regular</v>
      </c>
      <c r="I1383" s="12" t="str">
        <f aca="false">INDEX(Customers!$G$2:$G$901,MATCH(B1383,Customers!$A$2:$A$901,0))</f>
        <v>South</v>
      </c>
      <c r="J1383" s="12" t="str">
        <f aca="false">INDEX(Stores!$D$2:$D$18,MATCH(C1383,Stores!$A$2:$A$18,0))</f>
        <v>Online</v>
      </c>
      <c r="K1383" s="16" t="n">
        <f aca="false">SUMIF(OrderItems!$B$2:$B$6683,A1383,OrderItems!$J$2:$J$6683)</f>
        <v>664.05</v>
      </c>
      <c r="L1383" s="16" t="n">
        <f aca="false">SUMIF(OrderItems!$B$2:$B$6683,A1383,OrderItems!$K$2:$K$6683)</f>
        <v>452.88</v>
      </c>
      <c r="M1383" s="16" t="n">
        <f aca="false">K1383-L1383</f>
        <v>211.17</v>
      </c>
      <c r="N1383" s="12" t="n">
        <f aca="false">COUNTIF(OrderItems!$B$2:$B$6683,A1383)</f>
        <v>1</v>
      </c>
    </row>
    <row r="1384" customFormat="false" ht="15" hidden="false" customHeight="false" outlineLevel="0" collapsed="false">
      <c r="A1384" s="12" t="n">
        <v>1383</v>
      </c>
      <c r="B1384" s="12" t="n">
        <v>360</v>
      </c>
      <c r="C1384" s="12" t="n">
        <v>13</v>
      </c>
      <c r="D1384" s="18" t="n">
        <v>45967</v>
      </c>
      <c r="E1384" s="12" t="s">
        <v>49</v>
      </c>
      <c r="F1384" s="12" t="s">
        <v>2292</v>
      </c>
      <c r="G1384" s="12" t="s">
        <v>57</v>
      </c>
      <c r="H1384" s="12" t="str">
        <f aca="false">INDEX(Customers!$I$2:$I$901,MATCH(B1384,Customers!$A$2:$A$901,0))</f>
        <v>Regular</v>
      </c>
      <c r="I1384" s="12" t="str">
        <f aca="false">INDEX(Customers!$G$2:$G$901,MATCH(B1384,Customers!$A$2:$A$901,0))</f>
        <v>South</v>
      </c>
      <c r="J1384" s="12" t="str">
        <f aca="false">INDEX(Stores!$D$2:$D$18,MATCH(C1384,Stores!$A$2:$A$18,0))</f>
        <v>East</v>
      </c>
      <c r="K1384" s="16" t="n">
        <f aca="false">SUMIF(OrderItems!$B$2:$B$6683,A1384,OrderItems!$J$2:$J$6683)</f>
        <v>419</v>
      </c>
      <c r="L1384" s="16" t="n">
        <f aca="false">SUMIF(OrderItems!$B$2:$B$6683,A1384,OrderItems!$K$2:$K$6683)</f>
        <v>279.97</v>
      </c>
      <c r="M1384" s="16" t="n">
        <f aca="false">K1384-L1384</f>
        <v>139.03</v>
      </c>
      <c r="N1384" s="12" t="n">
        <f aca="false">COUNTIF(OrderItems!$B$2:$B$6683,A1384)</f>
        <v>1</v>
      </c>
    </row>
    <row r="1385" customFormat="false" ht="15" hidden="false" customHeight="false" outlineLevel="0" collapsed="false">
      <c r="A1385" s="12" t="n">
        <v>1384</v>
      </c>
      <c r="B1385" s="12" t="n">
        <v>360</v>
      </c>
      <c r="C1385" s="12" t="n">
        <v>17</v>
      </c>
      <c r="D1385" s="18" t="n">
        <v>45971</v>
      </c>
      <c r="E1385" s="12" t="s">
        <v>44</v>
      </c>
      <c r="F1385" s="12" t="s">
        <v>2293</v>
      </c>
      <c r="G1385" s="12" t="s">
        <v>57</v>
      </c>
      <c r="H1385" s="12" t="str">
        <f aca="false">INDEX(Customers!$I$2:$I$901,MATCH(B1385,Customers!$A$2:$A$901,0))</f>
        <v>Regular</v>
      </c>
      <c r="I1385" s="12" t="str">
        <f aca="false">INDEX(Customers!$G$2:$G$901,MATCH(B1385,Customers!$A$2:$A$901,0))</f>
        <v>South</v>
      </c>
      <c r="J1385" s="12" t="str">
        <f aca="false">INDEX(Stores!$D$2:$D$18,MATCH(C1385,Stores!$A$2:$A$18,0))</f>
        <v>Online</v>
      </c>
      <c r="K1385" s="16" t="n">
        <f aca="false">SUMIF(OrderItems!$B$2:$B$6683,A1385,OrderItems!$J$2:$J$6683)</f>
        <v>3616</v>
      </c>
      <c r="L1385" s="16" t="n">
        <f aca="false">SUMIF(OrderItems!$B$2:$B$6683,A1385,OrderItems!$K$2:$K$6683)</f>
        <v>2225.7</v>
      </c>
      <c r="M1385" s="16" t="n">
        <f aca="false">K1385-L1385</f>
        <v>1390.3</v>
      </c>
      <c r="N1385" s="12" t="n">
        <f aca="false">COUNTIF(OrderItems!$B$2:$B$6683,A1385)</f>
        <v>2</v>
      </c>
    </row>
    <row r="1386" customFormat="false" ht="15" hidden="false" customHeight="false" outlineLevel="0" collapsed="false">
      <c r="A1386" s="12" t="n">
        <v>1385</v>
      </c>
      <c r="B1386" s="12" t="n">
        <v>361</v>
      </c>
      <c r="C1386" s="12" t="n">
        <v>17</v>
      </c>
      <c r="D1386" s="18" t="n">
        <v>45970</v>
      </c>
      <c r="E1386" s="12" t="s">
        <v>44</v>
      </c>
      <c r="F1386" s="12" t="s">
        <v>2293</v>
      </c>
      <c r="G1386" s="12" t="s">
        <v>55</v>
      </c>
      <c r="H1386" s="12" t="str">
        <f aca="false">INDEX(Customers!$I$2:$I$901,MATCH(B1386,Customers!$A$2:$A$901,0))</f>
        <v>Regular</v>
      </c>
      <c r="I1386" s="12" t="str">
        <f aca="false">INDEX(Customers!$G$2:$G$901,MATCH(B1386,Customers!$A$2:$A$901,0))</f>
        <v>East</v>
      </c>
      <c r="J1386" s="12" t="str">
        <f aca="false">INDEX(Stores!$D$2:$D$18,MATCH(C1386,Stores!$A$2:$A$18,0))</f>
        <v>Online</v>
      </c>
      <c r="K1386" s="16" t="n">
        <f aca="false">SUMIF(OrderItems!$B$2:$B$6683,A1386,OrderItems!$J$2:$J$6683)</f>
        <v>1669</v>
      </c>
      <c r="L1386" s="16" t="n">
        <f aca="false">SUMIF(OrderItems!$B$2:$B$6683,A1386,OrderItems!$K$2:$K$6683)</f>
        <v>949.32</v>
      </c>
      <c r="M1386" s="16" t="n">
        <f aca="false">K1386-L1386</f>
        <v>719.68</v>
      </c>
      <c r="N1386" s="12" t="n">
        <f aca="false">COUNTIF(OrderItems!$B$2:$B$6683,A1386)</f>
        <v>1</v>
      </c>
    </row>
    <row r="1387" customFormat="false" ht="15" hidden="false" customHeight="false" outlineLevel="0" collapsed="false">
      <c r="A1387" s="12" t="n">
        <v>1386</v>
      </c>
      <c r="B1387" s="12" t="n">
        <v>361</v>
      </c>
      <c r="C1387" s="12" t="n">
        <v>17</v>
      </c>
      <c r="D1387" s="18" t="n">
        <v>45984</v>
      </c>
      <c r="E1387" s="12" t="s">
        <v>44</v>
      </c>
      <c r="F1387" s="12" t="s">
        <v>2293</v>
      </c>
      <c r="G1387" s="12" t="s">
        <v>55</v>
      </c>
      <c r="H1387" s="12" t="str">
        <f aca="false">INDEX(Customers!$I$2:$I$901,MATCH(B1387,Customers!$A$2:$A$901,0))</f>
        <v>Regular</v>
      </c>
      <c r="I1387" s="12" t="str">
        <f aca="false">INDEX(Customers!$G$2:$G$901,MATCH(B1387,Customers!$A$2:$A$901,0))</f>
        <v>East</v>
      </c>
      <c r="J1387" s="12" t="str">
        <f aca="false">INDEX(Stores!$D$2:$D$18,MATCH(C1387,Stores!$A$2:$A$18,0))</f>
        <v>Online</v>
      </c>
      <c r="K1387" s="16" t="n">
        <f aca="false">SUMIF(OrderItems!$B$2:$B$6683,A1387,OrderItems!$J$2:$J$6683)</f>
        <v>149</v>
      </c>
      <c r="L1387" s="16" t="n">
        <f aca="false">SUMIF(OrderItems!$B$2:$B$6683,A1387,OrderItems!$K$2:$K$6683)</f>
        <v>97.78</v>
      </c>
      <c r="M1387" s="16" t="n">
        <f aca="false">K1387-L1387</f>
        <v>51.22</v>
      </c>
      <c r="N1387" s="12" t="n">
        <f aca="false">COUNTIF(OrderItems!$B$2:$B$6683,A1387)</f>
        <v>1</v>
      </c>
    </row>
    <row r="1388" customFormat="false" ht="15" hidden="false" customHeight="false" outlineLevel="0" collapsed="false">
      <c r="A1388" s="12" t="n">
        <v>1387</v>
      </c>
      <c r="B1388" s="12" t="n">
        <v>361</v>
      </c>
      <c r="C1388" s="12" t="n">
        <v>17</v>
      </c>
      <c r="D1388" s="18" t="n">
        <v>45997</v>
      </c>
      <c r="E1388" s="12" t="s">
        <v>44</v>
      </c>
      <c r="F1388" s="12" t="s">
        <v>2296</v>
      </c>
      <c r="G1388" s="12" t="s">
        <v>56</v>
      </c>
      <c r="H1388" s="12" t="str">
        <f aca="false">INDEX(Customers!$I$2:$I$901,MATCH(B1388,Customers!$A$2:$A$901,0))</f>
        <v>Regular</v>
      </c>
      <c r="I1388" s="12" t="str">
        <f aca="false">INDEX(Customers!$G$2:$G$901,MATCH(B1388,Customers!$A$2:$A$901,0))</f>
        <v>East</v>
      </c>
      <c r="J1388" s="12" t="str">
        <f aca="false">INDEX(Stores!$D$2:$D$18,MATCH(C1388,Stores!$A$2:$A$18,0))</f>
        <v>Online</v>
      </c>
      <c r="K1388" s="16" t="n">
        <f aca="false">SUMIF(OrderItems!$B$2:$B$6683,A1388,OrderItems!$J$2:$J$6683)</f>
        <v>7333.1</v>
      </c>
      <c r="L1388" s="16" t="n">
        <f aca="false">SUMIF(OrderItems!$B$2:$B$6683,A1388,OrderItems!$K$2:$K$6683)</f>
        <v>4941.73</v>
      </c>
      <c r="M1388" s="16" t="n">
        <f aca="false">K1388-L1388</f>
        <v>2391.37</v>
      </c>
      <c r="N1388" s="12" t="n">
        <f aca="false">COUNTIF(OrderItems!$B$2:$B$6683,A1388)</f>
        <v>4</v>
      </c>
    </row>
    <row r="1389" customFormat="false" ht="15" hidden="false" customHeight="false" outlineLevel="0" collapsed="false">
      <c r="A1389" s="12" t="n">
        <v>1388</v>
      </c>
      <c r="B1389" s="12" t="n">
        <v>362</v>
      </c>
      <c r="C1389" s="12" t="n">
        <v>17</v>
      </c>
      <c r="D1389" s="18" t="n">
        <v>45425</v>
      </c>
      <c r="E1389" s="12" t="s">
        <v>44</v>
      </c>
      <c r="F1389" s="12" t="s">
        <v>2294</v>
      </c>
      <c r="G1389" s="12" t="s">
        <v>57</v>
      </c>
      <c r="H1389" s="12" t="str">
        <f aca="false">INDEX(Customers!$I$2:$I$901,MATCH(B1389,Customers!$A$2:$A$901,0))</f>
        <v>Premium</v>
      </c>
      <c r="I1389" s="12" t="str">
        <f aca="false">INDEX(Customers!$G$2:$G$901,MATCH(B1389,Customers!$A$2:$A$901,0))</f>
        <v>East</v>
      </c>
      <c r="J1389" s="12" t="str">
        <f aca="false">INDEX(Stores!$D$2:$D$18,MATCH(C1389,Stores!$A$2:$A$18,0))</f>
        <v>Online</v>
      </c>
      <c r="K1389" s="16" t="n">
        <f aca="false">SUMIF(OrderItems!$B$2:$B$6683,A1389,OrderItems!$J$2:$J$6683)</f>
        <v>6948</v>
      </c>
      <c r="L1389" s="16" t="n">
        <f aca="false">SUMIF(OrderItems!$B$2:$B$6683,A1389,OrderItems!$K$2:$K$6683)</f>
        <v>4983.28</v>
      </c>
      <c r="M1389" s="16" t="n">
        <f aca="false">K1389-L1389</f>
        <v>1964.72</v>
      </c>
      <c r="N1389" s="12" t="n">
        <f aca="false">COUNTIF(OrderItems!$B$2:$B$6683,A1389)</f>
        <v>2</v>
      </c>
    </row>
    <row r="1390" customFormat="false" ht="15" hidden="false" customHeight="false" outlineLevel="0" collapsed="false">
      <c r="A1390" s="12" t="n">
        <v>1389</v>
      </c>
      <c r="B1390" s="12" t="n">
        <v>362</v>
      </c>
      <c r="C1390" s="12" t="n">
        <v>15</v>
      </c>
      <c r="D1390" s="18" t="n">
        <v>45487</v>
      </c>
      <c r="E1390" s="12" t="s">
        <v>49</v>
      </c>
      <c r="F1390" s="12" t="s">
        <v>2292</v>
      </c>
      <c r="G1390" s="12" t="s">
        <v>57</v>
      </c>
      <c r="H1390" s="12" t="str">
        <f aca="false">INDEX(Customers!$I$2:$I$901,MATCH(B1390,Customers!$A$2:$A$901,0))</f>
        <v>Premium</v>
      </c>
      <c r="I1390" s="12" t="str">
        <f aca="false">INDEX(Customers!$G$2:$G$901,MATCH(B1390,Customers!$A$2:$A$901,0))</f>
        <v>East</v>
      </c>
      <c r="J1390" s="12" t="str">
        <f aca="false">INDEX(Stores!$D$2:$D$18,MATCH(C1390,Stores!$A$2:$A$18,0))</f>
        <v>East</v>
      </c>
      <c r="K1390" s="16" t="n">
        <f aca="false">SUMIF(OrderItems!$B$2:$B$6683,A1390,OrderItems!$J$2:$J$6683)</f>
        <v>7144.55</v>
      </c>
      <c r="L1390" s="16" t="n">
        <f aca="false">SUMIF(OrderItems!$B$2:$B$6683,A1390,OrderItems!$K$2:$K$6683)</f>
        <v>5250.02</v>
      </c>
      <c r="M1390" s="16" t="n">
        <f aca="false">K1390-L1390</f>
        <v>1894.53</v>
      </c>
      <c r="N1390" s="12" t="n">
        <f aca="false">COUNTIF(OrderItems!$B$2:$B$6683,A1390)</f>
        <v>4</v>
      </c>
    </row>
    <row r="1391" customFormat="false" ht="15" hidden="false" customHeight="false" outlineLevel="0" collapsed="false">
      <c r="A1391" s="12" t="n">
        <v>1390</v>
      </c>
      <c r="B1391" s="12" t="n">
        <v>362</v>
      </c>
      <c r="C1391" s="12" t="n">
        <v>17</v>
      </c>
      <c r="D1391" s="18" t="n">
        <v>45641</v>
      </c>
      <c r="E1391" s="12" t="s">
        <v>44</v>
      </c>
      <c r="F1391" s="12" t="s">
        <v>2296</v>
      </c>
      <c r="G1391" s="12" t="s">
        <v>55</v>
      </c>
      <c r="H1391" s="12" t="str">
        <f aca="false">INDEX(Customers!$I$2:$I$901,MATCH(B1391,Customers!$A$2:$A$901,0))</f>
        <v>Premium</v>
      </c>
      <c r="I1391" s="12" t="str">
        <f aca="false">INDEX(Customers!$G$2:$G$901,MATCH(B1391,Customers!$A$2:$A$901,0))</f>
        <v>East</v>
      </c>
      <c r="J1391" s="12" t="str">
        <f aca="false">INDEX(Stores!$D$2:$D$18,MATCH(C1391,Stores!$A$2:$A$18,0))</f>
        <v>Online</v>
      </c>
      <c r="K1391" s="16" t="n">
        <f aca="false">SUMIF(OrderItems!$B$2:$B$6683,A1391,OrderItems!$J$2:$J$6683)</f>
        <v>6208</v>
      </c>
      <c r="L1391" s="16" t="n">
        <f aca="false">SUMIF(OrderItems!$B$2:$B$6683,A1391,OrderItems!$K$2:$K$6683)</f>
        <v>3728.49</v>
      </c>
      <c r="M1391" s="16" t="n">
        <f aca="false">K1391-L1391</f>
        <v>2479.51</v>
      </c>
      <c r="N1391" s="12" t="n">
        <f aca="false">COUNTIF(OrderItems!$B$2:$B$6683,A1391)</f>
        <v>2</v>
      </c>
    </row>
    <row r="1392" customFormat="false" ht="15" hidden="false" customHeight="false" outlineLevel="0" collapsed="false">
      <c r="A1392" s="12" t="n">
        <v>1391</v>
      </c>
      <c r="B1392" s="12" t="n">
        <v>362</v>
      </c>
      <c r="C1392" s="12" t="n">
        <v>2</v>
      </c>
      <c r="D1392" s="18" t="n">
        <v>45691</v>
      </c>
      <c r="E1392" s="12" t="s">
        <v>49</v>
      </c>
      <c r="F1392" s="12" t="s">
        <v>2293</v>
      </c>
      <c r="G1392" s="12" t="s">
        <v>55</v>
      </c>
      <c r="H1392" s="12" t="str">
        <f aca="false">INDEX(Customers!$I$2:$I$901,MATCH(B1392,Customers!$A$2:$A$901,0))</f>
        <v>Premium</v>
      </c>
      <c r="I1392" s="12" t="str">
        <f aca="false">INDEX(Customers!$G$2:$G$901,MATCH(B1392,Customers!$A$2:$A$901,0))</f>
        <v>East</v>
      </c>
      <c r="J1392" s="12" t="str">
        <f aca="false">INDEX(Stores!$D$2:$D$18,MATCH(C1392,Stores!$A$2:$A$18,0))</f>
        <v>North</v>
      </c>
      <c r="K1392" s="16" t="n">
        <f aca="false">SUMIF(OrderItems!$B$2:$B$6683,A1392,OrderItems!$J$2:$J$6683)</f>
        <v>9394.55</v>
      </c>
      <c r="L1392" s="16" t="n">
        <f aca="false">SUMIF(OrderItems!$B$2:$B$6683,A1392,OrderItems!$K$2:$K$6683)</f>
        <v>5688.67</v>
      </c>
      <c r="M1392" s="16" t="n">
        <f aca="false">K1392-L1392</f>
        <v>3705.88</v>
      </c>
      <c r="N1392" s="12" t="n">
        <f aca="false">COUNTIF(OrderItems!$B$2:$B$6683,A1392)</f>
        <v>3</v>
      </c>
    </row>
    <row r="1393" customFormat="false" ht="15" hidden="false" customHeight="false" outlineLevel="0" collapsed="false">
      <c r="A1393" s="12" t="n">
        <v>1392</v>
      </c>
      <c r="B1393" s="12" t="n">
        <v>362</v>
      </c>
      <c r="C1393" s="12" t="n">
        <v>1</v>
      </c>
      <c r="D1393" s="18" t="n">
        <v>45813</v>
      </c>
      <c r="E1393" s="12" t="s">
        <v>49</v>
      </c>
      <c r="F1393" s="12" t="s">
        <v>2294</v>
      </c>
      <c r="G1393" s="12" t="s">
        <v>57</v>
      </c>
      <c r="H1393" s="12" t="str">
        <f aca="false">INDEX(Customers!$I$2:$I$901,MATCH(B1393,Customers!$A$2:$A$901,0))</f>
        <v>Premium</v>
      </c>
      <c r="I1393" s="12" t="str">
        <f aca="false">INDEX(Customers!$G$2:$G$901,MATCH(B1393,Customers!$A$2:$A$901,0))</f>
        <v>East</v>
      </c>
      <c r="J1393" s="12" t="str">
        <f aca="false">INDEX(Stores!$D$2:$D$18,MATCH(C1393,Stores!$A$2:$A$18,0))</f>
        <v>North</v>
      </c>
      <c r="K1393" s="16" t="n">
        <f aca="false">SUMIF(OrderItems!$B$2:$B$6683,A1393,OrderItems!$J$2:$J$6683)</f>
        <v>3789</v>
      </c>
      <c r="L1393" s="16" t="n">
        <f aca="false">SUMIF(OrderItems!$B$2:$B$6683,A1393,OrderItems!$K$2:$K$6683)</f>
        <v>2806.84</v>
      </c>
      <c r="M1393" s="16" t="n">
        <f aca="false">K1393-L1393</f>
        <v>982.16</v>
      </c>
      <c r="N1393" s="12" t="n">
        <f aca="false">COUNTIF(OrderItems!$B$2:$B$6683,A1393)</f>
        <v>1</v>
      </c>
    </row>
    <row r="1394" customFormat="false" ht="15" hidden="false" customHeight="false" outlineLevel="0" collapsed="false">
      <c r="A1394" s="12" t="n">
        <v>1393</v>
      </c>
      <c r="B1394" s="12" t="n">
        <v>362</v>
      </c>
      <c r="C1394" s="12" t="n">
        <v>16</v>
      </c>
      <c r="D1394" s="18" t="n">
        <v>45888</v>
      </c>
      <c r="E1394" s="12" t="s">
        <v>49</v>
      </c>
      <c r="F1394" s="12" t="s">
        <v>2293</v>
      </c>
      <c r="G1394" s="12" t="s">
        <v>55</v>
      </c>
      <c r="H1394" s="12" t="str">
        <f aca="false">INDEX(Customers!$I$2:$I$901,MATCH(B1394,Customers!$A$2:$A$901,0))</f>
        <v>Premium</v>
      </c>
      <c r="I1394" s="12" t="str">
        <f aca="false">INDEX(Customers!$G$2:$G$901,MATCH(B1394,Customers!$A$2:$A$901,0))</f>
        <v>East</v>
      </c>
      <c r="J1394" s="12" t="str">
        <f aca="false">INDEX(Stores!$D$2:$D$18,MATCH(C1394,Stores!$A$2:$A$18,0))</f>
        <v>East</v>
      </c>
      <c r="K1394" s="16" t="n">
        <f aca="false">SUMIF(OrderItems!$B$2:$B$6683,A1394,OrderItems!$J$2:$J$6683)</f>
        <v>14088.1</v>
      </c>
      <c r="L1394" s="16" t="n">
        <f aca="false">SUMIF(OrderItems!$B$2:$B$6683,A1394,OrderItems!$K$2:$K$6683)</f>
        <v>9304.34</v>
      </c>
      <c r="M1394" s="16" t="n">
        <f aca="false">K1394-L1394</f>
        <v>4783.76</v>
      </c>
      <c r="N1394" s="12" t="n">
        <f aca="false">COUNTIF(OrderItems!$B$2:$B$6683,A1394)</f>
        <v>4</v>
      </c>
    </row>
    <row r="1395" customFormat="false" ht="15" hidden="false" customHeight="false" outlineLevel="0" collapsed="false">
      <c r="A1395" s="12" t="n">
        <v>1394</v>
      </c>
      <c r="B1395" s="12" t="n">
        <v>362</v>
      </c>
      <c r="C1395" s="12" t="n">
        <v>17</v>
      </c>
      <c r="D1395" s="18" t="n">
        <v>45957</v>
      </c>
      <c r="E1395" s="12" t="s">
        <v>44</v>
      </c>
      <c r="F1395" s="12" t="s">
        <v>2292</v>
      </c>
      <c r="G1395" s="12" t="s">
        <v>55</v>
      </c>
      <c r="H1395" s="12" t="str">
        <f aca="false">INDEX(Customers!$I$2:$I$901,MATCH(B1395,Customers!$A$2:$A$901,0))</f>
        <v>Premium</v>
      </c>
      <c r="I1395" s="12" t="str">
        <f aca="false">INDEX(Customers!$G$2:$G$901,MATCH(B1395,Customers!$A$2:$A$901,0))</f>
        <v>East</v>
      </c>
      <c r="J1395" s="12" t="str">
        <f aca="false">INDEX(Stores!$D$2:$D$18,MATCH(C1395,Stores!$A$2:$A$18,0))</f>
        <v>Online</v>
      </c>
      <c r="K1395" s="16" t="n">
        <f aca="false">SUMIF(OrderItems!$B$2:$B$6683,A1395,OrderItems!$J$2:$J$6683)</f>
        <v>499</v>
      </c>
      <c r="L1395" s="16" t="n">
        <f aca="false">SUMIF(OrderItems!$B$2:$B$6683,A1395,OrderItems!$K$2:$K$6683)</f>
        <v>321.7</v>
      </c>
      <c r="M1395" s="16" t="n">
        <f aca="false">K1395-L1395</f>
        <v>177.3</v>
      </c>
      <c r="N1395" s="12" t="n">
        <f aca="false">COUNTIF(OrderItems!$B$2:$B$6683,A1395)</f>
        <v>1</v>
      </c>
    </row>
    <row r="1396" customFormat="false" ht="15" hidden="false" customHeight="false" outlineLevel="0" collapsed="false">
      <c r="A1396" s="12" t="n">
        <v>1395</v>
      </c>
      <c r="B1396" s="12" t="n">
        <v>362</v>
      </c>
      <c r="C1396" s="12" t="n">
        <v>17</v>
      </c>
      <c r="D1396" s="18" t="n">
        <v>46009</v>
      </c>
      <c r="E1396" s="12" t="s">
        <v>44</v>
      </c>
      <c r="F1396" s="12" t="s">
        <v>2294</v>
      </c>
      <c r="G1396" s="12" t="s">
        <v>55</v>
      </c>
      <c r="H1396" s="12" t="str">
        <f aca="false">INDEX(Customers!$I$2:$I$901,MATCH(B1396,Customers!$A$2:$A$901,0))</f>
        <v>Premium</v>
      </c>
      <c r="I1396" s="12" t="str">
        <f aca="false">INDEX(Customers!$G$2:$G$901,MATCH(B1396,Customers!$A$2:$A$901,0))</f>
        <v>East</v>
      </c>
      <c r="J1396" s="12" t="str">
        <f aca="false">INDEX(Stores!$D$2:$D$18,MATCH(C1396,Stores!$A$2:$A$18,0))</f>
        <v>Online</v>
      </c>
      <c r="K1396" s="16" t="n">
        <f aca="false">SUMIF(OrderItems!$B$2:$B$6683,A1396,OrderItems!$J$2:$J$6683)</f>
        <v>15420.3</v>
      </c>
      <c r="L1396" s="16" t="n">
        <f aca="false">SUMIF(OrderItems!$B$2:$B$6683,A1396,OrderItems!$K$2:$K$6683)</f>
        <v>9658.64</v>
      </c>
      <c r="M1396" s="16" t="n">
        <f aca="false">K1396-L1396</f>
        <v>5761.66</v>
      </c>
      <c r="N1396" s="12" t="n">
        <f aca="false">COUNTIF(OrderItems!$B$2:$B$6683,A1396)</f>
        <v>4</v>
      </c>
    </row>
    <row r="1397" customFormat="false" ht="15" hidden="false" customHeight="false" outlineLevel="0" collapsed="false">
      <c r="A1397" s="12" t="n">
        <v>1396</v>
      </c>
      <c r="B1397" s="12" t="n">
        <v>363</v>
      </c>
      <c r="C1397" s="12" t="n">
        <v>13</v>
      </c>
      <c r="D1397" s="18" t="n">
        <v>45486</v>
      </c>
      <c r="E1397" s="12" t="s">
        <v>49</v>
      </c>
      <c r="F1397" s="12" t="s">
        <v>2295</v>
      </c>
      <c r="G1397" s="12" t="s">
        <v>55</v>
      </c>
      <c r="H1397" s="12" t="str">
        <f aca="false">INDEX(Customers!$I$2:$I$901,MATCH(B1397,Customers!$A$2:$A$901,0))</f>
        <v>New</v>
      </c>
      <c r="I1397" s="12" t="str">
        <f aca="false">INDEX(Customers!$G$2:$G$901,MATCH(B1397,Customers!$A$2:$A$901,0))</f>
        <v>East</v>
      </c>
      <c r="J1397" s="12" t="str">
        <f aca="false">INDEX(Stores!$D$2:$D$18,MATCH(C1397,Stores!$A$2:$A$18,0))</f>
        <v>East</v>
      </c>
      <c r="K1397" s="16" t="n">
        <f aca="false">SUMIF(OrderItems!$B$2:$B$6683,A1397,OrderItems!$J$2:$J$6683)</f>
        <v>3815</v>
      </c>
      <c r="L1397" s="16" t="n">
        <f aca="false">SUMIF(OrderItems!$B$2:$B$6683,A1397,OrderItems!$K$2:$K$6683)</f>
        <v>2672.54</v>
      </c>
      <c r="M1397" s="16" t="n">
        <f aca="false">K1397-L1397</f>
        <v>1142.46</v>
      </c>
      <c r="N1397" s="12" t="n">
        <f aca="false">COUNTIF(OrderItems!$B$2:$B$6683,A1397)</f>
        <v>3</v>
      </c>
    </row>
    <row r="1398" customFormat="false" ht="15" hidden="false" customHeight="false" outlineLevel="0" collapsed="false">
      <c r="A1398" s="12" t="n">
        <v>1397</v>
      </c>
      <c r="B1398" s="12" t="n">
        <v>363</v>
      </c>
      <c r="C1398" s="12" t="n">
        <v>17</v>
      </c>
      <c r="D1398" s="18" t="n">
        <v>45640</v>
      </c>
      <c r="E1398" s="12" t="s">
        <v>44</v>
      </c>
      <c r="F1398" s="12" t="s">
        <v>2294</v>
      </c>
      <c r="G1398" s="12" t="s">
        <v>55</v>
      </c>
      <c r="H1398" s="12" t="str">
        <f aca="false">INDEX(Customers!$I$2:$I$901,MATCH(B1398,Customers!$A$2:$A$901,0))</f>
        <v>New</v>
      </c>
      <c r="I1398" s="12" t="str">
        <f aca="false">INDEX(Customers!$G$2:$G$901,MATCH(B1398,Customers!$A$2:$A$901,0))</f>
        <v>East</v>
      </c>
      <c r="J1398" s="12" t="str">
        <f aca="false">INDEX(Stores!$D$2:$D$18,MATCH(C1398,Stores!$A$2:$A$18,0))</f>
        <v>Online</v>
      </c>
      <c r="K1398" s="16" t="n">
        <f aca="false">SUMIF(OrderItems!$B$2:$B$6683,A1398,OrderItems!$J$2:$J$6683)</f>
        <v>3797.1</v>
      </c>
      <c r="L1398" s="16" t="n">
        <f aca="false">SUMIF(OrderItems!$B$2:$B$6683,A1398,OrderItems!$K$2:$K$6683)</f>
        <v>2621.48</v>
      </c>
      <c r="M1398" s="16" t="n">
        <f aca="false">K1398-L1398</f>
        <v>1175.62</v>
      </c>
      <c r="N1398" s="12" t="n">
        <f aca="false">COUNTIF(OrderItems!$B$2:$B$6683,A1398)</f>
        <v>1</v>
      </c>
    </row>
    <row r="1399" customFormat="false" ht="15" hidden="false" customHeight="false" outlineLevel="0" collapsed="false">
      <c r="A1399" s="12" t="n">
        <v>1398</v>
      </c>
      <c r="B1399" s="12" t="n">
        <v>363</v>
      </c>
      <c r="C1399" s="12" t="n">
        <v>6</v>
      </c>
      <c r="D1399" s="18" t="n">
        <v>45976</v>
      </c>
      <c r="E1399" s="12" t="s">
        <v>49</v>
      </c>
      <c r="F1399" s="12" t="s">
        <v>2293</v>
      </c>
      <c r="G1399" s="12" t="s">
        <v>56</v>
      </c>
      <c r="H1399" s="12" t="str">
        <f aca="false">INDEX(Customers!$I$2:$I$901,MATCH(B1399,Customers!$A$2:$A$901,0))</f>
        <v>New</v>
      </c>
      <c r="I1399" s="12" t="str">
        <f aca="false">INDEX(Customers!$G$2:$G$901,MATCH(B1399,Customers!$A$2:$A$901,0))</f>
        <v>East</v>
      </c>
      <c r="J1399" s="12" t="str">
        <f aca="false">INDEX(Stores!$D$2:$D$18,MATCH(C1399,Stores!$A$2:$A$18,0))</f>
        <v>South</v>
      </c>
      <c r="K1399" s="16" t="n">
        <f aca="false">SUMIF(OrderItems!$B$2:$B$6683,A1399,OrderItems!$J$2:$J$6683)</f>
        <v>1359.65</v>
      </c>
      <c r="L1399" s="16" t="n">
        <f aca="false">SUMIF(OrderItems!$B$2:$B$6683,A1399,OrderItems!$K$2:$K$6683)</f>
        <v>1042.78</v>
      </c>
      <c r="M1399" s="16" t="n">
        <f aca="false">K1399-L1399</f>
        <v>316.87</v>
      </c>
      <c r="N1399" s="12" t="n">
        <f aca="false">COUNTIF(OrderItems!$B$2:$B$6683,A1399)</f>
        <v>2</v>
      </c>
    </row>
    <row r="1400" customFormat="false" ht="15" hidden="false" customHeight="false" outlineLevel="0" collapsed="false">
      <c r="A1400" s="12" t="n">
        <v>1399</v>
      </c>
      <c r="B1400" s="12" t="n">
        <v>364</v>
      </c>
      <c r="C1400" s="12" t="n">
        <v>17</v>
      </c>
      <c r="D1400" s="18" t="n">
        <v>45600</v>
      </c>
      <c r="E1400" s="12" t="s">
        <v>44</v>
      </c>
      <c r="F1400" s="12" t="s">
        <v>2293</v>
      </c>
      <c r="G1400" s="12" t="s">
        <v>57</v>
      </c>
      <c r="H1400" s="12" t="str">
        <f aca="false">INDEX(Customers!$I$2:$I$901,MATCH(B1400,Customers!$A$2:$A$901,0))</f>
        <v>New</v>
      </c>
      <c r="I1400" s="12" t="str">
        <f aca="false">INDEX(Customers!$G$2:$G$901,MATCH(B1400,Customers!$A$2:$A$901,0))</f>
        <v>East</v>
      </c>
      <c r="J1400" s="12" t="str">
        <f aca="false">INDEX(Stores!$D$2:$D$18,MATCH(C1400,Stores!$A$2:$A$18,0))</f>
        <v>Online</v>
      </c>
      <c r="K1400" s="16" t="n">
        <f aca="false">SUMIF(OrderItems!$B$2:$B$6683,A1400,OrderItems!$J$2:$J$6683)</f>
        <v>2335.1</v>
      </c>
      <c r="L1400" s="16" t="n">
        <f aca="false">SUMIF(OrderItems!$B$2:$B$6683,A1400,OrderItems!$K$2:$K$6683)</f>
        <v>1438.96</v>
      </c>
      <c r="M1400" s="16" t="n">
        <f aca="false">K1400-L1400</f>
        <v>896.14</v>
      </c>
      <c r="N1400" s="12" t="n">
        <f aca="false">COUNTIF(OrderItems!$B$2:$B$6683,A1400)</f>
        <v>1</v>
      </c>
    </row>
    <row r="1401" customFormat="false" ht="15" hidden="false" customHeight="false" outlineLevel="0" collapsed="false">
      <c r="A1401" s="12" t="n">
        <v>1400</v>
      </c>
      <c r="B1401" s="12" t="n">
        <v>364</v>
      </c>
      <c r="C1401" s="12" t="n">
        <v>17</v>
      </c>
      <c r="D1401" s="18" t="n">
        <v>45613</v>
      </c>
      <c r="E1401" s="12" t="s">
        <v>44</v>
      </c>
      <c r="F1401" s="12" t="s">
        <v>2293</v>
      </c>
      <c r="G1401" s="12" t="s">
        <v>55</v>
      </c>
      <c r="H1401" s="12" t="str">
        <f aca="false">INDEX(Customers!$I$2:$I$901,MATCH(B1401,Customers!$A$2:$A$901,0))</f>
        <v>New</v>
      </c>
      <c r="I1401" s="12" t="str">
        <f aca="false">INDEX(Customers!$G$2:$G$901,MATCH(B1401,Customers!$A$2:$A$901,0))</f>
        <v>East</v>
      </c>
      <c r="J1401" s="12" t="str">
        <f aca="false">INDEX(Stores!$D$2:$D$18,MATCH(C1401,Stores!$A$2:$A$18,0))</f>
        <v>Online</v>
      </c>
      <c r="K1401" s="16" t="n">
        <f aca="false">SUMIF(OrderItems!$B$2:$B$6683,A1401,OrderItems!$J$2:$J$6683)</f>
        <v>11667</v>
      </c>
      <c r="L1401" s="16" t="n">
        <f aca="false">SUMIF(OrderItems!$B$2:$B$6683,A1401,OrderItems!$K$2:$K$6683)</f>
        <v>6525.24</v>
      </c>
      <c r="M1401" s="16" t="n">
        <f aca="false">K1401-L1401</f>
        <v>5141.76</v>
      </c>
      <c r="N1401" s="12" t="n">
        <f aca="false">COUNTIF(OrderItems!$B$2:$B$6683,A1401)</f>
        <v>1</v>
      </c>
    </row>
    <row r="1402" customFormat="false" ht="15" hidden="false" customHeight="false" outlineLevel="0" collapsed="false">
      <c r="A1402" s="12" t="n">
        <v>1401</v>
      </c>
      <c r="B1402" s="12" t="n">
        <v>364</v>
      </c>
      <c r="C1402" s="12" t="n">
        <v>17</v>
      </c>
      <c r="D1402" s="18" t="n">
        <v>45963</v>
      </c>
      <c r="E1402" s="12" t="s">
        <v>44</v>
      </c>
      <c r="F1402" s="12" t="s">
        <v>2292</v>
      </c>
      <c r="G1402" s="12" t="s">
        <v>56</v>
      </c>
      <c r="H1402" s="12" t="str">
        <f aca="false">INDEX(Customers!$I$2:$I$901,MATCH(B1402,Customers!$A$2:$A$901,0))</f>
        <v>New</v>
      </c>
      <c r="I1402" s="12" t="str">
        <f aca="false">INDEX(Customers!$G$2:$G$901,MATCH(B1402,Customers!$A$2:$A$901,0))</f>
        <v>East</v>
      </c>
      <c r="J1402" s="12" t="str">
        <f aca="false">INDEX(Stores!$D$2:$D$18,MATCH(C1402,Stores!$A$2:$A$18,0))</f>
        <v>Online</v>
      </c>
      <c r="K1402" s="16" t="n">
        <f aca="false">SUMIF(OrderItems!$B$2:$B$6683,A1402,OrderItems!$J$2:$J$6683)</f>
        <v>2185.55</v>
      </c>
      <c r="L1402" s="16" t="n">
        <f aca="false">SUMIF(OrderItems!$B$2:$B$6683,A1402,OrderItems!$K$2:$K$6683)</f>
        <v>1349.64</v>
      </c>
      <c r="M1402" s="16" t="n">
        <f aca="false">K1402-L1402</f>
        <v>835.91</v>
      </c>
      <c r="N1402" s="12" t="n">
        <f aca="false">COUNTIF(OrderItems!$B$2:$B$6683,A1402)</f>
        <v>2</v>
      </c>
    </row>
    <row r="1403" customFormat="false" ht="15" hidden="false" customHeight="false" outlineLevel="0" collapsed="false">
      <c r="A1403" s="12" t="n">
        <v>1402</v>
      </c>
      <c r="B1403" s="12" t="n">
        <v>365</v>
      </c>
      <c r="C1403" s="12" t="n">
        <v>17</v>
      </c>
      <c r="D1403" s="18" t="n">
        <v>45434</v>
      </c>
      <c r="E1403" s="12" t="s">
        <v>44</v>
      </c>
      <c r="F1403" s="12" t="s">
        <v>2295</v>
      </c>
      <c r="G1403" s="12" t="s">
        <v>55</v>
      </c>
      <c r="H1403" s="12" t="str">
        <f aca="false">INDEX(Customers!$I$2:$I$901,MATCH(B1403,Customers!$A$2:$A$901,0))</f>
        <v>Premium</v>
      </c>
      <c r="I1403" s="12" t="str">
        <f aca="false">INDEX(Customers!$G$2:$G$901,MATCH(B1403,Customers!$A$2:$A$901,0))</f>
        <v>South</v>
      </c>
      <c r="J1403" s="12" t="str">
        <f aca="false">INDEX(Stores!$D$2:$D$18,MATCH(C1403,Stores!$A$2:$A$18,0))</f>
        <v>Online</v>
      </c>
      <c r="K1403" s="16" t="n">
        <f aca="false">SUMIF(OrderItems!$B$2:$B$6683,A1403,OrderItems!$J$2:$J$6683)</f>
        <v>8036.3</v>
      </c>
      <c r="L1403" s="16" t="n">
        <f aca="false">SUMIF(OrderItems!$B$2:$B$6683,A1403,OrderItems!$K$2:$K$6683)</f>
        <v>6085.64</v>
      </c>
      <c r="M1403" s="16" t="n">
        <f aca="false">K1403-L1403</f>
        <v>1950.66</v>
      </c>
      <c r="N1403" s="12" t="n">
        <f aca="false">COUNTIF(OrderItems!$B$2:$B$6683,A1403)</f>
        <v>4</v>
      </c>
    </row>
    <row r="1404" customFormat="false" ht="15" hidden="false" customHeight="false" outlineLevel="0" collapsed="false">
      <c r="A1404" s="12" t="n">
        <v>1403</v>
      </c>
      <c r="B1404" s="12" t="n">
        <v>365</v>
      </c>
      <c r="C1404" s="12" t="n">
        <v>17</v>
      </c>
      <c r="D1404" s="18" t="n">
        <v>45569</v>
      </c>
      <c r="E1404" s="12" t="s">
        <v>44</v>
      </c>
      <c r="F1404" s="12" t="s">
        <v>2292</v>
      </c>
      <c r="G1404" s="12" t="s">
        <v>55</v>
      </c>
      <c r="H1404" s="12" t="str">
        <f aca="false">INDEX(Customers!$I$2:$I$901,MATCH(B1404,Customers!$A$2:$A$901,0))</f>
        <v>Premium</v>
      </c>
      <c r="I1404" s="12" t="str">
        <f aca="false">INDEX(Customers!$G$2:$G$901,MATCH(B1404,Customers!$A$2:$A$901,0))</f>
        <v>South</v>
      </c>
      <c r="J1404" s="12" t="str">
        <f aca="false">INDEX(Stores!$D$2:$D$18,MATCH(C1404,Stores!$A$2:$A$18,0))</f>
        <v>Online</v>
      </c>
      <c r="K1404" s="16" t="n">
        <f aca="false">SUMIF(OrderItems!$B$2:$B$6683,A1404,OrderItems!$J$2:$J$6683)</f>
        <v>129</v>
      </c>
      <c r="L1404" s="16" t="n">
        <f aca="false">SUMIF(OrderItems!$B$2:$B$6683,A1404,OrderItems!$K$2:$K$6683)</f>
        <v>95.79</v>
      </c>
      <c r="M1404" s="16" t="n">
        <f aca="false">K1404-L1404</f>
        <v>33.21</v>
      </c>
      <c r="N1404" s="12" t="n">
        <f aca="false">COUNTIF(OrderItems!$B$2:$B$6683,A1404)</f>
        <v>1</v>
      </c>
    </row>
    <row r="1405" customFormat="false" ht="15" hidden="false" customHeight="false" outlineLevel="0" collapsed="false">
      <c r="A1405" s="12" t="n">
        <v>1404</v>
      </c>
      <c r="B1405" s="12" t="n">
        <v>365</v>
      </c>
      <c r="C1405" s="12" t="n">
        <v>17</v>
      </c>
      <c r="D1405" s="18" t="n">
        <v>45611</v>
      </c>
      <c r="E1405" s="12" t="s">
        <v>44</v>
      </c>
      <c r="F1405" s="12" t="s">
        <v>2296</v>
      </c>
      <c r="G1405" s="12" t="s">
        <v>55</v>
      </c>
      <c r="H1405" s="12" t="str">
        <f aca="false">INDEX(Customers!$I$2:$I$901,MATCH(B1405,Customers!$A$2:$A$901,0))</f>
        <v>Premium</v>
      </c>
      <c r="I1405" s="12" t="str">
        <f aca="false">INDEX(Customers!$G$2:$G$901,MATCH(B1405,Customers!$A$2:$A$901,0))</f>
        <v>South</v>
      </c>
      <c r="J1405" s="12" t="str">
        <f aca="false">INDEX(Stores!$D$2:$D$18,MATCH(C1405,Stores!$A$2:$A$18,0))</f>
        <v>Online</v>
      </c>
      <c r="K1405" s="16" t="n">
        <f aca="false">SUMIF(OrderItems!$B$2:$B$6683,A1405,OrderItems!$J$2:$J$6683)</f>
        <v>9958.65</v>
      </c>
      <c r="L1405" s="16" t="n">
        <f aca="false">SUMIF(OrderItems!$B$2:$B$6683,A1405,OrderItems!$K$2:$K$6683)</f>
        <v>6376.67</v>
      </c>
      <c r="M1405" s="16" t="n">
        <f aca="false">K1405-L1405</f>
        <v>3581.98</v>
      </c>
      <c r="N1405" s="12" t="n">
        <f aca="false">COUNTIF(OrderItems!$B$2:$B$6683,A1405)</f>
        <v>3</v>
      </c>
    </row>
    <row r="1406" customFormat="false" ht="15" hidden="false" customHeight="false" outlineLevel="0" collapsed="false">
      <c r="A1406" s="12" t="n">
        <v>1405</v>
      </c>
      <c r="B1406" s="12" t="n">
        <v>365</v>
      </c>
      <c r="C1406" s="12" t="n">
        <v>17</v>
      </c>
      <c r="D1406" s="18" t="n">
        <v>45622</v>
      </c>
      <c r="E1406" s="12" t="s">
        <v>44</v>
      </c>
      <c r="F1406" s="12" t="s">
        <v>2296</v>
      </c>
      <c r="G1406" s="12" t="s">
        <v>55</v>
      </c>
      <c r="H1406" s="12" t="str">
        <f aca="false">INDEX(Customers!$I$2:$I$901,MATCH(B1406,Customers!$A$2:$A$901,0))</f>
        <v>Premium</v>
      </c>
      <c r="I1406" s="12" t="str">
        <f aca="false">INDEX(Customers!$G$2:$G$901,MATCH(B1406,Customers!$A$2:$A$901,0))</f>
        <v>South</v>
      </c>
      <c r="J1406" s="12" t="str">
        <f aca="false">INDEX(Stores!$D$2:$D$18,MATCH(C1406,Stores!$A$2:$A$18,0))</f>
        <v>Online</v>
      </c>
      <c r="K1406" s="16" t="n">
        <f aca="false">SUMIF(OrderItems!$B$2:$B$6683,A1406,OrderItems!$J$2:$J$6683)</f>
        <v>2530.05</v>
      </c>
      <c r="L1406" s="16" t="n">
        <f aca="false">SUMIF(OrderItems!$B$2:$B$6683,A1406,OrderItems!$K$2:$K$6683)</f>
        <v>1806.19</v>
      </c>
      <c r="M1406" s="16" t="n">
        <f aca="false">K1406-L1406</f>
        <v>723.86</v>
      </c>
      <c r="N1406" s="12" t="n">
        <f aca="false">COUNTIF(OrderItems!$B$2:$B$6683,A1406)</f>
        <v>2</v>
      </c>
    </row>
    <row r="1407" customFormat="false" ht="15" hidden="false" customHeight="false" outlineLevel="0" collapsed="false">
      <c r="A1407" s="12" t="n">
        <v>1406</v>
      </c>
      <c r="B1407" s="12" t="n">
        <v>365</v>
      </c>
      <c r="C1407" s="12" t="n">
        <v>17</v>
      </c>
      <c r="D1407" s="18" t="n">
        <v>45645</v>
      </c>
      <c r="E1407" s="12" t="s">
        <v>44</v>
      </c>
      <c r="F1407" s="12" t="s">
        <v>2294</v>
      </c>
      <c r="G1407" s="12" t="s">
        <v>55</v>
      </c>
      <c r="H1407" s="12" t="str">
        <f aca="false">INDEX(Customers!$I$2:$I$901,MATCH(B1407,Customers!$A$2:$A$901,0))</f>
        <v>Premium</v>
      </c>
      <c r="I1407" s="12" t="str">
        <f aca="false">INDEX(Customers!$G$2:$G$901,MATCH(B1407,Customers!$A$2:$A$901,0))</f>
        <v>South</v>
      </c>
      <c r="J1407" s="12" t="str">
        <f aca="false">INDEX(Stores!$D$2:$D$18,MATCH(C1407,Stores!$A$2:$A$18,0))</f>
        <v>Online</v>
      </c>
      <c r="K1407" s="16" t="n">
        <f aca="false">SUMIF(OrderItems!$B$2:$B$6683,A1407,OrderItems!$J$2:$J$6683)</f>
        <v>1669</v>
      </c>
      <c r="L1407" s="16" t="n">
        <f aca="false">SUMIF(OrderItems!$B$2:$B$6683,A1407,OrderItems!$K$2:$K$6683)</f>
        <v>949.32</v>
      </c>
      <c r="M1407" s="16" t="n">
        <f aca="false">K1407-L1407</f>
        <v>719.68</v>
      </c>
      <c r="N1407" s="12" t="n">
        <f aca="false">COUNTIF(OrderItems!$B$2:$B$6683,A1407)</f>
        <v>1</v>
      </c>
    </row>
    <row r="1408" customFormat="false" ht="15" hidden="false" customHeight="false" outlineLevel="0" collapsed="false">
      <c r="A1408" s="12" t="n">
        <v>1407</v>
      </c>
      <c r="B1408" s="12" t="n">
        <v>365</v>
      </c>
      <c r="C1408" s="12" t="n">
        <v>3</v>
      </c>
      <c r="D1408" s="18" t="n">
        <v>45733</v>
      </c>
      <c r="E1408" s="12" t="s">
        <v>49</v>
      </c>
      <c r="F1408" s="12" t="s">
        <v>2295</v>
      </c>
      <c r="G1408" s="12" t="s">
        <v>55</v>
      </c>
      <c r="H1408" s="12" t="str">
        <f aca="false">INDEX(Customers!$I$2:$I$901,MATCH(B1408,Customers!$A$2:$A$901,0))</f>
        <v>Premium</v>
      </c>
      <c r="I1408" s="12" t="str">
        <f aca="false">INDEX(Customers!$G$2:$G$901,MATCH(B1408,Customers!$A$2:$A$901,0))</f>
        <v>South</v>
      </c>
      <c r="J1408" s="12" t="str">
        <f aca="false">INDEX(Stores!$D$2:$D$18,MATCH(C1408,Stores!$A$2:$A$18,0))</f>
        <v>North</v>
      </c>
      <c r="K1408" s="16" t="n">
        <f aca="false">SUMIF(OrderItems!$B$2:$B$6683,A1408,OrderItems!$J$2:$J$6683)</f>
        <v>1029</v>
      </c>
      <c r="L1408" s="16" t="n">
        <f aca="false">SUMIF(OrderItems!$B$2:$B$6683,A1408,OrderItems!$K$2:$K$6683)</f>
        <v>615.72</v>
      </c>
      <c r="M1408" s="16" t="n">
        <f aca="false">K1408-L1408</f>
        <v>413.28</v>
      </c>
      <c r="N1408" s="12" t="n">
        <f aca="false">COUNTIF(OrderItems!$B$2:$B$6683,A1408)</f>
        <v>1</v>
      </c>
    </row>
    <row r="1409" customFormat="false" ht="15" hidden="false" customHeight="false" outlineLevel="0" collapsed="false">
      <c r="A1409" s="12" t="n">
        <v>1408</v>
      </c>
      <c r="B1409" s="12" t="n">
        <v>365</v>
      </c>
      <c r="C1409" s="12" t="n">
        <v>12</v>
      </c>
      <c r="D1409" s="18" t="n">
        <v>45737</v>
      </c>
      <c r="E1409" s="12" t="s">
        <v>49</v>
      </c>
      <c r="F1409" s="12" t="s">
        <v>2295</v>
      </c>
      <c r="G1409" s="12" t="s">
        <v>55</v>
      </c>
      <c r="H1409" s="12" t="str">
        <f aca="false">INDEX(Customers!$I$2:$I$901,MATCH(B1409,Customers!$A$2:$A$901,0))</f>
        <v>Premium</v>
      </c>
      <c r="I1409" s="12" t="str">
        <f aca="false">INDEX(Customers!$G$2:$G$901,MATCH(B1409,Customers!$A$2:$A$901,0))</f>
        <v>South</v>
      </c>
      <c r="J1409" s="12" t="str">
        <f aca="false">INDEX(Stores!$D$2:$D$18,MATCH(C1409,Stores!$A$2:$A$18,0))</f>
        <v>West</v>
      </c>
      <c r="K1409" s="16" t="n">
        <f aca="false">SUMIF(OrderItems!$B$2:$B$6683,A1409,OrderItems!$J$2:$J$6683)</f>
        <v>5394.1</v>
      </c>
      <c r="L1409" s="16" t="n">
        <f aca="false">SUMIF(OrderItems!$B$2:$B$6683,A1409,OrderItems!$K$2:$K$6683)</f>
        <v>3279.06</v>
      </c>
      <c r="M1409" s="16" t="n">
        <f aca="false">K1409-L1409</f>
        <v>2115.04</v>
      </c>
      <c r="N1409" s="12" t="n">
        <f aca="false">COUNTIF(OrderItems!$B$2:$B$6683,A1409)</f>
        <v>1</v>
      </c>
    </row>
    <row r="1410" customFormat="false" ht="15" hidden="false" customHeight="false" outlineLevel="0" collapsed="false">
      <c r="A1410" s="12" t="n">
        <v>1409</v>
      </c>
      <c r="B1410" s="12" t="n">
        <v>365</v>
      </c>
      <c r="C1410" s="12" t="n">
        <v>17</v>
      </c>
      <c r="D1410" s="18" t="n">
        <v>45737</v>
      </c>
      <c r="E1410" s="12" t="s">
        <v>44</v>
      </c>
      <c r="F1410" s="12" t="s">
        <v>2296</v>
      </c>
      <c r="G1410" s="12" t="s">
        <v>55</v>
      </c>
      <c r="H1410" s="12" t="str">
        <f aca="false">INDEX(Customers!$I$2:$I$901,MATCH(B1410,Customers!$A$2:$A$901,0))</f>
        <v>Premium</v>
      </c>
      <c r="I1410" s="12" t="str">
        <f aca="false">INDEX(Customers!$G$2:$G$901,MATCH(B1410,Customers!$A$2:$A$901,0))</f>
        <v>South</v>
      </c>
      <c r="J1410" s="12" t="str">
        <f aca="false">INDEX(Stores!$D$2:$D$18,MATCH(C1410,Stores!$A$2:$A$18,0))</f>
        <v>Online</v>
      </c>
      <c r="K1410" s="16" t="n">
        <f aca="false">SUMIF(OrderItems!$B$2:$B$6683,A1410,OrderItems!$J$2:$J$6683)</f>
        <v>4055.7</v>
      </c>
      <c r="L1410" s="16" t="n">
        <f aca="false">SUMIF(OrderItems!$B$2:$B$6683,A1410,OrderItems!$K$2:$K$6683)</f>
        <v>2855.61</v>
      </c>
      <c r="M1410" s="16" t="n">
        <f aca="false">K1410-L1410</f>
        <v>1200.09</v>
      </c>
      <c r="N1410" s="12" t="n">
        <f aca="false">COUNTIF(OrderItems!$B$2:$B$6683,A1410)</f>
        <v>4</v>
      </c>
    </row>
    <row r="1411" customFormat="false" ht="15" hidden="false" customHeight="false" outlineLevel="0" collapsed="false">
      <c r="A1411" s="12" t="n">
        <v>1410</v>
      </c>
      <c r="B1411" s="12" t="n">
        <v>365</v>
      </c>
      <c r="C1411" s="12" t="n">
        <v>1</v>
      </c>
      <c r="D1411" s="18" t="n">
        <v>45809</v>
      </c>
      <c r="E1411" s="12" t="s">
        <v>49</v>
      </c>
      <c r="F1411" s="12" t="s">
        <v>2292</v>
      </c>
      <c r="G1411" s="12" t="s">
        <v>55</v>
      </c>
      <c r="H1411" s="12" t="str">
        <f aca="false">INDEX(Customers!$I$2:$I$901,MATCH(B1411,Customers!$A$2:$A$901,0))</f>
        <v>Premium</v>
      </c>
      <c r="I1411" s="12" t="str">
        <f aca="false">INDEX(Customers!$G$2:$G$901,MATCH(B1411,Customers!$A$2:$A$901,0))</f>
        <v>South</v>
      </c>
      <c r="J1411" s="12" t="str">
        <f aca="false">INDEX(Stores!$D$2:$D$18,MATCH(C1411,Stores!$A$2:$A$18,0))</f>
        <v>North</v>
      </c>
      <c r="K1411" s="16" t="n">
        <f aca="false">SUMIF(OrderItems!$B$2:$B$6683,A1411,OrderItems!$J$2:$J$6683)</f>
        <v>3846.4</v>
      </c>
      <c r="L1411" s="16" t="n">
        <f aca="false">SUMIF(OrderItems!$B$2:$B$6683,A1411,OrderItems!$K$2:$K$6683)</f>
        <v>2978.62</v>
      </c>
      <c r="M1411" s="16" t="n">
        <f aca="false">K1411-L1411</f>
        <v>867.78</v>
      </c>
      <c r="N1411" s="12" t="n">
        <f aca="false">COUNTIF(OrderItems!$B$2:$B$6683,A1411)</f>
        <v>2</v>
      </c>
    </row>
    <row r="1412" customFormat="false" ht="15" hidden="false" customHeight="false" outlineLevel="0" collapsed="false">
      <c r="A1412" s="12" t="n">
        <v>1411</v>
      </c>
      <c r="B1412" s="12" t="n">
        <v>365</v>
      </c>
      <c r="C1412" s="12" t="n">
        <v>17</v>
      </c>
      <c r="D1412" s="18" t="n">
        <v>45825</v>
      </c>
      <c r="E1412" s="12" t="s">
        <v>44</v>
      </c>
      <c r="F1412" s="12" t="s">
        <v>2293</v>
      </c>
      <c r="G1412" s="12" t="s">
        <v>55</v>
      </c>
      <c r="H1412" s="12" t="str">
        <f aca="false">INDEX(Customers!$I$2:$I$901,MATCH(B1412,Customers!$A$2:$A$901,0))</f>
        <v>Premium</v>
      </c>
      <c r="I1412" s="12" t="str">
        <f aca="false">INDEX(Customers!$G$2:$G$901,MATCH(B1412,Customers!$A$2:$A$901,0))</f>
        <v>South</v>
      </c>
      <c r="J1412" s="12" t="str">
        <f aca="false">INDEX(Stores!$D$2:$D$18,MATCH(C1412,Stores!$A$2:$A$18,0))</f>
        <v>Online</v>
      </c>
      <c r="K1412" s="16" t="n">
        <f aca="false">SUMIF(OrderItems!$B$2:$B$6683,A1412,OrderItems!$J$2:$J$6683)</f>
        <v>3858.2</v>
      </c>
      <c r="L1412" s="16" t="n">
        <f aca="false">SUMIF(OrderItems!$B$2:$B$6683,A1412,OrderItems!$K$2:$K$6683)</f>
        <v>2704.5</v>
      </c>
      <c r="M1412" s="16" t="n">
        <f aca="false">K1412-L1412</f>
        <v>1153.7</v>
      </c>
      <c r="N1412" s="12" t="n">
        <f aca="false">COUNTIF(OrderItems!$B$2:$B$6683,A1412)</f>
        <v>2</v>
      </c>
    </row>
    <row r="1413" customFormat="false" ht="15" hidden="false" customHeight="false" outlineLevel="0" collapsed="false">
      <c r="A1413" s="12" t="n">
        <v>1412</v>
      </c>
      <c r="B1413" s="12" t="n">
        <v>365</v>
      </c>
      <c r="C1413" s="12" t="n">
        <v>17</v>
      </c>
      <c r="D1413" s="18" t="n">
        <v>45879</v>
      </c>
      <c r="E1413" s="12" t="s">
        <v>44</v>
      </c>
      <c r="F1413" s="12" t="s">
        <v>2295</v>
      </c>
      <c r="G1413" s="12" t="s">
        <v>55</v>
      </c>
      <c r="H1413" s="12" t="str">
        <f aca="false">INDEX(Customers!$I$2:$I$901,MATCH(B1413,Customers!$A$2:$A$901,0))</f>
        <v>Premium</v>
      </c>
      <c r="I1413" s="12" t="str">
        <f aca="false">INDEX(Customers!$G$2:$G$901,MATCH(B1413,Customers!$A$2:$A$901,0))</f>
        <v>South</v>
      </c>
      <c r="J1413" s="12" t="str">
        <f aca="false">INDEX(Stores!$D$2:$D$18,MATCH(C1413,Stores!$A$2:$A$18,0))</f>
        <v>Online</v>
      </c>
      <c r="K1413" s="16" t="n">
        <f aca="false">SUMIF(OrderItems!$B$2:$B$6683,A1413,OrderItems!$J$2:$J$6683)</f>
        <v>8405</v>
      </c>
      <c r="L1413" s="16" t="n">
        <f aca="false">SUMIF(OrderItems!$B$2:$B$6683,A1413,OrderItems!$K$2:$K$6683)</f>
        <v>5535.4</v>
      </c>
      <c r="M1413" s="16" t="n">
        <f aca="false">K1413-L1413</f>
        <v>2869.6</v>
      </c>
      <c r="N1413" s="12" t="n">
        <f aca="false">COUNTIF(OrderItems!$B$2:$B$6683,A1413)</f>
        <v>3</v>
      </c>
    </row>
    <row r="1414" customFormat="false" ht="15" hidden="false" customHeight="false" outlineLevel="0" collapsed="false">
      <c r="A1414" s="12" t="n">
        <v>1413</v>
      </c>
      <c r="B1414" s="12" t="n">
        <v>365</v>
      </c>
      <c r="C1414" s="12" t="n">
        <v>9</v>
      </c>
      <c r="D1414" s="18" t="n">
        <v>45888</v>
      </c>
      <c r="E1414" s="12" t="s">
        <v>49</v>
      </c>
      <c r="F1414" s="12" t="s">
        <v>2295</v>
      </c>
      <c r="G1414" s="12" t="s">
        <v>55</v>
      </c>
      <c r="H1414" s="12" t="str">
        <f aca="false">INDEX(Customers!$I$2:$I$901,MATCH(B1414,Customers!$A$2:$A$901,0))</f>
        <v>Premium</v>
      </c>
      <c r="I1414" s="12" t="str">
        <f aca="false">INDEX(Customers!$G$2:$G$901,MATCH(B1414,Customers!$A$2:$A$901,0))</f>
        <v>South</v>
      </c>
      <c r="J1414" s="12" t="str">
        <f aca="false">INDEX(Stores!$D$2:$D$18,MATCH(C1414,Stores!$A$2:$A$18,0))</f>
        <v>West</v>
      </c>
      <c r="K1414" s="16" t="n">
        <f aca="false">SUMIF(OrderItems!$B$2:$B$6683,A1414,OrderItems!$J$2:$J$6683)</f>
        <v>2194.2</v>
      </c>
      <c r="L1414" s="16" t="n">
        <f aca="false">SUMIF(OrderItems!$B$2:$B$6683,A1414,OrderItems!$K$2:$K$6683)</f>
        <v>1381.92</v>
      </c>
      <c r="M1414" s="16" t="n">
        <f aca="false">K1414-L1414</f>
        <v>812.28</v>
      </c>
      <c r="N1414" s="12" t="n">
        <f aca="false">COUNTIF(OrderItems!$B$2:$B$6683,A1414)</f>
        <v>1</v>
      </c>
    </row>
    <row r="1415" customFormat="false" ht="15" hidden="false" customHeight="false" outlineLevel="0" collapsed="false">
      <c r="A1415" s="12" t="n">
        <v>1414</v>
      </c>
      <c r="B1415" s="12" t="n">
        <v>365</v>
      </c>
      <c r="C1415" s="12" t="n">
        <v>17</v>
      </c>
      <c r="D1415" s="18" t="n">
        <v>45901</v>
      </c>
      <c r="E1415" s="12" t="s">
        <v>44</v>
      </c>
      <c r="F1415" s="12" t="s">
        <v>2293</v>
      </c>
      <c r="G1415" s="12" t="s">
        <v>55</v>
      </c>
      <c r="H1415" s="12" t="str">
        <f aca="false">INDEX(Customers!$I$2:$I$901,MATCH(B1415,Customers!$A$2:$A$901,0))</f>
        <v>Premium</v>
      </c>
      <c r="I1415" s="12" t="str">
        <f aca="false">INDEX(Customers!$G$2:$G$901,MATCH(B1415,Customers!$A$2:$A$901,0))</f>
        <v>South</v>
      </c>
      <c r="J1415" s="12" t="str">
        <f aca="false">INDEX(Stores!$D$2:$D$18,MATCH(C1415,Stores!$A$2:$A$18,0))</f>
        <v>Online</v>
      </c>
      <c r="K1415" s="16" t="n">
        <f aca="false">SUMIF(OrderItems!$B$2:$B$6683,A1415,OrderItems!$J$2:$J$6683)</f>
        <v>1423.1</v>
      </c>
      <c r="L1415" s="16" t="n">
        <f aca="false">SUMIF(OrderItems!$B$2:$B$6683,A1415,OrderItems!$K$2:$K$6683)</f>
        <v>1119.58</v>
      </c>
      <c r="M1415" s="16" t="n">
        <f aca="false">K1415-L1415</f>
        <v>303.52</v>
      </c>
      <c r="N1415" s="12" t="n">
        <f aca="false">COUNTIF(OrderItems!$B$2:$B$6683,A1415)</f>
        <v>1</v>
      </c>
    </row>
    <row r="1416" customFormat="false" ht="15" hidden="false" customHeight="false" outlineLevel="0" collapsed="false">
      <c r="A1416" s="12" t="n">
        <v>1415</v>
      </c>
      <c r="B1416" s="12" t="n">
        <v>365</v>
      </c>
      <c r="C1416" s="12" t="n">
        <v>17</v>
      </c>
      <c r="D1416" s="18" t="n">
        <v>45916</v>
      </c>
      <c r="E1416" s="12" t="s">
        <v>44</v>
      </c>
      <c r="F1416" s="12" t="s">
        <v>2295</v>
      </c>
      <c r="G1416" s="12" t="s">
        <v>55</v>
      </c>
      <c r="H1416" s="12" t="str">
        <f aca="false">INDEX(Customers!$I$2:$I$901,MATCH(B1416,Customers!$A$2:$A$901,0))</f>
        <v>Premium</v>
      </c>
      <c r="I1416" s="12" t="str">
        <f aca="false">INDEX(Customers!$G$2:$G$901,MATCH(B1416,Customers!$A$2:$A$901,0))</f>
        <v>South</v>
      </c>
      <c r="J1416" s="12" t="str">
        <f aca="false">INDEX(Stores!$D$2:$D$18,MATCH(C1416,Stores!$A$2:$A$18,0))</f>
        <v>Online</v>
      </c>
      <c r="K1416" s="16" t="n">
        <f aca="false">SUMIF(OrderItems!$B$2:$B$6683,A1416,OrderItems!$J$2:$J$6683)</f>
        <v>8129.2</v>
      </c>
      <c r="L1416" s="16" t="n">
        <f aca="false">SUMIF(OrderItems!$B$2:$B$6683,A1416,OrderItems!$K$2:$K$6683)</f>
        <v>6244.63</v>
      </c>
      <c r="M1416" s="16" t="n">
        <f aca="false">K1416-L1416</f>
        <v>1884.57</v>
      </c>
      <c r="N1416" s="12" t="n">
        <f aca="false">COUNTIF(OrderItems!$B$2:$B$6683,A1416)</f>
        <v>3</v>
      </c>
    </row>
    <row r="1417" customFormat="false" ht="15" hidden="false" customHeight="false" outlineLevel="0" collapsed="false">
      <c r="A1417" s="12" t="n">
        <v>1416</v>
      </c>
      <c r="B1417" s="12" t="n">
        <v>365</v>
      </c>
      <c r="C1417" s="12" t="n">
        <v>15</v>
      </c>
      <c r="D1417" s="18" t="n">
        <v>45939</v>
      </c>
      <c r="E1417" s="12" t="s">
        <v>49</v>
      </c>
      <c r="F1417" s="12" t="s">
        <v>2293</v>
      </c>
      <c r="G1417" s="12" t="s">
        <v>56</v>
      </c>
      <c r="H1417" s="12" t="str">
        <f aca="false">INDEX(Customers!$I$2:$I$901,MATCH(B1417,Customers!$A$2:$A$901,0))</f>
        <v>Premium</v>
      </c>
      <c r="I1417" s="12" t="str">
        <f aca="false">INDEX(Customers!$G$2:$G$901,MATCH(B1417,Customers!$A$2:$A$901,0))</f>
        <v>South</v>
      </c>
      <c r="J1417" s="12" t="str">
        <f aca="false">INDEX(Stores!$D$2:$D$18,MATCH(C1417,Stores!$A$2:$A$18,0))</f>
        <v>East</v>
      </c>
      <c r="K1417" s="16" t="n">
        <f aca="false">SUMIF(OrderItems!$B$2:$B$6683,A1417,OrderItems!$J$2:$J$6683)</f>
        <v>10695.25</v>
      </c>
      <c r="L1417" s="16" t="n">
        <f aca="false">SUMIF(OrderItems!$B$2:$B$6683,A1417,OrderItems!$K$2:$K$6683)</f>
        <v>6901.85</v>
      </c>
      <c r="M1417" s="16" t="n">
        <f aca="false">K1417-L1417</f>
        <v>3793.4</v>
      </c>
      <c r="N1417" s="12" t="n">
        <f aca="false">COUNTIF(OrderItems!$B$2:$B$6683,A1417)</f>
        <v>4</v>
      </c>
    </row>
    <row r="1418" customFormat="false" ht="15" hidden="false" customHeight="false" outlineLevel="0" collapsed="false">
      <c r="A1418" s="12" t="n">
        <v>1417</v>
      </c>
      <c r="B1418" s="12" t="n">
        <v>365</v>
      </c>
      <c r="C1418" s="12" t="n">
        <v>1</v>
      </c>
      <c r="D1418" s="18" t="n">
        <v>45954</v>
      </c>
      <c r="E1418" s="12" t="s">
        <v>49</v>
      </c>
      <c r="F1418" s="12" t="s">
        <v>2294</v>
      </c>
      <c r="G1418" s="12" t="s">
        <v>55</v>
      </c>
      <c r="H1418" s="12" t="str">
        <f aca="false">INDEX(Customers!$I$2:$I$901,MATCH(B1418,Customers!$A$2:$A$901,0))</f>
        <v>Premium</v>
      </c>
      <c r="I1418" s="12" t="str">
        <f aca="false">INDEX(Customers!$G$2:$G$901,MATCH(B1418,Customers!$A$2:$A$901,0))</f>
        <v>South</v>
      </c>
      <c r="J1418" s="12" t="str">
        <f aca="false">INDEX(Stores!$D$2:$D$18,MATCH(C1418,Stores!$A$2:$A$18,0))</f>
        <v>North</v>
      </c>
      <c r="K1418" s="16" t="n">
        <f aca="false">SUMIF(OrderItems!$B$2:$B$6683,A1418,OrderItems!$J$2:$J$6683)</f>
        <v>5278</v>
      </c>
      <c r="L1418" s="16" t="n">
        <f aca="false">SUMIF(OrderItems!$B$2:$B$6683,A1418,OrderItems!$K$2:$K$6683)</f>
        <v>3235.56</v>
      </c>
      <c r="M1418" s="16" t="n">
        <f aca="false">K1418-L1418</f>
        <v>2042.44</v>
      </c>
      <c r="N1418" s="12" t="n">
        <f aca="false">COUNTIF(OrderItems!$B$2:$B$6683,A1418)</f>
        <v>2</v>
      </c>
    </row>
    <row r="1419" customFormat="false" ht="15" hidden="false" customHeight="false" outlineLevel="0" collapsed="false">
      <c r="A1419" s="12" t="n">
        <v>1418</v>
      </c>
      <c r="B1419" s="12" t="n">
        <v>365</v>
      </c>
      <c r="C1419" s="12" t="n">
        <v>17</v>
      </c>
      <c r="D1419" s="18" t="n">
        <v>45990</v>
      </c>
      <c r="E1419" s="12" t="s">
        <v>44</v>
      </c>
      <c r="F1419" s="12" t="s">
        <v>2292</v>
      </c>
      <c r="G1419" s="12" t="s">
        <v>55</v>
      </c>
      <c r="H1419" s="12" t="str">
        <f aca="false">INDEX(Customers!$I$2:$I$901,MATCH(B1419,Customers!$A$2:$A$901,0))</f>
        <v>Premium</v>
      </c>
      <c r="I1419" s="12" t="str">
        <f aca="false">INDEX(Customers!$G$2:$G$901,MATCH(B1419,Customers!$A$2:$A$901,0))</f>
        <v>South</v>
      </c>
      <c r="J1419" s="12" t="str">
        <f aca="false">INDEX(Stores!$D$2:$D$18,MATCH(C1419,Stores!$A$2:$A$18,0))</f>
        <v>Online</v>
      </c>
      <c r="K1419" s="16" t="n">
        <f aca="false">SUMIF(OrderItems!$B$2:$B$6683,A1419,OrderItems!$J$2:$J$6683)</f>
        <v>699</v>
      </c>
      <c r="L1419" s="16" t="n">
        <f aca="false">SUMIF(OrderItems!$B$2:$B$6683,A1419,OrderItems!$K$2:$K$6683)</f>
        <v>452.88</v>
      </c>
      <c r="M1419" s="16" t="n">
        <f aca="false">K1419-L1419</f>
        <v>246.12</v>
      </c>
      <c r="N1419" s="12" t="n">
        <f aca="false">COUNTIF(OrderItems!$B$2:$B$6683,A1419)</f>
        <v>1</v>
      </c>
    </row>
    <row r="1420" customFormat="false" ht="15" hidden="false" customHeight="false" outlineLevel="0" collapsed="false">
      <c r="A1420" s="12" t="n">
        <v>1419</v>
      </c>
      <c r="B1420" s="12" t="n">
        <v>366</v>
      </c>
      <c r="C1420" s="12" t="n">
        <v>14</v>
      </c>
      <c r="D1420" s="18" t="n">
        <v>45569</v>
      </c>
      <c r="E1420" s="12" t="s">
        <v>49</v>
      </c>
      <c r="F1420" s="12" t="s">
        <v>2294</v>
      </c>
      <c r="G1420" s="12" t="s">
        <v>55</v>
      </c>
      <c r="H1420" s="12" t="str">
        <f aca="false">INDEX(Customers!$I$2:$I$901,MATCH(B1420,Customers!$A$2:$A$901,0))</f>
        <v>New</v>
      </c>
      <c r="I1420" s="12" t="str">
        <f aca="false">INDEX(Customers!$G$2:$G$901,MATCH(B1420,Customers!$A$2:$A$901,0))</f>
        <v>West</v>
      </c>
      <c r="J1420" s="12" t="str">
        <f aca="false">INDEX(Stores!$D$2:$D$18,MATCH(C1420,Stores!$A$2:$A$18,0))</f>
        <v>East</v>
      </c>
      <c r="K1420" s="16" t="n">
        <f aca="false">SUMIF(OrderItems!$B$2:$B$6683,A1420,OrderItems!$J$2:$J$6683)</f>
        <v>1010.1</v>
      </c>
      <c r="L1420" s="16" t="n">
        <f aca="false">SUMIF(OrderItems!$B$2:$B$6683,A1420,OrderItems!$K$2:$K$6683)</f>
        <v>742.74</v>
      </c>
      <c r="M1420" s="16" t="n">
        <f aca="false">K1420-L1420</f>
        <v>267.36</v>
      </c>
      <c r="N1420" s="12" t="n">
        <f aca="false">COUNTIF(OrderItems!$B$2:$B$6683,A1420)</f>
        <v>2</v>
      </c>
    </row>
    <row r="1421" customFormat="false" ht="15" hidden="false" customHeight="false" outlineLevel="0" collapsed="false">
      <c r="A1421" s="12" t="n">
        <v>1420</v>
      </c>
      <c r="B1421" s="12" t="n">
        <v>367</v>
      </c>
      <c r="C1421" s="12" t="n">
        <v>8</v>
      </c>
      <c r="D1421" s="18" t="n">
        <v>45870</v>
      </c>
      <c r="E1421" s="12" t="s">
        <v>49</v>
      </c>
      <c r="F1421" s="12" t="s">
        <v>2294</v>
      </c>
      <c r="G1421" s="12" t="s">
        <v>55</v>
      </c>
      <c r="H1421" s="12" t="str">
        <f aca="false">INDEX(Customers!$I$2:$I$901,MATCH(B1421,Customers!$A$2:$A$901,0))</f>
        <v>New</v>
      </c>
      <c r="I1421" s="12" t="str">
        <f aca="false">INDEX(Customers!$G$2:$G$901,MATCH(B1421,Customers!$A$2:$A$901,0))</f>
        <v>North</v>
      </c>
      <c r="J1421" s="12" t="str">
        <f aca="false">INDEX(Stores!$D$2:$D$18,MATCH(C1421,Stores!$A$2:$A$18,0))</f>
        <v>South</v>
      </c>
      <c r="K1421" s="16" t="n">
        <f aca="false">SUMIF(OrderItems!$B$2:$B$6683,A1421,OrderItems!$J$2:$J$6683)</f>
        <v>6258</v>
      </c>
      <c r="L1421" s="16" t="n">
        <f aca="false">SUMIF(OrderItems!$B$2:$B$6683,A1421,OrderItems!$K$2:$K$6683)</f>
        <v>4004.93</v>
      </c>
      <c r="M1421" s="16" t="n">
        <f aca="false">K1421-L1421</f>
        <v>2253.07</v>
      </c>
      <c r="N1421" s="12" t="n">
        <f aca="false">COUNTIF(OrderItems!$B$2:$B$6683,A1421)</f>
        <v>2</v>
      </c>
    </row>
    <row r="1422" customFormat="false" ht="15" hidden="false" customHeight="false" outlineLevel="0" collapsed="false">
      <c r="A1422" s="12" t="n">
        <v>1421</v>
      </c>
      <c r="B1422" s="12" t="n">
        <v>367</v>
      </c>
      <c r="C1422" s="12" t="n">
        <v>17</v>
      </c>
      <c r="D1422" s="18" t="n">
        <v>45899</v>
      </c>
      <c r="E1422" s="12" t="s">
        <v>44</v>
      </c>
      <c r="F1422" s="12" t="s">
        <v>2295</v>
      </c>
      <c r="G1422" s="12" t="s">
        <v>56</v>
      </c>
      <c r="H1422" s="12" t="str">
        <f aca="false">INDEX(Customers!$I$2:$I$901,MATCH(B1422,Customers!$A$2:$A$901,0))</f>
        <v>New</v>
      </c>
      <c r="I1422" s="12" t="str">
        <f aca="false">INDEX(Customers!$G$2:$G$901,MATCH(B1422,Customers!$A$2:$A$901,0))</f>
        <v>North</v>
      </c>
      <c r="J1422" s="12" t="str">
        <f aca="false">INDEX(Stores!$D$2:$D$18,MATCH(C1422,Stores!$A$2:$A$18,0))</f>
        <v>Online</v>
      </c>
      <c r="K1422" s="16" t="n">
        <f aca="false">SUMIF(OrderItems!$B$2:$B$6683,A1422,OrderItems!$J$2:$J$6683)</f>
        <v>754.2</v>
      </c>
      <c r="L1422" s="16" t="n">
        <f aca="false">SUMIF(OrderItems!$B$2:$B$6683,A1422,OrderItems!$K$2:$K$6683)</f>
        <v>513.88</v>
      </c>
      <c r="M1422" s="16" t="n">
        <f aca="false">K1422-L1422</f>
        <v>240.32</v>
      </c>
      <c r="N1422" s="12" t="n">
        <f aca="false">COUNTIF(OrderItems!$B$2:$B$6683,A1422)</f>
        <v>2</v>
      </c>
    </row>
    <row r="1423" customFormat="false" ht="15" hidden="false" customHeight="false" outlineLevel="0" collapsed="false">
      <c r="A1423" s="12" t="n">
        <v>1422</v>
      </c>
      <c r="B1423" s="12" t="n">
        <v>367</v>
      </c>
      <c r="C1423" s="12" t="n">
        <v>17</v>
      </c>
      <c r="D1423" s="18" t="n">
        <v>45905</v>
      </c>
      <c r="E1423" s="12" t="s">
        <v>44</v>
      </c>
      <c r="F1423" s="12" t="s">
        <v>2296</v>
      </c>
      <c r="G1423" s="12" t="s">
        <v>55</v>
      </c>
      <c r="H1423" s="12" t="str">
        <f aca="false">INDEX(Customers!$I$2:$I$901,MATCH(B1423,Customers!$A$2:$A$901,0))</f>
        <v>New</v>
      </c>
      <c r="I1423" s="12" t="str">
        <f aca="false">INDEX(Customers!$G$2:$G$901,MATCH(B1423,Customers!$A$2:$A$901,0))</f>
        <v>North</v>
      </c>
      <c r="J1423" s="12" t="str">
        <f aca="false">INDEX(Stores!$D$2:$D$18,MATCH(C1423,Stores!$A$2:$A$18,0))</f>
        <v>Online</v>
      </c>
      <c r="K1423" s="16" t="n">
        <f aca="false">SUMIF(OrderItems!$B$2:$B$6683,A1423,OrderItems!$J$2:$J$6683)</f>
        <v>1565.1</v>
      </c>
      <c r="L1423" s="16" t="n">
        <f aca="false">SUMIF(OrderItems!$B$2:$B$6683,A1423,OrderItems!$K$2:$K$6683)</f>
        <v>1012.52</v>
      </c>
      <c r="M1423" s="16" t="n">
        <f aca="false">K1423-L1423</f>
        <v>552.58</v>
      </c>
      <c r="N1423" s="12" t="n">
        <f aca="false">COUNTIF(OrderItems!$B$2:$B$6683,A1423)</f>
        <v>1</v>
      </c>
    </row>
    <row r="1424" customFormat="false" ht="15" hidden="false" customHeight="false" outlineLevel="0" collapsed="false">
      <c r="A1424" s="12" t="n">
        <v>1423</v>
      </c>
      <c r="B1424" s="12" t="n">
        <v>367</v>
      </c>
      <c r="C1424" s="12" t="n">
        <v>17</v>
      </c>
      <c r="D1424" s="18" t="n">
        <v>45909</v>
      </c>
      <c r="E1424" s="12" t="s">
        <v>44</v>
      </c>
      <c r="F1424" s="12" t="s">
        <v>2293</v>
      </c>
      <c r="G1424" s="12" t="s">
        <v>55</v>
      </c>
      <c r="H1424" s="12" t="str">
        <f aca="false">INDEX(Customers!$I$2:$I$901,MATCH(B1424,Customers!$A$2:$A$901,0))</f>
        <v>New</v>
      </c>
      <c r="I1424" s="12" t="str">
        <f aca="false">INDEX(Customers!$G$2:$G$901,MATCH(B1424,Customers!$A$2:$A$901,0))</f>
        <v>North</v>
      </c>
      <c r="J1424" s="12" t="str">
        <f aca="false">INDEX(Stores!$D$2:$D$18,MATCH(C1424,Stores!$A$2:$A$18,0))</f>
        <v>Online</v>
      </c>
      <c r="K1424" s="16" t="n">
        <f aca="false">SUMIF(OrderItems!$B$2:$B$6683,A1424,OrderItems!$J$2:$J$6683)</f>
        <v>160.55</v>
      </c>
      <c r="L1424" s="16" t="n">
        <f aca="false">SUMIF(OrderItems!$B$2:$B$6683,A1424,OrderItems!$K$2:$K$6683)</f>
        <v>98.39</v>
      </c>
      <c r="M1424" s="16" t="n">
        <f aca="false">K1424-L1424</f>
        <v>62.16</v>
      </c>
      <c r="N1424" s="12" t="n">
        <f aca="false">COUNTIF(OrderItems!$B$2:$B$6683,A1424)</f>
        <v>1</v>
      </c>
    </row>
    <row r="1425" customFormat="false" ht="15" hidden="false" customHeight="false" outlineLevel="0" collapsed="false">
      <c r="A1425" s="12" t="n">
        <v>1424</v>
      </c>
      <c r="B1425" s="12" t="n">
        <v>367</v>
      </c>
      <c r="C1425" s="12" t="n">
        <v>17</v>
      </c>
      <c r="D1425" s="18" t="n">
        <v>45910</v>
      </c>
      <c r="E1425" s="12" t="s">
        <v>44</v>
      </c>
      <c r="F1425" s="12" t="s">
        <v>2292</v>
      </c>
      <c r="G1425" s="12" t="s">
        <v>56</v>
      </c>
      <c r="H1425" s="12" t="str">
        <f aca="false">INDEX(Customers!$I$2:$I$901,MATCH(B1425,Customers!$A$2:$A$901,0))</f>
        <v>New</v>
      </c>
      <c r="I1425" s="12" t="str">
        <f aca="false">INDEX(Customers!$G$2:$G$901,MATCH(B1425,Customers!$A$2:$A$901,0))</f>
        <v>North</v>
      </c>
      <c r="J1425" s="12" t="str">
        <f aca="false">INDEX(Stores!$D$2:$D$18,MATCH(C1425,Stores!$A$2:$A$18,0))</f>
        <v>Online</v>
      </c>
      <c r="K1425" s="16" t="n">
        <f aca="false">SUMIF(OrderItems!$B$2:$B$6683,A1425,OrderItems!$J$2:$J$6683)</f>
        <v>2429</v>
      </c>
      <c r="L1425" s="16" t="n">
        <f aca="false">SUMIF(OrderItems!$B$2:$B$6683,A1425,OrderItems!$K$2:$K$6683)</f>
        <v>1588.6</v>
      </c>
      <c r="M1425" s="16" t="n">
        <f aca="false">K1425-L1425</f>
        <v>840.4</v>
      </c>
      <c r="N1425" s="12" t="n">
        <f aca="false">COUNTIF(OrderItems!$B$2:$B$6683,A1425)</f>
        <v>1</v>
      </c>
    </row>
    <row r="1426" customFormat="false" ht="15" hidden="false" customHeight="false" outlineLevel="0" collapsed="false">
      <c r="A1426" s="12" t="n">
        <v>1425</v>
      </c>
      <c r="B1426" s="12" t="n">
        <v>367</v>
      </c>
      <c r="C1426" s="12" t="n">
        <v>17</v>
      </c>
      <c r="D1426" s="18" t="n">
        <v>45915</v>
      </c>
      <c r="E1426" s="12" t="s">
        <v>44</v>
      </c>
      <c r="F1426" s="12" t="s">
        <v>2292</v>
      </c>
      <c r="G1426" s="12" t="s">
        <v>55</v>
      </c>
      <c r="H1426" s="12" t="str">
        <f aca="false">INDEX(Customers!$I$2:$I$901,MATCH(B1426,Customers!$A$2:$A$901,0))</f>
        <v>New</v>
      </c>
      <c r="I1426" s="12" t="str">
        <f aca="false">INDEX(Customers!$G$2:$G$901,MATCH(B1426,Customers!$A$2:$A$901,0))</f>
        <v>North</v>
      </c>
      <c r="J1426" s="12" t="str">
        <f aca="false">INDEX(Stores!$D$2:$D$18,MATCH(C1426,Stores!$A$2:$A$18,0))</f>
        <v>Online</v>
      </c>
      <c r="K1426" s="16" t="n">
        <f aca="false">SUMIF(OrderItems!$B$2:$B$6683,A1426,OrderItems!$J$2:$J$6683)</f>
        <v>3989</v>
      </c>
      <c r="L1426" s="16" t="n">
        <f aca="false">SUMIF(OrderItems!$B$2:$B$6683,A1426,OrderItems!$K$2:$K$6683)</f>
        <v>2305.24</v>
      </c>
      <c r="M1426" s="16" t="n">
        <f aca="false">K1426-L1426</f>
        <v>1683.76</v>
      </c>
      <c r="N1426" s="12" t="n">
        <f aca="false">COUNTIF(OrderItems!$B$2:$B$6683,A1426)</f>
        <v>1</v>
      </c>
    </row>
    <row r="1427" customFormat="false" ht="15" hidden="false" customHeight="false" outlineLevel="0" collapsed="false">
      <c r="A1427" s="12" t="n">
        <v>1426</v>
      </c>
      <c r="B1427" s="12" t="n">
        <v>367</v>
      </c>
      <c r="C1427" s="12" t="n">
        <v>9</v>
      </c>
      <c r="D1427" s="18" t="n">
        <v>45920</v>
      </c>
      <c r="E1427" s="12" t="s">
        <v>49</v>
      </c>
      <c r="F1427" s="12" t="s">
        <v>2292</v>
      </c>
      <c r="G1427" s="12" t="s">
        <v>55</v>
      </c>
      <c r="H1427" s="12" t="str">
        <f aca="false">INDEX(Customers!$I$2:$I$901,MATCH(B1427,Customers!$A$2:$A$901,0))</f>
        <v>New</v>
      </c>
      <c r="I1427" s="12" t="str">
        <f aca="false">INDEX(Customers!$G$2:$G$901,MATCH(B1427,Customers!$A$2:$A$901,0))</f>
        <v>North</v>
      </c>
      <c r="J1427" s="12" t="str">
        <f aca="false">INDEX(Stores!$D$2:$D$18,MATCH(C1427,Stores!$A$2:$A$18,0))</f>
        <v>West</v>
      </c>
      <c r="K1427" s="16" t="n">
        <f aca="false">SUMIF(OrderItems!$B$2:$B$6683,A1427,OrderItems!$J$2:$J$6683)</f>
        <v>10996</v>
      </c>
      <c r="L1427" s="16" t="n">
        <f aca="false">SUMIF(OrderItems!$B$2:$B$6683,A1427,OrderItems!$K$2:$K$6683)</f>
        <v>7142.9</v>
      </c>
      <c r="M1427" s="16" t="n">
        <f aca="false">K1427-L1427</f>
        <v>3853.1</v>
      </c>
      <c r="N1427" s="12" t="n">
        <f aca="false">COUNTIF(OrderItems!$B$2:$B$6683,A1427)</f>
        <v>4</v>
      </c>
    </row>
    <row r="1428" customFormat="false" ht="15" hidden="false" customHeight="false" outlineLevel="0" collapsed="false">
      <c r="A1428" s="12" t="n">
        <v>1427</v>
      </c>
      <c r="B1428" s="12" t="n">
        <v>367</v>
      </c>
      <c r="C1428" s="12" t="n">
        <v>17</v>
      </c>
      <c r="D1428" s="18" t="n">
        <v>45927</v>
      </c>
      <c r="E1428" s="12" t="s">
        <v>44</v>
      </c>
      <c r="F1428" s="12" t="s">
        <v>2293</v>
      </c>
      <c r="G1428" s="12" t="s">
        <v>55</v>
      </c>
      <c r="H1428" s="12" t="str">
        <f aca="false">INDEX(Customers!$I$2:$I$901,MATCH(B1428,Customers!$A$2:$A$901,0))</f>
        <v>New</v>
      </c>
      <c r="I1428" s="12" t="str">
        <f aca="false">INDEX(Customers!$G$2:$G$901,MATCH(B1428,Customers!$A$2:$A$901,0))</f>
        <v>North</v>
      </c>
      <c r="J1428" s="12" t="str">
        <f aca="false">INDEX(Stores!$D$2:$D$18,MATCH(C1428,Stores!$A$2:$A$18,0))</f>
        <v>Online</v>
      </c>
      <c r="K1428" s="16" t="n">
        <f aca="false">SUMIF(OrderItems!$B$2:$B$6683,A1428,OrderItems!$J$2:$J$6683)</f>
        <v>2831.55</v>
      </c>
      <c r="L1428" s="16" t="n">
        <f aca="false">SUMIF(OrderItems!$B$2:$B$6683,A1428,OrderItems!$K$2:$K$6683)</f>
        <v>1795.06</v>
      </c>
      <c r="M1428" s="16" t="n">
        <f aca="false">K1428-L1428</f>
        <v>1036.49</v>
      </c>
      <c r="N1428" s="12" t="n">
        <f aca="false">COUNTIF(OrderItems!$B$2:$B$6683,A1428)</f>
        <v>2</v>
      </c>
    </row>
    <row r="1429" customFormat="false" ht="15" hidden="false" customHeight="false" outlineLevel="0" collapsed="false">
      <c r="A1429" s="12" t="n">
        <v>1428</v>
      </c>
      <c r="B1429" s="12" t="n">
        <v>367</v>
      </c>
      <c r="C1429" s="12" t="n">
        <v>17</v>
      </c>
      <c r="D1429" s="18" t="n">
        <v>45931</v>
      </c>
      <c r="E1429" s="12" t="s">
        <v>44</v>
      </c>
      <c r="F1429" s="12" t="s">
        <v>2294</v>
      </c>
      <c r="G1429" s="12" t="s">
        <v>57</v>
      </c>
      <c r="H1429" s="12" t="str">
        <f aca="false">INDEX(Customers!$I$2:$I$901,MATCH(B1429,Customers!$A$2:$A$901,0))</f>
        <v>New</v>
      </c>
      <c r="I1429" s="12" t="str">
        <f aca="false">INDEX(Customers!$G$2:$G$901,MATCH(B1429,Customers!$A$2:$A$901,0))</f>
        <v>North</v>
      </c>
      <c r="J1429" s="12" t="str">
        <f aca="false">INDEX(Stores!$D$2:$D$18,MATCH(C1429,Stores!$A$2:$A$18,0))</f>
        <v>Online</v>
      </c>
      <c r="K1429" s="16" t="n">
        <f aca="false">SUMIF(OrderItems!$B$2:$B$6683,A1429,OrderItems!$J$2:$J$6683)</f>
        <v>4988</v>
      </c>
      <c r="L1429" s="16" t="n">
        <f aca="false">SUMIF(OrderItems!$B$2:$B$6683,A1429,OrderItems!$K$2:$K$6683)</f>
        <v>3411.71</v>
      </c>
      <c r="M1429" s="16" t="n">
        <f aca="false">K1429-L1429</f>
        <v>1576.29</v>
      </c>
      <c r="N1429" s="12" t="n">
        <f aca="false">COUNTIF(OrderItems!$B$2:$B$6683,A1429)</f>
        <v>2</v>
      </c>
    </row>
    <row r="1430" customFormat="false" ht="15" hidden="false" customHeight="false" outlineLevel="0" collapsed="false">
      <c r="A1430" s="12" t="n">
        <v>1429</v>
      </c>
      <c r="B1430" s="12" t="n">
        <v>367</v>
      </c>
      <c r="C1430" s="12" t="n">
        <v>17</v>
      </c>
      <c r="D1430" s="18" t="n">
        <v>45932</v>
      </c>
      <c r="E1430" s="12" t="s">
        <v>44</v>
      </c>
      <c r="F1430" s="12" t="s">
        <v>2296</v>
      </c>
      <c r="G1430" s="12" t="s">
        <v>55</v>
      </c>
      <c r="H1430" s="12" t="str">
        <f aca="false">INDEX(Customers!$I$2:$I$901,MATCH(B1430,Customers!$A$2:$A$901,0))</f>
        <v>New</v>
      </c>
      <c r="I1430" s="12" t="str">
        <f aca="false">INDEX(Customers!$G$2:$G$901,MATCH(B1430,Customers!$A$2:$A$901,0))</f>
        <v>North</v>
      </c>
      <c r="J1430" s="12" t="str">
        <f aca="false">INDEX(Stores!$D$2:$D$18,MATCH(C1430,Stores!$A$2:$A$18,0))</f>
        <v>Online</v>
      </c>
      <c r="K1430" s="16" t="n">
        <f aca="false">SUMIF(OrderItems!$B$2:$B$6683,A1430,OrderItems!$J$2:$J$6683)</f>
        <v>6872.3</v>
      </c>
      <c r="L1430" s="16" t="n">
        <f aca="false">SUMIF(OrderItems!$B$2:$B$6683,A1430,OrderItems!$K$2:$K$6683)</f>
        <v>4372.67</v>
      </c>
      <c r="M1430" s="16" t="n">
        <f aca="false">K1430-L1430</f>
        <v>2499.63</v>
      </c>
      <c r="N1430" s="12" t="n">
        <f aca="false">COUNTIF(OrderItems!$B$2:$B$6683,A1430)</f>
        <v>2</v>
      </c>
    </row>
    <row r="1431" customFormat="false" ht="15" hidden="false" customHeight="false" outlineLevel="0" collapsed="false">
      <c r="A1431" s="12" t="n">
        <v>1430</v>
      </c>
      <c r="B1431" s="12" t="n">
        <v>367</v>
      </c>
      <c r="C1431" s="12" t="n">
        <v>17</v>
      </c>
      <c r="D1431" s="18" t="n">
        <v>45939</v>
      </c>
      <c r="E1431" s="12" t="s">
        <v>44</v>
      </c>
      <c r="F1431" s="12" t="s">
        <v>2293</v>
      </c>
      <c r="G1431" s="12" t="s">
        <v>57</v>
      </c>
      <c r="H1431" s="12" t="str">
        <f aca="false">INDEX(Customers!$I$2:$I$901,MATCH(B1431,Customers!$A$2:$A$901,0))</f>
        <v>New</v>
      </c>
      <c r="I1431" s="12" t="str">
        <f aca="false">INDEX(Customers!$G$2:$G$901,MATCH(B1431,Customers!$A$2:$A$901,0))</f>
        <v>North</v>
      </c>
      <c r="J1431" s="12" t="str">
        <f aca="false">INDEX(Stores!$D$2:$D$18,MATCH(C1431,Stores!$A$2:$A$18,0))</f>
        <v>Online</v>
      </c>
      <c r="K1431" s="16" t="n">
        <f aca="false">SUMIF(OrderItems!$B$2:$B$6683,A1431,OrderItems!$J$2:$J$6683)</f>
        <v>2528.75</v>
      </c>
      <c r="L1431" s="16" t="n">
        <f aca="false">SUMIF(OrderItems!$B$2:$B$6683,A1431,OrderItems!$K$2:$K$6683)</f>
        <v>1835.23</v>
      </c>
      <c r="M1431" s="16" t="n">
        <f aca="false">K1431-L1431</f>
        <v>693.52</v>
      </c>
      <c r="N1431" s="12" t="n">
        <f aca="false">COUNTIF(OrderItems!$B$2:$B$6683,A1431)</f>
        <v>2</v>
      </c>
    </row>
    <row r="1432" customFormat="false" ht="15" hidden="false" customHeight="false" outlineLevel="0" collapsed="false">
      <c r="A1432" s="12" t="n">
        <v>1431</v>
      </c>
      <c r="B1432" s="12" t="n">
        <v>367</v>
      </c>
      <c r="C1432" s="12" t="n">
        <v>16</v>
      </c>
      <c r="D1432" s="18" t="n">
        <v>45943</v>
      </c>
      <c r="E1432" s="12" t="s">
        <v>49</v>
      </c>
      <c r="F1432" s="12" t="s">
        <v>2295</v>
      </c>
      <c r="G1432" s="12" t="s">
        <v>55</v>
      </c>
      <c r="H1432" s="12" t="str">
        <f aca="false">INDEX(Customers!$I$2:$I$901,MATCH(B1432,Customers!$A$2:$A$901,0))</f>
        <v>New</v>
      </c>
      <c r="I1432" s="12" t="str">
        <f aca="false">INDEX(Customers!$G$2:$G$901,MATCH(B1432,Customers!$A$2:$A$901,0))</f>
        <v>North</v>
      </c>
      <c r="J1432" s="12" t="str">
        <f aca="false">INDEX(Stores!$D$2:$D$18,MATCH(C1432,Stores!$A$2:$A$18,0))</f>
        <v>East</v>
      </c>
      <c r="K1432" s="16" t="n">
        <f aca="false">SUMIF(OrderItems!$B$2:$B$6683,A1432,OrderItems!$J$2:$J$6683)</f>
        <v>3959</v>
      </c>
      <c r="L1432" s="16" t="n">
        <f aca="false">SUMIF(OrderItems!$B$2:$B$6683,A1432,OrderItems!$K$2:$K$6683)</f>
        <v>2334.79</v>
      </c>
      <c r="M1432" s="16" t="n">
        <f aca="false">K1432-L1432</f>
        <v>1624.21</v>
      </c>
      <c r="N1432" s="12" t="n">
        <f aca="false">COUNTIF(OrderItems!$B$2:$B$6683,A1432)</f>
        <v>1</v>
      </c>
    </row>
    <row r="1433" customFormat="false" ht="15" hidden="false" customHeight="false" outlineLevel="0" collapsed="false">
      <c r="A1433" s="12" t="n">
        <v>1432</v>
      </c>
      <c r="B1433" s="12" t="n">
        <v>367</v>
      </c>
      <c r="C1433" s="12" t="n">
        <v>17</v>
      </c>
      <c r="D1433" s="18" t="n">
        <v>45974</v>
      </c>
      <c r="E1433" s="12" t="s">
        <v>44</v>
      </c>
      <c r="F1433" s="12" t="s">
        <v>2295</v>
      </c>
      <c r="G1433" s="12" t="s">
        <v>55</v>
      </c>
      <c r="H1433" s="12" t="str">
        <f aca="false">INDEX(Customers!$I$2:$I$901,MATCH(B1433,Customers!$A$2:$A$901,0))</f>
        <v>New</v>
      </c>
      <c r="I1433" s="12" t="str">
        <f aca="false">INDEX(Customers!$G$2:$G$901,MATCH(B1433,Customers!$A$2:$A$901,0))</f>
        <v>North</v>
      </c>
      <c r="J1433" s="12" t="str">
        <f aca="false">INDEX(Stores!$D$2:$D$18,MATCH(C1433,Stores!$A$2:$A$18,0))</f>
        <v>Online</v>
      </c>
      <c r="K1433" s="16" t="n">
        <f aca="false">SUMIF(OrderItems!$B$2:$B$6683,A1433,OrderItems!$J$2:$J$6683)</f>
        <v>4654.1</v>
      </c>
      <c r="L1433" s="16" t="n">
        <f aca="false">SUMIF(OrderItems!$B$2:$B$6683,A1433,OrderItems!$K$2:$K$6683)</f>
        <v>3109.22</v>
      </c>
      <c r="M1433" s="16" t="n">
        <f aca="false">K1433-L1433</f>
        <v>1544.88</v>
      </c>
      <c r="N1433" s="12" t="n">
        <f aca="false">COUNTIF(OrderItems!$B$2:$B$6683,A1433)</f>
        <v>3</v>
      </c>
    </row>
    <row r="1434" customFormat="false" ht="15" hidden="false" customHeight="false" outlineLevel="0" collapsed="false">
      <c r="A1434" s="12" t="n">
        <v>1433</v>
      </c>
      <c r="B1434" s="12" t="n">
        <v>367</v>
      </c>
      <c r="C1434" s="12" t="n">
        <v>17</v>
      </c>
      <c r="D1434" s="18" t="n">
        <v>45977</v>
      </c>
      <c r="E1434" s="12" t="s">
        <v>44</v>
      </c>
      <c r="F1434" s="12" t="s">
        <v>2293</v>
      </c>
      <c r="G1434" s="12" t="s">
        <v>57</v>
      </c>
      <c r="H1434" s="12" t="str">
        <f aca="false">INDEX(Customers!$I$2:$I$901,MATCH(B1434,Customers!$A$2:$A$901,0))</f>
        <v>New</v>
      </c>
      <c r="I1434" s="12" t="str">
        <f aca="false">INDEX(Customers!$G$2:$G$901,MATCH(B1434,Customers!$A$2:$A$901,0))</f>
        <v>North</v>
      </c>
      <c r="J1434" s="12" t="str">
        <f aca="false">INDEX(Stores!$D$2:$D$18,MATCH(C1434,Stores!$A$2:$A$18,0))</f>
        <v>Online</v>
      </c>
      <c r="K1434" s="16" t="n">
        <f aca="false">SUMIF(OrderItems!$B$2:$B$6683,A1434,OrderItems!$J$2:$J$6683)</f>
        <v>10255</v>
      </c>
      <c r="L1434" s="16" t="n">
        <f aca="false">SUMIF(OrderItems!$B$2:$B$6683,A1434,OrderItems!$K$2:$K$6683)</f>
        <v>6747.52</v>
      </c>
      <c r="M1434" s="16" t="n">
        <f aca="false">K1434-L1434</f>
        <v>3507.48</v>
      </c>
      <c r="N1434" s="12" t="n">
        <f aca="false">COUNTIF(OrderItems!$B$2:$B$6683,A1434)</f>
        <v>2</v>
      </c>
    </row>
    <row r="1435" customFormat="false" ht="15" hidden="false" customHeight="false" outlineLevel="0" collapsed="false">
      <c r="A1435" s="12" t="n">
        <v>1434</v>
      </c>
      <c r="B1435" s="12" t="n">
        <v>367</v>
      </c>
      <c r="C1435" s="12" t="n">
        <v>17</v>
      </c>
      <c r="D1435" s="18" t="n">
        <v>45977</v>
      </c>
      <c r="E1435" s="12" t="s">
        <v>44</v>
      </c>
      <c r="F1435" s="12" t="s">
        <v>2293</v>
      </c>
      <c r="G1435" s="12" t="s">
        <v>55</v>
      </c>
      <c r="H1435" s="12" t="str">
        <f aca="false">INDEX(Customers!$I$2:$I$901,MATCH(B1435,Customers!$A$2:$A$901,0))</f>
        <v>New</v>
      </c>
      <c r="I1435" s="12" t="str">
        <f aca="false">INDEX(Customers!$G$2:$G$901,MATCH(B1435,Customers!$A$2:$A$901,0))</f>
        <v>North</v>
      </c>
      <c r="J1435" s="12" t="str">
        <f aca="false">INDEX(Stores!$D$2:$D$18,MATCH(C1435,Stores!$A$2:$A$18,0))</f>
        <v>Online</v>
      </c>
      <c r="K1435" s="16" t="n">
        <f aca="false">SUMIF(OrderItems!$B$2:$B$6683,A1435,OrderItems!$J$2:$J$6683)</f>
        <v>1649</v>
      </c>
      <c r="L1435" s="16" t="n">
        <f aca="false">SUMIF(OrderItems!$B$2:$B$6683,A1435,OrderItems!$K$2:$K$6683)</f>
        <v>1115.75</v>
      </c>
      <c r="M1435" s="16" t="n">
        <f aca="false">K1435-L1435</f>
        <v>533.25</v>
      </c>
      <c r="N1435" s="12" t="n">
        <f aca="false">COUNTIF(OrderItems!$B$2:$B$6683,A1435)</f>
        <v>1</v>
      </c>
    </row>
    <row r="1436" customFormat="false" ht="15" hidden="false" customHeight="false" outlineLevel="0" collapsed="false">
      <c r="A1436" s="12" t="n">
        <v>1435</v>
      </c>
      <c r="B1436" s="12" t="n">
        <v>367</v>
      </c>
      <c r="C1436" s="12" t="n">
        <v>17</v>
      </c>
      <c r="D1436" s="18" t="n">
        <v>45978</v>
      </c>
      <c r="E1436" s="12" t="s">
        <v>44</v>
      </c>
      <c r="F1436" s="12" t="s">
        <v>2296</v>
      </c>
      <c r="G1436" s="12" t="s">
        <v>55</v>
      </c>
      <c r="H1436" s="12" t="str">
        <f aca="false">INDEX(Customers!$I$2:$I$901,MATCH(B1436,Customers!$A$2:$A$901,0))</f>
        <v>New</v>
      </c>
      <c r="I1436" s="12" t="str">
        <f aca="false">INDEX(Customers!$G$2:$G$901,MATCH(B1436,Customers!$A$2:$A$901,0))</f>
        <v>North</v>
      </c>
      <c r="J1436" s="12" t="str">
        <f aca="false">INDEX(Stores!$D$2:$D$18,MATCH(C1436,Stores!$A$2:$A$18,0))</f>
        <v>Online</v>
      </c>
      <c r="K1436" s="16" t="n">
        <f aca="false">SUMIF(OrderItems!$B$2:$B$6683,A1436,OrderItems!$J$2:$J$6683)</f>
        <v>459</v>
      </c>
      <c r="L1436" s="16" t="n">
        <f aca="false">SUMIF(OrderItems!$B$2:$B$6683,A1436,OrderItems!$K$2:$K$6683)</f>
        <v>259.65</v>
      </c>
      <c r="M1436" s="16" t="n">
        <f aca="false">K1436-L1436</f>
        <v>199.35</v>
      </c>
      <c r="N1436" s="12" t="n">
        <f aca="false">COUNTIF(OrderItems!$B$2:$B$6683,A1436)</f>
        <v>1</v>
      </c>
    </row>
    <row r="1437" customFormat="false" ht="15" hidden="false" customHeight="false" outlineLevel="0" collapsed="false">
      <c r="A1437" s="12" t="n">
        <v>1436</v>
      </c>
      <c r="B1437" s="12" t="n">
        <v>367</v>
      </c>
      <c r="C1437" s="12" t="n">
        <v>17</v>
      </c>
      <c r="D1437" s="18" t="n">
        <v>45997</v>
      </c>
      <c r="E1437" s="12" t="s">
        <v>44</v>
      </c>
      <c r="F1437" s="12" t="s">
        <v>2294</v>
      </c>
      <c r="G1437" s="12" t="s">
        <v>55</v>
      </c>
      <c r="H1437" s="12" t="str">
        <f aca="false">INDEX(Customers!$I$2:$I$901,MATCH(B1437,Customers!$A$2:$A$901,0))</f>
        <v>New</v>
      </c>
      <c r="I1437" s="12" t="str">
        <f aca="false">INDEX(Customers!$G$2:$G$901,MATCH(B1437,Customers!$A$2:$A$901,0))</f>
        <v>North</v>
      </c>
      <c r="J1437" s="12" t="str">
        <f aca="false">INDEX(Stores!$D$2:$D$18,MATCH(C1437,Stores!$A$2:$A$18,0))</f>
        <v>Online</v>
      </c>
      <c r="K1437" s="16" t="n">
        <f aca="false">SUMIF(OrderItems!$B$2:$B$6683,A1437,OrderItems!$J$2:$J$6683)</f>
        <v>3509</v>
      </c>
      <c r="L1437" s="16" t="n">
        <f aca="false">SUMIF(OrderItems!$B$2:$B$6683,A1437,OrderItems!$K$2:$K$6683)</f>
        <v>2570.86</v>
      </c>
      <c r="M1437" s="16" t="n">
        <f aca="false">K1437-L1437</f>
        <v>938.14</v>
      </c>
      <c r="N1437" s="12" t="n">
        <f aca="false">COUNTIF(OrderItems!$B$2:$B$6683,A1437)</f>
        <v>1</v>
      </c>
    </row>
    <row r="1438" customFormat="false" ht="15" hidden="false" customHeight="false" outlineLevel="0" collapsed="false">
      <c r="A1438" s="12" t="n">
        <v>1437</v>
      </c>
      <c r="B1438" s="12" t="n">
        <v>367</v>
      </c>
      <c r="C1438" s="12" t="n">
        <v>17</v>
      </c>
      <c r="D1438" s="18" t="n">
        <v>45998</v>
      </c>
      <c r="E1438" s="12" t="s">
        <v>44</v>
      </c>
      <c r="F1438" s="12" t="s">
        <v>2292</v>
      </c>
      <c r="G1438" s="12" t="s">
        <v>55</v>
      </c>
      <c r="H1438" s="12" t="str">
        <f aca="false">INDEX(Customers!$I$2:$I$901,MATCH(B1438,Customers!$A$2:$A$901,0))</f>
        <v>New</v>
      </c>
      <c r="I1438" s="12" t="str">
        <f aca="false">INDEX(Customers!$G$2:$G$901,MATCH(B1438,Customers!$A$2:$A$901,0))</f>
        <v>North</v>
      </c>
      <c r="J1438" s="12" t="str">
        <f aca="false">INDEX(Stores!$D$2:$D$18,MATCH(C1438,Stores!$A$2:$A$18,0))</f>
        <v>Online</v>
      </c>
      <c r="K1438" s="16" t="n">
        <f aca="false">SUMIF(OrderItems!$B$2:$B$6683,A1438,OrderItems!$J$2:$J$6683)</f>
        <v>343.2</v>
      </c>
      <c r="L1438" s="16" t="n">
        <f aca="false">SUMIF(OrderItems!$B$2:$B$6683,A1438,OrderItems!$K$2:$K$6683)</f>
        <v>313.05</v>
      </c>
      <c r="M1438" s="16" t="n">
        <f aca="false">K1438-L1438</f>
        <v>30.15</v>
      </c>
      <c r="N1438" s="12" t="n">
        <f aca="false">COUNTIF(OrderItems!$B$2:$B$6683,A1438)</f>
        <v>1</v>
      </c>
    </row>
    <row r="1439" customFormat="false" ht="15" hidden="false" customHeight="false" outlineLevel="0" collapsed="false">
      <c r="A1439" s="12" t="n">
        <v>1438</v>
      </c>
      <c r="B1439" s="12" t="n">
        <v>367</v>
      </c>
      <c r="C1439" s="12" t="n">
        <v>17</v>
      </c>
      <c r="D1439" s="18" t="n">
        <v>46009</v>
      </c>
      <c r="E1439" s="12" t="s">
        <v>44</v>
      </c>
      <c r="F1439" s="12" t="s">
        <v>2293</v>
      </c>
      <c r="G1439" s="12" t="s">
        <v>55</v>
      </c>
      <c r="H1439" s="12" t="str">
        <f aca="false">INDEX(Customers!$I$2:$I$901,MATCH(B1439,Customers!$A$2:$A$901,0))</f>
        <v>New</v>
      </c>
      <c r="I1439" s="12" t="str">
        <f aca="false">INDEX(Customers!$G$2:$G$901,MATCH(B1439,Customers!$A$2:$A$901,0))</f>
        <v>North</v>
      </c>
      <c r="J1439" s="12" t="str">
        <f aca="false">INDEX(Stores!$D$2:$D$18,MATCH(C1439,Stores!$A$2:$A$18,0))</f>
        <v>Online</v>
      </c>
      <c r="K1439" s="16" t="n">
        <f aca="false">SUMIF(OrderItems!$B$2:$B$6683,A1439,OrderItems!$J$2:$J$6683)</f>
        <v>789</v>
      </c>
      <c r="L1439" s="16" t="n">
        <f aca="false">SUMIF(OrderItems!$B$2:$B$6683,A1439,OrderItems!$K$2:$K$6683)</f>
        <v>515.74</v>
      </c>
      <c r="M1439" s="16" t="n">
        <f aca="false">K1439-L1439</f>
        <v>273.26</v>
      </c>
      <c r="N1439" s="12" t="n">
        <f aca="false">COUNTIF(OrderItems!$B$2:$B$6683,A1439)</f>
        <v>1</v>
      </c>
    </row>
    <row r="1440" customFormat="false" ht="15" hidden="false" customHeight="false" outlineLevel="0" collapsed="false">
      <c r="A1440" s="12" t="n">
        <v>1439</v>
      </c>
      <c r="B1440" s="12" t="n">
        <v>368</v>
      </c>
      <c r="C1440" s="12" t="n">
        <v>17</v>
      </c>
      <c r="D1440" s="18" t="n">
        <v>45473</v>
      </c>
      <c r="E1440" s="12" t="s">
        <v>44</v>
      </c>
      <c r="F1440" s="12" t="s">
        <v>2294</v>
      </c>
      <c r="G1440" s="12" t="s">
        <v>55</v>
      </c>
      <c r="H1440" s="12" t="str">
        <f aca="false">INDEX(Customers!$I$2:$I$901,MATCH(B1440,Customers!$A$2:$A$901,0))</f>
        <v>Regular</v>
      </c>
      <c r="I1440" s="12" t="str">
        <f aca="false">INDEX(Customers!$G$2:$G$901,MATCH(B1440,Customers!$A$2:$A$901,0))</f>
        <v>West</v>
      </c>
      <c r="J1440" s="12" t="str">
        <f aca="false">INDEX(Stores!$D$2:$D$18,MATCH(C1440,Stores!$A$2:$A$18,0))</f>
        <v>Online</v>
      </c>
      <c r="K1440" s="16" t="n">
        <f aca="false">SUMIF(OrderItems!$B$2:$B$6683,A1440,OrderItems!$J$2:$J$6683)</f>
        <v>2670.3</v>
      </c>
      <c r="L1440" s="16" t="n">
        <f aca="false">SUMIF(OrderItems!$B$2:$B$6683,A1440,OrderItems!$K$2:$K$6683)</f>
        <v>1738.35</v>
      </c>
      <c r="M1440" s="16" t="n">
        <f aca="false">K1440-L1440</f>
        <v>931.95</v>
      </c>
      <c r="N1440" s="12" t="n">
        <f aca="false">COUNTIF(OrderItems!$B$2:$B$6683,A1440)</f>
        <v>2</v>
      </c>
    </row>
    <row r="1441" customFormat="false" ht="15" hidden="false" customHeight="false" outlineLevel="0" collapsed="false">
      <c r="A1441" s="12" t="n">
        <v>1440</v>
      </c>
      <c r="B1441" s="12" t="n">
        <v>368</v>
      </c>
      <c r="C1441" s="12" t="n">
        <v>17</v>
      </c>
      <c r="D1441" s="18" t="n">
        <v>45483</v>
      </c>
      <c r="E1441" s="12" t="s">
        <v>44</v>
      </c>
      <c r="F1441" s="12" t="s">
        <v>2293</v>
      </c>
      <c r="G1441" s="12" t="s">
        <v>55</v>
      </c>
      <c r="H1441" s="12" t="str">
        <f aca="false">INDEX(Customers!$I$2:$I$901,MATCH(B1441,Customers!$A$2:$A$901,0))</f>
        <v>Regular</v>
      </c>
      <c r="I1441" s="12" t="str">
        <f aca="false">INDEX(Customers!$G$2:$G$901,MATCH(B1441,Customers!$A$2:$A$901,0))</f>
        <v>West</v>
      </c>
      <c r="J1441" s="12" t="str">
        <f aca="false">INDEX(Stores!$D$2:$D$18,MATCH(C1441,Stores!$A$2:$A$18,0))</f>
        <v>Online</v>
      </c>
      <c r="K1441" s="16" t="n">
        <f aca="false">SUMIF(OrderItems!$B$2:$B$6683,A1441,OrderItems!$J$2:$J$6683)</f>
        <v>1849</v>
      </c>
      <c r="L1441" s="16" t="n">
        <f aca="false">SUMIF(OrderItems!$B$2:$B$6683,A1441,OrderItems!$K$2:$K$6683)</f>
        <v>1207.11</v>
      </c>
      <c r="M1441" s="16" t="n">
        <f aca="false">K1441-L1441</f>
        <v>641.89</v>
      </c>
      <c r="N1441" s="12" t="n">
        <f aca="false">COUNTIF(OrderItems!$B$2:$B$6683,A1441)</f>
        <v>1</v>
      </c>
    </row>
    <row r="1442" customFormat="false" ht="15" hidden="false" customHeight="false" outlineLevel="0" collapsed="false">
      <c r="A1442" s="12" t="n">
        <v>1441</v>
      </c>
      <c r="B1442" s="12" t="n">
        <v>368</v>
      </c>
      <c r="C1442" s="12" t="n">
        <v>17</v>
      </c>
      <c r="D1442" s="18" t="n">
        <v>45486</v>
      </c>
      <c r="E1442" s="12" t="s">
        <v>44</v>
      </c>
      <c r="F1442" s="12" t="s">
        <v>2293</v>
      </c>
      <c r="G1442" s="12" t="s">
        <v>55</v>
      </c>
      <c r="H1442" s="12" t="str">
        <f aca="false">INDEX(Customers!$I$2:$I$901,MATCH(B1442,Customers!$A$2:$A$901,0))</f>
        <v>Regular</v>
      </c>
      <c r="I1442" s="12" t="str">
        <f aca="false">INDEX(Customers!$G$2:$G$901,MATCH(B1442,Customers!$A$2:$A$901,0))</f>
        <v>West</v>
      </c>
      <c r="J1442" s="12" t="str">
        <f aca="false">INDEX(Stores!$D$2:$D$18,MATCH(C1442,Stores!$A$2:$A$18,0))</f>
        <v>Online</v>
      </c>
      <c r="K1442" s="16" t="n">
        <f aca="false">SUMIF(OrderItems!$B$2:$B$6683,A1442,OrderItems!$J$2:$J$6683)</f>
        <v>749</v>
      </c>
      <c r="L1442" s="16" t="n">
        <f aca="false">SUMIF(OrderItems!$B$2:$B$6683,A1442,OrderItems!$K$2:$K$6683)</f>
        <v>559.79</v>
      </c>
      <c r="M1442" s="16" t="n">
        <f aca="false">K1442-L1442</f>
        <v>189.21</v>
      </c>
      <c r="N1442" s="12" t="n">
        <f aca="false">COUNTIF(OrderItems!$B$2:$B$6683,A1442)</f>
        <v>1</v>
      </c>
    </row>
    <row r="1443" customFormat="false" ht="15" hidden="false" customHeight="false" outlineLevel="0" collapsed="false">
      <c r="A1443" s="12" t="n">
        <v>1442</v>
      </c>
      <c r="B1443" s="12" t="n">
        <v>368</v>
      </c>
      <c r="C1443" s="12" t="n">
        <v>6</v>
      </c>
      <c r="D1443" s="18" t="n">
        <v>45489</v>
      </c>
      <c r="E1443" s="12" t="s">
        <v>49</v>
      </c>
      <c r="F1443" s="12" t="s">
        <v>2295</v>
      </c>
      <c r="G1443" s="12" t="s">
        <v>55</v>
      </c>
      <c r="H1443" s="12" t="str">
        <f aca="false">INDEX(Customers!$I$2:$I$901,MATCH(B1443,Customers!$A$2:$A$901,0))</f>
        <v>Regular</v>
      </c>
      <c r="I1443" s="12" t="str">
        <f aca="false">INDEX(Customers!$G$2:$G$901,MATCH(B1443,Customers!$A$2:$A$901,0))</f>
        <v>West</v>
      </c>
      <c r="J1443" s="12" t="str">
        <f aca="false">INDEX(Stores!$D$2:$D$18,MATCH(C1443,Stores!$A$2:$A$18,0))</f>
        <v>South</v>
      </c>
      <c r="K1443" s="16" t="n">
        <f aca="false">SUMIF(OrderItems!$B$2:$B$6683,A1443,OrderItems!$J$2:$J$6683)</f>
        <v>549</v>
      </c>
      <c r="L1443" s="16" t="n">
        <f aca="false">SUMIF(OrderItems!$B$2:$B$6683,A1443,OrderItems!$K$2:$K$6683)</f>
        <v>369.12</v>
      </c>
      <c r="M1443" s="16" t="n">
        <f aca="false">K1443-L1443</f>
        <v>179.88</v>
      </c>
      <c r="N1443" s="12" t="n">
        <f aca="false">COUNTIF(OrderItems!$B$2:$B$6683,A1443)</f>
        <v>1</v>
      </c>
    </row>
    <row r="1444" customFormat="false" ht="15" hidden="false" customHeight="false" outlineLevel="0" collapsed="false">
      <c r="A1444" s="12" t="n">
        <v>1443</v>
      </c>
      <c r="B1444" s="12" t="n">
        <v>368</v>
      </c>
      <c r="C1444" s="12" t="n">
        <v>17</v>
      </c>
      <c r="D1444" s="18" t="n">
        <v>45582</v>
      </c>
      <c r="E1444" s="12" t="s">
        <v>44</v>
      </c>
      <c r="F1444" s="12" t="s">
        <v>2293</v>
      </c>
      <c r="G1444" s="12" t="s">
        <v>55</v>
      </c>
      <c r="H1444" s="12" t="str">
        <f aca="false">INDEX(Customers!$I$2:$I$901,MATCH(B1444,Customers!$A$2:$A$901,0))</f>
        <v>Regular</v>
      </c>
      <c r="I1444" s="12" t="str">
        <f aca="false">INDEX(Customers!$G$2:$G$901,MATCH(B1444,Customers!$A$2:$A$901,0))</f>
        <v>West</v>
      </c>
      <c r="J1444" s="12" t="str">
        <f aca="false">INDEX(Stores!$D$2:$D$18,MATCH(C1444,Stores!$A$2:$A$18,0))</f>
        <v>Online</v>
      </c>
      <c r="K1444" s="16" t="n">
        <f aca="false">SUMIF(OrderItems!$B$2:$B$6683,A1444,OrderItems!$J$2:$J$6683)</f>
        <v>5278</v>
      </c>
      <c r="L1444" s="16" t="n">
        <f aca="false">SUMIF(OrderItems!$B$2:$B$6683,A1444,OrderItems!$K$2:$K$6683)</f>
        <v>3199.63</v>
      </c>
      <c r="M1444" s="16" t="n">
        <f aca="false">K1444-L1444</f>
        <v>2078.37</v>
      </c>
      <c r="N1444" s="12" t="n">
        <f aca="false">COUNTIF(OrderItems!$B$2:$B$6683,A1444)</f>
        <v>2</v>
      </c>
    </row>
    <row r="1445" customFormat="false" ht="15" hidden="false" customHeight="false" outlineLevel="0" collapsed="false">
      <c r="A1445" s="12" t="n">
        <v>1444</v>
      </c>
      <c r="B1445" s="12" t="n">
        <v>368</v>
      </c>
      <c r="C1445" s="12" t="n">
        <v>17</v>
      </c>
      <c r="D1445" s="18" t="n">
        <v>45613</v>
      </c>
      <c r="E1445" s="12" t="s">
        <v>44</v>
      </c>
      <c r="F1445" s="12" t="s">
        <v>2296</v>
      </c>
      <c r="G1445" s="12" t="s">
        <v>55</v>
      </c>
      <c r="H1445" s="12" t="str">
        <f aca="false">INDEX(Customers!$I$2:$I$901,MATCH(B1445,Customers!$A$2:$A$901,0))</f>
        <v>Regular</v>
      </c>
      <c r="I1445" s="12" t="str">
        <f aca="false">INDEX(Customers!$G$2:$G$901,MATCH(B1445,Customers!$A$2:$A$901,0))</f>
        <v>West</v>
      </c>
      <c r="J1445" s="12" t="str">
        <f aca="false">INDEX(Stores!$D$2:$D$18,MATCH(C1445,Stores!$A$2:$A$18,0))</f>
        <v>Online</v>
      </c>
      <c r="K1445" s="16" t="n">
        <f aca="false">SUMIF(OrderItems!$B$2:$B$6683,A1445,OrderItems!$J$2:$J$6683)</f>
        <v>1469</v>
      </c>
      <c r="L1445" s="16" t="n">
        <f aca="false">SUMIF(OrderItems!$B$2:$B$6683,A1445,OrderItems!$K$2:$K$6683)</f>
        <v>955.62</v>
      </c>
      <c r="M1445" s="16" t="n">
        <f aca="false">K1445-L1445</f>
        <v>513.38</v>
      </c>
      <c r="N1445" s="12" t="n">
        <f aca="false">COUNTIF(OrderItems!$B$2:$B$6683,A1445)</f>
        <v>1</v>
      </c>
    </row>
    <row r="1446" customFormat="false" ht="15" hidden="false" customHeight="false" outlineLevel="0" collapsed="false">
      <c r="A1446" s="12" t="n">
        <v>1445</v>
      </c>
      <c r="B1446" s="12" t="n">
        <v>368</v>
      </c>
      <c r="C1446" s="12" t="n">
        <v>17</v>
      </c>
      <c r="D1446" s="18" t="n">
        <v>45613</v>
      </c>
      <c r="E1446" s="12" t="s">
        <v>44</v>
      </c>
      <c r="F1446" s="12" t="s">
        <v>2295</v>
      </c>
      <c r="G1446" s="12" t="s">
        <v>55</v>
      </c>
      <c r="H1446" s="12" t="str">
        <f aca="false">INDEX(Customers!$I$2:$I$901,MATCH(B1446,Customers!$A$2:$A$901,0))</f>
        <v>Regular</v>
      </c>
      <c r="I1446" s="12" t="str">
        <f aca="false">INDEX(Customers!$G$2:$G$901,MATCH(B1446,Customers!$A$2:$A$901,0))</f>
        <v>West</v>
      </c>
      <c r="J1446" s="12" t="str">
        <f aca="false">INDEX(Stores!$D$2:$D$18,MATCH(C1446,Stores!$A$2:$A$18,0))</f>
        <v>Online</v>
      </c>
      <c r="K1446" s="16" t="n">
        <f aca="false">SUMIF(OrderItems!$B$2:$B$6683,A1446,OrderItems!$J$2:$J$6683)</f>
        <v>455.1</v>
      </c>
      <c r="L1446" s="16" t="n">
        <f aca="false">SUMIF(OrderItems!$B$2:$B$6683,A1446,OrderItems!$K$2:$K$6683)</f>
        <v>295.97</v>
      </c>
      <c r="M1446" s="16" t="n">
        <f aca="false">K1446-L1446</f>
        <v>159.13</v>
      </c>
      <c r="N1446" s="12" t="n">
        <f aca="false">COUNTIF(OrderItems!$B$2:$B$6683,A1446)</f>
        <v>2</v>
      </c>
    </row>
    <row r="1447" customFormat="false" ht="15" hidden="false" customHeight="false" outlineLevel="0" collapsed="false">
      <c r="A1447" s="12" t="n">
        <v>1446</v>
      </c>
      <c r="B1447" s="12" t="n">
        <v>368</v>
      </c>
      <c r="C1447" s="12" t="n">
        <v>17</v>
      </c>
      <c r="D1447" s="18" t="n">
        <v>45642</v>
      </c>
      <c r="E1447" s="12" t="s">
        <v>44</v>
      </c>
      <c r="F1447" s="12" t="s">
        <v>2295</v>
      </c>
      <c r="G1447" s="12" t="s">
        <v>55</v>
      </c>
      <c r="H1447" s="12" t="str">
        <f aca="false">INDEX(Customers!$I$2:$I$901,MATCH(B1447,Customers!$A$2:$A$901,0))</f>
        <v>Regular</v>
      </c>
      <c r="I1447" s="12" t="str">
        <f aca="false">INDEX(Customers!$G$2:$G$901,MATCH(B1447,Customers!$A$2:$A$901,0))</f>
        <v>West</v>
      </c>
      <c r="J1447" s="12" t="str">
        <f aca="false">INDEX(Stores!$D$2:$D$18,MATCH(C1447,Stores!$A$2:$A$18,0))</f>
        <v>Online</v>
      </c>
      <c r="K1447" s="16" t="n">
        <f aca="false">SUMIF(OrderItems!$B$2:$B$6683,A1447,OrderItems!$J$2:$J$6683)</f>
        <v>5760.1</v>
      </c>
      <c r="L1447" s="16" t="n">
        <f aca="false">SUMIF(OrderItems!$B$2:$B$6683,A1447,OrderItems!$K$2:$K$6683)</f>
        <v>3972.7</v>
      </c>
      <c r="M1447" s="16" t="n">
        <f aca="false">K1447-L1447</f>
        <v>1787.4</v>
      </c>
      <c r="N1447" s="12" t="n">
        <f aca="false">COUNTIF(OrderItems!$B$2:$B$6683,A1447)</f>
        <v>3</v>
      </c>
    </row>
    <row r="1448" customFormat="false" ht="15" hidden="false" customHeight="false" outlineLevel="0" collapsed="false">
      <c r="A1448" s="12" t="n">
        <v>1447</v>
      </c>
      <c r="B1448" s="12" t="n">
        <v>368</v>
      </c>
      <c r="C1448" s="12" t="n">
        <v>17</v>
      </c>
      <c r="D1448" s="18" t="n">
        <v>45758</v>
      </c>
      <c r="E1448" s="12" t="s">
        <v>44</v>
      </c>
      <c r="F1448" s="12" t="s">
        <v>2292</v>
      </c>
      <c r="G1448" s="12" t="s">
        <v>55</v>
      </c>
      <c r="H1448" s="12" t="str">
        <f aca="false">INDEX(Customers!$I$2:$I$901,MATCH(B1448,Customers!$A$2:$A$901,0))</f>
        <v>Regular</v>
      </c>
      <c r="I1448" s="12" t="str">
        <f aca="false">INDEX(Customers!$G$2:$G$901,MATCH(B1448,Customers!$A$2:$A$901,0))</f>
        <v>West</v>
      </c>
      <c r="J1448" s="12" t="str">
        <f aca="false">INDEX(Stores!$D$2:$D$18,MATCH(C1448,Stores!$A$2:$A$18,0))</f>
        <v>Online</v>
      </c>
      <c r="K1448" s="16" t="n">
        <f aca="false">SUMIF(OrderItems!$B$2:$B$6683,A1448,OrderItems!$J$2:$J$6683)</f>
        <v>3304.1</v>
      </c>
      <c r="L1448" s="16" t="n">
        <f aca="false">SUMIF(OrderItems!$B$2:$B$6683,A1448,OrderItems!$K$2:$K$6683)</f>
        <v>2538.83</v>
      </c>
      <c r="M1448" s="16" t="n">
        <f aca="false">K1448-L1448</f>
        <v>765.27</v>
      </c>
      <c r="N1448" s="12" t="n">
        <f aca="false">COUNTIF(OrderItems!$B$2:$B$6683,A1448)</f>
        <v>2</v>
      </c>
    </row>
    <row r="1449" customFormat="false" ht="15" hidden="false" customHeight="false" outlineLevel="0" collapsed="false">
      <c r="A1449" s="12" t="n">
        <v>1448</v>
      </c>
      <c r="B1449" s="12" t="n">
        <v>368</v>
      </c>
      <c r="C1449" s="12" t="n">
        <v>8</v>
      </c>
      <c r="D1449" s="18" t="n">
        <v>45767</v>
      </c>
      <c r="E1449" s="12" t="s">
        <v>49</v>
      </c>
      <c r="F1449" s="12" t="s">
        <v>2294</v>
      </c>
      <c r="G1449" s="12" t="s">
        <v>57</v>
      </c>
      <c r="H1449" s="12" t="str">
        <f aca="false">INDEX(Customers!$I$2:$I$901,MATCH(B1449,Customers!$A$2:$A$901,0))</f>
        <v>Regular</v>
      </c>
      <c r="I1449" s="12" t="str">
        <f aca="false">INDEX(Customers!$G$2:$G$901,MATCH(B1449,Customers!$A$2:$A$901,0))</f>
        <v>West</v>
      </c>
      <c r="J1449" s="12" t="str">
        <f aca="false">INDEX(Stores!$D$2:$D$18,MATCH(C1449,Stores!$A$2:$A$18,0))</f>
        <v>South</v>
      </c>
      <c r="K1449" s="16" t="n">
        <f aca="false">SUMIF(OrderItems!$B$2:$B$6683,A1449,OrderItems!$J$2:$J$6683)</f>
        <v>2864.65</v>
      </c>
      <c r="L1449" s="16" t="n">
        <f aca="false">SUMIF(OrderItems!$B$2:$B$6683,A1449,OrderItems!$K$2:$K$6683)</f>
        <v>2085.32</v>
      </c>
      <c r="M1449" s="16" t="n">
        <f aca="false">K1449-L1449</f>
        <v>779.33</v>
      </c>
      <c r="N1449" s="12" t="n">
        <f aca="false">COUNTIF(OrderItems!$B$2:$B$6683,A1449)</f>
        <v>3</v>
      </c>
    </row>
    <row r="1450" customFormat="false" ht="15" hidden="false" customHeight="false" outlineLevel="0" collapsed="false">
      <c r="A1450" s="12" t="n">
        <v>1449</v>
      </c>
      <c r="B1450" s="12" t="n">
        <v>368</v>
      </c>
      <c r="C1450" s="12" t="n">
        <v>8</v>
      </c>
      <c r="D1450" s="18" t="n">
        <v>45798</v>
      </c>
      <c r="E1450" s="12" t="s">
        <v>49</v>
      </c>
      <c r="F1450" s="12" t="s">
        <v>2293</v>
      </c>
      <c r="G1450" s="12" t="s">
        <v>55</v>
      </c>
      <c r="H1450" s="12" t="str">
        <f aca="false">INDEX(Customers!$I$2:$I$901,MATCH(B1450,Customers!$A$2:$A$901,0))</f>
        <v>Regular</v>
      </c>
      <c r="I1450" s="12" t="str">
        <f aca="false">INDEX(Customers!$G$2:$G$901,MATCH(B1450,Customers!$A$2:$A$901,0))</f>
        <v>West</v>
      </c>
      <c r="J1450" s="12" t="str">
        <f aca="false">INDEX(Stores!$D$2:$D$18,MATCH(C1450,Stores!$A$2:$A$18,0))</f>
        <v>South</v>
      </c>
      <c r="K1450" s="16" t="n">
        <f aca="false">SUMIF(OrderItems!$B$2:$B$6683,A1450,OrderItems!$J$2:$J$6683)</f>
        <v>4386.55</v>
      </c>
      <c r="L1450" s="16" t="n">
        <f aca="false">SUMIF(OrderItems!$B$2:$B$6683,A1450,OrderItems!$K$2:$K$6683)</f>
        <v>3011.18</v>
      </c>
      <c r="M1450" s="16" t="n">
        <f aca="false">K1450-L1450</f>
        <v>1375.37</v>
      </c>
      <c r="N1450" s="12" t="n">
        <f aca="false">COUNTIF(OrderItems!$B$2:$B$6683,A1450)</f>
        <v>3</v>
      </c>
    </row>
    <row r="1451" customFormat="false" ht="15" hidden="false" customHeight="false" outlineLevel="0" collapsed="false">
      <c r="A1451" s="12" t="n">
        <v>1450</v>
      </c>
      <c r="B1451" s="12" t="n">
        <v>368</v>
      </c>
      <c r="C1451" s="12" t="n">
        <v>7</v>
      </c>
      <c r="D1451" s="18" t="n">
        <v>45903</v>
      </c>
      <c r="E1451" s="12" t="s">
        <v>49</v>
      </c>
      <c r="F1451" s="12" t="s">
        <v>2292</v>
      </c>
      <c r="G1451" s="12" t="s">
        <v>55</v>
      </c>
      <c r="H1451" s="12" t="str">
        <f aca="false">INDEX(Customers!$I$2:$I$901,MATCH(B1451,Customers!$A$2:$A$901,0))</f>
        <v>Regular</v>
      </c>
      <c r="I1451" s="12" t="str">
        <f aca="false">INDEX(Customers!$G$2:$G$901,MATCH(B1451,Customers!$A$2:$A$901,0))</f>
        <v>West</v>
      </c>
      <c r="J1451" s="12" t="str">
        <f aca="false">INDEX(Stores!$D$2:$D$18,MATCH(C1451,Stores!$A$2:$A$18,0))</f>
        <v>South</v>
      </c>
      <c r="K1451" s="16" t="n">
        <f aca="false">SUMIF(OrderItems!$B$2:$B$6683,A1451,OrderItems!$J$2:$J$6683)</f>
        <v>3000.55</v>
      </c>
      <c r="L1451" s="16" t="n">
        <f aca="false">SUMIF(OrderItems!$B$2:$B$6683,A1451,OrderItems!$K$2:$K$6683)</f>
        <v>1840.42</v>
      </c>
      <c r="M1451" s="16" t="n">
        <f aca="false">K1451-L1451</f>
        <v>1160.13</v>
      </c>
      <c r="N1451" s="12" t="n">
        <f aca="false">COUNTIF(OrderItems!$B$2:$B$6683,A1451)</f>
        <v>2</v>
      </c>
    </row>
    <row r="1452" customFormat="false" ht="15" hidden="false" customHeight="false" outlineLevel="0" collapsed="false">
      <c r="A1452" s="12" t="n">
        <v>1451</v>
      </c>
      <c r="B1452" s="12" t="n">
        <v>368</v>
      </c>
      <c r="C1452" s="12" t="n">
        <v>17</v>
      </c>
      <c r="D1452" s="18" t="n">
        <v>45959</v>
      </c>
      <c r="E1452" s="12" t="s">
        <v>44</v>
      </c>
      <c r="F1452" s="12" t="s">
        <v>2292</v>
      </c>
      <c r="G1452" s="12" t="s">
        <v>55</v>
      </c>
      <c r="H1452" s="12" t="str">
        <f aca="false">INDEX(Customers!$I$2:$I$901,MATCH(B1452,Customers!$A$2:$A$901,0))</f>
        <v>Regular</v>
      </c>
      <c r="I1452" s="12" t="str">
        <f aca="false">INDEX(Customers!$G$2:$G$901,MATCH(B1452,Customers!$A$2:$A$901,0))</f>
        <v>West</v>
      </c>
      <c r="J1452" s="12" t="str">
        <f aca="false">INDEX(Stores!$D$2:$D$18,MATCH(C1452,Stores!$A$2:$A$18,0))</f>
        <v>Online</v>
      </c>
      <c r="K1452" s="16" t="n">
        <f aca="false">SUMIF(OrderItems!$B$2:$B$6683,A1452,OrderItems!$J$2:$J$6683)</f>
        <v>1313.1</v>
      </c>
      <c r="L1452" s="16" t="n">
        <f aca="false">SUMIF(OrderItems!$B$2:$B$6683,A1452,OrderItems!$K$2:$K$6683)</f>
        <v>824.91</v>
      </c>
      <c r="M1452" s="16" t="n">
        <f aca="false">K1452-L1452</f>
        <v>488.19</v>
      </c>
      <c r="N1452" s="12" t="n">
        <f aca="false">COUNTIF(OrderItems!$B$2:$B$6683,A1452)</f>
        <v>1</v>
      </c>
    </row>
    <row r="1453" customFormat="false" ht="15" hidden="false" customHeight="false" outlineLevel="0" collapsed="false">
      <c r="A1453" s="12" t="n">
        <v>1452</v>
      </c>
      <c r="B1453" s="12" t="n">
        <v>368</v>
      </c>
      <c r="C1453" s="12" t="n">
        <v>17</v>
      </c>
      <c r="D1453" s="18" t="n">
        <v>45974</v>
      </c>
      <c r="E1453" s="12" t="s">
        <v>44</v>
      </c>
      <c r="F1453" s="12" t="s">
        <v>2293</v>
      </c>
      <c r="G1453" s="12" t="s">
        <v>55</v>
      </c>
      <c r="H1453" s="12" t="str">
        <f aca="false">INDEX(Customers!$I$2:$I$901,MATCH(B1453,Customers!$A$2:$A$901,0))</f>
        <v>Regular</v>
      </c>
      <c r="I1453" s="12" t="str">
        <f aca="false">INDEX(Customers!$G$2:$G$901,MATCH(B1453,Customers!$A$2:$A$901,0))</f>
        <v>West</v>
      </c>
      <c r="J1453" s="12" t="str">
        <f aca="false">INDEX(Stores!$D$2:$D$18,MATCH(C1453,Stores!$A$2:$A$18,0))</f>
        <v>Online</v>
      </c>
      <c r="K1453" s="16" t="n">
        <f aca="false">SUMIF(OrderItems!$B$2:$B$6683,A1453,OrderItems!$J$2:$J$6683)</f>
        <v>8355.15</v>
      </c>
      <c r="L1453" s="16" t="n">
        <f aca="false">SUMIF(OrderItems!$B$2:$B$6683,A1453,OrderItems!$K$2:$K$6683)</f>
        <v>5596.22</v>
      </c>
      <c r="M1453" s="16" t="n">
        <f aca="false">K1453-L1453</f>
        <v>2758.93</v>
      </c>
      <c r="N1453" s="12" t="n">
        <f aca="false">COUNTIF(OrderItems!$B$2:$B$6683,A1453)</f>
        <v>4</v>
      </c>
    </row>
    <row r="1454" customFormat="false" ht="15" hidden="false" customHeight="false" outlineLevel="0" collapsed="false">
      <c r="A1454" s="12" t="n">
        <v>1453</v>
      </c>
      <c r="B1454" s="12" t="n">
        <v>368</v>
      </c>
      <c r="C1454" s="12" t="n">
        <v>17</v>
      </c>
      <c r="D1454" s="18" t="n">
        <v>46015</v>
      </c>
      <c r="E1454" s="12" t="s">
        <v>44</v>
      </c>
      <c r="F1454" s="12" t="s">
        <v>2296</v>
      </c>
      <c r="G1454" s="12" t="s">
        <v>55</v>
      </c>
      <c r="H1454" s="12" t="str">
        <f aca="false">INDEX(Customers!$I$2:$I$901,MATCH(B1454,Customers!$A$2:$A$901,0))</f>
        <v>Regular</v>
      </c>
      <c r="I1454" s="12" t="str">
        <f aca="false">INDEX(Customers!$G$2:$G$901,MATCH(B1454,Customers!$A$2:$A$901,0))</f>
        <v>West</v>
      </c>
      <c r="J1454" s="12" t="str">
        <f aca="false">INDEX(Stores!$D$2:$D$18,MATCH(C1454,Stores!$A$2:$A$18,0))</f>
        <v>Online</v>
      </c>
      <c r="K1454" s="16" t="n">
        <f aca="false">SUMIF(OrderItems!$B$2:$B$6683,A1454,OrderItems!$J$2:$J$6683)</f>
        <v>569.05</v>
      </c>
      <c r="L1454" s="16" t="n">
        <f aca="false">SUMIF(OrderItems!$B$2:$B$6683,A1454,OrderItems!$K$2:$K$6683)</f>
        <v>358.68</v>
      </c>
      <c r="M1454" s="16" t="n">
        <f aca="false">K1454-L1454</f>
        <v>210.37</v>
      </c>
      <c r="N1454" s="12" t="n">
        <f aca="false">COUNTIF(OrderItems!$B$2:$B$6683,A1454)</f>
        <v>1</v>
      </c>
    </row>
    <row r="1455" customFormat="false" ht="15" hidden="false" customHeight="false" outlineLevel="0" collapsed="false">
      <c r="A1455" s="12" t="n">
        <v>1454</v>
      </c>
      <c r="B1455" s="12" t="n">
        <v>369</v>
      </c>
      <c r="C1455" s="12" t="n">
        <v>17</v>
      </c>
      <c r="D1455" s="18" t="n">
        <v>45998</v>
      </c>
      <c r="E1455" s="12" t="s">
        <v>44</v>
      </c>
      <c r="F1455" s="12" t="s">
        <v>2293</v>
      </c>
      <c r="G1455" s="12" t="s">
        <v>57</v>
      </c>
      <c r="H1455" s="12" t="str">
        <f aca="false">INDEX(Customers!$I$2:$I$901,MATCH(B1455,Customers!$A$2:$A$901,0))</f>
        <v>New</v>
      </c>
      <c r="I1455" s="12" t="str">
        <f aca="false">INDEX(Customers!$G$2:$G$901,MATCH(B1455,Customers!$A$2:$A$901,0))</f>
        <v>East</v>
      </c>
      <c r="J1455" s="12" t="str">
        <f aca="false">INDEX(Stores!$D$2:$D$18,MATCH(C1455,Stores!$A$2:$A$18,0))</f>
        <v>Online</v>
      </c>
      <c r="K1455" s="16" t="n">
        <f aca="false">SUMIF(OrderItems!$B$2:$B$6683,A1455,OrderItems!$J$2:$J$6683)</f>
        <v>4716.8</v>
      </c>
      <c r="L1455" s="16" t="n">
        <f aca="false">SUMIF(OrderItems!$B$2:$B$6683,A1455,OrderItems!$K$2:$K$6683)</f>
        <v>3074.7</v>
      </c>
      <c r="M1455" s="16" t="n">
        <f aca="false">K1455-L1455</f>
        <v>1642.1</v>
      </c>
      <c r="N1455" s="12" t="n">
        <f aca="false">COUNTIF(OrderItems!$B$2:$B$6683,A1455)</f>
        <v>4</v>
      </c>
    </row>
    <row r="1456" customFormat="false" ht="15" hidden="false" customHeight="false" outlineLevel="0" collapsed="false">
      <c r="A1456" s="12" t="n">
        <v>1455</v>
      </c>
      <c r="B1456" s="12" t="n">
        <v>369</v>
      </c>
      <c r="C1456" s="12" t="n">
        <v>17</v>
      </c>
      <c r="D1456" s="18" t="n">
        <v>46014</v>
      </c>
      <c r="E1456" s="12" t="s">
        <v>44</v>
      </c>
      <c r="F1456" s="12" t="s">
        <v>2292</v>
      </c>
      <c r="G1456" s="12" t="s">
        <v>55</v>
      </c>
      <c r="H1456" s="12" t="str">
        <f aca="false">INDEX(Customers!$I$2:$I$901,MATCH(B1456,Customers!$A$2:$A$901,0))</f>
        <v>New</v>
      </c>
      <c r="I1456" s="12" t="str">
        <f aca="false">INDEX(Customers!$G$2:$G$901,MATCH(B1456,Customers!$A$2:$A$901,0))</f>
        <v>East</v>
      </c>
      <c r="J1456" s="12" t="str">
        <f aca="false">INDEX(Stores!$D$2:$D$18,MATCH(C1456,Stores!$A$2:$A$18,0))</f>
        <v>Online</v>
      </c>
      <c r="K1456" s="16" t="n">
        <f aca="false">SUMIF(OrderItems!$B$2:$B$6683,A1456,OrderItems!$J$2:$J$6683)</f>
        <v>629.1</v>
      </c>
      <c r="L1456" s="16" t="n">
        <f aca="false">SUMIF(OrderItems!$B$2:$B$6683,A1456,OrderItems!$K$2:$K$6683)</f>
        <v>488.81</v>
      </c>
      <c r="M1456" s="16" t="n">
        <f aca="false">K1456-L1456</f>
        <v>140.29</v>
      </c>
      <c r="N1456" s="12" t="n">
        <f aca="false">COUNTIF(OrderItems!$B$2:$B$6683,A1456)</f>
        <v>1</v>
      </c>
    </row>
    <row r="1457" customFormat="false" ht="15" hidden="false" customHeight="false" outlineLevel="0" collapsed="false">
      <c r="A1457" s="12" t="n">
        <v>1456</v>
      </c>
      <c r="B1457" s="12" t="n">
        <v>371</v>
      </c>
      <c r="C1457" s="12" t="n">
        <v>16</v>
      </c>
      <c r="D1457" s="18" t="n">
        <v>45964</v>
      </c>
      <c r="E1457" s="12" t="s">
        <v>49</v>
      </c>
      <c r="F1457" s="12" t="s">
        <v>2294</v>
      </c>
      <c r="G1457" s="12" t="s">
        <v>57</v>
      </c>
      <c r="H1457" s="12" t="str">
        <f aca="false">INDEX(Customers!$I$2:$I$901,MATCH(B1457,Customers!$A$2:$A$901,0))</f>
        <v>New</v>
      </c>
      <c r="I1457" s="12" t="str">
        <f aca="false">INDEX(Customers!$G$2:$G$901,MATCH(B1457,Customers!$A$2:$A$901,0))</f>
        <v>West</v>
      </c>
      <c r="J1457" s="12" t="str">
        <f aca="false">INDEX(Stores!$D$2:$D$18,MATCH(C1457,Stores!$A$2:$A$18,0))</f>
        <v>East</v>
      </c>
      <c r="K1457" s="16" t="n">
        <f aca="false">SUMIF(OrderItems!$B$2:$B$6683,A1457,OrderItems!$J$2:$J$6683)</f>
        <v>2478</v>
      </c>
      <c r="L1457" s="16" t="n">
        <f aca="false">SUMIF(OrderItems!$B$2:$B$6683,A1457,OrderItems!$K$2:$K$6683)</f>
        <v>1714.29</v>
      </c>
      <c r="M1457" s="16" t="n">
        <f aca="false">K1457-L1457</f>
        <v>763.71</v>
      </c>
      <c r="N1457" s="12" t="n">
        <f aca="false">COUNTIF(OrderItems!$B$2:$B$6683,A1457)</f>
        <v>2</v>
      </c>
    </row>
    <row r="1458" customFormat="false" ht="15" hidden="false" customHeight="false" outlineLevel="0" collapsed="false">
      <c r="A1458" s="12" t="n">
        <v>1457</v>
      </c>
      <c r="B1458" s="12" t="n">
        <v>372</v>
      </c>
      <c r="C1458" s="12" t="n">
        <v>9</v>
      </c>
      <c r="D1458" s="18" t="n">
        <v>45324</v>
      </c>
      <c r="E1458" s="12" t="s">
        <v>49</v>
      </c>
      <c r="F1458" s="12" t="s">
        <v>2295</v>
      </c>
      <c r="G1458" s="12" t="s">
        <v>55</v>
      </c>
      <c r="H1458" s="12" t="str">
        <f aca="false">INDEX(Customers!$I$2:$I$901,MATCH(B1458,Customers!$A$2:$A$901,0))</f>
        <v>Regular</v>
      </c>
      <c r="I1458" s="12" t="str">
        <f aca="false">INDEX(Customers!$G$2:$G$901,MATCH(B1458,Customers!$A$2:$A$901,0))</f>
        <v>West</v>
      </c>
      <c r="J1458" s="12" t="str">
        <f aca="false">INDEX(Stores!$D$2:$D$18,MATCH(C1458,Stores!$A$2:$A$18,0))</f>
        <v>West</v>
      </c>
      <c r="K1458" s="16" t="n">
        <f aca="false">SUMIF(OrderItems!$B$2:$B$6683,A1458,OrderItems!$J$2:$J$6683)</f>
        <v>2015.2</v>
      </c>
      <c r="L1458" s="16" t="n">
        <f aca="false">SUMIF(OrderItems!$B$2:$B$6683,A1458,OrderItems!$K$2:$K$6683)</f>
        <v>1819.09</v>
      </c>
      <c r="M1458" s="16" t="n">
        <f aca="false">K1458-L1458</f>
        <v>196.11</v>
      </c>
      <c r="N1458" s="12" t="n">
        <f aca="false">COUNTIF(OrderItems!$B$2:$B$6683,A1458)</f>
        <v>1</v>
      </c>
    </row>
    <row r="1459" customFormat="false" ht="15" hidden="false" customHeight="false" outlineLevel="0" collapsed="false">
      <c r="A1459" s="12" t="n">
        <v>1458</v>
      </c>
      <c r="B1459" s="12" t="n">
        <v>372</v>
      </c>
      <c r="C1459" s="12" t="n">
        <v>17</v>
      </c>
      <c r="D1459" s="18" t="n">
        <v>45697</v>
      </c>
      <c r="E1459" s="12" t="s">
        <v>44</v>
      </c>
      <c r="F1459" s="12" t="s">
        <v>2295</v>
      </c>
      <c r="G1459" s="12" t="s">
        <v>57</v>
      </c>
      <c r="H1459" s="12" t="str">
        <f aca="false">INDEX(Customers!$I$2:$I$901,MATCH(B1459,Customers!$A$2:$A$901,0))</f>
        <v>Regular</v>
      </c>
      <c r="I1459" s="12" t="str">
        <f aca="false">INDEX(Customers!$G$2:$G$901,MATCH(B1459,Customers!$A$2:$A$901,0))</f>
        <v>West</v>
      </c>
      <c r="J1459" s="12" t="str">
        <f aca="false">INDEX(Stores!$D$2:$D$18,MATCH(C1459,Stores!$A$2:$A$18,0))</f>
        <v>Online</v>
      </c>
      <c r="K1459" s="16" t="n">
        <f aca="false">SUMIF(OrderItems!$B$2:$B$6683,A1459,OrderItems!$J$2:$J$6683)</f>
        <v>5719.15</v>
      </c>
      <c r="L1459" s="16" t="n">
        <f aca="false">SUMIF(OrderItems!$B$2:$B$6683,A1459,OrderItems!$K$2:$K$6683)</f>
        <v>3638.49</v>
      </c>
      <c r="M1459" s="16" t="n">
        <f aca="false">K1459-L1459</f>
        <v>2080.66</v>
      </c>
      <c r="N1459" s="12" t="n">
        <f aca="false">COUNTIF(OrderItems!$B$2:$B$6683,A1459)</f>
        <v>2</v>
      </c>
    </row>
    <row r="1460" customFormat="false" ht="15" hidden="false" customHeight="false" outlineLevel="0" collapsed="false">
      <c r="A1460" s="12" t="n">
        <v>1459</v>
      </c>
      <c r="B1460" s="12" t="n">
        <v>372</v>
      </c>
      <c r="C1460" s="12" t="n">
        <v>17</v>
      </c>
      <c r="D1460" s="18" t="n">
        <v>45754</v>
      </c>
      <c r="E1460" s="12" t="s">
        <v>44</v>
      </c>
      <c r="F1460" s="12" t="s">
        <v>2294</v>
      </c>
      <c r="G1460" s="12" t="s">
        <v>55</v>
      </c>
      <c r="H1460" s="12" t="str">
        <f aca="false">INDEX(Customers!$I$2:$I$901,MATCH(B1460,Customers!$A$2:$A$901,0))</f>
        <v>Regular</v>
      </c>
      <c r="I1460" s="12" t="str">
        <f aca="false">INDEX(Customers!$G$2:$G$901,MATCH(B1460,Customers!$A$2:$A$901,0))</f>
        <v>West</v>
      </c>
      <c r="J1460" s="12" t="str">
        <f aca="false">INDEX(Stores!$D$2:$D$18,MATCH(C1460,Stores!$A$2:$A$18,0))</f>
        <v>Online</v>
      </c>
      <c r="K1460" s="16" t="n">
        <f aca="false">SUMIF(OrderItems!$B$2:$B$6683,A1460,OrderItems!$J$2:$J$6683)</f>
        <v>4148</v>
      </c>
      <c r="L1460" s="16" t="n">
        <f aca="false">SUMIF(OrderItems!$B$2:$B$6683,A1460,OrderItems!$K$2:$K$6683)</f>
        <v>2568.44</v>
      </c>
      <c r="M1460" s="16" t="n">
        <f aca="false">K1460-L1460</f>
        <v>1579.56</v>
      </c>
      <c r="N1460" s="12" t="n">
        <f aca="false">COUNTIF(OrderItems!$B$2:$B$6683,A1460)</f>
        <v>2</v>
      </c>
    </row>
    <row r="1461" customFormat="false" ht="15" hidden="false" customHeight="false" outlineLevel="0" collapsed="false">
      <c r="A1461" s="12" t="n">
        <v>1460</v>
      </c>
      <c r="B1461" s="12" t="n">
        <v>373</v>
      </c>
      <c r="C1461" s="12" t="n">
        <v>7</v>
      </c>
      <c r="D1461" s="18" t="n">
        <v>45500</v>
      </c>
      <c r="E1461" s="12" t="s">
        <v>49</v>
      </c>
      <c r="F1461" s="12" t="s">
        <v>2292</v>
      </c>
      <c r="G1461" s="12" t="s">
        <v>55</v>
      </c>
      <c r="H1461" s="12" t="str">
        <f aca="false">INDEX(Customers!$I$2:$I$901,MATCH(B1461,Customers!$A$2:$A$901,0))</f>
        <v>Regular</v>
      </c>
      <c r="I1461" s="12" t="str">
        <f aca="false">INDEX(Customers!$G$2:$G$901,MATCH(B1461,Customers!$A$2:$A$901,0))</f>
        <v>North</v>
      </c>
      <c r="J1461" s="12" t="str">
        <f aca="false">INDEX(Stores!$D$2:$D$18,MATCH(C1461,Stores!$A$2:$A$18,0))</f>
        <v>South</v>
      </c>
      <c r="K1461" s="16" t="n">
        <f aca="false">SUMIF(OrderItems!$B$2:$B$6683,A1461,OrderItems!$J$2:$J$6683)</f>
        <v>1029</v>
      </c>
      <c r="L1461" s="16" t="n">
        <f aca="false">SUMIF(OrderItems!$B$2:$B$6683,A1461,OrderItems!$K$2:$K$6683)</f>
        <v>615.72</v>
      </c>
      <c r="M1461" s="16" t="n">
        <f aca="false">K1461-L1461</f>
        <v>413.28</v>
      </c>
      <c r="N1461" s="12" t="n">
        <f aca="false">COUNTIF(OrderItems!$B$2:$B$6683,A1461)</f>
        <v>1</v>
      </c>
    </row>
    <row r="1462" customFormat="false" ht="15" hidden="false" customHeight="false" outlineLevel="0" collapsed="false">
      <c r="A1462" s="12" t="n">
        <v>1461</v>
      </c>
      <c r="B1462" s="12" t="n">
        <v>373</v>
      </c>
      <c r="C1462" s="12" t="n">
        <v>10</v>
      </c>
      <c r="D1462" s="18" t="n">
        <v>45709</v>
      </c>
      <c r="E1462" s="12" t="s">
        <v>49</v>
      </c>
      <c r="F1462" s="12" t="s">
        <v>2295</v>
      </c>
      <c r="G1462" s="12" t="s">
        <v>55</v>
      </c>
      <c r="H1462" s="12" t="str">
        <f aca="false">INDEX(Customers!$I$2:$I$901,MATCH(B1462,Customers!$A$2:$A$901,0))</f>
        <v>Regular</v>
      </c>
      <c r="I1462" s="12" t="str">
        <f aca="false">INDEX(Customers!$G$2:$G$901,MATCH(B1462,Customers!$A$2:$A$901,0))</f>
        <v>North</v>
      </c>
      <c r="J1462" s="12" t="str">
        <f aca="false">INDEX(Stores!$D$2:$D$18,MATCH(C1462,Stores!$A$2:$A$18,0))</f>
        <v>West</v>
      </c>
      <c r="K1462" s="16" t="n">
        <f aca="false">SUMIF(OrderItems!$B$2:$B$6683,A1462,OrderItems!$J$2:$J$6683)</f>
        <v>429</v>
      </c>
      <c r="L1462" s="16" t="n">
        <f aca="false">SUMIF(OrderItems!$B$2:$B$6683,A1462,OrderItems!$K$2:$K$6683)</f>
        <v>288.79</v>
      </c>
      <c r="M1462" s="16" t="n">
        <f aca="false">K1462-L1462</f>
        <v>140.21</v>
      </c>
      <c r="N1462" s="12" t="n">
        <f aca="false">COUNTIF(OrderItems!$B$2:$B$6683,A1462)</f>
        <v>1</v>
      </c>
    </row>
    <row r="1463" customFormat="false" ht="15" hidden="false" customHeight="false" outlineLevel="0" collapsed="false">
      <c r="A1463" s="12" t="n">
        <v>1462</v>
      </c>
      <c r="B1463" s="12" t="n">
        <v>374</v>
      </c>
      <c r="C1463" s="12" t="n">
        <v>17</v>
      </c>
      <c r="D1463" s="18" t="n">
        <v>45578</v>
      </c>
      <c r="E1463" s="12" t="s">
        <v>44</v>
      </c>
      <c r="F1463" s="12" t="s">
        <v>2296</v>
      </c>
      <c r="G1463" s="12" t="s">
        <v>57</v>
      </c>
      <c r="H1463" s="12" t="str">
        <f aca="false">INDEX(Customers!$I$2:$I$901,MATCH(B1463,Customers!$A$2:$A$901,0))</f>
        <v>New</v>
      </c>
      <c r="I1463" s="12" t="str">
        <f aca="false">INDEX(Customers!$G$2:$G$901,MATCH(B1463,Customers!$A$2:$A$901,0))</f>
        <v>West</v>
      </c>
      <c r="J1463" s="12" t="str">
        <f aca="false">INDEX(Stores!$D$2:$D$18,MATCH(C1463,Stores!$A$2:$A$18,0))</f>
        <v>Online</v>
      </c>
      <c r="K1463" s="16" t="n">
        <f aca="false">SUMIF(OrderItems!$B$2:$B$6683,A1463,OrderItems!$J$2:$J$6683)</f>
        <v>10278</v>
      </c>
      <c r="L1463" s="16" t="n">
        <f aca="false">SUMIF(OrderItems!$B$2:$B$6683,A1463,OrderItems!$K$2:$K$6683)</f>
        <v>6089.38</v>
      </c>
      <c r="M1463" s="16" t="n">
        <f aca="false">K1463-L1463</f>
        <v>4188.62</v>
      </c>
      <c r="N1463" s="12" t="n">
        <f aca="false">COUNTIF(OrderItems!$B$2:$B$6683,A1463)</f>
        <v>1</v>
      </c>
    </row>
    <row r="1464" customFormat="false" ht="15" hidden="false" customHeight="false" outlineLevel="0" collapsed="false">
      <c r="A1464" s="12" t="n">
        <v>1463</v>
      </c>
      <c r="B1464" s="12" t="n">
        <v>374</v>
      </c>
      <c r="C1464" s="12" t="n">
        <v>13</v>
      </c>
      <c r="D1464" s="18" t="n">
        <v>45606</v>
      </c>
      <c r="E1464" s="12" t="s">
        <v>49</v>
      </c>
      <c r="F1464" s="12" t="s">
        <v>2295</v>
      </c>
      <c r="G1464" s="12" t="s">
        <v>55</v>
      </c>
      <c r="H1464" s="12" t="str">
        <f aca="false">INDEX(Customers!$I$2:$I$901,MATCH(B1464,Customers!$A$2:$A$901,0))</f>
        <v>New</v>
      </c>
      <c r="I1464" s="12" t="str">
        <f aca="false">INDEX(Customers!$G$2:$G$901,MATCH(B1464,Customers!$A$2:$A$901,0))</f>
        <v>West</v>
      </c>
      <c r="J1464" s="12" t="str">
        <f aca="false">INDEX(Stores!$D$2:$D$18,MATCH(C1464,Stores!$A$2:$A$18,0))</f>
        <v>East</v>
      </c>
      <c r="K1464" s="16" t="n">
        <f aca="false">SUMIF(OrderItems!$B$2:$B$6683,A1464,OrderItems!$J$2:$J$6683)</f>
        <v>441.15</v>
      </c>
      <c r="L1464" s="16" t="n">
        <f aca="false">SUMIF(OrderItems!$B$2:$B$6683,A1464,OrderItems!$K$2:$K$6683)</f>
        <v>318.97</v>
      </c>
      <c r="M1464" s="16" t="n">
        <f aca="false">K1464-L1464</f>
        <v>122.18</v>
      </c>
      <c r="N1464" s="12" t="n">
        <f aca="false">COUNTIF(OrderItems!$B$2:$B$6683,A1464)</f>
        <v>1</v>
      </c>
    </row>
    <row r="1465" customFormat="false" ht="15" hidden="false" customHeight="false" outlineLevel="0" collapsed="false">
      <c r="A1465" s="12" t="n">
        <v>1464</v>
      </c>
      <c r="B1465" s="12" t="n">
        <v>374</v>
      </c>
      <c r="C1465" s="12" t="n">
        <v>17</v>
      </c>
      <c r="D1465" s="18" t="n">
        <v>45652</v>
      </c>
      <c r="E1465" s="12" t="s">
        <v>44</v>
      </c>
      <c r="F1465" s="12" t="s">
        <v>2292</v>
      </c>
      <c r="G1465" s="12" t="s">
        <v>55</v>
      </c>
      <c r="H1465" s="12" t="str">
        <f aca="false">INDEX(Customers!$I$2:$I$901,MATCH(B1465,Customers!$A$2:$A$901,0))</f>
        <v>New</v>
      </c>
      <c r="I1465" s="12" t="str">
        <f aca="false">INDEX(Customers!$G$2:$G$901,MATCH(B1465,Customers!$A$2:$A$901,0))</f>
        <v>West</v>
      </c>
      <c r="J1465" s="12" t="str">
        <f aca="false">INDEX(Stores!$D$2:$D$18,MATCH(C1465,Stores!$A$2:$A$18,0))</f>
        <v>Online</v>
      </c>
      <c r="K1465" s="16" t="n">
        <f aca="false">SUMIF(OrderItems!$B$2:$B$6683,A1465,OrderItems!$J$2:$J$6683)</f>
        <v>6948.8</v>
      </c>
      <c r="L1465" s="16" t="n">
        <f aca="false">SUMIF(OrderItems!$B$2:$B$6683,A1465,OrderItems!$K$2:$K$6683)</f>
        <v>4407.5</v>
      </c>
      <c r="M1465" s="16" t="n">
        <f aca="false">K1465-L1465</f>
        <v>2541.3</v>
      </c>
      <c r="N1465" s="12" t="n">
        <f aca="false">COUNTIF(OrderItems!$B$2:$B$6683,A1465)</f>
        <v>4</v>
      </c>
    </row>
    <row r="1466" customFormat="false" ht="15" hidden="false" customHeight="false" outlineLevel="0" collapsed="false">
      <c r="A1466" s="12" t="n">
        <v>1465</v>
      </c>
      <c r="B1466" s="12" t="n">
        <v>374</v>
      </c>
      <c r="C1466" s="12" t="n">
        <v>17</v>
      </c>
      <c r="D1466" s="18" t="n">
        <v>45668</v>
      </c>
      <c r="E1466" s="12" t="s">
        <v>44</v>
      </c>
      <c r="F1466" s="12" t="s">
        <v>2296</v>
      </c>
      <c r="G1466" s="12" t="s">
        <v>55</v>
      </c>
      <c r="H1466" s="12" t="str">
        <f aca="false">INDEX(Customers!$I$2:$I$901,MATCH(B1466,Customers!$A$2:$A$901,0))</f>
        <v>New</v>
      </c>
      <c r="I1466" s="12" t="str">
        <f aca="false">INDEX(Customers!$G$2:$G$901,MATCH(B1466,Customers!$A$2:$A$901,0))</f>
        <v>West</v>
      </c>
      <c r="J1466" s="12" t="str">
        <f aca="false">INDEX(Stores!$D$2:$D$18,MATCH(C1466,Stores!$A$2:$A$18,0))</f>
        <v>Online</v>
      </c>
      <c r="K1466" s="16" t="n">
        <f aca="false">SUMIF(OrderItems!$B$2:$B$6683,A1466,OrderItems!$J$2:$J$6683)</f>
        <v>3434.1</v>
      </c>
      <c r="L1466" s="16" t="n">
        <f aca="false">SUMIF(OrderItems!$B$2:$B$6683,A1466,OrderItems!$K$2:$K$6683)</f>
        <v>2270.54</v>
      </c>
      <c r="M1466" s="16" t="n">
        <f aca="false">K1466-L1466</f>
        <v>1163.56</v>
      </c>
      <c r="N1466" s="12" t="n">
        <f aca="false">COUNTIF(OrderItems!$B$2:$B$6683,A1466)</f>
        <v>3</v>
      </c>
    </row>
    <row r="1467" customFormat="false" ht="15" hidden="false" customHeight="false" outlineLevel="0" collapsed="false">
      <c r="A1467" s="12" t="n">
        <v>1466</v>
      </c>
      <c r="B1467" s="12" t="n">
        <v>374</v>
      </c>
      <c r="C1467" s="12" t="n">
        <v>17</v>
      </c>
      <c r="D1467" s="18" t="n">
        <v>45836</v>
      </c>
      <c r="E1467" s="12" t="s">
        <v>44</v>
      </c>
      <c r="F1467" s="12" t="s">
        <v>2296</v>
      </c>
      <c r="G1467" s="12" t="s">
        <v>55</v>
      </c>
      <c r="H1467" s="12" t="str">
        <f aca="false">INDEX(Customers!$I$2:$I$901,MATCH(B1467,Customers!$A$2:$A$901,0))</f>
        <v>New</v>
      </c>
      <c r="I1467" s="12" t="str">
        <f aca="false">INDEX(Customers!$G$2:$G$901,MATCH(B1467,Customers!$A$2:$A$901,0))</f>
        <v>West</v>
      </c>
      <c r="J1467" s="12" t="str">
        <f aca="false">INDEX(Stores!$D$2:$D$18,MATCH(C1467,Stores!$A$2:$A$18,0))</f>
        <v>Online</v>
      </c>
      <c r="K1467" s="16" t="n">
        <f aca="false">SUMIF(OrderItems!$B$2:$B$6683,A1467,OrderItems!$J$2:$J$6683)</f>
        <v>869</v>
      </c>
      <c r="L1467" s="16" t="n">
        <f aca="false">SUMIF(OrderItems!$B$2:$B$6683,A1467,OrderItems!$K$2:$K$6683)</f>
        <v>606.2</v>
      </c>
      <c r="M1467" s="16" t="n">
        <f aca="false">K1467-L1467</f>
        <v>262.8</v>
      </c>
      <c r="N1467" s="12" t="n">
        <f aca="false">COUNTIF(OrderItems!$B$2:$B$6683,A1467)</f>
        <v>1</v>
      </c>
    </row>
    <row r="1468" customFormat="false" ht="15" hidden="false" customHeight="false" outlineLevel="0" collapsed="false">
      <c r="A1468" s="12" t="n">
        <v>1467</v>
      </c>
      <c r="B1468" s="12" t="n">
        <v>374</v>
      </c>
      <c r="C1468" s="12" t="n">
        <v>3</v>
      </c>
      <c r="D1468" s="18" t="n">
        <v>45983</v>
      </c>
      <c r="E1468" s="12" t="s">
        <v>49</v>
      </c>
      <c r="F1468" s="12" t="s">
        <v>2292</v>
      </c>
      <c r="G1468" s="12" t="s">
        <v>55</v>
      </c>
      <c r="H1468" s="12" t="str">
        <f aca="false">INDEX(Customers!$I$2:$I$901,MATCH(B1468,Customers!$A$2:$A$901,0))</f>
        <v>New</v>
      </c>
      <c r="I1468" s="12" t="str">
        <f aca="false">INDEX(Customers!$G$2:$G$901,MATCH(B1468,Customers!$A$2:$A$901,0))</f>
        <v>West</v>
      </c>
      <c r="J1468" s="12" t="str">
        <f aca="false">INDEX(Stores!$D$2:$D$18,MATCH(C1468,Stores!$A$2:$A$18,0))</f>
        <v>North</v>
      </c>
      <c r="K1468" s="16" t="n">
        <f aca="false">SUMIF(OrderItems!$B$2:$B$6683,A1468,OrderItems!$J$2:$J$6683)</f>
        <v>4270.05</v>
      </c>
      <c r="L1468" s="16" t="n">
        <f aca="false">SUMIF(OrderItems!$B$2:$B$6683,A1468,OrderItems!$K$2:$K$6683)</f>
        <v>2765.39</v>
      </c>
      <c r="M1468" s="16" t="n">
        <f aca="false">K1468-L1468</f>
        <v>1504.66</v>
      </c>
      <c r="N1468" s="12" t="n">
        <f aca="false">COUNTIF(OrderItems!$B$2:$B$6683,A1468)</f>
        <v>2</v>
      </c>
    </row>
    <row r="1469" customFormat="false" ht="15" hidden="false" customHeight="false" outlineLevel="0" collapsed="false">
      <c r="A1469" s="12" t="n">
        <v>1468</v>
      </c>
      <c r="B1469" s="12" t="n">
        <v>374</v>
      </c>
      <c r="C1469" s="12" t="n">
        <v>17</v>
      </c>
      <c r="D1469" s="18" t="n">
        <v>45997</v>
      </c>
      <c r="E1469" s="12" t="s">
        <v>44</v>
      </c>
      <c r="F1469" s="12" t="s">
        <v>2295</v>
      </c>
      <c r="G1469" s="12" t="s">
        <v>55</v>
      </c>
      <c r="H1469" s="12" t="str">
        <f aca="false">INDEX(Customers!$I$2:$I$901,MATCH(B1469,Customers!$A$2:$A$901,0))</f>
        <v>New</v>
      </c>
      <c r="I1469" s="12" t="str">
        <f aca="false">INDEX(Customers!$G$2:$G$901,MATCH(B1469,Customers!$A$2:$A$901,0))</f>
        <v>West</v>
      </c>
      <c r="J1469" s="12" t="str">
        <f aca="false">INDEX(Stores!$D$2:$D$18,MATCH(C1469,Stores!$A$2:$A$18,0))</f>
        <v>Online</v>
      </c>
      <c r="K1469" s="16" t="n">
        <f aca="false">SUMIF(OrderItems!$B$2:$B$6683,A1469,OrderItems!$J$2:$J$6683)</f>
        <v>245.1</v>
      </c>
      <c r="L1469" s="16" t="n">
        <f aca="false">SUMIF(OrderItems!$B$2:$B$6683,A1469,OrderItems!$K$2:$K$6683)</f>
        <v>172.12</v>
      </c>
      <c r="M1469" s="16" t="n">
        <f aca="false">K1469-L1469</f>
        <v>72.98</v>
      </c>
      <c r="N1469" s="12" t="n">
        <f aca="false">COUNTIF(OrderItems!$B$2:$B$6683,A1469)</f>
        <v>1</v>
      </c>
    </row>
    <row r="1470" customFormat="false" ht="15" hidden="false" customHeight="false" outlineLevel="0" collapsed="false">
      <c r="A1470" s="12" t="n">
        <v>1469</v>
      </c>
      <c r="B1470" s="12" t="n">
        <v>374</v>
      </c>
      <c r="C1470" s="12" t="n">
        <v>17</v>
      </c>
      <c r="D1470" s="18" t="n">
        <v>46008</v>
      </c>
      <c r="E1470" s="12" t="s">
        <v>44</v>
      </c>
      <c r="F1470" s="12" t="s">
        <v>2295</v>
      </c>
      <c r="G1470" s="12" t="s">
        <v>56</v>
      </c>
      <c r="H1470" s="12" t="str">
        <f aca="false">INDEX(Customers!$I$2:$I$901,MATCH(B1470,Customers!$A$2:$A$901,0))</f>
        <v>New</v>
      </c>
      <c r="I1470" s="12" t="str">
        <f aca="false">INDEX(Customers!$G$2:$G$901,MATCH(B1470,Customers!$A$2:$A$901,0))</f>
        <v>West</v>
      </c>
      <c r="J1470" s="12" t="str">
        <f aca="false">INDEX(Stores!$D$2:$D$18,MATCH(C1470,Stores!$A$2:$A$18,0))</f>
        <v>Online</v>
      </c>
      <c r="K1470" s="16" t="n">
        <f aca="false">SUMIF(OrderItems!$B$2:$B$6683,A1470,OrderItems!$J$2:$J$6683)</f>
        <v>2078</v>
      </c>
      <c r="L1470" s="16" t="n">
        <f aca="false">SUMIF(OrderItems!$B$2:$B$6683,A1470,OrderItems!$K$2:$K$6683)</f>
        <v>1168.37</v>
      </c>
      <c r="M1470" s="16" t="n">
        <f aca="false">K1470-L1470</f>
        <v>909.63</v>
      </c>
      <c r="N1470" s="12" t="n">
        <f aca="false">COUNTIF(OrderItems!$B$2:$B$6683,A1470)</f>
        <v>2</v>
      </c>
    </row>
    <row r="1471" customFormat="false" ht="15" hidden="false" customHeight="false" outlineLevel="0" collapsed="false">
      <c r="A1471" s="12" t="n">
        <v>1470</v>
      </c>
      <c r="B1471" s="12" t="n">
        <v>375</v>
      </c>
      <c r="C1471" s="12" t="n">
        <v>17</v>
      </c>
      <c r="D1471" s="18" t="n">
        <v>45852</v>
      </c>
      <c r="E1471" s="12" t="s">
        <v>44</v>
      </c>
      <c r="F1471" s="12" t="s">
        <v>2295</v>
      </c>
      <c r="G1471" s="12" t="s">
        <v>55</v>
      </c>
      <c r="H1471" s="12" t="str">
        <f aca="false">INDEX(Customers!$I$2:$I$901,MATCH(B1471,Customers!$A$2:$A$901,0))</f>
        <v>Regular</v>
      </c>
      <c r="I1471" s="12" t="str">
        <f aca="false">INDEX(Customers!$G$2:$G$901,MATCH(B1471,Customers!$A$2:$A$901,0))</f>
        <v>East</v>
      </c>
      <c r="J1471" s="12" t="str">
        <f aca="false">INDEX(Stores!$D$2:$D$18,MATCH(C1471,Stores!$A$2:$A$18,0))</f>
        <v>Online</v>
      </c>
      <c r="K1471" s="16" t="n">
        <f aca="false">SUMIF(OrderItems!$B$2:$B$6683,A1471,OrderItems!$J$2:$J$6683)</f>
        <v>1553.05</v>
      </c>
      <c r="L1471" s="16" t="n">
        <f aca="false">SUMIF(OrderItems!$B$2:$B$6683,A1471,OrderItems!$K$2:$K$6683)</f>
        <v>1047.44</v>
      </c>
      <c r="M1471" s="16" t="n">
        <f aca="false">K1471-L1471</f>
        <v>505.61</v>
      </c>
      <c r="N1471" s="12" t="n">
        <f aca="false">COUNTIF(OrderItems!$B$2:$B$6683,A1471)</f>
        <v>2</v>
      </c>
    </row>
    <row r="1472" customFormat="false" ht="15" hidden="false" customHeight="false" outlineLevel="0" collapsed="false">
      <c r="A1472" s="12" t="n">
        <v>1471</v>
      </c>
      <c r="B1472" s="12" t="n">
        <v>375</v>
      </c>
      <c r="C1472" s="12" t="n">
        <v>15</v>
      </c>
      <c r="D1472" s="18" t="n">
        <v>45916</v>
      </c>
      <c r="E1472" s="12" t="s">
        <v>49</v>
      </c>
      <c r="F1472" s="12" t="s">
        <v>2292</v>
      </c>
      <c r="G1472" s="12" t="s">
        <v>55</v>
      </c>
      <c r="H1472" s="12" t="str">
        <f aca="false">INDEX(Customers!$I$2:$I$901,MATCH(B1472,Customers!$A$2:$A$901,0))</f>
        <v>Regular</v>
      </c>
      <c r="I1472" s="12" t="str">
        <f aca="false">INDEX(Customers!$G$2:$G$901,MATCH(B1472,Customers!$A$2:$A$901,0))</f>
        <v>East</v>
      </c>
      <c r="J1472" s="12" t="str">
        <f aca="false">INDEX(Stores!$D$2:$D$18,MATCH(C1472,Stores!$A$2:$A$18,0))</f>
        <v>East</v>
      </c>
      <c r="K1472" s="16" t="n">
        <f aca="false">SUMIF(OrderItems!$B$2:$B$6683,A1472,OrderItems!$J$2:$J$6683)</f>
        <v>3595.55</v>
      </c>
      <c r="L1472" s="16" t="n">
        <f aca="false">SUMIF(OrderItems!$B$2:$B$6683,A1472,OrderItems!$K$2:$K$6683)</f>
        <v>2576.44</v>
      </c>
      <c r="M1472" s="16" t="n">
        <f aca="false">K1472-L1472</f>
        <v>1019.11</v>
      </c>
      <c r="N1472" s="12" t="n">
        <f aca="false">COUNTIF(OrderItems!$B$2:$B$6683,A1472)</f>
        <v>2</v>
      </c>
    </row>
    <row r="1473" customFormat="false" ht="15" hidden="false" customHeight="false" outlineLevel="0" collapsed="false">
      <c r="A1473" s="12" t="n">
        <v>1472</v>
      </c>
      <c r="B1473" s="12" t="n">
        <v>375</v>
      </c>
      <c r="C1473" s="12" t="n">
        <v>17</v>
      </c>
      <c r="D1473" s="18" t="n">
        <v>46002</v>
      </c>
      <c r="E1473" s="12" t="s">
        <v>44</v>
      </c>
      <c r="F1473" s="12" t="s">
        <v>2292</v>
      </c>
      <c r="G1473" s="12" t="s">
        <v>55</v>
      </c>
      <c r="H1473" s="12" t="str">
        <f aca="false">INDEX(Customers!$I$2:$I$901,MATCH(B1473,Customers!$A$2:$A$901,0))</f>
        <v>Regular</v>
      </c>
      <c r="I1473" s="12" t="str">
        <f aca="false">INDEX(Customers!$G$2:$G$901,MATCH(B1473,Customers!$A$2:$A$901,0))</f>
        <v>East</v>
      </c>
      <c r="J1473" s="12" t="str">
        <f aca="false">INDEX(Stores!$D$2:$D$18,MATCH(C1473,Stores!$A$2:$A$18,0))</f>
        <v>Online</v>
      </c>
      <c r="K1473" s="16" t="n">
        <f aca="false">SUMIF(OrderItems!$B$2:$B$6683,A1473,OrderItems!$J$2:$J$6683)</f>
        <v>7564</v>
      </c>
      <c r="L1473" s="16" t="n">
        <f aca="false">SUMIF(OrderItems!$B$2:$B$6683,A1473,OrderItems!$K$2:$K$6683)</f>
        <v>4542.99</v>
      </c>
      <c r="M1473" s="16" t="n">
        <f aca="false">K1473-L1473</f>
        <v>3021.01</v>
      </c>
      <c r="N1473" s="12" t="n">
        <f aca="false">COUNTIF(OrderItems!$B$2:$B$6683,A1473)</f>
        <v>4</v>
      </c>
    </row>
    <row r="1474" customFormat="false" ht="15" hidden="false" customHeight="false" outlineLevel="0" collapsed="false">
      <c r="A1474" s="12" t="n">
        <v>1473</v>
      </c>
      <c r="B1474" s="12" t="n">
        <v>376</v>
      </c>
      <c r="C1474" s="12" t="n">
        <v>17</v>
      </c>
      <c r="D1474" s="18" t="n">
        <v>45934</v>
      </c>
      <c r="E1474" s="12" t="s">
        <v>44</v>
      </c>
      <c r="F1474" s="12" t="s">
        <v>2294</v>
      </c>
      <c r="G1474" s="12" t="s">
        <v>56</v>
      </c>
      <c r="H1474" s="12" t="str">
        <f aca="false">INDEX(Customers!$I$2:$I$901,MATCH(B1474,Customers!$A$2:$A$901,0))</f>
        <v>Regular</v>
      </c>
      <c r="I1474" s="12" t="str">
        <f aca="false">INDEX(Customers!$G$2:$G$901,MATCH(B1474,Customers!$A$2:$A$901,0))</f>
        <v>North</v>
      </c>
      <c r="J1474" s="12" t="str">
        <f aca="false">INDEX(Stores!$D$2:$D$18,MATCH(C1474,Stores!$A$2:$A$18,0))</f>
        <v>Online</v>
      </c>
      <c r="K1474" s="16" t="n">
        <f aca="false">SUMIF(OrderItems!$B$2:$B$6683,A1474,OrderItems!$J$2:$J$6683)</f>
        <v>1728</v>
      </c>
      <c r="L1474" s="16" t="n">
        <f aca="false">SUMIF(OrderItems!$B$2:$B$6683,A1474,OrderItems!$K$2:$K$6683)</f>
        <v>1104.53</v>
      </c>
      <c r="M1474" s="16" t="n">
        <f aca="false">K1474-L1474</f>
        <v>623.47</v>
      </c>
      <c r="N1474" s="12" t="n">
        <f aca="false">COUNTIF(OrderItems!$B$2:$B$6683,A1474)</f>
        <v>2</v>
      </c>
    </row>
    <row r="1475" customFormat="false" ht="15" hidden="false" customHeight="false" outlineLevel="0" collapsed="false">
      <c r="A1475" s="12" t="n">
        <v>1474</v>
      </c>
      <c r="B1475" s="12" t="n">
        <v>377</v>
      </c>
      <c r="C1475" s="12" t="n">
        <v>17</v>
      </c>
      <c r="D1475" s="18" t="n">
        <v>45781</v>
      </c>
      <c r="E1475" s="12" t="s">
        <v>44</v>
      </c>
      <c r="F1475" s="12" t="s">
        <v>2294</v>
      </c>
      <c r="G1475" s="12" t="s">
        <v>55</v>
      </c>
      <c r="H1475" s="12" t="str">
        <f aca="false">INDEX(Customers!$I$2:$I$901,MATCH(B1475,Customers!$A$2:$A$901,0))</f>
        <v>New</v>
      </c>
      <c r="I1475" s="12" t="str">
        <f aca="false">INDEX(Customers!$G$2:$G$901,MATCH(B1475,Customers!$A$2:$A$901,0))</f>
        <v>South</v>
      </c>
      <c r="J1475" s="12" t="str">
        <f aca="false">INDEX(Stores!$D$2:$D$18,MATCH(C1475,Stores!$A$2:$A$18,0))</f>
        <v>Online</v>
      </c>
      <c r="K1475" s="16" t="n">
        <f aca="false">SUMIF(OrderItems!$B$2:$B$6683,A1475,OrderItems!$J$2:$J$6683)</f>
        <v>529</v>
      </c>
      <c r="L1475" s="16" t="n">
        <f aca="false">SUMIF(OrderItems!$B$2:$B$6683,A1475,OrderItems!$K$2:$K$6683)</f>
        <v>302.36</v>
      </c>
      <c r="M1475" s="16" t="n">
        <f aca="false">K1475-L1475</f>
        <v>226.64</v>
      </c>
      <c r="N1475" s="12" t="n">
        <f aca="false">COUNTIF(OrderItems!$B$2:$B$6683,A1475)</f>
        <v>1</v>
      </c>
    </row>
    <row r="1476" customFormat="false" ht="15" hidden="false" customHeight="false" outlineLevel="0" collapsed="false">
      <c r="A1476" s="12" t="n">
        <v>1475</v>
      </c>
      <c r="B1476" s="12" t="n">
        <v>377</v>
      </c>
      <c r="C1476" s="12" t="n">
        <v>17</v>
      </c>
      <c r="D1476" s="18" t="n">
        <v>45893</v>
      </c>
      <c r="E1476" s="12" t="s">
        <v>44</v>
      </c>
      <c r="F1476" s="12" t="s">
        <v>2293</v>
      </c>
      <c r="G1476" s="12" t="s">
        <v>55</v>
      </c>
      <c r="H1476" s="12" t="str">
        <f aca="false">INDEX(Customers!$I$2:$I$901,MATCH(B1476,Customers!$A$2:$A$901,0))</f>
        <v>New</v>
      </c>
      <c r="I1476" s="12" t="str">
        <f aca="false">INDEX(Customers!$G$2:$G$901,MATCH(B1476,Customers!$A$2:$A$901,0))</f>
        <v>South</v>
      </c>
      <c r="J1476" s="12" t="str">
        <f aca="false">INDEX(Stores!$D$2:$D$18,MATCH(C1476,Stores!$A$2:$A$18,0))</f>
        <v>Online</v>
      </c>
      <c r="K1476" s="16" t="n">
        <f aca="false">SUMIF(OrderItems!$B$2:$B$6683,A1476,OrderItems!$J$2:$J$6683)</f>
        <v>1503.65</v>
      </c>
      <c r="L1476" s="16" t="n">
        <f aca="false">SUMIF(OrderItems!$B$2:$B$6683,A1476,OrderItems!$K$2:$K$6683)</f>
        <v>1144.34</v>
      </c>
      <c r="M1476" s="16" t="n">
        <f aca="false">K1476-L1476</f>
        <v>359.31</v>
      </c>
      <c r="N1476" s="12" t="n">
        <f aca="false">COUNTIF(OrderItems!$B$2:$B$6683,A1476)</f>
        <v>2</v>
      </c>
    </row>
    <row r="1477" customFormat="false" ht="15" hidden="false" customHeight="false" outlineLevel="0" collapsed="false">
      <c r="A1477" s="12" t="n">
        <v>1476</v>
      </c>
      <c r="B1477" s="12" t="n">
        <v>377</v>
      </c>
      <c r="C1477" s="12" t="n">
        <v>17</v>
      </c>
      <c r="D1477" s="18" t="n">
        <v>45960</v>
      </c>
      <c r="E1477" s="12" t="s">
        <v>44</v>
      </c>
      <c r="F1477" s="12" t="s">
        <v>2296</v>
      </c>
      <c r="G1477" s="12" t="s">
        <v>57</v>
      </c>
      <c r="H1477" s="12" t="str">
        <f aca="false">INDEX(Customers!$I$2:$I$901,MATCH(B1477,Customers!$A$2:$A$901,0))</f>
        <v>New</v>
      </c>
      <c r="I1477" s="12" t="str">
        <f aca="false">INDEX(Customers!$G$2:$G$901,MATCH(B1477,Customers!$A$2:$A$901,0))</f>
        <v>South</v>
      </c>
      <c r="J1477" s="12" t="str">
        <f aca="false">INDEX(Stores!$D$2:$D$18,MATCH(C1477,Stores!$A$2:$A$18,0))</f>
        <v>Online</v>
      </c>
      <c r="K1477" s="16" t="n">
        <f aca="false">SUMIF(OrderItems!$B$2:$B$6683,A1477,OrderItems!$J$2:$J$6683)</f>
        <v>929</v>
      </c>
      <c r="L1477" s="16" t="n">
        <f aca="false">SUMIF(OrderItems!$B$2:$B$6683,A1477,OrderItems!$K$2:$K$6683)</f>
        <v>590.31</v>
      </c>
      <c r="M1477" s="16" t="n">
        <f aca="false">K1477-L1477</f>
        <v>338.69</v>
      </c>
      <c r="N1477" s="12" t="n">
        <f aca="false">COUNTIF(OrderItems!$B$2:$B$6683,A1477)</f>
        <v>1</v>
      </c>
    </row>
    <row r="1478" customFormat="false" ht="15" hidden="false" customHeight="false" outlineLevel="0" collapsed="false">
      <c r="A1478" s="12" t="n">
        <v>1477</v>
      </c>
      <c r="B1478" s="12" t="n">
        <v>377</v>
      </c>
      <c r="C1478" s="12" t="n">
        <v>17</v>
      </c>
      <c r="D1478" s="18" t="n">
        <v>45983</v>
      </c>
      <c r="E1478" s="12" t="s">
        <v>44</v>
      </c>
      <c r="F1478" s="12" t="s">
        <v>2294</v>
      </c>
      <c r="G1478" s="12" t="s">
        <v>55</v>
      </c>
      <c r="H1478" s="12" t="str">
        <f aca="false">INDEX(Customers!$I$2:$I$901,MATCH(B1478,Customers!$A$2:$A$901,0))</f>
        <v>New</v>
      </c>
      <c r="I1478" s="12" t="str">
        <f aca="false">INDEX(Customers!$G$2:$G$901,MATCH(B1478,Customers!$A$2:$A$901,0))</f>
        <v>South</v>
      </c>
      <c r="J1478" s="12" t="str">
        <f aca="false">INDEX(Stores!$D$2:$D$18,MATCH(C1478,Stores!$A$2:$A$18,0))</f>
        <v>Online</v>
      </c>
      <c r="K1478" s="16" t="n">
        <f aca="false">SUMIF(OrderItems!$B$2:$B$6683,A1478,OrderItems!$J$2:$J$6683)</f>
        <v>169</v>
      </c>
      <c r="L1478" s="16" t="n">
        <f aca="false">SUMIF(OrderItems!$B$2:$B$6683,A1478,OrderItems!$K$2:$K$6683)</f>
        <v>114.66</v>
      </c>
      <c r="M1478" s="16" t="n">
        <f aca="false">K1478-L1478</f>
        <v>54.34</v>
      </c>
      <c r="N1478" s="12" t="n">
        <f aca="false">COUNTIF(OrderItems!$B$2:$B$6683,A1478)</f>
        <v>1</v>
      </c>
    </row>
    <row r="1479" customFormat="false" ht="15" hidden="false" customHeight="false" outlineLevel="0" collapsed="false">
      <c r="A1479" s="12" t="n">
        <v>1478</v>
      </c>
      <c r="B1479" s="12" t="n">
        <v>378</v>
      </c>
      <c r="C1479" s="12" t="n">
        <v>17</v>
      </c>
      <c r="D1479" s="18" t="n">
        <v>45619</v>
      </c>
      <c r="E1479" s="12" t="s">
        <v>44</v>
      </c>
      <c r="F1479" s="12" t="s">
        <v>2296</v>
      </c>
      <c r="G1479" s="12" t="s">
        <v>55</v>
      </c>
      <c r="H1479" s="12" t="str">
        <f aca="false">INDEX(Customers!$I$2:$I$901,MATCH(B1479,Customers!$A$2:$A$901,0))</f>
        <v>Regular</v>
      </c>
      <c r="I1479" s="12" t="str">
        <f aca="false">INDEX(Customers!$G$2:$G$901,MATCH(B1479,Customers!$A$2:$A$901,0))</f>
        <v>South</v>
      </c>
      <c r="J1479" s="12" t="str">
        <f aca="false">INDEX(Stores!$D$2:$D$18,MATCH(C1479,Stores!$A$2:$A$18,0))</f>
        <v>Online</v>
      </c>
      <c r="K1479" s="16" t="n">
        <f aca="false">SUMIF(OrderItems!$B$2:$B$6683,A1479,OrderItems!$J$2:$J$6683)</f>
        <v>3543.1</v>
      </c>
      <c r="L1479" s="16" t="n">
        <f aca="false">SUMIF(OrderItems!$B$2:$B$6683,A1479,OrderItems!$K$2:$K$6683)</f>
        <v>2372.23</v>
      </c>
      <c r="M1479" s="16" t="n">
        <f aca="false">K1479-L1479</f>
        <v>1170.87</v>
      </c>
      <c r="N1479" s="12" t="n">
        <f aca="false">COUNTIF(OrderItems!$B$2:$B$6683,A1479)</f>
        <v>2</v>
      </c>
    </row>
    <row r="1480" customFormat="false" ht="15" hidden="false" customHeight="false" outlineLevel="0" collapsed="false">
      <c r="A1480" s="12" t="n">
        <v>1479</v>
      </c>
      <c r="B1480" s="12" t="n">
        <v>378</v>
      </c>
      <c r="C1480" s="12" t="n">
        <v>17</v>
      </c>
      <c r="D1480" s="18" t="n">
        <v>45960</v>
      </c>
      <c r="E1480" s="12" t="s">
        <v>44</v>
      </c>
      <c r="F1480" s="12" t="s">
        <v>2295</v>
      </c>
      <c r="G1480" s="12" t="s">
        <v>55</v>
      </c>
      <c r="H1480" s="12" t="str">
        <f aca="false">INDEX(Customers!$I$2:$I$901,MATCH(B1480,Customers!$A$2:$A$901,0))</f>
        <v>Regular</v>
      </c>
      <c r="I1480" s="12" t="str">
        <f aca="false">INDEX(Customers!$G$2:$G$901,MATCH(B1480,Customers!$A$2:$A$901,0))</f>
        <v>South</v>
      </c>
      <c r="J1480" s="12" t="str">
        <f aca="false">INDEX(Stores!$D$2:$D$18,MATCH(C1480,Stores!$A$2:$A$18,0))</f>
        <v>Online</v>
      </c>
      <c r="K1480" s="16" t="n">
        <f aca="false">SUMIF(OrderItems!$B$2:$B$6683,A1480,OrderItems!$J$2:$J$6683)</f>
        <v>539</v>
      </c>
      <c r="L1480" s="16" t="n">
        <f aca="false">SUMIF(OrderItems!$B$2:$B$6683,A1480,OrderItems!$K$2:$K$6683)</f>
        <v>365.16</v>
      </c>
      <c r="M1480" s="16" t="n">
        <f aca="false">K1480-L1480</f>
        <v>173.84</v>
      </c>
      <c r="N1480" s="12" t="n">
        <f aca="false">COUNTIF(OrderItems!$B$2:$B$6683,A1480)</f>
        <v>1</v>
      </c>
    </row>
    <row r="1481" customFormat="false" ht="15" hidden="false" customHeight="false" outlineLevel="0" collapsed="false">
      <c r="A1481" s="12" t="n">
        <v>1480</v>
      </c>
      <c r="B1481" s="12" t="n">
        <v>379</v>
      </c>
      <c r="C1481" s="12" t="n">
        <v>17</v>
      </c>
      <c r="D1481" s="18" t="n">
        <v>45754</v>
      </c>
      <c r="E1481" s="12" t="s">
        <v>44</v>
      </c>
      <c r="F1481" s="12" t="s">
        <v>2293</v>
      </c>
      <c r="G1481" s="12" t="s">
        <v>55</v>
      </c>
      <c r="H1481" s="12" t="str">
        <f aca="false">INDEX(Customers!$I$2:$I$901,MATCH(B1481,Customers!$A$2:$A$901,0))</f>
        <v>Regular</v>
      </c>
      <c r="I1481" s="12" t="str">
        <f aca="false">INDEX(Customers!$G$2:$G$901,MATCH(B1481,Customers!$A$2:$A$901,0))</f>
        <v>East</v>
      </c>
      <c r="J1481" s="12" t="str">
        <f aca="false">INDEX(Stores!$D$2:$D$18,MATCH(C1481,Stores!$A$2:$A$18,0))</f>
        <v>Online</v>
      </c>
      <c r="K1481" s="16" t="n">
        <f aca="false">SUMIF(OrderItems!$B$2:$B$6683,A1481,OrderItems!$J$2:$J$6683)</f>
        <v>13700.65</v>
      </c>
      <c r="L1481" s="16" t="n">
        <f aca="false">SUMIF(OrderItems!$B$2:$B$6683,A1481,OrderItems!$K$2:$K$6683)</f>
        <v>9294.38</v>
      </c>
      <c r="M1481" s="16" t="n">
        <f aca="false">K1481-L1481</f>
        <v>4406.27</v>
      </c>
      <c r="N1481" s="12" t="n">
        <f aca="false">COUNTIF(OrderItems!$B$2:$B$6683,A1481)</f>
        <v>4</v>
      </c>
    </row>
    <row r="1482" customFormat="false" ht="15" hidden="false" customHeight="false" outlineLevel="0" collapsed="false">
      <c r="A1482" s="12" t="n">
        <v>1481</v>
      </c>
      <c r="B1482" s="12" t="n">
        <v>379</v>
      </c>
      <c r="C1482" s="12" t="n">
        <v>1</v>
      </c>
      <c r="D1482" s="18" t="n">
        <v>45919</v>
      </c>
      <c r="E1482" s="12" t="s">
        <v>49</v>
      </c>
      <c r="F1482" s="12" t="s">
        <v>2295</v>
      </c>
      <c r="G1482" s="12" t="s">
        <v>55</v>
      </c>
      <c r="H1482" s="12" t="str">
        <f aca="false">INDEX(Customers!$I$2:$I$901,MATCH(B1482,Customers!$A$2:$A$901,0))</f>
        <v>Regular</v>
      </c>
      <c r="I1482" s="12" t="str">
        <f aca="false">INDEX(Customers!$G$2:$G$901,MATCH(B1482,Customers!$A$2:$A$901,0))</f>
        <v>East</v>
      </c>
      <c r="J1482" s="12" t="str">
        <f aca="false">INDEX(Stores!$D$2:$D$18,MATCH(C1482,Stores!$A$2:$A$18,0))</f>
        <v>North</v>
      </c>
      <c r="K1482" s="16" t="n">
        <f aca="false">SUMIF(OrderItems!$B$2:$B$6683,A1482,OrderItems!$J$2:$J$6683)</f>
        <v>3659</v>
      </c>
      <c r="L1482" s="16" t="n">
        <f aca="false">SUMIF(OrderItems!$B$2:$B$6683,A1482,OrderItems!$K$2:$K$6683)</f>
        <v>2545.94</v>
      </c>
      <c r="M1482" s="16" t="n">
        <f aca="false">K1482-L1482</f>
        <v>1113.06</v>
      </c>
      <c r="N1482" s="12" t="n">
        <f aca="false">COUNTIF(OrderItems!$B$2:$B$6683,A1482)</f>
        <v>1</v>
      </c>
    </row>
    <row r="1483" customFormat="false" ht="15" hidden="false" customHeight="false" outlineLevel="0" collapsed="false">
      <c r="A1483" s="12" t="n">
        <v>1482</v>
      </c>
      <c r="B1483" s="12" t="n">
        <v>379</v>
      </c>
      <c r="C1483" s="12" t="n">
        <v>11</v>
      </c>
      <c r="D1483" s="18" t="n">
        <v>45974</v>
      </c>
      <c r="E1483" s="12" t="s">
        <v>49</v>
      </c>
      <c r="F1483" s="12" t="s">
        <v>2293</v>
      </c>
      <c r="G1483" s="12" t="s">
        <v>57</v>
      </c>
      <c r="H1483" s="12" t="str">
        <f aca="false">INDEX(Customers!$I$2:$I$901,MATCH(B1483,Customers!$A$2:$A$901,0))</f>
        <v>Regular</v>
      </c>
      <c r="I1483" s="12" t="str">
        <f aca="false">INDEX(Customers!$G$2:$G$901,MATCH(B1483,Customers!$A$2:$A$901,0))</f>
        <v>East</v>
      </c>
      <c r="J1483" s="12" t="str">
        <f aca="false">INDEX(Stores!$D$2:$D$18,MATCH(C1483,Stores!$A$2:$A$18,0))</f>
        <v>West</v>
      </c>
      <c r="K1483" s="16" t="n">
        <f aca="false">SUMIF(OrderItems!$B$2:$B$6683,A1483,OrderItems!$J$2:$J$6683)</f>
        <v>1278</v>
      </c>
      <c r="L1483" s="16" t="n">
        <f aca="false">SUMIF(OrderItems!$B$2:$B$6683,A1483,OrderItems!$K$2:$K$6683)</f>
        <v>774.46</v>
      </c>
      <c r="M1483" s="16" t="n">
        <f aca="false">K1483-L1483</f>
        <v>503.54</v>
      </c>
      <c r="N1483" s="12" t="n">
        <f aca="false">COUNTIF(OrderItems!$B$2:$B$6683,A1483)</f>
        <v>1</v>
      </c>
    </row>
    <row r="1484" customFormat="false" ht="15" hidden="false" customHeight="false" outlineLevel="0" collapsed="false">
      <c r="A1484" s="12" t="n">
        <v>1483</v>
      </c>
      <c r="B1484" s="12" t="n">
        <v>379</v>
      </c>
      <c r="C1484" s="12" t="n">
        <v>17</v>
      </c>
      <c r="D1484" s="18" t="n">
        <v>45995</v>
      </c>
      <c r="E1484" s="12" t="s">
        <v>44</v>
      </c>
      <c r="F1484" s="12" t="s">
        <v>2293</v>
      </c>
      <c r="G1484" s="12" t="s">
        <v>57</v>
      </c>
      <c r="H1484" s="12" t="str">
        <f aca="false">INDEX(Customers!$I$2:$I$901,MATCH(B1484,Customers!$A$2:$A$901,0))</f>
        <v>Regular</v>
      </c>
      <c r="I1484" s="12" t="str">
        <f aca="false">INDEX(Customers!$G$2:$G$901,MATCH(B1484,Customers!$A$2:$A$901,0))</f>
        <v>East</v>
      </c>
      <c r="J1484" s="12" t="str">
        <f aca="false">INDEX(Stores!$D$2:$D$18,MATCH(C1484,Stores!$A$2:$A$18,0))</f>
        <v>Online</v>
      </c>
      <c r="K1484" s="16" t="n">
        <f aca="false">SUMIF(OrderItems!$B$2:$B$6683,A1484,OrderItems!$J$2:$J$6683)</f>
        <v>7017.1</v>
      </c>
      <c r="L1484" s="16" t="n">
        <f aca="false">SUMIF(OrderItems!$B$2:$B$6683,A1484,OrderItems!$K$2:$K$6683)</f>
        <v>4678.04</v>
      </c>
      <c r="M1484" s="16" t="n">
        <f aca="false">K1484-L1484</f>
        <v>2339.06</v>
      </c>
      <c r="N1484" s="12" t="n">
        <f aca="false">COUNTIF(OrderItems!$B$2:$B$6683,A1484)</f>
        <v>2</v>
      </c>
    </row>
    <row r="1485" customFormat="false" ht="15" hidden="false" customHeight="false" outlineLevel="0" collapsed="false">
      <c r="A1485" s="12" t="n">
        <v>1484</v>
      </c>
      <c r="B1485" s="12" t="n">
        <v>379</v>
      </c>
      <c r="C1485" s="12" t="n">
        <v>15</v>
      </c>
      <c r="D1485" s="18" t="n">
        <v>45998</v>
      </c>
      <c r="E1485" s="12" t="s">
        <v>49</v>
      </c>
      <c r="F1485" s="12" t="s">
        <v>2292</v>
      </c>
      <c r="G1485" s="12" t="s">
        <v>55</v>
      </c>
      <c r="H1485" s="12" t="str">
        <f aca="false">INDEX(Customers!$I$2:$I$901,MATCH(B1485,Customers!$A$2:$A$901,0))</f>
        <v>Regular</v>
      </c>
      <c r="I1485" s="12" t="str">
        <f aca="false">INDEX(Customers!$G$2:$G$901,MATCH(B1485,Customers!$A$2:$A$901,0))</f>
        <v>East</v>
      </c>
      <c r="J1485" s="12" t="str">
        <f aca="false">INDEX(Stores!$D$2:$D$18,MATCH(C1485,Stores!$A$2:$A$18,0))</f>
        <v>East</v>
      </c>
      <c r="K1485" s="16" t="n">
        <f aca="false">SUMIF(OrderItems!$B$2:$B$6683,A1485,OrderItems!$J$2:$J$6683)</f>
        <v>977.55</v>
      </c>
      <c r="L1485" s="16" t="n">
        <f aca="false">SUMIF(OrderItems!$B$2:$B$6683,A1485,OrderItems!$K$2:$K$6683)</f>
        <v>615.72</v>
      </c>
      <c r="M1485" s="16" t="n">
        <f aca="false">K1485-L1485</f>
        <v>361.83</v>
      </c>
      <c r="N1485" s="12" t="n">
        <f aca="false">COUNTIF(OrderItems!$B$2:$B$6683,A1485)</f>
        <v>1</v>
      </c>
    </row>
    <row r="1486" customFormat="false" ht="15" hidden="false" customHeight="false" outlineLevel="0" collapsed="false">
      <c r="A1486" s="12" t="n">
        <v>1485</v>
      </c>
      <c r="B1486" s="12" t="n">
        <v>379</v>
      </c>
      <c r="C1486" s="12" t="n">
        <v>17</v>
      </c>
      <c r="D1486" s="18" t="n">
        <v>46013</v>
      </c>
      <c r="E1486" s="12" t="s">
        <v>44</v>
      </c>
      <c r="F1486" s="12" t="s">
        <v>2293</v>
      </c>
      <c r="G1486" s="12" t="s">
        <v>55</v>
      </c>
      <c r="H1486" s="12" t="str">
        <f aca="false">INDEX(Customers!$I$2:$I$901,MATCH(B1486,Customers!$A$2:$A$901,0))</f>
        <v>Regular</v>
      </c>
      <c r="I1486" s="12" t="str">
        <f aca="false">INDEX(Customers!$G$2:$G$901,MATCH(B1486,Customers!$A$2:$A$901,0))</f>
        <v>East</v>
      </c>
      <c r="J1486" s="12" t="str">
        <f aca="false">INDEX(Stores!$D$2:$D$18,MATCH(C1486,Stores!$A$2:$A$18,0))</f>
        <v>Online</v>
      </c>
      <c r="K1486" s="16" t="n">
        <f aca="false">SUMIF(OrderItems!$B$2:$B$6683,A1486,OrderItems!$J$2:$J$6683)</f>
        <v>2648.05</v>
      </c>
      <c r="L1486" s="16" t="n">
        <f aca="false">SUMIF(OrderItems!$B$2:$B$6683,A1486,OrderItems!$K$2:$K$6683)</f>
        <v>1656.84</v>
      </c>
      <c r="M1486" s="16" t="n">
        <f aca="false">K1486-L1486</f>
        <v>991.21</v>
      </c>
      <c r="N1486" s="12" t="n">
        <f aca="false">COUNTIF(OrderItems!$B$2:$B$6683,A1486)</f>
        <v>3</v>
      </c>
    </row>
    <row r="1487" customFormat="false" ht="15" hidden="false" customHeight="false" outlineLevel="0" collapsed="false">
      <c r="A1487" s="12" t="n">
        <v>1486</v>
      </c>
      <c r="B1487" s="12" t="n">
        <v>380</v>
      </c>
      <c r="C1487" s="12" t="n">
        <v>17</v>
      </c>
      <c r="D1487" s="18" t="n">
        <v>45331</v>
      </c>
      <c r="E1487" s="12" t="s">
        <v>44</v>
      </c>
      <c r="F1487" s="12" t="s">
        <v>2293</v>
      </c>
      <c r="G1487" s="12" t="s">
        <v>56</v>
      </c>
      <c r="H1487" s="12" t="str">
        <f aca="false">INDEX(Customers!$I$2:$I$901,MATCH(B1487,Customers!$A$2:$A$901,0))</f>
        <v>Regular</v>
      </c>
      <c r="I1487" s="12" t="str">
        <f aca="false">INDEX(Customers!$G$2:$G$901,MATCH(B1487,Customers!$A$2:$A$901,0))</f>
        <v>East</v>
      </c>
      <c r="J1487" s="12" t="str">
        <f aca="false">INDEX(Stores!$D$2:$D$18,MATCH(C1487,Stores!$A$2:$A$18,0))</f>
        <v>Online</v>
      </c>
      <c r="K1487" s="16" t="n">
        <f aca="false">SUMIF(OrderItems!$B$2:$B$6683,A1487,OrderItems!$J$2:$J$6683)</f>
        <v>9186</v>
      </c>
      <c r="L1487" s="16" t="n">
        <f aca="false">SUMIF(OrderItems!$B$2:$B$6683,A1487,OrderItems!$K$2:$K$6683)</f>
        <v>5951.41</v>
      </c>
      <c r="M1487" s="16" t="n">
        <f aca="false">K1487-L1487</f>
        <v>3234.59</v>
      </c>
      <c r="N1487" s="12" t="n">
        <f aca="false">COUNTIF(OrderItems!$B$2:$B$6683,A1487)</f>
        <v>3</v>
      </c>
    </row>
    <row r="1488" customFormat="false" ht="15" hidden="false" customHeight="false" outlineLevel="0" collapsed="false">
      <c r="A1488" s="12" t="n">
        <v>1487</v>
      </c>
      <c r="B1488" s="12" t="n">
        <v>380</v>
      </c>
      <c r="C1488" s="12" t="n">
        <v>17</v>
      </c>
      <c r="D1488" s="18" t="n">
        <v>45837</v>
      </c>
      <c r="E1488" s="12" t="s">
        <v>44</v>
      </c>
      <c r="F1488" s="12" t="s">
        <v>2296</v>
      </c>
      <c r="G1488" s="12" t="s">
        <v>55</v>
      </c>
      <c r="H1488" s="12" t="str">
        <f aca="false">INDEX(Customers!$I$2:$I$901,MATCH(B1488,Customers!$A$2:$A$901,0))</f>
        <v>Regular</v>
      </c>
      <c r="I1488" s="12" t="str">
        <f aca="false">INDEX(Customers!$G$2:$G$901,MATCH(B1488,Customers!$A$2:$A$901,0))</f>
        <v>East</v>
      </c>
      <c r="J1488" s="12" t="str">
        <f aca="false">INDEX(Stores!$D$2:$D$18,MATCH(C1488,Stores!$A$2:$A$18,0))</f>
        <v>Online</v>
      </c>
      <c r="K1488" s="16" t="n">
        <f aca="false">SUMIF(OrderItems!$B$2:$B$6683,A1488,OrderItems!$J$2:$J$6683)</f>
        <v>4267</v>
      </c>
      <c r="L1488" s="16" t="n">
        <f aca="false">SUMIF(OrderItems!$B$2:$B$6683,A1488,OrderItems!$K$2:$K$6683)</f>
        <v>2647.85</v>
      </c>
      <c r="M1488" s="16" t="n">
        <f aca="false">K1488-L1488</f>
        <v>1619.15</v>
      </c>
      <c r="N1488" s="12" t="n">
        <f aca="false">COUNTIF(OrderItems!$B$2:$B$6683,A1488)</f>
        <v>3</v>
      </c>
    </row>
    <row r="1489" customFormat="false" ht="15" hidden="false" customHeight="false" outlineLevel="0" collapsed="false">
      <c r="A1489" s="12" t="n">
        <v>1488</v>
      </c>
      <c r="B1489" s="12" t="n">
        <v>380</v>
      </c>
      <c r="C1489" s="12" t="n">
        <v>17</v>
      </c>
      <c r="D1489" s="18" t="n">
        <v>45867</v>
      </c>
      <c r="E1489" s="12" t="s">
        <v>44</v>
      </c>
      <c r="F1489" s="12" t="s">
        <v>2294</v>
      </c>
      <c r="G1489" s="12" t="s">
        <v>57</v>
      </c>
      <c r="H1489" s="12" t="str">
        <f aca="false">INDEX(Customers!$I$2:$I$901,MATCH(B1489,Customers!$A$2:$A$901,0))</f>
        <v>Regular</v>
      </c>
      <c r="I1489" s="12" t="str">
        <f aca="false">INDEX(Customers!$G$2:$G$901,MATCH(B1489,Customers!$A$2:$A$901,0))</f>
        <v>East</v>
      </c>
      <c r="J1489" s="12" t="str">
        <f aca="false">INDEX(Stores!$D$2:$D$18,MATCH(C1489,Stores!$A$2:$A$18,0))</f>
        <v>Online</v>
      </c>
      <c r="K1489" s="16" t="n">
        <f aca="false">SUMIF(OrderItems!$B$2:$B$6683,A1489,OrderItems!$J$2:$J$6683)</f>
        <v>5290.2</v>
      </c>
      <c r="L1489" s="16" t="n">
        <f aca="false">SUMIF(OrderItems!$B$2:$B$6683,A1489,OrderItems!$K$2:$K$6683)</f>
        <v>3525.3</v>
      </c>
      <c r="M1489" s="16" t="n">
        <f aca="false">K1489-L1489</f>
        <v>1764.9</v>
      </c>
      <c r="N1489" s="12" t="n">
        <f aca="false">COUNTIF(OrderItems!$B$2:$B$6683,A1489)</f>
        <v>2</v>
      </c>
    </row>
    <row r="1490" customFormat="false" ht="15" hidden="false" customHeight="false" outlineLevel="0" collapsed="false">
      <c r="A1490" s="12" t="n">
        <v>1489</v>
      </c>
      <c r="B1490" s="12" t="n">
        <v>381</v>
      </c>
      <c r="C1490" s="12" t="n">
        <v>17</v>
      </c>
      <c r="D1490" s="18" t="n">
        <v>45677</v>
      </c>
      <c r="E1490" s="12" t="s">
        <v>44</v>
      </c>
      <c r="F1490" s="12" t="s">
        <v>2295</v>
      </c>
      <c r="G1490" s="12" t="s">
        <v>55</v>
      </c>
      <c r="H1490" s="12" t="str">
        <f aca="false">INDEX(Customers!$I$2:$I$901,MATCH(B1490,Customers!$A$2:$A$901,0))</f>
        <v>Regular</v>
      </c>
      <c r="I1490" s="12" t="str">
        <f aca="false">INDEX(Customers!$G$2:$G$901,MATCH(B1490,Customers!$A$2:$A$901,0))</f>
        <v>South</v>
      </c>
      <c r="J1490" s="12" t="str">
        <f aca="false">INDEX(Stores!$D$2:$D$18,MATCH(C1490,Stores!$A$2:$A$18,0))</f>
        <v>Online</v>
      </c>
      <c r="K1490" s="16" t="n">
        <f aca="false">SUMIF(OrderItems!$B$2:$B$6683,A1490,OrderItems!$J$2:$J$6683)</f>
        <v>1760.55</v>
      </c>
      <c r="L1490" s="16" t="n">
        <f aca="false">SUMIF(OrderItems!$B$2:$B$6683,A1490,OrderItems!$K$2:$K$6683)</f>
        <v>1130.69</v>
      </c>
      <c r="M1490" s="16" t="n">
        <f aca="false">K1490-L1490</f>
        <v>629.86</v>
      </c>
      <c r="N1490" s="12" t="n">
        <f aca="false">COUNTIF(OrderItems!$B$2:$B$6683,A1490)</f>
        <v>2</v>
      </c>
    </row>
    <row r="1491" customFormat="false" ht="15" hidden="false" customHeight="false" outlineLevel="0" collapsed="false">
      <c r="A1491" s="12" t="n">
        <v>1490</v>
      </c>
      <c r="B1491" s="12" t="n">
        <v>381</v>
      </c>
      <c r="C1491" s="12" t="n">
        <v>17</v>
      </c>
      <c r="D1491" s="18" t="n">
        <v>45893</v>
      </c>
      <c r="E1491" s="12" t="s">
        <v>44</v>
      </c>
      <c r="F1491" s="12" t="s">
        <v>2294</v>
      </c>
      <c r="G1491" s="12" t="s">
        <v>55</v>
      </c>
      <c r="H1491" s="12" t="str">
        <f aca="false">INDEX(Customers!$I$2:$I$901,MATCH(B1491,Customers!$A$2:$A$901,0))</f>
        <v>Regular</v>
      </c>
      <c r="I1491" s="12" t="str">
        <f aca="false">INDEX(Customers!$G$2:$G$901,MATCH(B1491,Customers!$A$2:$A$901,0))</f>
        <v>South</v>
      </c>
      <c r="J1491" s="12" t="str">
        <f aca="false">INDEX(Stores!$D$2:$D$18,MATCH(C1491,Stores!$A$2:$A$18,0))</f>
        <v>Online</v>
      </c>
      <c r="K1491" s="16" t="n">
        <f aca="false">SUMIF(OrderItems!$B$2:$B$6683,A1491,OrderItems!$J$2:$J$6683)</f>
        <v>3769</v>
      </c>
      <c r="L1491" s="16" t="n">
        <f aca="false">SUMIF(OrderItems!$B$2:$B$6683,A1491,OrderItems!$K$2:$K$6683)</f>
        <v>2553.54</v>
      </c>
      <c r="M1491" s="16" t="n">
        <f aca="false">K1491-L1491</f>
        <v>1215.46</v>
      </c>
      <c r="N1491" s="12" t="n">
        <f aca="false">COUNTIF(OrderItems!$B$2:$B$6683,A1491)</f>
        <v>1</v>
      </c>
    </row>
    <row r="1492" customFormat="false" ht="15" hidden="false" customHeight="false" outlineLevel="0" collapsed="false">
      <c r="A1492" s="12" t="n">
        <v>1491</v>
      </c>
      <c r="B1492" s="12" t="n">
        <v>381</v>
      </c>
      <c r="C1492" s="12" t="n">
        <v>17</v>
      </c>
      <c r="D1492" s="18" t="n">
        <v>45967</v>
      </c>
      <c r="E1492" s="12" t="s">
        <v>44</v>
      </c>
      <c r="F1492" s="12" t="s">
        <v>2292</v>
      </c>
      <c r="G1492" s="12" t="s">
        <v>57</v>
      </c>
      <c r="H1492" s="12" t="str">
        <f aca="false">INDEX(Customers!$I$2:$I$901,MATCH(B1492,Customers!$A$2:$A$901,0))</f>
        <v>Regular</v>
      </c>
      <c r="I1492" s="12" t="str">
        <f aca="false">INDEX(Customers!$G$2:$G$901,MATCH(B1492,Customers!$A$2:$A$901,0))</f>
        <v>South</v>
      </c>
      <c r="J1492" s="12" t="str">
        <f aca="false">INDEX(Stores!$D$2:$D$18,MATCH(C1492,Stores!$A$2:$A$18,0))</f>
        <v>Online</v>
      </c>
      <c r="K1492" s="16" t="n">
        <f aca="false">SUMIF(OrderItems!$B$2:$B$6683,A1492,OrderItems!$J$2:$J$6683)</f>
        <v>5871.7</v>
      </c>
      <c r="L1492" s="16" t="n">
        <f aca="false">SUMIF(OrderItems!$B$2:$B$6683,A1492,OrderItems!$K$2:$K$6683)</f>
        <v>3774.32</v>
      </c>
      <c r="M1492" s="16" t="n">
        <f aca="false">K1492-L1492</f>
        <v>2097.38</v>
      </c>
      <c r="N1492" s="12" t="n">
        <f aca="false">COUNTIF(OrderItems!$B$2:$B$6683,A1492)</f>
        <v>4</v>
      </c>
    </row>
    <row r="1493" customFormat="false" ht="15" hidden="false" customHeight="false" outlineLevel="0" collapsed="false">
      <c r="A1493" s="12" t="n">
        <v>1492</v>
      </c>
      <c r="B1493" s="12" t="n">
        <v>382</v>
      </c>
      <c r="C1493" s="12" t="n">
        <v>17</v>
      </c>
      <c r="D1493" s="18" t="n">
        <v>45420</v>
      </c>
      <c r="E1493" s="12" t="s">
        <v>44</v>
      </c>
      <c r="F1493" s="12" t="s">
        <v>2294</v>
      </c>
      <c r="G1493" s="12" t="s">
        <v>55</v>
      </c>
      <c r="H1493" s="12" t="str">
        <f aca="false">INDEX(Customers!$I$2:$I$901,MATCH(B1493,Customers!$A$2:$A$901,0))</f>
        <v>Regular</v>
      </c>
      <c r="I1493" s="12" t="str">
        <f aca="false">INDEX(Customers!$G$2:$G$901,MATCH(B1493,Customers!$A$2:$A$901,0))</f>
        <v>West</v>
      </c>
      <c r="J1493" s="12" t="str">
        <f aca="false">INDEX(Stores!$D$2:$D$18,MATCH(C1493,Stores!$A$2:$A$18,0))</f>
        <v>Online</v>
      </c>
      <c r="K1493" s="16" t="n">
        <f aca="false">SUMIF(OrderItems!$B$2:$B$6683,A1493,OrderItems!$J$2:$J$6683)</f>
        <v>6907</v>
      </c>
      <c r="L1493" s="16" t="n">
        <f aca="false">SUMIF(OrderItems!$B$2:$B$6683,A1493,OrderItems!$K$2:$K$6683)</f>
        <v>4109.27</v>
      </c>
      <c r="M1493" s="16" t="n">
        <f aca="false">K1493-L1493</f>
        <v>2797.73</v>
      </c>
      <c r="N1493" s="12" t="n">
        <f aca="false">COUNTIF(OrderItems!$B$2:$B$6683,A1493)</f>
        <v>3</v>
      </c>
    </row>
    <row r="1494" customFormat="false" ht="15" hidden="false" customHeight="false" outlineLevel="0" collapsed="false">
      <c r="A1494" s="12" t="n">
        <v>1493</v>
      </c>
      <c r="B1494" s="12" t="n">
        <v>382</v>
      </c>
      <c r="C1494" s="12" t="n">
        <v>17</v>
      </c>
      <c r="D1494" s="18" t="n">
        <v>45805</v>
      </c>
      <c r="E1494" s="12" t="s">
        <v>44</v>
      </c>
      <c r="F1494" s="12" t="s">
        <v>2296</v>
      </c>
      <c r="G1494" s="12" t="s">
        <v>55</v>
      </c>
      <c r="H1494" s="12" t="str">
        <f aca="false">INDEX(Customers!$I$2:$I$901,MATCH(B1494,Customers!$A$2:$A$901,0))</f>
        <v>Regular</v>
      </c>
      <c r="I1494" s="12" t="str">
        <f aca="false">INDEX(Customers!$G$2:$G$901,MATCH(B1494,Customers!$A$2:$A$901,0))</f>
        <v>West</v>
      </c>
      <c r="J1494" s="12" t="str">
        <f aca="false">INDEX(Stores!$D$2:$D$18,MATCH(C1494,Stores!$A$2:$A$18,0))</f>
        <v>Online</v>
      </c>
      <c r="K1494" s="16" t="n">
        <f aca="false">SUMIF(OrderItems!$B$2:$B$6683,A1494,OrderItems!$J$2:$J$6683)</f>
        <v>7445.55</v>
      </c>
      <c r="L1494" s="16" t="n">
        <f aca="false">SUMIF(OrderItems!$B$2:$B$6683,A1494,OrderItems!$K$2:$K$6683)</f>
        <v>5302.27</v>
      </c>
      <c r="M1494" s="16" t="n">
        <f aca="false">K1494-L1494</f>
        <v>2143.28</v>
      </c>
      <c r="N1494" s="12" t="n">
        <f aca="false">COUNTIF(OrderItems!$B$2:$B$6683,A1494)</f>
        <v>3</v>
      </c>
    </row>
    <row r="1495" customFormat="false" ht="15" hidden="false" customHeight="false" outlineLevel="0" collapsed="false">
      <c r="A1495" s="12" t="n">
        <v>1494</v>
      </c>
      <c r="B1495" s="12" t="n">
        <v>382</v>
      </c>
      <c r="C1495" s="12" t="n">
        <v>17</v>
      </c>
      <c r="D1495" s="18" t="n">
        <v>45900</v>
      </c>
      <c r="E1495" s="12" t="s">
        <v>44</v>
      </c>
      <c r="F1495" s="12" t="s">
        <v>2296</v>
      </c>
      <c r="G1495" s="12" t="s">
        <v>57</v>
      </c>
      <c r="H1495" s="12" t="str">
        <f aca="false">INDEX(Customers!$I$2:$I$901,MATCH(B1495,Customers!$A$2:$A$901,0))</f>
        <v>Regular</v>
      </c>
      <c r="I1495" s="12" t="str">
        <f aca="false">INDEX(Customers!$G$2:$G$901,MATCH(B1495,Customers!$A$2:$A$901,0))</f>
        <v>West</v>
      </c>
      <c r="J1495" s="12" t="str">
        <f aca="false">INDEX(Stores!$D$2:$D$18,MATCH(C1495,Stores!$A$2:$A$18,0))</f>
        <v>Online</v>
      </c>
      <c r="K1495" s="16" t="n">
        <f aca="false">SUMIF(OrderItems!$B$2:$B$6683,A1495,OrderItems!$J$2:$J$6683)</f>
        <v>3319</v>
      </c>
      <c r="L1495" s="16" t="n">
        <f aca="false">SUMIF(OrderItems!$B$2:$B$6683,A1495,OrderItems!$K$2:$K$6683)</f>
        <v>2403.93</v>
      </c>
      <c r="M1495" s="16" t="n">
        <f aca="false">K1495-L1495</f>
        <v>915.07</v>
      </c>
      <c r="N1495" s="12" t="n">
        <f aca="false">COUNTIF(OrderItems!$B$2:$B$6683,A1495)</f>
        <v>1</v>
      </c>
    </row>
    <row r="1496" customFormat="false" ht="15" hidden="false" customHeight="false" outlineLevel="0" collapsed="false">
      <c r="A1496" s="12" t="n">
        <v>1495</v>
      </c>
      <c r="B1496" s="12" t="n">
        <v>382</v>
      </c>
      <c r="C1496" s="12" t="n">
        <v>8</v>
      </c>
      <c r="D1496" s="18" t="n">
        <v>45984</v>
      </c>
      <c r="E1496" s="12" t="s">
        <v>49</v>
      </c>
      <c r="F1496" s="12" t="s">
        <v>2294</v>
      </c>
      <c r="G1496" s="12" t="s">
        <v>57</v>
      </c>
      <c r="H1496" s="12" t="str">
        <f aca="false">INDEX(Customers!$I$2:$I$901,MATCH(B1496,Customers!$A$2:$A$901,0))</f>
        <v>Regular</v>
      </c>
      <c r="I1496" s="12" t="str">
        <f aca="false">INDEX(Customers!$G$2:$G$901,MATCH(B1496,Customers!$A$2:$A$901,0))</f>
        <v>West</v>
      </c>
      <c r="J1496" s="12" t="str">
        <f aca="false">INDEX(Stores!$D$2:$D$18,MATCH(C1496,Stores!$A$2:$A$18,0))</f>
        <v>South</v>
      </c>
      <c r="K1496" s="16" t="n">
        <f aca="false">SUMIF(OrderItems!$B$2:$B$6683,A1496,OrderItems!$J$2:$J$6683)</f>
        <v>1869</v>
      </c>
      <c r="L1496" s="16" t="n">
        <f aca="false">SUMIF(OrderItems!$B$2:$B$6683,A1496,OrderItems!$K$2:$K$6683)</f>
        <v>1389.29</v>
      </c>
      <c r="M1496" s="16" t="n">
        <f aca="false">K1496-L1496</f>
        <v>479.71</v>
      </c>
      <c r="N1496" s="12" t="n">
        <f aca="false">COUNTIF(OrderItems!$B$2:$B$6683,A1496)</f>
        <v>1</v>
      </c>
    </row>
    <row r="1497" customFormat="false" ht="15" hidden="false" customHeight="false" outlineLevel="0" collapsed="false">
      <c r="A1497" s="12" t="n">
        <v>1496</v>
      </c>
      <c r="B1497" s="12" t="n">
        <v>382</v>
      </c>
      <c r="C1497" s="12" t="n">
        <v>17</v>
      </c>
      <c r="D1497" s="18" t="n">
        <v>46000</v>
      </c>
      <c r="E1497" s="12" t="s">
        <v>44</v>
      </c>
      <c r="F1497" s="12" t="s">
        <v>2296</v>
      </c>
      <c r="G1497" s="12" t="s">
        <v>55</v>
      </c>
      <c r="H1497" s="12" t="str">
        <f aca="false">INDEX(Customers!$I$2:$I$901,MATCH(B1497,Customers!$A$2:$A$901,0))</f>
        <v>Regular</v>
      </c>
      <c r="I1497" s="12" t="str">
        <f aca="false">INDEX(Customers!$G$2:$G$901,MATCH(B1497,Customers!$A$2:$A$901,0))</f>
        <v>West</v>
      </c>
      <c r="J1497" s="12" t="str">
        <f aca="false">INDEX(Stores!$D$2:$D$18,MATCH(C1497,Stores!$A$2:$A$18,0))</f>
        <v>Online</v>
      </c>
      <c r="K1497" s="16" t="n">
        <f aca="false">SUMIF(OrderItems!$B$2:$B$6683,A1497,OrderItems!$J$2:$J$6683)</f>
        <v>9717.3</v>
      </c>
      <c r="L1497" s="16" t="n">
        <f aca="false">SUMIF(OrderItems!$B$2:$B$6683,A1497,OrderItems!$K$2:$K$6683)</f>
        <v>6668.22</v>
      </c>
      <c r="M1497" s="16" t="n">
        <f aca="false">K1497-L1497</f>
        <v>3049.08</v>
      </c>
      <c r="N1497" s="12" t="n">
        <f aca="false">COUNTIF(OrderItems!$B$2:$B$6683,A1497)</f>
        <v>1</v>
      </c>
    </row>
    <row r="1498" customFormat="false" ht="15" hidden="false" customHeight="false" outlineLevel="0" collapsed="false">
      <c r="A1498" s="12" t="n">
        <v>1497</v>
      </c>
      <c r="B1498" s="12" t="n">
        <v>383</v>
      </c>
      <c r="C1498" s="12" t="n">
        <v>17</v>
      </c>
      <c r="D1498" s="18" t="n">
        <v>45582</v>
      </c>
      <c r="E1498" s="12" t="s">
        <v>44</v>
      </c>
      <c r="F1498" s="12" t="s">
        <v>2292</v>
      </c>
      <c r="G1498" s="12" t="s">
        <v>55</v>
      </c>
      <c r="H1498" s="12" t="str">
        <f aca="false">INDEX(Customers!$I$2:$I$901,MATCH(B1498,Customers!$A$2:$A$901,0))</f>
        <v>New</v>
      </c>
      <c r="I1498" s="12" t="str">
        <f aca="false">INDEX(Customers!$G$2:$G$901,MATCH(B1498,Customers!$A$2:$A$901,0))</f>
        <v>North</v>
      </c>
      <c r="J1498" s="12" t="str">
        <f aca="false">INDEX(Stores!$D$2:$D$18,MATCH(C1498,Stores!$A$2:$A$18,0))</f>
        <v>Online</v>
      </c>
      <c r="K1498" s="16" t="n">
        <f aca="false">SUMIF(OrderItems!$B$2:$B$6683,A1498,OrderItems!$J$2:$J$6683)</f>
        <v>4318.2</v>
      </c>
      <c r="L1498" s="16" t="n">
        <f aca="false">SUMIF(OrderItems!$B$2:$B$6683,A1498,OrderItems!$K$2:$K$6683)</f>
        <v>2732.16</v>
      </c>
      <c r="M1498" s="16" t="n">
        <f aca="false">K1498-L1498</f>
        <v>1586.04</v>
      </c>
      <c r="N1498" s="12" t="n">
        <f aca="false">COUNTIF(OrderItems!$B$2:$B$6683,A1498)</f>
        <v>1</v>
      </c>
    </row>
    <row r="1499" customFormat="false" ht="15" hidden="false" customHeight="false" outlineLevel="0" collapsed="false">
      <c r="A1499" s="12" t="n">
        <v>1498</v>
      </c>
      <c r="B1499" s="12" t="n">
        <v>383</v>
      </c>
      <c r="C1499" s="12" t="n">
        <v>17</v>
      </c>
      <c r="D1499" s="18" t="n">
        <v>45634</v>
      </c>
      <c r="E1499" s="12" t="s">
        <v>44</v>
      </c>
      <c r="F1499" s="12" t="s">
        <v>2296</v>
      </c>
      <c r="G1499" s="12" t="s">
        <v>56</v>
      </c>
      <c r="H1499" s="12" t="str">
        <f aca="false">INDEX(Customers!$I$2:$I$901,MATCH(B1499,Customers!$A$2:$A$901,0))</f>
        <v>New</v>
      </c>
      <c r="I1499" s="12" t="str">
        <f aca="false">INDEX(Customers!$G$2:$G$901,MATCH(B1499,Customers!$A$2:$A$901,0))</f>
        <v>North</v>
      </c>
      <c r="J1499" s="12" t="str">
        <f aca="false">INDEX(Stores!$D$2:$D$18,MATCH(C1499,Stores!$A$2:$A$18,0))</f>
        <v>Online</v>
      </c>
      <c r="K1499" s="16" t="n">
        <f aca="false">SUMIF(OrderItems!$B$2:$B$6683,A1499,OrderItems!$J$2:$J$6683)</f>
        <v>539</v>
      </c>
      <c r="L1499" s="16" t="n">
        <f aca="false">SUMIF(OrderItems!$B$2:$B$6683,A1499,OrderItems!$K$2:$K$6683)</f>
        <v>365.16</v>
      </c>
      <c r="M1499" s="16" t="n">
        <f aca="false">K1499-L1499</f>
        <v>173.84</v>
      </c>
      <c r="N1499" s="12" t="n">
        <f aca="false">COUNTIF(OrderItems!$B$2:$B$6683,A1499)</f>
        <v>1</v>
      </c>
    </row>
    <row r="1500" customFormat="false" ht="15" hidden="false" customHeight="false" outlineLevel="0" collapsed="false">
      <c r="A1500" s="12" t="n">
        <v>1499</v>
      </c>
      <c r="B1500" s="12" t="n">
        <v>383</v>
      </c>
      <c r="C1500" s="12" t="n">
        <v>8</v>
      </c>
      <c r="D1500" s="18" t="n">
        <v>45696</v>
      </c>
      <c r="E1500" s="12" t="s">
        <v>49</v>
      </c>
      <c r="F1500" s="12" t="s">
        <v>2294</v>
      </c>
      <c r="G1500" s="12" t="s">
        <v>55</v>
      </c>
      <c r="H1500" s="12" t="str">
        <f aca="false">INDEX(Customers!$I$2:$I$901,MATCH(B1500,Customers!$A$2:$A$901,0))</f>
        <v>New</v>
      </c>
      <c r="I1500" s="12" t="str">
        <f aca="false">INDEX(Customers!$G$2:$G$901,MATCH(B1500,Customers!$A$2:$A$901,0))</f>
        <v>North</v>
      </c>
      <c r="J1500" s="12" t="str">
        <f aca="false">INDEX(Stores!$D$2:$D$18,MATCH(C1500,Stores!$A$2:$A$18,0))</f>
        <v>South</v>
      </c>
      <c r="K1500" s="16" t="n">
        <f aca="false">SUMIF(OrderItems!$B$2:$B$6683,A1500,OrderItems!$J$2:$J$6683)</f>
        <v>3998</v>
      </c>
      <c r="L1500" s="16" t="n">
        <f aca="false">SUMIF(OrderItems!$B$2:$B$6683,A1500,OrderItems!$K$2:$K$6683)</f>
        <v>2749.72</v>
      </c>
      <c r="M1500" s="16" t="n">
        <f aca="false">K1500-L1500</f>
        <v>1248.28</v>
      </c>
      <c r="N1500" s="12" t="n">
        <f aca="false">COUNTIF(OrderItems!$B$2:$B$6683,A1500)</f>
        <v>2</v>
      </c>
    </row>
    <row r="1501" customFormat="false" ht="15" hidden="false" customHeight="false" outlineLevel="0" collapsed="false">
      <c r="A1501" s="12" t="n">
        <v>1500</v>
      </c>
      <c r="B1501" s="12" t="n">
        <v>383</v>
      </c>
      <c r="C1501" s="12" t="n">
        <v>17</v>
      </c>
      <c r="D1501" s="18" t="n">
        <v>45813</v>
      </c>
      <c r="E1501" s="12" t="s">
        <v>44</v>
      </c>
      <c r="F1501" s="12" t="s">
        <v>2293</v>
      </c>
      <c r="G1501" s="12" t="s">
        <v>55</v>
      </c>
      <c r="H1501" s="12" t="str">
        <f aca="false">INDEX(Customers!$I$2:$I$901,MATCH(B1501,Customers!$A$2:$A$901,0))</f>
        <v>New</v>
      </c>
      <c r="I1501" s="12" t="str">
        <f aca="false">INDEX(Customers!$G$2:$G$901,MATCH(B1501,Customers!$A$2:$A$901,0))</f>
        <v>North</v>
      </c>
      <c r="J1501" s="12" t="str">
        <f aca="false">INDEX(Stores!$D$2:$D$18,MATCH(C1501,Stores!$A$2:$A$18,0))</f>
        <v>Online</v>
      </c>
      <c r="K1501" s="16" t="n">
        <f aca="false">SUMIF(OrderItems!$B$2:$B$6683,A1501,OrderItems!$J$2:$J$6683)</f>
        <v>9003.65</v>
      </c>
      <c r="L1501" s="16" t="n">
        <f aca="false">SUMIF(OrderItems!$B$2:$B$6683,A1501,OrderItems!$K$2:$K$6683)</f>
        <v>6686.12</v>
      </c>
      <c r="M1501" s="16" t="n">
        <f aca="false">K1501-L1501</f>
        <v>2317.53</v>
      </c>
      <c r="N1501" s="12" t="n">
        <f aca="false">COUNTIF(OrderItems!$B$2:$B$6683,A1501)</f>
        <v>3</v>
      </c>
    </row>
    <row r="1502" customFormat="false" ht="15" hidden="false" customHeight="false" outlineLevel="0" collapsed="false">
      <c r="A1502" s="12" t="n">
        <v>1501</v>
      </c>
      <c r="B1502" s="12" t="n">
        <v>383</v>
      </c>
      <c r="C1502" s="12" t="n">
        <v>9</v>
      </c>
      <c r="D1502" s="18" t="n">
        <v>45857</v>
      </c>
      <c r="E1502" s="12" t="s">
        <v>49</v>
      </c>
      <c r="F1502" s="12" t="s">
        <v>2295</v>
      </c>
      <c r="G1502" s="12" t="s">
        <v>55</v>
      </c>
      <c r="H1502" s="12" t="str">
        <f aca="false">INDEX(Customers!$I$2:$I$901,MATCH(B1502,Customers!$A$2:$A$901,0))</f>
        <v>New</v>
      </c>
      <c r="I1502" s="12" t="str">
        <f aca="false">INDEX(Customers!$G$2:$G$901,MATCH(B1502,Customers!$A$2:$A$901,0))</f>
        <v>North</v>
      </c>
      <c r="J1502" s="12" t="str">
        <f aca="false">INDEX(Stores!$D$2:$D$18,MATCH(C1502,Stores!$A$2:$A$18,0))</f>
        <v>West</v>
      </c>
      <c r="K1502" s="16" t="n">
        <f aca="false">SUMIF(OrderItems!$B$2:$B$6683,A1502,OrderItems!$J$2:$J$6683)</f>
        <v>2877</v>
      </c>
      <c r="L1502" s="16" t="n">
        <f aca="false">SUMIF(OrderItems!$B$2:$B$6683,A1502,OrderItems!$K$2:$K$6683)</f>
        <v>1992.75</v>
      </c>
      <c r="M1502" s="16" t="n">
        <f aca="false">K1502-L1502</f>
        <v>884.25</v>
      </c>
      <c r="N1502" s="12" t="n">
        <f aca="false">COUNTIF(OrderItems!$B$2:$B$6683,A1502)</f>
        <v>1</v>
      </c>
    </row>
    <row r="1503" customFormat="false" ht="15" hidden="false" customHeight="false" outlineLevel="0" collapsed="false">
      <c r="A1503" s="12" t="n">
        <v>1502</v>
      </c>
      <c r="B1503" s="12" t="n">
        <v>383</v>
      </c>
      <c r="C1503" s="12" t="n">
        <v>17</v>
      </c>
      <c r="D1503" s="18" t="n">
        <v>45900</v>
      </c>
      <c r="E1503" s="12" t="s">
        <v>44</v>
      </c>
      <c r="F1503" s="12" t="s">
        <v>2294</v>
      </c>
      <c r="G1503" s="12" t="s">
        <v>57</v>
      </c>
      <c r="H1503" s="12" t="str">
        <f aca="false">INDEX(Customers!$I$2:$I$901,MATCH(B1503,Customers!$A$2:$A$901,0))</f>
        <v>New</v>
      </c>
      <c r="I1503" s="12" t="str">
        <f aca="false">INDEX(Customers!$G$2:$G$901,MATCH(B1503,Customers!$A$2:$A$901,0))</f>
        <v>North</v>
      </c>
      <c r="J1503" s="12" t="str">
        <f aca="false">INDEX(Stores!$D$2:$D$18,MATCH(C1503,Stores!$A$2:$A$18,0))</f>
        <v>Online</v>
      </c>
      <c r="K1503" s="16" t="n">
        <f aca="false">SUMIF(OrderItems!$B$2:$B$6683,A1503,OrderItems!$J$2:$J$6683)</f>
        <v>395.1</v>
      </c>
      <c r="L1503" s="16" t="n">
        <f aca="false">SUMIF(OrderItems!$B$2:$B$6683,A1503,OrderItems!$K$2:$K$6683)</f>
        <v>256.67</v>
      </c>
      <c r="M1503" s="16" t="n">
        <f aca="false">K1503-L1503</f>
        <v>138.43</v>
      </c>
      <c r="N1503" s="12" t="n">
        <f aca="false">COUNTIF(OrderItems!$B$2:$B$6683,A1503)</f>
        <v>1</v>
      </c>
    </row>
    <row r="1504" customFormat="false" ht="15" hidden="false" customHeight="false" outlineLevel="0" collapsed="false">
      <c r="A1504" s="12" t="n">
        <v>1503</v>
      </c>
      <c r="B1504" s="12" t="n">
        <v>383</v>
      </c>
      <c r="C1504" s="12" t="n">
        <v>17</v>
      </c>
      <c r="D1504" s="18" t="n">
        <v>45961</v>
      </c>
      <c r="E1504" s="12" t="s">
        <v>44</v>
      </c>
      <c r="F1504" s="12" t="s">
        <v>2294</v>
      </c>
      <c r="G1504" s="12" t="s">
        <v>55</v>
      </c>
      <c r="H1504" s="12" t="str">
        <f aca="false">INDEX(Customers!$I$2:$I$901,MATCH(B1504,Customers!$A$2:$A$901,0))</f>
        <v>New</v>
      </c>
      <c r="I1504" s="12" t="str">
        <f aca="false">INDEX(Customers!$G$2:$G$901,MATCH(B1504,Customers!$A$2:$A$901,0))</f>
        <v>North</v>
      </c>
      <c r="J1504" s="12" t="str">
        <f aca="false">INDEX(Stores!$D$2:$D$18,MATCH(C1504,Stores!$A$2:$A$18,0))</f>
        <v>Online</v>
      </c>
      <c r="K1504" s="16" t="n">
        <f aca="false">SUMIF(OrderItems!$B$2:$B$6683,A1504,OrderItems!$J$2:$J$6683)</f>
        <v>3798</v>
      </c>
      <c r="L1504" s="16" t="n">
        <f aca="false">SUMIF(OrderItems!$B$2:$B$6683,A1504,OrderItems!$K$2:$K$6683)</f>
        <v>2509.96</v>
      </c>
      <c r="M1504" s="16" t="n">
        <f aca="false">K1504-L1504</f>
        <v>1288.04</v>
      </c>
      <c r="N1504" s="12" t="n">
        <f aca="false">COUNTIF(OrderItems!$B$2:$B$6683,A1504)</f>
        <v>2</v>
      </c>
    </row>
    <row r="1505" customFormat="false" ht="15" hidden="false" customHeight="false" outlineLevel="0" collapsed="false">
      <c r="A1505" s="12" t="n">
        <v>1504</v>
      </c>
      <c r="B1505" s="12" t="n">
        <v>384</v>
      </c>
      <c r="C1505" s="12" t="n">
        <v>17</v>
      </c>
      <c r="D1505" s="18" t="n">
        <v>45519</v>
      </c>
      <c r="E1505" s="12" t="s">
        <v>44</v>
      </c>
      <c r="F1505" s="12" t="s">
        <v>2295</v>
      </c>
      <c r="G1505" s="12" t="s">
        <v>55</v>
      </c>
      <c r="H1505" s="12" t="str">
        <f aca="false">INDEX(Customers!$I$2:$I$901,MATCH(B1505,Customers!$A$2:$A$901,0))</f>
        <v>Regular</v>
      </c>
      <c r="I1505" s="12" t="str">
        <f aca="false">INDEX(Customers!$G$2:$G$901,MATCH(B1505,Customers!$A$2:$A$901,0))</f>
        <v>North</v>
      </c>
      <c r="J1505" s="12" t="str">
        <f aca="false">INDEX(Stores!$D$2:$D$18,MATCH(C1505,Stores!$A$2:$A$18,0))</f>
        <v>Online</v>
      </c>
      <c r="K1505" s="16" t="n">
        <f aca="false">SUMIF(OrderItems!$B$2:$B$6683,A1505,OrderItems!$J$2:$J$6683)</f>
        <v>5955.1</v>
      </c>
      <c r="L1505" s="16" t="n">
        <f aca="false">SUMIF(OrderItems!$B$2:$B$6683,A1505,OrderItems!$K$2:$K$6683)</f>
        <v>4198.17</v>
      </c>
      <c r="M1505" s="16" t="n">
        <f aca="false">K1505-L1505</f>
        <v>1756.93</v>
      </c>
      <c r="N1505" s="12" t="n">
        <f aca="false">COUNTIF(OrderItems!$B$2:$B$6683,A1505)</f>
        <v>3</v>
      </c>
    </row>
    <row r="1506" customFormat="false" ht="15" hidden="false" customHeight="false" outlineLevel="0" collapsed="false">
      <c r="A1506" s="12" t="n">
        <v>1505</v>
      </c>
      <c r="B1506" s="12" t="n">
        <v>384</v>
      </c>
      <c r="C1506" s="12" t="n">
        <v>17</v>
      </c>
      <c r="D1506" s="18" t="n">
        <v>45526</v>
      </c>
      <c r="E1506" s="12" t="s">
        <v>44</v>
      </c>
      <c r="F1506" s="12" t="s">
        <v>2292</v>
      </c>
      <c r="G1506" s="12" t="s">
        <v>55</v>
      </c>
      <c r="H1506" s="12" t="str">
        <f aca="false">INDEX(Customers!$I$2:$I$901,MATCH(B1506,Customers!$A$2:$A$901,0))</f>
        <v>Regular</v>
      </c>
      <c r="I1506" s="12" t="str">
        <f aca="false">INDEX(Customers!$G$2:$G$901,MATCH(B1506,Customers!$A$2:$A$901,0))</f>
        <v>North</v>
      </c>
      <c r="J1506" s="12" t="str">
        <f aca="false">INDEX(Stores!$D$2:$D$18,MATCH(C1506,Stores!$A$2:$A$18,0))</f>
        <v>Online</v>
      </c>
      <c r="K1506" s="16" t="n">
        <f aca="false">SUMIF(OrderItems!$B$2:$B$6683,A1506,OrderItems!$J$2:$J$6683)</f>
        <v>1839</v>
      </c>
      <c r="L1506" s="16" t="n">
        <f aca="false">SUMIF(OrderItems!$B$2:$B$6683,A1506,OrderItems!$K$2:$K$6683)</f>
        <v>1131.05</v>
      </c>
      <c r="M1506" s="16" t="n">
        <f aca="false">K1506-L1506</f>
        <v>707.95</v>
      </c>
      <c r="N1506" s="12" t="n">
        <f aca="false">COUNTIF(OrderItems!$B$2:$B$6683,A1506)</f>
        <v>1</v>
      </c>
    </row>
    <row r="1507" customFormat="false" ht="15" hidden="false" customHeight="false" outlineLevel="0" collapsed="false">
      <c r="A1507" s="12" t="n">
        <v>1506</v>
      </c>
      <c r="B1507" s="12" t="n">
        <v>384</v>
      </c>
      <c r="C1507" s="12" t="n">
        <v>17</v>
      </c>
      <c r="D1507" s="18" t="n">
        <v>45654</v>
      </c>
      <c r="E1507" s="12" t="s">
        <v>44</v>
      </c>
      <c r="F1507" s="12" t="s">
        <v>2294</v>
      </c>
      <c r="G1507" s="12" t="s">
        <v>55</v>
      </c>
      <c r="H1507" s="12" t="str">
        <f aca="false">INDEX(Customers!$I$2:$I$901,MATCH(B1507,Customers!$A$2:$A$901,0))</f>
        <v>Regular</v>
      </c>
      <c r="I1507" s="12" t="str">
        <f aca="false">INDEX(Customers!$G$2:$G$901,MATCH(B1507,Customers!$A$2:$A$901,0))</f>
        <v>North</v>
      </c>
      <c r="J1507" s="12" t="str">
        <f aca="false">INDEX(Stores!$D$2:$D$18,MATCH(C1507,Stores!$A$2:$A$18,0))</f>
        <v>Online</v>
      </c>
      <c r="K1507" s="16" t="n">
        <f aca="false">SUMIF(OrderItems!$B$2:$B$6683,A1507,OrderItems!$J$2:$J$6683)</f>
        <v>6267</v>
      </c>
      <c r="L1507" s="16" t="n">
        <f aca="false">SUMIF(OrderItems!$B$2:$B$6683,A1507,OrderItems!$K$2:$K$6683)</f>
        <v>4454.98</v>
      </c>
      <c r="M1507" s="16" t="n">
        <f aca="false">K1507-L1507</f>
        <v>1812.02</v>
      </c>
      <c r="N1507" s="12" t="n">
        <f aca="false">COUNTIF(OrderItems!$B$2:$B$6683,A1507)</f>
        <v>3</v>
      </c>
    </row>
    <row r="1508" customFormat="false" ht="15" hidden="false" customHeight="false" outlineLevel="0" collapsed="false">
      <c r="A1508" s="12" t="n">
        <v>1507</v>
      </c>
      <c r="B1508" s="12" t="n">
        <v>384</v>
      </c>
      <c r="C1508" s="12" t="n">
        <v>1</v>
      </c>
      <c r="D1508" s="18" t="n">
        <v>45861</v>
      </c>
      <c r="E1508" s="12" t="s">
        <v>49</v>
      </c>
      <c r="F1508" s="12" t="s">
        <v>2294</v>
      </c>
      <c r="G1508" s="12" t="s">
        <v>55</v>
      </c>
      <c r="H1508" s="12" t="str">
        <f aca="false">INDEX(Customers!$I$2:$I$901,MATCH(B1508,Customers!$A$2:$A$901,0))</f>
        <v>Regular</v>
      </c>
      <c r="I1508" s="12" t="str">
        <f aca="false">INDEX(Customers!$G$2:$G$901,MATCH(B1508,Customers!$A$2:$A$901,0))</f>
        <v>North</v>
      </c>
      <c r="J1508" s="12" t="str">
        <f aca="false">INDEX(Stores!$D$2:$D$18,MATCH(C1508,Stores!$A$2:$A$18,0))</f>
        <v>North</v>
      </c>
      <c r="K1508" s="16" t="n">
        <f aca="false">SUMIF(OrderItems!$B$2:$B$6683,A1508,OrderItems!$J$2:$J$6683)</f>
        <v>1769</v>
      </c>
      <c r="L1508" s="16" t="n">
        <f aca="false">SUMIF(OrderItems!$B$2:$B$6683,A1508,OrderItems!$K$2:$K$6683)</f>
        <v>1112.03</v>
      </c>
      <c r="M1508" s="16" t="n">
        <f aca="false">K1508-L1508</f>
        <v>656.97</v>
      </c>
      <c r="N1508" s="12" t="n">
        <f aca="false">COUNTIF(OrderItems!$B$2:$B$6683,A1508)</f>
        <v>1</v>
      </c>
    </row>
    <row r="1509" customFormat="false" ht="15" hidden="false" customHeight="false" outlineLevel="0" collapsed="false">
      <c r="A1509" s="12" t="n">
        <v>1508</v>
      </c>
      <c r="B1509" s="12" t="n">
        <v>384</v>
      </c>
      <c r="C1509" s="12" t="n">
        <v>17</v>
      </c>
      <c r="D1509" s="18" t="n">
        <v>45942</v>
      </c>
      <c r="E1509" s="12" t="s">
        <v>44</v>
      </c>
      <c r="F1509" s="12" t="s">
        <v>2296</v>
      </c>
      <c r="G1509" s="12" t="s">
        <v>55</v>
      </c>
      <c r="H1509" s="12" t="str">
        <f aca="false">INDEX(Customers!$I$2:$I$901,MATCH(B1509,Customers!$A$2:$A$901,0))</f>
        <v>Regular</v>
      </c>
      <c r="I1509" s="12" t="str">
        <f aca="false">INDEX(Customers!$G$2:$G$901,MATCH(B1509,Customers!$A$2:$A$901,0))</f>
        <v>North</v>
      </c>
      <c r="J1509" s="12" t="str">
        <f aca="false">INDEX(Stores!$D$2:$D$18,MATCH(C1509,Stores!$A$2:$A$18,0))</f>
        <v>Online</v>
      </c>
      <c r="K1509" s="16" t="n">
        <f aca="false">SUMIF(OrderItems!$B$2:$B$6683,A1509,OrderItems!$J$2:$J$6683)</f>
        <v>10555.05</v>
      </c>
      <c r="L1509" s="16" t="n">
        <f aca="false">SUMIF(OrderItems!$B$2:$B$6683,A1509,OrderItems!$K$2:$K$6683)</f>
        <v>7198.98</v>
      </c>
      <c r="M1509" s="16" t="n">
        <f aca="false">K1509-L1509</f>
        <v>3356.07</v>
      </c>
      <c r="N1509" s="12" t="n">
        <f aca="false">COUNTIF(OrderItems!$B$2:$B$6683,A1509)</f>
        <v>3</v>
      </c>
    </row>
    <row r="1510" customFormat="false" ht="15" hidden="false" customHeight="false" outlineLevel="0" collapsed="false">
      <c r="A1510" s="12" t="n">
        <v>1509</v>
      </c>
      <c r="B1510" s="12" t="n">
        <v>384</v>
      </c>
      <c r="C1510" s="12" t="n">
        <v>8</v>
      </c>
      <c r="D1510" s="18" t="n">
        <v>45973</v>
      </c>
      <c r="E1510" s="12" t="s">
        <v>49</v>
      </c>
      <c r="F1510" s="12" t="s">
        <v>2292</v>
      </c>
      <c r="G1510" s="12" t="s">
        <v>55</v>
      </c>
      <c r="H1510" s="12" t="str">
        <f aca="false">INDEX(Customers!$I$2:$I$901,MATCH(B1510,Customers!$A$2:$A$901,0))</f>
        <v>Regular</v>
      </c>
      <c r="I1510" s="12" t="str">
        <f aca="false">INDEX(Customers!$G$2:$G$901,MATCH(B1510,Customers!$A$2:$A$901,0))</f>
        <v>North</v>
      </c>
      <c r="J1510" s="12" t="str">
        <f aca="false">INDEX(Stores!$D$2:$D$18,MATCH(C1510,Stores!$A$2:$A$18,0))</f>
        <v>South</v>
      </c>
      <c r="K1510" s="16" t="n">
        <f aca="false">SUMIF(OrderItems!$B$2:$B$6683,A1510,OrderItems!$J$2:$J$6683)</f>
        <v>3989</v>
      </c>
      <c r="L1510" s="16" t="n">
        <f aca="false">SUMIF(OrderItems!$B$2:$B$6683,A1510,OrderItems!$K$2:$K$6683)</f>
        <v>2305.24</v>
      </c>
      <c r="M1510" s="16" t="n">
        <f aca="false">K1510-L1510</f>
        <v>1683.76</v>
      </c>
      <c r="N1510" s="12" t="n">
        <f aca="false">COUNTIF(OrderItems!$B$2:$B$6683,A1510)</f>
        <v>1</v>
      </c>
    </row>
    <row r="1511" customFormat="false" ht="15" hidden="false" customHeight="false" outlineLevel="0" collapsed="false">
      <c r="A1511" s="12" t="n">
        <v>1510</v>
      </c>
      <c r="B1511" s="12" t="n">
        <v>384</v>
      </c>
      <c r="C1511" s="12" t="n">
        <v>17</v>
      </c>
      <c r="D1511" s="18" t="n">
        <v>45992</v>
      </c>
      <c r="E1511" s="12" t="s">
        <v>44</v>
      </c>
      <c r="F1511" s="12" t="s">
        <v>2295</v>
      </c>
      <c r="G1511" s="12" t="s">
        <v>55</v>
      </c>
      <c r="H1511" s="12" t="str">
        <f aca="false">INDEX(Customers!$I$2:$I$901,MATCH(B1511,Customers!$A$2:$A$901,0))</f>
        <v>Regular</v>
      </c>
      <c r="I1511" s="12" t="str">
        <f aca="false">INDEX(Customers!$G$2:$G$901,MATCH(B1511,Customers!$A$2:$A$901,0))</f>
        <v>North</v>
      </c>
      <c r="J1511" s="12" t="str">
        <f aca="false">INDEX(Stores!$D$2:$D$18,MATCH(C1511,Stores!$A$2:$A$18,0))</f>
        <v>Online</v>
      </c>
      <c r="K1511" s="16" t="n">
        <f aca="false">SUMIF(OrderItems!$B$2:$B$6683,A1511,OrderItems!$J$2:$J$6683)</f>
        <v>3989</v>
      </c>
      <c r="L1511" s="16" t="n">
        <f aca="false">SUMIF(OrderItems!$B$2:$B$6683,A1511,OrderItems!$K$2:$K$6683)</f>
        <v>2305.24</v>
      </c>
      <c r="M1511" s="16" t="n">
        <f aca="false">K1511-L1511</f>
        <v>1683.76</v>
      </c>
      <c r="N1511" s="12" t="n">
        <f aca="false">COUNTIF(OrderItems!$B$2:$B$6683,A1511)</f>
        <v>1</v>
      </c>
    </row>
    <row r="1512" customFormat="false" ht="15" hidden="false" customHeight="false" outlineLevel="0" collapsed="false">
      <c r="A1512" s="12" t="n">
        <v>1511</v>
      </c>
      <c r="B1512" s="12" t="n">
        <v>384</v>
      </c>
      <c r="C1512" s="12" t="n">
        <v>17</v>
      </c>
      <c r="D1512" s="18" t="n">
        <v>46004</v>
      </c>
      <c r="E1512" s="12" t="s">
        <v>44</v>
      </c>
      <c r="F1512" s="12" t="s">
        <v>2296</v>
      </c>
      <c r="G1512" s="12" t="s">
        <v>57</v>
      </c>
      <c r="H1512" s="12" t="str">
        <f aca="false">INDEX(Customers!$I$2:$I$901,MATCH(B1512,Customers!$A$2:$A$901,0))</f>
        <v>Regular</v>
      </c>
      <c r="I1512" s="12" t="str">
        <f aca="false">INDEX(Customers!$G$2:$G$901,MATCH(B1512,Customers!$A$2:$A$901,0))</f>
        <v>North</v>
      </c>
      <c r="J1512" s="12" t="str">
        <f aca="false">INDEX(Stores!$D$2:$D$18,MATCH(C1512,Stores!$A$2:$A$18,0))</f>
        <v>Online</v>
      </c>
      <c r="K1512" s="16" t="n">
        <f aca="false">SUMIF(OrderItems!$B$2:$B$6683,A1512,OrderItems!$J$2:$J$6683)</f>
        <v>149</v>
      </c>
      <c r="L1512" s="16" t="n">
        <f aca="false">SUMIF(OrderItems!$B$2:$B$6683,A1512,OrderItems!$K$2:$K$6683)</f>
        <v>83.16</v>
      </c>
      <c r="M1512" s="16" t="n">
        <f aca="false">K1512-L1512</f>
        <v>65.84</v>
      </c>
      <c r="N1512" s="12" t="n">
        <f aca="false">COUNTIF(OrderItems!$B$2:$B$6683,A1512)</f>
        <v>1</v>
      </c>
    </row>
    <row r="1513" customFormat="false" ht="15" hidden="false" customHeight="false" outlineLevel="0" collapsed="false">
      <c r="A1513" s="12" t="n">
        <v>1512</v>
      </c>
      <c r="B1513" s="12" t="n">
        <v>385</v>
      </c>
      <c r="C1513" s="12" t="n">
        <v>17</v>
      </c>
      <c r="D1513" s="18" t="n">
        <v>45794</v>
      </c>
      <c r="E1513" s="12" t="s">
        <v>44</v>
      </c>
      <c r="F1513" s="12" t="s">
        <v>2294</v>
      </c>
      <c r="G1513" s="12" t="s">
        <v>57</v>
      </c>
      <c r="H1513" s="12" t="str">
        <f aca="false">INDEX(Customers!$I$2:$I$901,MATCH(B1513,Customers!$A$2:$A$901,0))</f>
        <v>Premium</v>
      </c>
      <c r="I1513" s="12" t="str">
        <f aca="false">INDEX(Customers!$G$2:$G$901,MATCH(B1513,Customers!$A$2:$A$901,0))</f>
        <v>East</v>
      </c>
      <c r="J1513" s="12" t="str">
        <f aca="false">INDEX(Stores!$D$2:$D$18,MATCH(C1513,Stores!$A$2:$A$18,0))</f>
        <v>Online</v>
      </c>
      <c r="K1513" s="16" t="n">
        <f aca="false">SUMIF(OrderItems!$B$2:$B$6683,A1513,OrderItems!$J$2:$J$6683)</f>
        <v>4646</v>
      </c>
      <c r="L1513" s="16" t="n">
        <f aca="false">SUMIF(OrderItems!$B$2:$B$6683,A1513,OrderItems!$K$2:$K$6683)</f>
        <v>2832.58</v>
      </c>
      <c r="M1513" s="16" t="n">
        <f aca="false">K1513-L1513</f>
        <v>1813.42</v>
      </c>
      <c r="N1513" s="12" t="n">
        <f aca="false">COUNTIF(OrderItems!$B$2:$B$6683,A1513)</f>
        <v>4</v>
      </c>
    </row>
    <row r="1514" customFormat="false" ht="15" hidden="false" customHeight="false" outlineLevel="0" collapsed="false">
      <c r="A1514" s="12" t="n">
        <v>1513</v>
      </c>
      <c r="B1514" s="12" t="n">
        <v>385</v>
      </c>
      <c r="C1514" s="12" t="n">
        <v>17</v>
      </c>
      <c r="D1514" s="18" t="n">
        <v>45831</v>
      </c>
      <c r="E1514" s="12" t="s">
        <v>44</v>
      </c>
      <c r="F1514" s="12" t="s">
        <v>2292</v>
      </c>
      <c r="G1514" s="12" t="s">
        <v>57</v>
      </c>
      <c r="H1514" s="12" t="str">
        <f aca="false">INDEX(Customers!$I$2:$I$901,MATCH(B1514,Customers!$A$2:$A$901,0))</f>
        <v>Premium</v>
      </c>
      <c r="I1514" s="12" t="str">
        <f aca="false">INDEX(Customers!$G$2:$G$901,MATCH(B1514,Customers!$A$2:$A$901,0))</f>
        <v>East</v>
      </c>
      <c r="J1514" s="12" t="str">
        <f aca="false">INDEX(Stores!$D$2:$D$18,MATCH(C1514,Stores!$A$2:$A$18,0))</f>
        <v>Online</v>
      </c>
      <c r="K1514" s="16" t="n">
        <f aca="false">SUMIF(OrderItems!$B$2:$B$6683,A1514,OrderItems!$J$2:$J$6683)</f>
        <v>1652.05</v>
      </c>
      <c r="L1514" s="16" t="n">
        <f aca="false">SUMIF(OrderItems!$B$2:$B$6683,A1514,OrderItems!$K$2:$K$6683)</f>
        <v>1012.52</v>
      </c>
      <c r="M1514" s="16" t="n">
        <f aca="false">K1514-L1514</f>
        <v>639.53</v>
      </c>
      <c r="N1514" s="12" t="n">
        <f aca="false">COUNTIF(OrderItems!$B$2:$B$6683,A1514)</f>
        <v>1</v>
      </c>
    </row>
    <row r="1515" customFormat="false" ht="15" hidden="false" customHeight="false" outlineLevel="0" collapsed="false">
      <c r="A1515" s="12" t="n">
        <v>1514</v>
      </c>
      <c r="B1515" s="12" t="n">
        <v>385</v>
      </c>
      <c r="C1515" s="12" t="n">
        <v>17</v>
      </c>
      <c r="D1515" s="18" t="n">
        <v>45842</v>
      </c>
      <c r="E1515" s="12" t="s">
        <v>44</v>
      </c>
      <c r="F1515" s="12" t="s">
        <v>2296</v>
      </c>
      <c r="G1515" s="12" t="s">
        <v>57</v>
      </c>
      <c r="H1515" s="12" t="str">
        <f aca="false">INDEX(Customers!$I$2:$I$901,MATCH(B1515,Customers!$A$2:$A$901,0))</f>
        <v>Premium</v>
      </c>
      <c r="I1515" s="12" t="str">
        <f aca="false">INDEX(Customers!$G$2:$G$901,MATCH(B1515,Customers!$A$2:$A$901,0))</f>
        <v>East</v>
      </c>
      <c r="J1515" s="12" t="str">
        <f aca="false">INDEX(Stores!$D$2:$D$18,MATCH(C1515,Stores!$A$2:$A$18,0))</f>
        <v>Online</v>
      </c>
      <c r="K1515" s="16" t="n">
        <f aca="false">SUMIF(OrderItems!$B$2:$B$6683,A1515,OrderItems!$J$2:$J$6683)</f>
        <v>4096</v>
      </c>
      <c r="L1515" s="16" t="n">
        <f aca="false">SUMIF(OrderItems!$B$2:$B$6683,A1515,OrderItems!$K$2:$K$6683)</f>
        <v>2599.52</v>
      </c>
      <c r="M1515" s="16" t="n">
        <f aca="false">K1515-L1515</f>
        <v>1496.48</v>
      </c>
      <c r="N1515" s="12" t="n">
        <f aca="false">COUNTIF(OrderItems!$B$2:$B$6683,A1515)</f>
        <v>2</v>
      </c>
    </row>
    <row r="1516" customFormat="false" ht="15" hidden="false" customHeight="false" outlineLevel="0" collapsed="false">
      <c r="A1516" s="12" t="n">
        <v>1515</v>
      </c>
      <c r="B1516" s="12" t="n">
        <v>385</v>
      </c>
      <c r="C1516" s="12" t="n">
        <v>17</v>
      </c>
      <c r="D1516" s="18" t="n">
        <v>45941</v>
      </c>
      <c r="E1516" s="12" t="s">
        <v>44</v>
      </c>
      <c r="F1516" s="12" t="s">
        <v>2292</v>
      </c>
      <c r="G1516" s="12" t="s">
        <v>55</v>
      </c>
      <c r="H1516" s="12" t="str">
        <f aca="false">INDEX(Customers!$I$2:$I$901,MATCH(B1516,Customers!$A$2:$A$901,0))</f>
        <v>Premium</v>
      </c>
      <c r="I1516" s="12" t="str">
        <f aca="false">INDEX(Customers!$G$2:$G$901,MATCH(B1516,Customers!$A$2:$A$901,0))</f>
        <v>East</v>
      </c>
      <c r="J1516" s="12" t="str">
        <f aca="false">INDEX(Stores!$D$2:$D$18,MATCH(C1516,Stores!$A$2:$A$18,0))</f>
        <v>Online</v>
      </c>
      <c r="K1516" s="16" t="n">
        <f aca="false">SUMIF(OrderItems!$B$2:$B$6683,A1516,OrderItems!$J$2:$J$6683)</f>
        <v>3389.65</v>
      </c>
      <c r="L1516" s="16" t="n">
        <f aca="false">SUMIF(OrderItems!$B$2:$B$6683,A1516,OrderItems!$K$2:$K$6683)</f>
        <v>2450.46</v>
      </c>
      <c r="M1516" s="16" t="n">
        <f aca="false">K1516-L1516</f>
        <v>939.19</v>
      </c>
      <c r="N1516" s="12" t="n">
        <f aca="false">COUNTIF(OrderItems!$B$2:$B$6683,A1516)</f>
        <v>2</v>
      </c>
    </row>
    <row r="1517" customFormat="false" ht="15" hidden="false" customHeight="false" outlineLevel="0" collapsed="false">
      <c r="A1517" s="12" t="n">
        <v>1516</v>
      </c>
      <c r="B1517" s="12" t="n">
        <v>385</v>
      </c>
      <c r="C1517" s="12" t="n">
        <v>17</v>
      </c>
      <c r="D1517" s="18" t="n">
        <v>45988</v>
      </c>
      <c r="E1517" s="12" t="s">
        <v>44</v>
      </c>
      <c r="F1517" s="12" t="s">
        <v>2295</v>
      </c>
      <c r="G1517" s="12" t="s">
        <v>57</v>
      </c>
      <c r="H1517" s="12" t="str">
        <f aca="false">INDEX(Customers!$I$2:$I$901,MATCH(B1517,Customers!$A$2:$A$901,0))</f>
        <v>Premium</v>
      </c>
      <c r="I1517" s="12" t="str">
        <f aca="false">INDEX(Customers!$G$2:$G$901,MATCH(B1517,Customers!$A$2:$A$901,0))</f>
        <v>East</v>
      </c>
      <c r="J1517" s="12" t="str">
        <f aca="false">INDEX(Stores!$D$2:$D$18,MATCH(C1517,Stores!$A$2:$A$18,0))</f>
        <v>Online</v>
      </c>
      <c r="K1517" s="16" t="n">
        <f aca="false">SUMIF(OrderItems!$B$2:$B$6683,A1517,OrderItems!$J$2:$J$6683)</f>
        <v>1604.55</v>
      </c>
      <c r="L1517" s="16" t="n">
        <f aca="false">SUMIF(OrderItems!$B$2:$B$6683,A1517,OrderItems!$K$2:$K$6683)</f>
        <v>1225.32</v>
      </c>
      <c r="M1517" s="16" t="n">
        <f aca="false">K1517-L1517</f>
        <v>379.23</v>
      </c>
      <c r="N1517" s="12" t="n">
        <f aca="false">COUNTIF(OrderItems!$B$2:$B$6683,A1517)</f>
        <v>1</v>
      </c>
    </row>
    <row r="1518" customFormat="false" ht="15" hidden="false" customHeight="false" outlineLevel="0" collapsed="false">
      <c r="A1518" s="12" t="n">
        <v>1517</v>
      </c>
      <c r="B1518" s="12" t="n">
        <v>386</v>
      </c>
      <c r="C1518" s="12" t="n">
        <v>4</v>
      </c>
      <c r="D1518" s="18" t="n">
        <v>45303</v>
      </c>
      <c r="E1518" s="12" t="s">
        <v>49</v>
      </c>
      <c r="F1518" s="12" t="s">
        <v>2292</v>
      </c>
      <c r="G1518" s="12" t="s">
        <v>57</v>
      </c>
      <c r="H1518" s="12" t="str">
        <f aca="false">INDEX(Customers!$I$2:$I$901,MATCH(B1518,Customers!$A$2:$A$901,0))</f>
        <v>Regular</v>
      </c>
      <c r="I1518" s="12" t="str">
        <f aca="false">INDEX(Customers!$G$2:$G$901,MATCH(B1518,Customers!$A$2:$A$901,0))</f>
        <v>West</v>
      </c>
      <c r="J1518" s="12" t="str">
        <f aca="false">INDEX(Stores!$D$2:$D$18,MATCH(C1518,Stores!$A$2:$A$18,0))</f>
        <v>North</v>
      </c>
      <c r="K1518" s="16" t="n">
        <f aca="false">SUMIF(OrderItems!$B$2:$B$6683,A1518,OrderItems!$J$2:$J$6683)</f>
        <v>2318</v>
      </c>
      <c r="L1518" s="16" t="n">
        <f aca="false">SUMIF(OrderItems!$B$2:$B$6683,A1518,OrderItems!$K$2:$K$6683)</f>
        <v>1279.16</v>
      </c>
      <c r="M1518" s="16" t="n">
        <f aca="false">K1518-L1518</f>
        <v>1038.84</v>
      </c>
      <c r="N1518" s="12" t="n">
        <f aca="false">COUNTIF(OrderItems!$B$2:$B$6683,A1518)</f>
        <v>1</v>
      </c>
    </row>
    <row r="1519" customFormat="false" ht="15" hidden="false" customHeight="false" outlineLevel="0" collapsed="false">
      <c r="A1519" s="12" t="n">
        <v>1518</v>
      </c>
      <c r="B1519" s="12" t="n">
        <v>386</v>
      </c>
      <c r="C1519" s="12" t="n">
        <v>17</v>
      </c>
      <c r="D1519" s="18" t="n">
        <v>45357</v>
      </c>
      <c r="E1519" s="12" t="s">
        <v>44</v>
      </c>
      <c r="F1519" s="12" t="s">
        <v>2292</v>
      </c>
      <c r="G1519" s="12" t="s">
        <v>55</v>
      </c>
      <c r="H1519" s="12" t="str">
        <f aca="false">INDEX(Customers!$I$2:$I$901,MATCH(B1519,Customers!$A$2:$A$901,0))</f>
        <v>Regular</v>
      </c>
      <c r="I1519" s="12" t="str">
        <f aca="false">INDEX(Customers!$G$2:$G$901,MATCH(B1519,Customers!$A$2:$A$901,0))</f>
        <v>West</v>
      </c>
      <c r="J1519" s="12" t="str">
        <f aca="false">INDEX(Stores!$D$2:$D$18,MATCH(C1519,Stores!$A$2:$A$18,0))</f>
        <v>Online</v>
      </c>
      <c r="K1519" s="16" t="n">
        <f aca="false">SUMIF(OrderItems!$B$2:$B$6683,A1519,OrderItems!$J$2:$J$6683)</f>
        <v>7216</v>
      </c>
      <c r="L1519" s="16" t="n">
        <f aca="false">SUMIF(OrderItems!$B$2:$B$6683,A1519,OrderItems!$K$2:$K$6683)</f>
        <v>4331.11</v>
      </c>
      <c r="M1519" s="16" t="n">
        <f aca="false">K1519-L1519</f>
        <v>2884.89</v>
      </c>
      <c r="N1519" s="12" t="n">
        <f aca="false">COUNTIF(OrderItems!$B$2:$B$6683,A1519)</f>
        <v>2</v>
      </c>
    </row>
    <row r="1520" customFormat="false" ht="15" hidden="false" customHeight="false" outlineLevel="0" collapsed="false">
      <c r="A1520" s="12" t="n">
        <v>1519</v>
      </c>
      <c r="B1520" s="12" t="n">
        <v>386</v>
      </c>
      <c r="C1520" s="12" t="n">
        <v>2</v>
      </c>
      <c r="D1520" s="18" t="n">
        <v>45567</v>
      </c>
      <c r="E1520" s="12" t="s">
        <v>49</v>
      </c>
      <c r="F1520" s="12" t="s">
        <v>2293</v>
      </c>
      <c r="G1520" s="12" t="s">
        <v>55</v>
      </c>
      <c r="H1520" s="12" t="str">
        <f aca="false">INDEX(Customers!$I$2:$I$901,MATCH(B1520,Customers!$A$2:$A$901,0))</f>
        <v>Regular</v>
      </c>
      <c r="I1520" s="12" t="str">
        <f aca="false">INDEX(Customers!$G$2:$G$901,MATCH(B1520,Customers!$A$2:$A$901,0))</f>
        <v>West</v>
      </c>
      <c r="J1520" s="12" t="str">
        <f aca="false">INDEX(Stores!$D$2:$D$18,MATCH(C1520,Stores!$A$2:$A$18,0))</f>
        <v>North</v>
      </c>
      <c r="K1520" s="16" t="n">
        <f aca="false">SUMIF(OrderItems!$B$2:$B$6683,A1520,OrderItems!$J$2:$J$6683)</f>
        <v>4264.55</v>
      </c>
      <c r="L1520" s="16" t="n">
        <f aca="false">SUMIF(OrderItems!$B$2:$B$6683,A1520,OrderItems!$K$2:$K$6683)</f>
        <v>2663.33</v>
      </c>
      <c r="M1520" s="16" t="n">
        <f aca="false">K1520-L1520</f>
        <v>1601.22</v>
      </c>
      <c r="N1520" s="12" t="n">
        <f aca="false">COUNTIF(OrderItems!$B$2:$B$6683,A1520)</f>
        <v>3</v>
      </c>
    </row>
    <row r="1521" customFormat="false" ht="15" hidden="false" customHeight="false" outlineLevel="0" collapsed="false">
      <c r="A1521" s="12" t="n">
        <v>1520</v>
      </c>
      <c r="B1521" s="12" t="n">
        <v>386</v>
      </c>
      <c r="C1521" s="12" t="n">
        <v>4</v>
      </c>
      <c r="D1521" s="18" t="n">
        <v>45592</v>
      </c>
      <c r="E1521" s="12" t="s">
        <v>49</v>
      </c>
      <c r="F1521" s="12" t="s">
        <v>2292</v>
      </c>
      <c r="G1521" s="12" t="s">
        <v>55</v>
      </c>
      <c r="H1521" s="12" t="str">
        <f aca="false">INDEX(Customers!$I$2:$I$901,MATCH(B1521,Customers!$A$2:$A$901,0))</f>
        <v>Regular</v>
      </c>
      <c r="I1521" s="12" t="str">
        <f aca="false">INDEX(Customers!$G$2:$G$901,MATCH(B1521,Customers!$A$2:$A$901,0))</f>
        <v>West</v>
      </c>
      <c r="J1521" s="12" t="str">
        <f aca="false">INDEX(Stores!$D$2:$D$18,MATCH(C1521,Stores!$A$2:$A$18,0))</f>
        <v>North</v>
      </c>
      <c r="K1521" s="16" t="n">
        <f aca="false">SUMIF(OrderItems!$B$2:$B$6683,A1521,OrderItems!$J$2:$J$6683)</f>
        <v>3175.2</v>
      </c>
      <c r="L1521" s="16" t="n">
        <f aca="false">SUMIF(OrderItems!$B$2:$B$6683,A1521,OrderItems!$K$2:$K$6683)</f>
        <v>2318.31</v>
      </c>
      <c r="M1521" s="16" t="n">
        <f aca="false">K1521-L1521</f>
        <v>856.89</v>
      </c>
      <c r="N1521" s="12" t="n">
        <f aca="false">COUNTIF(OrderItems!$B$2:$B$6683,A1521)</f>
        <v>1</v>
      </c>
    </row>
    <row r="1522" customFormat="false" ht="15" hidden="false" customHeight="false" outlineLevel="0" collapsed="false">
      <c r="A1522" s="12" t="n">
        <v>1521</v>
      </c>
      <c r="B1522" s="12" t="n">
        <v>386</v>
      </c>
      <c r="C1522" s="12" t="n">
        <v>17</v>
      </c>
      <c r="D1522" s="18" t="n">
        <v>45609</v>
      </c>
      <c r="E1522" s="12" t="s">
        <v>44</v>
      </c>
      <c r="F1522" s="12" t="s">
        <v>2295</v>
      </c>
      <c r="G1522" s="12" t="s">
        <v>56</v>
      </c>
      <c r="H1522" s="12" t="str">
        <f aca="false">INDEX(Customers!$I$2:$I$901,MATCH(B1522,Customers!$A$2:$A$901,0))</f>
        <v>Regular</v>
      </c>
      <c r="I1522" s="12" t="str">
        <f aca="false">INDEX(Customers!$G$2:$G$901,MATCH(B1522,Customers!$A$2:$A$901,0))</f>
        <v>West</v>
      </c>
      <c r="J1522" s="12" t="str">
        <f aca="false">INDEX(Stores!$D$2:$D$18,MATCH(C1522,Stores!$A$2:$A$18,0))</f>
        <v>Online</v>
      </c>
      <c r="K1522" s="16" t="n">
        <f aca="false">SUMIF(OrderItems!$B$2:$B$6683,A1522,OrderItems!$J$2:$J$6683)</f>
        <v>329</v>
      </c>
      <c r="L1522" s="16" t="n">
        <f aca="false">SUMIF(OrderItems!$B$2:$B$6683,A1522,OrderItems!$K$2:$K$6683)</f>
        <v>214.56</v>
      </c>
      <c r="M1522" s="16" t="n">
        <f aca="false">K1522-L1522</f>
        <v>114.44</v>
      </c>
      <c r="N1522" s="12" t="n">
        <f aca="false">COUNTIF(OrderItems!$B$2:$B$6683,A1522)</f>
        <v>1</v>
      </c>
    </row>
    <row r="1523" customFormat="false" ht="15" hidden="false" customHeight="false" outlineLevel="0" collapsed="false">
      <c r="A1523" s="12" t="n">
        <v>1522</v>
      </c>
      <c r="B1523" s="12" t="n">
        <v>386</v>
      </c>
      <c r="C1523" s="12" t="n">
        <v>6</v>
      </c>
      <c r="D1523" s="18" t="n">
        <v>45912</v>
      </c>
      <c r="E1523" s="12" t="s">
        <v>49</v>
      </c>
      <c r="F1523" s="12" t="s">
        <v>2294</v>
      </c>
      <c r="G1523" s="12" t="s">
        <v>56</v>
      </c>
      <c r="H1523" s="12" t="str">
        <f aca="false">INDEX(Customers!$I$2:$I$901,MATCH(B1523,Customers!$A$2:$A$901,0))</f>
        <v>Regular</v>
      </c>
      <c r="I1523" s="12" t="str">
        <f aca="false">INDEX(Customers!$G$2:$G$901,MATCH(B1523,Customers!$A$2:$A$901,0))</f>
        <v>West</v>
      </c>
      <c r="J1523" s="12" t="str">
        <f aca="false">INDEX(Stores!$D$2:$D$18,MATCH(C1523,Stores!$A$2:$A$18,0))</f>
        <v>South</v>
      </c>
      <c r="K1523" s="16" t="n">
        <f aca="false">SUMIF(OrderItems!$B$2:$B$6683,A1523,OrderItems!$J$2:$J$6683)</f>
        <v>2618</v>
      </c>
      <c r="L1523" s="16" t="n">
        <f aca="false">SUMIF(OrderItems!$B$2:$B$6683,A1523,OrderItems!$K$2:$K$6683)</f>
        <v>1603.29</v>
      </c>
      <c r="M1523" s="16" t="n">
        <f aca="false">K1523-L1523</f>
        <v>1014.71</v>
      </c>
      <c r="N1523" s="12" t="n">
        <f aca="false">COUNTIF(OrderItems!$B$2:$B$6683,A1523)</f>
        <v>2</v>
      </c>
    </row>
    <row r="1524" customFormat="false" ht="15" hidden="false" customHeight="false" outlineLevel="0" collapsed="false">
      <c r="A1524" s="12" t="n">
        <v>1523</v>
      </c>
      <c r="B1524" s="12" t="n">
        <v>388</v>
      </c>
      <c r="C1524" s="12" t="n">
        <v>17</v>
      </c>
      <c r="D1524" s="18" t="n">
        <v>45420</v>
      </c>
      <c r="E1524" s="12" t="s">
        <v>44</v>
      </c>
      <c r="F1524" s="12" t="s">
        <v>2292</v>
      </c>
      <c r="G1524" s="12" t="s">
        <v>55</v>
      </c>
      <c r="H1524" s="12" t="str">
        <f aca="false">INDEX(Customers!$I$2:$I$901,MATCH(B1524,Customers!$A$2:$A$901,0))</f>
        <v>Regular</v>
      </c>
      <c r="I1524" s="12" t="str">
        <f aca="false">INDEX(Customers!$G$2:$G$901,MATCH(B1524,Customers!$A$2:$A$901,0))</f>
        <v>West</v>
      </c>
      <c r="J1524" s="12" t="str">
        <f aca="false">INDEX(Stores!$D$2:$D$18,MATCH(C1524,Stores!$A$2:$A$18,0))</f>
        <v>Online</v>
      </c>
      <c r="K1524" s="16" t="n">
        <f aca="false">SUMIF(OrderItems!$B$2:$B$6683,A1524,OrderItems!$J$2:$J$6683)</f>
        <v>15046</v>
      </c>
      <c r="L1524" s="16" t="n">
        <f aca="false">SUMIF(OrderItems!$B$2:$B$6683,A1524,OrderItems!$K$2:$K$6683)</f>
        <v>9064.3</v>
      </c>
      <c r="M1524" s="16" t="n">
        <f aca="false">K1524-L1524</f>
        <v>5981.7</v>
      </c>
      <c r="N1524" s="12" t="n">
        <f aca="false">COUNTIF(OrderItems!$B$2:$B$6683,A1524)</f>
        <v>3</v>
      </c>
    </row>
    <row r="1525" customFormat="false" ht="15" hidden="false" customHeight="false" outlineLevel="0" collapsed="false">
      <c r="A1525" s="12" t="n">
        <v>1524</v>
      </c>
      <c r="B1525" s="12" t="n">
        <v>388</v>
      </c>
      <c r="C1525" s="12" t="n">
        <v>17</v>
      </c>
      <c r="D1525" s="18" t="n">
        <v>45919</v>
      </c>
      <c r="E1525" s="12" t="s">
        <v>44</v>
      </c>
      <c r="F1525" s="12" t="s">
        <v>2292</v>
      </c>
      <c r="G1525" s="12" t="s">
        <v>55</v>
      </c>
      <c r="H1525" s="12" t="str">
        <f aca="false">INDEX(Customers!$I$2:$I$901,MATCH(B1525,Customers!$A$2:$A$901,0))</f>
        <v>Regular</v>
      </c>
      <c r="I1525" s="12" t="str">
        <f aca="false">INDEX(Customers!$G$2:$G$901,MATCH(B1525,Customers!$A$2:$A$901,0))</f>
        <v>West</v>
      </c>
      <c r="J1525" s="12" t="str">
        <f aca="false">INDEX(Stores!$D$2:$D$18,MATCH(C1525,Stores!$A$2:$A$18,0))</f>
        <v>Online</v>
      </c>
      <c r="K1525" s="16" t="n">
        <f aca="false">SUMIF(OrderItems!$B$2:$B$6683,A1525,OrderItems!$J$2:$J$6683)</f>
        <v>8056.15</v>
      </c>
      <c r="L1525" s="16" t="n">
        <f aca="false">SUMIF(OrderItems!$B$2:$B$6683,A1525,OrderItems!$K$2:$K$6683)</f>
        <v>5499.8</v>
      </c>
      <c r="M1525" s="16" t="n">
        <f aca="false">K1525-L1525</f>
        <v>2556.35</v>
      </c>
      <c r="N1525" s="12" t="n">
        <f aca="false">COUNTIF(OrderItems!$B$2:$B$6683,A1525)</f>
        <v>3</v>
      </c>
    </row>
    <row r="1526" customFormat="false" ht="15" hidden="false" customHeight="false" outlineLevel="0" collapsed="false">
      <c r="A1526" s="12" t="n">
        <v>1525</v>
      </c>
      <c r="B1526" s="12" t="n">
        <v>389</v>
      </c>
      <c r="C1526" s="12" t="n">
        <v>17</v>
      </c>
      <c r="D1526" s="18" t="n">
        <v>45537</v>
      </c>
      <c r="E1526" s="12" t="s">
        <v>44</v>
      </c>
      <c r="F1526" s="12" t="s">
        <v>2295</v>
      </c>
      <c r="G1526" s="12" t="s">
        <v>55</v>
      </c>
      <c r="H1526" s="12" t="str">
        <f aca="false">INDEX(Customers!$I$2:$I$901,MATCH(B1526,Customers!$A$2:$A$901,0))</f>
        <v>Regular</v>
      </c>
      <c r="I1526" s="12" t="str">
        <f aca="false">INDEX(Customers!$G$2:$G$901,MATCH(B1526,Customers!$A$2:$A$901,0))</f>
        <v>East</v>
      </c>
      <c r="J1526" s="12" t="str">
        <f aca="false">INDEX(Stores!$D$2:$D$18,MATCH(C1526,Stores!$A$2:$A$18,0))</f>
        <v>Online</v>
      </c>
      <c r="K1526" s="16" t="n">
        <f aca="false">SUMIF(OrderItems!$B$2:$B$6683,A1526,OrderItems!$J$2:$J$6683)</f>
        <v>4186.2</v>
      </c>
      <c r="L1526" s="16" t="n">
        <f aca="false">SUMIF(OrderItems!$B$2:$B$6683,A1526,OrderItems!$K$2:$K$6683)</f>
        <v>3341.12</v>
      </c>
      <c r="M1526" s="16" t="n">
        <f aca="false">K1526-L1526</f>
        <v>845.08</v>
      </c>
      <c r="N1526" s="12" t="n">
        <f aca="false">COUNTIF(OrderItems!$B$2:$B$6683,A1526)</f>
        <v>2</v>
      </c>
    </row>
    <row r="1527" customFormat="false" ht="15" hidden="false" customHeight="false" outlineLevel="0" collapsed="false">
      <c r="A1527" s="12" t="n">
        <v>1526</v>
      </c>
      <c r="B1527" s="12" t="n">
        <v>389</v>
      </c>
      <c r="C1527" s="12" t="n">
        <v>17</v>
      </c>
      <c r="D1527" s="18" t="n">
        <v>45815</v>
      </c>
      <c r="E1527" s="12" t="s">
        <v>44</v>
      </c>
      <c r="F1527" s="12" t="s">
        <v>2295</v>
      </c>
      <c r="G1527" s="12" t="s">
        <v>57</v>
      </c>
      <c r="H1527" s="12" t="str">
        <f aca="false">INDEX(Customers!$I$2:$I$901,MATCH(B1527,Customers!$A$2:$A$901,0))</f>
        <v>Regular</v>
      </c>
      <c r="I1527" s="12" t="str">
        <f aca="false">INDEX(Customers!$G$2:$G$901,MATCH(B1527,Customers!$A$2:$A$901,0))</f>
        <v>East</v>
      </c>
      <c r="J1527" s="12" t="str">
        <f aca="false">INDEX(Stores!$D$2:$D$18,MATCH(C1527,Stores!$A$2:$A$18,0))</f>
        <v>Online</v>
      </c>
      <c r="K1527" s="16" t="n">
        <f aca="false">SUMIF(OrderItems!$B$2:$B$6683,A1527,OrderItems!$J$2:$J$6683)</f>
        <v>978</v>
      </c>
      <c r="L1527" s="16" t="n">
        <f aca="false">SUMIF(OrderItems!$B$2:$B$6683,A1527,OrderItems!$K$2:$K$6683)</f>
        <v>557.04</v>
      </c>
      <c r="M1527" s="16" t="n">
        <f aca="false">K1527-L1527</f>
        <v>420.96</v>
      </c>
      <c r="N1527" s="12" t="n">
        <f aca="false">COUNTIF(OrderItems!$B$2:$B$6683,A1527)</f>
        <v>1</v>
      </c>
    </row>
    <row r="1528" customFormat="false" ht="15" hidden="false" customHeight="false" outlineLevel="0" collapsed="false">
      <c r="A1528" s="12" t="n">
        <v>1527</v>
      </c>
      <c r="B1528" s="12" t="n">
        <v>389</v>
      </c>
      <c r="C1528" s="12" t="n">
        <v>17</v>
      </c>
      <c r="D1528" s="18" t="n">
        <v>45985</v>
      </c>
      <c r="E1528" s="12" t="s">
        <v>44</v>
      </c>
      <c r="F1528" s="12" t="s">
        <v>2292</v>
      </c>
      <c r="G1528" s="12" t="s">
        <v>55</v>
      </c>
      <c r="H1528" s="12" t="str">
        <f aca="false">INDEX(Customers!$I$2:$I$901,MATCH(B1528,Customers!$A$2:$A$901,0))</f>
        <v>Regular</v>
      </c>
      <c r="I1528" s="12" t="str">
        <f aca="false">INDEX(Customers!$G$2:$G$901,MATCH(B1528,Customers!$A$2:$A$901,0))</f>
        <v>East</v>
      </c>
      <c r="J1528" s="12" t="str">
        <f aca="false">INDEX(Stores!$D$2:$D$18,MATCH(C1528,Stores!$A$2:$A$18,0))</f>
        <v>Online</v>
      </c>
      <c r="K1528" s="16" t="n">
        <f aca="false">SUMIF(OrderItems!$B$2:$B$6683,A1528,OrderItems!$J$2:$J$6683)</f>
        <v>9245</v>
      </c>
      <c r="L1528" s="16" t="n">
        <f aca="false">SUMIF(OrderItems!$B$2:$B$6683,A1528,OrderItems!$K$2:$K$6683)</f>
        <v>6306.93</v>
      </c>
      <c r="M1528" s="16" t="n">
        <f aca="false">K1528-L1528</f>
        <v>2938.07</v>
      </c>
      <c r="N1528" s="12" t="n">
        <f aca="false">COUNTIF(OrderItems!$B$2:$B$6683,A1528)</f>
        <v>4</v>
      </c>
    </row>
    <row r="1529" customFormat="false" ht="15" hidden="false" customHeight="false" outlineLevel="0" collapsed="false">
      <c r="A1529" s="12" t="n">
        <v>1528</v>
      </c>
      <c r="B1529" s="12" t="n">
        <v>390</v>
      </c>
      <c r="C1529" s="12" t="n">
        <v>16</v>
      </c>
      <c r="D1529" s="18" t="n">
        <v>45843</v>
      </c>
      <c r="E1529" s="12" t="s">
        <v>49</v>
      </c>
      <c r="F1529" s="12" t="s">
        <v>2292</v>
      </c>
      <c r="G1529" s="12" t="s">
        <v>56</v>
      </c>
      <c r="H1529" s="12" t="str">
        <f aca="false">INDEX(Customers!$I$2:$I$901,MATCH(B1529,Customers!$A$2:$A$901,0))</f>
        <v>Regular</v>
      </c>
      <c r="I1529" s="12" t="str">
        <f aca="false">INDEX(Customers!$G$2:$G$901,MATCH(B1529,Customers!$A$2:$A$901,0))</f>
        <v>East</v>
      </c>
      <c r="J1529" s="12" t="str">
        <f aca="false">INDEX(Stores!$D$2:$D$18,MATCH(C1529,Stores!$A$2:$A$18,0))</f>
        <v>East</v>
      </c>
      <c r="K1529" s="16" t="n">
        <f aca="false">SUMIF(OrderItems!$B$2:$B$6683,A1529,OrderItems!$J$2:$J$6683)</f>
        <v>3888</v>
      </c>
      <c r="L1529" s="16" t="n">
        <f aca="false">SUMIF(OrderItems!$B$2:$B$6683,A1529,OrderItems!$K$2:$K$6683)</f>
        <v>2460.4</v>
      </c>
      <c r="M1529" s="16" t="n">
        <f aca="false">K1529-L1529</f>
        <v>1427.6</v>
      </c>
      <c r="N1529" s="12" t="n">
        <f aca="false">COUNTIF(OrderItems!$B$2:$B$6683,A1529)</f>
        <v>2</v>
      </c>
    </row>
    <row r="1530" customFormat="false" ht="15" hidden="false" customHeight="false" outlineLevel="0" collapsed="false">
      <c r="A1530" s="12" t="n">
        <v>1529</v>
      </c>
      <c r="B1530" s="12" t="n">
        <v>390</v>
      </c>
      <c r="C1530" s="12" t="n">
        <v>17</v>
      </c>
      <c r="D1530" s="18" t="n">
        <v>45864</v>
      </c>
      <c r="E1530" s="12" t="s">
        <v>44</v>
      </c>
      <c r="F1530" s="12" t="s">
        <v>2292</v>
      </c>
      <c r="G1530" s="12" t="s">
        <v>55</v>
      </c>
      <c r="H1530" s="12" t="str">
        <f aca="false">INDEX(Customers!$I$2:$I$901,MATCH(B1530,Customers!$A$2:$A$901,0))</f>
        <v>Regular</v>
      </c>
      <c r="I1530" s="12" t="str">
        <f aca="false">INDEX(Customers!$G$2:$G$901,MATCH(B1530,Customers!$A$2:$A$901,0))</f>
        <v>East</v>
      </c>
      <c r="J1530" s="12" t="str">
        <f aca="false">INDEX(Stores!$D$2:$D$18,MATCH(C1530,Stores!$A$2:$A$18,0))</f>
        <v>Online</v>
      </c>
      <c r="K1530" s="16" t="n">
        <f aca="false">SUMIF(OrderItems!$B$2:$B$6683,A1530,OrderItems!$J$2:$J$6683)</f>
        <v>566.1</v>
      </c>
      <c r="L1530" s="16" t="n">
        <f aca="false">SUMIF(OrderItems!$B$2:$B$6683,A1530,OrderItems!$K$2:$K$6683)</f>
        <v>388.42</v>
      </c>
      <c r="M1530" s="16" t="n">
        <f aca="false">K1530-L1530</f>
        <v>177.68</v>
      </c>
      <c r="N1530" s="12" t="n">
        <f aca="false">COUNTIF(OrderItems!$B$2:$B$6683,A1530)</f>
        <v>1</v>
      </c>
    </row>
    <row r="1531" customFormat="false" ht="15" hidden="false" customHeight="false" outlineLevel="0" collapsed="false">
      <c r="A1531" s="12" t="n">
        <v>1530</v>
      </c>
      <c r="B1531" s="12" t="n">
        <v>390</v>
      </c>
      <c r="C1531" s="12" t="n">
        <v>17</v>
      </c>
      <c r="D1531" s="18" t="n">
        <v>45979</v>
      </c>
      <c r="E1531" s="12" t="s">
        <v>44</v>
      </c>
      <c r="F1531" s="12" t="s">
        <v>2293</v>
      </c>
      <c r="G1531" s="12" t="s">
        <v>55</v>
      </c>
      <c r="H1531" s="12" t="str">
        <f aca="false">INDEX(Customers!$I$2:$I$901,MATCH(B1531,Customers!$A$2:$A$901,0))</f>
        <v>Regular</v>
      </c>
      <c r="I1531" s="12" t="str">
        <f aca="false">INDEX(Customers!$G$2:$G$901,MATCH(B1531,Customers!$A$2:$A$901,0))</f>
        <v>East</v>
      </c>
      <c r="J1531" s="12" t="str">
        <f aca="false">INDEX(Stores!$D$2:$D$18,MATCH(C1531,Stores!$A$2:$A$18,0))</f>
        <v>Online</v>
      </c>
      <c r="K1531" s="16" t="n">
        <f aca="false">SUMIF(OrderItems!$B$2:$B$6683,A1531,OrderItems!$J$2:$J$6683)</f>
        <v>5500.1</v>
      </c>
      <c r="L1531" s="16" t="n">
        <f aca="false">SUMIF(OrderItems!$B$2:$B$6683,A1531,OrderItems!$K$2:$K$6683)</f>
        <v>3866.47</v>
      </c>
      <c r="M1531" s="16" t="n">
        <f aca="false">K1531-L1531</f>
        <v>1633.63</v>
      </c>
      <c r="N1531" s="12" t="n">
        <f aca="false">COUNTIF(OrderItems!$B$2:$B$6683,A1531)</f>
        <v>2</v>
      </c>
    </row>
    <row r="1532" customFormat="false" ht="15" hidden="false" customHeight="false" outlineLevel="0" collapsed="false">
      <c r="A1532" s="12" t="n">
        <v>1531</v>
      </c>
      <c r="B1532" s="12" t="n">
        <v>391</v>
      </c>
      <c r="C1532" s="12" t="n">
        <v>2</v>
      </c>
      <c r="D1532" s="18" t="n">
        <v>45360</v>
      </c>
      <c r="E1532" s="12" t="s">
        <v>49</v>
      </c>
      <c r="F1532" s="12" t="s">
        <v>2295</v>
      </c>
      <c r="G1532" s="12" t="s">
        <v>55</v>
      </c>
      <c r="H1532" s="12" t="str">
        <f aca="false">INDEX(Customers!$I$2:$I$901,MATCH(B1532,Customers!$A$2:$A$901,0))</f>
        <v>New</v>
      </c>
      <c r="I1532" s="12" t="str">
        <f aca="false">INDEX(Customers!$G$2:$G$901,MATCH(B1532,Customers!$A$2:$A$901,0))</f>
        <v>South</v>
      </c>
      <c r="J1532" s="12" t="str">
        <f aca="false">INDEX(Stores!$D$2:$D$18,MATCH(C1532,Stores!$A$2:$A$18,0))</f>
        <v>North</v>
      </c>
      <c r="K1532" s="16" t="n">
        <f aca="false">SUMIF(OrderItems!$B$2:$B$6683,A1532,OrderItems!$J$2:$J$6683)</f>
        <v>169</v>
      </c>
      <c r="L1532" s="16" t="n">
        <f aca="false">SUMIF(OrderItems!$B$2:$B$6683,A1532,OrderItems!$K$2:$K$6683)</f>
        <v>114.66</v>
      </c>
      <c r="M1532" s="16" t="n">
        <f aca="false">K1532-L1532</f>
        <v>54.34</v>
      </c>
      <c r="N1532" s="12" t="n">
        <f aca="false">COUNTIF(OrderItems!$B$2:$B$6683,A1532)</f>
        <v>1</v>
      </c>
    </row>
    <row r="1533" customFormat="false" ht="15" hidden="false" customHeight="false" outlineLevel="0" collapsed="false">
      <c r="A1533" s="12" t="n">
        <v>1532</v>
      </c>
      <c r="B1533" s="12" t="n">
        <v>391</v>
      </c>
      <c r="C1533" s="12" t="n">
        <v>17</v>
      </c>
      <c r="D1533" s="18" t="n">
        <v>45454</v>
      </c>
      <c r="E1533" s="12" t="s">
        <v>44</v>
      </c>
      <c r="F1533" s="12" t="s">
        <v>2293</v>
      </c>
      <c r="G1533" s="12" t="s">
        <v>56</v>
      </c>
      <c r="H1533" s="12" t="str">
        <f aca="false">INDEX(Customers!$I$2:$I$901,MATCH(B1533,Customers!$A$2:$A$901,0))</f>
        <v>New</v>
      </c>
      <c r="I1533" s="12" t="str">
        <f aca="false">INDEX(Customers!$G$2:$G$901,MATCH(B1533,Customers!$A$2:$A$901,0))</f>
        <v>South</v>
      </c>
      <c r="J1533" s="12" t="str">
        <f aca="false">INDEX(Stores!$D$2:$D$18,MATCH(C1533,Stores!$A$2:$A$18,0))</f>
        <v>Online</v>
      </c>
      <c r="K1533" s="16" t="n">
        <f aca="false">SUMIF(OrderItems!$B$2:$B$6683,A1533,OrderItems!$J$2:$J$6683)</f>
        <v>5381.55</v>
      </c>
      <c r="L1533" s="16" t="n">
        <f aca="false">SUMIF(OrderItems!$B$2:$B$6683,A1533,OrderItems!$K$2:$K$6683)</f>
        <v>3725.11</v>
      </c>
      <c r="M1533" s="16" t="n">
        <f aca="false">K1533-L1533</f>
        <v>1656.44</v>
      </c>
      <c r="N1533" s="12" t="n">
        <f aca="false">COUNTIF(OrderItems!$B$2:$B$6683,A1533)</f>
        <v>3</v>
      </c>
    </row>
    <row r="1534" customFormat="false" ht="15" hidden="false" customHeight="false" outlineLevel="0" collapsed="false">
      <c r="A1534" s="12" t="n">
        <v>1533</v>
      </c>
      <c r="B1534" s="12" t="n">
        <v>391</v>
      </c>
      <c r="C1534" s="12" t="n">
        <v>5</v>
      </c>
      <c r="D1534" s="18" t="n">
        <v>45485</v>
      </c>
      <c r="E1534" s="12" t="s">
        <v>49</v>
      </c>
      <c r="F1534" s="12" t="s">
        <v>2292</v>
      </c>
      <c r="G1534" s="12" t="s">
        <v>55</v>
      </c>
      <c r="H1534" s="12" t="str">
        <f aca="false">INDEX(Customers!$I$2:$I$901,MATCH(B1534,Customers!$A$2:$A$901,0))</f>
        <v>New</v>
      </c>
      <c r="I1534" s="12" t="str">
        <f aca="false">INDEX(Customers!$G$2:$G$901,MATCH(B1534,Customers!$A$2:$A$901,0))</f>
        <v>South</v>
      </c>
      <c r="J1534" s="12" t="str">
        <f aca="false">INDEX(Stores!$D$2:$D$18,MATCH(C1534,Stores!$A$2:$A$18,0))</f>
        <v>South</v>
      </c>
      <c r="K1534" s="16" t="n">
        <f aca="false">SUMIF(OrderItems!$B$2:$B$6683,A1534,OrderItems!$J$2:$J$6683)</f>
        <v>149</v>
      </c>
      <c r="L1534" s="16" t="n">
        <f aca="false">SUMIF(OrderItems!$B$2:$B$6683,A1534,OrderItems!$K$2:$K$6683)</f>
        <v>83.16</v>
      </c>
      <c r="M1534" s="16" t="n">
        <f aca="false">K1534-L1534</f>
        <v>65.84</v>
      </c>
      <c r="N1534" s="12" t="n">
        <f aca="false">COUNTIF(OrderItems!$B$2:$B$6683,A1534)</f>
        <v>1</v>
      </c>
    </row>
    <row r="1535" customFormat="false" ht="15" hidden="false" customHeight="false" outlineLevel="0" collapsed="false">
      <c r="A1535" s="12" t="n">
        <v>1534</v>
      </c>
      <c r="B1535" s="12" t="n">
        <v>391</v>
      </c>
      <c r="C1535" s="12" t="n">
        <v>17</v>
      </c>
      <c r="D1535" s="18" t="n">
        <v>45561</v>
      </c>
      <c r="E1535" s="12" t="s">
        <v>44</v>
      </c>
      <c r="F1535" s="12" t="s">
        <v>2295</v>
      </c>
      <c r="G1535" s="12" t="s">
        <v>55</v>
      </c>
      <c r="H1535" s="12" t="str">
        <f aca="false">INDEX(Customers!$I$2:$I$901,MATCH(B1535,Customers!$A$2:$A$901,0))</f>
        <v>New</v>
      </c>
      <c r="I1535" s="12" t="str">
        <f aca="false">INDEX(Customers!$G$2:$G$901,MATCH(B1535,Customers!$A$2:$A$901,0))</f>
        <v>South</v>
      </c>
      <c r="J1535" s="12" t="str">
        <f aca="false">INDEX(Stores!$D$2:$D$18,MATCH(C1535,Stores!$A$2:$A$18,0))</f>
        <v>Online</v>
      </c>
      <c r="K1535" s="16" t="n">
        <f aca="false">SUMIF(OrderItems!$B$2:$B$6683,A1535,OrderItems!$J$2:$J$6683)</f>
        <v>2562.15</v>
      </c>
      <c r="L1535" s="16" t="n">
        <f aca="false">SUMIF(OrderItems!$B$2:$B$6683,A1535,OrderItems!$K$2:$K$6683)</f>
        <v>1783.68</v>
      </c>
      <c r="M1535" s="16" t="n">
        <f aca="false">K1535-L1535</f>
        <v>778.47</v>
      </c>
      <c r="N1535" s="12" t="n">
        <f aca="false">COUNTIF(OrderItems!$B$2:$B$6683,A1535)</f>
        <v>1</v>
      </c>
    </row>
    <row r="1536" customFormat="false" ht="15" hidden="false" customHeight="false" outlineLevel="0" collapsed="false">
      <c r="A1536" s="12" t="n">
        <v>1535</v>
      </c>
      <c r="B1536" s="12" t="n">
        <v>391</v>
      </c>
      <c r="C1536" s="12" t="n">
        <v>15</v>
      </c>
      <c r="D1536" s="18" t="n">
        <v>45567</v>
      </c>
      <c r="E1536" s="12" t="s">
        <v>49</v>
      </c>
      <c r="F1536" s="12" t="s">
        <v>2292</v>
      </c>
      <c r="G1536" s="12" t="s">
        <v>56</v>
      </c>
      <c r="H1536" s="12" t="str">
        <f aca="false">INDEX(Customers!$I$2:$I$901,MATCH(B1536,Customers!$A$2:$A$901,0))</f>
        <v>New</v>
      </c>
      <c r="I1536" s="12" t="str">
        <f aca="false">INDEX(Customers!$G$2:$G$901,MATCH(B1536,Customers!$A$2:$A$901,0))</f>
        <v>South</v>
      </c>
      <c r="J1536" s="12" t="str">
        <f aca="false">INDEX(Stores!$D$2:$D$18,MATCH(C1536,Stores!$A$2:$A$18,0))</f>
        <v>East</v>
      </c>
      <c r="K1536" s="16" t="n">
        <f aca="false">SUMIF(OrderItems!$B$2:$B$6683,A1536,OrderItems!$J$2:$J$6683)</f>
        <v>11283.1</v>
      </c>
      <c r="L1536" s="16" t="n">
        <f aca="false">SUMIF(OrderItems!$B$2:$B$6683,A1536,OrderItems!$K$2:$K$6683)</f>
        <v>7210.37</v>
      </c>
      <c r="M1536" s="16" t="n">
        <f aca="false">K1536-L1536</f>
        <v>4072.73</v>
      </c>
      <c r="N1536" s="12" t="n">
        <f aca="false">COUNTIF(OrderItems!$B$2:$B$6683,A1536)</f>
        <v>4</v>
      </c>
    </row>
    <row r="1537" customFormat="false" ht="15" hidden="false" customHeight="false" outlineLevel="0" collapsed="false">
      <c r="A1537" s="12" t="n">
        <v>1536</v>
      </c>
      <c r="B1537" s="12" t="n">
        <v>391</v>
      </c>
      <c r="C1537" s="12" t="n">
        <v>17</v>
      </c>
      <c r="D1537" s="18" t="n">
        <v>45604</v>
      </c>
      <c r="E1537" s="12" t="s">
        <v>44</v>
      </c>
      <c r="F1537" s="12" t="s">
        <v>2295</v>
      </c>
      <c r="G1537" s="12" t="s">
        <v>55</v>
      </c>
      <c r="H1537" s="12" t="str">
        <f aca="false">INDEX(Customers!$I$2:$I$901,MATCH(B1537,Customers!$A$2:$A$901,0))</f>
        <v>New</v>
      </c>
      <c r="I1537" s="12" t="str">
        <f aca="false">INDEX(Customers!$G$2:$G$901,MATCH(B1537,Customers!$A$2:$A$901,0))</f>
        <v>South</v>
      </c>
      <c r="J1537" s="12" t="str">
        <f aca="false">INDEX(Stores!$D$2:$D$18,MATCH(C1537,Stores!$A$2:$A$18,0))</f>
        <v>Online</v>
      </c>
      <c r="K1537" s="16" t="n">
        <f aca="false">SUMIF(OrderItems!$B$2:$B$6683,A1537,OrderItems!$J$2:$J$6683)</f>
        <v>8107.65</v>
      </c>
      <c r="L1537" s="16" t="n">
        <f aca="false">SUMIF(OrderItems!$B$2:$B$6683,A1537,OrderItems!$K$2:$K$6683)</f>
        <v>4758.4</v>
      </c>
      <c r="M1537" s="16" t="n">
        <f aca="false">K1537-L1537</f>
        <v>3349.25</v>
      </c>
      <c r="N1537" s="12" t="n">
        <f aca="false">COUNTIF(OrderItems!$B$2:$B$6683,A1537)</f>
        <v>3</v>
      </c>
    </row>
    <row r="1538" customFormat="false" ht="15" hidden="false" customHeight="false" outlineLevel="0" collapsed="false">
      <c r="A1538" s="12" t="n">
        <v>1537</v>
      </c>
      <c r="B1538" s="12" t="n">
        <v>391</v>
      </c>
      <c r="C1538" s="12" t="n">
        <v>9</v>
      </c>
      <c r="D1538" s="18" t="n">
        <v>45635</v>
      </c>
      <c r="E1538" s="12" t="s">
        <v>49</v>
      </c>
      <c r="F1538" s="12" t="s">
        <v>2293</v>
      </c>
      <c r="G1538" s="12" t="s">
        <v>55</v>
      </c>
      <c r="H1538" s="12" t="str">
        <f aca="false">INDEX(Customers!$I$2:$I$901,MATCH(B1538,Customers!$A$2:$A$901,0))</f>
        <v>New</v>
      </c>
      <c r="I1538" s="12" t="str">
        <f aca="false">INDEX(Customers!$G$2:$G$901,MATCH(B1538,Customers!$A$2:$A$901,0))</f>
        <v>South</v>
      </c>
      <c r="J1538" s="12" t="str">
        <f aca="false">INDEX(Stores!$D$2:$D$18,MATCH(C1538,Stores!$A$2:$A$18,0))</f>
        <v>West</v>
      </c>
      <c r="K1538" s="16" t="n">
        <f aca="false">SUMIF(OrderItems!$B$2:$B$6683,A1538,OrderItems!$J$2:$J$6683)</f>
        <v>5049.05</v>
      </c>
      <c r="L1538" s="16" t="n">
        <f aca="false">SUMIF(OrderItems!$B$2:$B$6683,A1538,OrderItems!$K$2:$K$6683)</f>
        <v>3539</v>
      </c>
      <c r="M1538" s="16" t="n">
        <f aca="false">K1538-L1538</f>
        <v>1510.05</v>
      </c>
      <c r="N1538" s="12" t="n">
        <f aca="false">COUNTIF(OrderItems!$B$2:$B$6683,A1538)</f>
        <v>4</v>
      </c>
    </row>
    <row r="1539" customFormat="false" ht="15" hidden="false" customHeight="false" outlineLevel="0" collapsed="false">
      <c r="A1539" s="12" t="n">
        <v>1538</v>
      </c>
      <c r="B1539" s="12" t="n">
        <v>391</v>
      </c>
      <c r="C1539" s="12" t="n">
        <v>17</v>
      </c>
      <c r="D1539" s="18" t="n">
        <v>45677</v>
      </c>
      <c r="E1539" s="12" t="s">
        <v>44</v>
      </c>
      <c r="F1539" s="12" t="s">
        <v>2295</v>
      </c>
      <c r="G1539" s="12" t="s">
        <v>55</v>
      </c>
      <c r="H1539" s="12" t="str">
        <f aca="false">INDEX(Customers!$I$2:$I$901,MATCH(B1539,Customers!$A$2:$A$901,0))</f>
        <v>New</v>
      </c>
      <c r="I1539" s="12" t="str">
        <f aca="false">INDEX(Customers!$G$2:$G$901,MATCH(B1539,Customers!$A$2:$A$901,0))</f>
        <v>South</v>
      </c>
      <c r="J1539" s="12" t="str">
        <f aca="false">INDEX(Stores!$D$2:$D$18,MATCH(C1539,Stores!$A$2:$A$18,0))</f>
        <v>Online</v>
      </c>
      <c r="K1539" s="16" t="n">
        <f aca="false">SUMIF(OrderItems!$B$2:$B$6683,A1539,OrderItems!$J$2:$J$6683)</f>
        <v>4684.55</v>
      </c>
      <c r="L1539" s="16" t="n">
        <f aca="false">SUMIF(OrderItems!$B$2:$B$6683,A1539,OrderItems!$K$2:$K$6683)</f>
        <v>3038.53</v>
      </c>
      <c r="M1539" s="16" t="n">
        <f aca="false">K1539-L1539</f>
        <v>1646.02</v>
      </c>
      <c r="N1539" s="12" t="n">
        <f aca="false">COUNTIF(OrderItems!$B$2:$B$6683,A1539)</f>
        <v>3</v>
      </c>
    </row>
    <row r="1540" customFormat="false" ht="15" hidden="false" customHeight="false" outlineLevel="0" collapsed="false">
      <c r="A1540" s="12" t="n">
        <v>1539</v>
      </c>
      <c r="B1540" s="12" t="n">
        <v>391</v>
      </c>
      <c r="C1540" s="12" t="n">
        <v>17</v>
      </c>
      <c r="D1540" s="18" t="n">
        <v>45720</v>
      </c>
      <c r="E1540" s="12" t="s">
        <v>44</v>
      </c>
      <c r="F1540" s="12" t="s">
        <v>2292</v>
      </c>
      <c r="G1540" s="12" t="s">
        <v>55</v>
      </c>
      <c r="H1540" s="12" t="str">
        <f aca="false">INDEX(Customers!$I$2:$I$901,MATCH(B1540,Customers!$A$2:$A$901,0))</f>
        <v>New</v>
      </c>
      <c r="I1540" s="12" t="str">
        <f aca="false">INDEX(Customers!$G$2:$G$901,MATCH(B1540,Customers!$A$2:$A$901,0))</f>
        <v>South</v>
      </c>
      <c r="J1540" s="12" t="str">
        <f aca="false">INDEX(Stores!$D$2:$D$18,MATCH(C1540,Stores!$A$2:$A$18,0))</f>
        <v>Online</v>
      </c>
      <c r="K1540" s="16" t="n">
        <f aca="false">SUMIF(OrderItems!$B$2:$B$6683,A1540,OrderItems!$J$2:$J$6683)</f>
        <v>11536.15</v>
      </c>
      <c r="L1540" s="16" t="n">
        <f aca="false">SUMIF(OrderItems!$B$2:$B$6683,A1540,OrderItems!$K$2:$K$6683)</f>
        <v>7333.54</v>
      </c>
      <c r="M1540" s="16" t="n">
        <f aca="false">K1540-L1540</f>
        <v>4202.61</v>
      </c>
      <c r="N1540" s="12" t="n">
        <f aca="false">COUNTIF(OrderItems!$B$2:$B$6683,A1540)</f>
        <v>4</v>
      </c>
    </row>
    <row r="1541" customFormat="false" ht="15" hidden="false" customHeight="false" outlineLevel="0" collapsed="false">
      <c r="A1541" s="12" t="n">
        <v>1540</v>
      </c>
      <c r="B1541" s="12" t="n">
        <v>391</v>
      </c>
      <c r="C1541" s="12" t="n">
        <v>17</v>
      </c>
      <c r="D1541" s="18" t="n">
        <v>45872</v>
      </c>
      <c r="E1541" s="12" t="s">
        <v>44</v>
      </c>
      <c r="F1541" s="12" t="s">
        <v>2295</v>
      </c>
      <c r="G1541" s="12" t="s">
        <v>55</v>
      </c>
      <c r="H1541" s="12" t="str">
        <f aca="false">INDEX(Customers!$I$2:$I$901,MATCH(B1541,Customers!$A$2:$A$901,0))</f>
        <v>New</v>
      </c>
      <c r="I1541" s="12" t="str">
        <f aca="false">INDEX(Customers!$G$2:$G$901,MATCH(B1541,Customers!$A$2:$A$901,0))</f>
        <v>South</v>
      </c>
      <c r="J1541" s="12" t="str">
        <f aca="false">INDEX(Stores!$D$2:$D$18,MATCH(C1541,Stores!$A$2:$A$18,0))</f>
        <v>Online</v>
      </c>
      <c r="K1541" s="16" t="n">
        <f aca="false">SUMIF(OrderItems!$B$2:$B$6683,A1541,OrderItems!$J$2:$J$6683)</f>
        <v>919</v>
      </c>
      <c r="L1541" s="16" t="n">
        <f aca="false">SUMIF(OrderItems!$B$2:$B$6683,A1541,OrderItems!$K$2:$K$6683)</f>
        <v>683.72</v>
      </c>
      <c r="M1541" s="16" t="n">
        <f aca="false">K1541-L1541</f>
        <v>235.28</v>
      </c>
      <c r="N1541" s="12" t="n">
        <f aca="false">COUNTIF(OrderItems!$B$2:$B$6683,A1541)</f>
        <v>1</v>
      </c>
    </row>
    <row r="1542" customFormat="false" ht="15" hidden="false" customHeight="false" outlineLevel="0" collapsed="false">
      <c r="A1542" s="12" t="n">
        <v>1541</v>
      </c>
      <c r="B1542" s="12" t="n">
        <v>391</v>
      </c>
      <c r="C1542" s="12" t="n">
        <v>17</v>
      </c>
      <c r="D1542" s="18" t="n">
        <v>45948</v>
      </c>
      <c r="E1542" s="12" t="s">
        <v>44</v>
      </c>
      <c r="F1542" s="12" t="s">
        <v>2295</v>
      </c>
      <c r="G1542" s="12" t="s">
        <v>55</v>
      </c>
      <c r="H1542" s="12" t="str">
        <f aca="false">INDEX(Customers!$I$2:$I$901,MATCH(B1542,Customers!$A$2:$A$901,0))</f>
        <v>New</v>
      </c>
      <c r="I1542" s="12" t="str">
        <f aca="false">INDEX(Customers!$G$2:$G$901,MATCH(B1542,Customers!$A$2:$A$901,0))</f>
        <v>South</v>
      </c>
      <c r="J1542" s="12" t="str">
        <f aca="false">INDEX(Stores!$D$2:$D$18,MATCH(C1542,Stores!$A$2:$A$18,0))</f>
        <v>Online</v>
      </c>
      <c r="K1542" s="16" t="n">
        <f aca="false">SUMIF(OrderItems!$B$2:$B$6683,A1542,OrderItems!$J$2:$J$6683)</f>
        <v>4109</v>
      </c>
      <c r="L1542" s="16" t="n">
        <f aca="false">SUMIF(OrderItems!$B$2:$B$6683,A1542,OrderItems!$K$2:$K$6683)</f>
        <v>2413.27</v>
      </c>
      <c r="M1542" s="16" t="n">
        <f aca="false">K1542-L1542</f>
        <v>1695.73</v>
      </c>
      <c r="N1542" s="12" t="n">
        <f aca="false">COUNTIF(OrderItems!$B$2:$B$6683,A1542)</f>
        <v>1</v>
      </c>
    </row>
    <row r="1543" customFormat="false" ht="15" hidden="false" customHeight="false" outlineLevel="0" collapsed="false">
      <c r="A1543" s="12" t="n">
        <v>1542</v>
      </c>
      <c r="B1543" s="12" t="n">
        <v>391</v>
      </c>
      <c r="C1543" s="12" t="n">
        <v>6</v>
      </c>
      <c r="D1543" s="18" t="n">
        <v>45968</v>
      </c>
      <c r="E1543" s="12" t="s">
        <v>49</v>
      </c>
      <c r="F1543" s="12" t="s">
        <v>2292</v>
      </c>
      <c r="G1543" s="12" t="s">
        <v>55</v>
      </c>
      <c r="H1543" s="12" t="str">
        <f aca="false">INDEX(Customers!$I$2:$I$901,MATCH(B1543,Customers!$A$2:$A$901,0))</f>
        <v>New</v>
      </c>
      <c r="I1543" s="12" t="str">
        <f aca="false">INDEX(Customers!$G$2:$G$901,MATCH(B1543,Customers!$A$2:$A$901,0))</f>
        <v>South</v>
      </c>
      <c r="J1543" s="12" t="str">
        <f aca="false">INDEX(Stores!$D$2:$D$18,MATCH(C1543,Stores!$A$2:$A$18,0))</f>
        <v>South</v>
      </c>
      <c r="K1543" s="16" t="n">
        <f aca="false">SUMIF(OrderItems!$B$2:$B$6683,A1543,OrderItems!$J$2:$J$6683)</f>
        <v>688.55</v>
      </c>
      <c r="L1543" s="16" t="n">
        <f aca="false">SUMIF(OrderItems!$B$2:$B$6683,A1543,OrderItems!$K$2:$K$6683)</f>
        <v>507.59</v>
      </c>
      <c r="M1543" s="16" t="n">
        <f aca="false">K1543-L1543</f>
        <v>180.96</v>
      </c>
      <c r="N1543" s="12" t="n">
        <f aca="false">COUNTIF(OrderItems!$B$2:$B$6683,A1543)</f>
        <v>2</v>
      </c>
    </row>
    <row r="1544" customFormat="false" ht="15" hidden="false" customHeight="false" outlineLevel="0" collapsed="false">
      <c r="A1544" s="12" t="n">
        <v>1543</v>
      </c>
      <c r="B1544" s="12" t="n">
        <v>391</v>
      </c>
      <c r="C1544" s="12" t="n">
        <v>17</v>
      </c>
      <c r="D1544" s="18" t="n">
        <v>45995</v>
      </c>
      <c r="E1544" s="12" t="s">
        <v>44</v>
      </c>
      <c r="F1544" s="12" t="s">
        <v>2295</v>
      </c>
      <c r="G1544" s="12" t="s">
        <v>57</v>
      </c>
      <c r="H1544" s="12" t="str">
        <f aca="false">INDEX(Customers!$I$2:$I$901,MATCH(B1544,Customers!$A$2:$A$901,0))</f>
        <v>New</v>
      </c>
      <c r="I1544" s="12" t="str">
        <f aca="false">INDEX(Customers!$G$2:$G$901,MATCH(B1544,Customers!$A$2:$A$901,0))</f>
        <v>South</v>
      </c>
      <c r="J1544" s="12" t="str">
        <f aca="false">INDEX(Stores!$D$2:$D$18,MATCH(C1544,Stores!$A$2:$A$18,0))</f>
        <v>Online</v>
      </c>
      <c r="K1544" s="16" t="n">
        <f aca="false">SUMIF(OrderItems!$B$2:$B$6683,A1544,OrderItems!$J$2:$J$6683)</f>
        <v>2889</v>
      </c>
      <c r="L1544" s="16" t="n">
        <f aca="false">SUMIF(OrderItems!$B$2:$B$6683,A1544,OrderItems!$K$2:$K$6683)</f>
        <v>2048.76</v>
      </c>
      <c r="M1544" s="16" t="n">
        <f aca="false">K1544-L1544</f>
        <v>840.24</v>
      </c>
      <c r="N1544" s="12" t="n">
        <f aca="false">COUNTIF(OrderItems!$B$2:$B$6683,A1544)</f>
        <v>1</v>
      </c>
    </row>
    <row r="1545" customFormat="false" ht="15" hidden="false" customHeight="false" outlineLevel="0" collapsed="false">
      <c r="A1545" s="12" t="n">
        <v>1544</v>
      </c>
      <c r="B1545" s="12" t="n">
        <v>392</v>
      </c>
      <c r="C1545" s="12" t="n">
        <v>17</v>
      </c>
      <c r="D1545" s="18" t="n">
        <v>45500</v>
      </c>
      <c r="E1545" s="12" t="s">
        <v>44</v>
      </c>
      <c r="F1545" s="12" t="s">
        <v>2293</v>
      </c>
      <c r="G1545" s="12" t="s">
        <v>57</v>
      </c>
      <c r="H1545" s="12" t="str">
        <f aca="false">INDEX(Customers!$I$2:$I$901,MATCH(B1545,Customers!$A$2:$A$901,0))</f>
        <v>Regular</v>
      </c>
      <c r="I1545" s="12" t="str">
        <f aca="false">INDEX(Customers!$G$2:$G$901,MATCH(B1545,Customers!$A$2:$A$901,0))</f>
        <v>East</v>
      </c>
      <c r="J1545" s="12" t="str">
        <f aca="false">INDEX(Stores!$D$2:$D$18,MATCH(C1545,Stores!$A$2:$A$18,0))</f>
        <v>Online</v>
      </c>
      <c r="K1545" s="16" t="n">
        <f aca="false">SUMIF(OrderItems!$B$2:$B$6683,A1545,OrderItems!$J$2:$J$6683)</f>
        <v>1766.05</v>
      </c>
      <c r="L1545" s="16" t="n">
        <f aca="false">SUMIF(OrderItems!$B$2:$B$6683,A1545,OrderItems!$K$2:$K$6683)</f>
        <v>1211.54</v>
      </c>
      <c r="M1545" s="16" t="n">
        <f aca="false">K1545-L1545</f>
        <v>554.51</v>
      </c>
      <c r="N1545" s="12" t="n">
        <f aca="false">COUNTIF(OrderItems!$B$2:$B$6683,A1545)</f>
        <v>1</v>
      </c>
    </row>
    <row r="1546" customFormat="false" ht="15" hidden="false" customHeight="false" outlineLevel="0" collapsed="false">
      <c r="A1546" s="12" t="n">
        <v>1545</v>
      </c>
      <c r="B1546" s="12" t="n">
        <v>392</v>
      </c>
      <c r="C1546" s="12" t="n">
        <v>17</v>
      </c>
      <c r="D1546" s="18" t="n">
        <v>45741</v>
      </c>
      <c r="E1546" s="12" t="s">
        <v>44</v>
      </c>
      <c r="F1546" s="12" t="s">
        <v>2294</v>
      </c>
      <c r="G1546" s="12" t="s">
        <v>55</v>
      </c>
      <c r="H1546" s="12" t="str">
        <f aca="false">INDEX(Customers!$I$2:$I$901,MATCH(B1546,Customers!$A$2:$A$901,0))</f>
        <v>Regular</v>
      </c>
      <c r="I1546" s="12" t="str">
        <f aca="false">INDEX(Customers!$G$2:$G$901,MATCH(B1546,Customers!$A$2:$A$901,0))</f>
        <v>East</v>
      </c>
      <c r="J1546" s="12" t="str">
        <f aca="false">INDEX(Stores!$D$2:$D$18,MATCH(C1546,Stores!$A$2:$A$18,0))</f>
        <v>Online</v>
      </c>
      <c r="K1546" s="16" t="n">
        <f aca="false">SUMIF(OrderItems!$B$2:$B$6683,A1546,OrderItems!$J$2:$J$6683)</f>
        <v>4199.55</v>
      </c>
      <c r="L1546" s="16" t="n">
        <f aca="false">SUMIF(OrderItems!$B$2:$B$6683,A1546,OrderItems!$K$2:$K$6683)</f>
        <v>2943.68</v>
      </c>
      <c r="M1546" s="16" t="n">
        <f aca="false">K1546-L1546</f>
        <v>1255.87</v>
      </c>
      <c r="N1546" s="12" t="n">
        <f aca="false">COUNTIF(OrderItems!$B$2:$B$6683,A1546)</f>
        <v>2</v>
      </c>
    </row>
    <row r="1547" customFormat="false" ht="15" hidden="false" customHeight="false" outlineLevel="0" collapsed="false">
      <c r="A1547" s="12" t="n">
        <v>1546</v>
      </c>
      <c r="B1547" s="12" t="n">
        <v>393</v>
      </c>
      <c r="C1547" s="12" t="n">
        <v>8</v>
      </c>
      <c r="D1547" s="18" t="n">
        <v>45741</v>
      </c>
      <c r="E1547" s="12" t="s">
        <v>49</v>
      </c>
      <c r="F1547" s="12" t="s">
        <v>2294</v>
      </c>
      <c r="G1547" s="12" t="s">
        <v>55</v>
      </c>
      <c r="H1547" s="12" t="str">
        <f aca="false">INDEX(Customers!$I$2:$I$901,MATCH(B1547,Customers!$A$2:$A$901,0))</f>
        <v>New</v>
      </c>
      <c r="I1547" s="12" t="str">
        <f aca="false">INDEX(Customers!$G$2:$G$901,MATCH(B1547,Customers!$A$2:$A$901,0))</f>
        <v>South</v>
      </c>
      <c r="J1547" s="12" t="str">
        <f aca="false">INDEX(Stores!$D$2:$D$18,MATCH(C1547,Stores!$A$2:$A$18,0))</f>
        <v>South</v>
      </c>
      <c r="K1547" s="16" t="n">
        <f aca="false">SUMIF(OrderItems!$B$2:$B$6683,A1547,OrderItems!$J$2:$J$6683)</f>
        <v>539</v>
      </c>
      <c r="L1547" s="16" t="n">
        <f aca="false">SUMIF(OrderItems!$B$2:$B$6683,A1547,OrderItems!$K$2:$K$6683)</f>
        <v>365.16</v>
      </c>
      <c r="M1547" s="16" t="n">
        <f aca="false">K1547-L1547</f>
        <v>173.84</v>
      </c>
      <c r="N1547" s="12" t="n">
        <f aca="false">COUNTIF(OrderItems!$B$2:$B$6683,A1547)</f>
        <v>1</v>
      </c>
    </row>
    <row r="1548" customFormat="false" ht="15" hidden="false" customHeight="false" outlineLevel="0" collapsed="false">
      <c r="A1548" s="12" t="n">
        <v>1547</v>
      </c>
      <c r="B1548" s="12" t="n">
        <v>393</v>
      </c>
      <c r="C1548" s="12" t="n">
        <v>17</v>
      </c>
      <c r="D1548" s="18" t="n">
        <v>45973</v>
      </c>
      <c r="E1548" s="12" t="s">
        <v>44</v>
      </c>
      <c r="F1548" s="12" t="s">
        <v>2296</v>
      </c>
      <c r="G1548" s="12" t="s">
        <v>55</v>
      </c>
      <c r="H1548" s="12" t="str">
        <f aca="false">INDEX(Customers!$I$2:$I$901,MATCH(B1548,Customers!$A$2:$A$901,0))</f>
        <v>New</v>
      </c>
      <c r="I1548" s="12" t="str">
        <f aca="false">INDEX(Customers!$G$2:$G$901,MATCH(B1548,Customers!$A$2:$A$901,0))</f>
        <v>South</v>
      </c>
      <c r="J1548" s="12" t="str">
        <f aca="false">INDEX(Stores!$D$2:$D$18,MATCH(C1548,Stores!$A$2:$A$18,0))</f>
        <v>Online</v>
      </c>
      <c r="K1548" s="16" t="n">
        <f aca="false">SUMIF(OrderItems!$B$2:$B$6683,A1548,OrderItems!$J$2:$J$6683)</f>
        <v>2812.1</v>
      </c>
      <c r="L1548" s="16" t="n">
        <f aca="false">SUMIF(OrderItems!$B$2:$B$6683,A1548,OrderItems!$K$2:$K$6683)</f>
        <v>1916.66</v>
      </c>
      <c r="M1548" s="16" t="n">
        <f aca="false">K1548-L1548</f>
        <v>895.44</v>
      </c>
      <c r="N1548" s="12" t="n">
        <f aca="false">COUNTIF(OrderItems!$B$2:$B$6683,A1548)</f>
        <v>2</v>
      </c>
    </row>
    <row r="1549" customFormat="false" ht="15" hidden="false" customHeight="false" outlineLevel="0" collapsed="false">
      <c r="A1549" s="12" t="n">
        <v>1548</v>
      </c>
      <c r="B1549" s="12" t="n">
        <v>394</v>
      </c>
      <c r="C1549" s="12" t="n">
        <v>17</v>
      </c>
      <c r="D1549" s="18" t="n">
        <v>45606</v>
      </c>
      <c r="E1549" s="12" t="s">
        <v>44</v>
      </c>
      <c r="F1549" s="12" t="s">
        <v>2293</v>
      </c>
      <c r="G1549" s="12" t="s">
        <v>55</v>
      </c>
      <c r="H1549" s="12" t="str">
        <f aca="false">INDEX(Customers!$I$2:$I$901,MATCH(B1549,Customers!$A$2:$A$901,0))</f>
        <v>Regular</v>
      </c>
      <c r="I1549" s="12" t="str">
        <f aca="false">INDEX(Customers!$G$2:$G$901,MATCH(B1549,Customers!$A$2:$A$901,0))</f>
        <v>North</v>
      </c>
      <c r="J1549" s="12" t="str">
        <f aca="false">INDEX(Stores!$D$2:$D$18,MATCH(C1549,Stores!$A$2:$A$18,0))</f>
        <v>Online</v>
      </c>
      <c r="K1549" s="16" t="n">
        <f aca="false">SUMIF(OrderItems!$B$2:$B$6683,A1549,OrderItems!$J$2:$J$6683)</f>
        <v>4379</v>
      </c>
      <c r="L1549" s="16" t="n">
        <f aca="false">SUMIF(OrderItems!$B$2:$B$6683,A1549,OrderItems!$K$2:$K$6683)</f>
        <v>2954.33</v>
      </c>
      <c r="M1549" s="16" t="n">
        <f aca="false">K1549-L1549</f>
        <v>1424.67</v>
      </c>
      <c r="N1549" s="12" t="n">
        <f aca="false">COUNTIF(OrderItems!$B$2:$B$6683,A1549)</f>
        <v>1</v>
      </c>
    </row>
    <row r="1550" customFormat="false" ht="15" hidden="false" customHeight="false" outlineLevel="0" collapsed="false">
      <c r="A1550" s="12" t="n">
        <v>1549</v>
      </c>
      <c r="B1550" s="12" t="n">
        <v>394</v>
      </c>
      <c r="C1550" s="12" t="n">
        <v>17</v>
      </c>
      <c r="D1550" s="18" t="n">
        <v>45724</v>
      </c>
      <c r="E1550" s="12" t="s">
        <v>44</v>
      </c>
      <c r="F1550" s="12" t="s">
        <v>2295</v>
      </c>
      <c r="G1550" s="12" t="s">
        <v>55</v>
      </c>
      <c r="H1550" s="12" t="str">
        <f aca="false">INDEX(Customers!$I$2:$I$901,MATCH(B1550,Customers!$A$2:$A$901,0))</f>
        <v>Regular</v>
      </c>
      <c r="I1550" s="12" t="str">
        <f aca="false">INDEX(Customers!$G$2:$G$901,MATCH(B1550,Customers!$A$2:$A$901,0))</f>
        <v>North</v>
      </c>
      <c r="J1550" s="12" t="str">
        <f aca="false">INDEX(Stores!$D$2:$D$18,MATCH(C1550,Stores!$A$2:$A$18,0))</f>
        <v>Online</v>
      </c>
      <c r="K1550" s="16" t="n">
        <f aca="false">SUMIF(OrderItems!$B$2:$B$6683,A1550,OrderItems!$J$2:$J$6683)</f>
        <v>3559.55</v>
      </c>
      <c r="L1550" s="16" t="n">
        <f aca="false">SUMIF(OrderItems!$B$2:$B$6683,A1550,OrderItems!$K$2:$K$6683)</f>
        <v>2260.32</v>
      </c>
      <c r="M1550" s="16" t="n">
        <f aca="false">K1550-L1550</f>
        <v>1299.23</v>
      </c>
      <c r="N1550" s="12" t="n">
        <f aca="false">COUNTIF(OrderItems!$B$2:$B$6683,A1550)</f>
        <v>2</v>
      </c>
    </row>
    <row r="1551" customFormat="false" ht="15" hidden="false" customHeight="false" outlineLevel="0" collapsed="false">
      <c r="A1551" s="12" t="n">
        <v>1550</v>
      </c>
      <c r="B1551" s="12" t="n">
        <v>394</v>
      </c>
      <c r="C1551" s="12" t="n">
        <v>17</v>
      </c>
      <c r="D1551" s="18" t="n">
        <v>45790</v>
      </c>
      <c r="E1551" s="12" t="s">
        <v>44</v>
      </c>
      <c r="F1551" s="12" t="s">
        <v>2294</v>
      </c>
      <c r="G1551" s="12" t="s">
        <v>55</v>
      </c>
      <c r="H1551" s="12" t="str">
        <f aca="false">INDEX(Customers!$I$2:$I$901,MATCH(B1551,Customers!$A$2:$A$901,0))</f>
        <v>Regular</v>
      </c>
      <c r="I1551" s="12" t="str">
        <f aca="false">INDEX(Customers!$G$2:$G$901,MATCH(B1551,Customers!$A$2:$A$901,0))</f>
        <v>North</v>
      </c>
      <c r="J1551" s="12" t="str">
        <f aca="false">INDEX(Stores!$D$2:$D$18,MATCH(C1551,Stores!$A$2:$A$18,0))</f>
        <v>Online</v>
      </c>
      <c r="K1551" s="16" t="n">
        <f aca="false">SUMIF(OrderItems!$B$2:$B$6683,A1551,OrderItems!$J$2:$J$6683)</f>
        <v>395.1</v>
      </c>
      <c r="L1551" s="16" t="n">
        <f aca="false">SUMIF(OrderItems!$B$2:$B$6683,A1551,OrderItems!$K$2:$K$6683)</f>
        <v>256.67</v>
      </c>
      <c r="M1551" s="16" t="n">
        <f aca="false">K1551-L1551</f>
        <v>138.43</v>
      </c>
      <c r="N1551" s="12" t="n">
        <f aca="false">COUNTIF(OrderItems!$B$2:$B$6683,A1551)</f>
        <v>1</v>
      </c>
    </row>
    <row r="1552" customFormat="false" ht="15" hidden="false" customHeight="false" outlineLevel="0" collapsed="false">
      <c r="A1552" s="12" t="n">
        <v>1551</v>
      </c>
      <c r="B1552" s="12" t="n">
        <v>394</v>
      </c>
      <c r="C1552" s="12" t="n">
        <v>17</v>
      </c>
      <c r="D1552" s="18" t="n">
        <v>45985</v>
      </c>
      <c r="E1552" s="12" t="s">
        <v>44</v>
      </c>
      <c r="F1552" s="12" t="s">
        <v>2294</v>
      </c>
      <c r="G1552" s="12" t="s">
        <v>56</v>
      </c>
      <c r="H1552" s="12" t="str">
        <f aca="false">INDEX(Customers!$I$2:$I$901,MATCH(B1552,Customers!$A$2:$A$901,0))</f>
        <v>Regular</v>
      </c>
      <c r="I1552" s="12" t="str">
        <f aca="false">INDEX(Customers!$G$2:$G$901,MATCH(B1552,Customers!$A$2:$A$901,0))</f>
        <v>North</v>
      </c>
      <c r="J1552" s="12" t="str">
        <f aca="false">INDEX(Stores!$D$2:$D$18,MATCH(C1552,Stores!$A$2:$A$18,0))</f>
        <v>Online</v>
      </c>
      <c r="K1552" s="16" t="n">
        <f aca="false">SUMIF(OrderItems!$B$2:$B$6683,A1552,OrderItems!$J$2:$J$6683)</f>
        <v>2904.95</v>
      </c>
      <c r="L1552" s="16" t="n">
        <f aca="false">SUMIF(OrderItems!$B$2:$B$6683,A1552,OrderItems!$K$2:$K$6683)</f>
        <v>2332.02</v>
      </c>
      <c r="M1552" s="16" t="n">
        <f aca="false">K1552-L1552</f>
        <v>572.93</v>
      </c>
      <c r="N1552" s="12" t="n">
        <f aca="false">COUNTIF(OrderItems!$B$2:$B$6683,A1552)</f>
        <v>2</v>
      </c>
    </row>
    <row r="1553" customFormat="false" ht="15" hidden="false" customHeight="false" outlineLevel="0" collapsed="false">
      <c r="A1553" s="12" t="n">
        <v>1552</v>
      </c>
      <c r="B1553" s="12" t="n">
        <v>396</v>
      </c>
      <c r="C1553" s="12" t="n">
        <v>17</v>
      </c>
      <c r="D1553" s="18" t="n">
        <v>45533</v>
      </c>
      <c r="E1553" s="12" t="s">
        <v>44</v>
      </c>
      <c r="F1553" s="12" t="s">
        <v>2292</v>
      </c>
      <c r="G1553" s="12" t="s">
        <v>55</v>
      </c>
      <c r="H1553" s="12" t="str">
        <f aca="false">INDEX(Customers!$I$2:$I$901,MATCH(B1553,Customers!$A$2:$A$901,0))</f>
        <v>Regular</v>
      </c>
      <c r="I1553" s="12" t="str">
        <f aca="false">INDEX(Customers!$G$2:$G$901,MATCH(B1553,Customers!$A$2:$A$901,0))</f>
        <v>East</v>
      </c>
      <c r="J1553" s="12" t="str">
        <f aca="false">INDEX(Stores!$D$2:$D$18,MATCH(C1553,Stores!$A$2:$A$18,0))</f>
        <v>Online</v>
      </c>
      <c r="K1553" s="16" t="n">
        <f aca="false">SUMIF(OrderItems!$B$2:$B$6683,A1553,OrderItems!$J$2:$J$6683)</f>
        <v>2718</v>
      </c>
      <c r="L1553" s="16" t="n">
        <f aca="false">SUMIF(OrderItems!$B$2:$B$6683,A1553,OrderItems!$K$2:$K$6683)</f>
        <v>1982.56</v>
      </c>
      <c r="M1553" s="16" t="n">
        <f aca="false">K1553-L1553</f>
        <v>735.44</v>
      </c>
      <c r="N1553" s="12" t="n">
        <f aca="false">COUNTIF(OrderItems!$B$2:$B$6683,A1553)</f>
        <v>1</v>
      </c>
    </row>
    <row r="1554" customFormat="false" ht="15" hidden="false" customHeight="false" outlineLevel="0" collapsed="false">
      <c r="A1554" s="12" t="n">
        <v>1553</v>
      </c>
      <c r="B1554" s="12" t="n">
        <v>396</v>
      </c>
      <c r="C1554" s="12" t="n">
        <v>17</v>
      </c>
      <c r="D1554" s="18" t="n">
        <v>45592</v>
      </c>
      <c r="E1554" s="12" t="s">
        <v>44</v>
      </c>
      <c r="F1554" s="12" t="s">
        <v>2294</v>
      </c>
      <c r="G1554" s="12" t="s">
        <v>55</v>
      </c>
      <c r="H1554" s="12" t="str">
        <f aca="false">INDEX(Customers!$I$2:$I$901,MATCH(B1554,Customers!$A$2:$A$901,0))</f>
        <v>Regular</v>
      </c>
      <c r="I1554" s="12" t="str">
        <f aca="false">INDEX(Customers!$G$2:$G$901,MATCH(B1554,Customers!$A$2:$A$901,0))</f>
        <v>East</v>
      </c>
      <c r="J1554" s="12" t="str">
        <f aca="false">INDEX(Stores!$D$2:$D$18,MATCH(C1554,Stores!$A$2:$A$18,0))</f>
        <v>Online</v>
      </c>
      <c r="K1554" s="16" t="n">
        <f aca="false">SUMIF(OrderItems!$B$2:$B$6683,A1554,OrderItems!$J$2:$J$6683)</f>
        <v>2398</v>
      </c>
      <c r="L1554" s="16" t="n">
        <f aca="false">SUMIF(OrderItems!$B$2:$B$6683,A1554,OrderItems!$K$2:$K$6683)</f>
        <v>1576.7</v>
      </c>
      <c r="M1554" s="16" t="n">
        <f aca="false">K1554-L1554</f>
        <v>821.3</v>
      </c>
      <c r="N1554" s="12" t="n">
        <f aca="false">COUNTIF(OrderItems!$B$2:$B$6683,A1554)</f>
        <v>2</v>
      </c>
    </row>
    <row r="1555" customFormat="false" ht="15" hidden="false" customHeight="false" outlineLevel="0" collapsed="false">
      <c r="A1555" s="12" t="n">
        <v>1554</v>
      </c>
      <c r="B1555" s="12" t="n">
        <v>396</v>
      </c>
      <c r="C1555" s="12" t="n">
        <v>17</v>
      </c>
      <c r="D1555" s="18" t="n">
        <v>45684</v>
      </c>
      <c r="E1555" s="12" t="s">
        <v>44</v>
      </c>
      <c r="F1555" s="12" t="s">
        <v>2296</v>
      </c>
      <c r="G1555" s="12" t="s">
        <v>56</v>
      </c>
      <c r="H1555" s="12" t="str">
        <f aca="false">INDEX(Customers!$I$2:$I$901,MATCH(B1555,Customers!$A$2:$A$901,0))</f>
        <v>Regular</v>
      </c>
      <c r="I1555" s="12" t="str">
        <f aca="false">INDEX(Customers!$G$2:$G$901,MATCH(B1555,Customers!$A$2:$A$901,0))</f>
        <v>East</v>
      </c>
      <c r="J1555" s="12" t="str">
        <f aca="false">INDEX(Stores!$D$2:$D$18,MATCH(C1555,Stores!$A$2:$A$18,0))</f>
        <v>Online</v>
      </c>
      <c r="K1555" s="16" t="n">
        <f aca="false">SUMIF(OrderItems!$B$2:$B$6683,A1555,OrderItems!$J$2:$J$6683)</f>
        <v>1529.1</v>
      </c>
      <c r="L1555" s="16" t="n">
        <f aca="false">SUMIF(OrderItems!$B$2:$B$6683,A1555,OrderItems!$K$2:$K$6683)</f>
        <v>1118.86</v>
      </c>
      <c r="M1555" s="16" t="n">
        <f aca="false">K1555-L1555</f>
        <v>410.24</v>
      </c>
      <c r="N1555" s="12" t="n">
        <f aca="false">COUNTIF(OrderItems!$B$2:$B$6683,A1555)</f>
        <v>1</v>
      </c>
    </row>
    <row r="1556" customFormat="false" ht="15" hidden="false" customHeight="false" outlineLevel="0" collapsed="false">
      <c r="A1556" s="12" t="n">
        <v>1555</v>
      </c>
      <c r="B1556" s="12" t="n">
        <v>396</v>
      </c>
      <c r="C1556" s="12" t="n">
        <v>17</v>
      </c>
      <c r="D1556" s="18" t="n">
        <v>45733</v>
      </c>
      <c r="E1556" s="12" t="s">
        <v>44</v>
      </c>
      <c r="F1556" s="12" t="s">
        <v>2293</v>
      </c>
      <c r="G1556" s="12" t="s">
        <v>55</v>
      </c>
      <c r="H1556" s="12" t="str">
        <f aca="false">INDEX(Customers!$I$2:$I$901,MATCH(B1556,Customers!$A$2:$A$901,0))</f>
        <v>Regular</v>
      </c>
      <c r="I1556" s="12" t="str">
        <f aca="false">INDEX(Customers!$G$2:$G$901,MATCH(B1556,Customers!$A$2:$A$901,0))</f>
        <v>East</v>
      </c>
      <c r="J1556" s="12" t="str">
        <f aca="false">INDEX(Stores!$D$2:$D$18,MATCH(C1556,Stores!$A$2:$A$18,0))</f>
        <v>Online</v>
      </c>
      <c r="K1556" s="16" t="n">
        <f aca="false">SUMIF(OrderItems!$B$2:$B$6683,A1556,OrderItems!$J$2:$J$6683)</f>
        <v>3563.1</v>
      </c>
      <c r="L1556" s="16" t="n">
        <f aca="false">SUMIF(OrderItems!$B$2:$B$6683,A1556,OrderItems!$K$2:$K$6683)</f>
        <v>2334.79</v>
      </c>
      <c r="M1556" s="16" t="n">
        <f aca="false">K1556-L1556</f>
        <v>1228.31</v>
      </c>
      <c r="N1556" s="12" t="n">
        <f aca="false">COUNTIF(OrderItems!$B$2:$B$6683,A1556)</f>
        <v>1</v>
      </c>
    </row>
    <row r="1557" customFormat="false" ht="15" hidden="false" customHeight="false" outlineLevel="0" collapsed="false">
      <c r="A1557" s="12" t="n">
        <v>1556</v>
      </c>
      <c r="B1557" s="12" t="n">
        <v>396</v>
      </c>
      <c r="C1557" s="12" t="n">
        <v>17</v>
      </c>
      <c r="D1557" s="18" t="n">
        <v>45778</v>
      </c>
      <c r="E1557" s="12" t="s">
        <v>44</v>
      </c>
      <c r="F1557" s="12" t="s">
        <v>2294</v>
      </c>
      <c r="G1557" s="12" t="s">
        <v>55</v>
      </c>
      <c r="H1557" s="12" t="str">
        <f aca="false">INDEX(Customers!$I$2:$I$901,MATCH(B1557,Customers!$A$2:$A$901,0))</f>
        <v>Regular</v>
      </c>
      <c r="I1557" s="12" t="str">
        <f aca="false">INDEX(Customers!$G$2:$G$901,MATCH(B1557,Customers!$A$2:$A$901,0))</f>
        <v>East</v>
      </c>
      <c r="J1557" s="12" t="str">
        <f aca="false">INDEX(Stores!$D$2:$D$18,MATCH(C1557,Stores!$A$2:$A$18,0))</f>
        <v>Online</v>
      </c>
      <c r="K1557" s="16" t="n">
        <f aca="false">SUMIF(OrderItems!$B$2:$B$6683,A1557,OrderItems!$J$2:$J$6683)</f>
        <v>7255.3</v>
      </c>
      <c r="L1557" s="16" t="n">
        <f aca="false">SUMIF(OrderItems!$B$2:$B$6683,A1557,OrderItems!$K$2:$K$6683)</f>
        <v>5541.2</v>
      </c>
      <c r="M1557" s="16" t="n">
        <f aca="false">K1557-L1557</f>
        <v>1714.1</v>
      </c>
      <c r="N1557" s="12" t="n">
        <f aca="false">COUNTIF(OrderItems!$B$2:$B$6683,A1557)</f>
        <v>3</v>
      </c>
    </row>
    <row r="1558" customFormat="false" ht="15" hidden="false" customHeight="false" outlineLevel="0" collapsed="false">
      <c r="A1558" s="12" t="n">
        <v>1557</v>
      </c>
      <c r="B1558" s="12" t="n">
        <v>396</v>
      </c>
      <c r="C1558" s="12" t="n">
        <v>17</v>
      </c>
      <c r="D1558" s="18" t="n">
        <v>45934</v>
      </c>
      <c r="E1558" s="12" t="s">
        <v>44</v>
      </c>
      <c r="F1558" s="12" t="s">
        <v>2294</v>
      </c>
      <c r="G1558" s="12" t="s">
        <v>55</v>
      </c>
      <c r="H1558" s="12" t="str">
        <f aca="false">INDEX(Customers!$I$2:$I$901,MATCH(B1558,Customers!$A$2:$A$901,0))</f>
        <v>Regular</v>
      </c>
      <c r="I1558" s="12" t="str">
        <f aca="false">INDEX(Customers!$G$2:$G$901,MATCH(B1558,Customers!$A$2:$A$901,0))</f>
        <v>East</v>
      </c>
      <c r="J1558" s="12" t="str">
        <f aca="false">INDEX(Stores!$D$2:$D$18,MATCH(C1558,Stores!$A$2:$A$18,0))</f>
        <v>Online</v>
      </c>
      <c r="K1558" s="16" t="n">
        <f aca="false">SUMIF(OrderItems!$B$2:$B$6683,A1558,OrderItems!$J$2:$J$6683)</f>
        <v>5315.1</v>
      </c>
      <c r="L1558" s="16" t="n">
        <f aca="false">SUMIF(OrderItems!$B$2:$B$6683,A1558,OrderItems!$K$2:$K$6683)</f>
        <v>3368.18</v>
      </c>
      <c r="M1558" s="16" t="n">
        <f aca="false">K1558-L1558</f>
        <v>1946.92</v>
      </c>
      <c r="N1558" s="12" t="n">
        <f aca="false">COUNTIF(OrderItems!$B$2:$B$6683,A1558)</f>
        <v>2</v>
      </c>
    </row>
    <row r="1559" customFormat="false" ht="15" hidden="false" customHeight="false" outlineLevel="0" collapsed="false">
      <c r="A1559" s="12" t="n">
        <v>1558</v>
      </c>
      <c r="B1559" s="12" t="n">
        <v>396</v>
      </c>
      <c r="C1559" s="12" t="n">
        <v>17</v>
      </c>
      <c r="D1559" s="18" t="n">
        <v>45939</v>
      </c>
      <c r="E1559" s="12" t="s">
        <v>44</v>
      </c>
      <c r="F1559" s="12" t="s">
        <v>2296</v>
      </c>
      <c r="G1559" s="12" t="s">
        <v>55</v>
      </c>
      <c r="H1559" s="12" t="str">
        <f aca="false">INDEX(Customers!$I$2:$I$901,MATCH(B1559,Customers!$A$2:$A$901,0))</f>
        <v>Regular</v>
      </c>
      <c r="I1559" s="12" t="str">
        <f aca="false">INDEX(Customers!$G$2:$G$901,MATCH(B1559,Customers!$A$2:$A$901,0))</f>
        <v>East</v>
      </c>
      <c r="J1559" s="12" t="str">
        <f aca="false">INDEX(Stores!$D$2:$D$18,MATCH(C1559,Stores!$A$2:$A$18,0))</f>
        <v>Online</v>
      </c>
      <c r="K1559" s="16" t="n">
        <f aca="false">SUMIF(OrderItems!$B$2:$B$6683,A1559,OrderItems!$J$2:$J$6683)</f>
        <v>9378</v>
      </c>
      <c r="L1559" s="16" t="n">
        <f aca="false">SUMIF(OrderItems!$B$2:$B$6683,A1559,OrderItems!$K$2:$K$6683)</f>
        <v>6673.62</v>
      </c>
      <c r="M1559" s="16" t="n">
        <f aca="false">K1559-L1559</f>
        <v>2704.38</v>
      </c>
      <c r="N1559" s="12" t="n">
        <f aca="false">COUNTIF(OrderItems!$B$2:$B$6683,A1559)</f>
        <v>1</v>
      </c>
    </row>
    <row r="1560" customFormat="false" ht="15" hidden="false" customHeight="false" outlineLevel="0" collapsed="false">
      <c r="A1560" s="12" t="n">
        <v>1559</v>
      </c>
      <c r="B1560" s="12" t="n">
        <v>396</v>
      </c>
      <c r="C1560" s="12" t="n">
        <v>3</v>
      </c>
      <c r="D1560" s="18" t="n">
        <v>45952</v>
      </c>
      <c r="E1560" s="12" t="s">
        <v>49</v>
      </c>
      <c r="F1560" s="12" t="s">
        <v>2294</v>
      </c>
      <c r="G1560" s="12" t="s">
        <v>55</v>
      </c>
      <c r="H1560" s="12" t="str">
        <f aca="false">INDEX(Customers!$I$2:$I$901,MATCH(B1560,Customers!$A$2:$A$901,0))</f>
        <v>Regular</v>
      </c>
      <c r="I1560" s="12" t="str">
        <f aca="false">INDEX(Customers!$G$2:$G$901,MATCH(B1560,Customers!$A$2:$A$901,0))</f>
        <v>East</v>
      </c>
      <c r="J1560" s="12" t="str">
        <f aca="false">INDEX(Stores!$D$2:$D$18,MATCH(C1560,Stores!$A$2:$A$18,0))</f>
        <v>North</v>
      </c>
      <c r="K1560" s="16" t="n">
        <f aca="false">SUMIF(OrderItems!$B$2:$B$6683,A1560,OrderItems!$J$2:$J$6683)</f>
        <v>2408</v>
      </c>
      <c r="L1560" s="16" t="n">
        <f aca="false">SUMIF(OrderItems!$B$2:$B$6683,A1560,OrderItems!$K$2:$K$6683)</f>
        <v>1591.95</v>
      </c>
      <c r="M1560" s="16" t="n">
        <f aca="false">K1560-L1560</f>
        <v>816.05</v>
      </c>
      <c r="N1560" s="12" t="n">
        <f aca="false">COUNTIF(OrderItems!$B$2:$B$6683,A1560)</f>
        <v>2</v>
      </c>
    </row>
    <row r="1561" customFormat="false" ht="15" hidden="false" customHeight="false" outlineLevel="0" collapsed="false">
      <c r="A1561" s="12" t="n">
        <v>1560</v>
      </c>
      <c r="B1561" s="12" t="n">
        <v>396</v>
      </c>
      <c r="C1561" s="12" t="n">
        <v>17</v>
      </c>
      <c r="D1561" s="18" t="n">
        <v>45969</v>
      </c>
      <c r="E1561" s="12" t="s">
        <v>44</v>
      </c>
      <c r="F1561" s="12" t="s">
        <v>2296</v>
      </c>
      <c r="G1561" s="12" t="s">
        <v>56</v>
      </c>
      <c r="H1561" s="12" t="str">
        <f aca="false">INDEX(Customers!$I$2:$I$901,MATCH(B1561,Customers!$A$2:$A$901,0))</f>
        <v>Regular</v>
      </c>
      <c r="I1561" s="12" t="str">
        <f aca="false">INDEX(Customers!$G$2:$G$901,MATCH(B1561,Customers!$A$2:$A$901,0))</f>
        <v>East</v>
      </c>
      <c r="J1561" s="12" t="str">
        <f aca="false">INDEX(Stores!$D$2:$D$18,MATCH(C1561,Stores!$A$2:$A$18,0))</f>
        <v>Online</v>
      </c>
      <c r="K1561" s="16" t="n">
        <f aca="false">SUMIF(OrderItems!$B$2:$B$6683,A1561,OrderItems!$J$2:$J$6683)</f>
        <v>1956.05</v>
      </c>
      <c r="L1561" s="16" t="n">
        <f aca="false">SUMIF(OrderItems!$B$2:$B$6683,A1561,OrderItems!$K$2:$K$6683)</f>
        <v>1180.16</v>
      </c>
      <c r="M1561" s="16" t="n">
        <f aca="false">K1561-L1561</f>
        <v>775.89</v>
      </c>
      <c r="N1561" s="12" t="n">
        <f aca="false">COUNTIF(OrderItems!$B$2:$B$6683,A1561)</f>
        <v>1</v>
      </c>
    </row>
    <row r="1562" customFormat="false" ht="15" hidden="false" customHeight="false" outlineLevel="0" collapsed="false">
      <c r="A1562" s="12" t="n">
        <v>1561</v>
      </c>
      <c r="B1562" s="12" t="n">
        <v>396</v>
      </c>
      <c r="C1562" s="12" t="n">
        <v>2</v>
      </c>
      <c r="D1562" s="18" t="n">
        <v>46007</v>
      </c>
      <c r="E1562" s="12" t="s">
        <v>49</v>
      </c>
      <c r="F1562" s="12" t="s">
        <v>2295</v>
      </c>
      <c r="G1562" s="12" t="s">
        <v>57</v>
      </c>
      <c r="H1562" s="12" t="str">
        <f aca="false">INDEX(Customers!$I$2:$I$901,MATCH(B1562,Customers!$A$2:$A$901,0))</f>
        <v>Regular</v>
      </c>
      <c r="I1562" s="12" t="str">
        <f aca="false">INDEX(Customers!$G$2:$G$901,MATCH(B1562,Customers!$A$2:$A$901,0))</f>
        <v>East</v>
      </c>
      <c r="J1562" s="12" t="str">
        <f aca="false">INDEX(Stores!$D$2:$D$18,MATCH(C1562,Stores!$A$2:$A$18,0))</f>
        <v>North</v>
      </c>
      <c r="K1562" s="16" t="n">
        <f aca="false">SUMIF(OrderItems!$B$2:$B$6683,A1562,OrderItems!$J$2:$J$6683)</f>
        <v>2458</v>
      </c>
      <c r="L1562" s="16" t="n">
        <f aca="false">SUMIF(OrderItems!$B$2:$B$6683,A1562,OrderItems!$K$2:$K$6683)</f>
        <v>1769.38</v>
      </c>
      <c r="M1562" s="16" t="n">
        <f aca="false">K1562-L1562</f>
        <v>688.62</v>
      </c>
      <c r="N1562" s="12" t="n">
        <f aca="false">COUNTIF(OrderItems!$B$2:$B$6683,A1562)</f>
        <v>1</v>
      </c>
    </row>
    <row r="1563" customFormat="false" ht="15" hidden="false" customHeight="false" outlineLevel="0" collapsed="false">
      <c r="A1563" s="12" t="n">
        <v>1562</v>
      </c>
      <c r="B1563" s="12" t="n">
        <v>397</v>
      </c>
      <c r="C1563" s="12" t="n">
        <v>17</v>
      </c>
      <c r="D1563" s="18" t="n">
        <v>45651</v>
      </c>
      <c r="E1563" s="12" t="s">
        <v>44</v>
      </c>
      <c r="F1563" s="12" t="s">
        <v>2295</v>
      </c>
      <c r="G1563" s="12" t="s">
        <v>55</v>
      </c>
      <c r="H1563" s="12" t="str">
        <f aca="false">INDEX(Customers!$I$2:$I$901,MATCH(B1563,Customers!$A$2:$A$901,0))</f>
        <v>Regular</v>
      </c>
      <c r="I1563" s="12" t="str">
        <f aca="false">INDEX(Customers!$G$2:$G$901,MATCH(B1563,Customers!$A$2:$A$901,0))</f>
        <v>East</v>
      </c>
      <c r="J1563" s="12" t="str">
        <f aca="false">INDEX(Stores!$D$2:$D$18,MATCH(C1563,Stores!$A$2:$A$18,0))</f>
        <v>Online</v>
      </c>
      <c r="K1563" s="16" t="n">
        <f aca="false">SUMIF(OrderItems!$B$2:$B$6683,A1563,OrderItems!$J$2:$J$6683)</f>
        <v>5157.55</v>
      </c>
      <c r="L1563" s="16" t="n">
        <f aca="false">SUMIF(OrderItems!$B$2:$B$6683,A1563,OrderItems!$K$2:$K$6683)</f>
        <v>3738.18</v>
      </c>
      <c r="M1563" s="16" t="n">
        <f aca="false">K1563-L1563</f>
        <v>1419.37</v>
      </c>
      <c r="N1563" s="12" t="n">
        <f aca="false">COUNTIF(OrderItems!$B$2:$B$6683,A1563)</f>
        <v>4</v>
      </c>
    </row>
    <row r="1564" customFormat="false" ht="15" hidden="false" customHeight="false" outlineLevel="0" collapsed="false">
      <c r="A1564" s="12" t="n">
        <v>1563</v>
      </c>
      <c r="B1564" s="12" t="n">
        <v>397</v>
      </c>
      <c r="C1564" s="12" t="n">
        <v>17</v>
      </c>
      <c r="D1564" s="18" t="n">
        <v>45710</v>
      </c>
      <c r="E1564" s="12" t="s">
        <v>44</v>
      </c>
      <c r="F1564" s="12" t="s">
        <v>2293</v>
      </c>
      <c r="G1564" s="12" t="s">
        <v>55</v>
      </c>
      <c r="H1564" s="12" t="str">
        <f aca="false">INDEX(Customers!$I$2:$I$901,MATCH(B1564,Customers!$A$2:$A$901,0))</f>
        <v>Regular</v>
      </c>
      <c r="I1564" s="12" t="str">
        <f aca="false">INDEX(Customers!$G$2:$G$901,MATCH(B1564,Customers!$A$2:$A$901,0))</f>
        <v>East</v>
      </c>
      <c r="J1564" s="12" t="str">
        <f aca="false">INDEX(Stores!$D$2:$D$18,MATCH(C1564,Stores!$A$2:$A$18,0))</f>
        <v>Online</v>
      </c>
      <c r="K1564" s="16" t="n">
        <f aca="false">SUMIF(OrderItems!$B$2:$B$6683,A1564,OrderItems!$J$2:$J$6683)</f>
        <v>2754.55</v>
      </c>
      <c r="L1564" s="16" t="n">
        <f aca="false">SUMIF(OrderItems!$B$2:$B$6683,A1564,OrderItems!$K$2:$K$6683)</f>
        <v>1691.67</v>
      </c>
      <c r="M1564" s="16" t="n">
        <f aca="false">K1564-L1564</f>
        <v>1062.88</v>
      </c>
      <c r="N1564" s="12" t="n">
        <f aca="false">COUNTIF(OrderItems!$B$2:$B$6683,A1564)</f>
        <v>2</v>
      </c>
    </row>
    <row r="1565" customFormat="false" ht="15" hidden="false" customHeight="false" outlineLevel="0" collapsed="false">
      <c r="A1565" s="12" t="n">
        <v>1564</v>
      </c>
      <c r="B1565" s="12" t="n">
        <v>397</v>
      </c>
      <c r="C1565" s="12" t="n">
        <v>17</v>
      </c>
      <c r="D1565" s="18" t="n">
        <v>45738</v>
      </c>
      <c r="E1565" s="12" t="s">
        <v>44</v>
      </c>
      <c r="F1565" s="12" t="s">
        <v>2292</v>
      </c>
      <c r="G1565" s="12" t="s">
        <v>56</v>
      </c>
      <c r="H1565" s="12" t="str">
        <f aca="false">INDEX(Customers!$I$2:$I$901,MATCH(B1565,Customers!$A$2:$A$901,0))</f>
        <v>Regular</v>
      </c>
      <c r="I1565" s="12" t="str">
        <f aca="false">INDEX(Customers!$G$2:$G$901,MATCH(B1565,Customers!$A$2:$A$901,0))</f>
        <v>East</v>
      </c>
      <c r="J1565" s="12" t="str">
        <f aca="false">INDEX(Stores!$D$2:$D$18,MATCH(C1565,Stores!$A$2:$A$18,0))</f>
        <v>Online</v>
      </c>
      <c r="K1565" s="16" t="n">
        <f aca="false">SUMIF(OrderItems!$B$2:$B$6683,A1565,OrderItems!$J$2:$J$6683)</f>
        <v>3179</v>
      </c>
      <c r="L1565" s="16" t="n">
        <f aca="false">SUMIF(OrderItems!$B$2:$B$6683,A1565,OrderItems!$K$2:$K$6683)</f>
        <v>2247.66</v>
      </c>
      <c r="M1565" s="16" t="n">
        <f aca="false">K1565-L1565</f>
        <v>931.34</v>
      </c>
      <c r="N1565" s="12" t="n">
        <f aca="false">COUNTIF(OrderItems!$B$2:$B$6683,A1565)</f>
        <v>1</v>
      </c>
    </row>
    <row r="1566" customFormat="false" ht="15" hidden="false" customHeight="false" outlineLevel="0" collapsed="false">
      <c r="A1566" s="12" t="n">
        <v>1565</v>
      </c>
      <c r="B1566" s="12" t="n">
        <v>397</v>
      </c>
      <c r="C1566" s="12" t="n">
        <v>17</v>
      </c>
      <c r="D1566" s="18" t="n">
        <v>45767</v>
      </c>
      <c r="E1566" s="12" t="s">
        <v>44</v>
      </c>
      <c r="F1566" s="12" t="s">
        <v>2292</v>
      </c>
      <c r="G1566" s="12" t="s">
        <v>55</v>
      </c>
      <c r="H1566" s="12" t="str">
        <f aca="false">INDEX(Customers!$I$2:$I$901,MATCH(B1566,Customers!$A$2:$A$901,0))</f>
        <v>Regular</v>
      </c>
      <c r="I1566" s="12" t="str">
        <f aca="false">INDEX(Customers!$G$2:$G$901,MATCH(B1566,Customers!$A$2:$A$901,0))</f>
        <v>East</v>
      </c>
      <c r="J1566" s="12" t="str">
        <f aca="false">INDEX(Stores!$D$2:$D$18,MATCH(C1566,Stores!$A$2:$A$18,0))</f>
        <v>Online</v>
      </c>
      <c r="K1566" s="16" t="n">
        <f aca="false">SUMIF(OrderItems!$B$2:$B$6683,A1566,OrderItems!$J$2:$J$6683)</f>
        <v>549</v>
      </c>
      <c r="L1566" s="16" t="n">
        <f aca="false">SUMIF(OrderItems!$B$2:$B$6683,A1566,OrderItems!$K$2:$K$6683)</f>
        <v>369.12</v>
      </c>
      <c r="M1566" s="16" t="n">
        <f aca="false">K1566-L1566</f>
        <v>179.88</v>
      </c>
      <c r="N1566" s="12" t="n">
        <f aca="false">COUNTIF(OrderItems!$B$2:$B$6683,A1566)</f>
        <v>1</v>
      </c>
    </row>
    <row r="1567" customFormat="false" ht="15" hidden="false" customHeight="false" outlineLevel="0" collapsed="false">
      <c r="A1567" s="12" t="n">
        <v>1566</v>
      </c>
      <c r="B1567" s="12" t="n">
        <v>397</v>
      </c>
      <c r="C1567" s="12" t="n">
        <v>17</v>
      </c>
      <c r="D1567" s="18" t="n">
        <v>45800</v>
      </c>
      <c r="E1567" s="12" t="s">
        <v>44</v>
      </c>
      <c r="F1567" s="12" t="s">
        <v>2293</v>
      </c>
      <c r="G1567" s="12" t="s">
        <v>55</v>
      </c>
      <c r="H1567" s="12" t="str">
        <f aca="false">INDEX(Customers!$I$2:$I$901,MATCH(B1567,Customers!$A$2:$A$901,0))</f>
        <v>Regular</v>
      </c>
      <c r="I1567" s="12" t="str">
        <f aca="false">INDEX(Customers!$G$2:$G$901,MATCH(B1567,Customers!$A$2:$A$901,0))</f>
        <v>East</v>
      </c>
      <c r="J1567" s="12" t="str">
        <f aca="false">INDEX(Stores!$D$2:$D$18,MATCH(C1567,Stores!$A$2:$A$18,0))</f>
        <v>Online</v>
      </c>
      <c r="K1567" s="16" t="n">
        <f aca="false">SUMIF(OrderItems!$B$2:$B$6683,A1567,OrderItems!$J$2:$J$6683)</f>
        <v>2186.1</v>
      </c>
      <c r="L1567" s="16" t="n">
        <f aca="false">SUMIF(OrderItems!$B$2:$B$6683,A1567,OrderItems!$K$2:$K$6683)</f>
        <v>1588.6</v>
      </c>
      <c r="M1567" s="16" t="n">
        <f aca="false">K1567-L1567</f>
        <v>597.5</v>
      </c>
      <c r="N1567" s="12" t="n">
        <f aca="false">COUNTIF(OrderItems!$B$2:$B$6683,A1567)</f>
        <v>1</v>
      </c>
    </row>
    <row r="1568" customFormat="false" ht="15" hidden="false" customHeight="false" outlineLevel="0" collapsed="false">
      <c r="A1568" s="12" t="n">
        <v>1567</v>
      </c>
      <c r="B1568" s="12" t="n">
        <v>397</v>
      </c>
      <c r="C1568" s="12" t="n">
        <v>17</v>
      </c>
      <c r="D1568" s="18" t="n">
        <v>45995</v>
      </c>
      <c r="E1568" s="12" t="s">
        <v>44</v>
      </c>
      <c r="F1568" s="12" t="s">
        <v>2293</v>
      </c>
      <c r="G1568" s="12" t="s">
        <v>55</v>
      </c>
      <c r="H1568" s="12" t="str">
        <f aca="false">INDEX(Customers!$I$2:$I$901,MATCH(B1568,Customers!$A$2:$A$901,0))</f>
        <v>Regular</v>
      </c>
      <c r="I1568" s="12" t="str">
        <f aca="false">INDEX(Customers!$G$2:$G$901,MATCH(B1568,Customers!$A$2:$A$901,0))</f>
        <v>East</v>
      </c>
      <c r="J1568" s="12" t="str">
        <f aca="false">INDEX(Stores!$D$2:$D$18,MATCH(C1568,Stores!$A$2:$A$18,0))</f>
        <v>Online</v>
      </c>
      <c r="K1568" s="16" t="n">
        <f aca="false">SUMIF(OrderItems!$B$2:$B$6683,A1568,OrderItems!$J$2:$J$6683)</f>
        <v>2292.45</v>
      </c>
      <c r="L1568" s="16" t="n">
        <f aca="false">SUMIF(OrderItems!$B$2:$B$6683,A1568,OrderItems!$K$2:$K$6683)</f>
        <v>1783.68</v>
      </c>
      <c r="M1568" s="16" t="n">
        <f aca="false">K1568-L1568</f>
        <v>508.77</v>
      </c>
      <c r="N1568" s="12" t="n">
        <f aca="false">COUNTIF(OrderItems!$B$2:$B$6683,A1568)</f>
        <v>1</v>
      </c>
    </row>
    <row r="1569" customFormat="false" ht="15" hidden="false" customHeight="false" outlineLevel="0" collapsed="false">
      <c r="A1569" s="12" t="n">
        <v>1568</v>
      </c>
      <c r="B1569" s="12" t="n">
        <v>397</v>
      </c>
      <c r="C1569" s="12" t="n">
        <v>14</v>
      </c>
      <c r="D1569" s="18" t="n">
        <v>46022</v>
      </c>
      <c r="E1569" s="12" t="s">
        <v>49</v>
      </c>
      <c r="F1569" s="12" t="s">
        <v>2294</v>
      </c>
      <c r="G1569" s="12" t="s">
        <v>56</v>
      </c>
      <c r="H1569" s="12" t="str">
        <f aca="false">INDEX(Customers!$I$2:$I$901,MATCH(B1569,Customers!$A$2:$A$901,0))</f>
        <v>Regular</v>
      </c>
      <c r="I1569" s="12" t="str">
        <f aca="false">INDEX(Customers!$G$2:$G$901,MATCH(B1569,Customers!$A$2:$A$901,0))</f>
        <v>East</v>
      </c>
      <c r="J1569" s="12" t="str">
        <f aca="false">INDEX(Stores!$D$2:$D$18,MATCH(C1569,Stores!$A$2:$A$18,0))</f>
        <v>East</v>
      </c>
      <c r="K1569" s="16" t="n">
        <f aca="false">SUMIF(OrderItems!$B$2:$B$6683,A1569,OrderItems!$J$2:$J$6683)</f>
        <v>2698</v>
      </c>
      <c r="L1569" s="16" t="n">
        <f aca="false">SUMIF(OrderItems!$B$2:$B$6683,A1569,OrderItems!$K$2:$K$6683)</f>
        <v>1758.04</v>
      </c>
      <c r="M1569" s="16" t="n">
        <f aca="false">K1569-L1569</f>
        <v>939.96</v>
      </c>
      <c r="N1569" s="12" t="n">
        <f aca="false">COUNTIF(OrderItems!$B$2:$B$6683,A1569)</f>
        <v>2</v>
      </c>
    </row>
    <row r="1570" customFormat="false" ht="15" hidden="false" customHeight="false" outlineLevel="0" collapsed="false">
      <c r="A1570" s="12" t="n">
        <v>1569</v>
      </c>
      <c r="B1570" s="12" t="n">
        <v>398</v>
      </c>
      <c r="C1570" s="12" t="n">
        <v>17</v>
      </c>
      <c r="D1570" s="18" t="n">
        <v>45752</v>
      </c>
      <c r="E1570" s="12" t="s">
        <v>44</v>
      </c>
      <c r="F1570" s="12" t="s">
        <v>2296</v>
      </c>
      <c r="G1570" s="12" t="s">
        <v>56</v>
      </c>
      <c r="H1570" s="12" t="str">
        <f aca="false">INDEX(Customers!$I$2:$I$901,MATCH(B1570,Customers!$A$2:$A$901,0))</f>
        <v>Regular</v>
      </c>
      <c r="I1570" s="12" t="str">
        <f aca="false">INDEX(Customers!$G$2:$G$901,MATCH(B1570,Customers!$A$2:$A$901,0))</f>
        <v>North</v>
      </c>
      <c r="J1570" s="12" t="str">
        <f aca="false">INDEX(Stores!$D$2:$D$18,MATCH(C1570,Stores!$A$2:$A$18,0))</f>
        <v>Online</v>
      </c>
      <c r="K1570" s="16" t="n">
        <f aca="false">SUMIF(OrderItems!$B$2:$B$6683,A1570,OrderItems!$J$2:$J$6683)</f>
        <v>2956</v>
      </c>
      <c r="L1570" s="16" t="n">
        <f aca="false">SUMIF(OrderItems!$B$2:$B$6683,A1570,OrderItems!$K$2:$K$6683)</f>
        <v>1966.77</v>
      </c>
      <c r="M1570" s="16" t="n">
        <f aca="false">K1570-L1570</f>
        <v>989.23</v>
      </c>
      <c r="N1570" s="12" t="n">
        <f aca="false">COUNTIF(OrderItems!$B$2:$B$6683,A1570)</f>
        <v>3</v>
      </c>
    </row>
    <row r="1571" customFormat="false" ht="15" hidden="false" customHeight="false" outlineLevel="0" collapsed="false">
      <c r="A1571" s="12" t="n">
        <v>1570</v>
      </c>
      <c r="B1571" s="12" t="n">
        <v>398</v>
      </c>
      <c r="C1571" s="12" t="n">
        <v>6</v>
      </c>
      <c r="D1571" s="18" t="n">
        <v>45753</v>
      </c>
      <c r="E1571" s="12" t="s">
        <v>49</v>
      </c>
      <c r="F1571" s="12" t="s">
        <v>2292</v>
      </c>
      <c r="G1571" s="12" t="s">
        <v>57</v>
      </c>
      <c r="H1571" s="12" t="str">
        <f aca="false">INDEX(Customers!$I$2:$I$901,MATCH(B1571,Customers!$A$2:$A$901,0))</f>
        <v>Regular</v>
      </c>
      <c r="I1571" s="12" t="str">
        <f aca="false">INDEX(Customers!$G$2:$G$901,MATCH(B1571,Customers!$A$2:$A$901,0))</f>
        <v>North</v>
      </c>
      <c r="J1571" s="12" t="str">
        <f aca="false">INDEX(Stores!$D$2:$D$18,MATCH(C1571,Stores!$A$2:$A$18,0))</f>
        <v>South</v>
      </c>
      <c r="K1571" s="16" t="n">
        <f aca="false">SUMIF(OrderItems!$B$2:$B$6683,A1571,OrderItems!$J$2:$J$6683)</f>
        <v>539</v>
      </c>
      <c r="L1571" s="16" t="n">
        <f aca="false">SUMIF(OrderItems!$B$2:$B$6683,A1571,OrderItems!$K$2:$K$6683)</f>
        <v>365.16</v>
      </c>
      <c r="M1571" s="16" t="n">
        <f aca="false">K1571-L1571</f>
        <v>173.84</v>
      </c>
      <c r="N1571" s="12" t="n">
        <f aca="false">COUNTIF(OrderItems!$B$2:$B$6683,A1571)</f>
        <v>1</v>
      </c>
    </row>
    <row r="1572" customFormat="false" ht="15" hidden="false" customHeight="false" outlineLevel="0" collapsed="false">
      <c r="A1572" s="12" t="n">
        <v>1571</v>
      </c>
      <c r="B1572" s="12" t="n">
        <v>399</v>
      </c>
      <c r="C1572" s="12" t="n">
        <v>17</v>
      </c>
      <c r="D1572" s="18" t="n">
        <v>45404</v>
      </c>
      <c r="E1572" s="12" t="s">
        <v>44</v>
      </c>
      <c r="F1572" s="12" t="s">
        <v>2292</v>
      </c>
      <c r="G1572" s="12" t="s">
        <v>55</v>
      </c>
      <c r="H1572" s="12" t="str">
        <f aca="false">INDEX(Customers!$I$2:$I$901,MATCH(B1572,Customers!$A$2:$A$901,0))</f>
        <v>Regular</v>
      </c>
      <c r="I1572" s="12" t="str">
        <f aca="false">INDEX(Customers!$G$2:$G$901,MATCH(B1572,Customers!$A$2:$A$901,0))</f>
        <v>South</v>
      </c>
      <c r="J1572" s="12" t="str">
        <f aca="false">INDEX(Stores!$D$2:$D$18,MATCH(C1572,Stores!$A$2:$A$18,0))</f>
        <v>Online</v>
      </c>
      <c r="K1572" s="16" t="n">
        <f aca="false">SUMIF(OrderItems!$B$2:$B$6683,A1572,OrderItems!$J$2:$J$6683)</f>
        <v>4057</v>
      </c>
      <c r="L1572" s="16" t="n">
        <f aca="false">SUMIF(OrderItems!$B$2:$B$6683,A1572,OrderItems!$K$2:$K$6683)</f>
        <v>2429.1</v>
      </c>
      <c r="M1572" s="16" t="n">
        <f aca="false">K1572-L1572</f>
        <v>1627.9</v>
      </c>
      <c r="N1572" s="12" t="n">
        <f aca="false">COUNTIF(OrderItems!$B$2:$B$6683,A1572)</f>
        <v>2</v>
      </c>
    </row>
    <row r="1573" customFormat="false" ht="15" hidden="false" customHeight="false" outlineLevel="0" collapsed="false">
      <c r="A1573" s="12" t="n">
        <v>1572</v>
      </c>
      <c r="B1573" s="12" t="n">
        <v>399</v>
      </c>
      <c r="C1573" s="12" t="n">
        <v>17</v>
      </c>
      <c r="D1573" s="18" t="n">
        <v>45417</v>
      </c>
      <c r="E1573" s="12" t="s">
        <v>44</v>
      </c>
      <c r="F1573" s="12" t="s">
        <v>2296</v>
      </c>
      <c r="G1573" s="12" t="s">
        <v>55</v>
      </c>
      <c r="H1573" s="12" t="str">
        <f aca="false">INDEX(Customers!$I$2:$I$901,MATCH(B1573,Customers!$A$2:$A$901,0))</f>
        <v>Regular</v>
      </c>
      <c r="I1573" s="12" t="str">
        <f aca="false">INDEX(Customers!$G$2:$G$901,MATCH(B1573,Customers!$A$2:$A$901,0))</f>
        <v>South</v>
      </c>
      <c r="J1573" s="12" t="str">
        <f aca="false">INDEX(Stores!$D$2:$D$18,MATCH(C1573,Stores!$A$2:$A$18,0))</f>
        <v>Online</v>
      </c>
      <c r="K1573" s="16" t="n">
        <f aca="false">SUMIF(OrderItems!$B$2:$B$6683,A1573,OrderItems!$J$2:$J$6683)</f>
        <v>5367.1</v>
      </c>
      <c r="L1573" s="16" t="n">
        <f aca="false">SUMIF(OrderItems!$B$2:$B$6683,A1573,OrderItems!$K$2:$K$6683)</f>
        <v>3795.87</v>
      </c>
      <c r="M1573" s="16" t="n">
        <f aca="false">K1573-L1573</f>
        <v>1571.23</v>
      </c>
      <c r="N1573" s="12" t="n">
        <f aca="false">COUNTIF(OrderItems!$B$2:$B$6683,A1573)</f>
        <v>2</v>
      </c>
    </row>
    <row r="1574" customFormat="false" ht="15" hidden="false" customHeight="false" outlineLevel="0" collapsed="false">
      <c r="A1574" s="12" t="n">
        <v>1573</v>
      </c>
      <c r="B1574" s="12" t="n">
        <v>399</v>
      </c>
      <c r="C1574" s="12" t="n">
        <v>11</v>
      </c>
      <c r="D1574" s="18" t="n">
        <v>45597</v>
      </c>
      <c r="E1574" s="12" t="s">
        <v>49</v>
      </c>
      <c r="F1574" s="12" t="s">
        <v>2295</v>
      </c>
      <c r="G1574" s="12" t="s">
        <v>55</v>
      </c>
      <c r="H1574" s="12" t="str">
        <f aca="false">INDEX(Customers!$I$2:$I$901,MATCH(B1574,Customers!$A$2:$A$901,0))</f>
        <v>Regular</v>
      </c>
      <c r="I1574" s="12" t="str">
        <f aca="false">INDEX(Customers!$G$2:$G$901,MATCH(B1574,Customers!$A$2:$A$901,0))</f>
        <v>South</v>
      </c>
      <c r="J1574" s="12" t="str">
        <f aca="false">INDEX(Stores!$D$2:$D$18,MATCH(C1574,Stores!$A$2:$A$18,0))</f>
        <v>West</v>
      </c>
      <c r="K1574" s="16" t="n">
        <f aca="false">SUMIF(OrderItems!$B$2:$B$6683,A1574,OrderItems!$J$2:$J$6683)</f>
        <v>539</v>
      </c>
      <c r="L1574" s="16" t="n">
        <f aca="false">SUMIF(OrderItems!$B$2:$B$6683,A1574,OrderItems!$K$2:$K$6683)</f>
        <v>365.16</v>
      </c>
      <c r="M1574" s="16" t="n">
        <f aca="false">K1574-L1574</f>
        <v>173.84</v>
      </c>
      <c r="N1574" s="12" t="n">
        <f aca="false">COUNTIF(OrderItems!$B$2:$B$6683,A1574)</f>
        <v>1</v>
      </c>
    </row>
    <row r="1575" customFormat="false" ht="15" hidden="false" customHeight="false" outlineLevel="0" collapsed="false">
      <c r="A1575" s="12" t="n">
        <v>1574</v>
      </c>
      <c r="B1575" s="12" t="n">
        <v>399</v>
      </c>
      <c r="C1575" s="12" t="n">
        <v>14</v>
      </c>
      <c r="D1575" s="18" t="n">
        <v>45620</v>
      </c>
      <c r="E1575" s="12" t="s">
        <v>49</v>
      </c>
      <c r="F1575" s="12" t="s">
        <v>2293</v>
      </c>
      <c r="G1575" s="12" t="s">
        <v>57</v>
      </c>
      <c r="H1575" s="12" t="str">
        <f aca="false">INDEX(Customers!$I$2:$I$901,MATCH(B1575,Customers!$A$2:$A$901,0))</f>
        <v>Regular</v>
      </c>
      <c r="I1575" s="12" t="str">
        <f aca="false">INDEX(Customers!$G$2:$G$901,MATCH(B1575,Customers!$A$2:$A$901,0))</f>
        <v>South</v>
      </c>
      <c r="J1575" s="12" t="str">
        <f aca="false">INDEX(Stores!$D$2:$D$18,MATCH(C1575,Stores!$A$2:$A$18,0))</f>
        <v>East</v>
      </c>
      <c r="K1575" s="16" t="n">
        <f aca="false">SUMIF(OrderItems!$B$2:$B$6683,A1575,OrderItems!$J$2:$J$6683)</f>
        <v>149</v>
      </c>
      <c r="L1575" s="16" t="n">
        <f aca="false">SUMIF(OrderItems!$B$2:$B$6683,A1575,OrderItems!$K$2:$K$6683)</f>
        <v>97.78</v>
      </c>
      <c r="M1575" s="16" t="n">
        <f aca="false">K1575-L1575</f>
        <v>51.22</v>
      </c>
      <c r="N1575" s="12" t="n">
        <f aca="false">COUNTIF(OrderItems!$B$2:$B$6683,A1575)</f>
        <v>1</v>
      </c>
    </row>
    <row r="1576" customFormat="false" ht="15" hidden="false" customHeight="false" outlineLevel="0" collapsed="false">
      <c r="A1576" s="12" t="n">
        <v>1575</v>
      </c>
      <c r="B1576" s="12" t="n">
        <v>399</v>
      </c>
      <c r="C1576" s="12" t="n">
        <v>11</v>
      </c>
      <c r="D1576" s="18" t="n">
        <v>45639</v>
      </c>
      <c r="E1576" s="12" t="s">
        <v>49</v>
      </c>
      <c r="F1576" s="12" t="s">
        <v>2292</v>
      </c>
      <c r="G1576" s="12" t="s">
        <v>55</v>
      </c>
      <c r="H1576" s="12" t="str">
        <f aca="false">INDEX(Customers!$I$2:$I$901,MATCH(B1576,Customers!$A$2:$A$901,0))</f>
        <v>Regular</v>
      </c>
      <c r="I1576" s="12" t="str">
        <f aca="false">INDEX(Customers!$G$2:$G$901,MATCH(B1576,Customers!$A$2:$A$901,0))</f>
        <v>South</v>
      </c>
      <c r="J1576" s="12" t="str">
        <f aca="false">INDEX(Stores!$D$2:$D$18,MATCH(C1576,Stores!$A$2:$A$18,0))</f>
        <v>West</v>
      </c>
      <c r="K1576" s="16" t="n">
        <f aca="false">SUMIF(OrderItems!$B$2:$B$6683,A1576,OrderItems!$J$2:$J$6683)</f>
        <v>539.1</v>
      </c>
      <c r="L1576" s="16" t="n">
        <f aca="false">SUMIF(OrderItems!$B$2:$B$6683,A1576,OrderItems!$K$2:$K$6683)</f>
        <v>358.68</v>
      </c>
      <c r="M1576" s="16" t="n">
        <f aca="false">K1576-L1576</f>
        <v>180.42</v>
      </c>
      <c r="N1576" s="12" t="n">
        <f aca="false">COUNTIF(OrderItems!$B$2:$B$6683,A1576)</f>
        <v>1</v>
      </c>
    </row>
    <row r="1577" customFormat="false" ht="15" hidden="false" customHeight="false" outlineLevel="0" collapsed="false">
      <c r="A1577" s="12" t="n">
        <v>1576</v>
      </c>
      <c r="B1577" s="12" t="n">
        <v>399</v>
      </c>
      <c r="C1577" s="12" t="n">
        <v>17</v>
      </c>
      <c r="D1577" s="18" t="n">
        <v>45951</v>
      </c>
      <c r="E1577" s="12" t="s">
        <v>44</v>
      </c>
      <c r="F1577" s="12" t="s">
        <v>2296</v>
      </c>
      <c r="G1577" s="12" t="s">
        <v>55</v>
      </c>
      <c r="H1577" s="12" t="str">
        <f aca="false">INDEX(Customers!$I$2:$I$901,MATCH(B1577,Customers!$A$2:$A$901,0))</f>
        <v>Regular</v>
      </c>
      <c r="I1577" s="12" t="str">
        <f aca="false">INDEX(Customers!$G$2:$G$901,MATCH(B1577,Customers!$A$2:$A$901,0))</f>
        <v>South</v>
      </c>
      <c r="J1577" s="12" t="str">
        <f aca="false">INDEX(Stores!$D$2:$D$18,MATCH(C1577,Stores!$A$2:$A$18,0))</f>
        <v>Online</v>
      </c>
      <c r="K1577" s="16" t="n">
        <f aca="false">SUMIF(OrderItems!$B$2:$B$6683,A1577,OrderItems!$J$2:$J$6683)</f>
        <v>3179</v>
      </c>
      <c r="L1577" s="16" t="n">
        <f aca="false">SUMIF(OrderItems!$B$2:$B$6683,A1577,OrderItems!$K$2:$K$6683)</f>
        <v>2247.66</v>
      </c>
      <c r="M1577" s="16" t="n">
        <f aca="false">K1577-L1577</f>
        <v>931.34</v>
      </c>
      <c r="N1577" s="12" t="n">
        <f aca="false">COUNTIF(OrderItems!$B$2:$B$6683,A1577)</f>
        <v>1</v>
      </c>
    </row>
    <row r="1578" customFormat="false" ht="15" hidden="false" customHeight="false" outlineLevel="0" collapsed="false">
      <c r="A1578" s="12" t="n">
        <v>1577</v>
      </c>
      <c r="B1578" s="12" t="n">
        <v>399</v>
      </c>
      <c r="C1578" s="12" t="n">
        <v>9</v>
      </c>
      <c r="D1578" s="18" t="n">
        <v>45984</v>
      </c>
      <c r="E1578" s="12" t="s">
        <v>49</v>
      </c>
      <c r="F1578" s="12" t="s">
        <v>2293</v>
      </c>
      <c r="G1578" s="12" t="s">
        <v>55</v>
      </c>
      <c r="H1578" s="12" t="str">
        <f aca="false">INDEX(Customers!$I$2:$I$901,MATCH(B1578,Customers!$A$2:$A$901,0))</f>
        <v>Regular</v>
      </c>
      <c r="I1578" s="12" t="str">
        <f aca="false">INDEX(Customers!$G$2:$G$901,MATCH(B1578,Customers!$A$2:$A$901,0))</f>
        <v>South</v>
      </c>
      <c r="J1578" s="12" t="str">
        <f aca="false">INDEX(Stores!$D$2:$D$18,MATCH(C1578,Stores!$A$2:$A$18,0))</f>
        <v>West</v>
      </c>
      <c r="K1578" s="16" t="n">
        <f aca="false">SUMIF(OrderItems!$B$2:$B$6683,A1578,OrderItems!$J$2:$J$6683)</f>
        <v>521.55</v>
      </c>
      <c r="L1578" s="16" t="n">
        <f aca="false">SUMIF(OrderItems!$B$2:$B$6683,A1578,OrderItems!$K$2:$K$6683)</f>
        <v>380.41</v>
      </c>
      <c r="M1578" s="16" t="n">
        <f aca="false">K1578-L1578</f>
        <v>141.14</v>
      </c>
      <c r="N1578" s="12" t="n">
        <f aca="false">COUNTIF(OrderItems!$B$2:$B$6683,A1578)</f>
        <v>1</v>
      </c>
    </row>
    <row r="1579" customFormat="false" ht="15" hidden="false" customHeight="false" outlineLevel="0" collapsed="false">
      <c r="A1579" s="12" t="n">
        <v>1578</v>
      </c>
      <c r="B1579" s="12" t="n">
        <v>400</v>
      </c>
      <c r="C1579" s="12" t="n">
        <v>1</v>
      </c>
      <c r="D1579" s="18" t="n">
        <v>45337</v>
      </c>
      <c r="E1579" s="12" t="s">
        <v>49</v>
      </c>
      <c r="F1579" s="12" t="s">
        <v>2294</v>
      </c>
      <c r="G1579" s="12" t="s">
        <v>56</v>
      </c>
      <c r="H1579" s="12" t="str">
        <f aca="false">INDEX(Customers!$I$2:$I$901,MATCH(B1579,Customers!$A$2:$A$901,0))</f>
        <v>Regular</v>
      </c>
      <c r="I1579" s="12" t="str">
        <f aca="false">INDEX(Customers!$G$2:$G$901,MATCH(B1579,Customers!$A$2:$A$901,0))</f>
        <v>West</v>
      </c>
      <c r="J1579" s="12" t="str">
        <f aca="false">INDEX(Stores!$D$2:$D$18,MATCH(C1579,Stores!$A$2:$A$18,0))</f>
        <v>North</v>
      </c>
      <c r="K1579" s="16" t="n">
        <f aca="false">SUMIF(OrderItems!$B$2:$B$6683,A1579,OrderItems!$J$2:$J$6683)</f>
        <v>2908.05</v>
      </c>
      <c r="L1579" s="16" t="n">
        <f aca="false">SUMIF(OrderItems!$B$2:$B$6683,A1579,OrderItems!$K$2:$K$6683)</f>
        <v>1786.86</v>
      </c>
      <c r="M1579" s="16" t="n">
        <f aca="false">K1579-L1579</f>
        <v>1121.19</v>
      </c>
      <c r="N1579" s="12" t="n">
        <f aca="false">COUNTIF(OrderItems!$B$2:$B$6683,A1579)</f>
        <v>2</v>
      </c>
    </row>
    <row r="1580" customFormat="false" ht="15" hidden="false" customHeight="false" outlineLevel="0" collapsed="false">
      <c r="A1580" s="12" t="n">
        <v>1579</v>
      </c>
      <c r="B1580" s="12" t="n">
        <v>400</v>
      </c>
      <c r="C1580" s="12" t="n">
        <v>1</v>
      </c>
      <c r="D1580" s="18" t="n">
        <v>45354</v>
      </c>
      <c r="E1580" s="12" t="s">
        <v>49</v>
      </c>
      <c r="F1580" s="12" t="s">
        <v>2292</v>
      </c>
      <c r="G1580" s="12" t="s">
        <v>55</v>
      </c>
      <c r="H1580" s="12" t="str">
        <f aca="false">INDEX(Customers!$I$2:$I$901,MATCH(B1580,Customers!$A$2:$A$901,0))</f>
        <v>Regular</v>
      </c>
      <c r="I1580" s="12" t="str">
        <f aca="false">INDEX(Customers!$G$2:$G$901,MATCH(B1580,Customers!$A$2:$A$901,0))</f>
        <v>West</v>
      </c>
      <c r="J1580" s="12" t="str">
        <f aca="false">INDEX(Stores!$D$2:$D$18,MATCH(C1580,Stores!$A$2:$A$18,0))</f>
        <v>North</v>
      </c>
      <c r="K1580" s="16" t="n">
        <f aca="false">SUMIF(OrderItems!$B$2:$B$6683,A1580,OrderItems!$J$2:$J$6683)</f>
        <v>3563.1</v>
      </c>
      <c r="L1580" s="16" t="n">
        <f aca="false">SUMIF(OrderItems!$B$2:$B$6683,A1580,OrderItems!$K$2:$K$6683)</f>
        <v>2334.79</v>
      </c>
      <c r="M1580" s="16" t="n">
        <f aca="false">K1580-L1580</f>
        <v>1228.31</v>
      </c>
      <c r="N1580" s="12" t="n">
        <f aca="false">COUNTIF(OrderItems!$B$2:$B$6683,A1580)</f>
        <v>1</v>
      </c>
    </row>
    <row r="1581" customFormat="false" ht="15" hidden="false" customHeight="false" outlineLevel="0" collapsed="false">
      <c r="A1581" s="12" t="n">
        <v>1580</v>
      </c>
      <c r="B1581" s="12" t="n">
        <v>400</v>
      </c>
      <c r="C1581" s="12" t="n">
        <v>10</v>
      </c>
      <c r="D1581" s="18" t="n">
        <v>45532</v>
      </c>
      <c r="E1581" s="12" t="s">
        <v>49</v>
      </c>
      <c r="F1581" s="12" t="s">
        <v>2295</v>
      </c>
      <c r="G1581" s="12" t="s">
        <v>55</v>
      </c>
      <c r="H1581" s="12" t="str">
        <f aca="false">INDEX(Customers!$I$2:$I$901,MATCH(B1581,Customers!$A$2:$A$901,0))</f>
        <v>Regular</v>
      </c>
      <c r="I1581" s="12" t="str">
        <f aca="false">INDEX(Customers!$G$2:$G$901,MATCH(B1581,Customers!$A$2:$A$901,0))</f>
        <v>West</v>
      </c>
      <c r="J1581" s="12" t="str">
        <f aca="false">INDEX(Stores!$D$2:$D$18,MATCH(C1581,Stores!$A$2:$A$18,0))</f>
        <v>West</v>
      </c>
      <c r="K1581" s="16" t="n">
        <f aca="false">SUMIF(OrderItems!$B$2:$B$6683,A1581,OrderItems!$J$2:$J$6683)</f>
        <v>949</v>
      </c>
      <c r="L1581" s="16" t="n">
        <f aca="false">SUMIF(OrderItems!$B$2:$B$6683,A1581,OrderItems!$K$2:$K$6683)</f>
        <v>660.17</v>
      </c>
      <c r="M1581" s="16" t="n">
        <f aca="false">K1581-L1581</f>
        <v>288.83</v>
      </c>
      <c r="N1581" s="12" t="n">
        <f aca="false">COUNTIF(OrderItems!$B$2:$B$6683,A1581)</f>
        <v>1</v>
      </c>
    </row>
    <row r="1582" customFormat="false" ht="15" hidden="false" customHeight="false" outlineLevel="0" collapsed="false">
      <c r="A1582" s="12" t="n">
        <v>1581</v>
      </c>
      <c r="B1582" s="12" t="n">
        <v>400</v>
      </c>
      <c r="C1582" s="12" t="n">
        <v>7</v>
      </c>
      <c r="D1582" s="18" t="n">
        <v>45586</v>
      </c>
      <c r="E1582" s="12" t="s">
        <v>49</v>
      </c>
      <c r="F1582" s="12" t="s">
        <v>2295</v>
      </c>
      <c r="G1582" s="12" t="s">
        <v>57</v>
      </c>
      <c r="H1582" s="12" t="str">
        <f aca="false">INDEX(Customers!$I$2:$I$901,MATCH(B1582,Customers!$A$2:$A$901,0))</f>
        <v>Regular</v>
      </c>
      <c r="I1582" s="12" t="str">
        <f aca="false">INDEX(Customers!$G$2:$G$901,MATCH(B1582,Customers!$A$2:$A$901,0))</f>
        <v>West</v>
      </c>
      <c r="J1582" s="12" t="str">
        <f aca="false">INDEX(Stores!$D$2:$D$18,MATCH(C1582,Stores!$A$2:$A$18,0))</f>
        <v>South</v>
      </c>
      <c r="K1582" s="16" t="n">
        <f aca="false">SUMIF(OrderItems!$B$2:$B$6683,A1582,OrderItems!$J$2:$J$6683)</f>
        <v>3448</v>
      </c>
      <c r="L1582" s="16" t="n">
        <f aca="false">SUMIF(OrderItems!$B$2:$B$6683,A1582,OrderItems!$K$2:$K$6683)</f>
        <v>2499.72</v>
      </c>
      <c r="M1582" s="16" t="n">
        <f aca="false">K1582-L1582</f>
        <v>948.28</v>
      </c>
      <c r="N1582" s="12" t="n">
        <f aca="false">COUNTIF(OrderItems!$B$2:$B$6683,A1582)</f>
        <v>2</v>
      </c>
    </row>
    <row r="1583" customFormat="false" ht="15" hidden="false" customHeight="false" outlineLevel="0" collapsed="false">
      <c r="A1583" s="12" t="n">
        <v>1582</v>
      </c>
      <c r="B1583" s="12" t="n">
        <v>400</v>
      </c>
      <c r="C1583" s="12" t="n">
        <v>17</v>
      </c>
      <c r="D1583" s="18" t="n">
        <v>45818</v>
      </c>
      <c r="E1583" s="12" t="s">
        <v>44</v>
      </c>
      <c r="F1583" s="12" t="s">
        <v>2295</v>
      </c>
      <c r="G1583" s="12" t="s">
        <v>57</v>
      </c>
      <c r="H1583" s="12" t="str">
        <f aca="false">INDEX(Customers!$I$2:$I$901,MATCH(B1583,Customers!$A$2:$A$901,0))</f>
        <v>Regular</v>
      </c>
      <c r="I1583" s="12" t="str">
        <f aca="false">INDEX(Customers!$G$2:$G$901,MATCH(B1583,Customers!$A$2:$A$901,0))</f>
        <v>West</v>
      </c>
      <c r="J1583" s="12" t="str">
        <f aca="false">INDEX(Stores!$D$2:$D$18,MATCH(C1583,Stores!$A$2:$A$18,0))</f>
        <v>Online</v>
      </c>
      <c r="K1583" s="16" t="n">
        <f aca="false">SUMIF(OrderItems!$B$2:$B$6683,A1583,OrderItems!$J$2:$J$6683)</f>
        <v>19245</v>
      </c>
      <c r="L1583" s="16" t="n">
        <f aca="false">SUMIF(OrderItems!$B$2:$B$6683,A1583,OrderItems!$K$2:$K$6683)</f>
        <v>12116.9</v>
      </c>
      <c r="M1583" s="16" t="n">
        <f aca="false">K1583-L1583</f>
        <v>7128.1</v>
      </c>
      <c r="N1583" s="12" t="n">
        <f aca="false">COUNTIF(OrderItems!$B$2:$B$6683,A1583)</f>
        <v>3</v>
      </c>
    </row>
    <row r="1584" customFormat="false" ht="15" hidden="false" customHeight="false" outlineLevel="0" collapsed="false">
      <c r="A1584" s="12" t="n">
        <v>1583</v>
      </c>
      <c r="B1584" s="12" t="n">
        <v>400</v>
      </c>
      <c r="C1584" s="12" t="n">
        <v>5</v>
      </c>
      <c r="D1584" s="18" t="n">
        <v>46007</v>
      </c>
      <c r="E1584" s="12" t="s">
        <v>49</v>
      </c>
      <c r="F1584" s="12" t="s">
        <v>2294</v>
      </c>
      <c r="G1584" s="12" t="s">
        <v>55</v>
      </c>
      <c r="H1584" s="12" t="str">
        <f aca="false">INDEX(Customers!$I$2:$I$901,MATCH(B1584,Customers!$A$2:$A$901,0))</f>
        <v>Regular</v>
      </c>
      <c r="I1584" s="12" t="str">
        <f aca="false">INDEX(Customers!$G$2:$G$901,MATCH(B1584,Customers!$A$2:$A$901,0))</f>
        <v>West</v>
      </c>
      <c r="J1584" s="12" t="str">
        <f aca="false">INDEX(Stores!$D$2:$D$18,MATCH(C1584,Stores!$A$2:$A$18,0))</f>
        <v>South</v>
      </c>
      <c r="K1584" s="16" t="n">
        <f aca="false">SUMIF(OrderItems!$B$2:$B$6683,A1584,OrderItems!$J$2:$J$6683)</f>
        <v>1439</v>
      </c>
      <c r="L1584" s="16" t="n">
        <f aca="false">SUMIF(OrderItems!$B$2:$B$6683,A1584,OrderItems!$K$2:$K$6683)</f>
        <v>933.96</v>
      </c>
      <c r="M1584" s="16" t="n">
        <f aca="false">K1584-L1584</f>
        <v>505.04</v>
      </c>
      <c r="N1584" s="12" t="n">
        <f aca="false">COUNTIF(OrderItems!$B$2:$B$6683,A1584)</f>
        <v>1</v>
      </c>
    </row>
    <row r="1585" customFormat="false" ht="15" hidden="false" customHeight="false" outlineLevel="0" collapsed="false">
      <c r="A1585" s="12" t="n">
        <v>1584</v>
      </c>
      <c r="B1585" s="12" t="n">
        <v>401</v>
      </c>
      <c r="C1585" s="12" t="n">
        <v>17</v>
      </c>
      <c r="D1585" s="18" t="n">
        <v>45676</v>
      </c>
      <c r="E1585" s="12" t="s">
        <v>44</v>
      </c>
      <c r="F1585" s="12" t="s">
        <v>2295</v>
      </c>
      <c r="G1585" s="12" t="s">
        <v>55</v>
      </c>
      <c r="H1585" s="12" t="str">
        <f aca="false">INDEX(Customers!$I$2:$I$901,MATCH(B1585,Customers!$A$2:$A$901,0))</f>
        <v>Regular</v>
      </c>
      <c r="I1585" s="12" t="str">
        <f aca="false">INDEX(Customers!$G$2:$G$901,MATCH(B1585,Customers!$A$2:$A$901,0))</f>
        <v>East</v>
      </c>
      <c r="J1585" s="12" t="str">
        <f aca="false">INDEX(Stores!$D$2:$D$18,MATCH(C1585,Stores!$A$2:$A$18,0))</f>
        <v>Online</v>
      </c>
      <c r="K1585" s="16" t="n">
        <f aca="false">SUMIF(OrderItems!$B$2:$B$6683,A1585,OrderItems!$J$2:$J$6683)</f>
        <v>539</v>
      </c>
      <c r="L1585" s="16" t="n">
        <f aca="false">SUMIF(OrderItems!$B$2:$B$6683,A1585,OrderItems!$K$2:$K$6683)</f>
        <v>365.16</v>
      </c>
      <c r="M1585" s="16" t="n">
        <f aca="false">K1585-L1585</f>
        <v>173.84</v>
      </c>
      <c r="N1585" s="12" t="n">
        <f aca="false">COUNTIF(OrderItems!$B$2:$B$6683,A1585)</f>
        <v>1</v>
      </c>
    </row>
    <row r="1586" customFormat="false" ht="15" hidden="false" customHeight="false" outlineLevel="0" collapsed="false">
      <c r="A1586" s="12" t="n">
        <v>1585</v>
      </c>
      <c r="B1586" s="12" t="n">
        <v>401</v>
      </c>
      <c r="C1586" s="12" t="n">
        <v>17</v>
      </c>
      <c r="D1586" s="18" t="n">
        <v>45838</v>
      </c>
      <c r="E1586" s="12" t="s">
        <v>44</v>
      </c>
      <c r="F1586" s="12" t="s">
        <v>2292</v>
      </c>
      <c r="G1586" s="12" t="s">
        <v>55</v>
      </c>
      <c r="H1586" s="12" t="str">
        <f aca="false">INDEX(Customers!$I$2:$I$901,MATCH(B1586,Customers!$A$2:$A$901,0))</f>
        <v>Regular</v>
      </c>
      <c r="I1586" s="12" t="str">
        <f aca="false">INDEX(Customers!$G$2:$G$901,MATCH(B1586,Customers!$A$2:$A$901,0))</f>
        <v>East</v>
      </c>
      <c r="J1586" s="12" t="str">
        <f aca="false">INDEX(Stores!$D$2:$D$18,MATCH(C1586,Stores!$A$2:$A$18,0))</f>
        <v>Online</v>
      </c>
      <c r="K1586" s="16" t="n">
        <f aca="false">SUMIF(OrderItems!$B$2:$B$6683,A1586,OrderItems!$J$2:$J$6683)</f>
        <v>3074.65</v>
      </c>
      <c r="L1586" s="16" t="n">
        <f aca="false">SUMIF(OrderItems!$B$2:$B$6683,A1586,OrderItems!$K$2:$K$6683)</f>
        <v>2479.27</v>
      </c>
      <c r="M1586" s="16" t="n">
        <f aca="false">K1586-L1586</f>
        <v>595.38</v>
      </c>
      <c r="N1586" s="12" t="n">
        <f aca="false">COUNTIF(OrderItems!$B$2:$B$6683,A1586)</f>
        <v>2</v>
      </c>
    </row>
    <row r="1587" customFormat="false" ht="15" hidden="false" customHeight="false" outlineLevel="0" collapsed="false">
      <c r="A1587" s="12" t="n">
        <v>1586</v>
      </c>
      <c r="B1587" s="12" t="n">
        <v>401</v>
      </c>
      <c r="C1587" s="12" t="n">
        <v>17</v>
      </c>
      <c r="D1587" s="18" t="n">
        <v>45982</v>
      </c>
      <c r="E1587" s="12" t="s">
        <v>44</v>
      </c>
      <c r="F1587" s="12" t="s">
        <v>2295</v>
      </c>
      <c r="G1587" s="12" t="s">
        <v>57</v>
      </c>
      <c r="H1587" s="12" t="str">
        <f aca="false">INDEX(Customers!$I$2:$I$901,MATCH(B1587,Customers!$A$2:$A$901,0))</f>
        <v>Regular</v>
      </c>
      <c r="I1587" s="12" t="str">
        <f aca="false">INDEX(Customers!$G$2:$G$901,MATCH(B1587,Customers!$A$2:$A$901,0))</f>
        <v>East</v>
      </c>
      <c r="J1587" s="12" t="str">
        <f aca="false">INDEX(Stores!$D$2:$D$18,MATCH(C1587,Stores!$A$2:$A$18,0))</f>
        <v>Online</v>
      </c>
      <c r="K1587" s="16" t="n">
        <f aca="false">SUMIF(OrderItems!$B$2:$B$6683,A1587,OrderItems!$J$2:$J$6683)</f>
        <v>5314.2</v>
      </c>
      <c r="L1587" s="16" t="n">
        <f aca="false">SUMIF(OrderItems!$B$2:$B$6683,A1587,OrderItems!$K$2:$K$6683)</f>
        <v>4034.45</v>
      </c>
      <c r="M1587" s="16" t="n">
        <f aca="false">K1587-L1587</f>
        <v>1279.75</v>
      </c>
      <c r="N1587" s="12" t="n">
        <f aca="false">COUNTIF(OrderItems!$B$2:$B$6683,A1587)</f>
        <v>2</v>
      </c>
    </row>
    <row r="1588" customFormat="false" ht="15" hidden="false" customHeight="false" outlineLevel="0" collapsed="false">
      <c r="A1588" s="12" t="n">
        <v>1587</v>
      </c>
      <c r="B1588" s="12" t="n">
        <v>402</v>
      </c>
      <c r="C1588" s="12" t="n">
        <v>17</v>
      </c>
      <c r="D1588" s="18" t="n">
        <v>45352</v>
      </c>
      <c r="E1588" s="12" t="s">
        <v>44</v>
      </c>
      <c r="F1588" s="12" t="s">
        <v>2292</v>
      </c>
      <c r="G1588" s="12" t="s">
        <v>55</v>
      </c>
      <c r="H1588" s="12" t="str">
        <f aca="false">INDEX(Customers!$I$2:$I$901,MATCH(B1588,Customers!$A$2:$A$901,0))</f>
        <v>New</v>
      </c>
      <c r="I1588" s="12" t="str">
        <f aca="false">INDEX(Customers!$G$2:$G$901,MATCH(B1588,Customers!$A$2:$A$901,0))</f>
        <v>East</v>
      </c>
      <c r="J1588" s="12" t="str">
        <f aca="false">INDEX(Stores!$D$2:$D$18,MATCH(C1588,Stores!$A$2:$A$18,0))</f>
        <v>Online</v>
      </c>
      <c r="K1588" s="16" t="n">
        <f aca="false">SUMIF(OrderItems!$B$2:$B$6683,A1588,OrderItems!$J$2:$J$6683)</f>
        <v>10739.25</v>
      </c>
      <c r="L1588" s="16" t="n">
        <f aca="false">SUMIF(OrderItems!$B$2:$B$6683,A1588,OrderItems!$K$2:$K$6683)</f>
        <v>8658.88</v>
      </c>
      <c r="M1588" s="16" t="n">
        <f aca="false">K1588-L1588</f>
        <v>2080.37</v>
      </c>
      <c r="N1588" s="12" t="n">
        <f aca="false">COUNTIF(OrderItems!$B$2:$B$6683,A1588)</f>
        <v>4</v>
      </c>
    </row>
    <row r="1589" customFormat="false" ht="15" hidden="false" customHeight="false" outlineLevel="0" collapsed="false">
      <c r="A1589" s="12" t="n">
        <v>1588</v>
      </c>
      <c r="B1589" s="12" t="n">
        <v>402</v>
      </c>
      <c r="C1589" s="12" t="n">
        <v>11</v>
      </c>
      <c r="D1589" s="18" t="n">
        <v>45367</v>
      </c>
      <c r="E1589" s="12" t="s">
        <v>49</v>
      </c>
      <c r="F1589" s="12" t="s">
        <v>2293</v>
      </c>
      <c r="G1589" s="12" t="s">
        <v>57</v>
      </c>
      <c r="H1589" s="12" t="str">
        <f aca="false">INDEX(Customers!$I$2:$I$901,MATCH(B1589,Customers!$A$2:$A$901,0))</f>
        <v>New</v>
      </c>
      <c r="I1589" s="12" t="str">
        <f aca="false">INDEX(Customers!$G$2:$G$901,MATCH(B1589,Customers!$A$2:$A$901,0))</f>
        <v>East</v>
      </c>
      <c r="J1589" s="12" t="str">
        <f aca="false">INDEX(Stores!$D$2:$D$18,MATCH(C1589,Stores!$A$2:$A$18,0))</f>
        <v>West</v>
      </c>
      <c r="K1589" s="16" t="n">
        <f aca="false">SUMIF(OrderItems!$B$2:$B$6683,A1589,OrderItems!$J$2:$J$6683)</f>
        <v>4170.1</v>
      </c>
      <c r="L1589" s="16" t="n">
        <f aca="false">SUMIF(OrderItems!$B$2:$B$6683,A1589,OrderItems!$K$2:$K$6683)</f>
        <v>3014.1</v>
      </c>
      <c r="M1589" s="16" t="n">
        <f aca="false">K1589-L1589</f>
        <v>1156</v>
      </c>
      <c r="N1589" s="12" t="n">
        <f aca="false">COUNTIF(OrderItems!$B$2:$B$6683,A1589)</f>
        <v>3</v>
      </c>
    </row>
    <row r="1590" customFormat="false" ht="15" hidden="false" customHeight="false" outlineLevel="0" collapsed="false">
      <c r="A1590" s="12" t="n">
        <v>1589</v>
      </c>
      <c r="B1590" s="12" t="n">
        <v>402</v>
      </c>
      <c r="C1590" s="12" t="n">
        <v>17</v>
      </c>
      <c r="D1590" s="18" t="n">
        <v>45393</v>
      </c>
      <c r="E1590" s="12" t="s">
        <v>44</v>
      </c>
      <c r="F1590" s="12" t="s">
        <v>2293</v>
      </c>
      <c r="G1590" s="12" t="s">
        <v>57</v>
      </c>
      <c r="H1590" s="12" t="str">
        <f aca="false">INDEX(Customers!$I$2:$I$901,MATCH(B1590,Customers!$A$2:$A$901,0))</f>
        <v>New</v>
      </c>
      <c r="I1590" s="12" t="str">
        <f aca="false">INDEX(Customers!$G$2:$G$901,MATCH(B1590,Customers!$A$2:$A$901,0))</f>
        <v>East</v>
      </c>
      <c r="J1590" s="12" t="str">
        <f aca="false">INDEX(Stores!$D$2:$D$18,MATCH(C1590,Stores!$A$2:$A$18,0))</f>
        <v>Online</v>
      </c>
      <c r="K1590" s="16" t="n">
        <f aca="false">SUMIF(OrderItems!$B$2:$B$6683,A1590,OrderItems!$J$2:$J$6683)</f>
        <v>7486.2</v>
      </c>
      <c r="L1590" s="16" t="n">
        <f aca="false">SUMIF(OrderItems!$B$2:$B$6683,A1590,OrderItems!$K$2:$K$6683)</f>
        <v>5678.6</v>
      </c>
      <c r="M1590" s="16" t="n">
        <f aca="false">K1590-L1590</f>
        <v>1807.6</v>
      </c>
      <c r="N1590" s="12" t="n">
        <f aca="false">COUNTIF(OrderItems!$B$2:$B$6683,A1590)</f>
        <v>2</v>
      </c>
    </row>
    <row r="1591" customFormat="false" ht="15" hidden="false" customHeight="false" outlineLevel="0" collapsed="false">
      <c r="A1591" s="12" t="n">
        <v>1590</v>
      </c>
      <c r="B1591" s="12" t="n">
        <v>402</v>
      </c>
      <c r="C1591" s="12" t="n">
        <v>4</v>
      </c>
      <c r="D1591" s="18" t="n">
        <v>45499</v>
      </c>
      <c r="E1591" s="12" t="s">
        <v>49</v>
      </c>
      <c r="F1591" s="12" t="s">
        <v>2295</v>
      </c>
      <c r="G1591" s="12" t="s">
        <v>55</v>
      </c>
      <c r="H1591" s="12" t="str">
        <f aca="false">INDEX(Customers!$I$2:$I$901,MATCH(B1591,Customers!$A$2:$A$901,0))</f>
        <v>New</v>
      </c>
      <c r="I1591" s="12" t="str">
        <f aca="false">INDEX(Customers!$G$2:$G$901,MATCH(B1591,Customers!$A$2:$A$901,0))</f>
        <v>East</v>
      </c>
      <c r="J1591" s="12" t="str">
        <f aca="false">INDEX(Stores!$D$2:$D$18,MATCH(C1591,Stores!$A$2:$A$18,0))</f>
        <v>North</v>
      </c>
      <c r="K1591" s="16" t="n">
        <f aca="false">SUMIF(OrderItems!$B$2:$B$6683,A1591,OrderItems!$J$2:$J$6683)</f>
        <v>3478</v>
      </c>
      <c r="L1591" s="16" t="n">
        <f aca="false">SUMIF(OrderItems!$B$2:$B$6683,A1591,OrderItems!$K$2:$K$6683)</f>
        <v>2025.04</v>
      </c>
      <c r="M1591" s="16" t="n">
        <f aca="false">K1591-L1591</f>
        <v>1452.96</v>
      </c>
      <c r="N1591" s="12" t="n">
        <f aca="false">COUNTIF(OrderItems!$B$2:$B$6683,A1591)</f>
        <v>1</v>
      </c>
    </row>
    <row r="1592" customFormat="false" ht="15" hidden="false" customHeight="false" outlineLevel="0" collapsed="false">
      <c r="A1592" s="12" t="n">
        <v>1591</v>
      </c>
      <c r="B1592" s="12" t="n">
        <v>402</v>
      </c>
      <c r="C1592" s="12" t="n">
        <v>17</v>
      </c>
      <c r="D1592" s="18" t="n">
        <v>45617</v>
      </c>
      <c r="E1592" s="12" t="s">
        <v>44</v>
      </c>
      <c r="F1592" s="12" t="s">
        <v>2293</v>
      </c>
      <c r="G1592" s="12" t="s">
        <v>57</v>
      </c>
      <c r="H1592" s="12" t="str">
        <f aca="false">INDEX(Customers!$I$2:$I$901,MATCH(B1592,Customers!$A$2:$A$901,0))</f>
        <v>New</v>
      </c>
      <c r="I1592" s="12" t="str">
        <f aca="false">INDEX(Customers!$G$2:$G$901,MATCH(B1592,Customers!$A$2:$A$901,0))</f>
        <v>East</v>
      </c>
      <c r="J1592" s="12" t="str">
        <f aca="false">INDEX(Stores!$D$2:$D$18,MATCH(C1592,Stores!$A$2:$A$18,0))</f>
        <v>Online</v>
      </c>
      <c r="K1592" s="16" t="n">
        <f aca="false">SUMIF(OrderItems!$B$2:$B$6683,A1592,OrderItems!$J$2:$J$6683)</f>
        <v>2938</v>
      </c>
      <c r="L1592" s="16" t="n">
        <f aca="false">SUMIF(OrderItems!$B$2:$B$6683,A1592,OrderItems!$K$2:$K$6683)</f>
        <v>1911.24</v>
      </c>
      <c r="M1592" s="16" t="n">
        <f aca="false">K1592-L1592</f>
        <v>1026.76</v>
      </c>
      <c r="N1592" s="12" t="n">
        <f aca="false">COUNTIF(OrderItems!$B$2:$B$6683,A1592)</f>
        <v>1</v>
      </c>
    </row>
    <row r="1593" customFormat="false" ht="15" hidden="false" customHeight="false" outlineLevel="0" collapsed="false">
      <c r="A1593" s="12" t="n">
        <v>1592</v>
      </c>
      <c r="B1593" s="12" t="n">
        <v>402</v>
      </c>
      <c r="C1593" s="12" t="n">
        <v>17</v>
      </c>
      <c r="D1593" s="18" t="n">
        <v>45697</v>
      </c>
      <c r="E1593" s="12" t="s">
        <v>44</v>
      </c>
      <c r="F1593" s="12" t="s">
        <v>2294</v>
      </c>
      <c r="G1593" s="12" t="s">
        <v>57</v>
      </c>
      <c r="H1593" s="12" t="str">
        <f aca="false">INDEX(Customers!$I$2:$I$901,MATCH(B1593,Customers!$A$2:$A$901,0))</f>
        <v>New</v>
      </c>
      <c r="I1593" s="12" t="str">
        <f aca="false">INDEX(Customers!$G$2:$G$901,MATCH(B1593,Customers!$A$2:$A$901,0))</f>
        <v>East</v>
      </c>
      <c r="J1593" s="12" t="str">
        <f aca="false">INDEX(Stores!$D$2:$D$18,MATCH(C1593,Stores!$A$2:$A$18,0))</f>
        <v>Online</v>
      </c>
      <c r="K1593" s="16" t="n">
        <f aca="false">SUMIF(OrderItems!$B$2:$B$6683,A1593,OrderItems!$J$2:$J$6683)</f>
        <v>1459</v>
      </c>
      <c r="L1593" s="16" t="n">
        <f aca="false">SUMIF(OrderItems!$B$2:$B$6683,A1593,OrderItems!$K$2:$K$6683)</f>
        <v>824.91</v>
      </c>
      <c r="M1593" s="16" t="n">
        <f aca="false">K1593-L1593</f>
        <v>634.09</v>
      </c>
      <c r="N1593" s="12" t="n">
        <f aca="false">COUNTIF(OrderItems!$B$2:$B$6683,A1593)</f>
        <v>1</v>
      </c>
    </row>
    <row r="1594" customFormat="false" ht="15" hidden="false" customHeight="false" outlineLevel="0" collapsed="false">
      <c r="A1594" s="12" t="n">
        <v>1593</v>
      </c>
      <c r="B1594" s="12" t="n">
        <v>402</v>
      </c>
      <c r="C1594" s="12" t="n">
        <v>11</v>
      </c>
      <c r="D1594" s="18" t="n">
        <v>45700</v>
      </c>
      <c r="E1594" s="12" t="s">
        <v>49</v>
      </c>
      <c r="F1594" s="12" t="s">
        <v>2293</v>
      </c>
      <c r="G1594" s="12" t="s">
        <v>55</v>
      </c>
      <c r="H1594" s="12" t="str">
        <f aca="false">INDEX(Customers!$I$2:$I$901,MATCH(B1594,Customers!$A$2:$A$901,0))</f>
        <v>New</v>
      </c>
      <c r="I1594" s="12" t="str">
        <f aca="false">INDEX(Customers!$G$2:$G$901,MATCH(B1594,Customers!$A$2:$A$901,0))</f>
        <v>East</v>
      </c>
      <c r="J1594" s="12" t="str">
        <f aca="false">INDEX(Stores!$D$2:$D$18,MATCH(C1594,Stores!$A$2:$A$18,0))</f>
        <v>West</v>
      </c>
      <c r="K1594" s="16" t="n">
        <f aca="false">SUMIF(OrderItems!$B$2:$B$6683,A1594,OrderItems!$J$2:$J$6683)</f>
        <v>4546.75</v>
      </c>
      <c r="L1594" s="16" t="n">
        <f aca="false">SUMIF(OrderItems!$B$2:$B$6683,A1594,OrderItems!$K$2:$K$6683)</f>
        <v>3040.05</v>
      </c>
      <c r="M1594" s="16" t="n">
        <f aca="false">K1594-L1594</f>
        <v>1506.7</v>
      </c>
      <c r="N1594" s="12" t="n">
        <f aca="false">COUNTIF(OrderItems!$B$2:$B$6683,A1594)</f>
        <v>3</v>
      </c>
    </row>
    <row r="1595" customFormat="false" ht="15" hidden="false" customHeight="false" outlineLevel="0" collapsed="false">
      <c r="A1595" s="12" t="n">
        <v>1594</v>
      </c>
      <c r="B1595" s="12" t="n">
        <v>402</v>
      </c>
      <c r="C1595" s="12" t="n">
        <v>17</v>
      </c>
      <c r="D1595" s="18" t="n">
        <v>45888</v>
      </c>
      <c r="E1595" s="12" t="s">
        <v>44</v>
      </c>
      <c r="F1595" s="12" t="s">
        <v>2294</v>
      </c>
      <c r="G1595" s="12" t="s">
        <v>57</v>
      </c>
      <c r="H1595" s="12" t="str">
        <f aca="false">INDEX(Customers!$I$2:$I$901,MATCH(B1595,Customers!$A$2:$A$901,0))</f>
        <v>New</v>
      </c>
      <c r="I1595" s="12" t="str">
        <f aca="false">INDEX(Customers!$G$2:$G$901,MATCH(B1595,Customers!$A$2:$A$901,0))</f>
        <v>East</v>
      </c>
      <c r="J1595" s="12" t="str">
        <f aca="false">INDEX(Stores!$D$2:$D$18,MATCH(C1595,Stores!$A$2:$A$18,0))</f>
        <v>Online</v>
      </c>
      <c r="K1595" s="16" t="n">
        <f aca="false">SUMIF(OrderItems!$B$2:$B$6683,A1595,OrderItems!$J$2:$J$6683)</f>
        <v>5978</v>
      </c>
      <c r="L1595" s="16" t="n">
        <f aca="false">SUMIF(OrderItems!$B$2:$B$6683,A1595,OrderItems!$K$2:$K$6683)</f>
        <v>4296.29</v>
      </c>
      <c r="M1595" s="16" t="n">
        <f aca="false">K1595-L1595</f>
        <v>1681.71</v>
      </c>
      <c r="N1595" s="12" t="n">
        <f aca="false">COUNTIF(OrderItems!$B$2:$B$6683,A1595)</f>
        <v>2</v>
      </c>
    </row>
    <row r="1596" customFormat="false" ht="15" hidden="false" customHeight="false" outlineLevel="0" collapsed="false">
      <c r="A1596" s="12" t="n">
        <v>1595</v>
      </c>
      <c r="B1596" s="12" t="n">
        <v>402</v>
      </c>
      <c r="C1596" s="12" t="n">
        <v>8</v>
      </c>
      <c r="D1596" s="18" t="n">
        <v>45934</v>
      </c>
      <c r="E1596" s="12" t="s">
        <v>49</v>
      </c>
      <c r="F1596" s="12" t="s">
        <v>2294</v>
      </c>
      <c r="G1596" s="12" t="s">
        <v>56</v>
      </c>
      <c r="H1596" s="12" t="str">
        <f aca="false">INDEX(Customers!$I$2:$I$901,MATCH(B1596,Customers!$A$2:$A$901,0))</f>
        <v>New</v>
      </c>
      <c r="I1596" s="12" t="str">
        <f aca="false">INDEX(Customers!$G$2:$G$901,MATCH(B1596,Customers!$A$2:$A$901,0))</f>
        <v>East</v>
      </c>
      <c r="J1596" s="12" t="str">
        <f aca="false">INDEX(Stores!$D$2:$D$18,MATCH(C1596,Stores!$A$2:$A$18,0))</f>
        <v>South</v>
      </c>
      <c r="K1596" s="16" t="n">
        <f aca="false">SUMIF(OrderItems!$B$2:$B$6683,A1596,OrderItems!$J$2:$J$6683)</f>
        <v>921.25</v>
      </c>
      <c r="L1596" s="16" t="n">
        <f aca="false">SUMIF(OrderItems!$B$2:$B$6683,A1596,OrderItems!$K$2:$K$6683)</f>
        <v>659.11</v>
      </c>
      <c r="M1596" s="16" t="n">
        <f aca="false">K1596-L1596</f>
        <v>262.14</v>
      </c>
      <c r="N1596" s="12" t="n">
        <f aca="false">COUNTIF(OrderItems!$B$2:$B$6683,A1596)</f>
        <v>2</v>
      </c>
    </row>
    <row r="1597" customFormat="false" ht="15" hidden="false" customHeight="false" outlineLevel="0" collapsed="false">
      <c r="A1597" s="12" t="n">
        <v>1596</v>
      </c>
      <c r="B1597" s="12" t="n">
        <v>403</v>
      </c>
      <c r="C1597" s="12" t="n">
        <v>17</v>
      </c>
      <c r="D1597" s="18" t="n">
        <v>45809</v>
      </c>
      <c r="E1597" s="12" t="s">
        <v>44</v>
      </c>
      <c r="F1597" s="12" t="s">
        <v>2294</v>
      </c>
      <c r="G1597" s="12" t="s">
        <v>55</v>
      </c>
      <c r="H1597" s="12" t="str">
        <f aca="false">INDEX(Customers!$I$2:$I$901,MATCH(B1597,Customers!$A$2:$A$901,0))</f>
        <v>Premium</v>
      </c>
      <c r="I1597" s="12" t="str">
        <f aca="false">INDEX(Customers!$G$2:$G$901,MATCH(B1597,Customers!$A$2:$A$901,0))</f>
        <v>West</v>
      </c>
      <c r="J1597" s="12" t="str">
        <f aca="false">INDEX(Stores!$D$2:$D$18,MATCH(C1597,Stores!$A$2:$A$18,0))</f>
        <v>Online</v>
      </c>
      <c r="K1597" s="16" t="n">
        <f aca="false">SUMIF(OrderItems!$B$2:$B$6683,A1597,OrderItems!$J$2:$J$6683)</f>
        <v>787</v>
      </c>
      <c r="L1597" s="16" t="n">
        <f aca="false">SUMIF(OrderItems!$B$2:$B$6683,A1597,OrderItems!$K$2:$K$6683)</f>
        <v>567.14</v>
      </c>
      <c r="M1597" s="16" t="n">
        <f aca="false">K1597-L1597</f>
        <v>219.86</v>
      </c>
      <c r="N1597" s="12" t="n">
        <f aca="false">COUNTIF(OrderItems!$B$2:$B$6683,A1597)</f>
        <v>2</v>
      </c>
    </row>
    <row r="1598" customFormat="false" ht="15" hidden="false" customHeight="false" outlineLevel="0" collapsed="false">
      <c r="A1598" s="12" t="n">
        <v>1597</v>
      </c>
      <c r="B1598" s="12" t="n">
        <v>403</v>
      </c>
      <c r="C1598" s="12" t="n">
        <v>17</v>
      </c>
      <c r="D1598" s="18" t="n">
        <v>45901</v>
      </c>
      <c r="E1598" s="12" t="s">
        <v>44</v>
      </c>
      <c r="F1598" s="12" t="s">
        <v>2292</v>
      </c>
      <c r="G1598" s="12" t="s">
        <v>55</v>
      </c>
      <c r="H1598" s="12" t="str">
        <f aca="false">INDEX(Customers!$I$2:$I$901,MATCH(B1598,Customers!$A$2:$A$901,0))</f>
        <v>Premium</v>
      </c>
      <c r="I1598" s="12" t="str">
        <f aca="false">INDEX(Customers!$G$2:$G$901,MATCH(B1598,Customers!$A$2:$A$901,0))</f>
        <v>West</v>
      </c>
      <c r="J1598" s="12" t="str">
        <f aca="false">INDEX(Stores!$D$2:$D$18,MATCH(C1598,Stores!$A$2:$A$18,0))</f>
        <v>Online</v>
      </c>
      <c r="K1598" s="16" t="n">
        <f aca="false">SUMIF(OrderItems!$B$2:$B$6683,A1598,OrderItems!$J$2:$J$6683)</f>
        <v>1135.2</v>
      </c>
      <c r="L1598" s="16" t="n">
        <f aca="false">SUMIF(OrderItems!$B$2:$B$6683,A1598,OrderItems!$K$2:$K$6683)</f>
        <v>744.29</v>
      </c>
      <c r="M1598" s="16" t="n">
        <f aca="false">K1598-L1598</f>
        <v>390.91</v>
      </c>
      <c r="N1598" s="12" t="n">
        <f aca="false">COUNTIF(OrderItems!$B$2:$B$6683,A1598)</f>
        <v>3</v>
      </c>
    </row>
    <row r="1599" customFormat="false" ht="15" hidden="false" customHeight="false" outlineLevel="0" collapsed="false">
      <c r="A1599" s="12" t="n">
        <v>1598</v>
      </c>
      <c r="B1599" s="12" t="n">
        <v>403</v>
      </c>
      <c r="C1599" s="12" t="n">
        <v>17</v>
      </c>
      <c r="D1599" s="18" t="n">
        <v>46013</v>
      </c>
      <c r="E1599" s="12" t="s">
        <v>44</v>
      </c>
      <c r="F1599" s="12" t="s">
        <v>2292</v>
      </c>
      <c r="G1599" s="12" t="s">
        <v>56</v>
      </c>
      <c r="H1599" s="12" t="str">
        <f aca="false">INDEX(Customers!$I$2:$I$901,MATCH(B1599,Customers!$A$2:$A$901,0))</f>
        <v>Premium</v>
      </c>
      <c r="I1599" s="12" t="str">
        <f aca="false">INDEX(Customers!$G$2:$G$901,MATCH(B1599,Customers!$A$2:$A$901,0))</f>
        <v>West</v>
      </c>
      <c r="J1599" s="12" t="str">
        <f aca="false">INDEX(Stores!$D$2:$D$18,MATCH(C1599,Stores!$A$2:$A$18,0))</f>
        <v>Online</v>
      </c>
      <c r="K1599" s="16" t="n">
        <f aca="false">SUMIF(OrderItems!$B$2:$B$6683,A1599,OrderItems!$J$2:$J$6683)</f>
        <v>8570.15</v>
      </c>
      <c r="L1599" s="16" t="n">
        <f aca="false">SUMIF(OrderItems!$B$2:$B$6683,A1599,OrderItems!$K$2:$K$6683)</f>
        <v>5251.25</v>
      </c>
      <c r="M1599" s="16" t="n">
        <f aca="false">K1599-L1599</f>
        <v>3318.9</v>
      </c>
      <c r="N1599" s="12" t="n">
        <f aca="false">COUNTIF(OrderItems!$B$2:$B$6683,A1599)</f>
        <v>2</v>
      </c>
    </row>
    <row r="1600" customFormat="false" ht="15" hidden="false" customHeight="false" outlineLevel="0" collapsed="false">
      <c r="A1600" s="12" t="n">
        <v>1599</v>
      </c>
      <c r="B1600" s="12" t="n">
        <v>404</v>
      </c>
      <c r="C1600" s="12" t="n">
        <v>17</v>
      </c>
      <c r="D1600" s="18" t="n">
        <v>45878</v>
      </c>
      <c r="E1600" s="12" t="s">
        <v>44</v>
      </c>
      <c r="F1600" s="12" t="s">
        <v>2296</v>
      </c>
      <c r="G1600" s="12" t="s">
        <v>56</v>
      </c>
      <c r="H1600" s="12" t="str">
        <f aca="false">INDEX(Customers!$I$2:$I$901,MATCH(B1600,Customers!$A$2:$A$901,0))</f>
        <v>Premium</v>
      </c>
      <c r="I1600" s="12" t="str">
        <f aca="false">INDEX(Customers!$G$2:$G$901,MATCH(B1600,Customers!$A$2:$A$901,0))</f>
        <v>North</v>
      </c>
      <c r="J1600" s="12" t="str">
        <f aca="false">INDEX(Stores!$D$2:$D$18,MATCH(C1600,Stores!$A$2:$A$18,0))</f>
        <v>Online</v>
      </c>
      <c r="K1600" s="16" t="n">
        <f aca="false">SUMIF(OrderItems!$B$2:$B$6683,A1600,OrderItems!$J$2:$J$6683)</f>
        <v>129</v>
      </c>
      <c r="L1600" s="16" t="n">
        <f aca="false">SUMIF(OrderItems!$B$2:$B$6683,A1600,OrderItems!$K$2:$K$6683)</f>
        <v>95.79</v>
      </c>
      <c r="M1600" s="16" t="n">
        <f aca="false">K1600-L1600</f>
        <v>33.21</v>
      </c>
      <c r="N1600" s="12" t="n">
        <f aca="false">COUNTIF(OrderItems!$B$2:$B$6683,A1600)</f>
        <v>1</v>
      </c>
    </row>
    <row r="1601" customFormat="false" ht="15" hidden="false" customHeight="false" outlineLevel="0" collapsed="false">
      <c r="A1601" s="12" t="n">
        <v>1600</v>
      </c>
      <c r="B1601" s="12" t="n">
        <v>404</v>
      </c>
      <c r="C1601" s="12" t="n">
        <v>3</v>
      </c>
      <c r="D1601" s="18" t="n">
        <v>45892</v>
      </c>
      <c r="E1601" s="12" t="s">
        <v>49</v>
      </c>
      <c r="F1601" s="12" t="s">
        <v>2293</v>
      </c>
      <c r="G1601" s="12" t="s">
        <v>55</v>
      </c>
      <c r="H1601" s="12" t="str">
        <f aca="false">INDEX(Customers!$I$2:$I$901,MATCH(B1601,Customers!$A$2:$A$901,0))</f>
        <v>Premium</v>
      </c>
      <c r="I1601" s="12" t="str">
        <f aca="false">INDEX(Customers!$G$2:$G$901,MATCH(B1601,Customers!$A$2:$A$901,0))</f>
        <v>North</v>
      </c>
      <c r="J1601" s="12" t="str">
        <f aca="false">INDEX(Stores!$D$2:$D$18,MATCH(C1601,Stores!$A$2:$A$18,0))</f>
        <v>North</v>
      </c>
      <c r="K1601" s="16" t="n">
        <f aca="false">SUMIF(OrderItems!$B$2:$B$6683,A1601,OrderItems!$J$2:$J$6683)</f>
        <v>989</v>
      </c>
      <c r="L1601" s="16" t="n">
        <f aca="false">SUMIF(OrderItems!$B$2:$B$6683,A1601,OrderItems!$K$2:$K$6683)</f>
        <v>723.81</v>
      </c>
      <c r="M1601" s="16" t="n">
        <f aca="false">K1601-L1601</f>
        <v>265.19</v>
      </c>
      <c r="N1601" s="12" t="n">
        <f aca="false">COUNTIF(OrderItems!$B$2:$B$6683,A1601)</f>
        <v>1</v>
      </c>
    </row>
    <row r="1602" customFormat="false" ht="15" hidden="false" customHeight="false" outlineLevel="0" collapsed="false">
      <c r="A1602" s="12" t="n">
        <v>1601</v>
      </c>
      <c r="B1602" s="12" t="n">
        <v>404</v>
      </c>
      <c r="C1602" s="12" t="n">
        <v>17</v>
      </c>
      <c r="D1602" s="18" t="n">
        <v>45895</v>
      </c>
      <c r="E1602" s="12" t="s">
        <v>44</v>
      </c>
      <c r="F1602" s="12" t="s">
        <v>2292</v>
      </c>
      <c r="G1602" s="12" t="s">
        <v>55</v>
      </c>
      <c r="H1602" s="12" t="str">
        <f aca="false">INDEX(Customers!$I$2:$I$901,MATCH(B1602,Customers!$A$2:$A$901,0))</f>
        <v>Premium</v>
      </c>
      <c r="I1602" s="12" t="str">
        <f aca="false">INDEX(Customers!$G$2:$G$901,MATCH(B1602,Customers!$A$2:$A$901,0))</f>
        <v>North</v>
      </c>
      <c r="J1602" s="12" t="str">
        <f aca="false">INDEX(Stores!$D$2:$D$18,MATCH(C1602,Stores!$A$2:$A$18,0))</f>
        <v>Online</v>
      </c>
      <c r="K1602" s="16" t="n">
        <f aca="false">SUMIF(OrderItems!$B$2:$B$6683,A1602,OrderItems!$J$2:$J$6683)</f>
        <v>3778.15</v>
      </c>
      <c r="L1602" s="16" t="n">
        <f aca="false">SUMIF(OrderItems!$B$2:$B$6683,A1602,OrderItems!$K$2:$K$6683)</f>
        <v>2462.03</v>
      </c>
      <c r="M1602" s="16" t="n">
        <f aca="false">K1602-L1602</f>
        <v>1316.12</v>
      </c>
      <c r="N1602" s="12" t="n">
        <f aca="false">COUNTIF(OrderItems!$B$2:$B$6683,A1602)</f>
        <v>2</v>
      </c>
    </row>
    <row r="1603" customFormat="false" ht="15" hidden="false" customHeight="false" outlineLevel="0" collapsed="false">
      <c r="A1603" s="12" t="n">
        <v>1602</v>
      </c>
      <c r="B1603" s="12" t="n">
        <v>404</v>
      </c>
      <c r="C1603" s="12" t="n">
        <v>17</v>
      </c>
      <c r="D1603" s="18" t="n">
        <v>46016</v>
      </c>
      <c r="E1603" s="12" t="s">
        <v>44</v>
      </c>
      <c r="F1603" s="12" t="s">
        <v>2296</v>
      </c>
      <c r="G1603" s="12" t="s">
        <v>55</v>
      </c>
      <c r="H1603" s="12" t="str">
        <f aca="false">INDEX(Customers!$I$2:$I$901,MATCH(B1603,Customers!$A$2:$A$901,0))</f>
        <v>Premium</v>
      </c>
      <c r="I1603" s="12" t="str">
        <f aca="false">INDEX(Customers!$G$2:$G$901,MATCH(B1603,Customers!$A$2:$A$901,0))</f>
        <v>North</v>
      </c>
      <c r="J1603" s="12" t="str">
        <f aca="false">INDEX(Stores!$D$2:$D$18,MATCH(C1603,Stores!$A$2:$A$18,0))</f>
        <v>Online</v>
      </c>
      <c r="K1603" s="16" t="n">
        <f aca="false">SUMIF(OrderItems!$B$2:$B$6683,A1603,OrderItems!$J$2:$J$6683)</f>
        <v>2859</v>
      </c>
      <c r="L1603" s="16" t="n">
        <f aca="false">SUMIF(OrderItems!$B$2:$B$6683,A1603,OrderItems!$K$2:$K$6683)</f>
        <v>1757.26</v>
      </c>
      <c r="M1603" s="16" t="n">
        <f aca="false">K1603-L1603</f>
        <v>1101.74</v>
      </c>
      <c r="N1603" s="12" t="n">
        <f aca="false">COUNTIF(OrderItems!$B$2:$B$6683,A1603)</f>
        <v>1</v>
      </c>
    </row>
    <row r="1604" customFormat="false" ht="15" hidden="false" customHeight="false" outlineLevel="0" collapsed="false">
      <c r="A1604" s="12" t="n">
        <v>1603</v>
      </c>
      <c r="B1604" s="12" t="n">
        <v>406</v>
      </c>
      <c r="C1604" s="12" t="n">
        <v>17</v>
      </c>
      <c r="D1604" s="18" t="n">
        <v>45292</v>
      </c>
      <c r="E1604" s="12" t="s">
        <v>44</v>
      </c>
      <c r="F1604" s="12" t="s">
        <v>2296</v>
      </c>
      <c r="G1604" s="12" t="s">
        <v>55</v>
      </c>
      <c r="H1604" s="12" t="str">
        <f aca="false">INDEX(Customers!$I$2:$I$901,MATCH(B1604,Customers!$A$2:$A$901,0))</f>
        <v>Regular</v>
      </c>
      <c r="I1604" s="12" t="str">
        <f aca="false">INDEX(Customers!$G$2:$G$901,MATCH(B1604,Customers!$A$2:$A$901,0))</f>
        <v>East</v>
      </c>
      <c r="J1604" s="12" t="str">
        <f aca="false">INDEX(Stores!$D$2:$D$18,MATCH(C1604,Stores!$A$2:$A$18,0))</f>
        <v>Online</v>
      </c>
      <c r="K1604" s="16" t="n">
        <f aca="false">SUMIF(OrderItems!$B$2:$B$6683,A1604,OrderItems!$J$2:$J$6683)</f>
        <v>5719.3</v>
      </c>
      <c r="L1604" s="16" t="n">
        <f aca="false">SUMIF(OrderItems!$B$2:$B$6683,A1604,OrderItems!$K$2:$K$6683)</f>
        <v>4344.06</v>
      </c>
      <c r="M1604" s="16" t="n">
        <f aca="false">K1604-L1604</f>
        <v>1375.24</v>
      </c>
      <c r="N1604" s="12" t="n">
        <f aca="false">COUNTIF(OrderItems!$B$2:$B$6683,A1604)</f>
        <v>2</v>
      </c>
    </row>
    <row r="1605" customFormat="false" ht="15" hidden="false" customHeight="false" outlineLevel="0" collapsed="false">
      <c r="A1605" s="12" t="n">
        <v>1604</v>
      </c>
      <c r="B1605" s="12" t="n">
        <v>406</v>
      </c>
      <c r="C1605" s="12" t="n">
        <v>17</v>
      </c>
      <c r="D1605" s="18" t="n">
        <v>45305</v>
      </c>
      <c r="E1605" s="12" t="s">
        <v>44</v>
      </c>
      <c r="F1605" s="12" t="s">
        <v>2292</v>
      </c>
      <c r="G1605" s="12" t="s">
        <v>57</v>
      </c>
      <c r="H1605" s="12" t="str">
        <f aca="false">INDEX(Customers!$I$2:$I$901,MATCH(B1605,Customers!$A$2:$A$901,0))</f>
        <v>Regular</v>
      </c>
      <c r="I1605" s="12" t="str">
        <f aca="false">INDEX(Customers!$G$2:$G$901,MATCH(B1605,Customers!$A$2:$A$901,0))</f>
        <v>East</v>
      </c>
      <c r="J1605" s="12" t="str">
        <f aca="false">INDEX(Stores!$D$2:$D$18,MATCH(C1605,Stores!$A$2:$A$18,0))</f>
        <v>Online</v>
      </c>
      <c r="K1605" s="16" t="n">
        <f aca="false">SUMIF(OrderItems!$B$2:$B$6683,A1605,OrderItems!$J$2:$J$6683)</f>
        <v>6847</v>
      </c>
      <c r="L1605" s="16" t="n">
        <f aca="false">SUMIF(OrderItems!$B$2:$B$6683,A1605,OrderItems!$K$2:$K$6683)</f>
        <v>4116.15</v>
      </c>
      <c r="M1605" s="16" t="n">
        <f aca="false">K1605-L1605</f>
        <v>2730.85</v>
      </c>
      <c r="N1605" s="12" t="n">
        <f aca="false">COUNTIF(OrderItems!$B$2:$B$6683,A1605)</f>
        <v>2</v>
      </c>
    </row>
    <row r="1606" customFormat="false" ht="15" hidden="false" customHeight="false" outlineLevel="0" collapsed="false">
      <c r="A1606" s="12" t="n">
        <v>1605</v>
      </c>
      <c r="B1606" s="12" t="n">
        <v>406</v>
      </c>
      <c r="C1606" s="12" t="n">
        <v>16</v>
      </c>
      <c r="D1606" s="18" t="n">
        <v>45328</v>
      </c>
      <c r="E1606" s="12" t="s">
        <v>49</v>
      </c>
      <c r="F1606" s="12" t="s">
        <v>2292</v>
      </c>
      <c r="G1606" s="12" t="s">
        <v>55</v>
      </c>
      <c r="H1606" s="12" t="str">
        <f aca="false">INDEX(Customers!$I$2:$I$901,MATCH(B1606,Customers!$A$2:$A$901,0))</f>
        <v>Regular</v>
      </c>
      <c r="I1606" s="12" t="str">
        <f aca="false">INDEX(Customers!$G$2:$G$901,MATCH(B1606,Customers!$A$2:$A$901,0))</f>
        <v>East</v>
      </c>
      <c r="J1606" s="12" t="str">
        <f aca="false">INDEX(Stores!$D$2:$D$18,MATCH(C1606,Stores!$A$2:$A$18,0))</f>
        <v>East</v>
      </c>
      <c r="K1606" s="16" t="n">
        <f aca="false">SUMIF(OrderItems!$B$2:$B$6683,A1606,OrderItems!$J$2:$J$6683)</f>
        <v>3149</v>
      </c>
      <c r="L1606" s="16" t="n">
        <f aca="false">SUMIF(OrderItems!$B$2:$B$6683,A1606,OrderItems!$K$2:$K$6683)</f>
        <v>1867.87</v>
      </c>
      <c r="M1606" s="16" t="n">
        <f aca="false">K1606-L1606</f>
        <v>1281.13</v>
      </c>
      <c r="N1606" s="12" t="n">
        <f aca="false">COUNTIF(OrderItems!$B$2:$B$6683,A1606)</f>
        <v>1</v>
      </c>
    </row>
    <row r="1607" customFormat="false" ht="15" hidden="false" customHeight="false" outlineLevel="0" collapsed="false">
      <c r="A1607" s="12" t="n">
        <v>1606</v>
      </c>
      <c r="B1607" s="12" t="n">
        <v>406</v>
      </c>
      <c r="C1607" s="12" t="n">
        <v>17</v>
      </c>
      <c r="D1607" s="18" t="n">
        <v>45370</v>
      </c>
      <c r="E1607" s="12" t="s">
        <v>44</v>
      </c>
      <c r="F1607" s="12" t="s">
        <v>2293</v>
      </c>
      <c r="G1607" s="12" t="s">
        <v>56</v>
      </c>
      <c r="H1607" s="12" t="str">
        <f aca="false">INDEX(Customers!$I$2:$I$901,MATCH(B1607,Customers!$A$2:$A$901,0))</f>
        <v>Regular</v>
      </c>
      <c r="I1607" s="12" t="str">
        <f aca="false">INDEX(Customers!$G$2:$G$901,MATCH(B1607,Customers!$A$2:$A$901,0))</f>
        <v>East</v>
      </c>
      <c r="J1607" s="12" t="str">
        <f aca="false">INDEX(Stores!$D$2:$D$18,MATCH(C1607,Stores!$A$2:$A$18,0))</f>
        <v>Online</v>
      </c>
      <c r="K1607" s="16" t="n">
        <f aca="false">SUMIF(OrderItems!$B$2:$B$6683,A1607,OrderItems!$J$2:$J$6683)</f>
        <v>11875.75</v>
      </c>
      <c r="L1607" s="16" t="n">
        <f aca="false">SUMIF(OrderItems!$B$2:$B$6683,A1607,OrderItems!$K$2:$K$6683)</f>
        <v>8585.39</v>
      </c>
      <c r="M1607" s="16" t="n">
        <f aca="false">K1607-L1607</f>
        <v>3290.36</v>
      </c>
      <c r="N1607" s="12" t="n">
        <f aca="false">COUNTIF(OrderItems!$B$2:$B$6683,A1607)</f>
        <v>4</v>
      </c>
    </row>
    <row r="1608" customFormat="false" ht="15" hidden="false" customHeight="false" outlineLevel="0" collapsed="false">
      <c r="A1608" s="12" t="n">
        <v>1607</v>
      </c>
      <c r="B1608" s="12" t="n">
        <v>406</v>
      </c>
      <c r="C1608" s="12" t="n">
        <v>17</v>
      </c>
      <c r="D1608" s="18" t="n">
        <v>45462</v>
      </c>
      <c r="E1608" s="12" t="s">
        <v>44</v>
      </c>
      <c r="F1608" s="12" t="s">
        <v>2293</v>
      </c>
      <c r="G1608" s="12" t="s">
        <v>55</v>
      </c>
      <c r="H1608" s="12" t="str">
        <f aca="false">INDEX(Customers!$I$2:$I$901,MATCH(B1608,Customers!$A$2:$A$901,0))</f>
        <v>Regular</v>
      </c>
      <c r="I1608" s="12" t="str">
        <f aca="false">INDEX(Customers!$G$2:$G$901,MATCH(B1608,Customers!$A$2:$A$901,0))</f>
        <v>East</v>
      </c>
      <c r="J1608" s="12" t="str">
        <f aca="false">INDEX(Stores!$D$2:$D$18,MATCH(C1608,Stores!$A$2:$A$18,0))</f>
        <v>Online</v>
      </c>
      <c r="K1608" s="16" t="n">
        <f aca="false">SUMIF(OrderItems!$B$2:$B$6683,A1608,OrderItems!$J$2:$J$6683)</f>
        <v>935.65</v>
      </c>
      <c r="L1608" s="16" t="n">
        <f aca="false">SUMIF(OrderItems!$B$2:$B$6683,A1608,OrderItems!$K$2:$K$6683)</f>
        <v>611.08</v>
      </c>
      <c r="M1608" s="16" t="n">
        <f aca="false">K1608-L1608</f>
        <v>324.57</v>
      </c>
      <c r="N1608" s="12" t="n">
        <f aca="false">COUNTIF(OrderItems!$B$2:$B$6683,A1608)</f>
        <v>2</v>
      </c>
    </row>
    <row r="1609" customFormat="false" ht="15" hidden="false" customHeight="false" outlineLevel="0" collapsed="false">
      <c r="A1609" s="12" t="n">
        <v>1608</v>
      </c>
      <c r="B1609" s="12" t="n">
        <v>406</v>
      </c>
      <c r="C1609" s="12" t="n">
        <v>17</v>
      </c>
      <c r="D1609" s="18" t="n">
        <v>45620</v>
      </c>
      <c r="E1609" s="12" t="s">
        <v>44</v>
      </c>
      <c r="F1609" s="12" t="s">
        <v>2295</v>
      </c>
      <c r="G1609" s="12" t="s">
        <v>55</v>
      </c>
      <c r="H1609" s="12" t="str">
        <f aca="false">INDEX(Customers!$I$2:$I$901,MATCH(B1609,Customers!$A$2:$A$901,0))</f>
        <v>Regular</v>
      </c>
      <c r="I1609" s="12" t="str">
        <f aca="false">INDEX(Customers!$G$2:$G$901,MATCH(B1609,Customers!$A$2:$A$901,0))</f>
        <v>East</v>
      </c>
      <c r="J1609" s="12" t="str">
        <f aca="false">INDEX(Stores!$D$2:$D$18,MATCH(C1609,Stores!$A$2:$A$18,0))</f>
        <v>Online</v>
      </c>
      <c r="K1609" s="16" t="n">
        <f aca="false">SUMIF(OrderItems!$B$2:$B$6683,A1609,OrderItems!$J$2:$J$6683)</f>
        <v>1712.55</v>
      </c>
      <c r="L1609" s="16" t="n">
        <f aca="false">SUMIF(OrderItems!$B$2:$B$6683,A1609,OrderItems!$K$2:$K$6683)</f>
        <v>1251.83</v>
      </c>
      <c r="M1609" s="16" t="n">
        <f aca="false">K1609-L1609</f>
        <v>460.72</v>
      </c>
      <c r="N1609" s="12" t="n">
        <f aca="false">COUNTIF(OrderItems!$B$2:$B$6683,A1609)</f>
        <v>2</v>
      </c>
    </row>
    <row r="1610" customFormat="false" ht="15" hidden="false" customHeight="false" outlineLevel="0" collapsed="false">
      <c r="A1610" s="12" t="n">
        <v>1609</v>
      </c>
      <c r="B1610" s="12" t="n">
        <v>406</v>
      </c>
      <c r="C1610" s="12" t="n">
        <v>11</v>
      </c>
      <c r="D1610" s="18" t="n">
        <v>46012</v>
      </c>
      <c r="E1610" s="12" t="s">
        <v>49</v>
      </c>
      <c r="F1610" s="12" t="s">
        <v>2294</v>
      </c>
      <c r="G1610" s="12" t="s">
        <v>56</v>
      </c>
      <c r="H1610" s="12" t="str">
        <f aca="false">INDEX(Customers!$I$2:$I$901,MATCH(B1610,Customers!$A$2:$A$901,0))</f>
        <v>Regular</v>
      </c>
      <c r="I1610" s="12" t="str">
        <f aca="false">INDEX(Customers!$G$2:$G$901,MATCH(B1610,Customers!$A$2:$A$901,0))</f>
        <v>East</v>
      </c>
      <c r="J1610" s="12" t="str">
        <f aca="false">INDEX(Stores!$D$2:$D$18,MATCH(C1610,Stores!$A$2:$A$18,0))</f>
        <v>West</v>
      </c>
      <c r="K1610" s="16" t="n">
        <f aca="false">SUMIF(OrderItems!$B$2:$B$6683,A1610,OrderItems!$J$2:$J$6683)</f>
        <v>2018</v>
      </c>
      <c r="L1610" s="16" t="n">
        <f aca="false">SUMIF(OrderItems!$B$2:$B$6683,A1610,OrderItems!$K$2:$K$6683)</f>
        <v>1349.29</v>
      </c>
      <c r="M1610" s="16" t="n">
        <f aca="false">K1610-L1610</f>
        <v>668.71</v>
      </c>
      <c r="N1610" s="12" t="n">
        <f aca="false">COUNTIF(OrderItems!$B$2:$B$6683,A1610)</f>
        <v>2</v>
      </c>
    </row>
    <row r="1611" customFormat="false" ht="15" hidden="false" customHeight="false" outlineLevel="0" collapsed="false">
      <c r="A1611" s="12" t="n">
        <v>1610</v>
      </c>
      <c r="B1611" s="12" t="n">
        <v>408</v>
      </c>
      <c r="C1611" s="12" t="n">
        <v>17</v>
      </c>
      <c r="D1611" s="18" t="n">
        <v>45292</v>
      </c>
      <c r="E1611" s="12" t="s">
        <v>44</v>
      </c>
      <c r="F1611" s="12" t="s">
        <v>2292</v>
      </c>
      <c r="G1611" s="12" t="s">
        <v>55</v>
      </c>
      <c r="H1611" s="12" t="str">
        <f aca="false">INDEX(Customers!$I$2:$I$901,MATCH(B1611,Customers!$A$2:$A$901,0))</f>
        <v>Regular</v>
      </c>
      <c r="I1611" s="12" t="str">
        <f aca="false">INDEX(Customers!$G$2:$G$901,MATCH(B1611,Customers!$A$2:$A$901,0))</f>
        <v>North</v>
      </c>
      <c r="J1611" s="12" t="str">
        <f aca="false">INDEX(Stores!$D$2:$D$18,MATCH(C1611,Stores!$A$2:$A$18,0))</f>
        <v>Online</v>
      </c>
      <c r="K1611" s="16" t="n">
        <f aca="false">SUMIF(OrderItems!$B$2:$B$6683,A1611,OrderItems!$J$2:$J$6683)</f>
        <v>942.65</v>
      </c>
      <c r="L1611" s="16" t="n">
        <f aca="false">SUMIF(OrderItems!$B$2:$B$6683,A1611,OrderItems!$K$2:$K$6683)</f>
        <v>802.07</v>
      </c>
      <c r="M1611" s="16" t="n">
        <f aca="false">K1611-L1611</f>
        <v>140.58</v>
      </c>
      <c r="N1611" s="12" t="n">
        <f aca="false">COUNTIF(OrderItems!$B$2:$B$6683,A1611)</f>
        <v>1</v>
      </c>
    </row>
    <row r="1612" customFormat="false" ht="15" hidden="false" customHeight="false" outlineLevel="0" collapsed="false">
      <c r="A1612" s="12" t="n">
        <v>1611</v>
      </c>
      <c r="B1612" s="12" t="n">
        <v>408</v>
      </c>
      <c r="C1612" s="12" t="n">
        <v>17</v>
      </c>
      <c r="D1612" s="18" t="n">
        <v>45586</v>
      </c>
      <c r="E1612" s="12" t="s">
        <v>44</v>
      </c>
      <c r="F1612" s="12" t="s">
        <v>2294</v>
      </c>
      <c r="G1612" s="12" t="s">
        <v>55</v>
      </c>
      <c r="H1612" s="12" t="str">
        <f aca="false">INDEX(Customers!$I$2:$I$901,MATCH(B1612,Customers!$A$2:$A$901,0))</f>
        <v>Regular</v>
      </c>
      <c r="I1612" s="12" t="str">
        <f aca="false">INDEX(Customers!$G$2:$G$901,MATCH(B1612,Customers!$A$2:$A$901,0))</f>
        <v>North</v>
      </c>
      <c r="J1612" s="12" t="str">
        <f aca="false">INDEX(Stores!$D$2:$D$18,MATCH(C1612,Stores!$A$2:$A$18,0))</f>
        <v>Online</v>
      </c>
      <c r="K1612" s="16" t="n">
        <f aca="false">SUMIF(OrderItems!$B$2:$B$6683,A1612,OrderItems!$J$2:$J$6683)</f>
        <v>3461.55</v>
      </c>
      <c r="L1612" s="16" t="n">
        <f aca="false">SUMIF(OrderItems!$B$2:$B$6683,A1612,OrderItems!$K$2:$K$6683)</f>
        <v>2172.78</v>
      </c>
      <c r="M1612" s="16" t="n">
        <f aca="false">K1612-L1612</f>
        <v>1288.77</v>
      </c>
      <c r="N1612" s="12" t="n">
        <f aca="false">COUNTIF(OrderItems!$B$2:$B$6683,A1612)</f>
        <v>2</v>
      </c>
    </row>
    <row r="1613" customFormat="false" ht="15" hidden="false" customHeight="false" outlineLevel="0" collapsed="false">
      <c r="A1613" s="12" t="n">
        <v>1612</v>
      </c>
      <c r="B1613" s="12" t="n">
        <v>408</v>
      </c>
      <c r="C1613" s="12" t="n">
        <v>6</v>
      </c>
      <c r="D1613" s="18" t="n">
        <v>45778</v>
      </c>
      <c r="E1613" s="12" t="s">
        <v>49</v>
      </c>
      <c r="F1613" s="12" t="s">
        <v>2293</v>
      </c>
      <c r="G1613" s="12" t="s">
        <v>55</v>
      </c>
      <c r="H1613" s="12" t="str">
        <f aca="false">INDEX(Customers!$I$2:$I$901,MATCH(B1613,Customers!$A$2:$A$901,0))</f>
        <v>Regular</v>
      </c>
      <c r="I1613" s="12" t="str">
        <f aca="false">INDEX(Customers!$G$2:$G$901,MATCH(B1613,Customers!$A$2:$A$901,0))</f>
        <v>North</v>
      </c>
      <c r="J1613" s="12" t="str">
        <f aca="false">INDEX(Stores!$D$2:$D$18,MATCH(C1613,Stores!$A$2:$A$18,0))</f>
        <v>South</v>
      </c>
      <c r="K1613" s="16" t="n">
        <f aca="false">SUMIF(OrderItems!$B$2:$B$6683,A1613,OrderItems!$J$2:$J$6683)</f>
        <v>2574.4</v>
      </c>
      <c r="L1613" s="16" t="n">
        <f aca="false">SUMIF(OrderItems!$B$2:$B$6683,A1613,OrderItems!$K$2:$K$6683)</f>
        <v>1958.86</v>
      </c>
      <c r="M1613" s="16" t="n">
        <f aca="false">K1613-L1613</f>
        <v>615.54</v>
      </c>
      <c r="N1613" s="12" t="n">
        <f aca="false">COUNTIF(OrderItems!$B$2:$B$6683,A1613)</f>
        <v>1</v>
      </c>
    </row>
    <row r="1614" customFormat="false" ht="15" hidden="false" customHeight="false" outlineLevel="0" collapsed="false">
      <c r="A1614" s="12" t="n">
        <v>1613</v>
      </c>
      <c r="B1614" s="12" t="n">
        <v>409</v>
      </c>
      <c r="C1614" s="12" t="n">
        <v>17</v>
      </c>
      <c r="D1614" s="18" t="n">
        <v>45307</v>
      </c>
      <c r="E1614" s="12" t="s">
        <v>44</v>
      </c>
      <c r="F1614" s="12" t="s">
        <v>2292</v>
      </c>
      <c r="G1614" s="12" t="s">
        <v>55</v>
      </c>
      <c r="H1614" s="12" t="str">
        <f aca="false">INDEX(Customers!$I$2:$I$901,MATCH(B1614,Customers!$A$2:$A$901,0))</f>
        <v>New</v>
      </c>
      <c r="I1614" s="12" t="str">
        <f aca="false">INDEX(Customers!$G$2:$G$901,MATCH(B1614,Customers!$A$2:$A$901,0))</f>
        <v>West</v>
      </c>
      <c r="J1614" s="12" t="str">
        <f aca="false">INDEX(Stores!$D$2:$D$18,MATCH(C1614,Stores!$A$2:$A$18,0))</f>
        <v>Online</v>
      </c>
      <c r="K1614" s="16" t="n">
        <f aca="false">SUMIF(OrderItems!$B$2:$B$6683,A1614,OrderItems!$J$2:$J$6683)</f>
        <v>5139</v>
      </c>
      <c r="L1614" s="16" t="n">
        <f aca="false">SUMIF(OrderItems!$B$2:$B$6683,A1614,OrderItems!$K$2:$K$6683)</f>
        <v>3044.69</v>
      </c>
      <c r="M1614" s="16" t="n">
        <f aca="false">K1614-L1614</f>
        <v>2094.31</v>
      </c>
      <c r="N1614" s="12" t="n">
        <f aca="false">COUNTIF(OrderItems!$B$2:$B$6683,A1614)</f>
        <v>1</v>
      </c>
    </row>
    <row r="1615" customFormat="false" ht="15" hidden="false" customHeight="false" outlineLevel="0" collapsed="false">
      <c r="A1615" s="12" t="n">
        <v>1614</v>
      </c>
      <c r="B1615" s="12" t="n">
        <v>409</v>
      </c>
      <c r="C1615" s="12" t="n">
        <v>17</v>
      </c>
      <c r="D1615" s="18" t="n">
        <v>45327</v>
      </c>
      <c r="E1615" s="12" t="s">
        <v>44</v>
      </c>
      <c r="F1615" s="12" t="s">
        <v>2292</v>
      </c>
      <c r="G1615" s="12" t="s">
        <v>55</v>
      </c>
      <c r="H1615" s="12" t="str">
        <f aca="false">INDEX(Customers!$I$2:$I$901,MATCH(B1615,Customers!$A$2:$A$901,0))</f>
        <v>New</v>
      </c>
      <c r="I1615" s="12" t="str">
        <f aca="false">INDEX(Customers!$G$2:$G$901,MATCH(B1615,Customers!$A$2:$A$901,0))</f>
        <v>West</v>
      </c>
      <c r="J1615" s="12" t="str">
        <f aca="false">INDEX(Stores!$D$2:$D$18,MATCH(C1615,Stores!$A$2:$A$18,0))</f>
        <v>Online</v>
      </c>
      <c r="K1615" s="16" t="n">
        <f aca="false">SUMIF(OrderItems!$B$2:$B$6683,A1615,OrderItems!$J$2:$J$6683)</f>
        <v>3858</v>
      </c>
      <c r="L1615" s="16" t="n">
        <f aca="false">SUMIF(OrderItems!$B$2:$B$6683,A1615,OrderItems!$K$2:$K$6683)</f>
        <v>2400.44</v>
      </c>
      <c r="M1615" s="16" t="n">
        <f aca="false">K1615-L1615</f>
        <v>1457.56</v>
      </c>
      <c r="N1615" s="12" t="n">
        <f aca="false">COUNTIF(OrderItems!$B$2:$B$6683,A1615)</f>
        <v>2</v>
      </c>
    </row>
    <row r="1616" customFormat="false" ht="15" hidden="false" customHeight="false" outlineLevel="0" collapsed="false">
      <c r="A1616" s="12" t="n">
        <v>1615</v>
      </c>
      <c r="B1616" s="12" t="n">
        <v>409</v>
      </c>
      <c r="C1616" s="12" t="n">
        <v>3</v>
      </c>
      <c r="D1616" s="18" t="n">
        <v>45364</v>
      </c>
      <c r="E1616" s="12" t="s">
        <v>49</v>
      </c>
      <c r="F1616" s="12" t="s">
        <v>2294</v>
      </c>
      <c r="G1616" s="12" t="s">
        <v>55</v>
      </c>
      <c r="H1616" s="12" t="str">
        <f aca="false">INDEX(Customers!$I$2:$I$901,MATCH(B1616,Customers!$A$2:$A$901,0))</f>
        <v>New</v>
      </c>
      <c r="I1616" s="12" t="str">
        <f aca="false">INDEX(Customers!$G$2:$G$901,MATCH(B1616,Customers!$A$2:$A$901,0))</f>
        <v>West</v>
      </c>
      <c r="J1616" s="12" t="str">
        <f aca="false">INDEX(Stores!$D$2:$D$18,MATCH(C1616,Stores!$A$2:$A$18,0))</f>
        <v>North</v>
      </c>
      <c r="K1616" s="16" t="n">
        <f aca="false">SUMIF(OrderItems!$B$2:$B$6683,A1616,OrderItems!$J$2:$J$6683)</f>
        <v>10326</v>
      </c>
      <c r="L1616" s="16" t="n">
        <f aca="false">SUMIF(OrderItems!$B$2:$B$6683,A1616,OrderItems!$K$2:$K$6683)</f>
        <v>7003.73</v>
      </c>
      <c r="M1616" s="16" t="n">
        <f aca="false">K1616-L1616</f>
        <v>3322.27</v>
      </c>
      <c r="N1616" s="12" t="n">
        <f aca="false">COUNTIF(OrderItems!$B$2:$B$6683,A1616)</f>
        <v>4</v>
      </c>
    </row>
    <row r="1617" customFormat="false" ht="15" hidden="false" customHeight="false" outlineLevel="0" collapsed="false">
      <c r="A1617" s="12" t="n">
        <v>1616</v>
      </c>
      <c r="B1617" s="12" t="n">
        <v>409</v>
      </c>
      <c r="C1617" s="12" t="n">
        <v>17</v>
      </c>
      <c r="D1617" s="18" t="n">
        <v>45368</v>
      </c>
      <c r="E1617" s="12" t="s">
        <v>44</v>
      </c>
      <c r="F1617" s="12" t="s">
        <v>2292</v>
      </c>
      <c r="G1617" s="12" t="s">
        <v>55</v>
      </c>
      <c r="H1617" s="12" t="str">
        <f aca="false">INDEX(Customers!$I$2:$I$901,MATCH(B1617,Customers!$A$2:$A$901,0))</f>
        <v>New</v>
      </c>
      <c r="I1617" s="12" t="str">
        <f aca="false">INDEX(Customers!$G$2:$G$901,MATCH(B1617,Customers!$A$2:$A$901,0))</f>
        <v>West</v>
      </c>
      <c r="J1617" s="12" t="str">
        <f aca="false">INDEX(Stores!$D$2:$D$18,MATCH(C1617,Stores!$A$2:$A$18,0))</f>
        <v>Online</v>
      </c>
      <c r="K1617" s="16" t="n">
        <f aca="false">SUMIF(OrderItems!$B$2:$B$6683,A1617,OrderItems!$J$2:$J$6683)</f>
        <v>4094.2</v>
      </c>
      <c r="L1617" s="16" t="n">
        <f aca="false">SUMIF(OrderItems!$B$2:$B$6683,A1617,OrderItems!$K$2:$K$6683)</f>
        <v>3067.15</v>
      </c>
      <c r="M1617" s="16" t="n">
        <f aca="false">K1617-L1617</f>
        <v>1027.05</v>
      </c>
      <c r="N1617" s="12" t="n">
        <f aca="false">COUNTIF(OrderItems!$B$2:$B$6683,A1617)</f>
        <v>2</v>
      </c>
    </row>
    <row r="1618" customFormat="false" ht="15" hidden="false" customHeight="false" outlineLevel="0" collapsed="false">
      <c r="A1618" s="12" t="n">
        <v>1617</v>
      </c>
      <c r="B1618" s="12" t="n">
        <v>409</v>
      </c>
      <c r="C1618" s="12" t="n">
        <v>10</v>
      </c>
      <c r="D1618" s="18" t="n">
        <v>45501</v>
      </c>
      <c r="E1618" s="12" t="s">
        <v>49</v>
      </c>
      <c r="F1618" s="12" t="s">
        <v>2295</v>
      </c>
      <c r="G1618" s="12" t="s">
        <v>55</v>
      </c>
      <c r="H1618" s="12" t="str">
        <f aca="false">INDEX(Customers!$I$2:$I$901,MATCH(B1618,Customers!$A$2:$A$901,0))</f>
        <v>New</v>
      </c>
      <c r="I1618" s="12" t="str">
        <f aca="false">INDEX(Customers!$G$2:$G$901,MATCH(B1618,Customers!$A$2:$A$901,0))</f>
        <v>West</v>
      </c>
      <c r="J1618" s="12" t="str">
        <f aca="false">INDEX(Stores!$D$2:$D$18,MATCH(C1618,Stores!$A$2:$A$18,0))</f>
        <v>West</v>
      </c>
      <c r="K1618" s="16" t="n">
        <f aca="false">SUMIF(OrderItems!$B$2:$B$6683,A1618,OrderItems!$J$2:$J$6683)</f>
        <v>618</v>
      </c>
      <c r="L1618" s="16" t="n">
        <f aca="false">SUMIF(OrderItems!$B$2:$B$6683,A1618,OrderItems!$K$2:$K$6683)</f>
        <v>385.34</v>
      </c>
      <c r="M1618" s="16" t="n">
        <f aca="false">K1618-L1618</f>
        <v>232.66</v>
      </c>
      <c r="N1618" s="12" t="n">
        <f aca="false">COUNTIF(OrderItems!$B$2:$B$6683,A1618)</f>
        <v>1</v>
      </c>
    </row>
    <row r="1619" customFormat="false" ht="15" hidden="false" customHeight="false" outlineLevel="0" collapsed="false">
      <c r="A1619" s="12" t="n">
        <v>1618</v>
      </c>
      <c r="B1619" s="12" t="n">
        <v>409</v>
      </c>
      <c r="C1619" s="12" t="n">
        <v>17</v>
      </c>
      <c r="D1619" s="18" t="n">
        <v>45564</v>
      </c>
      <c r="E1619" s="12" t="s">
        <v>44</v>
      </c>
      <c r="F1619" s="12" t="s">
        <v>2295</v>
      </c>
      <c r="G1619" s="12" t="s">
        <v>55</v>
      </c>
      <c r="H1619" s="12" t="str">
        <f aca="false">INDEX(Customers!$I$2:$I$901,MATCH(B1619,Customers!$A$2:$A$901,0))</f>
        <v>New</v>
      </c>
      <c r="I1619" s="12" t="str">
        <f aca="false">INDEX(Customers!$G$2:$G$901,MATCH(B1619,Customers!$A$2:$A$901,0))</f>
        <v>West</v>
      </c>
      <c r="J1619" s="12" t="str">
        <f aca="false">INDEX(Stores!$D$2:$D$18,MATCH(C1619,Stores!$A$2:$A$18,0))</f>
        <v>Online</v>
      </c>
      <c r="K1619" s="16" t="n">
        <f aca="false">SUMIF(OrderItems!$B$2:$B$6683,A1619,OrderItems!$J$2:$J$6683)</f>
        <v>2438.65</v>
      </c>
      <c r="L1619" s="16" t="n">
        <f aca="false">SUMIF(OrderItems!$B$2:$B$6683,A1619,OrderItems!$K$2:$K$6683)</f>
        <v>1981.04</v>
      </c>
      <c r="M1619" s="16" t="n">
        <f aca="false">K1619-L1619</f>
        <v>457.61</v>
      </c>
      <c r="N1619" s="12" t="n">
        <f aca="false">COUNTIF(OrderItems!$B$2:$B$6683,A1619)</f>
        <v>1</v>
      </c>
    </row>
    <row r="1620" customFormat="false" ht="15" hidden="false" customHeight="false" outlineLevel="0" collapsed="false">
      <c r="A1620" s="12" t="n">
        <v>1619</v>
      </c>
      <c r="B1620" s="12" t="n">
        <v>409</v>
      </c>
      <c r="C1620" s="12" t="n">
        <v>17</v>
      </c>
      <c r="D1620" s="18" t="n">
        <v>45596</v>
      </c>
      <c r="E1620" s="12" t="s">
        <v>44</v>
      </c>
      <c r="F1620" s="12" t="s">
        <v>2295</v>
      </c>
      <c r="G1620" s="12" t="s">
        <v>55</v>
      </c>
      <c r="H1620" s="12" t="str">
        <f aca="false">INDEX(Customers!$I$2:$I$901,MATCH(B1620,Customers!$A$2:$A$901,0))</f>
        <v>New</v>
      </c>
      <c r="I1620" s="12" t="str">
        <f aca="false">INDEX(Customers!$G$2:$G$901,MATCH(B1620,Customers!$A$2:$A$901,0))</f>
        <v>West</v>
      </c>
      <c r="J1620" s="12" t="str">
        <f aca="false">INDEX(Stores!$D$2:$D$18,MATCH(C1620,Stores!$A$2:$A$18,0))</f>
        <v>Online</v>
      </c>
      <c r="K1620" s="16" t="n">
        <f aca="false">SUMIF(OrderItems!$B$2:$B$6683,A1620,OrderItems!$J$2:$J$6683)</f>
        <v>4248</v>
      </c>
      <c r="L1620" s="16" t="n">
        <f aca="false">SUMIF(OrderItems!$B$2:$B$6683,A1620,OrderItems!$K$2:$K$6683)</f>
        <v>2527.2</v>
      </c>
      <c r="M1620" s="16" t="n">
        <f aca="false">K1620-L1620</f>
        <v>1720.8</v>
      </c>
      <c r="N1620" s="12" t="n">
        <f aca="false">COUNTIF(OrderItems!$B$2:$B$6683,A1620)</f>
        <v>2</v>
      </c>
    </row>
    <row r="1621" customFormat="false" ht="15" hidden="false" customHeight="false" outlineLevel="0" collapsed="false">
      <c r="A1621" s="12" t="n">
        <v>1620</v>
      </c>
      <c r="B1621" s="12" t="n">
        <v>409</v>
      </c>
      <c r="C1621" s="12" t="n">
        <v>17</v>
      </c>
      <c r="D1621" s="18" t="n">
        <v>45703</v>
      </c>
      <c r="E1621" s="12" t="s">
        <v>44</v>
      </c>
      <c r="F1621" s="12" t="s">
        <v>2292</v>
      </c>
      <c r="G1621" s="12" t="s">
        <v>55</v>
      </c>
      <c r="H1621" s="12" t="str">
        <f aca="false">INDEX(Customers!$I$2:$I$901,MATCH(B1621,Customers!$A$2:$A$901,0))</f>
        <v>New</v>
      </c>
      <c r="I1621" s="12" t="str">
        <f aca="false">INDEX(Customers!$G$2:$G$901,MATCH(B1621,Customers!$A$2:$A$901,0))</f>
        <v>West</v>
      </c>
      <c r="J1621" s="12" t="str">
        <f aca="false">INDEX(Stores!$D$2:$D$18,MATCH(C1621,Stores!$A$2:$A$18,0))</f>
        <v>Online</v>
      </c>
      <c r="K1621" s="16" t="n">
        <f aca="false">SUMIF(OrderItems!$B$2:$B$6683,A1621,OrderItems!$J$2:$J$6683)</f>
        <v>9087</v>
      </c>
      <c r="L1621" s="16" t="n">
        <f aca="false">SUMIF(OrderItems!$B$2:$B$6683,A1621,OrderItems!$K$2:$K$6683)</f>
        <v>5329.67</v>
      </c>
      <c r="M1621" s="16" t="n">
        <f aca="false">K1621-L1621</f>
        <v>3757.33</v>
      </c>
      <c r="N1621" s="12" t="n">
        <f aca="false">COUNTIF(OrderItems!$B$2:$B$6683,A1621)</f>
        <v>2</v>
      </c>
    </row>
    <row r="1622" customFormat="false" ht="15" hidden="false" customHeight="false" outlineLevel="0" collapsed="false">
      <c r="A1622" s="12" t="n">
        <v>1621</v>
      </c>
      <c r="B1622" s="12" t="n">
        <v>409</v>
      </c>
      <c r="C1622" s="12" t="n">
        <v>17</v>
      </c>
      <c r="D1622" s="18" t="n">
        <v>45808</v>
      </c>
      <c r="E1622" s="12" t="s">
        <v>44</v>
      </c>
      <c r="F1622" s="12" t="s">
        <v>2295</v>
      </c>
      <c r="G1622" s="12" t="s">
        <v>55</v>
      </c>
      <c r="H1622" s="12" t="str">
        <f aca="false">INDEX(Customers!$I$2:$I$901,MATCH(B1622,Customers!$A$2:$A$901,0))</f>
        <v>New</v>
      </c>
      <c r="I1622" s="12" t="str">
        <f aca="false">INDEX(Customers!$G$2:$G$901,MATCH(B1622,Customers!$A$2:$A$901,0))</f>
        <v>West</v>
      </c>
      <c r="J1622" s="12" t="str">
        <f aca="false">INDEX(Stores!$D$2:$D$18,MATCH(C1622,Stores!$A$2:$A$18,0))</f>
        <v>Online</v>
      </c>
      <c r="K1622" s="16" t="n">
        <f aca="false">SUMIF(OrderItems!$B$2:$B$6683,A1622,OrderItems!$J$2:$J$6683)</f>
        <v>2808.3</v>
      </c>
      <c r="L1622" s="16" t="n">
        <f aca="false">SUMIF(OrderItems!$B$2:$B$6683,A1622,OrderItems!$K$2:$K$6683)</f>
        <v>2145.1</v>
      </c>
      <c r="M1622" s="16" t="n">
        <f aca="false">K1622-L1622</f>
        <v>663.2</v>
      </c>
      <c r="N1622" s="12" t="n">
        <f aca="false">COUNTIF(OrderItems!$B$2:$B$6683,A1622)</f>
        <v>2</v>
      </c>
    </row>
    <row r="1623" customFormat="false" ht="15" hidden="false" customHeight="false" outlineLevel="0" collapsed="false">
      <c r="A1623" s="12" t="n">
        <v>1622</v>
      </c>
      <c r="B1623" s="12" t="n">
        <v>409</v>
      </c>
      <c r="C1623" s="12" t="n">
        <v>17</v>
      </c>
      <c r="D1623" s="18" t="n">
        <v>45839</v>
      </c>
      <c r="E1623" s="12" t="s">
        <v>44</v>
      </c>
      <c r="F1623" s="12" t="s">
        <v>2292</v>
      </c>
      <c r="G1623" s="12" t="s">
        <v>55</v>
      </c>
      <c r="H1623" s="12" t="str">
        <f aca="false">INDEX(Customers!$I$2:$I$901,MATCH(B1623,Customers!$A$2:$A$901,0))</f>
        <v>New</v>
      </c>
      <c r="I1623" s="12" t="str">
        <f aca="false">INDEX(Customers!$G$2:$G$901,MATCH(B1623,Customers!$A$2:$A$901,0))</f>
        <v>West</v>
      </c>
      <c r="J1623" s="12" t="str">
        <f aca="false">INDEX(Stores!$D$2:$D$18,MATCH(C1623,Stores!$A$2:$A$18,0))</f>
        <v>Online</v>
      </c>
      <c r="K1623" s="16" t="n">
        <f aca="false">SUMIF(OrderItems!$B$2:$B$6683,A1623,OrderItems!$J$2:$J$6683)</f>
        <v>1299</v>
      </c>
      <c r="L1623" s="16" t="n">
        <f aca="false">SUMIF(OrderItems!$B$2:$B$6683,A1623,OrderItems!$K$2:$K$6683)</f>
        <v>878.72</v>
      </c>
      <c r="M1623" s="16" t="n">
        <f aca="false">K1623-L1623</f>
        <v>420.28</v>
      </c>
      <c r="N1623" s="12" t="n">
        <f aca="false">COUNTIF(OrderItems!$B$2:$B$6683,A1623)</f>
        <v>1</v>
      </c>
    </row>
    <row r="1624" customFormat="false" ht="15" hidden="false" customHeight="false" outlineLevel="0" collapsed="false">
      <c r="A1624" s="12" t="n">
        <v>1623</v>
      </c>
      <c r="B1624" s="12" t="n">
        <v>409</v>
      </c>
      <c r="C1624" s="12" t="n">
        <v>17</v>
      </c>
      <c r="D1624" s="18" t="n">
        <v>45849</v>
      </c>
      <c r="E1624" s="12" t="s">
        <v>44</v>
      </c>
      <c r="F1624" s="12" t="s">
        <v>2294</v>
      </c>
      <c r="G1624" s="12" t="s">
        <v>56</v>
      </c>
      <c r="H1624" s="12" t="str">
        <f aca="false">INDEX(Customers!$I$2:$I$901,MATCH(B1624,Customers!$A$2:$A$901,0))</f>
        <v>New</v>
      </c>
      <c r="I1624" s="12" t="str">
        <f aca="false">INDEX(Customers!$G$2:$G$901,MATCH(B1624,Customers!$A$2:$A$901,0))</f>
        <v>West</v>
      </c>
      <c r="J1624" s="12" t="str">
        <f aca="false">INDEX(Stores!$D$2:$D$18,MATCH(C1624,Stores!$A$2:$A$18,0))</f>
        <v>Online</v>
      </c>
      <c r="K1624" s="16" t="n">
        <f aca="false">SUMIF(OrderItems!$B$2:$B$6683,A1624,OrderItems!$J$2:$J$6683)</f>
        <v>5277</v>
      </c>
      <c r="L1624" s="16" t="n">
        <f aca="false">SUMIF(OrderItems!$B$2:$B$6683,A1624,OrderItems!$K$2:$K$6683)</f>
        <v>3095.91</v>
      </c>
      <c r="M1624" s="16" t="n">
        <f aca="false">K1624-L1624</f>
        <v>2181.09</v>
      </c>
      <c r="N1624" s="12" t="n">
        <f aca="false">COUNTIF(OrderItems!$B$2:$B$6683,A1624)</f>
        <v>1</v>
      </c>
    </row>
    <row r="1625" customFormat="false" ht="15" hidden="false" customHeight="false" outlineLevel="0" collapsed="false">
      <c r="A1625" s="12" t="n">
        <v>1624</v>
      </c>
      <c r="B1625" s="12" t="n">
        <v>409</v>
      </c>
      <c r="C1625" s="12" t="n">
        <v>17</v>
      </c>
      <c r="D1625" s="18" t="n">
        <v>45893</v>
      </c>
      <c r="E1625" s="12" t="s">
        <v>44</v>
      </c>
      <c r="F1625" s="12" t="s">
        <v>2293</v>
      </c>
      <c r="G1625" s="12" t="s">
        <v>56</v>
      </c>
      <c r="H1625" s="12" t="str">
        <f aca="false">INDEX(Customers!$I$2:$I$901,MATCH(B1625,Customers!$A$2:$A$901,0))</f>
        <v>New</v>
      </c>
      <c r="I1625" s="12" t="str">
        <f aca="false">INDEX(Customers!$G$2:$G$901,MATCH(B1625,Customers!$A$2:$A$901,0))</f>
        <v>West</v>
      </c>
      <c r="J1625" s="12" t="str">
        <f aca="false">INDEX(Stores!$D$2:$D$18,MATCH(C1625,Stores!$A$2:$A$18,0))</f>
        <v>Online</v>
      </c>
      <c r="K1625" s="16" t="n">
        <f aca="false">SUMIF(OrderItems!$B$2:$B$6683,A1625,OrderItems!$J$2:$J$6683)</f>
        <v>8353.3</v>
      </c>
      <c r="L1625" s="16" t="n">
        <f aca="false">SUMIF(OrderItems!$B$2:$B$6683,A1625,OrderItems!$K$2:$K$6683)</f>
        <v>5833.05</v>
      </c>
      <c r="M1625" s="16" t="n">
        <f aca="false">K1625-L1625</f>
        <v>2520.25</v>
      </c>
      <c r="N1625" s="12" t="n">
        <f aca="false">COUNTIF(OrderItems!$B$2:$B$6683,A1625)</f>
        <v>4</v>
      </c>
    </row>
    <row r="1626" customFormat="false" ht="15" hidden="false" customHeight="false" outlineLevel="0" collapsed="false">
      <c r="A1626" s="12" t="n">
        <v>1625</v>
      </c>
      <c r="B1626" s="12" t="n">
        <v>409</v>
      </c>
      <c r="C1626" s="12" t="n">
        <v>17</v>
      </c>
      <c r="D1626" s="18" t="n">
        <v>45902</v>
      </c>
      <c r="E1626" s="12" t="s">
        <v>44</v>
      </c>
      <c r="F1626" s="12" t="s">
        <v>2294</v>
      </c>
      <c r="G1626" s="12" t="s">
        <v>55</v>
      </c>
      <c r="H1626" s="12" t="str">
        <f aca="false">INDEX(Customers!$I$2:$I$901,MATCH(B1626,Customers!$A$2:$A$901,0))</f>
        <v>New</v>
      </c>
      <c r="I1626" s="12" t="str">
        <f aca="false">INDEX(Customers!$G$2:$G$901,MATCH(B1626,Customers!$A$2:$A$901,0))</f>
        <v>West</v>
      </c>
      <c r="J1626" s="12" t="str">
        <f aca="false">INDEX(Stores!$D$2:$D$18,MATCH(C1626,Stores!$A$2:$A$18,0))</f>
        <v>Online</v>
      </c>
      <c r="K1626" s="16" t="n">
        <f aca="false">SUMIF(OrderItems!$B$2:$B$6683,A1626,OrderItems!$J$2:$J$6683)</f>
        <v>4369</v>
      </c>
      <c r="L1626" s="16" t="n">
        <f aca="false">SUMIF(OrderItems!$B$2:$B$6683,A1626,OrderItems!$K$2:$K$6683)</f>
        <v>2787.56</v>
      </c>
      <c r="M1626" s="16" t="n">
        <f aca="false">K1626-L1626</f>
        <v>1581.44</v>
      </c>
      <c r="N1626" s="12" t="n">
        <f aca="false">COUNTIF(OrderItems!$B$2:$B$6683,A1626)</f>
        <v>1</v>
      </c>
    </row>
    <row r="1627" customFormat="false" ht="15" hidden="false" customHeight="false" outlineLevel="0" collapsed="false">
      <c r="A1627" s="12" t="n">
        <v>1626</v>
      </c>
      <c r="B1627" s="12" t="n">
        <v>409</v>
      </c>
      <c r="C1627" s="12" t="n">
        <v>17</v>
      </c>
      <c r="D1627" s="18" t="n">
        <v>45921</v>
      </c>
      <c r="E1627" s="12" t="s">
        <v>44</v>
      </c>
      <c r="F1627" s="12" t="s">
        <v>2293</v>
      </c>
      <c r="G1627" s="12" t="s">
        <v>57</v>
      </c>
      <c r="H1627" s="12" t="str">
        <f aca="false">INDEX(Customers!$I$2:$I$901,MATCH(B1627,Customers!$A$2:$A$901,0))</f>
        <v>New</v>
      </c>
      <c r="I1627" s="12" t="str">
        <f aca="false">INDEX(Customers!$G$2:$G$901,MATCH(B1627,Customers!$A$2:$A$901,0))</f>
        <v>West</v>
      </c>
      <c r="J1627" s="12" t="str">
        <f aca="false">INDEX(Stores!$D$2:$D$18,MATCH(C1627,Stores!$A$2:$A$18,0))</f>
        <v>Online</v>
      </c>
      <c r="K1627" s="16" t="n">
        <f aca="false">SUMIF(OrderItems!$B$2:$B$6683,A1627,OrderItems!$J$2:$J$6683)</f>
        <v>9069.05</v>
      </c>
      <c r="L1627" s="16" t="n">
        <f aca="false">SUMIF(OrderItems!$B$2:$B$6683,A1627,OrderItems!$K$2:$K$6683)</f>
        <v>6615.25</v>
      </c>
      <c r="M1627" s="16" t="n">
        <f aca="false">K1627-L1627</f>
        <v>2453.8</v>
      </c>
      <c r="N1627" s="12" t="n">
        <f aca="false">COUNTIF(OrderItems!$B$2:$B$6683,A1627)</f>
        <v>2</v>
      </c>
    </row>
    <row r="1628" customFormat="false" ht="15" hidden="false" customHeight="false" outlineLevel="0" collapsed="false">
      <c r="A1628" s="12" t="n">
        <v>1627</v>
      </c>
      <c r="B1628" s="12" t="n">
        <v>409</v>
      </c>
      <c r="C1628" s="12" t="n">
        <v>17</v>
      </c>
      <c r="D1628" s="18" t="n">
        <v>45959</v>
      </c>
      <c r="E1628" s="12" t="s">
        <v>44</v>
      </c>
      <c r="F1628" s="12" t="s">
        <v>2294</v>
      </c>
      <c r="G1628" s="12" t="s">
        <v>55</v>
      </c>
      <c r="H1628" s="12" t="str">
        <f aca="false">INDEX(Customers!$I$2:$I$901,MATCH(B1628,Customers!$A$2:$A$901,0))</f>
        <v>New</v>
      </c>
      <c r="I1628" s="12" t="str">
        <f aca="false">INDEX(Customers!$G$2:$G$901,MATCH(B1628,Customers!$A$2:$A$901,0))</f>
        <v>West</v>
      </c>
      <c r="J1628" s="12" t="str">
        <f aca="false">INDEX(Stores!$D$2:$D$18,MATCH(C1628,Stores!$A$2:$A$18,0))</f>
        <v>Online</v>
      </c>
      <c r="K1628" s="16" t="n">
        <f aca="false">SUMIF(OrderItems!$B$2:$B$6683,A1628,OrderItems!$J$2:$J$6683)</f>
        <v>9314.25</v>
      </c>
      <c r="L1628" s="16" t="n">
        <f aca="false">SUMIF(OrderItems!$B$2:$B$6683,A1628,OrderItems!$K$2:$K$6683)</f>
        <v>6412.09</v>
      </c>
      <c r="M1628" s="16" t="n">
        <f aca="false">K1628-L1628</f>
        <v>2902.16</v>
      </c>
      <c r="N1628" s="12" t="n">
        <f aca="false">COUNTIF(OrderItems!$B$2:$B$6683,A1628)</f>
        <v>3</v>
      </c>
    </row>
    <row r="1629" customFormat="false" ht="15" hidden="false" customHeight="false" outlineLevel="0" collapsed="false">
      <c r="A1629" s="12" t="n">
        <v>1628</v>
      </c>
      <c r="B1629" s="12" t="n">
        <v>409</v>
      </c>
      <c r="C1629" s="12" t="n">
        <v>17</v>
      </c>
      <c r="D1629" s="18" t="n">
        <v>46000</v>
      </c>
      <c r="E1629" s="12" t="s">
        <v>44</v>
      </c>
      <c r="F1629" s="12" t="s">
        <v>2295</v>
      </c>
      <c r="G1629" s="12" t="s">
        <v>56</v>
      </c>
      <c r="H1629" s="12" t="str">
        <f aca="false">INDEX(Customers!$I$2:$I$901,MATCH(B1629,Customers!$A$2:$A$901,0))</f>
        <v>New</v>
      </c>
      <c r="I1629" s="12" t="str">
        <f aca="false">INDEX(Customers!$G$2:$G$901,MATCH(B1629,Customers!$A$2:$A$901,0))</f>
        <v>West</v>
      </c>
      <c r="J1629" s="12" t="str">
        <f aca="false">INDEX(Stores!$D$2:$D$18,MATCH(C1629,Stores!$A$2:$A$18,0))</f>
        <v>Online</v>
      </c>
      <c r="K1629" s="16" t="n">
        <f aca="false">SUMIF(OrderItems!$B$2:$B$6683,A1629,OrderItems!$J$2:$J$6683)</f>
        <v>2753.1</v>
      </c>
      <c r="L1629" s="16" t="n">
        <f aca="false">SUMIF(OrderItems!$B$2:$B$6683,A1629,OrderItems!$K$2:$K$6683)</f>
        <v>1860.62</v>
      </c>
      <c r="M1629" s="16" t="n">
        <f aca="false">K1629-L1629</f>
        <v>892.48</v>
      </c>
      <c r="N1629" s="12" t="n">
        <f aca="false">COUNTIF(OrderItems!$B$2:$B$6683,A1629)</f>
        <v>1</v>
      </c>
    </row>
    <row r="1630" customFormat="false" ht="15" hidden="false" customHeight="false" outlineLevel="0" collapsed="false">
      <c r="A1630" s="12" t="n">
        <v>1629</v>
      </c>
      <c r="B1630" s="12" t="n">
        <v>409</v>
      </c>
      <c r="C1630" s="12" t="n">
        <v>17</v>
      </c>
      <c r="D1630" s="18" t="n">
        <v>46011</v>
      </c>
      <c r="E1630" s="12" t="s">
        <v>44</v>
      </c>
      <c r="F1630" s="12" t="s">
        <v>2295</v>
      </c>
      <c r="G1630" s="12" t="s">
        <v>56</v>
      </c>
      <c r="H1630" s="12" t="str">
        <f aca="false">INDEX(Customers!$I$2:$I$901,MATCH(B1630,Customers!$A$2:$A$901,0))</f>
        <v>New</v>
      </c>
      <c r="I1630" s="12" t="str">
        <f aca="false">INDEX(Customers!$G$2:$G$901,MATCH(B1630,Customers!$A$2:$A$901,0))</f>
        <v>West</v>
      </c>
      <c r="J1630" s="12" t="str">
        <f aca="false">INDEX(Stores!$D$2:$D$18,MATCH(C1630,Stores!$A$2:$A$18,0))</f>
        <v>Online</v>
      </c>
      <c r="K1630" s="16" t="n">
        <f aca="false">SUMIF(OrderItems!$B$2:$B$6683,A1630,OrderItems!$J$2:$J$6683)</f>
        <v>2020.2</v>
      </c>
      <c r="L1630" s="16" t="n">
        <f aca="false">SUMIF(OrderItems!$B$2:$B$6683,A1630,OrderItems!$K$2:$K$6683)</f>
        <v>1461.57</v>
      </c>
      <c r="M1630" s="16" t="n">
        <f aca="false">K1630-L1630</f>
        <v>558.63</v>
      </c>
      <c r="N1630" s="12" t="n">
        <f aca="false">COUNTIF(OrderItems!$B$2:$B$6683,A1630)</f>
        <v>2</v>
      </c>
    </row>
    <row r="1631" customFormat="false" ht="15" hidden="false" customHeight="false" outlineLevel="0" collapsed="false">
      <c r="A1631" s="12" t="n">
        <v>1630</v>
      </c>
      <c r="B1631" s="12" t="n">
        <v>412</v>
      </c>
      <c r="C1631" s="12" t="n">
        <v>13</v>
      </c>
      <c r="D1631" s="18" t="n">
        <v>45421</v>
      </c>
      <c r="E1631" s="12" t="s">
        <v>49</v>
      </c>
      <c r="F1631" s="12" t="s">
        <v>2293</v>
      </c>
      <c r="G1631" s="12" t="s">
        <v>55</v>
      </c>
      <c r="H1631" s="12" t="str">
        <f aca="false">INDEX(Customers!$I$2:$I$901,MATCH(B1631,Customers!$A$2:$A$901,0))</f>
        <v>Regular</v>
      </c>
      <c r="I1631" s="12" t="str">
        <f aca="false">INDEX(Customers!$G$2:$G$901,MATCH(B1631,Customers!$A$2:$A$901,0))</f>
        <v>South</v>
      </c>
      <c r="J1631" s="12" t="str">
        <f aca="false">INDEX(Stores!$D$2:$D$18,MATCH(C1631,Stores!$A$2:$A$18,0))</f>
        <v>East</v>
      </c>
      <c r="K1631" s="16" t="n">
        <f aca="false">SUMIF(OrderItems!$B$2:$B$6683,A1631,OrderItems!$J$2:$J$6683)</f>
        <v>2049</v>
      </c>
      <c r="L1631" s="16" t="n">
        <f aca="false">SUMIF(OrderItems!$B$2:$B$6683,A1631,OrderItems!$K$2:$K$6683)</f>
        <v>1198.41</v>
      </c>
      <c r="M1631" s="16" t="n">
        <f aca="false">K1631-L1631</f>
        <v>850.59</v>
      </c>
      <c r="N1631" s="12" t="n">
        <f aca="false">COUNTIF(OrderItems!$B$2:$B$6683,A1631)</f>
        <v>1</v>
      </c>
    </row>
    <row r="1632" customFormat="false" ht="15" hidden="false" customHeight="false" outlineLevel="0" collapsed="false">
      <c r="A1632" s="12" t="n">
        <v>1631</v>
      </c>
      <c r="B1632" s="12" t="n">
        <v>412</v>
      </c>
      <c r="C1632" s="12" t="n">
        <v>17</v>
      </c>
      <c r="D1632" s="18" t="n">
        <v>45589</v>
      </c>
      <c r="E1632" s="12" t="s">
        <v>44</v>
      </c>
      <c r="F1632" s="12" t="s">
        <v>2294</v>
      </c>
      <c r="G1632" s="12" t="s">
        <v>56</v>
      </c>
      <c r="H1632" s="12" t="str">
        <f aca="false">INDEX(Customers!$I$2:$I$901,MATCH(B1632,Customers!$A$2:$A$901,0))</f>
        <v>Regular</v>
      </c>
      <c r="I1632" s="12" t="str">
        <f aca="false">INDEX(Customers!$G$2:$G$901,MATCH(B1632,Customers!$A$2:$A$901,0))</f>
        <v>South</v>
      </c>
      <c r="J1632" s="12" t="str">
        <f aca="false">INDEX(Stores!$D$2:$D$18,MATCH(C1632,Stores!$A$2:$A$18,0))</f>
        <v>Online</v>
      </c>
      <c r="K1632" s="16" t="n">
        <f aca="false">SUMIF(OrderItems!$B$2:$B$6683,A1632,OrderItems!$J$2:$J$6683)</f>
        <v>2107.85</v>
      </c>
      <c r="L1632" s="16" t="n">
        <f aca="false">SUMIF(OrderItems!$B$2:$B$6683,A1632,OrderItems!$K$2:$K$6683)</f>
        <v>1583.75</v>
      </c>
      <c r="M1632" s="16" t="n">
        <f aca="false">K1632-L1632</f>
        <v>524.1</v>
      </c>
      <c r="N1632" s="12" t="n">
        <f aca="false">COUNTIF(OrderItems!$B$2:$B$6683,A1632)</f>
        <v>3</v>
      </c>
    </row>
    <row r="1633" customFormat="false" ht="15" hidden="false" customHeight="false" outlineLevel="0" collapsed="false">
      <c r="A1633" s="12" t="n">
        <v>1632</v>
      </c>
      <c r="B1633" s="12" t="n">
        <v>412</v>
      </c>
      <c r="C1633" s="12" t="n">
        <v>16</v>
      </c>
      <c r="D1633" s="18" t="n">
        <v>45614</v>
      </c>
      <c r="E1633" s="12" t="s">
        <v>49</v>
      </c>
      <c r="F1633" s="12" t="s">
        <v>2294</v>
      </c>
      <c r="G1633" s="12" t="s">
        <v>57</v>
      </c>
      <c r="H1633" s="12" t="str">
        <f aca="false">INDEX(Customers!$I$2:$I$901,MATCH(B1633,Customers!$A$2:$A$901,0))</f>
        <v>Regular</v>
      </c>
      <c r="I1633" s="12" t="str">
        <f aca="false">INDEX(Customers!$G$2:$G$901,MATCH(B1633,Customers!$A$2:$A$901,0))</f>
        <v>South</v>
      </c>
      <c r="J1633" s="12" t="str">
        <f aca="false">INDEX(Stores!$D$2:$D$18,MATCH(C1633,Stores!$A$2:$A$18,0))</f>
        <v>East</v>
      </c>
      <c r="K1633" s="16" t="n">
        <f aca="false">SUMIF(OrderItems!$B$2:$B$6683,A1633,OrderItems!$J$2:$J$6683)</f>
        <v>464.55</v>
      </c>
      <c r="L1633" s="16" t="n">
        <f aca="false">SUMIF(OrderItems!$B$2:$B$6683,A1633,OrderItems!$K$2:$K$6683)</f>
        <v>278.52</v>
      </c>
      <c r="M1633" s="16" t="n">
        <f aca="false">K1633-L1633</f>
        <v>186.03</v>
      </c>
      <c r="N1633" s="12" t="n">
        <f aca="false">COUNTIF(OrderItems!$B$2:$B$6683,A1633)</f>
        <v>1</v>
      </c>
    </row>
    <row r="1634" customFormat="false" ht="15" hidden="false" customHeight="false" outlineLevel="0" collapsed="false">
      <c r="A1634" s="12" t="n">
        <v>1633</v>
      </c>
      <c r="B1634" s="12" t="n">
        <v>412</v>
      </c>
      <c r="C1634" s="12" t="n">
        <v>17</v>
      </c>
      <c r="D1634" s="18" t="n">
        <v>45629</v>
      </c>
      <c r="E1634" s="12" t="s">
        <v>44</v>
      </c>
      <c r="F1634" s="12" t="s">
        <v>2296</v>
      </c>
      <c r="G1634" s="12" t="s">
        <v>55</v>
      </c>
      <c r="H1634" s="12" t="str">
        <f aca="false">INDEX(Customers!$I$2:$I$901,MATCH(B1634,Customers!$A$2:$A$901,0))</f>
        <v>Regular</v>
      </c>
      <c r="I1634" s="12" t="str">
        <f aca="false">INDEX(Customers!$G$2:$G$901,MATCH(B1634,Customers!$A$2:$A$901,0))</f>
        <v>South</v>
      </c>
      <c r="J1634" s="12" t="str">
        <f aca="false">INDEX(Stores!$D$2:$D$18,MATCH(C1634,Stores!$A$2:$A$18,0))</f>
        <v>Online</v>
      </c>
      <c r="K1634" s="16" t="n">
        <f aca="false">SUMIF(OrderItems!$B$2:$B$6683,A1634,OrderItems!$J$2:$J$6683)</f>
        <v>3419.05</v>
      </c>
      <c r="L1634" s="16" t="n">
        <f aca="false">SUMIF(OrderItems!$B$2:$B$6683,A1634,OrderItems!$K$2:$K$6683)</f>
        <v>2222.74</v>
      </c>
      <c r="M1634" s="16" t="n">
        <f aca="false">K1634-L1634</f>
        <v>1196.31</v>
      </c>
      <c r="N1634" s="12" t="n">
        <f aca="false">COUNTIF(OrderItems!$B$2:$B$6683,A1634)</f>
        <v>1</v>
      </c>
    </row>
    <row r="1635" customFormat="false" ht="15" hidden="false" customHeight="false" outlineLevel="0" collapsed="false">
      <c r="A1635" s="12" t="n">
        <v>1634</v>
      </c>
      <c r="B1635" s="12" t="n">
        <v>412</v>
      </c>
      <c r="C1635" s="12" t="n">
        <v>17</v>
      </c>
      <c r="D1635" s="18" t="n">
        <v>45690</v>
      </c>
      <c r="E1635" s="12" t="s">
        <v>44</v>
      </c>
      <c r="F1635" s="12" t="s">
        <v>2294</v>
      </c>
      <c r="G1635" s="12" t="s">
        <v>56</v>
      </c>
      <c r="H1635" s="12" t="str">
        <f aca="false">INDEX(Customers!$I$2:$I$901,MATCH(B1635,Customers!$A$2:$A$901,0))</f>
        <v>Regular</v>
      </c>
      <c r="I1635" s="12" t="str">
        <f aca="false">INDEX(Customers!$G$2:$G$901,MATCH(B1635,Customers!$A$2:$A$901,0))</f>
        <v>South</v>
      </c>
      <c r="J1635" s="12" t="str">
        <f aca="false">INDEX(Stores!$D$2:$D$18,MATCH(C1635,Stores!$A$2:$A$18,0))</f>
        <v>Online</v>
      </c>
      <c r="K1635" s="16" t="n">
        <f aca="false">SUMIF(OrderItems!$B$2:$B$6683,A1635,OrderItems!$J$2:$J$6683)</f>
        <v>439</v>
      </c>
      <c r="L1635" s="16" t="n">
        <f aca="false">SUMIF(OrderItems!$B$2:$B$6683,A1635,OrderItems!$K$2:$K$6683)</f>
        <v>313.05</v>
      </c>
      <c r="M1635" s="16" t="n">
        <f aca="false">K1635-L1635</f>
        <v>125.95</v>
      </c>
      <c r="N1635" s="12" t="n">
        <f aca="false">COUNTIF(OrderItems!$B$2:$B$6683,A1635)</f>
        <v>1</v>
      </c>
    </row>
    <row r="1636" customFormat="false" ht="15" hidden="false" customHeight="false" outlineLevel="0" collapsed="false">
      <c r="A1636" s="12" t="n">
        <v>1635</v>
      </c>
      <c r="B1636" s="12" t="n">
        <v>412</v>
      </c>
      <c r="C1636" s="12" t="n">
        <v>17</v>
      </c>
      <c r="D1636" s="18" t="n">
        <v>45740</v>
      </c>
      <c r="E1636" s="12" t="s">
        <v>44</v>
      </c>
      <c r="F1636" s="12" t="s">
        <v>2295</v>
      </c>
      <c r="G1636" s="12" t="s">
        <v>55</v>
      </c>
      <c r="H1636" s="12" t="str">
        <f aca="false">INDEX(Customers!$I$2:$I$901,MATCH(B1636,Customers!$A$2:$A$901,0))</f>
        <v>Regular</v>
      </c>
      <c r="I1636" s="12" t="str">
        <f aca="false">INDEX(Customers!$G$2:$G$901,MATCH(B1636,Customers!$A$2:$A$901,0))</f>
        <v>South</v>
      </c>
      <c r="J1636" s="12" t="str">
        <f aca="false">INDEX(Stores!$D$2:$D$18,MATCH(C1636,Stores!$A$2:$A$18,0))</f>
        <v>Online</v>
      </c>
      <c r="K1636" s="16" t="n">
        <f aca="false">SUMIF(OrderItems!$B$2:$B$6683,A1636,OrderItems!$J$2:$J$6683)</f>
        <v>8977</v>
      </c>
      <c r="L1636" s="16" t="n">
        <f aca="false">SUMIF(OrderItems!$B$2:$B$6683,A1636,OrderItems!$K$2:$K$6683)</f>
        <v>6119.81</v>
      </c>
      <c r="M1636" s="16" t="n">
        <f aca="false">K1636-L1636</f>
        <v>2857.19</v>
      </c>
      <c r="N1636" s="12" t="n">
        <f aca="false">COUNTIF(OrderItems!$B$2:$B$6683,A1636)</f>
        <v>3</v>
      </c>
    </row>
    <row r="1637" customFormat="false" ht="15" hidden="false" customHeight="false" outlineLevel="0" collapsed="false">
      <c r="A1637" s="12" t="n">
        <v>1636</v>
      </c>
      <c r="B1637" s="12" t="n">
        <v>412</v>
      </c>
      <c r="C1637" s="12" t="n">
        <v>17</v>
      </c>
      <c r="D1637" s="18" t="n">
        <v>45741</v>
      </c>
      <c r="E1637" s="12" t="s">
        <v>44</v>
      </c>
      <c r="F1637" s="12" t="s">
        <v>2292</v>
      </c>
      <c r="G1637" s="12" t="s">
        <v>55</v>
      </c>
      <c r="H1637" s="12" t="str">
        <f aca="false">INDEX(Customers!$I$2:$I$901,MATCH(B1637,Customers!$A$2:$A$901,0))</f>
        <v>Regular</v>
      </c>
      <c r="I1637" s="12" t="str">
        <f aca="false">INDEX(Customers!$G$2:$G$901,MATCH(B1637,Customers!$A$2:$A$901,0))</f>
        <v>South</v>
      </c>
      <c r="J1637" s="12" t="str">
        <f aca="false">INDEX(Stores!$D$2:$D$18,MATCH(C1637,Stores!$A$2:$A$18,0))</f>
        <v>Online</v>
      </c>
      <c r="K1637" s="16" t="n">
        <f aca="false">SUMIF(OrderItems!$B$2:$B$6683,A1637,OrderItems!$J$2:$J$6683)</f>
        <v>10310.15</v>
      </c>
      <c r="L1637" s="16" t="n">
        <f aca="false">SUMIF(OrderItems!$B$2:$B$6683,A1637,OrderItems!$K$2:$K$6683)</f>
        <v>6931.13</v>
      </c>
      <c r="M1637" s="16" t="n">
        <f aca="false">K1637-L1637</f>
        <v>3379.02</v>
      </c>
      <c r="N1637" s="12" t="n">
        <f aca="false">COUNTIF(OrderItems!$B$2:$B$6683,A1637)</f>
        <v>4</v>
      </c>
    </row>
    <row r="1638" customFormat="false" ht="15" hidden="false" customHeight="false" outlineLevel="0" collapsed="false">
      <c r="A1638" s="12" t="n">
        <v>1637</v>
      </c>
      <c r="B1638" s="12" t="n">
        <v>412</v>
      </c>
      <c r="C1638" s="12" t="n">
        <v>17</v>
      </c>
      <c r="D1638" s="18" t="n">
        <v>45743</v>
      </c>
      <c r="E1638" s="12" t="s">
        <v>44</v>
      </c>
      <c r="F1638" s="12" t="s">
        <v>2295</v>
      </c>
      <c r="G1638" s="12" t="s">
        <v>56</v>
      </c>
      <c r="H1638" s="12" t="str">
        <f aca="false">INDEX(Customers!$I$2:$I$901,MATCH(B1638,Customers!$A$2:$A$901,0))</f>
        <v>Regular</v>
      </c>
      <c r="I1638" s="12" t="str">
        <f aca="false">INDEX(Customers!$G$2:$G$901,MATCH(B1638,Customers!$A$2:$A$901,0))</f>
        <v>South</v>
      </c>
      <c r="J1638" s="12" t="str">
        <f aca="false">INDEX(Stores!$D$2:$D$18,MATCH(C1638,Stores!$A$2:$A$18,0))</f>
        <v>Online</v>
      </c>
      <c r="K1638" s="16" t="n">
        <f aca="false">SUMIF(OrderItems!$B$2:$B$6683,A1638,OrderItems!$J$2:$J$6683)</f>
        <v>296.1</v>
      </c>
      <c r="L1638" s="16" t="n">
        <f aca="false">SUMIF(OrderItems!$B$2:$B$6683,A1638,OrderItems!$K$2:$K$6683)</f>
        <v>224.61</v>
      </c>
      <c r="M1638" s="16" t="n">
        <f aca="false">K1638-L1638</f>
        <v>71.49</v>
      </c>
      <c r="N1638" s="12" t="n">
        <f aca="false">COUNTIF(OrderItems!$B$2:$B$6683,A1638)</f>
        <v>1</v>
      </c>
    </row>
    <row r="1639" customFormat="false" ht="15" hidden="false" customHeight="false" outlineLevel="0" collapsed="false">
      <c r="A1639" s="12" t="n">
        <v>1638</v>
      </c>
      <c r="B1639" s="12" t="n">
        <v>412</v>
      </c>
      <c r="C1639" s="12" t="n">
        <v>17</v>
      </c>
      <c r="D1639" s="18" t="n">
        <v>45915</v>
      </c>
      <c r="E1639" s="12" t="s">
        <v>44</v>
      </c>
      <c r="F1639" s="12" t="s">
        <v>2292</v>
      </c>
      <c r="G1639" s="12" t="s">
        <v>55</v>
      </c>
      <c r="H1639" s="12" t="str">
        <f aca="false">INDEX(Customers!$I$2:$I$901,MATCH(B1639,Customers!$A$2:$A$901,0))</f>
        <v>Regular</v>
      </c>
      <c r="I1639" s="12" t="str">
        <f aca="false">INDEX(Customers!$G$2:$G$901,MATCH(B1639,Customers!$A$2:$A$901,0))</f>
        <v>South</v>
      </c>
      <c r="J1639" s="12" t="str">
        <f aca="false">INDEX(Stores!$D$2:$D$18,MATCH(C1639,Stores!$A$2:$A$18,0))</f>
        <v>Online</v>
      </c>
      <c r="K1639" s="16" t="n">
        <f aca="false">SUMIF(OrderItems!$B$2:$B$6683,A1639,OrderItems!$J$2:$J$6683)</f>
        <v>3672.05</v>
      </c>
      <c r="L1639" s="16" t="n">
        <f aca="false">SUMIF(OrderItems!$B$2:$B$6683,A1639,OrderItems!$K$2:$K$6683)</f>
        <v>2722.9</v>
      </c>
      <c r="M1639" s="16" t="n">
        <f aca="false">K1639-L1639</f>
        <v>949.15</v>
      </c>
      <c r="N1639" s="12" t="n">
        <f aca="false">COUNTIF(OrderItems!$B$2:$B$6683,A1639)</f>
        <v>2</v>
      </c>
    </row>
    <row r="1640" customFormat="false" ht="15" hidden="false" customHeight="false" outlineLevel="0" collapsed="false">
      <c r="A1640" s="12" t="n">
        <v>1639</v>
      </c>
      <c r="B1640" s="12" t="n">
        <v>412</v>
      </c>
      <c r="C1640" s="12" t="n">
        <v>9</v>
      </c>
      <c r="D1640" s="18" t="n">
        <v>45962</v>
      </c>
      <c r="E1640" s="12" t="s">
        <v>49</v>
      </c>
      <c r="F1640" s="12" t="s">
        <v>2294</v>
      </c>
      <c r="G1640" s="12" t="s">
        <v>57</v>
      </c>
      <c r="H1640" s="12" t="str">
        <f aca="false">INDEX(Customers!$I$2:$I$901,MATCH(B1640,Customers!$A$2:$A$901,0))</f>
        <v>Regular</v>
      </c>
      <c r="I1640" s="12" t="str">
        <f aca="false">INDEX(Customers!$G$2:$G$901,MATCH(B1640,Customers!$A$2:$A$901,0))</f>
        <v>South</v>
      </c>
      <c r="J1640" s="12" t="str">
        <f aca="false">INDEX(Stores!$D$2:$D$18,MATCH(C1640,Stores!$A$2:$A$18,0))</f>
        <v>West</v>
      </c>
      <c r="K1640" s="16" t="n">
        <f aca="false">SUMIF(OrderItems!$B$2:$B$6683,A1640,OrderItems!$J$2:$J$6683)</f>
        <v>3468</v>
      </c>
      <c r="L1640" s="16" t="n">
        <f aca="false">SUMIF(OrderItems!$B$2:$B$6683,A1640,OrderItems!$K$2:$K$6683)</f>
        <v>2447.35</v>
      </c>
      <c r="M1640" s="16" t="n">
        <f aca="false">K1640-L1640</f>
        <v>1020.65</v>
      </c>
      <c r="N1640" s="12" t="n">
        <f aca="false">COUNTIF(OrderItems!$B$2:$B$6683,A1640)</f>
        <v>2</v>
      </c>
    </row>
    <row r="1641" customFormat="false" ht="15" hidden="false" customHeight="false" outlineLevel="0" collapsed="false">
      <c r="A1641" s="12" t="n">
        <v>1640</v>
      </c>
      <c r="B1641" s="12" t="n">
        <v>412</v>
      </c>
      <c r="C1641" s="12" t="n">
        <v>17</v>
      </c>
      <c r="D1641" s="18" t="n">
        <v>45970</v>
      </c>
      <c r="E1641" s="12" t="s">
        <v>44</v>
      </c>
      <c r="F1641" s="12" t="s">
        <v>2294</v>
      </c>
      <c r="G1641" s="12" t="s">
        <v>55</v>
      </c>
      <c r="H1641" s="12" t="str">
        <f aca="false">INDEX(Customers!$I$2:$I$901,MATCH(B1641,Customers!$A$2:$A$901,0))</f>
        <v>Regular</v>
      </c>
      <c r="I1641" s="12" t="str">
        <f aca="false">INDEX(Customers!$G$2:$G$901,MATCH(B1641,Customers!$A$2:$A$901,0))</f>
        <v>South</v>
      </c>
      <c r="J1641" s="12" t="str">
        <f aca="false">INDEX(Stores!$D$2:$D$18,MATCH(C1641,Stores!$A$2:$A$18,0))</f>
        <v>Online</v>
      </c>
      <c r="K1641" s="16" t="n">
        <f aca="false">SUMIF(OrderItems!$B$2:$B$6683,A1641,OrderItems!$J$2:$J$6683)</f>
        <v>1049</v>
      </c>
      <c r="L1641" s="16" t="n">
        <f aca="false">SUMIF(OrderItems!$B$2:$B$6683,A1641,OrderItems!$K$2:$K$6683)</f>
        <v>645.2</v>
      </c>
      <c r="M1641" s="16" t="n">
        <f aca="false">K1641-L1641</f>
        <v>403.8</v>
      </c>
      <c r="N1641" s="12" t="n">
        <f aca="false">COUNTIF(OrderItems!$B$2:$B$6683,A1641)</f>
        <v>1</v>
      </c>
    </row>
    <row r="1642" customFormat="false" ht="15" hidden="false" customHeight="false" outlineLevel="0" collapsed="false">
      <c r="A1642" s="12" t="n">
        <v>1641</v>
      </c>
      <c r="B1642" s="12" t="n">
        <v>412</v>
      </c>
      <c r="C1642" s="12" t="n">
        <v>9</v>
      </c>
      <c r="D1642" s="18" t="n">
        <v>45993</v>
      </c>
      <c r="E1642" s="12" t="s">
        <v>49</v>
      </c>
      <c r="F1642" s="12" t="s">
        <v>2292</v>
      </c>
      <c r="G1642" s="12" t="s">
        <v>55</v>
      </c>
      <c r="H1642" s="12" t="str">
        <f aca="false">INDEX(Customers!$I$2:$I$901,MATCH(B1642,Customers!$A$2:$A$901,0))</f>
        <v>Regular</v>
      </c>
      <c r="I1642" s="12" t="str">
        <f aca="false">INDEX(Customers!$G$2:$G$901,MATCH(B1642,Customers!$A$2:$A$901,0))</f>
        <v>South</v>
      </c>
      <c r="J1642" s="12" t="str">
        <f aca="false">INDEX(Stores!$D$2:$D$18,MATCH(C1642,Stores!$A$2:$A$18,0))</f>
        <v>West</v>
      </c>
      <c r="K1642" s="16" t="n">
        <f aca="false">SUMIF(OrderItems!$B$2:$B$6683,A1642,OrderItems!$J$2:$J$6683)</f>
        <v>1619</v>
      </c>
      <c r="L1642" s="16" t="n">
        <f aca="false">SUMIF(OrderItems!$B$2:$B$6683,A1642,OrderItems!$K$2:$K$6683)</f>
        <v>940.96</v>
      </c>
      <c r="M1642" s="16" t="n">
        <f aca="false">K1642-L1642</f>
        <v>678.04</v>
      </c>
      <c r="N1642" s="12" t="n">
        <f aca="false">COUNTIF(OrderItems!$B$2:$B$6683,A1642)</f>
        <v>1</v>
      </c>
    </row>
    <row r="1643" customFormat="false" ht="15" hidden="false" customHeight="false" outlineLevel="0" collapsed="false">
      <c r="A1643" s="12" t="n">
        <v>1642</v>
      </c>
      <c r="B1643" s="12" t="n">
        <v>413</v>
      </c>
      <c r="C1643" s="12" t="n">
        <v>5</v>
      </c>
      <c r="D1643" s="18" t="n">
        <v>45456</v>
      </c>
      <c r="E1643" s="12" t="s">
        <v>49</v>
      </c>
      <c r="F1643" s="12" t="s">
        <v>2293</v>
      </c>
      <c r="G1643" s="12" t="s">
        <v>55</v>
      </c>
      <c r="H1643" s="12" t="str">
        <f aca="false">INDEX(Customers!$I$2:$I$901,MATCH(B1643,Customers!$A$2:$A$901,0))</f>
        <v>Premium</v>
      </c>
      <c r="I1643" s="12" t="str">
        <f aca="false">INDEX(Customers!$G$2:$G$901,MATCH(B1643,Customers!$A$2:$A$901,0))</f>
        <v>North</v>
      </c>
      <c r="J1643" s="12" t="str">
        <f aca="false">INDEX(Stores!$D$2:$D$18,MATCH(C1643,Stores!$A$2:$A$18,0))</f>
        <v>South</v>
      </c>
      <c r="K1643" s="16" t="n">
        <f aca="false">SUMIF(OrderItems!$B$2:$B$6683,A1643,OrderItems!$J$2:$J$6683)</f>
        <v>6645.3</v>
      </c>
      <c r="L1643" s="16" t="n">
        <f aca="false">SUMIF(OrderItems!$B$2:$B$6683,A1643,OrderItems!$K$2:$K$6683)</f>
        <v>4387.54</v>
      </c>
      <c r="M1643" s="16" t="n">
        <f aca="false">K1643-L1643</f>
        <v>2257.76</v>
      </c>
      <c r="N1643" s="12" t="n">
        <f aca="false">COUNTIF(OrderItems!$B$2:$B$6683,A1643)</f>
        <v>2</v>
      </c>
    </row>
    <row r="1644" customFormat="false" ht="15" hidden="false" customHeight="false" outlineLevel="0" collapsed="false">
      <c r="A1644" s="12" t="n">
        <v>1643</v>
      </c>
      <c r="B1644" s="12" t="n">
        <v>413</v>
      </c>
      <c r="C1644" s="12" t="n">
        <v>17</v>
      </c>
      <c r="D1644" s="18" t="n">
        <v>45529</v>
      </c>
      <c r="E1644" s="12" t="s">
        <v>44</v>
      </c>
      <c r="F1644" s="12" t="s">
        <v>2293</v>
      </c>
      <c r="G1644" s="12" t="s">
        <v>56</v>
      </c>
      <c r="H1644" s="12" t="str">
        <f aca="false">INDEX(Customers!$I$2:$I$901,MATCH(B1644,Customers!$A$2:$A$901,0))</f>
        <v>Premium</v>
      </c>
      <c r="I1644" s="12" t="str">
        <f aca="false">INDEX(Customers!$G$2:$G$901,MATCH(B1644,Customers!$A$2:$A$901,0))</f>
        <v>North</v>
      </c>
      <c r="J1644" s="12" t="str">
        <f aca="false">INDEX(Stores!$D$2:$D$18,MATCH(C1644,Stores!$A$2:$A$18,0))</f>
        <v>Online</v>
      </c>
      <c r="K1644" s="16" t="n">
        <f aca="false">SUMIF(OrderItems!$B$2:$B$6683,A1644,OrderItems!$J$2:$J$6683)</f>
        <v>1857</v>
      </c>
      <c r="L1644" s="16" t="n">
        <f aca="false">SUMIF(OrderItems!$B$2:$B$6683,A1644,OrderItems!$K$2:$K$6683)</f>
        <v>1030.38</v>
      </c>
      <c r="M1644" s="16" t="n">
        <f aca="false">K1644-L1644</f>
        <v>826.62</v>
      </c>
      <c r="N1644" s="12" t="n">
        <f aca="false">COUNTIF(OrderItems!$B$2:$B$6683,A1644)</f>
        <v>1</v>
      </c>
    </row>
    <row r="1645" customFormat="false" ht="15" hidden="false" customHeight="false" outlineLevel="0" collapsed="false">
      <c r="A1645" s="12" t="n">
        <v>1644</v>
      </c>
      <c r="B1645" s="12" t="n">
        <v>413</v>
      </c>
      <c r="C1645" s="12" t="n">
        <v>8</v>
      </c>
      <c r="D1645" s="18" t="n">
        <v>45599</v>
      </c>
      <c r="E1645" s="12" t="s">
        <v>49</v>
      </c>
      <c r="F1645" s="12" t="s">
        <v>2292</v>
      </c>
      <c r="G1645" s="12" t="s">
        <v>55</v>
      </c>
      <c r="H1645" s="12" t="str">
        <f aca="false">INDEX(Customers!$I$2:$I$901,MATCH(B1645,Customers!$A$2:$A$901,0))</f>
        <v>Premium</v>
      </c>
      <c r="I1645" s="12" t="str">
        <f aca="false">INDEX(Customers!$G$2:$G$901,MATCH(B1645,Customers!$A$2:$A$901,0))</f>
        <v>North</v>
      </c>
      <c r="J1645" s="12" t="str">
        <f aca="false">INDEX(Stores!$D$2:$D$18,MATCH(C1645,Stores!$A$2:$A$18,0))</f>
        <v>South</v>
      </c>
      <c r="K1645" s="16" t="n">
        <f aca="false">SUMIF(OrderItems!$B$2:$B$6683,A1645,OrderItems!$J$2:$J$6683)</f>
        <v>3527.1</v>
      </c>
      <c r="L1645" s="16" t="n">
        <f aca="false">SUMIF(OrderItems!$B$2:$B$6683,A1645,OrderItems!$K$2:$K$6683)</f>
        <v>2878.02</v>
      </c>
      <c r="M1645" s="16" t="n">
        <f aca="false">K1645-L1645</f>
        <v>649.08</v>
      </c>
      <c r="N1645" s="12" t="n">
        <f aca="false">COUNTIF(OrderItems!$B$2:$B$6683,A1645)</f>
        <v>1</v>
      </c>
    </row>
    <row r="1646" customFormat="false" ht="15" hidden="false" customHeight="false" outlineLevel="0" collapsed="false">
      <c r="A1646" s="12" t="n">
        <v>1645</v>
      </c>
      <c r="B1646" s="12" t="n">
        <v>413</v>
      </c>
      <c r="C1646" s="12" t="n">
        <v>17</v>
      </c>
      <c r="D1646" s="18" t="n">
        <v>45606</v>
      </c>
      <c r="E1646" s="12" t="s">
        <v>44</v>
      </c>
      <c r="F1646" s="12" t="s">
        <v>2295</v>
      </c>
      <c r="G1646" s="12" t="s">
        <v>55</v>
      </c>
      <c r="H1646" s="12" t="str">
        <f aca="false">INDEX(Customers!$I$2:$I$901,MATCH(B1646,Customers!$A$2:$A$901,0))</f>
        <v>Premium</v>
      </c>
      <c r="I1646" s="12" t="str">
        <f aca="false">INDEX(Customers!$G$2:$G$901,MATCH(B1646,Customers!$A$2:$A$901,0))</f>
        <v>North</v>
      </c>
      <c r="J1646" s="12" t="str">
        <f aca="false">INDEX(Stores!$D$2:$D$18,MATCH(C1646,Stores!$A$2:$A$18,0))</f>
        <v>Online</v>
      </c>
      <c r="K1646" s="16" t="n">
        <f aca="false">SUMIF(OrderItems!$B$2:$B$6683,A1646,OrderItems!$J$2:$J$6683)</f>
        <v>3208</v>
      </c>
      <c r="L1646" s="16" t="n">
        <f aca="false">SUMIF(OrderItems!$B$2:$B$6683,A1646,OrderItems!$K$2:$K$6683)</f>
        <v>2293.91</v>
      </c>
      <c r="M1646" s="16" t="n">
        <f aca="false">K1646-L1646</f>
        <v>914.09</v>
      </c>
      <c r="N1646" s="12" t="n">
        <f aca="false">COUNTIF(OrderItems!$B$2:$B$6683,A1646)</f>
        <v>2</v>
      </c>
    </row>
    <row r="1647" customFormat="false" ht="15" hidden="false" customHeight="false" outlineLevel="0" collapsed="false">
      <c r="A1647" s="12" t="n">
        <v>1646</v>
      </c>
      <c r="B1647" s="12" t="n">
        <v>413</v>
      </c>
      <c r="C1647" s="12" t="n">
        <v>11</v>
      </c>
      <c r="D1647" s="18" t="n">
        <v>45703</v>
      </c>
      <c r="E1647" s="12" t="s">
        <v>49</v>
      </c>
      <c r="F1647" s="12" t="s">
        <v>2292</v>
      </c>
      <c r="G1647" s="12" t="s">
        <v>55</v>
      </c>
      <c r="H1647" s="12" t="str">
        <f aca="false">INDEX(Customers!$I$2:$I$901,MATCH(B1647,Customers!$A$2:$A$901,0))</f>
        <v>Premium</v>
      </c>
      <c r="I1647" s="12" t="str">
        <f aca="false">INDEX(Customers!$G$2:$G$901,MATCH(B1647,Customers!$A$2:$A$901,0))</f>
        <v>North</v>
      </c>
      <c r="J1647" s="12" t="str">
        <f aca="false">INDEX(Stores!$D$2:$D$18,MATCH(C1647,Stores!$A$2:$A$18,0))</f>
        <v>West</v>
      </c>
      <c r="K1647" s="16" t="n">
        <f aca="false">SUMIF(OrderItems!$B$2:$B$6683,A1647,OrderItems!$J$2:$J$6683)</f>
        <v>2312.05</v>
      </c>
      <c r="L1647" s="16" t="n">
        <f aca="false">SUMIF(OrderItems!$B$2:$B$6683,A1647,OrderItems!$K$2:$K$6683)</f>
        <v>1514.54</v>
      </c>
      <c r="M1647" s="16" t="n">
        <f aca="false">K1647-L1647</f>
        <v>797.51</v>
      </c>
      <c r="N1647" s="12" t="n">
        <f aca="false">COUNTIF(OrderItems!$B$2:$B$6683,A1647)</f>
        <v>4</v>
      </c>
    </row>
    <row r="1648" customFormat="false" ht="15" hidden="false" customHeight="false" outlineLevel="0" collapsed="false">
      <c r="A1648" s="12" t="n">
        <v>1647</v>
      </c>
      <c r="B1648" s="12" t="n">
        <v>413</v>
      </c>
      <c r="C1648" s="12" t="n">
        <v>17</v>
      </c>
      <c r="D1648" s="18" t="n">
        <v>45723</v>
      </c>
      <c r="E1648" s="12" t="s">
        <v>44</v>
      </c>
      <c r="F1648" s="12" t="s">
        <v>2293</v>
      </c>
      <c r="G1648" s="12" t="s">
        <v>55</v>
      </c>
      <c r="H1648" s="12" t="str">
        <f aca="false">INDEX(Customers!$I$2:$I$901,MATCH(B1648,Customers!$A$2:$A$901,0))</f>
        <v>Premium</v>
      </c>
      <c r="I1648" s="12" t="str">
        <f aca="false">INDEX(Customers!$G$2:$G$901,MATCH(B1648,Customers!$A$2:$A$901,0))</f>
        <v>North</v>
      </c>
      <c r="J1648" s="12" t="str">
        <f aca="false">INDEX(Stores!$D$2:$D$18,MATCH(C1648,Stores!$A$2:$A$18,0))</f>
        <v>Online</v>
      </c>
      <c r="K1648" s="16" t="n">
        <f aca="false">SUMIF(OrderItems!$B$2:$B$6683,A1648,OrderItems!$J$2:$J$6683)</f>
        <v>211.65</v>
      </c>
      <c r="L1648" s="16" t="n">
        <f aca="false">SUMIF(OrderItems!$B$2:$B$6683,A1648,OrderItems!$K$2:$K$6683)</f>
        <v>158.56</v>
      </c>
      <c r="M1648" s="16" t="n">
        <f aca="false">K1648-L1648</f>
        <v>53.09</v>
      </c>
      <c r="N1648" s="12" t="n">
        <f aca="false">COUNTIF(OrderItems!$B$2:$B$6683,A1648)</f>
        <v>1</v>
      </c>
    </row>
    <row r="1649" customFormat="false" ht="15" hidden="false" customHeight="false" outlineLevel="0" collapsed="false">
      <c r="A1649" s="12" t="n">
        <v>1648</v>
      </c>
      <c r="B1649" s="12" t="n">
        <v>413</v>
      </c>
      <c r="C1649" s="12" t="n">
        <v>17</v>
      </c>
      <c r="D1649" s="18" t="n">
        <v>45794</v>
      </c>
      <c r="E1649" s="12" t="s">
        <v>44</v>
      </c>
      <c r="F1649" s="12" t="s">
        <v>2292</v>
      </c>
      <c r="G1649" s="12" t="s">
        <v>57</v>
      </c>
      <c r="H1649" s="12" t="str">
        <f aca="false">INDEX(Customers!$I$2:$I$901,MATCH(B1649,Customers!$A$2:$A$901,0))</f>
        <v>Premium</v>
      </c>
      <c r="I1649" s="12" t="str">
        <f aca="false">INDEX(Customers!$G$2:$G$901,MATCH(B1649,Customers!$A$2:$A$901,0))</f>
        <v>North</v>
      </c>
      <c r="J1649" s="12" t="str">
        <f aca="false">INDEX(Stores!$D$2:$D$18,MATCH(C1649,Stores!$A$2:$A$18,0))</f>
        <v>Online</v>
      </c>
      <c r="K1649" s="16" t="n">
        <f aca="false">SUMIF(OrderItems!$B$2:$B$6683,A1649,OrderItems!$J$2:$J$6683)</f>
        <v>347.65</v>
      </c>
      <c r="L1649" s="16" t="n">
        <f aca="false">SUMIF(OrderItems!$B$2:$B$6683,A1649,OrderItems!$K$2:$K$6683)</f>
        <v>276.15</v>
      </c>
      <c r="M1649" s="16" t="n">
        <f aca="false">K1649-L1649</f>
        <v>71.5</v>
      </c>
      <c r="N1649" s="12" t="n">
        <f aca="false">COUNTIF(OrderItems!$B$2:$B$6683,A1649)</f>
        <v>1</v>
      </c>
    </row>
    <row r="1650" customFormat="false" ht="15" hidden="false" customHeight="false" outlineLevel="0" collapsed="false">
      <c r="A1650" s="12" t="n">
        <v>1649</v>
      </c>
      <c r="B1650" s="12" t="n">
        <v>413</v>
      </c>
      <c r="C1650" s="12" t="n">
        <v>10</v>
      </c>
      <c r="D1650" s="18" t="n">
        <v>45979</v>
      </c>
      <c r="E1650" s="12" t="s">
        <v>49</v>
      </c>
      <c r="F1650" s="12" t="s">
        <v>2292</v>
      </c>
      <c r="G1650" s="12" t="s">
        <v>56</v>
      </c>
      <c r="H1650" s="12" t="str">
        <f aca="false">INDEX(Customers!$I$2:$I$901,MATCH(B1650,Customers!$A$2:$A$901,0))</f>
        <v>Premium</v>
      </c>
      <c r="I1650" s="12" t="str">
        <f aca="false">INDEX(Customers!$G$2:$G$901,MATCH(B1650,Customers!$A$2:$A$901,0))</f>
        <v>North</v>
      </c>
      <c r="J1650" s="12" t="str">
        <f aca="false">INDEX(Stores!$D$2:$D$18,MATCH(C1650,Stores!$A$2:$A$18,0))</f>
        <v>West</v>
      </c>
      <c r="K1650" s="16" t="n">
        <f aca="false">SUMIF(OrderItems!$B$2:$B$6683,A1650,OrderItems!$J$2:$J$6683)</f>
        <v>1098</v>
      </c>
      <c r="L1650" s="16" t="n">
        <f aca="false">SUMIF(OrderItems!$B$2:$B$6683,A1650,OrderItems!$K$2:$K$6683)</f>
        <v>760.82</v>
      </c>
      <c r="M1650" s="16" t="n">
        <f aca="false">K1650-L1650</f>
        <v>337.18</v>
      </c>
      <c r="N1650" s="12" t="n">
        <f aca="false">COUNTIF(OrderItems!$B$2:$B$6683,A1650)</f>
        <v>1</v>
      </c>
    </row>
    <row r="1651" customFormat="false" ht="15" hidden="false" customHeight="false" outlineLevel="0" collapsed="false">
      <c r="A1651" s="12" t="n">
        <v>1650</v>
      </c>
      <c r="B1651" s="12" t="n">
        <v>413</v>
      </c>
      <c r="C1651" s="12" t="n">
        <v>17</v>
      </c>
      <c r="D1651" s="18" t="n">
        <v>45980</v>
      </c>
      <c r="E1651" s="12" t="s">
        <v>44</v>
      </c>
      <c r="F1651" s="12" t="s">
        <v>2292</v>
      </c>
      <c r="G1651" s="12" t="s">
        <v>57</v>
      </c>
      <c r="H1651" s="12" t="str">
        <f aca="false">INDEX(Customers!$I$2:$I$901,MATCH(B1651,Customers!$A$2:$A$901,0))</f>
        <v>Premium</v>
      </c>
      <c r="I1651" s="12" t="str">
        <f aca="false">INDEX(Customers!$G$2:$G$901,MATCH(B1651,Customers!$A$2:$A$901,0))</f>
        <v>North</v>
      </c>
      <c r="J1651" s="12" t="str">
        <f aca="false">INDEX(Stores!$D$2:$D$18,MATCH(C1651,Stores!$A$2:$A$18,0))</f>
        <v>Online</v>
      </c>
      <c r="K1651" s="16" t="n">
        <f aca="false">SUMIF(OrderItems!$B$2:$B$6683,A1651,OrderItems!$J$2:$J$6683)</f>
        <v>6314.55</v>
      </c>
      <c r="L1651" s="16" t="n">
        <f aca="false">SUMIF(OrderItems!$B$2:$B$6683,A1651,OrderItems!$K$2:$K$6683)</f>
        <v>4533.17</v>
      </c>
      <c r="M1651" s="16" t="n">
        <f aca="false">K1651-L1651</f>
        <v>1781.38</v>
      </c>
      <c r="N1651" s="12" t="n">
        <f aca="false">COUNTIF(OrderItems!$B$2:$B$6683,A1651)</f>
        <v>3</v>
      </c>
    </row>
    <row r="1652" customFormat="false" ht="15" hidden="false" customHeight="false" outlineLevel="0" collapsed="false">
      <c r="A1652" s="12" t="n">
        <v>1651</v>
      </c>
      <c r="B1652" s="12" t="n">
        <v>413</v>
      </c>
      <c r="C1652" s="12" t="n">
        <v>17</v>
      </c>
      <c r="D1652" s="18" t="n">
        <v>45990</v>
      </c>
      <c r="E1652" s="12" t="s">
        <v>44</v>
      </c>
      <c r="F1652" s="12" t="s">
        <v>2292</v>
      </c>
      <c r="G1652" s="12" t="s">
        <v>55</v>
      </c>
      <c r="H1652" s="12" t="str">
        <f aca="false">INDEX(Customers!$I$2:$I$901,MATCH(B1652,Customers!$A$2:$A$901,0))</f>
        <v>Premium</v>
      </c>
      <c r="I1652" s="12" t="str">
        <f aca="false">INDEX(Customers!$G$2:$G$901,MATCH(B1652,Customers!$A$2:$A$901,0))</f>
        <v>North</v>
      </c>
      <c r="J1652" s="12" t="str">
        <f aca="false">INDEX(Stores!$D$2:$D$18,MATCH(C1652,Stores!$A$2:$A$18,0))</f>
        <v>Online</v>
      </c>
      <c r="K1652" s="16" t="n">
        <f aca="false">SUMIF(OrderItems!$B$2:$B$6683,A1652,OrderItems!$J$2:$J$6683)</f>
        <v>4996.2</v>
      </c>
      <c r="L1652" s="16" t="n">
        <f aca="false">SUMIF(OrderItems!$B$2:$B$6683,A1652,OrderItems!$K$2:$K$6683)</f>
        <v>3782.4</v>
      </c>
      <c r="M1652" s="16" t="n">
        <f aca="false">K1652-L1652</f>
        <v>1213.8</v>
      </c>
      <c r="N1652" s="12" t="n">
        <f aca="false">COUNTIF(OrderItems!$B$2:$B$6683,A1652)</f>
        <v>2</v>
      </c>
    </row>
    <row r="1653" customFormat="false" ht="15" hidden="false" customHeight="false" outlineLevel="0" collapsed="false">
      <c r="A1653" s="12" t="n">
        <v>1652</v>
      </c>
      <c r="B1653" s="12" t="n">
        <v>413</v>
      </c>
      <c r="C1653" s="12" t="n">
        <v>17</v>
      </c>
      <c r="D1653" s="18" t="n">
        <v>46005</v>
      </c>
      <c r="E1653" s="12" t="s">
        <v>44</v>
      </c>
      <c r="F1653" s="12" t="s">
        <v>2293</v>
      </c>
      <c r="G1653" s="12" t="s">
        <v>55</v>
      </c>
      <c r="H1653" s="12" t="str">
        <f aca="false">INDEX(Customers!$I$2:$I$901,MATCH(B1653,Customers!$A$2:$A$901,0))</f>
        <v>Premium</v>
      </c>
      <c r="I1653" s="12" t="str">
        <f aca="false">INDEX(Customers!$G$2:$G$901,MATCH(B1653,Customers!$A$2:$A$901,0))</f>
        <v>North</v>
      </c>
      <c r="J1653" s="12" t="str">
        <f aca="false">INDEX(Stores!$D$2:$D$18,MATCH(C1653,Stores!$A$2:$A$18,0))</f>
        <v>Online</v>
      </c>
      <c r="K1653" s="16" t="n">
        <f aca="false">SUMIF(OrderItems!$B$2:$B$6683,A1653,OrderItems!$J$2:$J$6683)</f>
        <v>409</v>
      </c>
      <c r="L1653" s="16" t="n">
        <f aca="false">SUMIF(OrderItems!$B$2:$B$6683,A1653,OrderItems!$K$2:$K$6683)</f>
        <v>276.15</v>
      </c>
      <c r="M1653" s="16" t="n">
        <f aca="false">K1653-L1653</f>
        <v>132.85</v>
      </c>
      <c r="N1653" s="12" t="n">
        <f aca="false">COUNTIF(OrderItems!$B$2:$B$6683,A1653)</f>
        <v>1</v>
      </c>
    </row>
    <row r="1654" customFormat="false" ht="15" hidden="false" customHeight="false" outlineLevel="0" collapsed="false">
      <c r="A1654" s="12" t="n">
        <v>1653</v>
      </c>
      <c r="B1654" s="12" t="n">
        <v>413</v>
      </c>
      <c r="C1654" s="12" t="n">
        <v>4</v>
      </c>
      <c r="D1654" s="18" t="n">
        <v>46009</v>
      </c>
      <c r="E1654" s="12" t="s">
        <v>49</v>
      </c>
      <c r="F1654" s="12" t="s">
        <v>2295</v>
      </c>
      <c r="G1654" s="12" t="s">
        <v>55</v>
      </c>
      <c r="H1654" s="12" t="str">
        <f aca="false">INDEX(Customers!$I$2:$I$901,MATCH(B1654,Customers!$A$2:$A$901,0))</f>
        <v>Premium</v>
      </c>
      <c r="I1654" s="12" t="str">
        <f aca="false">INDEX(Customers!$G$2:$G$901,MATCH(B1654,Customers!$A$2:$A$901,0))</f>
        <v>North</v>
      </c>
      <c r="J1654" s="12" t="str">
        <f aca="false">INDEX(Stores!$D$2:$D$18,MATCH(C1654,Stores!$A$2:$A$18,0))</f>
        <v>North</v>
      </c>
      <c r="K1654" s="16" t="n">
        <f aca="false">SUMIF(OrderItems!$B$2:$B$6683,A1654,OrderItems!$J$2:$J$6683)</f>
        <v>2922.1</v>
      </c>
      <c r="L1654" s="16" t="n">
        <f aca="false">SUMIF(OrderItems!$B$2:$B$6683,A1654,OrderItems!$K$2:$K$6683)</f>
        <v>2008.87</v>
      </c>
      <c r="M1654" s="16" t="n">
        <f aca="false">K1654-L1654</f>
        <v>913.230000000001</v>
      </c>
      <c r="N1654" s="12" t="n">
        <f aca="false">COUNTIF(OrderItems!$B$2:$B$6683,A1654)</f>
        <v>3</v>
      </c>
    </row>
    <row r="1655" customFormat="false" ht="15" hidden="false" customHeight="false" outlineLevel="0" collapsed="false">
      <c r="A1655" s="12" t="n">
        <v>1654</v>
      </c>
      <c r="B1655" s="12" t="n">
        <v>413</v>
      </c>
      <c r="C1655" s="12" t="n">
        <v>5</v>
      </c>
      <c r="D1655" s="18" t="n">
        <v>46018</v>
      </c>
      <c r="E1655" s="12" t="s">
        <v>49</v>
      </c>
      <c r="F1655" s="12" t="s">
        <v>2294</v>
      </c>
      <c r="G1655" s="12" t="s">
        <v>56</v>
      </c>
      <c r="H1655" s="12" t="str">
        <f aca="false">INDEX(Customers!$I$2:$I$901,MATCH(B1655,Customers!$A$2:$A$901,0))</f>
        <v>Premium</v>
      </c>
      <c r="I1655" s="12" t="str">
        <f aca="false">INDEX(Customers!$G$2:$G$901,MATCH(B1655,Customers!$A$2:$A$901,0))</f>
        <v>North</v>
      </c>
      <c r="J1655" s="12" t="str">
        <f aca="false">INDEX(Stores!$D$2:$D$18,MATCH(C1655,Stores!$A$2:$A$18,0))</f>
        <v>South</v>
      </c>
      <c r="K1655" s="16" t="n">
        <f aca="false">SUMIF(OrderItems!$B$2:$B$6683,A1655,OrderItems!$J$2:$J$6683)</f>
        <v>9187</v>
      </c>
      <c r="L1655" s="16" t="n">
        <f aca="false">SUMIF(OrderItems!$B$2:$B$6683,A1655,OrderItems!$K$2:$K$6683)</f>
        <v>6314.52</v>
      </c>
      <c r="M1655" s="16" t="n">
        <f aca="false">K1655-L1655</f>
        <v>2872.48</v>
      </c>
      <c r="N1655" s="12" t="n">
        <f aca="false">COUNTIF(OrderItems!$B$2:$B$6683,A1655)</f>
        <v>3</v>
      </c>
    </row>
    <row r="1656" customFormat="false" ht="15" hidden="false" customHeight="false" outlineLevel="0" collapsed="false">
      <c r="A1656" s="12" t="n">
        <v>1655</v>
      </c>
      <c r="B1656" s="12" t="n">
        <v>414</v>
      </c>
      <c r="C1656" s="12" t="n">
        <v>14</v>
      </c>
      <c r="D1656" s="18" t="n">
        <v>45948</v>
      </c>
      <c r="E1656" s="12" t="s">
        <v>49</v>
      </c>
      <c r="F1656" s="12" t="s">
        <v>2295</v>
      </c>
      <c r="G1656" s="12" t="s">
        <v>55</v>
      </c>
      <c r="H1656" s="12" t="str">
        <f aca="false">INDEX(Customers!$I$2:$I$901,MATCH(B1656,Customers!$A$2:$A$901,0))</f>
        <v>New</v>
      </c>
      <c r="I1656" s="12" t="str">
        <f aca="false">INDEX(Customers!$G$2:$G$901,MATCH(B1656,Customers!$A$2:$A$901,0))</f>
        <v>South</v>
      </c>
      <c r="J1656" s="12" t="str">
        <f aca="false">INDEX(Stores!$D$2:$D$18,MATCH(C1656,Stores!$A$2:$A$18,0))</f>
        <v>East</v>
      </c>
      <c r="K1656" s="16" t="n">
        <f aca="false">SUMIF(OrderItems!$B$2:$B$6683,A1656,OrderItems!$J$2:$J$6683)</f>
        <v>3121.05</v>
      </c>
      <c r="L1656" s="16" t="n">
        <f aca="false">SUMIF(OrderItems!$B$2:$B$6683,A1656,OrderItems!$K$2:$K$6683)</f>
        <v>2007.1</v>
      </c>
      <c r="M1656" s="16" t="n">
        <f aca="false">K1656-L1656</f>
        <v>1113.95</v>
      </c>
      <c r="N1656" s="12" t="n">
        <f aca="false">COUNTIF(OrderItems!$B$2:$B$6683,A1656)</f>
        <v>2</v>
      </c>
    </row>
    <row r="1657" customFormat="false" ht="15" hidden="false" customHeight="false" outlineLevel="0" collapsed="false">
      <c r="A1657" s="12" t="n">
        <v>1656</v>
      </c>
      <c r="B1657" s="12" t="n">
        <v>414</v>
      </c>
      <c r="C1657" s="12" t="n">
        <v>17</v>
      </c>
      <c r="D1657" s="18" t="n">
        <v>46002</v>
      </c>
      <c r="E1657" s="12" t="s">
        <v>44</v>
      </c>
      <c r="F1657" s="12" t="s">
        <v>2295</v>
      </c>
      <c r="G1657" s="12" t="s">
        <v>57</v>
      </c>
      <c r="H1657" s="12" t="str">
        <f aca="false">INDEX(Customers!$I$2:$I$901,MATCH(B1657,Customers!$A$2:$A$901,0))</f>
        <v>New</v>
      </c>
      <c r="I1657" s="12" t="str">
        <f aca="false">INDEX(Customers!$G$2:$G$901,MATCH(B1657,Customers!$A$2:$A$901,0))</f>
        <v>South</v>
      </c>
      <c r="J1657" s="12" t="str">
        <f aca="false">INDEX(Stores!$D$2:$D$18,MATCH(C1657,Stores!$A$2:$A$18,0))</f>
        <v>Online</v>
      </c>
      <c r="K1657" s="16" t="n">
        <f aca="false">SUMIF(OrderItems!$B$2:$B$6683,A1657,OrderItems!$J$2:$J$6683)</f>
        <v>1450.55</v>
      </c>
      <c r="L1657" s="16" t="n">
        <f aca="false">SUMIF(OrderItems!$B$2:$B$6683,A1657,OrderItems!$K$2:$K$6683)</f>
        <v>1032</v>
      </c>
      <c r="M1657" s="16" t="n">
        <f aca="false">K1657-L1657</f>
        <v>418.55</v>
      </c>
      <c r="N1657" s="12" t="n">
        <f aca="false">COUNTIF(OrderItems!$B$2:$B$6683,A1657)</f>
        <v>2</v>
      </c>
    </row>
    <row r="1658" customFormat="false" ht="15" hidden="false" customHeight="false" outlineLevel="0" collapsed="false">
      <c r="A1658" s="12" t="n">
        <v>1657</v>
      </c>
      <c r="B1658" s="12" t="n">
        <v>415</v>
      </c>
      <c r="C1658" s="12" t="n">
        <v>4</v>
      </c>
      <c r="D1658" s="18" t="n">
        <v>45502</v>
      </c>
      <c r="E1658" s="12" t="s">
        <v>49</v>
      </c>
      <c r="F1658" s="12" t="s">
        <v>2292</v>
      </c>
      <c r="G1658" s="12" t="s">
        <v>55</v>
      </c>
      <c r="H1658" s="12" t="str">
        <f aca="false">INDEX(Customers!$I$2:$I$901,MATCH(B1658,Customers!$A$2:$A$901,0))</f>
        <v>Regular</v>
      </c>
      <c r="I1658" s="12" t="str">
        <f aca="false">INDEX(Customers!$G$2:$G$901,MATCH(B1658,Customers!$A$2:$A$901,0))</f>
        <v>East</v>
      </c>
      <c r="J1658" s="12" t="str">
        <f aca="false">INDEX(Stores!$D$2:$D$18,MATCH(C1658,Stores!$A$2:$A$18,0))</f>
        <v>North</v>
      </c>
      <c r="K1658" s="16" t="n">
        <f aca="false">SUMIF(OrderItems!$B$2:$B$6683,A1658,OrderItems!$J$2:$J$6683)</f>
        <v>5787.3</v>
      </c>
      <c r="L1658" s="16" t="n">
        <f aca="false">SUMIF(OrderItems!$B$2:$B$6683,A1658,OrderItems!$K$2:$K$6683)</f>
        <v>4518.53</v>
      </c>
      <c r="M1658" s="16" t="n">
        <f aca="false">K1658-L1658</f>
        <v>1268.77</v>
      </c>
      <c r="N1658" s="12" t="n">
        <f aca="false">COUNTIF(OrderItems!$B$2:$B$6683,A1658)</f>
        <v>3</v>
      </c>
    </row>
    <row r="1659" customFormat="false" ht="15" hidden="false" customHeight="false" outlineLevel="0" collapsed="false">
      <c r="A1659" s="12" t="n">
        <v>1658</v>
      </c>
      <c r="B1659" s="12" t="n">
        <v>415</v>
      </c>
      <c r="C1659" s="12" t="n">
        <v>17</v>
      </c>
      <c r="D1659" s="18" t="n">
        <v>45520</v>
      </c>
      <c r="E1659" s="12" t="s">
        <v>44</v>
      </c>
      <c r="F1659" s="12" t="s">
        <v>2293</v>
      </c>
      <c r="G1659" s="12" t="s">
        <v>55</v>
      </c>
      <c r="H1659" s="12" t="str">
        <f aca="false">INDEX(Customers!$I$2:$I$901,MATCH(B1659,Customers!$A$2:$A$901,0))</f>
        <v>Regular</v>
      </c>
      <c r="I1659" s="12" t="str">
        <f aca="false">INDEX(Customers!$G$2:$G$901,MATCH(B1659,Customers!$A$2:$A$901,0))</f>
        <v>East</v>
      </c>
      <c r="J1659" s="12" t="str">
        <f aca="false">INDEX(Stores!$D$2:$D$18,MATCH(C1659,Stores!$A$2:$A$18,0))</f>
        <v>Online</v>
      </c>
      <c r="K1659" s="16" t="n">
        <f aca="false">SUMIF(OrderItems!$B$2:$B$6683,A1659,OrderItems!$J$2:$J$6683)</f>
        <v>6186.65</v>
      </c>
      <c r="L1659" s="16" t="n">
        <f aca="false">SUMIF(OrderItems!$B$2:$B$6683,A1659,OrderItems!$K$2:$K$6683)</f>
        <v>4266.06</v>
      </c>
      <c r="M1659" s="16" t="n">
        <f aca="false">K1659-L1659</f>
        <v>1920.59</v>
      </c>
      <c r="N1659" s="12" t="n">
        <f aca="false">COUNTIF(OrderItems!$B$2:$B$6683,A1659)</f>
        <v>4</v>
      </c>
    </row>
    <row r="1660" customFormat="false" ht="15" hidden="false" customHeight="false" outlineLevel="0" collapsed="false">
      <c r="A1660" s="12" t="n">
        <v>1659</v>
      </c>
      <c r="B1660" s="12" t="n">
        <v>415</v>
      </c>
      <c r="C1660" s="12" t="n">
        <v>17</v>
      </c>
      <c r="D1660" s="18" t="n">
        <v>45575</v>
      </c>
      <c r="E1660" s="12" t="s">
        <v>44</v>
      </c>
      <c r="F1660" s="12" t="s">
        <v>2293</v>
      </c>
      <c r="G1660" s="12" t="s">
        <v>55</v>
      </c>
      <c r="H1660" s="12" t="str">
        <f aca="false">INDEX(Customers!$I$2:$I$901,MATCH(B1660,Customers!$A$2:$A$901,0))</f>
        <v>Regular</v>
      </c>
      <c r="I1660" s="12" t="str">
        <f aca="false">INDEX(Customers!$G$2:$G$901,MATCH(B1660,Customers!$A$2:$A$901,0))</f>
        <v>East</v>
      </c>
      <c r="J1660" s="12" t="str">
        <f aca="false">INDEX(Stores!$D$2:$D$18,MATCH(C1660,Stores!$A$2:$A$18,0))</f>
        <v>Online</v>
      </c>
      <c r="K1660" s="16" t="n">
        <f aca="false">SUMIF(OrderItems!$B$2:$B$6683,A1660,OrderItems!$J$2:$J$6683)</f>
        <v>2909</v>
      </c>
      <c r="L1660" s="16" t="n">
        <f aca="false">SUMIF(OrderItems!$B$2:$B$6683,A1660,OrderItems!$K$2:$K$6683)</f>
        <v>1746.44</v>
      </c>
      <c r="M1660" s="16" t="n">
        <f aca="false">K1660-L1660</f>
        <v>1162.56</v>
      </c>
      <c r="N1660" s="12" t="n">
        <f aca="false">COUNTIF(OrderItems!$B$2:$B$6683,A1660)</f>
        <v>1</v>
      </c>
    </row>
    <row r="1661" customFormat="false" ht="15" hidden="false" customHeight="false" outlineLevel="0" collapsed="false">
      <c r="A1661" s="12" t="n">
        <v>1660</v>
      </c>
      <c r="B1661" s="12" t="n">
        <v>415</v>
      </c>
      <c r="C1661" s="12" t="n">
        <v>17</v>
      </c>
      <c r="D1661" s="18" t="n">
        <v>45825</v>
      </c>
      <c r="E1661" s="12" t="s">
        <v>44</v>
      </c>
      <c r="F1661" s="12" t="s">
        <v>2292</v>
      </c>
      <c r="G1661" s="12" t="s">
        <v>55</v>
      </c>
      <c r="H1661" s="12" t="str">
        <f aca="false">INDEX(Customers!$I$2:$I$901,MATCH(B1661,Customers!$A$2:$A$901,0))</f>
        <v>Regular</v>
      </c>
      <c r="I1661" s="12" t="str">
        <f aca="false">INDEX(Customers!$G$2:$G$901,MATCH(B1661,Customers!$A$2:$A$901,0))</f>
        <v>East</v>
      </c>
      <c r="J1661" s="12" t="str">
        <f aca="false">INDEX(Stores!$D$2:$D$18,MATCH(C1661,Stores!$A$2:$A$18,0))</f>
        <v>Online</v>
      </c>
      <c r="K1661" s="16" t="n">
        <f aca="false">SUMIF(OrderItems!$B$2:$B$6683,A1661,OrderItems!$J$2:$J$6683)</f>
        <v>312.55</v>
      </c>
      <c r="L1661" s="16" t="n">
        <f aca="false">SUMIF(OrderItems!$B$2:$B$6683,A1661,OrderItems!$K$2:$K$6683)</f>
        <v>214.56</v>
      </c>
      <c r="M1661" s="16" t="n">
        <f aca="false">K1661-L1661</f>
        <v>97.99</v>
      </c>
      <c r="N1661" s="12" t="n">
        <f aca="false">COUNTIF(OrderItems!$B$2:$B$6683,A1661)</f>
        <v>1</v>
      </c>
    </row>
    <row r="1662" customFormat="false" ht="15" hidden="false" customHeight="false" outlineLevel="0" collapsed="false">
      <c r="A1662" s="12" t="n">
        <v>1661</v>
      </c>
      <c r="B1662" s="12" t="n">
        <v>417</v>
      </c>
      <c r="C1662" s="12" t="n">
        <v>17</v>
      </c>
      <c r="D1662" s="18" t="n">
        <v>45954</v>
      </c>
      <c r="E1662" s="12" t="s">
        <v>44</v>
      </c>
      <c r="F1662" s="12" t="s">
        <v>2296</v>
      </c>
      <c r="G1662" s="12" t="s">
        <v>57</v>
      </c>
      <c r="H1662" s="12" t="str">
        <f aca="false">INDEX(Customers!$I$2:$I$901,MATCH(B1662,Customers!$A$2:$A$901,0))</f>
        <v>New</v>
      </c>
      <c r="I1662" s="12" t="str">
        <f aca="false">INDEX(Customers!$G$2:$G$901,MATCH(B1662,Customers!$A$2:$A$901,0))</f>
        <v>East</v>
      </c>
      <c r="J1662" s="12" t="str">
        <f aca="false">INDEX(Stores!$D$2:$D$18,MATCH(C1662,Stores!$A$2:$A$18,0))</f>
        <v>Online</v>
      </c>
      <c r="K1662" s="16" t="n">
        <f aca="false">SUMIF(OrderItems!$B$2:$B$6683,A1662,OrderItems!$J$2:$J$6683)</f>
        <v>4882.05</v>
      </c>
      <c r="L1662" s="16" t="n">
        <f aca="false">SUMIF(OrderItems!$B$2:$B$6683,A1662,OrderItems!$K$2:$K$6683)</f>
        <v>3044.69</v>
      </c>
      <c r="M1662" s="16" t="n">
        <f aca="false">K1662-L1662</f>
        <v>1837.36</v>
      </c>
      <c r="N1662" s="12" t="n">
        <f aca="false">COUNTIF(OrderItems!$B$2:$B$6683,A1662)</f>
        <v>1</v>
      </c>
    </row>
    <row r="1663" customFormat="false" ht="15" hidden="false" customHeight="false" outlineLevel="0" collapsed="false">
      <c r="A1663" s="12" t="n">
        <v>1662</v>
      </c>
      <c r="B1663" s="12" t="n">
        <v>417</v>
      </c>
      <c r="C1663" s="12" t="n">
        <v>17</v>
      </c>
      <c r="D1663" s="18" t="n">
        <v>45988</v>
      </c>
      <c r="E1663" s="12" t="s">
        <v>44</v>
      </c>
      <c r="F1663" s="12" t="s">
        <v>2293</v>
      </c>
      <c r="G1663" s="12" t="s">
        <v>57</v>
      </c>
      <c r="H1663" s="12" t="str">
        <f aca="false">INDEX(Customers!$I$2:$I$901,MATCH(B1663,Customers!$A$2:$A$901,0))</f>
        <v>New</v>
      </c>
      <c r="I1663" s="12" t="str">
        <f aca="false">INDEX(Customers!$G$2:$G$901,MATCH(B1663,Customers!$A$2:$A$901,0))</f>
        <v>East</v>
      </c>
      <c r="J1663" s="12" t="str">
        <f aca="false">INDEX(Stores!$D$2:$D$18,MATCH(C1663,Stores!$A$2:$A$18,0))</f>
        <v>Online</v>
      </c>
      <c r="K1663" s="16" t="n">
        <f aca="false">SUMIF(OrderItems!$B$2:$B$6683,A1663,OrderItems!$J$2:$J$6683)</f>
        <v>3566.75</v>
      </c>
      <c r="L1663" s="16" t="n">
        <f aca="false">SUMIF(OrderItems!$B$2:$B$6683,A1663,OrderItems!$K$2:$K$6683)</f>
        <v>2444.37</v>
      </c>
      <c r="M1663" s="16" t="n">
        <f aca="false">K1663-L1663</f>
        <v>1122.38</v>
      </c>
      <c r="N1663" s="12" t="n">
        <f aca="false">COUNTIF(OrderItems!$B$2:$B$6683,A1663)</f>
        <v>3</v>
      </c>
    </row>
    <row r="1664" customFormat="false" ht="15" hidden="false" customHeight="false" outlineLevel="0" collapsed="false">
      <c r="A1664" s="12" t="n">
        <v>1663</v>
      </c>
      <c r="B1664" s="12" t="n">
        <v>418</v>
      </c>
      <c r="C1664" s="12" t="n">
        <v>17</v>
      </c>
      <c r="D1664" s="18" t="n">
        <v>45570</v>
      </c>
      <c r="E1664" s="12" t="s">
        <v>44</v>
      </c>
      <c r="F1664" s="12" t="s">
        <v>2292</v>
      </c>
      <c r="G1664" s="12" t="s">
        <v>55</v>
      </c>
      <c r="H1664" s="12" t="str">
        <f aca="false">INDEX(Customers!$I$2:$I$901,MATCH(B1664,Customers!$A$2:$A$901,0))</f>
        <v>Regular</v>
      </c>
      <c r="I1664" s="12" t="str">
        <f aca="false">INDEX(Customers!$G$2:$G$901,MATCH(B1664,Customers!$A$2:$A$901,0))</f>
        <v>West</v>
      </c>
      <c r="J1664" s="12" t="str">
        <f aca="false">INDEX(Stores!$D$2:$D$18,MATCH(C1664,Stores!$A$2:$A$18,0))</f>
        <v>Online</v>
      </c>
      <c r="K1664" s="16" t="n">
        <f aca="false">SUMIF(OrderItems!$B$2:$B$6683,A1664,OrderItems!$J$2:$J$6683)</f>
        <v>389</v>
      </c>
      <c r="L1664" s="16" t="n">
        <f aca="false">SUMIF(OrderItems!$B$2:$B$6683,A1664,OrderItems!$K$2:$K$6683)</f>
        <v>272.91</v>
      </c>
      <c r="M1664" s="16" t="n">
        <f aca="false">K1664-L1664</f>
        <v>116.09</v>
      </c>
      <c r="N1664" s="12" t="n">
        <f aca="false">COUNTIF(OrderItems!$B$2:$B$6683,A1664)</f>
        <v>1</v>
      </c>
    </row>
    <row r="1665" customFormat="false" ht="15" hidden="false" customHeight="false" outlineLevel="0" collapsed="false">
      <c r="A1665" s="12" t="n">
        <v>1664</v>
      </c>
      <c r="B1665" s="12" t="n">
        <v>418</v>
      </c>
      <c r="C1665" s="12" t="n">
        <v>16</v>
      </c>
      <c r="D1665" s="18" t="n">
        <v>45871</v>
      </c>
      <c r="E1665" s="12" t="s">
        <v>49</v>
      </c>
      <c r="F1665" s="12" t="s">
        <v>2292</v>
      </c>
      <c r="G1665" s="12" t="s">
        <v>55</v>
      </c>
      <c r="H1665" s="12" t="str">
        <f aca="false">INDEX(Customers!$I$2:$I$901,MATCH(B1665,Customers!$A$2:$A$901,0))</f>
        <v>Regular</v>
      </c>
      <c r="I1665" s="12" t="str">
        <f aca="false">INDEX(Customers!$G$2:$G$901,MATCH(B1665,Customers!$A$2:$A$901,0))</f>
        <v>West</v>
      </c>
      <c r="J1665" s="12" t="str">
        <f aca="false">INDEX(Stores!$D$2:$D$18,MATCH(C1665,Stores!$A$2:$A$18,0))</f>
        <v>East</v>
      </c>
      <c r="K1665" s="16" t="n">
        <f aca="false">SUMIF(OrderItems!$B$2:$B$6683,A1665,OrderItems!$J$2:$J$6683)</f>
        <v>1468</v>
      </c>
      <c r="L1665" s="16" t="n">
        <f aca="false">SUMIF(OrderItems!$B$2:$B$6683,A1665,OrderItems!$K$2:$K$6683)</f>
        <v>1055.55</v>
      </c>
      <c r="M1665" s="16" t="n">
        <f aca="false">K1665-L1665</f>
        <v>412.45</v>
      </c>
      <c r="N1665" s="12" t="n">
        <f aca="false">COUNTIF(OrderItems!$B$2:$B$6683,A1665)</f>
        <v>2</v>
      </c>
    </row>
    <row r="1666" customFormat="false" ht="15" hidden="false" customHeight="false" outlineLevel="0" collapsed="false">
      <c r="A1666" s="12" t="n">
        <v>1665</v>
      </c>
      <c r="B1666" s="12" t="n">
        <v>418</v>
      </c>
      <c r="C1666" s="12" t="n">
        <v>17</v>
      </c>
      <c r="D1666" s="18" t="n">
        <v>45983</v>
      </c>
      <c r="E1666" s="12" t="s">
        <v>44</v>
      </c>
      <c r="F1666" s="12" t="s">
        <v>2294</v>
      </c>
      <c r="G1666" s="12" t="s">
        <v>55</v>
      </c>
      <c r="H1666" s="12" t="str">
        <f aca="false">INDEX(Customers!$I$2:$I$901,MATCH(B1666,Customers!$A$2:$A$901,0))</f>
        <v>Regular</v>
      </c>
      <c r="I1666" s="12" t="str">
        <f aca="false">INDEX(Customers!$G$2:$G$901,MATCH(B1666,Customers!$A$2:$A$901,0))</f>
        <v>West</v>
      </c>
      <c r="J1666" s="12" t="str">
        <f aca="false">INDEX(Stores!$D$2:$D$18,MATCH(C1666,Stores!$A$2:$A$18,0))</f>
        <v>Online</v>
      </c>
      <c r="K1666" s="16" t="n">
        <f aca="false">SUMIF(OrderItems!$B$2:$B$6683,A1666,OrderItems!$J$2:$J$6683)</f>
        <v>296.1</v>
      </c>
      <c r="L1666" s="16" t="n">
        <f aca="false">SUMIF(OrderItems!$B$2:$B$6683,A1666,OrderItems!$K$2:$K$6683)</f>
        <v>224.61</v>
      </c>
      <c r="M1666" s="16" t="n">
        <f aca="false">K1666-L1666</f>
        <v>71.49</v>
      </c>
      <c r="N1666" s="12" t="n">
        <f aca="false">COUNTIF(OrderItems!$B$2:$B$6683,A1666)</f>
        <v>1</v>
      </c>
    </row>
    <row r="1667" customFormat="false" ht="15" hidden="false" customHeight="false" outlineLevel="0" collapsed="false">
      <c r="A1667" s="12" t="n">
        <v>1666</v>
      </c>
      <c r="B1667" s="12" t="n">
        <v>419</v>
      </c>
      <c r="C1667" s="12" t="n">
        <v>1</v>
      </c>
      <c r="D1667" s="18" t="n">
        <v>45339</v>
      </c>
      <c r="E1667" s="12" t="s">
        <v>49</v>
      </c>
      <c r="F1667" s="12" t="s">
        <v>2293</v>
      </c>
      <c r="G1667" s="12" t="s">
        <v>55</v>
      </c>
      <c r="H1667" s="12" t="str">
        <f aca="false">INDEX(Customers!$I$2:$I$901,MATCH(B1667,Customers!$A$2:$A$901,0))</f>
        <v>Premium</v>
      </c>
      <c r="I1667" s="12" t="str">
        <f aca="false">INDEX(Customers!$G$2:$G$901,MATCH(B1667,Customers!$A$2:$A$901,0))</f>
        <v>West</v>
      </c>
      <c r="J1667" s="12" t="str">
        <f aca="false">INDEX(Stores!$D$2:$D$18,MATCH(C1667,Stores!$A$2:$A$18,0))</f>
        <v>North</v>
      </c>
      <c r="K1667" s="16" t="n">
        <f aca="false">SUMIF(OrderItems!$B$2:$B$6683,A1667,OrderItems!$J$2:$J$6683)</f>
        <v>3140.55</v>
      </c>
      <c r="L1667" s="16" t="n">
        <f aca="false">SUMIF(OrderItems!$B$2:$B$6683,A1667,OrderItems!$K$2:$K$6683)</f>
        <v>2048.41</v>
      </c>
      <c r="M1667" s="16" t="n">
        <f aca="false">K1667-L1667</f>
        <v>1092.14</v>
      </c>
      <c r="N1667" s="12" t="n">
        <f aca="false">COUNTIF(OrderItems!$B$2:$B$6683,A1667)</f>
        <v>2</v>
      </c>
    </row>
    <row r="1668" customFormat="false" ht="15" hidden="false" customHeight="false" outlineLevel="0" collapsed="false">
      <c r="A1668" s="12" t="n">
        <v>1667</v>
      </c>
      <c r="B1668" s="12" t="n">
        <v>419</v>
      </c>
      <c r="C1668" s="12" t="n">
        <v>17</v>
      </c>
      <c r="D1668" s="18" t="n">
        <v>45598</v>
      </c>
      <c r="E1668" s="12" t="s">
        <v>44</v>
      </c>
      <c r="F1668" s="12" t="s">
        <v>2292</v>
      </c>
      <c r="G1668" s="12" t="s">
        <v>56</v>
      </c>
      <c r="H1668" s="12" t="str">
        <f aca="false">INDEX(Customers!$I$2:$I$901,MATCH(B1668,Customers!$A$2:$A$901,0))</f>
        <v>Premium</v>
      </c>
      <c r="I1668" s="12" t="str">
        <f aca="false">INDEX(Customers!$G$2:$G$901,MATCH(B1668,Customers!$A$2:$A$901,0))</f>
        <v>West</v>
      </c>
      <c r="J1668" s="12" t="str">
        <f aca="false">INDEX(Stores!$D$2:$D$18,MATCH(C1668,Stores!$A$2:$A$18,0))</f>
        <v>Online</v>
      </c>
      <c r="K1668" s="16" t="n">
        <f aca="false">SUMIF(OrderItems!$B$2:$B$6683,A1668,OrderItems!$J$2:$J$6683)</f>
        <v>2758.2</v>
      </c>
      <c r="L1668" s="16" t="n">
        <f aca="false">SUMIF(OrderItems!$B$2:$B$6683,A1668,OrderItems!$K$2:$K$6683)</f>
        <v>1937.96</v>
      </c>
      <c r="M1668" s="16" t="n">
        <f aca="false">K1668-L1668</f>
        <v>820.24</v>
      </c>
      <c r="N1668" s="12" t="n">
        <f aca="false">COUNTIF(OrderItems!$B$2:$B$6683,A1668)</f>
        <v>3</v>
      </c>
    </row>
    <row r="1669" customFormat="false" ht="15" hidden="false" customHeight="false" outlineLevel="0" collapsed="false">
      <c r="A1669" s="12" t="n">
        <v>1668</v>
      </c>
      <c r="B1669" s="12" t="n">
        <v>419</v>
      </c>
      <c r="C1669" s="12" t="n">
        <v>3</v>
      </c>
      <c r="D1669" s="18" t="n">
        <v>45657</v>
      </c>
      <c r="E1669" s="12" t="s">
        <v>49</v>
      </c>
      <c r="F1669" s="12" t="s">
        <v>2293</v>
      </c>
      <c r="G1669" s="12" t="s">
        <v>55</v>
      </c>
      <c r="H1669" s="12" t="str">
        <f aca="false">INDEX(Customers!$I$2:$I$901,MATCH(B1669,Customers!$A$2:$A$901,0))</f>
        <v>Premium</v>
      </c>
      <c r="I1669" s="12" t="str">
        <f aca="false">INDEX(Customers!$G$2:$G$901,MATCH(B1669,Customers!$A$2:$A$901,0))</f>
        <v>West</v>
      </c>
      <c r="J1669" s="12" t="str">
        <f aca="false">INDEX(Stores!$D$2:$D$18,MATCH(C1669,Stores!$A$2:$A$18,0))</f>
        <v>North</v>
      </c>
      <c r="K1669" s="16" t="n">
        <f aca="false">SUMIF(OrderItems!$B$2:$B$6683,A1669,OrderItems!$J$2:$J$6683)</f>
        <v>2009</v>
      </c>
      <c r="L1669" s="16" t="n">
        <f aca="false">SUMIF(OrderItems!$B$2:$B$6683,A1669,OrderItems!$K$2:$K$6683)</f>
        <v>1322.98</v>
      </c>
      <c r="M1669" s="16" t="n">
        <f aca="false">K1669-L1669</f>
        <v>686.02</v>
      </c>
      <c r="N1669" s="12" t="n">
        <f aca="false">COUNTIF(OrderItems!$B$2:$B$6683,A1669)</f>
        <v>1</v>
      </c>
    </row>
    <row r="1670" customFormat="false" ht="15" hidden="false" customHeight="false" outlineLevel="0" collapsed="false">
      <c r="A1670" s="12" t="n">
        <v>1669</v>
      </c>
      <c r="B1670" s="12" t="n">
        <v>419</v>
      </c>
      <c r="C1670" s="12" t="n">
        <v>16</v>
      </c>
      <c r="D1670" s="18" t="n">
        <v>45782</v>
      </c>
      <c r="E1670" s="12" t="s">
        <v>49</v>
      </c>
      <c r="F1670" s="12" t="s">
        <v>2295</v>
      </c>
      <c r="G1670" s="12" t="s">
        <v>56</v>
      </c>
      <c r="H1670" s="12" t="str">
        <f aca="false">INDEX(Customers!$I$2:$I$901,MATCH(B1670,Customers!$A$2:$A$901,0))</f>
        <v>Premium</v>
      </c>
      <c r="I1670" s="12" t="str">
        <f aca="false">INDEX(Customers!$G$2:$G$901,MATCH(B1670,Customers!$A$2:$A$901,0))</f>
        <v>West</v>
      </c>
      <c r="J1670" s="12" t="str">
        <f aca="false">INDEX(Stores!$D$2:$D$18,MATCH(C1670,Stores!$A$2:$A$18,0))</f>
        <v>East</v>
      </c>
      <c r="K1670" s="16" t="n">
        <f aca="false">SUMIF(OrderItems!$B$2:$B$6683,A1670,OrderItems!$J$2:$J$6683)</f>
        <v>6317.1</v>
      </c>
      <c r="L1670" s="16" t="n">
        <f aca="false">SUMIF(OrderItems!$B$2:$B$6683,A1670,OrderItems!$K$2:$K$6683)</f>
        <v>4430.69</v>
      </c>
      <c r="M1670" s="16" t="n">
        <f aca="false">K1670-L1670</f>
        <v>1886.41</v>
      </c>
      <c r="N1670" s="12" t="n">
        <f aca="false">COUNTIF(OrderItems!$B$2:$B$6683,A1670)</f>
        <v>4</v>
      </c>
    </row>
    <row r="1671" customFormat="false" ht="15" hidden="false" customHeight="false" outlineLevel="0" collapsed="false">
      <c r="A1671" s="12" t="n">
        <v>1670</v>
      </c>
      <c r="B1671" s="12" t="n">
        <v>419</v>
      </c>
      <c r="C1671" s="12" t="n">
        <v>8</v>
      </c>
      <c r="D1671" s="18" t="n">
        <v>45857</v>
      </c>
      <c r="E1671" s="12" t="s">
        <v>49</v>
      </c>
      <c r="F1671" s="12" t="s">
        <v>2293</v>
      </c>
      <c r="G1671" s="12" t="s">
        <v>55</v>
      </c>
      <c r="H1671" s="12" t="str">
        <f aca="false">INDEX(Customers!$I$2:$I$901,MATCH(B1671,Customers!$A$2:$A$901,0))</f>
        <v>Premium</v>
      </c>
      <c r="I1671" s="12" t="str">
        <f aca="false">INDEX(Customers!$G$2:$G$901,MATCH(B1671,Customers!$A$2:$A$901,0))</f>
        <v>West</v>
      </c>
      <c r="J1671" s="12" t="str">
        <f aca="false">INDEX(Stores!$D$2:$D$18,MATCH(C1671,Stores!$A$2:$A$18,0))</f>
        <v>South</v>
      </c>
      <c r="K1671" s="16" t="n">
        <f aca="false">SUMIF(OrderItems!$B$2:$B$6683,A1671,OrderItems!$J$2:$J$6683)</f>
        <v>5849</v>
      </c>
      <c r="L1671" s="16" t="n">
        <f aca="false">SUMIF(OrderItems!$B$2:$B$6683,A1671,OrderItems!$K$2:$K$6683)</f>
        <v>4123.7</v>
      </c>
      <c r="M1671" s="16" t="n">
        <f aca="false">K1671-L1671</f>
        <v>1725.3</v>
      </c>
      <c r="N1671" s="12" t="n">
        <f aca="false">COUNTIF(OrderItems!$B$2:$B$6683,A1671)</f>
        <v>1</v>
      </c>
    </row>
    <row r="1672" customFormat="false" ht="15" hidden="false" customHeight="false" outlineLevel="0" collapsed="false">
      <c r="A1672" s="12" t="n">
        <v>1671</v>
      </c>
      <c r="B1672" s="12" t="n">
        <v>419</v>
      </c>
      <c r="C1672" s="12" t="n">
        <v>13</v>
      </c>
      <c r="D1672" s="18" t="n">
        <v>45913</v>
      </c>
      <c r="E1672" s="12" t="s">
        <v>49</v>
      </c>
      <c r="F1672" s="12" t="s">
        <v>2295</v>
      </c>
      <c r="G1672" s="12" t="s">
        <v>56</v>
      </c>
      <c r="H1672" s="12" t="str">
        <f aca="false">INDEX(Customers!$I$2:$I$901,MATCH(B1672,Customers!$A$2:$A$901,0))</f>
        <v>Premium</v>
      </c>
      <c r="I1672" s="12" t="str">
        <f aca="false">INDEX(Customers!$G$2:$G$901,MATCH(B1672,Customers!$A$2:$A$901,0))</f>
        <v>West</v>
      </c>
      <c r="J1672" s="12" t="str">
        <f aca="false">INDEX(Stores!$D$2:$D$18,MATCH(C1672,Stores!$A$2:$A$18,0))</f>
        <v>East</v>
      </c>
      <c r="K1672" s="16" t="n">
        <f aca="false">SUMIF(OrderItems!$B$2:$B$6683,A1672,OrderItems!$J$2:$J$6683)</f>
        <v>4938</v>
      </c>
      <c r="L1672" s="16" t="n">
        <f aca="false">SUMIF(OrderItems!$B$2:$B$6683,A1672,OrderItems!$K$2:$K$6683)</f>
        <v>3222.22</v>
      </c>
      <c r="M1672" s="16" t="n">
        <f aca="false">K1672-L1672</f>
        <v>1715.78</v>
      </c>
      <c r="N1672" s="12" t="n">
        <f aca="false">COUNTIF(OrderItems!$B$2:$B$6683,A1672)</f>
        <v>2</v>
      </c>
    </row>
    <row r="1673" customFormat="false" ht="15" hidden="false" customHeight="false" outlineLevel="0" collapsed="false">
      <c r="A1673" s="12" t="n">
        <v>1672</v>
      </c>
      <c r="B1673" s="12" t="n">
        <v>420</v>
      </c>
      <c r="C1673" s="12" t="n">
        <v>17</v>
      </c>
      <c r="D1673" s="18" t="n">
        <v>45452</v>
      </c>
      <c r="E1673" s="12" t="s">
        <v>44</v>
      </c>
      <c r="F1673" s="12" t="s">
        <v>2293</v>
      </c>
      <c r="G1673" s="12" t="s">
        <v>56</v>
      </c>
      <c r="H1673" s="12" t="str">
        <f aca="false">INDEX(Customers!$I$2:$I$901,MATCH(B1673,Customers!$A$2:$A$901,0))</f>
        <v>Regular</v>
      </c>
      <c r="I1673" s="12" t="str">
        <f aca="false">INDEX(Customers!$G$2:$G$901,MATCH(B1673,Customers!$A$2:$A$901,0))</f>
        <v>South</v>
      </c>
      <c r="J1673" s="12" t="str">
        <f aca="false">INDEX(Stores!$D$2:$D$18,MATCH(C1673,Stores!$A$2:$A$18,0))</f>
        <v>Online</v>
      </c>
      <c r="K1673" s="16" t="n">
        <f aca="false">SUMIF(OrderItems!$B$2:$B$6683,A1673,OrderItems!$J$2:$J$6683)</f>
        <v>1869</v>
      </c>
      <c r="L1673" s="16" t="n">
        <f aca="false">SUMIF(OrderItems!$B$2:$B$6683,A1673,OrderItems!$K$2:$K$6683)</f>
        <v>1389.29</v>
      </c>
      <c r="M1673" s="16" t="n">
        <f aca="false">K1673-L1673</f>
        <v>479.71</v>
      </c>
      <c r="N1673" s="12" t="n">
        <f aca="false">COUNTIF(OrderItems!$B$2:$B$6683,A1673)</f>
        <v>1</v>
      </c>
    </row>
    <row r="1674" customFormat="false" ht="15" hidden="false" customHeight="false" outlineLevel="0" collapsed="false">
      <c r="A1674" s="12" t="n">
        <v>1673</v>
      </c>
      <c r="B1674" s="12" t="n">
        <v>420</v>
      </c>
      <c r="C1674" s="12" t="n">
        <v>17</v>
      </c>
      <c r="D1674" s="18" t="n">
        <v>45599</v>
      </c>
      <c r="E1674" s="12" t="s">
        <v>44</v>
      </c>
      <c r="F1674" s="12" t="s">
        <v>2294</v>
      </c>
      <c r="G1674" s="12" t="s">
        <v>55</v>
      </c>
      <c r="H1674" s="12" t="str">
        <f aca="false">INDEX(Customers!$I$2:$I$901,MATCH(B1674,Customers!$A$2:$A$901,0))</f>
        <v>Regular</v>
      </c>
      <c r="I1674" s="12" t="str">
        <f aca="false">INDEX(Customers!$G$2:$G$901,MATCH(B1674,Customers!$A$2:$A$901,0))</f>
        <v>South</v>
      </c>
      <c r="J1674" s="12" t="str">
        <f aca="false">INDEX(Stores!$D$2:$D$18,MATCH(C1674,Stores!$A$2:$A$18,0))</f>
        <v>Online</v>
      </c>
      <c r="K1674" s="16" t="n">
        <f aca="false">SUMIF(OrderItems!$B$2:$B$6683,A1674,OrderItems!$J$2:$J$6683)</f>
        <v>6558.2</v>
      </c>
      <c r="L1674" s="16" t="n">
        <f aca="false">SUMIF(OrderItems!$B$2:$B$6683,A1674,OrderItems!$K$2:$K$6683)</f>
        <v>4617.86</v>
      </c>
      <c r="M1674" s="16" t="n">
        <f aca="false">K1674-L1674</f>
        <v>1940.34</v>
      </c>
      <c r="N1674" s="12" t="n">
        <f aca="false">COUNTIF(OrderItems!$B$2:$B$6683,A1674)</f>
        <v>3</v>
      </c>
    </row>
    <row r="1675" customFormat="false" ht="15" hidden="false" customHeight="false" outlineLevel="0" collapsed="false">
      <c r="A1675" s="12" t="n">
        <v>1674</v>
      </c>
      <c r="B1675" s="12" t="n">
        <v>420</v>
      </c>
      <c r="C1675" s="12" t="n">
        <v>17</v>
      </c>
      <c r="D1675" s="18" t="n">
        <v>45623</v>
      </c>
      <c r="E1675" s="12" t="s">
        <v>44</v>
      </c>
      <c r="F1675" s="12" t="s">
        <v>2296</v>
      </c>
      <c r="G1675" s="12" t="s">
        <v>55</v>
      </c>
      <c r="H1675" s="12" t="str">
        <f aca="false">INDEX(Customers!$I$2:$I$901,MATCH(B1675,Customers!$A$2:$A$901,0))</f>
        <v>Regular</v>
      </c>
      <c r="I1675" s="12" t="str">
        <f aca="false">INDEX(Customers!$G$2:$G$901,MATCH(B1675,Customers!$A$2:$A$901,0))</f>
        <v>South</v>
      </c>
      <c r="J1675" s="12" t="str">
        <f aca="false">INDEX(Stores!$D$2:$D$18,MATCH(C1675,Stores!$A$2:$A$18,0))</f>
        <v>Online</v>
      </c>
      <c r="K1675" s="16" t="n">
        <f aca="false">SUMIF(OrderItems!$B$2:$B$6683,A1675,OrderItems!$J$2:$J$6683)</f>
        <v>1294.1</v>
      </c>
      <c r="L1675" s="16" t="n">
        <f aca="false">SUMIF(OrderItems!$B$2:$B$6683,A1675,OrderItems!$K$2:$K$6683)</f>
        <v>832.9</v>
      </c>
      <c r="M1675" s="16" t="n">
        <f aca="false">K1675-L1675</f>
        <v>461.2</v>
      </c>
      <c r="N1675" s="12" t="n">
        <f aca="false">COUNTIF(OrderItems!$B$2:$B$6683,A1675)</f>
        <v>2</v>
      </c>
    </row>
    <row r="1676" customFormat="false" ht="15" hidden="false" customHeight="false" outlineLevel="0" collapsed="false">
      <c r="A1676" s="12" t="n">
        <v>1675</v>
      </c>
      <c r="B1676" s="12" t="n">
        <v>420</v>
      </c>
      <c r="C1676" s="12" t="n">
        <v>2</v>
      </c>
      <c r="D1676" s="18" t="n">
        <v>45798</v>
      </c>
      <c r="E1676" s="12" t="s">
        <v>49</v>
      </c>
      <c r="F1676" s="12" t="s">
        <v>2293</v>
      </c>
      <c r="G1676" s="12" t="s">
        <v>55</v>
      </c>
      <c r="H1676" s="12" t="str">
        <f aca="false">INDEX(Customers!$I$2:$I$901,MATCH(B1676,Customers!$A$2:$A$901,0))</f>
        <v>Regular</v>
      </c>
      <c r="I1676" s="12" t="str">
        <f aca="false">INDEX(Customers!$G$2:$G$901,MATCH(B1676,Customers!$A$2:$A$901,0))</f>
        <v>South</v>
      </c>
      <c r="J1676" s="12" t="str">
        <f aca="false">INDEX(Stores!$D$2:$D$18,MATCH(C1676,Stores!$A$2:$A$18,0))</f>
        <v>North</v>
      </c>
      <c r="K1676" s="16" t="n">
        <f aca="false">SUMIF(OrderItems!$B$2:$B$6683,A1676,OrderItems!$J$2:$J$6683)</f>
        <v>129</v>
      </c>
      <c r="L1676" s="16" t="n">
        <f aca="false">SUMIF(OrderItems!$B$2:$B$6683,A1676,OrderItems!$K$2:$K$6683)</f>
        <v>86.06</v>
      </c>
      <c r="M1676" s="16" t="n">
        <f aca="false">K1676-L1676</f>
        <v>42.94</v>
      </c>
      <c r="N1676" s="12" t="n">
        <f aca="false">COUNTIF(OrderItems!$B$2:$B$6683,A1676)</f>
        <v>1</v>
      </c>
    </row>
    <row r="1677" customFormat="false" ht="15" hidden="false" customHeight="false" outlineLevel="0" collapsed="false">
      <c r="A1677" s="12" t="n">
        <v>1676</v>
      </c>
      <c r="B1677" s="12" t="n">
        <v>420</v>
      </c>
      <c r="C1677" s="12" t="n">
        <v>2</v>
      </c>
      <c r="D1677" s="18" t="n">
        <v>45979</v>
      </c>
      <c r="E1677" s="12" t="s">
        <v>49</v>
      </c>
      <c r="F1677" s="12" t="s">
        <v>2293</v>
      </c>
      <c r="G1677" s="12" t="s">
        <v>55</v>
      </c>
      <c r="H1677" s="12" t="str">
        <f aca="false">INDEX(Customers!$I$2:$I$901,MATCH(B1677,Customers!$A$2:$A$901,0))</f>
        <v>Regular</v>
      </c>
      <c r="I1677" s="12" t="str">
        <f aca="false">INDEX(Customers!$G$2:$G$901,MATCH(B1677,Customers!$A$2:$A$901,0))</f>
        <v>South</v>
      </c>
      <c r="J1677" s="12" t="str">
        <f aca="false">INDEX(Stores!$D$2:$D$18,MATCH(C1677,Stores!$A$2:$A$18,0))</f>
        <v>North</v>
      </c>
      <c r="K1677" s="16" t="n">
        <f aca="false">SUMIF(OrderItems!$B$2:$B$6683,A1677,OrderItems!$J$2:$J$6683)</f>
        <v>2489</v>
      </c>
      <c r="L1677" s="16" t="n">
        <f aca="false">SUMIF(OrderItems!$B$2:$B$6683,A1677,OrderItems!$K$2:$K$6683)</f>
        <v>1815.02</v>
      </c>
      <c r="M1677" s="16" t="n">
        <f aca="false">K1677-L1677</f>
        <v>673.98</v>
      </c>
      <c r="N1677" s="12" t="n">
        <f aca="false">COUNTIF(OrderItems!$B$2:$B$6683,A1677)</f>
        <v>1</v>
      </c>
    </row>
    <row r="1678" customFormat="false" ht="15" hidden="false" customHeight="false" outlineLevel="0" collapsed="false">
      <c r="A1678" s="12" t="n">
        <v>1677</v>
      </c>
      <c r="B1678" s="12" t="n">
        <v>420</v>
      </c>
      <c r="C1678" s="12" t="n">
        <v>17</v>
      </c>
      <c r="D1678" s="18" t="n">
        <v>45986</v>
      </c>
      <c r="E1678" s="12" t="s">
        <v>44</v>
      </c>
      <c r="F1678" s="12" t="s">
        <v>2294</v>
      </c>
      <c r="G1678" s="12" t="s">
        <v>56</v>
      </c>
      <c r="H1678" s="12" t="str">
        <f aca="false">INDEX(Customers!$I$2:$I$901,MATCH(B1678,Customers!$A$2:$A$901,0))</f>
        <v>Regular</v>
      </c>
      <c r="I1678" s="12" t="str">
        <f aca="false">INDEX(Customers!$G$2:$G$901,MATCH(B1678,Customers!$A$2:$A$901,0))</f>
        <v>South</v>
      </c>
      <c r="J1678" s="12" t="str">
        <f aca="false">INDEX(Stores!$D$2:$D$18,MATCH(C1678,Stores!$A$2:$A$18,0))</f>
        <v>Online</v>
      </c>
      <c r="K1678" s="16" t="n">
        <f aca="false">SUMIF(OrderItems!$B$2:$B$6683,A1678,OrderItems!$J$2:$J$6683)</f>
        <v>3917.1</v>
      </c>
      <c r="L1678" s="16" t="n">
        <f aca="false">SUMIF(OrderItems!$B$2:$B$6683,A1678,OrderItems!$K$2:$K$6683)</f>
        <v>2751.14</v>
      </c>
      <c r="M1678" s="16" t="n">
        <f aca="false">K1678-L1678</f>
        <v>1165.96</v>
      </c>
      <c r="N1678" s="12" t="n">
        <f aca="false">COUNTIF(OrderItems!$B$2:$B$6683,A1678)</f>
        <v>2</v>
      </c>
    </row>
    <row r="1679" customFormat="false" ht="15" hidden="false" customHeight="false" outlineLevel="0" collapsed="false">
      <c r="A1679" s="12" t="n">
        <v>1678</v>
      </c>
      <c r="B1679" s="12" t="n">
        <v>421</v>
      </c>
      <c r="C1679" s="12" t="n">
        <v>17</v>
      </c>
      <c r="D1679" s="18" t="n">
        <v>45747</v>
      </c>
      <c r="E1679" s="12" t="s">
        <v>44</v>
      </c>
      <c r="F1679" s="12" t="s">
        <v>2295</v>
      </c>
      <c r="G1679" s="12" t="s">
        <v>55</v>
      </c>
      <c r="H1679" s="12" t="str">
        <f aca="false">INDEX(Customers!$I$2:$I$901,MATCH(B1679,Customers!$A$2:$A$901,0))</f>
        <v>New</v>
      </c>
      <c r="I1679" s="12" t="str">
        <f aca="false">INDEX(Customers!$G$2:$G$901,MATCH(B1679,Customers!$A$2:$A$901,0))</f>
        <v>South</v>
      </c>
      <c r="J1679" s="12" t="str">
        <f aca="false">INDEX(Stores!$D$2:$D$18,MATCH(C1679,Stores!$A$2:$A$18,0))</f>
        <v>Online</v>
      </c>
      <c r="K1679" s="16" t="n">
        <f aca="false">SUMIF(OrderItems!$B$2:$B$6683,A1679,OrderItems!$J$2:$J$6683)</f>
        <v>4270.1</v>
      </c>
      <c r="L1679" s="16" t="n">
        <f aca="false">SUMIF(OrderItems!$B$2:$B$6683,A1679,OrderItems!$K$2:$K$6683)</f>
        <v>3224.25</v>
      </c>
      <c r="M1679" s="16" t="n">
        <f aca="false">K1679-L1679</f>
        <v>1045.85</v>
      </c>
      <c r="N1679" s="12" t="n">
        <f aca="false">COUNTIF(OrderItems!$B$2:$B$6683,A1679)</f>
        <v>2</v>
      </c>
    </row>
    <row r="1680" customFormat="false" ht="15" hidden="false" customHeight="false" outlineLevel="0" collapsed="false">
      <c r="A1680" s="12" t="n">
        <v>1679</v>
      </c>
      <c r="B1680" s="12" t="n">
        <v>421</v>
      </c>
      <c r="C1680" s="12" t="n">
        <v>10</v>
      </c>
      <c r="D1680" s="18" t="n">
        <v>45888</v>
      </c>
      <c r="E1680" s="12" t="s">
        <v>49</v>
      </c>
      <c r="F1680" s="12" t="s">
        <v>2292</v>
      </c>
      <c r="G1680" s="12" t="s">
        <v>55</v>
      </c>
      <c r="H1680" s="12" t="str">
        <f aca="false">INDEX(Customers!$I$2:$I$901,MATCH(B1680,Customers!$A$2:$A$901,0))</f>
        <v>New</v>
      </c>
      <c r="I1680" s="12" t="str">
        <f aca="false">INDEX(Customers!$G$2:$G$901,MATCH(B1680,Customers!$A$2:$A$901,0))</f>
        <v>South</v>
      </c>
      <c r="J1680" s="12" t="str">
        <f aca="false">INDEX(Stores!$D$2:$D$18,MATCH(C1680,Stores!$A$2:$A$18,0))</f>
        <v>West</v>
      </c>
      <c r="K1680" s="16" t="n">
        <f aca="false">SUMIF(OrderItems!$B$2:$B$6683,A1680,OrderItems!$J$2:$J$6683)</f>
        <v>1907.25</v>
      </c>
      <c r="L1680" s="16" t="n">
        <f aca="false">SUMIF(OrderItems!$B$2:$B$6683,A1680,OrderItems!$K$2:$K$6683)</f>
        <v>1397.19</v>
      </c>
      <c r="M1680" s="16" t="n">
        <f aca="false">K1680-L1680</f>
        <v>510.06</v>
      </c>
      <c r="N1680" s="12" t="n">
        <f aca="false">COUNTIF(OrderItems!$B$2:$B$6683,A1680)</f>
        <v>2</v>
      </c>
    </row>
    <row r="1681" customFormat="false" ht="15" hidden="false" customHeight="false" outlineLevel="0" collapsed="false">
      <c r="A1681" s="12" t="n">
        <v>1680</v>
      </c>
      <c r="B1681" s="12" t="n">
        <v>421</v>
      </c>
      <c r="C1681" s="12" t="n">
        <v>17</v>
      </c>
      <c r="D1681" s="18" t="n">
        <v>45927</v>
      </c>
      <c r="E1681" s="12" t="s">
        <v>44</v>
      </c>
      <c r="F1681" s="12" t="s">
        <v>2294</v>
      </c>
      <c r="G1681" s="12" t="s">
        <v>55</v>
      </c>
      <c r="H1681" s="12" t="str">
        <f aca="false">INDEX(Customers!$I$2:$I$901,MATCH(B1681,Customers!$A$2:$A$901,0))</f>
        <v>New</v>
      </c>
      <c r="I1681" s="12" t="str">
        <f aca="false">INDEX(Customers!$G$2:$G$901,MATCH(B1681,Customers!$A$2:$A$901,0))</f>
        <v>South</v>
      </c>
      <c r="J1681" s="12" t="str">
        <f aca="false">INDEX(Stores!$D$2:$D$18,MATCH(C1681,Stores!$A$2:$A$18,0))</f>
        <v>Online</v>
      </c>
      <c r="K1681" s="16" t="n">
        <f aca="false">SUMIF(OrderItems!$B$2:$B$6683,A1681,OrderItems!$J$2:$J$6683)</f>
        <v>4994.75</v>
      </c>
      <c r="L1681" s="16" t="n">
        <f aca="false">SUMIF(OrderItems!$B$2:$B$6683,A1681,OrderItems!$K$2:$K$6683)</f>
        <v>3277.55</v>
      </c>
      <c r="M1681" s="16" t="n">
        <f aca="false">K1681-L1681</f>
        <v>1717.2</v>
      </c>
      <c r="N1681" s="12" t="n">
        <f aca="false">COUNTIF(OrderItems!$B$2:$B$6683,A1681)</f>
        <v>3</v>
      </c>
    </row>
    <row r="1682" customFormat="false" ht="15" hidden="false" customHeight="false" outlineLevel="0" collapsed="false">
      <c r="A1682" s="12" t="n">
        <v>1681</v>
      </c>
      <c r="B1682" s="12" t="n">
        <v>421</v>
      </c>
      <c r="C1682" s="12" t="n">
        <v>17</v>
      </c>
      <c r="D1682" s="18" t="n">
        <v>45999</v>
      </c>
      <c r="E1682" s="12" t="s">
        <v>44</v>
      </c>
      <c r="F1682" s="12" t="s">
        <v>2296</v>
      </c>
      <c r="G1682" s="12" t="s">
        <v>55</v>
      </c>
      <c r="H1682" s="12" t="str">
        <f aca="false">INDEX(Customers!$I$2:$I$901,MATCH(B1682,Customers!$A$2:$A$901,0))</f>
        <v>New</v>
      </c>
      <c r="I1682" s="12" t="str">
        <f aca="false">INDEX(Customers!$G$2:$G$901,MATCH(B1682,Customers!$A$2:$A$901,0))</f>
        <v>South</v>
      </c>
      <c r="J1682" s="12" t="str">
        <f aca="false">INDEX(Stores!$D$2:$D$18,MATCH(C1682,Stores!$A$2:$A$18,0))</f>
        <v>Online</v>
      </c>
      <c r="K1682" s="16" t="n">
        <f aca="false">SUMIF(OrderItems!$B$2:$B$6683,A1682,OrderItems!$J$2:$J$6683)</f>
        <v>2738</v>
      </c>
      <c r="L1682" s="16" t="n">
        <f aca="false">SUMIF(OrderItems!$B$2:$B$6683,A1682,OrderItems!$K$2:$K$6683)</f>
        <v>1650.66</v>
      </c>
      <c r="M1682" s="16" t="n">
        <f aca="false">K1682-L1682</f>
        <v>1087.34</v>
      </c>
      <c r="N1682" s="12" t="n">
        <f aca="false">COUNTIF(OrderItems!$B$2:$B$6683,A1682)</f>
        <v>2</v>
      </c>
    </row>
    <row r="1683" customFormat="false" ht="15" hidden="false" customHeight="false" outlineLevel="0" collapsed="false">
      <c r="A1683" s="12" t="n">
        <v>1682</v>
      </c>
      <c r="B1683" s="12" t="n">
        <v>422</v>
      </c>
      <c r="C1683" s="12" t="n">
        <v>17</v>
      </c>
      <c r="D1683" s="18" t="n">
        <v>45381</v>
      </c>
      <c r="E1683" s="12" t="s">
        <v>44</v>
      </c>
      <c r="F1683" s="12" t="s">
        <v>2293</v>
      </c>
      <c r="G1683" s="12" t="s">
        <v>56</v>
      </c>
      <c r="H1683" s="12" t="str">
        <f aca="false">INDEX(Customers!$I$2:$I$901,MATCH(B1683,Customers!$A$2:$A$901,0))</f>
        <v>Premium</v>
      </c>
      <c r="I1683" s="12" t="str">
        <f aca="false">INDEX(Customers!$G$2:$G$901,MATCH(B1683,Customers!$A$2:$A$901,0))</f>
        <v>North</v>
      </c>
      <c r="J1683" s="12" t="str">
        <f aca="false">INDEX(Stores!$D$2:$D$18,MATCH(C1683,Stores!$A$2:$A$18,0))</f>
        <v>Online</v>
      </c>
      <c r="K1683" s="16" t="n">
        <f aca="false">SUMIF(OrderItems!$B$2:$B$6683,A1683,OrderItems!$J$2:$J$6683)</f>
        <v>4187.1</v>
      </c>
      <c r="L1683" s="16" t="n">
        <f aca="false">SUMIF(OrderItems!$B$2:$B$6683,A1683,OrderItems!$K$2:$K$6683)</f>
        <v>2701.47</v>
      </c>
      <c r="M1683" s="16" t="n">
        <f aca="false">K1683-L1683</f>
        <v>1485.63</v>
      </c>
      <c r="N1683" s="12" t="n">
        <f aca="false">COUNTIF(OrderItems!$B$2:$B$6683,A1683)</f>
        <v>3</v>
      </c>
    </row>
    <row r="1684" customFormat="false" ht="15" hidden="false" customHeight="false" outlineLevel="0" collapsed="false">
      <c r="A1684" s="12" t="n">
        <v>1683</v>
      </c>
      <c r="B1684" s="12" t="n">
        <v>422</v>
      </c>
      <c r="C1684" s="12" t="n">
        <v>17</v>
      </c>
      <c r="D1684" s="18" t="n">
        <v>45416</v>
      </c>
      <c r="E1684" s="12" t="s">
        <v>44</v>
      </c>
      <c r="F1684" s="12" t="s">
        <v>2293</v>
      </c>
      <c r="G1684" s="12" t="s">
        <v>57</v>
      </c>
      <c r="H1684" s="12" t="str">
        <f aca="false">INDEX(Customers!$I$2:$I$901,MATCH(B1684,Customers!$A$2:$A$901,0))</f>
        <v>Premium</v>
      </c>
      <c r="I1684" s="12" t="str">
        <f aca="false">INDEX(Customers!$G$2:$G$901,MATCH(B1684,Customers!$A$2:$A$901,0))</f>
        <v>North</v>
      </c>
      <c r="J1684" s="12" t="str">
        <f aca="false">INDEX(Stores!$D$2:$D$18,MATCH(C1684,Stores!$A$2:$A$18,0))</f>
        <v>Online</v>
      </c>
      <c r="K1684" s="16" t="n">
        <f aca="false">SUMIF(OrderItems!$B$2:$B$6683,A1684,OrderItems!$J$2:$J$6683)</f>
        <v>4092.6</v>
      </c>
      <c r="L1684" s="16" t="n">
        <f aca="false">SUMIF(OrderItems!$B$2:$B$6683,A1684,OrderItems!$K$2:$K$6683)</f>
        <v>2657.14</v>
      </c>
      <c r="M1684" s="16" t="n">
        <f aca="false">K1684-L1684</f>
        <v>1435.46</v>
      </c>
      <c r="N1684" s="12" t="n">
        <f aca="false">COUNTIF(OrderItems!$B$2:$B$6683,A1684)</f>
        <v>3</v>
      </c>
    </row>
    <row r="1685" customFormat="false" ht="15" hidden="false" customHeight="false" outlineLevel="0" collapsed="false">
      <c r="A1685" s="12" t="n">
        <v>1684</v>
      </c>
      <c r="B1685" s="12" t="n">
        <v>422</v>
      </c>
      <c r="C1685" s="12" t="n">
        <v>5</v>
      </c>
      <c r="D1685" s="18" t="n">
        <v>45462</v>
      </c>
      <c r="E1685" s="12" t="s">
        <v>49</v>
      </c>
      <c r="F1685" s="12" t="s">
        <v>2293</v>
      </c>
      <c r="G1685" s="12" t="s">
        <v>55</v>
      </c>
      <c r="H1685" s="12" t="str">
        <f aca="false">INDEX(Customers!$I$2:$I$901,MATCH(B1685,Customers!$A$2:$A$901,0))</f>
        <v>Premium</v>
      </c>
      <c r="I1685" s="12" t="str">
        <f aca="false">INDEX(Customers!$G$2:$G$901,MATCH(B1685,Customers!$A$2:$A$901,0))</f>
        <v>North</v>
      </c>
      <c r="J1685" s="12" t="str">
        <f aca="false">INDEX(Stores!$D$2:$D$18,MATCH(C1685,Stores!$A$2:$A$18,0))</f>
        <v>South</v>
      </c>
      <c r="K1685" s="16" t="n">
        <f aca="false">SUMIF(OrderItems!$B$2:$B$6683,A1685,OrderItems!$J$2:$J$6683)</f>
        <v>9238</v>
      </c>
      <c r="L1685" s="16" t="n">
        <f aca="false">SUMIF(OrderItems!$B$2:$B$6683,A1685,OrderItems!$K$2:$K$6683)</f>
        <v>6186.98</v>
      </c>
      <c r="M1685" s="16" t="n">
        <f aca="false">K1685-L1685</f>
        <v>3051.02</v>
      </c>
      <c r="N1685" s="12" t="n">
        <f aca="false">COUNTIF(OrderItems!$B$2:$B$6683,A1685)</f>
        <v>1</v>
      </c>
    </row>
    <row r="1686" customFormat="false" ht="15" hidden="false" customHeight="false" outlineLevel="0" collapsed="false">
      <c r="A1686" s="12" t="n">
        <v>1685</v>
      </c>
      <c r="B1686" s="12" t="n">
        <v>422</v>
      </c>
      <c r="C1686" s="12" t="n">
        <v>17</v>
      </c>
      <c r="D1686" s="18" t="n">
        <v>45497</v>
      </c>
      <c r="E1686" s="12" t="s">
        <v>44</v>
      </c>
      <c r="F1686" s="12" t="s">
        <v>2292</v>
      </c>
      <c r="G1686" s="12" t="s">
        <v>55</v>
      </c>
      <c r="H1686" s="12" t="str">
        <f aca="false">INDEX(Customers!$I$2:$I$901,MATCH(B1686,Customers!$A$2:$A$901,0))</f>
        <v>Premium</v>
      </c>
      <c r="I1686" s="12" t="str">
        <f aca="false">INDEX(Customers!$G$2:$G$901,MATCH(B1686,Customers!$A$2:$A$901,0))</f>
        <v>North</v>
      </c>
      <c r="J1686" s="12" t="str">
        <f aca="false">INDEX(Stores!$D$2:$D$18,MATCH(C1686,Stores!$A$2:$A$18,0))</f>
        <v>Online</v>
      </c>
      <c r="K1686" s="16" t="n">
        <f aca="false">SUMIF(OrderItems!$B$2:$B$6683,A1686,OrderItems!$J$2:$J$6683)</f>
        <v>929</v>
      </c>
      <c r="L1686" s="16" t="n">
        <f aca="false">SUMIF(OrderItems!$B$2:$B$6683,A1686,OrderItems!$K$2:$K$6683)</f>
        <v>590.31</v>
      </c>
      <c r="M1686" s="16" t="n">
        <f aca="false">K1686-L1686</f>
        <v>338.69</v>
      </c>
      <c r="N1686" s="12" t="n">
        <f aca="false">COUNTIF(OrderItems!$B$2:$B$6683,A1686)</f>
        <v>1</v>
      </c>
    </row>
    <row r="1687" customFormat="false" ht="15" hidden="false" customHeight="false" outlineLevel="0" collapsed="false">
      <c r="A1687" s="12" t="n">
        <v>1686</v>
      </c>
      <c r="B1687" s="12" t="n">
        <v>422</v>
      </c>
      <c r="C1687" s="12" t="n">
        <v>17</v>
      </c>
      <c r="D1687" s="18" t="n">
        <v>45598</v>
      </c>
      <c r="E1687" s="12" t="s">
        <v>44</v>
      </c>
      <c r="F1687" s="12" t="s">
        <v>2292</v>
      </c>
      <c r="G1687" s="12" t="s">
        <v>56</v>
      </c>
      <c r="H1687" s="12" t="str">
        <f aca="false">INDEX(Customers!$I$2:$I$901,MATCH(B1687,Customers!$A$2:$A$901,0))</f>
        <v>Premium</v>
      </c>
      <c r="I1687" s="12" t="str">
        <f aca="false">INDEX(Customers!$G$2:$G$901,MATCH(B1687,Customers!$A$2:$A$901,0))</f>
        <v>North</v>
      </c>
      <c r="J1687" s="12" t="str">
        <f aca="false">INDEX(Stores!$D$2:$D$18,MATCH(C1687,Stores!$A$2:$A$18,0))</f>
        <v>Online</v>
      </c>
      <c r="K1687" s="16" t="n">
        <f aca="false">SUMIF(OrderItems!$B$2:$B$6683,A1687,OrderItems!$J$2:$J$6683)</f>
        <v>5018</v>
      </c>
      <c r="L1687" s="16" t="n">
        <f aca="false">SUMIF(OrderItems!$B$2:$B$6683,A1687,OrderItems!$K$2:$K$6683)</f>
        <v>3325.68</v>
      </c>
      <c r="M1687" s="16" t="n">
        <f aca="false">K1687-L1687</f>
        <v>1692.32</v>
      </c>
      <c r="N1687" s="12" t="n">
        <f aca="false">COUNTIF(OrderItems!$B$2:$B$6683,A1687)</f>
        <v>2</v>
      </c>
    </row>
    <row r="1688" customFormat="false" ht="15" hidden="false" customHeight="false" outlineLevel="0" collapsed="false">
      <c r="A1688" s="12" t="n">
        <v>1687</v>
      </c>
      <c r="B1688" s="12" t="n">
        <v>422</v>
      </c>
      <c r="C1688" s="12" t="n">
        <v>3</v>
      </c>
      <c r="D1688" s="18" t="n">
        <v>45851</v>
      </c>
      <c r="E1688" s="12" t="s">
        <v>49</v>
      </c>
      <c r="F1688" s="12" t="s">
        <v>2295</v>
      </c>
      <c r="G1688" s="12" t="s">
        <v>55</v>
      </c>
      <c r="H1688" s="12" t="str">
        <f aca="false">INDEX(Customers!$I$2:$I$901,MATCH(B1688,Customers!$A$2:$A$901,0))</f>
        <v>Premium</v>
      </c>
      <c r="I1688" s="12" t="str">
        <f aca="false">INDEX(Customers!$G$2:$G$901,MATCH(B1688,Customers!$A$2:$A$901,0))</f>
        <v>North</v>
      </c>
      <c r="J1688" s="12" t="str">
        <f aca="false">INDEX(Stores!$D$2:$D$18,MATCH(C1688,Stores!$A$2:$A$18,0))</f>
        <v>North</v>
      </c>
      <c r="K1688" s="16" t="n">
        <f aca="false">SUMIF(OrderItems!$B$2:$B$6683,A1688,OrderItems!$J$2:$J$6683)</f>
        <v>3959</v>
      </c>
      <c r="L1688" s="16" t="n">
        <f aca="false">SUMIF(OrderItems!$B$2:$B$6683,A1688,OrderItems!$K$2:$K$6683)</f>
        <v>2568.44</v>
      </c>
      <c r="M1688" s="16" t="n">
        <f aca="false">K1688-L1688</f>
        <v>1390.56</v>
      </c>
      <c r="N1688" s="12" t="n">
        <f aca="false">COUNTIF(OrderItems!$B$2:$B$6683,A1688)</f>
        <v>1</v>
      </c>
    </row>
    <row r="1689" customFormat="false" ht="15" hidden="false" customHeight="false" outlineLevel="0" collapsed="false">
      <c r="A1689" s="12" t="n">
        <v>1688</v>
      </c>
      <c r="B1689" s="12" t="n">
        <v>422</v>
      </c>
      <c r="C1689" s="12" t="n">
        <v>17</v>
      </c>
      <c r="D1689" s="18" t="n">
        <v>45951</v>
      </c>
      <c r="E1689" s="12" t="s">
        <v>44</v>
      </c>
      <c r="F1689" s="12" t="s">
        <v>2292</v>
      </c>
      <c r="G1689" s="12" t="s">
        <v>56</v>
      </c>
      <c r="H1689" s="12" t="str">
        <f aca="false">INDEX(Customers!$I$2:$I$901,MATCH(B1689,Customers!$A$2:$A$901,0))</f>
        <v>Premium</v>
      </c>
      <c r="I1689" s="12" t="str">
        <f aca="false">INDEX(Customers!$G$2:$G$901,MATCH(B1689,Customers!$A$2:$A$901,0))</f>
        <v>North</v>
      </c>
      <c r="J1689" s="12" t="str">
        <f aca="false">INDEX(Stores!$D$2:$D$18,MATCH(C1689,Stores!$A$2:$A$18,0))</f>
        <v>Online</v>
      </c>
      <c r="K1689" s="16" t="n">
        <f aca="false">SUMIF(OrderItems!$B$2:$B$6683,A1689,OrderItems!$J$2:$J$6683)</f>
        <v>5198.1</v>
      </c>
      <c r="L1689" s="16" t="n">
        <f aca="false">SUMIF(OrderItems!$B$2:$B$6683,A1689,OrderItems!$K$2:$K$6683)</f>
        <v>3231.07</v>
      </c>
      <c r="M1689" s="16" t="n">
        <f aca="false">K1689-L1689</f>
        <v>1967.03</v>
      </c>
      <c r="N1689" s="12" t="n">
        <f aca="false">COUNTIF(OrderItems!$B$2:$B$6683,A1689)</f>
        <v>2</v>
      </c>
    </row>
    <row r="1690" customFormat="false" ht="15" hidden="false" customHeight="false" outlineLevel="0" collapsed="false">
      <c r="A1690" s="12" t="n">
        <v>1689</v>
      </c>
      <c r="B1690" s="12" t="n">
        <v>422</v>
      </c>
      <c r="C1690" s="12" t="n">
        <v>17</v>
      </c>
      <c r="D1690" s="18" t="n">
        <v>45959</v>
      </c>
      <c r="E1690" s="12" t="s">
        <v>44</v>
      </c>
      <c r="F1690" s="12" t="s">
        <v>2294</v>
      </c>
      <c r="G1690" s="12" t="s">
        <v>55</v>
      </c>
      <c r="H1690" s="12" t="str">
        <f aca="false">INDEX(Customers!$I$2:$I$901,MATCH(B1690,Customers!$A$2:$A$901,0))</f>
        <v>Premium</v>
      </c>
      <c r="I1690" s="12" t="str">
        <f aca="false">INDEX(Customers!$G$2:$G$901,MATCH(B1690,Customers!$A$2:$A$901,0))</f>
        <v>North</v>
      </c>
      <c r="J1690" s="12" t="str">
        <f aca="false">INDEX(Stores!$D$2:$D$18,MATCH(C1690,Stores!$A$2:$A$18,0))</f>
        <v>Online</v>
      </c>
      <c r="K1690" s="16" t="n">
        <f aca="false">SUMIF(OrderItems!$B$2:$B$6683,A1690,OrderItems!$J$2:$J$6683)</f>
        <v>619</v>
      </c>
      <c r="L1690" s="16" t="n">
        <f aca="false">SUMIF(OrderItems!$B$2:$B$6683,A1690,OrderItems!$K$2:$K$6683)</f>
        <v>343.46</v>
      </c>
      <c r="M1690" s="16" t="n">
        <f aca="false">K1690-L1690</f>
        <v>275.54</v>
      </c>
      <c r="N1690" s="12" t="n">
        <f aca="false">COUNTIF(OrderItems!$B$2:$B$6683,A1690)</f>
        <v>1</v>
      </c>
    </row>
    <row r="1691" customFormat="false" ht="15" hidden="false" customHeight="false" outlineLevel="0" collapsed="false">
      <c r="A1691" s="12" t="n">
        <v>1690</v>
      </c>
      <c r="B1691" s="12" t="n">
        <v>424</v>
      </c>
      <c r="C1691" s="12" t="n">
        <v>17</v>
      </c>
      <c r="D1691" s="18" t="n">
        <v>45388</v>
      </c>
      <c r="E1691" s="12" t="s">
        <v>44</v>
      </c>
      <c r="F1691" s="12" t="s">
        <v>2293</v>
      </c>
      <c r="G1691" s="12" t="s">
        <v>55</v>
      </c>
      <c r="H1691" s="12" t="str">
        <f aca="false">INDEX(Customers!$I$2:$I$901,MATCH(B1691,Customers!$A$2:$A$901,0))</f>
        <v>New</v>
      </c>
      <c r="I1691" s="12" t="str">
        <f aca="false">INDEX(Customers!$G$2:$G$901,MATCH(B1691,Customers!$A$2:$A$901,0))</f>
        <v>North</v>
      </c>
      <c r="J1691" s="12" t="str">
        <f aca="false">INDEX(Stores!$D$2:$D$18,MATCH(C1691,Stores!$A$2:$A$18,0))</f>
        <v>Online</v>
      </c>
      <c r="K1691" s="16" t="n">
        <f aca="false">SUMIF(OrderItems!$B$2:$B$6683,A1691,OrderItems!$J$2:$J$6683)</f>
        <v>6317</v>
      </c>
      <c r="L1691" s="16" t="n">
        <f aca="false">SUMIF(OrderItems!$B$2:$B$6683,A1691,OrderItems!$K$2:$K$6683)</f>
        <v>4173.33</v>
      </c>
      <c r="M1691" s="16" t="n">
        <f aca="false">K1691-L1691</f>
        <v>2143.67</v>
      </c>
      <c r="N1691" s="12" t="n">
        <f aca="false">COUNTIF(OrderItems!$B$2:$B$6683,A1691)</f>
        <v>3</v>
      </c>
    </row>
    <row r="1692" customFormat="false" ht="15" hidden="false" customHeight="false" outlineLevel="0" collapsed="false">
      <c r="A1692" s="12" t="n">
        <v>1691</v>
      </c>
      <c r="B1692" s="12" t="n">
        <v>424</v>
      </c>
      <c r="C1692" s="12" t="n">
        <v>17</v>
      </c>
      <c r="D1692" s="18" t="n">
        <v>45418</v>
      </c>
      <c r="E1692" s="12" t="s">
        <v>44</v>
      </c>
      <c r="F1692" s="12" t="s">
        <v>2293</v>
      </c>
      <c r="G1692" s="12" t="s">
        <v>56</v>
      </c>
      <c r="H1692" s="12" t="str">
        <f aca="false">INDEX(Customers!$I$2:$I$901,MATCH(B1692,Customers!$A$2:$A$901,0))</f>
        <v>New</v>
      </c>
      <c r="I1692" s="12" t="str">
        <f aca="false">INDEX(Customers!$G$2:$G$901,MATCH(B1692,Customers!$A$2:$A$901,0))</f>
        <v>North</v>
      </c>
      <c r="J1692" s="12" t="str">
        <f aca="false">INDEX(Stores!$D$2:$D$18,MATCH(C1692,Stores!$A$2:$A$18,0))</f>
        <v>Online</v>
      </c>
      <c r="K1692" s="16" t="n">
        <f aca="false">SUMIF(OrderItems!$B$2:$B$6683,A1692,OrderItems!$J$2:$J$6683)</f>
        <v>5518</v>
      </c>
      <c r="L1692" s="16" t="n">
        <f aca="false">SUMIF(OrderItems!$B$2:$B$6683,A1692,OrderItems!$K$2:$K$6683)</f>
        <v>3903.76</v>
      </c>
      <c r="M1692" s="16" t="n">
        <f aca="false">K1692-L1692</f>
        <v>1614.24</v>
      </c>
      <c r="N1692" s="12" t="n">
        <f aca="false">COUNTIF(OrderItems!$B$2:$B$6683,A1692)</f>
        <v>2</v>
      </c>
    </row>
    <row r="1693" customFormat="false" ht="15" hidden="false" customHeight="false" outlineLevel="0" collapsed="false">
      <c r="A1693" s="12" t="n">
        <v>1692</v>
      </c>
      <c r="B1693" s="12" t="n">
        <v>424</v>
      </c>
      <c r="C1693" s="12" t="n">
        <v>17</v>
      </c>
      <c r="D1693" s="18" t="n">
        <v>46018</v>
      </c>
      <c r="E1693" s="12" t="s">
        <v>44</v>
      </c>
      <c r="F1693" s="12" t="s">
        <v>2296</v>
      </c>
      <c r="G1693" s="12" t="s">
        <v>55</v>
      </c>
      <c r="H1693" s="12" t="str">
        <f aca="false">INDEX(Customers!$I$2:$I$901,MATCH(B1693,Customers!$A$2:$A$901,0))</f>
        <v>New</v>
      </c>
      <c r="I1693" s="12" t="str">
        <f aca="false">INDEX(Customers!$G$2:$G$901,MATCH(B1693,Customers!$A$2:$A$901,0))</f>
        <v>North</v>
      </c>
      <c r="J1693" s="12" t="str">
        <f aca="false">INDEX(Stores!$D$2:$D$18,MATCH(C1693,Stores!$A$2:$A$18,0))</f>
        <v>Online</v>
      </c>
      <c r="K1693" s="16" t="n">
        <f aca="false">SUMIF(OrderItems!$B$2:$B$6683,A1693,OrderItems!$J$2:$J$6683)</f>
        <v>996.55</v>
      </c>
      <c r="L1693" s="16" t="n">
        <f aca="false">SUMIF(OrderItems!$B$2:$B$6683,A1693,OrderItems!$K$2:$K$6683)</f>
        <v>645.2</v>
      </c>
      <c r="M1693" s="16" t="n">
        <f aca="false">K1693-L1693</f>
        <v>351.35</v>
      </c>
      <c r="N1693" s="12" t="n">
        <f aca="false">COUNTIF(OrderItems!$B$2:$B$6683,A1693)</f>
        <v>1</v>
      </c>
    </row>
    <row r="1694" customFormat="false" ht="15" hidden="false" customHeight="false" outlineLevel="0" collapsed="false">
      <c r="A1694" s="12" t="n">
        <v>1693</v>
      </c>
      <c r="B1694" s="12" t="n">
        <v>425</v>
      </c>
      <c r="C1694" s="12" t="n">
        <v>17</v>
      </c>
      <c r="D1694" s="18" t="n">
        <v>45366</v>
      </c>
      <c r="E1694" s="12" t="s">
        <v>44</v>
      </c>
      <c r="F1694" s="12" t="s">
        <v>2295</v>
      </c>
      <c r="G1694" s="12" t="s">
        <v>55</v>
      </c>
      <c r="H1694" s="12" t="str">
        <f aca="false">INDEX(Customers!$I$2:$I$901,MATCH(B1694,Customers!$A$2:$A$901,0))</f>
        <v>New</v>
      </c>
      <c r="I1694" s="12" t="str">
        <f aca="false">INDEX(Customers!$G$2:$G$901,MATCH(B1694,Customers!$A$2:$A$901,0))</f>
        <v>East</v>
      </c>
      <c r="J1694" s="12" t="str">
        <f aca="false">INDEX(Stores!$D$2:$D$18,MATCH(C1694,Stores!$A$2:$A$18,0))</f>
        <v>Online</v>
      </c>
      <c r="K1694" s="16" t="n">
        <f aca="false">SUMIF(OrderItems!$B$2:$B$6683,A1694,OrderItems!$J$2:$J$6683)</f>
        <v>2695.05</v>
      </c>
      <c r="L1694" s="16" t="n">
        <f aca="false">SUMIF(OrderItems!$B$2:$B$6683,A1694,OrderItems!$K$2:$K$6683)</f>
        <v>1757.82</v>
      </c>
      <c r="M1694" s="16" t="n">
        <f aca="false">K1694-L1694</f>
        <v>937.23</v>
      </c>
      <c r="N1694" s="12" t="n">
        <f aca="false">COUNTIF(OrderItems!$B$2:$B$6683,A1694)</f>
        <v>2</v>
      </c>
    </row>
    <row r="1695" customFormat="false" ht="15" hidden="false" customHeight="false" outlineLevel="0" collapsed="false">
      <c r="A1695" s="12" t="n">
        <v>1694</v>
      </c>
      <c r="B1695" s="12" t="n">
        <v>425</v>
      </c>
      <c r="C1695" s="12" t="n">
        <v>17</v>
      </c>
      <c r="D1695" s="18" t="n">
        <v>45608</v>
      </c>
      <c r="E1695" s="12" t="s">
        <v>44</v>
      </c>
      <c r="F1695" s="12" t="s">
        <v>2292</v>
      </c>
      <c r="G1695" s="12" t="s">
        <v>56</v>
      </c>
      <c r="H1695" s="12" t="str">
        <f aca="false">INDEX(Customers!$I$2:$I$901,MATCH(B1695,Customers!$A$2:$A$901,0))</f>
        <v>New</v>
      </c>
      <c r="I1695" s="12" t="str">
        <f aca="false">INDEX(Customers!$G$2:$G$901,MATCH(B1695,Customers!$A$2:$A$901,0))</f>
        <v>East</v>
      </c>
      <c r="J1695" s="12" t="str">
        <f aca="false">INDEX(Stores!$D$2:$D$18,MATCH(C1695,Stores!$A$2:$A$18,0))</f>
        <v>Online</v>
      </c>
      <c r="K1695" s="16" t="n">
        <f aca="false">SUMIF(OrderItems!$B$2:$B$6683,A1695,OrderItems!$J$2:$J$6683)</f>
        <v>2128</v>
      </c>
      <c r="L1695" s="16" t="n">
        <f aca="false">SUMIF(OrderItems!$B$2:$B$6683,A1695,OrderItems!$K$2:$K$6683)</f>
        <v>1372.79</v>
      </c>
      <c r="M1695" s="16" t="n">
        <f aca="false">K1695-L1695</f>
        <v>755.21</v>
      </c>
      <c r="N1695" s="12" t="n">
        <f aca="false">COUNTIF(OrderItems!$B$2:$B$6683,A1695)</f>
        <v>2</v>
      </c>
    </row>
    <row r="1696" customFormat="false" ht="15" hidden="false" customHeight="false" outlineLevel="0" collapsed="false">
      <c r="A1696" s="12" t="n">
        <v>1695</v>
      </c>
      <c r="B1696" s="12" t="n">
        <v>425</v>
      </c>
      <c r="C1696" s="12" t="n">
        <v>17</v>
      </c>
      <c r="D1696" s="18" t="n">
        <v>45935</v>
      </c>
      <c r="E1696" s="12" t="s">
        <v>44</v>
      </c>
      <c r="F1696" s="12" t="s">
        <v>2292</v>
      </c>
      <c r="G1696" s="12" t="s">
        <v>55</v>
      </c>
      <c r="H1696" s="12" t="str">
        <f aca="false">INDEX(Customers!$I$2:$I$901,MATCH(B1696,Customers!$A$2:$A$901,0))</f>
        <v>New</v>
      </c>
      <c r="I1696" s="12" t="str">
        <f aca="false">INDEX(Customers!$G$2:$G$901,MATCH(B1696,Customers!$A$2:$A$901,0))</f>
        <v>East</v>
      </c>
      <c r="J1696" s="12" t="str">
        <f aca="false">INDEX(Stores!$D$2:$D$18,MATCH(C1696,Stores!$A$2:$A$18,0))</f>
        <v>Online</v>
      </c>
      <c r="K1696" s="16" t="n">
        <f aca="false">SUMIF(OrderItems!$B$2:$B$6683,A1696,OrderItems!$J$2:$J$6683)</f>
        <v>287.1</v>
      </c>
      <c r="L1696" s="16" t="n">
        <f aca="false">SUMIF(OrderItems!$B$2:$B$6683,A1696,OrderItems!$K$2:$K$6683)</f>
        <v>234.68</v>
      </c>
      <c r="M1696" s="16" t="n">
        <f aca="false">K1696-L1696</f>
        <v>52.42</v>
      </c>
      <c r="N1696" s="12" t="n">
        <f aca="false">COUNTIF(OrderItems!$B$2:$B$6683,A1696)</f>
        <v>1</v>
      </c>
    </row>
    <row r="1697" customFormat="false" ht="15" hidden="false" customHeight="false" outlineLevel="0" collapsed="false">
      <c r="A1697" s="12" t="n">
        <v>1696</v>
      </c>
      <c r="B1697" s="12" t="n">
        <v>427</v>
      </c>
      <c r="C1697" s="12" t="n">
        <v>17</v>
      </c>
      <c r="D1697" s="18" t="n">
        <v>45531</v>
      </c>
      <c r="E1697" s="12" t="s">
        <v>44</v>
      </c>
      <c r="F1697" s="12" t="s">
        <v>2296</v>
      </c>
      <c r="G1697" s="12" t="s">
        <v>56</v>
      </c>
      <c r="H1697" s="12" t="str">
        <f aca="false">INDEX(Customers!$I$2:$I$901,MATCH(B1697,Customers!$A$2:$A$901,0))</f>
        <v>Regular</v>
      </c>
      <c r="I1697" s="12" t="str">
        <f aca="false">INDEX(Customers!$G$2:$G$901,MATCH(B1697,Customers!$A$2:$A$901,0))</f>
        <v>East</v>
      </c>
      <c r="J1697" s="12" t="str">
        <f aca="false">INDEX(Stores!$D$2:$D$18,MATCH(C1697,Stores!$A$2:$A$18,0))</f>
        <v>Online</v>
      </c>
      <c r="K1697" s="16" t="n">
        <f aca="false">SUMIF(OrderItems!$B$2:$B$6683,A1697,OrderItems!$J$2:$J$6683)</f>
        <v>7770.3</v>
      </c>
      <c r="L1697" s="16" t="n">
        <f aca="false">SUMIF(OrderItems!$B$2:$B$6683,A1697,OrderItems!$K$2:$K$6683)</f>
        <v>5854.78</v>
      </c>
      <c r="M1697" s="16" t="n">
        <f aca="false">K1697-L1697</f>
        <v>1915.52</v>
      </c>
      <c r="N1697" s="12" t="n">
        <f aca="false">COUNTIF(OrderItems!$B$2:$B$6683,A1697)</f>
        <v>2</v>
      </c>
    </row>
    <row r="1698" customFormat="false" ht="15" hidden="false" customHeight="false" outlineLevel="0" collapsed="false">
      <c r="A1698" s="12" t="n">
        <v>1697</v>
      </c>
      <c r="B1698" s="12" t="n">
        <v>427</v>
      </c>
      <c r="C1698" s="12" t="n">
        <v>17</v>
      </c>
      <c r="D1698" s="18" t="n">
        <v>45613</v>
      </c>
      <c r="E1698" s="12" t="s">
        <v>44</v>
      </c>
      <c r="F1698" s="12" t="s">
        <v>2294</v>
      </c>
      <c r="G1698" s="12" t="s">
        <v>55</v>
      </c>
      <c r="H1698" s="12" t="str">
        <f aca="false">INDEX(Customers!$I$2:$I$901,MATCH(B1698,Customers!$A$2:$A$901,0))</f>
        <v>Regular</v>
      </c>
      <c r="I1698" s="12" t="str">
        <f aca="false">INDEX(Customers!$G$2:$G$901,MATCH(B1698,Customers!$A$2:$A$901,0))</f>
        <v>East</v>
      </c>
      <c r="J1698" s="12" t="str">
        <f aca="false">INDEX(Stores!$D$2:$D$18,MATCH(C1698,Stores!$A$2:$A$18,0))</f>
        <v>Online</v>
      </c>
      <c r="K1698" s="16" t="n">
        <f aca="false">SUMIF(OrderItems!$B$2:$B$6683,A1698,OrderItems!$J$2:$J$6683)</f>
        <v>4386.1</v>
      </c>
      <c r="L1698" s="16" t="n">
        <f aca="false">SUMIF(OrderItems!$B$2:$B$6683,A1698,OrderItems!$K$2:$K$6683)</f>
        <v>3307.31</v>
      </c>
      <c r="M1698" s="16" t="n">
        <f aca="false">K1698-L1698</f>
        <v>1078.79</v>
      </c>
      <c r="N1698" s="12" t="n">
        <f aca="false">COUNTIF(OrderItems!$B$2:$B$6683,A1698)</f>
        <v>2</v>
      </c>
    </row>
    <row r="1699" customFormat="false" ht="15" hidden="false" customHeight="false" outlineLevel="0" collapsed="false">
      <c r="A1699" s="12" t="n">
        <v>1698</v>
      </c>
      <c r="B1699" s="12" t="n">
        <v>427</v>
      </c>
      <c r="C1699" s="12" t="n">
        <v>7</v>
      </c>
      <c r="D1699" s="18" t="n">
        <v>45887</v>
      </c>
      <c r="E1699" s="12" t="s">
        <v>49</v>
      </c>
      <c r="F1699" s="12" t="s">
        <v>2295</v>
      </c>
      <c r="G1699" s="12" t="s">
        <v>55</v>
      </c>
      <c r="H1699" s="12" t="str">
        <f aca="false">INDEX(Customers!$I$2:$I$901,MATCH(B1699,Customers!$A$2:$A$901,0))</f>
        <v>Regular</v>
      </c>
      <c r="I1699" s="12" t="str">
        <f aca="false">INDEX(Customers!$G$2:$G$901,MATCH(B1699,Customers!$A$2:$A$901,0))</f>
        <v>East</v>
      </c>
      <c r="J1699" s="12" t="str">
        <f aca="false">INDEX(Stores!$D$2:$D$18,MATCH(C1699,Stores!$A$2:$A$18,0))</f>
        <v>South</v>
      </c>
      <c r="K1699" s="16" t="n">
        <f aca="false">SUMIF(OrderItems!$B$2:$B$6683,A1699,OrderItems!$J$2:$J$6683)</f>
        <v>3276.55</v>
      </c>
      <c r="L1699" s="16" t="n">
        <f aca="false">SUMIF(OrderItems!$B$2:$B$6683,A1699,OrderItems!$K$2:$K$6683)</f>
        <v>2115.56</v>
      </c>
      <c r="M1699" s="16" t="n">
        <f aca="false">K1699-L1699</f>
        <v>1160.99</v>
      </c>
      <c r="N1699" s="12" t="n">
        <f aca="false">COUNTIF(OrderItems!$B$2:$B$6683,A1699)</f>
        <v>1</v>
      </c>
    </row>
    <row r="1700" customFormat="false" ht="15" hidden="false" customHeight="false" outlineLevel="0" collapsed="false">
      <c r="A1700" s="12" t="n">
        <v>1699</v>
      </c>
      <c r="B1700" s="12" t="n">
        <v>428</v>
      </c>
      <c r="C1700" s="12" t="n">
        <v>17</v>
      </c>
      <c r="D1700" s="18" t="n">
        <v>45478</v>
      </c>
      <c r="E1700" s="12" t="s">
        <v>44</v>
      </c>
      <c r="F1700" s="12" t="s">
        <v>2296</v>
      </c>
      <c r="G1700" s="12" t="s">
        <v>57</v>
      </c>
      <c r="H1700" s="12" t="str">
        <f aca="false">INDEX(Customers!$I$2:$I$901,MATCH(B1700,Customers!$A$2:$A$901,0))</f>
        <v>Regular</v>
      </c>
      <c r="I1700" s="12" t="str">
        <f aca="false">INDEX(Customers!$G$2:$G$901,MATCH(B1700,Customers!$A$2:$A$901,0))</f>
        <v>South</v>
      </c>
      <c r="J1700" s="12" t="str">
        <f aca="false">INDEX(Stores!$D$2:$D$18,MATCH(C1700,Stores!$A$2:$A$18,0))</f>
        <v>Online</v>
      </c>
      <c r="K1700" s="16" t="n">
        <f aca="false">SUMIF(OrderItems!$B$2:$B$6683,A1700,OrderItems!$J$2:$J$6683)</f>
        <v>6354.05</v>
      </c>
      <c r="L1700" s="16" t="n">
        <f aca="false">SUMIF(OrderItems!$B$2:$B$6683,A1700,OrderItems!$K$2:$K$6683)</f>
        <v>4465.14</v>
      </c>
      <c r="M1700" s="16" t="n">
        <f aca="false">K1700-L1700</f>
        <v>1888.91</v>
      </c>
      <c r="N1700" s="12" t="n">
        <f aca="false">COUNTIF(OrderItems!$B$2:$B$6683,A1700)</f>
        <v>3</v>
      </c>
    </row>
    <row r="1701" customFormat="false" ht="15" hidden="false" customHeight="false" outlineLevel="0" collapsed="false">
      <c r="A1701" s="12" t="n">
        <v>1700</v>
      </c>
      <c r="B1701" s="12" t="n">
        <v>428</v>
      </c>
      <c r="C1701" s="12" t="n">
        <v>17</v>
      </c>
      <c r="D1701" s="18" t="n">
        <v>45584</v>
      </c>
      <c r="E1701" s="12" t="s">
        <v>44</v>
      </c>
      <c r="F1701" s="12" t="s">
        <v>2293</v>
      </c>
      <c r="G1701" s="12" t="s">
        <v>55</v>
      </c>
      <c r="H1701" s="12" t="str">
        <f aca="false">INDEX(Customers!$I$2:$I$901,MATCH(B1701,Customers!$A$2:$A$901,0))</f>
        <v>Regular</v>
      </c>
      <c r="I1701" s="12" t="str">
        <f aca="false">INDEX(Customers!$G$2:$G$901,MATCH(B1701,Customers!$A$2:$A$901,0))</f>
        <v>South</v>
      </c>
      <c r="J1701" s="12" t="str">
        <f aca="false">INDEX(Stores!$D$2:$D$18,MATCH(C1701,Stores!$A$2:$A$18,0))</f>
        <v>Online</v>
      </c>
      <c r="K1701" s="16" t="n">
        <f aca="false">SUMIF(OrderItems!$B$2:$B$6683,A1701,OrderItems!$J$2:$J$6683)</f>
        <v>683.05</v>
      </c>
      <c r="L1701" s="16" t="n">
        <f aca="false">SUMIF(OrderItems!$B$2:$B$6683,A1701,OrderItems!$K$2:$K$6683)</f>
        <v>411.77</v>
      </c>
      <c r="M1701" s="16" t="n">
        <f aca="false">K1701-L1701</f>
        <v>271.28</v>
      </c>
      <c r="N1701" s="12" t="n">
        <f aca="false">COUNTIF(OrderItems!$B$2:$B$6683,A1701)</f>
        <v>1</v>
      </c>
    </row>
    <row r="1702" customFormat="false" ht="15" hidden="false" customHeight="false" outlineLevel="0" collapsed="false">
      <c r="A1702" s="12" t="n">
        <v>1701</v>
      </c>
      <c r="B1702" s="12" t="n">
        <v>428</v>
      </c>
      <c r="C1702" s="12" t="n">
        <v>8</v>
      </c>
      <c r="D1702" s="18" t="n">
        <v>45910</v>
      </c>
      <c r="E1702" s="12" t="s">
        <v>49</v>
      </c>
      <c r="F1702" s="12" t="s">
        <v>2293</v>
      </c>
      <c r="G1702" s="12" t="s">
        <v>55</v>
      </c>
      <c r="H1702" s="12" t="str">
        <f aca="false">INDEX(Customers!$I$2:$I$901,MATCH(B1702,Customers!$A$2:$A$901,0))</f>
        <v>Regular</v>
      </c>
      <c r="I1702" s="12" t="str">
        <f aca="false">INDEX(Customers!$G$2:$G$901,MATCH(B1702,Customers!$A$2:$A$901,0))</f>
        <v>South</v>
      </c>
      <c r="J1702" s="12" t="str">
        <f aca="false">INDEX(Stores!$D$2:$D$18,MATCH(C1702,Stores!$A$2:$A$18,0))</f>
        <v>South</v>
      </c>
      <c r="K1702" s="16" t="n">
        <f aca="false">SUMIF(OrderItems!$B$2:$B$6683,A1702,OrderItems!$J$2:$J$6683)</f>
        <v>5277</v>
      </c>
      <c r="L1702" s="16" t="n">
        <f aca="false">SUMIF(OrderItems!$B$2:$B$6683,A1702,OrderItems!$K$2:$K$6683)</f>
        <v>3095.91</v>
      </c>
      <c r="M1702" s="16" t="n">
        <f aca="false">K1702-L1702</f>
        <v>2181.09</v>
      </c>
      <c r="N1702" s="12" t="n">
        <f aca="false">COUNTIF(OrderItems!$B$2:$B$6683,A1702)</f>
        <v>1</v>
      </c>
    </row>
    <row r="1703" customFormat="false" ht="15" hidden="false" customHeight="false" outlineLevel="0" collapsed="false">
      <c r="A1703" s="12" t="n">
        <v>1702</v>
      </c>
      <c r="B1703" s="12" t="n">
        <v>429</v>
      </c>
      <c r="C1703" s="12" t="n">
        <v>17</v>
      </c>
      <c r="D1703" s="18" t="n">
        <v>45380</v>
      </c>
      <c r="E1703" s="12" t="s">
        <v>44</v>
      </c>
      <c r="F1703" s="12" t="s">
        <v>2293</v>
      </c>
      <c r="G1703" s="12" t="s">
        <v>55</v>
      </c>
      <c r="H1703" s="12" t="str">
        <f aca="false">INDEX(Customers!$I$2:$I$901,MATCH(B1703,Customers!$A$2:$A$901,0))</f>
        <v>Regular</v>
      </c>
      <c r="I1703" s="12" t="str">
        <f aca="false">INDEX(Customers!$G$2:$G$901,MATCH(B1703,Customers!$A$2:$A$901,0))</f>
        <v>North</v>
      </c>
      <c r="J1703" s="12" t="str">
        <f aca="false">INDEX(Stores!$D$2:$D$18,MATCH(C1703,Stores!$A$2:$A$18,0))</f>
        <v>Online</v>
      </c>
      <c r="K1703" s="16" t="n">
        <f aca="false">SUMIF(OrderItems!$B$2:$B$6683,A1703,OrderItems!$J$2:$J$6683)</f>
        <v>1229</v>
      </c>
      <c r="L1703" s="16" t="n">
        <f aca="false">SUMIF(OrderItems!$B$2:$B$6683,A1703,OrderItems!$K$2:$K$6683)</f>
        <v>719.48</v>
      </c>
      <c r="M1703" s="16" t="n">
        <f aca="false">K1703-L1703</f>
        <v>509.52</v>
      </c>
      <c r="N1703" s="12" t="n">
        <f aca="false">COUNTIF(OrderItems!$B$2:$B$6683,A1703)</f>
        <v>1</v>
      </c>
    </row>
    <row r="1704" customFormat="false" ht="15" hidden="false" customHeight="false" outlineLevel="0" collapsed="false">
      <c r="A1704" s="12" t="n">
        <v>1703</v>
      </c>
      <c r="B1704" s="12" t="n">
        <v>429</v>
      </c>
      <c r="C1704" s="12" t="n">
        <v>17</v>
      </c>
      <c r="D1704" s="18" t="n">
        <v>45626</v>
      </c>
      <c r="E1704" s="12" t="s">
        <v>44</v>
      </c>
      <c r="F1704" s="12" t="s">
        <v>2293</v>
      </c>
      <c r="G1704" s="12" t="s">
        <v>55</v>
      </c>
      <c r="H1704" s="12" t="str">
        <f aca="false">INDEX(Customers!$I$2:$I$901,MATCH(B1704,Customers!$A$2:$A$901,0))</f>
        <v>Regular</v>
      </c>
      <c r="I1704" s="12" t="str">
        <f aca="false">INDEX(Customers!$G$2:$G$901,MATCH(B1704,Customers!$A$2:$A$901,0))</f>
        <v>North</v>
      </c>
      <c r="J1704" s="12" t="str">
        <f aca="false">INDEX(Stores!$D$2:$D$18,MATCH(C1704,Stores!$A$2:$A$18,0))</f>
        <v>Online</v>
      </c>
      <c r="K1704" s="16" t="n">
        <f aca="false">SUMIF(OrderItems!$B$2:$B$6683,A1704,OrderItems!$J$2:$J$6683)</f>
        <v>4663.55</v>
      </c>
      <c r="L1704" s="16" t="n">
        <f aca="false">SUMIF(OrderItems!$B$2:$B$6683,A1704,OrderItems!$K$2:$K$6683)</f>
        <v>2850.21</v>
      </c>
      <c r="M1704" s="16" t="n">
        <f aca="false">K1704-L1704</f>
        <v>1813.34</v>
      </c>
      <c r="N1704" s="12" t="n">
        <f aca="false">COUNTIF(OrderItems!$B$2:$B$6683,A1704)</f>
        <v>3</v>
      </c>
    </row>
    <row r="1705" customFormat="false" ht="15" hidden="false" customHeight="false" outlineLevel="0" collapsed="false">
      <c r="A1705" s="12" t="n">
        <v>1704</v>
      </c>
      <c r="B1705" s="12" t="n">
        <v>429</v>
      </c>
      <c r="C1705" s="12" t="n">
        <v>17</v>
      </c>
      <c r="D1705" s="18" t="n">
        <v>46013</v>
      </c>
      <c r="E1705" s="12" t="s">
        <v>44</v>
      </c>
      <c r="F1705" s="12" t="s">
        <v>2293</v>
      </c>
      <c r="G1705" s="12" t="s">
        <v>56</v>
      </c>
      <c r="H1705" s="12" t="str">
        <f aca="false">INDEX(Customers!$I$2:$I$901,MATCH(B1705,Customers!$A$2:$A$901,0))</f>
        <v>Regular</v>
      </c>
      <c r="I1705" s="12" t="str">
        <f aca="false">INDEX(Customers!$G$2:$G$901,MATCH(B1705,Customers!$A$2:$A$901,0))</f>
        <v>North</v>
      </c>
      <c r="J1705" s="12" t="str">
        <f aca="false">INDEX(Stores!$D$2:$D$18,MATCH(C1705,Stores!$A$2:$A$18,0))</f>
        <v>Online</v>
      </c>
      <c r="K1705" s="16" t="n">
        <f aca="false">SUMIF(OrderItems!$B$2:$B$6683,A1705,OrderItems!$J$2:$J$6683)</f>
        <v>14073.35</v>
      </c>
      <c r="L1705" s="16" t="n">
        <f aca="false">SUMIF(OrderItems!$B$2:$B$6683,A1705,OrderItems!$K$2:$K$6683)</f>
        <v>10473.28</v>
      </c>
      <c r="M1705" s="16" t="n">
        <f aca="false">K1705-L1705</f>
        <v>3600.07</v>
      </c>
      <c r="N1705" s="12" t="n">
        <f aca="false">COUNTIF(OrderItems!$B$2:$B$6683,A1705)</f>
        <v>4</v>
      </c>
    </row>
    <row r="1706" customFormat="false" ht="15" hidden="false" customHeight="false" outlineLevel="0" collapsed="false">
      <c r="A1706" s="12" t="n">
        <v>1705</v>
      </c>
      <c r="B1706" s="12" t="n">
        <v>430</v>
      </c>
      <c r="C1706" s="12" t="n">
        <v>17</v>
      </c>
      <c r="D1706" s="18" t="n">
        <v>45495</v>
      </c>
      <c r="E1706" s="12" t="s">
        <v>44</v>
      </c>
      <c r="F1706" s="12" t="s">
        <v>2294</v>
      </c>
      <c r="G1706" s="12" t="s">
        <v>55</v>
      </c>
      <c r="H1706" s="12" t="str">
        <f aca="false">INDEX(Customers!$I$2:$I$901,MATCH(B1706,Customers!$A$2:$A$901,0))</f>
        <v>New</v>
      </c>
      <c r="I1706" s="12" t="str">
        <f aca="false">INDEX(Customers!$G$2:$G$901,MATCH(B1706,Customers!$A$2:$A$901,0))</f>
        <v>South</v>
      </c>
      <c r="J1706" s="12" t="str">
        <f aca="false">INDEX(Stores!$D$2:$D$18,MATCH(C1706,Stores!$A$2:$A$18,0))</f>
        <v>Online</v>
      </c>
      <c r="K1706" s="16" t="n">
        <f aca="false">SUMIF(OrderItems!$B$2:$B$6683,A1706,OrderItems!$J$2:$J$6683)</f>
        <v>10713.15</v>
      </c>
      <c r="L1706" s="16" t="n">
        <f aca="false">SUMIF(OrderItems!$B$2:$B$6683,A1706,OrderItems!$K$2:$K$6683)</f>
        <v>6678.54</v>
      </c>
      <c r="M1706" s="16" t="n">
        <f aca="false">K1706-L1706</f>
        <v>4034.61</v>
      </c>
      <c r="N1706" s="12" t="n">
        <f aca="false">COUNTIF(OrderItems!$B$2:$B$6683,A1706)</f>
        <v>3</v>
      </c>
    </row>
    <row r="1707" customFormat="false" ht="15" hidden="false" customHeight="false" outlineLevel="0" collapsed="false">
      <c r="A1707" s="12" t="n">
        <v>1706</v>
      </c>
      <c r="B1707" s="12" t="n">
        <v>431</v>
      </c>
      <c r="C1707" s="12" t="n">
        <v>17</v>
      </c>
      <c r="D1707" s="18" t="n">
        <v>45480</v>
      </c>
      <c r="E1707" s="12" t="s">
        <v>44</v>
      </c>
      <c r="F1707" s="12" t="s">
        <v>2294</v>
      </c>
      <c r="G1707" s="12" t="s">
        <v>57</v>
      </c>
      <c r="H1707" s="12" t="str">
        <f aca="false">INDEX(Customers!$I$2:$I$901,MATCH(B1707,Customers!$A$2:$A$901,0))</f>
        <v>New</v>
      </c>
      <c r="I1707" s="12" t="str">
        <f aca="false">INDEX(Customers!$G$2:$G$901,MATCH(B1707,Customers!$A$2:$A$901,0))</f>
        <v>South</v>
      </c>
      <c r="J1707" s="12" t="str">
        <f aca="false">INDEX(Stores!$D$2:$D$18,MATCH(C1707,Stores!$A$2:$A$18,0))</f>
        <v>Online</v>
      </c>
      <c r="K1707" s="16" t="n">
        <f aca="false">SUMIF(OrderItems!$B$2:$B$6683,A1707,OrderItems!$J$2:$J$6683)</f>
        <v>8035.65</v>
      </c>
      <c r="L1707" s="16" t="n">
        <f aca="false">SUMIF(OrderItems!$B$2:$B$6683,A1707,OrderItems!$K$2:$K$6683)</f>
        <v>5669.76</v>
      </c>
      <c r="M1707" s="16" t="n">
        <f aca="false">K1707-L1707</f>
        <v>2365.89</v>
      </c>
      <c r="N1707" s="12" t="n">
        <f aca="false">COUNTIF(OrderItems!$B$2:$B$6683,A1707)</f>
        <v>2</v>
      </c>
    </row>
    <row r="1708" customFormat="false" ht="15" hidden="false" customHeight="false" outlineLevel="0" collapsed="false">
      <c r="A1708" s="12" t="n">
        <v>1707</v>
      </c>
      <c r="B1708" s="12" t="n">
        <v>431</v>
      </c>
      <c r="C1708" s="12" t="n">
        <v>17</v>
      </c>
      <c r="D1708" s="18" t="n">
        <v>45864</v>
      </c>
      <c r="E1708" s="12" t="s">
        <v>44</v>
      </c>
      <c r="F1708" s="12" t="s">
        <v>2293</v>
      </c>
      <c r="G1708" s="12" t="s">
        <v>57</v>
      </c>
      <c r="H1708" s="12" t="str">
        <f aca="false">INDEX(Customers!$I$2:$I$901,MATCH(B1708,Customers!$A$2:$A$901,0))</f>
        <v>New</v>
      </c>
      <c r="I1708" s="12" t="str">
        <f aca="false">INDEX(Customers!$G$2:$G$901,MATCH(B1708,Customers!$A$2:$A$901,0))</f>
        <v>South</v>
      </c>
      <c r="J1708" s="12" t="str">
        <f aca="false">INDEX(Stores!$D$2:$D$18,MATCH(C1708,Stores!$A$2:$A$18,0))</f>
        <v>Online</v>
      </c>
      <c r="K1708" s="16" t="n">
        <f aca="false">SUMIF(OrderItems!$B$2:$B$6683,A1708,OrderItems!$J$2:$J$6683)</f>
        <v>1759</v>
      </c>
      <c r="L1708" s="16" t="n">
        <f aca="false">SUMIF(OrderItems!$B$2:$B$6683,A1708,OrderItems!$K$2:$K$6683)</f>
        <v>1031.97</v>
      </c>
      <c r="M1708" s="16" t="n">
        <f aca="false">K1708-L1708</f>
        <v>727.03</v>
      </c>
      <c r="N1708" s="12" t="n">
        <f aca="false">COUNTIF(OrderItems!$B$2:$B$6683,A1708)</f>
        <v>1</v>
      </c>
    </row>
    <row r="1709" customFormat="false" ht="15" hidden="false" customHeight="false" outlineLevel="0" collapsed="false">
      <c r="A1709" s="12" t="n">
        <v>1708</v>
      </c>
      <c r="B1709" s="12" t="n">
        <v>432</v>
      </c>
      <c r="C1709" s="12" t="n">
        <v>17</v>
      </c>
      <c r="D1709" s="18" t="n">
        <v>45382</v>
      </c>
      <c r="E1709" s="12" t="s">
        <v>44</v>
      </c>
      <c r="F1709" s="12" t="s">
        <v>2294</v>
      </c>
      <c r="G1709" s="12" t="s">
        <v>55</v>
      </c>
      <c r="H1709" s="12" t="str">
        <f aca="false">INDEX(Customers!$I$2:$I$901,MATCH(B1709,Customers!$A$2:$A$901,0))</f>
        <v>Premium</v>
      </c>
      <c r="I1709" s="12" t="str">
        <f aca="false">INDEX(Customers!$G$2:$G$901,MATCH(B1709,Customers!$A$2:$A$901,0))</f>
        <v>North</v>
      </c>
      <c r="J1709" s="12" t="str">
        <f aca="false">INDEX(Stores!$D$2:$D$18,MATCH(C1709,Stores!$A$2:$A$18,0))</f>
        <v>Online</v>
      </c>
      <c r="K1709" s="16" t="n">
        <f aca="false">SUMIF(OrderItems!$B$2:$B$6683,A1709,OrderItems!$J$2:$J$6683)</f>
        <v>5408.05</v>
      </c>
      <c r="L1709" s="16" t="n">
        <f aca="false">SUMIF(OrderItems!$B$2:$B$6683,A1709,OrderItems!$K$2:$K$6683)</f>
        <v>3434.08</v>
      </c>
      <c r="M1709" s="16" t="n">
        <f aca="false">K1709-L1709</f>
        <v>1973.97</v>
      </c>
      <c r="N1709" s="12" t="n">
        <f aca="false">COUNTIF(OrderItems!$B$2:$B$6683,A1709)</f>
        <v>4</v>
      </c>
    </row>
    <row r="1710" customFormat="false" ht="15" hidden="false" customHeight="false" outlineLevel="0" collapsed="false">
      <c r="A1710" s="12" t="n">
        <v>1709</v>
      </c>
      <c r="B1710" s="12" t="n">
        <v>432</v>
      </c>
      <c r="C1710" s="12" t="n">
        <v>17</v>
      </c>
      <c r="D1710" s="18" t="n">
        <v>45447</v>
      </c>
      <c r="E1710" s="12" t="s">
        <v>44</v>
      </c>
      <c r="F1710" s="12" t="s">
        <v>2292</v>
      </c>
      <c r="G1710" s="12" t="s">
        <v>55</v>
      </c>
      <c r="H1710" s="12" t="str">
        <f aca="false">INDEX(Customers!$I$2:$I$901,MATCH(B1710,Customers!$A$2:$A$901,0))</f>
        <v>Premium</v>
      </c>
      <c r="I1710" s="12" t="str">
        <f aca="false">INDEX(Customers!$G$2:$G$901,MATCH(B1710,Customers!$A$2:$A$901,0))</f>
        <v>North</v>
      </c>
      <c r="J1710" s="12" t="str">
        <f aca="false">INDEX(Stores!$D$2:$D$18,MATCH(C1710,Stores!$A$2:$A$18,0))</f>
        <v>Online</v>
      </c>
      <c r="K1710" s="16" t="n">
        <f aca="false">SUMIF(OrderItems!$B$2:$B$6683,A1710,OrderItems!$J$2:$J$6683)</f>
        <v>3526.2</v>
      </c>
      <c r="L1710" s="16" t="n">
        <f aca="false">SUMIF(OrderItems!$B$2:$B$6683,A1710,OrderItems!$K$2:$K$6683)</f>
        <v>2548.8</v>
      </c>
      <c r="M1710" s="16" t="n">
        <f aca="false">K1710-L1710</f>
        <v>977.4</v>
      </c>
      <c r="N1710" s="12" t="n">
        <f aca="false">COUNTIF(OrderItems!$B$2:$B$6683,A1710)</f>
        <v>1</v>
      </c>
    </row>
    <row r="1711" customFormat="false" ht="15" hidden="false" customHeight="false" outlineLevel="0" collapsed="false">
      <c r="A1711" s="12" t="n">
        <v>1710</v>
      </c>
      <c r="B1711" s="12" t="n">
        <v>432</v>
      </c>
      <c r="C1711" s="12" t="n">
        <v>17</v>
      </c>
      <c r="D1711" s="18" t="n">
        <v>45453</v>
      </c>
      <c r="E1711" s="12" t="s">
        <v>44</v>
      </c>
      <c r="F1711" s="12" t="s">
        <v>2293</v>
      </c>
      <c r="G1711" s="12" t="s">
        <v>55</v>
      </c>
      <c r="H1711" s="12" t="str">
        <f aca="false">INDEX(Customers!$I$2:$I$901,MATCH(B1711,Customers!$A$2:$A$901,0))</f>
        <v>Premium</v>
      </c>
      <c r="I1711" s="12" t="str">
        <f aca="false">INDEX(Customers!$G$2:$G$901,MATCH(B1711,Customers!$A$2:$A$901,0))</f>
        <v>North</v>
      </c>
      <c r="J1711" s="12" t="str">
        <f aca="false">INDEX(Stores!$D$2:$D$18,MATCH(C1711,Stores!$A$2:$A$18,0))</f>
        <v>Online</v>
      </c>
      <c r="K1711" s="16" t="n">
        <f aca="false">SUMIF(OrderItems!$B$2:$B$6683,A1711,OrderItems!$J$2:$J$6683)</f>
        <v>368.1</v>
      </c>
      <c r="L1711" s="16" t="n">
        <f aca="false">SUMIF(OrderItems!$B$2:$B$6683,A1711,OrderItems!$K$2:$K$6683)</f>
        <v>276.15</v>
      </c>
      <c r="M1711" s="16" t="n">
        <f aca="false">K1711-L1711</f>
        <v>91.9500000000001</v>
      </c>
      <c r="N1711" s="12" t="n">
        <f aca="false">COUNTIF(OrderItems!$B$2:$B$6683,A1711)</f>
        <v>1</v>
      </c>
    </row>
    <row r="1712" customFormat="false" ht="15" hidden="false" customHeight="false" outlineLevel="0" collapsed="false">
      <c r="A1712" s="12" t="n">
        <v>1711</v>
      </c>
      <c r="B1712" s="12" t="n">
        <v>432</v>
      </c>
      <c r="C1712" s="12" t="n">
        <v>17</v>
      </c>
      <c r="D1712" s="18" t="n">
        <v>45921</v>
      </c>
      <c r="E1712" s="12" t="s">
        <v>44</v>
      </c>
      <c r="F1712" s="12" t="s">
        <v>2292</v>
      </c>
      <c r="G1712" s="12" t="s">
        <v>55</v>
      </c>
      <c r="H1712" s="12" t="str">
        <f aca="false">INDEX(Customers!$I$2:$I$901,MATCH(B1712,Customers!$A$2:$A$901,0))</f>
        <v>Premium</v>
      </c>
      <c r="I1712" s="12" t="str">
        <f aca="false">INDEX(Customers!$G$2:$G$901,MATCH(B1712,Customers!$A$2:$A$901,0))</f>
        <v>North</v>
      </c>
      <c r="J1712" s="12" t="str">
        <f aca="false">INDEX(Stores!$D$2:$D$18,MATCH(C1712,Stores!$A$2:$A$18,0))</f>
        <v>Online</v>
      </c>
      <c r="K1712" s="16" t="n">
        <f aca="false">SUMIF(OrderItems!$B$2:$B$6683,A1712,OrderItems!$J$2:$J$6683)</f>
        <v>2329</v>
      </c>
      <c r="L1712" s="16" t="n">
        <f aca="false">SUMIF(OrderItems!$B$2:$B$6683,A1712,OrderItems!$K$2:$K$6683)</f>
        <v>1451.6</v>
      </c>
      <c r="M1712" s="16" t="n">
        <f aca="false">K1712-L1712</f>
        <v>877.4</v>
      </c>
      <c r="N1712" s="12" t="n">
        <f aca="false">COUNTIF(OrderItems!$B$2:$B$6683,A1712)</f>
        <v>1</v>
      </c>
    </row>
    <row r="1713" customFormat="false" ht="15" hidden="false" customHeight="false" outlineLevel="0" collapsed="false">
      <c r="A1713" s="12" t="n">
        <v>1712</v>
      </c>
      <c r="B1713" s="12" t="n">
        <v>432</v>
      </c>
      <c r="C1713" s="12" t="n">
        <v>12</v>
      </c>
      <c r="D1713" s="18" t="n">
        <v>45979</v>
      </c>
      <c r="E1713" s="12" t="s">
        <v>49</v>
      </c>
      <c r="F1713" s="12" t="s">
        <v>2294</v>
      </c>
      <c r="G1713" s="12" t="s">
        <v>55</v>
      </c>
      <c r="H1713" s="12" t="str">
        <f aca="false">INDEX(Customers!$I$2:$I$901,MATCH(B1713,Customers!$A$2:$A$901,0))</f>
        <v>Premium</v>
      </c>
      <c r="I1713" s="12" t="str">
        <f aca="false">INDEX(Customers!$G$2:$G$901,MATCH(B1713,Customers!$A$2:$A$901,0))</f>
        <v>North</v>
      </c>
      <c r="J1713" s="12" t="str">
        <f aca="false">INDEX(Stores!$D$2:$D$18,MATCH(C1713,Stores!$A$2:$A$18,0))</f>
        <v>West</v>
      </c>
      <c r="K1713" s="16" t="n">
        <f aca="false">SUMIF(OrderItems!$B$2:$B$6683,A1713,OrderItems!$J$2:$J$6683)</f>
        <v>5618</v>
      </c>
      <c r="L1713" s="16" t="n">
        <f aca="false">SUMIF(OrderItems!$B$2:$B$6683,A1713,OrderItems!$K$2:$K$6683)</f>
        <v>3616.47</v>
      </c>
      <c r="M1713" s="16" t="n">
        <f aca="false">K1713-L1713</f>
        <v>2001.53</v>
      </c>
      <c r="N1713" s="12" t="n">
        <f aca="false">COUNTIF(OrderItems!$B$2:$B$6683,A1713)</f>
        <v>2</v>
      </c>
    </row>
    <row r="1714" customFormat="false" ht="15" hidden="false" customHeight="false" outlineLevel="0" collapsed="false">
      <c r="A1714" s="12" t="n">
        <v>1713</v>
      </c>
      <c r="B1714" s="12" t="n">
        <v>433</v>
      </c>
      <c r="C1714" s="12" t="n">
        <v>17</v>
      </c>
      <c r="D1714" s="18" t="n">
        <v>45625</v>
      </c>
      <c r="E1714" s="12" t="s">
        <v>44</v>
      </c>
      <c r="F1714" s="12" t="s">
        <v>2294</v>
      </c>
      <c r="G1714" s="12" t="s">
        <v>55</v>
      </c>
      <c r="H1714" s="12" t="str">
        <f aca="false">INDEX(Customers!$I$2:$I$901,MATCH(B1714,Customers!$A$2:$A$901,0))</f>
        <v>Regular</v>
      </c>
      <c r="I1714" s="12" t="str">
        <f aca="false">INDEX(Customers!$G$2:$G$901,MATCH(B1714,Customers!$A$2:$A$901,0))</f>
        <v>West</v>
      </c>
      <c r="J1714" s="12" t="str">
        <f aca="false">INDEX(Stores!$D$2:$D$18,MATCH(C1714,Stores!$A$2:$A$18,0))</f>
        <v>Online</v>
      </c>
      <c r="K1714" s="16" t="n">
        <f aca="false">SUMIF(OrderItems!$B$2:$B$6683,A1714,OrderItems!$J$2:$J$6683)</f>
        <v>4827</v>
      </c>
      <c r="L1714" s="16" t="n">
        <f aca="false">SUMIF(OrderItems!$B$2:$B$6683,A1714,OrderItems!$K$2:$K$6683)</f>
        <v>2938.29</v>
      </c>
      <c r="M1714" s="16" t="n">
        <f aca="false">K1714-L1714</f>
        <v>1888.71</v>
      </c>
      <c r="N1714" s="12" t="n">
        <f aca="false">COUNTIF(OrderItems!$B$2:$B$6683,A1714)</f>
        <v>1</v>
      </c>
    </row>
    <row r="1715" customFormat="false" ht="15" hidden="false" customHeight="false" outlineLevel="0" collapsed="false">
      <c r="A1715" s="12" t="n">
        <v>1714</v>
      </c>
      <c r="B1715" s="12" t="n">
        <v>433</v>
      </c>
      <c r="C1715" s="12" t="n">
        <v>3</v>
      </c>
      <c r="D1715" s="18" t="n">
        <v>45625</v>
      </c>
      <c r="E1715" s="12" t="s">
        <v>49</v>
      </c>
      <c r="F1715" s="12" t="s">
        <v>2293</v>
      </c>
      <c r="G1715" s="12" t="s">
        <v>55</v>
      </c>
      <c r="H1715" s="12" t="str">
        <f aca="false">INDEX(Customers!$I$2:$I$901,MATCH(B1715,Customers!$A$2:$A$901,0))</f>
        <v>Regular</v>
      </c>
      <c r="I1715" s="12" t="str">
        <f aca="false">INDEX(Customers!$G$2:$G$901,MATCH(B1715,Customers!$A$2:$A$901,0))</f>
        <v>West</v>
      </c>
      <c r="J1715" s="12" t="str">
        <f aca="false">INDEX(Stores!$D$2:$D$18,MATCH(C1715,Stores!$A$2:$A$18,0))</f>
        <v>North</v>
      </c>
      <c r="K1715" s="16" t="n">
        <f aca="false">SUMIF(OrderItems!$B$2:$B$6683,A1715,OrderItems!$J$2:$J$6683)</f>
        <v>1326.05</v>
      </c>
      <c r="L1715" s="16" t="n">
        <f aca="false">SUMIF(OrderItems!$B$2:$B$6683,A1715,OrderItems!$K$2:$K$6683)</f>
        <v>817.94</v>
      </c>
      <c r="M1715" s="16" t="n">
        <f aca="false">K1715-L1715</f>
        <v>508.11</v>
      </c>
      <c r="N1715" s="12" t="n">
        <f aca="false">COUNTIF(OrderItems!$B$2:$B$6683,A1715)</f>
        <v>2</v>
      </c>
    </row>
    <row r="1716" customFormat="false" ht="15" hidden="false" customHeight="false" outlineLevel="0" collapsed="false">
      <c r="A1716" s="12" t="n">
        <v>1715</v>
      </c>
      <c r="B1716" s="12" t="n">
        <v>433</v>
      </c>
      <c r="C1716" s="12" t="n">
        <v>17</v>
      </c>
      <c r="D1716" s="18" t="n">
        <v>45668</v>
      </c>
      <c r="E1716" s="12" t="s">
        <v>44</v>
      </c>
      <c r="F1716" s="12" t="s">
        <v>2295</v>
      </c>
      <c r="G1716" s="12" t="s">
        <v>56</v>
      </c>
      <c r="H1716" s="12" t="str">
        <f aca="false">INDEX(Customers!$I$2:$I$901,MATCH(B1716,Customers!$A$2:$A$901,0))</f>
        <v>Regular</v>
      </c>
      <c r="I1716" s="12" t="str">
        <f aca="false">INDEX(Customers!$G$2:$G$901,MATCH(B1716,Customers!$A$2:$A$901,0))</f>
        <v>West</v>
      </c>
      <c r="J1716" s="12" t="str">
        <f aca="false">INDEX(Stores!$D$2:$D$18,MATCH(C1716,Stores!$A$2:$A$18,0))</f>
        <v>Online</v>
      </c>
      <c r="K1716" s="16" t="n">
        <f aca="false">SUMIF(OrderItems!$B$2:$B$6683,A1716,OrderItems!$J$2:$J$6683)</f>
        <v>5246.1</v>
      </c>
      <c r="L1716" s="16" t="n">
        <f aca="false">SUMIF(OrderItems!$B$2:$B$6683,A1716,OrderItems!$K$2:$K$6683)</f>
        <v>4148.38</v>
      </c>
      <c r="M1716" s="16" t="n">
        <f aca="false">K1716-L1716</f>
        <v>1097.72</v>
      </c>
      <c r="N1716" s="12" t="n">
        <f aca="false">COUNTIF(OrderItems!$B$2:$B$6683,A1716)</f>
        <v>1</v>
      </c>
    </row>
    <row r="1717" customFormat="false" ht="15" hidden="false" customHeight="false" outlineLevel="0" collapsed="false">
      <c r="A1717" s="12" t="n">
        <v>1716</v>
      </c>
      <c r="B1717" s="12" t="n">
        <v>433</v>
      </c>
      <c r="C1717" s="12" t="n">
        <v>17</v>
      </c>
      <c r="D1717" s="18" t="n">
        <v>45815</v>
      </c>
      <c r="E1717" s="12" t="s">
        <v>44</v>
      </c>
      <c r="F1717" s="12" t="s">
        <v>2293</v>
      </c>
      <c r="G1717" s="12" t="s">
        <v>55</v>
      </c>
      <c r="H1717" s="12" t="str">
        <f aca="false">INDEX(Customers!$I$2:$I$901,MATCH(B1717,Customers!$A$2:$A$901,0))</f>
        <v>Regular</v>
      </c>
      <c r="I1717" s="12" t="str">
        <f aca="false">INDEX(Customers!$G$2:$G$901,MATCH(B1717,Customers!$A$2:$A$901,0))</f>
        <v>West</v>
      </c>
      <c r="J1717" s="12" t="str">
        <f aca="false">INDEX(Stores!$D$2:$D$18,MATCH(C1717,Stores!$A$2:$A$18,0))</f>
        <v>Online</v>
      </c>
      <c r="K1717" s="16" t="n">
        <f aca="false">SUMIF(OrderItems!$B$2:$B$6683,A1717,OrderItems!$J$2:$J$6683)</f>
        <v>5064.2</v>
      </c>
      <c r="L1717" s="16" t="n">
        <f aca="false">SUMIF(OrderItems!$B$2:$B$6683,A1717,OrderItems!$K$2:$K$6683)</f>
        <v>3682.94</v>
      </c>
      <c r="M1717" s="16" t="n">
        <f aca="false">K1717-L1717</f>
        <v>1381.26</v>
      </c>
      <c r="N1717" s="12" t="n">
        <f aca="false">COUNTIF(OrderItems!$B$2:$B$6683,A1717)</f>
        <v>2</v>
      </c>
    </row>
    <row r="1718" customFormat="false" ht="15" hidden="false" customHeight="false" outlineLevel="0" collapsed="false">
      <c r="A1718" s="12" t="n">
        <v>1717</v>
      </c>
      <c r="B1718" s="12" t="n">
        <v>433</v>
      </c>
      <c r="C1718" s="12" t="n">
        <v>17</v>
      </c>
      <c r="D1718" s="18" t="n">
        <v>45937</v>
      </c>
      <c r="E1718" s="12" t="s">
        <v>44</v>
      </c>
      <c r="F1718" s="12" t="s">
        <v>2293</v>
      </c>
      <c r="G1718" s="12" t="s">
        <v>55</v>
      </c>
      <c r="H1718" s="12" t="str">
        <f aca="false">INDEX(Customers!$I$2:$I$901,MATCH(B1718,Customers!$A$2:$A$901,0))</f>
        <v>Regular</v>
      </c>
      <c r="I1718" s="12" t="str">
        <f aca="false">INDEX(Customers!$G$2:$G$901,MATCH(B1718,Customers!$A$2:$A$901,0))</f>
        <v>West</v>
      </c>
      <c r="J1718" s="12" t="str">
        <f aca="false">INDEX(Stores!$D$2:$D$18,MATCH(C1718,Stores!$A$2:$A$18,0))</f>
        <v>Online</v>
      </c>
      <c r="K1718" s="16" t="n">
        <f aca="false">SUMIF(OrderItems!$B$2:$B$6683,A1718,OrderItems!$J$2:$J$6683)</f>
        <v>3829.5</v>
      </c>
      <c r="L1718" s="16" t="n">
        <f aca="false">SUMIF(OrderItems!$B$2:$B$6683,A1718,OrderItems!$K$2:$K$6683)</f>
        <v>2362.66</v>
      </c>
      <c r="M1718" s="16" t="n">
        <f aca="false">K1718-L1718</f>
        <v>1466.84</v>
      </c>
      <c r="N1718" s="12" t="n">
        <f aca="false">COUNTIF(OrderItems!$B$2:$B$6683,A1718)</f>
        <v>4</v>
      </c>
    </row>
    <row r="1719" customFormat="false" ht="15" hidden="false" customHeight="false" outlineLevel="0" collapsed="false">
      <c r="A1719" s="12" t="n">
        <v>1718</v>
      </c>
      <c r="B1719" s="12" t="n">
        <v>436</v>
      </c>
      <c r="C1719" s="12" t="n">
        <v>3</v>
      </c>
      <c r="D1719" s="18" t="n">
        <v>45502</v>
      </c>
      <c r="E1719" s="12" t="s">
        <v>49</v>
      </c>
      <c r="F1719" s="12" t="s">
        <v>2295</v>
      </c>
      <c r="G1719" s="12" t="s">
        <v>55</v>
      </c>
      <c r="H1719" s="12" t="str">
        <f aca="false">INDEX(Customers!$I$2:$I$901,MATCH(B1719,Customers!$A$2:$A$901,0))</f>
        <v>Regular</v>
      </c>
      <c r="I1719" s="12" t="str">
        <f aca="false">INDEX(Customers!$G$2:$G$901,MATCH(B1719,Customers!$A$2:$A$901,0))</f>
        <v>West</v>
      </c>
      <c r="J1719" s="12" t="str">
        <f aca="false">INDEX(Stores!$D$2:$D$18,MATCH(C1719,Stores!$A$2:$A$18,0))</f>
        <v>North</v>
      </c>
      <c r="K1719" s="16" t="n">
        <f aca="false">SUMIF(OrderItems!$B$2:$B$6683,A1719,OrderItems!$J$2:$J$6683)</f>
        <v>5581.05</v>
      </c>
      <c r="L1719" s="16" t="n">
        <f aca="false">SUMIF(OrderItems!$B$2:$B$6683,A1719,OrderItems!$K$2:$K$6683)</f>
        <v>3661.3</v>
      </c>
      <c r="M1719" s="16" t="n">
        <f aca="false">K1719-L1719</f>
        <v>1919.75</v>
      </c>
      <c r="N1719" s="12" t="n">
        <f aca="false">COUNTIF(OrderItems!$B$2:$B$6683,A1719)</f>
        <v>2</v>
      </c>
    </row>
    <row r="1720" customFormat="false" ht="15" hidden="false" customHeight="false" outlineLevel="0" collapsed="false">
      <c r="A1720" s="12" t="n">
        <v>1719</v>
      </c>
      <c r="B1720" s="12" t="n">
        <v>436</v>
      </c>
      <c r="C1720" s="12" t="n">
        <v>17</v>
      </c>
      <c r="D1720" s="18" t="n">
        <v>45547</v>
      </c>
      <c r="E1720" s="12" t="s">
        <v>44</v>
      </c>
      <c r="F1720" s="12" t="s">
        <v>2295</v>
      </c>
      <c r="G1720" s="12" t="s">
        <v>57</v>
      </c>
      <c r="H1720" s="12" t="str">
        <f aca="false">INDEX(Customers!$I$2:$I$901,MATCH(B1720,Customers!$A$2:$A$901,0))</f>
        <v>Regular</v>
      </c>
      <c r="I1720" s="12" t="str">
        <f aca="false">INDEX(Customers!$G$2:$G$901,MATCH(B1720,Customers!$A$2:$A$901,0))</f>
        <v>West</v>
      </c>
      <c r="J1720" s="12" t="str">
        <f aca="false">INDEX(Stores!$D$2:$D$18,MATCH(C1720,Stores!$A$2:$A$18,0))</f>
        <v>Online</v>
      </c>
      <c r="K1720" s="16" t="n">
        <f aca="false">SUMIF(OrderItems!$B$2:$B$6683,A1720,OrderItems!$J$2:$J$6683)</f>
        <v>2280.55</v>
      </c>
      <c r="L1720" s="16" t="n">
        <f aca="false">SUMIF(OrderItems!$B$2:$B$6683,A1720,OrderItems!$K$2:$K$6683)</f>
        <v>1538.37</v>
      </c>
      <c r="M1720" s="16" t="n">
        <f aca="false">K1720-L1720</f>
        <v>742.18</v>
      </c>
      <c r="N1720" s="12" t="n">
        <f aca="false">COUNTIF(OrderItems!$B$2:$B$6683,A1720)</f>
        <v>4</v>
      </c>
    </row>
    <row r="1721" customFormat="false" ht="15" hidden="false" customHeight="false" outlineLevel="0" collapsed="false">
      <c r="A1721" s="12" t="n">
        <v>1720</v>
      </c>
      <c r="B1721" s="12" t="n">
        <v>436</v>
      </c>
      <c r="C1721" s="12" t="n">
        <v>17</v>
      </c>
      <c r="D1721" s="18" t="n">
        <v>45592</v>
      </c>
      <c r="E1721" s="12" t="s">
        <v>44</v>
      </c>
      <c r="F1721" s="12" t="s">
        <v>2293</v>
      </c>
      <c r="G1721" s="12" t="s">
        <v>55</v>
      </c>
      <c r="H1721" s="12" t="str">
        <f aca="false">INDEX(Customers!$I$2:$I$901,MATCH(B1721,Customers!$A$2:$A$901,0))</f>
        <v>Regular</v>
      </c>
      <c r="I1721" s="12" t="str">
        <f aca="false">INDEX(Customers!$G$2:$G$901,MATCH(B1721,Customers!$A$2:$A$901,0))</f>
        <v>West</v>
      </c>
      <c r="J1721" s="12" t="str">
        <f aca="false">INDEX(Stores!$D$2:$D$18,MATCH(C1721,Stores!$A$2:$A$18,0))</f>
        <v>Online</v>
      </c>
      <c r="K1721" s="16" t="n">
        <f aca="false">SUMIF(OrderItems!$B$2:$B$6683,A1721,OrderItems!$J$2:$J$6683)</f>
        <v>15227.55</v>
      </c>
      <c r="L1721" s="16" t="n">
        <f aca="false">SUMIF(OrderItems!$B$2:$B$6683,A1721,OrderItems!$K$2:$K$6683)</f>
        <v>10315.73</v>
      </c>
      <c r="M1721" s="16" t="n">
        <f aca="false">K1721-L1721</f>
        <v>4911.82</v>
      </c>
      <c r="N1721" s="12" t="n">
        <f aca="false">COUNTIF(OrderItems!$B$2:$B$6683,A1721)</f>
        <v>4</v>
      </c>
    </row>
    <row r="1722" customFormat="false" ht="15" hidden="false" customHeight="false" outlineLevel="0" collapsed="false">
      <c r="A1722" s="12" t="n">
        <v>1721</v>
      </c>
      <c r="B1722" s="12" t="n">
        <v>436</v>
      </c>
      <c r="C1722" s="12" t="n">
        <v>17</v>
      </c>
      <c r="D1722" s="18" t="n">
        <v>45594</v>
      </c>
      <c r="E1722" s="12" t="s">
        <v>44</v>
      </c>
      <c r="F1722" s="12" t="s">
        <v>2293</v>
      </c>
      <c r="G1722" s="12" t="s">
        <v>55</v>
      </c>
      <c r="H1722" s="12" t="str">
        <f aca="false">INDEX(Customers!$I$2:$I$901,MATCH(B1722,Customers!$A$2:$A$901,0))</f>
        <v>Regular</v>
      </c>
      <c r="I1722" s="12" t="str">
        <f aca="false">INDEX(Customers!$G$2:$G$901,MATCH(B1722,Customers!$A$2:$A$901,0))</f>
        <v>West</v>
      </c>
      <c r="J1722" s="12" t="str">
        <f aca="false">INDEX(Stores!$D$2:$D$18,MATCH(C1722,Stores!$A$2:$A$18,0))</f>
        <v>Online</v>
      </c>
      <c r="K1722" s="16" t="n">
        <f aca="false">SUMIF(OrderItems!$B$2:$B$6683,A1722,OrderItems!$J$2:$J$6683)</f>
        <v>6046.2</v>
      </c>
      <c r="L1722" s="16" t="n">
        <f aca="false">SUMIF(OrderItems!$B$2:$B$6683,A1722,OrderItems!$K$2:$K$6683)</f>
        <v>3925.69</v>
      </c>
      <c r="M1722" s="16" t="n">
        <f aca="false">K1722-L1722</f>
        <v>2120.51</v>
      </c>
      <c r="N1722" s="12" t="n">
        <f aca="false">COUNTIF(OrderItems!$B$2:$B$6683,A1722)</f>
        <v>3</v>
      </c>
    </row>
    <row r="1723" customFormat="false" ht="15" hidden="false" customHeight="false" outlineLevel="0" collapsed="false">
      <c r="A1723" s="12" t="n">
        <v>1722</v>
      </c>
      <c r="B1723" s="12" t="n">
        <v>436</v>
      </c>
      <c r="C1723" s="12" t="n">
        <v>17</v>
      </c>
      <c r="D1723" s="18" t="n">
        <v>45644</v>
      </c>
      <c r="E1723" s="12" t="s">
        <v>44</v>
      </c>
      <c r="F1723" s="12" t="s">
        <v>2296</v>
      </c>
      <c r="G1723" s="12" t="s">
        <v>55</v>
      </c>
      <c r="H1723" s="12" t="str">
        <f aca="false">INDEX(Customers!$I$2:$I$901,MATCH(B1723,Customers!$A$2:$A$901,0))</f>
        <v>Regular</v>
      </c>
      <c r="I1723" s="12" t="str">
        <f aca="false">INDEX(Customers!$G$2:$G$901,MATCH(B1723,Customers!$A$2:$A$901,0))</f>
        <v>West</v>
      </c>
      <c r="J1723" s="12" t="str">
        <f aca="false">INDEX(Stores!$D$2:$D$18,MATCH(C1723,Stores!$A$2:$A$18,0))</f>
        <v>Online</v>
      </c>
      <c r="K1723" s="16" t="n">
        <f aca="false">SUMIF(OrderItems!$B$2:$B$6683,A1723,OrderItems!$J$2:$J$6683)</f>
        <v>3237.1</v>
      </c>
      <c r="L1723" s="16" t="n">
        <f aca="false">SUMIF(OrderItems!$B$2:$B$6683,A1723,OrderItems!$K$2:$K$6683)</f>
        <v>2299.1</v>
      </c>
      <c r="M1723" s="16" t="n">
        <f aca="false">K1723-L1723</f>
        <v>938.000000000001</v>
      </c>
      <c r="N1723" s="12" t="n">
        <f aca="false">COUNTIF(OrderItems!$B$2:$B$6683,A1723)</f>
        <v>2</v>
      </c>
    </row>
    <row r="1724" customFormat="false" ht="15" hidden="false" customHeight="false" outlineLevel="0" collapsed="false">
      <c r="A1724" s="12" t="n">
        <v>1723</v>
      </c>
      <c r="B1724" s="12" t="n">
        <v>436</v>
      </c>
      <c r="C1724" s="12" t="n">
        <v>17</v>
      </c>
      <c r="D1724" s="18" t="n">
        <v>45801</v>
      </c>
      <c r="E1724" s="12" t="s">
        <v>44</v>
      </c>
      <c r="F1724" s="12" t="s">
        <v>2293</v>
      </c>
      <c r="G1724" s="12" t="s">
        <v>55</v>
      </c>
      <c r="H1724" s="12" t="str">
        <f aca="false">INDEX(Customers!$I$2:$I$901,MATCH(B1724,Customers!$A$2:$A$901,0))</f>
        <v>Regular</v>
      </c>
      <c r="I1724" s="12" t="str">
        <f aca="false">INDEX(Customers!$G$2:$G$901,MATCH(B1724,Customers!$A$2:$A$901,0))</f>
        <v>West</v>
      </c>
      <c r="J1724" s="12" t="str">
        <f aca="false">INDEX(Stores!$D$2:$D$18,MATCH(C1724,Stores!$A$2:$A$18,0))</f>
        <v>Online</v>
      </c>
      <c r="K1724" s="16" t="n">
        <f aca="false">SUMIF(OrderItems!$B$2:$B$6683,A1724,OrderItems!$J$2:$J$6683)</f>
        <v>6910.2</v>
      </c>
      <c r="L1724" s="16" t="n">
        <f aca="false">SUMIF(OrderItems!$B$2:$B$6683,A1724,OrderItems!$K$2:$K$6683)</f>
        <v>4981.92</v>
      </c>
      <c r="M1724" s="16" t="n">
        <f aca="false">K1724-L1724</f>
        <v>1928.28</v>
      </c>
      <c r="N1724" s="12" t="n">
        <f aca="false">COUNTIF(OrderItems!$B$2:$B$6683,A1724)</f>
        <v>2</v>
      </c>
    </row>
    <row r="1725" customFormat="false" ht="15" hidden="false" customHeight="false" outlineLevel="0" collapsed="false">
      <c r="A1725" s="12" t="n">
        <v>1724</v>
      </c>
      <c r="B1725" s="12" t="n">
        <v>436</v>
      </c>
      <c r="C1725" s="12" t="n">
        <v>17</v>
      </c>
      <c r="D1725" s="18" t="n">
        <v>46019</v>
      </c>
      <c r="E1725" s="12" t="s">
        <v>44</v>
      </c>
      <c r="F1725" s="12" t="s">
        <v>2292</v>
      </c>
      <c r="G1725" s="12" t="s">
        <v>55</v>
      </c>
      <c r="H1725" s="12" t="str">
        <f aca="false">INDEX(Customers!$I$2:$I$901,MATCH(B1725,Customers!$A$2:$A$901,0))</f>
        <v>Regular</v>
      </c>
      <c r="I1725" s="12" t="str">
        <f aca="false">INDEX(Customers!$G$2:$G$901,MATCH(B1725,Customers!$A$2:$A$901,0))</f>
        <v>West</v>
      </c>
      <c r="J1725" s="12" t="str">
        <f aca="false">INDEX(Stores!$D$2:$D$18,MATCH(C1725,Stores!$A$2:$A$18,0))</f>
        <v>Online</v>
      </c>
      <c r="K1725" s="16" t="n">
        <f aca="false">SUMIF(OrderItems!$B$2:$B$6683,A1725,OrderItems!$J$2:$J$6683)</f>
        <v>7131.3</v>
      </c>
      <c r="L1725" s="16" t="n">
        <f aca="false">SUMIF(OrderItems!$B$2:$B$6683,A1725,OrderItems!$K$2:$K$6683)</f>
        <v>4624.84</v>
      </c>
      <c r="M1725" s="16" t="n">
        <f aca="false">K1725-L1725</f>
        <v>2506.46</v>
      </c>
      <c r="N1725" s="12" t="n">
        <f aca="false">COUNTIF(OrderItems!$B$2:$B$6683,A1725)</f>
        <v>4</v>
      </c>
    </row>
    <row r="1726" customFormat="false" ht="15" hidden="false" customHeight="false" outlineLevel="0" collapsed="false">
      <c r="A1726" s="12" t="n">
        <v>1725</v>
      </c>
      <c r="B1726" s="12" t="n">
        <v>438</v>
      </c>
      <c r="C1726" s="12" t="n">
        <v>17</v>
      </c>
      <c r="D1726" s="18" t="n">
        <v>45530</v>
      </c>
      <c r="E1726" s="12" t="s">
        <v>44</v>
      </c>
      <c r="F1726" s="12" t="s">
        <v>2294</v>
      </c>
      <c r="G1726" s="12" t="s">
        <v>56</v>
      </c>
      <c r="H1726" s="12" t="str">
        <f aca="false">INDEX(Customers!$I$2:$I$901,MATCH(B1726,Customers!$A$2:$A$901,0))</f>
        <v>Regular</v>
      </c>
      <c r="I1726" s="12" t="str">
        <f aca="false">INDEX(Customers!$G$2:$G$901,MATCH(B1726,Customers!$A$2:$A$901,0))</f>
        <v>North</v>
      </c>
      <c r="J1726" s="12" t="str">
        <f aca="false">INDEX(Stores!$D$2:$D$18,MATCH(C1726,Stores!$A$2:$A$18,0))</f>
        <v>Online</v>
      </c>
      <c r="K1726" s="16" t="n">
        <f aca="false">SUMIF(OrderItems!$B$2:$B$6683,A1726,OrderItems!$J$2:$J$6683)</f>
        <v>944.1</v>
      </c>
      <c r="L1726" s="16" t="n">
        <f aca="false">SUMIF(OrderItems!$B$2:$B$6683,A1726,OrderItems!$K$2:$K$6683)</f>
        <v>645.2</v>
      </c>
      <c r="M1726" s="16" t="n">
        <f aca="false">K1726-L1726</f>
        <v>298.9</v>
      </c>
      <c r="N1726" s="12" t="n">
        <f aca="false">COUNTIF(OrderItems!$B$2:$B$6683,A1726)</f>
        <v>1</v>
      </c>
    </row>
    <row r="1727" customFormat="false" ht="15" hidden="false" customHeight="false" outlineLevel="0" collapsed="false">
      <c r="A1727" s="12" t="n">
        <v>1726</v>
      </c>
      <c r="B1727" s="12" t="n">
        <v>438</v>
      </c>
      <c r="C1727" s="12" t="n">
        <v>7</v>
      </c>
      <c r="D1727" s="18" t="n">
        <v>45977</v>
      </c>
      <c r="E1727" s="12" t="s">
        <v>49</v>
      </c>
      <c r="F1727" s="12" t="s">
        <v>2293</v>
      </c>
      <c r="G1727" s="12" t="s">
        <v>57</v>
      </c>
      <c r="H1727" s="12" t="str">
        <f aca="false">INDEX(Customers!$I$2:$I$901,MATCH(B1727,Customers!$A$2:$A$901,0))</f>
        <v>Regular</v>
      </c>
      <c r="I1727" s="12" t="str">
        <f aca="false">INDEX(Customers!$G$2:$G$901,MATCH(B1727,Customers!$A$2:$A$901,0))</f>
        <v>North</v>
      </c>
      <c r="J1727" s="12" t="str">
        <f aca="false">INDEX(Stores!$D$2:$D$18,MATCH(C1727,Stores!$A$2:$A$18,0))</f>
        <v>South</v>
      </c>
      <c r="K1727" s="16" t="n">
        <f aca="false">SUMIF(OrderItems!$B$2:$B$6683,A1727,OrderItems!$J$2:$J$6683)</f>
        <v>949</v>
      </c>
      <c r="L1727" s="16" t="n">
        <f aca="false">SUMIF(OrderItems!$B$2:$B$6683,A1727,OrderItems!$K$2:$K$6683)</f>
        <v>660.17</v>
      </c>
      <c r="M1727" s="16" t="n">
        <f aca="false">K1727-L1727</f>
        <v>288.83</v>
      </c>
      <c r="N1727" s="12" t="n">
        <f aca="false">COUNTIF(OrderItems!$B$2:$B$6683,A1727)</f>
        <v>1</v>
      </c>
    </row>
    <row r="1728" customFormat="false" ht="15" hidden="false" customHeight="false" outlineLevel="0" collapsed="false">
      <c r="A1728" s="12" t="n">
        <v>1727</v>
      </c>
      <c r="B1728" s="12" t="n">
        <v>438</v>
      </c>
      <c r="C1728" s="12" t="n">
        <v>17</v>
      </c>
      <c r="D1728" s="18" t="n">
        <v>45983</v>
      </c>
      <c r="E1728" s="12" t="s">
        <v>44</v>
      </c>
      <c r="F1728" s="12" t="s">
        <v>2295</v>
      </c>
      <c r="G1728" s="12" t="s">
        <v>55</v>
      </c>
      <c r="H1728" s="12" t="str">
        <f aca="false">INDEX(Customers!$I$2:$I$901,MATCH(B1728,Customers!$A$2:$A$901,0))</f>
        <v>Regular</v>
      </c>
      <c r="I1728" s="12" t="str">
        <f aca="false">INDEX(Customers!$G$2:$G$901,MATCH(B1728,Customers!$A$2:$A$901,0))</f>
        <v>North</v>
      </c>
      <c r="J1728" s="12" t="str">
        <f aca="false">INDEX(Stores!$D$2:$D$18,MATCH(C1728,Stores!$A$2:$A$18,0))</f>
        <v>Online</v>
      </c>
      <c r="K1728" s="16" t="n">
        <f aca="false">SUMIF(OrderItems!$B$2:$B$6683,A1728,OrderItems!$J$2:$J$6683)</f>
        <v>4848.55</v>
      </c>
      <c r="L1728" s="16" t="n">
        <f aca="false">SUMIF(OrderItems!$B$2:$B$6683,A1728,OrderItems!$K$2:$K$6683)</f>
        <v>2792.79</v>
      </c>
      <c r="M1728" s="16" t="n">
        <f aca="false">K1728-L1728</f>
        <v>2055.76</v>
      </c>
      <c r="N1728" s="12" t="n">
        <f aca="false">COUNTIF(OrderItems!$B$2:$B$6683,A1728)</f>
        <v>3</v>
      </c>
    </row>
    <row r="1729" customFormat="false" ht="15" hidden="false" customHeight="false" outlineLevel="0" collapsed="false">
      <c r="A1729" s="12" t="n">
        <v>1728</v>
      </c>
      <c r="B1729" s="12" t="n">
        <v>439</v>
      </c>
      <c r="C1729" s="12" t="n">
        <v>7</v>
      </c>
      <c r="D1729" s="18" t="n">
        <v>45327</v>
      </c>
      <c r="E1729" s="12" t="s">
        <v>49</v>
      </c>
      <c r="F1729" s="12" t="s">
        <v>2292</v>
      </c>
      <c r="G1729" s="12" t="s">
        <v>55</v>
      </c>
      <c r="H1729" s="12" t="str">
        <f aca="false">INDEX(Customers!$I$2:$I$901,MATCH(B1729,Customers!$A$2:$A$901,0))</f>
        <v>New</v>
      </c>
      <c r="I1729" s="12" t="str">
        <f aca="false">INDEX(Customers!$G$2:$G$901,MATCH(B1729,Customers!$A$2:$A$901,0))</f>
        <v>West</v>
      </c>
      <c r="J1729" s="12" t="str">
        <f aca="false">INDEX(Stores!$D$2:$D$18,MATCH(C1729,Stores!$A$2:$A$18,0))</f>
        <v>South</v>
      </c>
      <c r="K1729" s="16" t="n">
        <f aca="false">SUMIF(OrderItems!$B$2:$B$6683,A1729,OrderItems!$J$2:$J$6683)</f>
        <v>1858</v>
      </c>
      <c r="L1729" s="16" t="n">
        <f aca="false">SUMIF(OrderItems!$B$2:$B$6683,A1729,OrderItems!$K$2:$K$6683)</f>
        <v>1180.62</v>
      </c>
      <c r="M1729" s="16" t="n">
        <f aca="false">K1729-L1729</f>
        <v>677.38</v>
      </c>
      <c r="N1729" s="12" t="n">
        <f aca="false">COUNTIF(OrderItems!$B$2:$B$6683,A1729)</f>
        <v>1</v>
      </c>
    </row>
    <row r="1730" customFormat="false" ht="15" hidden="false" customHeight="false" outlineLevel="0" collapsed="false">
      <c r="A1730" s="12" t="n">
        <v>1729</v>
      </c>
      <c r="B1730" s="12" t="n">
        <v>439</v>
      </c>
      <c r="C1730" s="12" t="n">
        <v>17</v>
      </c>
      <c r="D1730" s="18" t="n">
        <v>45417</v>
      </c>
      <c r="E1730" s="12" t="s">
        <v>44</v>
      </c>
      <c r="F1730" s="12" t="s">
        <v>2294</v>
      </c>
      <c r="G1730" s="12" t="s">
        <v>55</v>
      </c>
      <c r="H1730" s="12" t="str">
        <f aca="false">INDEX(Customers!$I$2:$I$901,MATCH(B1730,Customers!$A$2:$A$901,0))</f>
        <v>New</v>
      </c>
      <c r="I1730" s="12" t="str">
        <f aca="false">INDEX(Customers!$G$2:$G$901,MATCH(B1730,Customers!$A$2:$A$901,0))</f>
        <v>West</v>
      </c>
      <c r="J1730" s="12" t="str">
        <f aca="false">INDEX(Stores!$D$2:$D$18,MATCH(C1730,Stores!$A$2:$A$18,0))</f>
        <v>Online</v>
      </c>
      <c r="K1730" s="16" t="n">
        <f aca="false">SUMIF(OrderItems!$B$2:$B$6683,A1730,OrderItems!$J$2:$J$6683)</f>
        <v>2630.1</v>
      </c>
      <c r="L1730" s="16" t="n">
        <f aca="false">SUMIF(OrderItems!$B$2:$B$6683,A1730,OrderItems!$K$2:$K$6683)</f>
        <v>1721.9</v>
      </c>
      <c r="M1730" s="16" t="n">
        <f aca="false">K1730-L1730</f>
        <v>908.2</v>
      </c>
      <c r="N1730" s="12" t="n">
        <f aca="false">COUNTIF(OrderItems!$B$2:$B$6683,A1730)</f>
        <v>3</v>
      </c>
    </row>
    <row r="1731" customFormat="false" ht="15" hidden="false" customHeight="false" outlineLevel="0" collapsed="false">
      <c r="A1731" s="12" t="n">
        <v>1730</v>
      </c>
      <c r="B1731" s="12" t="n">
        <v>439</v>
      </c>
      <c r="C1731" s="12" t="n">
        <v>17</v>
      </c>
      <c r="D1731" s="18" t="n">
        <v>45578</v>
      </c>
      <c r="E1731" s="12" t="s">
        <v>44</v>
      </c>
      <c r="F1731" s="12" t="s">
        <v>2293</v>
      </c>
      <c r="G1731" s="12" t="s">
        <v>55</v>
      </c>
      <c r="H1731" s="12" t="str">
        <f aca="false">INDEX(Customers!$I$2:$I$901,MATCH(B1731,Customers!$A$2:$A$901,0))</f>
        <v>New</v>
      </c>
      <c r="I1731" s="12" t="str">
        <f aca="false">INDEX(Customers!$G$2:$G$901,MATCH(B1731,Customers!$A$2:$A$901,0))</f>
        <v>West</v>
      </c>
      <c r="J1731" s="12" t="str">
        <f aca="false">INDEX(Stores!$D$2:$D$18,MATCH(C1731,Stores!$A$2:$A$18,0))</f>
        <v>Online</v>
      </c>
      <c r="K1731" s="16" t="n">
        <f aca="false">SUMIF(OrderItems!$B$2:$B$6683,A1731,OrderItems!$J$2:$J$6683)</f>
        <v>4918</v>
      </c>
      <c r="L1731" s="16" t="n">
        <f aca="false">SUMIF(OrderItems!$B$2:$B$6683,A1731,OrderItems!$K$2:$K$6683)</f>
        <v>3447.62</v>
      </c>
      <c r="M1731" s="16" t="n">
        <f aca="false">K1731-L1731</f>
        <v>1470.38</v>
      </c>
      <c r="N1731" s="12" t="n">
        <f aca="false">COUNTIF(OrderItems!$B$2:$B$6683,A1731)</f>
        <v>2</v>
      </c>
    </row>
    <row r="1732" customFormat="false" ht="15" hidden="false" customHeight="false" outlineLevel="0" collapsed="false">
      <c r="A1732" s="12" t="n">
        <v>1731</v>
      </c>
      <c r="B1732" s="12" t="n">
        <v>439</v>
      </c>
      <c r="C1732" s="12" t="n">
        <v>17</v>
      </c>
      <c r="D1732" s="18" t="n">
        <v>45901</v>
      </c>
      <c r="E1732" s="12" t="s">
        <v>44</v>
      </c>
      <c r="F1732" s="12" t="s">
        <v>2294</v>
      </c>
      <c r="G1732" s="12" t="s">
        <v>55</v>
      </c>
      <c r="H1732" s="12" t="str">
        <f aca="false">INDEX(Customers!$I$2:$I$901,MATCH(B1732,Customers!$A$2:$A$901,0))</f>
        <v>New</v>
      </c>
      <c r="I1732" s="12" t="str">
        <f aca="false">INDEX(Customers!$G$2:$G$901,MATCH(B1732,Customers!$A$2:$A$901,0))</f>
        <v>West</v>
      </c>
      <c r="J1732" s="12" t="str">
        <f aca="false">INDEX(Stores!$D$2:$D$18,MATCH(C1732,Stores!$A$2:$A$18,0))</f>
        <v>Online</v>
      </c>
      <c r="K1732" s="16" t="n">
        <f aca="false">SUMIF(OrderItems!$B$2:$B$6683,A1732,OrderItems!$J$2:$J$6683)</f>
        <v>9922.4</v>
      </c>
      <c r="L1732" s="16" t="n">
        <f aca="false">SUMIF(OrderItems!$B$2:$B$6683,A1732,OrderItems!$K$2:$K$6683)</f>
        <v>6860.14</v>
      </c>
      <c r="M1732" s="16" t="n">
        <f aca="false">K1732-L1732</f>
        <v>3062.26</v>
      </c>
      <c r="N1732" s="12" t="n">
        <f aca="false">COUNTIF(OrderItems!$B$2:$B$6683,A1732)</f>
        <v>3</v>
      </c>
    </row>
    <row r="1733" customFormat="false" ht="15" hidden="false" customHeight="false" outlineLevel="0" collapsed="false">
      <c r="A1733" s="12" t="n">
        <v>1732</v>
      </c>
      <c r="B1733" s="12" t="n">
        <v>439</v>
      </c>
      <c r="C1733" s="12" t="n">
        <v>17</v>
      </c>
      <c r="D1733" s="18" t="n">
        <v>45963</v>
      </c>
      <c r="E1733" s="12" t="s">
        <v>44</v>
      </c>
      <c r="F1733" s="12" t="s">
        <v>2296</v>
      </c>
      <c r="G1733" s="12" t="s">
        <v>55</v>
      </c>
      <c r="H1733" s="12" t="str">
        <f aca="false">INDEX(Customers!$I$2:$I$901,MATCH(B1733,Customers!$A$2:$A$901,0))</f>
        <v>New</v>
      </c>
      <c r="I1733" s="12" t="str">
        <f aca="false">INDEX(Customers!$G$2:$G$901,MATCH(B1733,Customers!$A$2:$A$901,0))</f>
        <v>West</v>
      </c>
      <c r="J1733" s="12" t="str">
        <f aca="false">INDEX(Stores!$D$2:$D$18,MATCH(C1733,Stores!$A$2:$A$18,0))</f>
        <v>Online</v>
      </c>
      <c r="K1733" s="16" t="n">
        <f aca="false">SUMIF(OrderItems!$B$2:$B$6683,A1733,OrderItems!$J$2:$J$6683)</f>
        <v>958</v>
      </c>
      <c r="L1733" s="16" t="n">
        <f aca="false">SUMIF(OrderItems!$B$2:$B$6683,A1733,OrderItems!$K$2:$K$6683)</f>
        <v>602.98</v>
      </c>
      <c r="M1733" s="16" t="n">
        <f aca="false">K1733-L1733</f>
        <v>355.02</v>
      </c>
      <c r="N1733" s="12" t="n">
        <f aca="false">COUNTIF(OrderItems!$B$2:$B$6683,A1733)</f>
        <v>2</v>
      </c>
    </row>
    <row r="1734" customFormat="false" ht="15" hidden="false" customHeight="false" outlineLevel="0" collapsed="false">
      <c r="A1734" s="12" t="n">
        <v>1733</v>
      </c>
      <c r="B1734" s="12" t="n">
        <v>439</v>
      </c>
      <c r="C1734" s="12" t="n">
        <v>1</v>
      </c>
      <c r="D1734" s="18" t="n">
        <v>45974</v>
      </c>
      <c r="E1734" s="12" t="s">
        <v>49</v>
      </c>
      <c r="F1734" s="12" t="s">
        <v>2292</v>
      </c>
      <c r="G1734" s="12" t="s">
        <v>57</v>
      </c>
      <c r="H1734" s="12" t="str">
        <f aca="false">INDEX(Customers!$I$2:$I$901,MATCH(B1734,Customers!$A$2:$A$901,0))</f>
        <v>New</v>
      </c>
      <c r="I1734" s="12" t="str">
        <f aca="false">INDEX(Customers!$G$2:$G$901,MATCH(B1734,Customers!$A$2:$A$901,0))</f>
        <v>West</v>
      </c>
      <c r="J1734" s="12" t="str">
        <f aca="false">INDEX(Stores!$D$2:$D$18,MATCH(C1734,Stores!$A$2:$A$18,0))</f>
        <v>North</v>
      </c>
      <c r="K1734" s="16" t="n">
        <f aca="false">SUMIF(OrderItems!$B$2:$B$6683,A1734,OrderItems!$J$2:$J$6683)</f>
        <v>7538</v>
      </c>
      <c r="L1734" s="16" t="n">
        <f aca="false">SUMIF(OrderItems!$B$2:$B$6683,A1734,OrderItems!$K$2:$K$6683)</f>
        <v>5195.24</v>
      </c>
      <c r="M1734" s="16" t="n">
        <f aca="false">K1734-L1734</f>
        <v>2342.76</v>
      </c>
      <c r="N1734" s="12" t="n">
        <f aca="false">COUNTIF(OrderItems!$B$2:$B$6683,A1734)</f>
        <v>1</v>
      </c>
    </row>
    <row r="1735" customFormat="false" ht="15" hidden="false" customHeight="false" outlineLevel="0" collapsed="false">
      <c r="A1735" s="12" t="n">
        <v>1734</v>
      </c>
      <c r="B1735" s="12" t="n">
        <v>439</v>
      </c>
      <c r="C1735" s="12" t="n">
        <v>17</v>
      </c>
      <c r="D1735" s="18" t="n">
        <v>46020</v>
      </c>
      <c r="E1735" s="12" t="s">
        <v>44</v>
      </c>
      <c r="F1735" s="12" t="s">
        <v>2295</v>
      </c>
      <c r="G1735" s="12" t="s">
        <v>57</v>
      </c>
      <c r="H1735" s="12" t="str">
        <f aca="false">INDEX(Customers!$I$2:$I$901,MATCH(B1735,Customers!$A$2:$A$901,0))</f>
        <v>New</v>
      </c>
      <c r="I1735" s="12" t="str">
        <f aca="false">INDEX(Customers!$G$2:$G$901,MATCH(B1735,Customers!$A$2:$A$901,0))</f>
        <v>West</v>
      </c>
      <c r="J1735" s="12" t="str">
        <f aca="false">INDEX(Stores!$D$2:$D$18,MATCH(C1735,Stores!$A$2:$A$18,0))</f>
        <v>Online</v>
      </c>
      <c r="K1735" s="16" t="n">
        <f aca="false">SUMIF(OrderItems!$B$2:$B$6683,A1735,OrderItems!$J$2:$J$6683)</f>
        <v>9168.55</v>
      </c>
      <c r="L1735" s="16" t="n">
        <f aca="false">SUMIF(OrderItems!$B$2:$B$6683,A1735,OrderItems!$K$2:$K$6683)</f>
        <v>5711.22</v>
      </c>
      <c r="M1735" s="16" t="n">
        <f aca="false">K1735-L1735</f>
        <v>3457.33</v>
      </c>
      <c r="N1735" s="12" t="n">
        <f aca="false">COUNTIF(OrderItems!$B$2:$B$6683,A1735)</f>
        <v>4</v>
      </c>
    </row>
    <row r="1736" customFormat="false" ht="15" hidden="false" customHeight="false" outlineLevel="0" collapsed="false">
      <c r="A1736" s="12" t="n">
        <v>1735</v>
      </c>
      <c r="B1736" s="12" t="n">
        <v>440</v>
      </c>
      <c r="C1736" s="12" t="n">
        <v>2</v>
      </c>
      <c r="D1736" s="18" t="n">
        <v>45490</v>
      </c>
      <c r="E1736" s="12" t="s">
        <v>49</v>
      </c>
      <c r="F1736" s="12" t="s">
        <v>2292</v>
      </c>
      <c r="G1736" s="12" t="s">
        <v>56</v>
      </c>
      <c r="H1736" s="12" t="str">
        <f aca="false">INDEX(Customers!$I$2:$I$901,MATCH(B1736,Customers!$A$2:$A$901,0))</f>
        <v>Regular</v>
      </c>
      <c r="I1736" s="12" t="str">
        <f aca="false">INDEX(Customers!$G$2:$G$901,MATCH(B1736,Customers!$A$2:$A$901,0))</f>
        <v>East</v>
      </c>
      <c r="J1736" s="12" t="str">
        <f aca="false">INDEX(Stores!$D$2:$D$18,MATCH(C1736,Stores!$A$2:$A$18,0))</f>
        <v>North</v>
      </c>
      <c r="K1736" s="16" t="n">
        <f aca="false">SUMIF(OrderItems!$B$2:$B$6683,A1736,OrderItems!$J$2:$J$6683)</f>
        <v>935.7</v>
      </c>
      <c r="L1736" s="16" t="n">
        <f aca="false">SUMIF(OrderItems!$B$2:$B$6683,A1736,OrderItems!$K$2:$K$6683)</f>
        <v>630.65</v>
      </c>
      <c r="M1736" s="16" t="n">
        <f aca="false">K1736-L1736</f>
        <v>305.05</v>
      </c>
      <c r="N1736" s="12" t="n">
        <f aca="false">COUNTIF(OrderItems!$B$2:$B$6683,A1736)</f>
        <v>2</v>
      </c>
    </row>
    <row r="1737" customFormat="false" ht="15" hidden="false" customHeight="false" outlineLevel="0" collapsed="false">
      <c r="A1737" s="12" t="n">
        <v>1736</v>
      </c>
      <c r="B1737" s="12" t="n">
        <v>440</v>
      </c>
      <c r="C1737" s="12" t="n">
        <v>17</v>
      </c>
      <c r="D1737" s="18" t="n">
        <v>45686</v>
      </c>
      <c r="E1737" s="12" t="s">
        <v>44</v>
      </c>
      <c r="F1737" s="12" t="s">
        <v>2296</v>
      </c>
      <c r="G1737" s="12" t="s">
        <v>56</v>
      </c>
      <c r="H1737" s="12" t="str">
        <f aca="false">INDEX(Customers!$I$2:$I$901,MATCH(B1737,Customers!$A$2:$A$901,0))</f>
        <v>Regular</v>
      </c>
      <c r="I1737" s="12" t="str">
        <f aca="false">INDEX(Customers!$G$2:$G$901,MATCH(B1737,Customers!$A$2:$A$901,0))</f>
        <v>East</v>
      </c>
      <c r="J1737" s="12" t="str">
        <f aca="false">INDEX(Stores!$D$2:$D$18,MATCH(C1737,Stores!$A$2:$A$18,0))</f>
        <v>Online</v>
      </c>
      <c r="K1737" s="16" t="n">
        <f aca="false">SUMIF(OrderItems!$B$2:$B$6683,A1737,OrderItems!$J$2:$J$6683)</f>
        <v>11607.05</v>
      </c>
      <c r="L1737" s="16" t="n">
        <f aca="false">SUMIF(OrderItems!$B$2:$B$6683,A1737,OrderItems!$K$2:$K$6683)</f>
        <v>7523.41</v>
      </c>
      <c r="M1737" s="16" t="n">
        <f aca="false">K1737-L1737</f>
        <v>4083.64</v>
      </c>
      <c r="N1737" s="12" t="n">
        <f aca="false">COUNTIF(OrderItems!$B$2:$B$6683,A1737)</f>
        <v>3</v>
      </c>
    </row>
    <row r="1738" customFormat="false" ht="15" hidden="false" customHeight="false" outlineLevel="0" collapsed="false">
      <c r="A1738" s="12" t="n">
        <v>1737</v>
      </c>
      <c r="B1738" s="12" t="n">
        <v>440</v>
      </c>
      <c r="C1738" s="12" t="n">
        <v>11</v>
      </c>
      <c r="D1738" s="18" t="n">
        <v>45836</v>
      </c>
      <c r="E1738" s="12" t="s">
        <v>49</v>
      </c>
      <c r="F1738" s="12" t="s">
        <v>2293</v>
      </c>
      <c r="G1738" s="12" t="s">
        <v>55</v>
      </c>
      <c r="H1738" s="12" t="str">
        <f aca="false">INDEX(Customers!$I$2:$I$901,MATCH(B1738,Customers!$A$2:$A$901,0))</f>
        <v>Regular</v>
      </c>
      <c r="I1738" s="12" t="str">
        <f aca="false">INDEX(Customers!$G$2:$G$901,MATCH(B1738,Customers!$A$2:$A$901,0))</f>
        <v>East</v>
      </c>
      <c r="J1738" s="12" t="str">
        <f aca="false">INDEX(Stores!$D$2:$D$18,MATCH(C1738,Stores!$A$2:$A$18,0))</f>
        <v>West</v>
      </c>
      <c r="K1738" s="16" t="n">
        <f aca="false">SUMIF(OrderItems!$B$2:$B$6683,A1738,OrderItems!$J$2:$J$6683)</f>
        <v>3378</v>
      </c>
      <c r="L1738" s="16" t="n">
        <f aca="false">SUMIF(OrderItems!$B$2:$B$6683,A1738,OrderItems!$K$2:$K$6683)</f>
        <v>2010.92</v>
      </c>
      <c r="M1738" s="16" t="n">
        <f aca="false">K1738-L1738</f>
        <v>1367.08</v>
      </c>
      <c r="N1738" s="12" t="n">
        <f aca="false">COUNTIF(OrderItems!$B$2:$B$6683,A1738)</f>
        <v>1</v>
      </c>
    </row>
    <row r="1739" customFormat="false" ht="15" hidden="false" customHeight="false" outlineLevel="0" collapsed="false">
      <c r="A1739" s="12" t="n">
        <v>1738</v>
      </c>
      <c r="B1739" s="12" t="n">
        <v>442</v>
      </c>
      <c r="C1739" s="12" t="n">
        <v>17</v>
      </c>
      <c r="D1739" s="18" t="n">
        <v>45511</v>
      </c>
      <c r="E1739" s="12" t="s">
        <v>44</v>
      </c>
      <c r="F1739" s="12" t="s">
        <v>2295</v>
      </c>
      <c r="G1739" s="12" t="s">
        <v>56</v>
      </c>
      <c r="H1739" s="12" t="str">
        <f aca="false">INDEX(Customers!$I$2:$I$901,MATCH(B1739,Customers!$A$2:$A$901,0))</f>
        <v>Premium</v>
      </c>
      <c r="I1739" s="12" t="str">
        <f aca="false">INDEX(Customers!$G$2:$G$901,MATCH(B1739,Customers!$A$2:$A$901,0))</f>
        <v>East</v>
      </c>
      <c r="J1739" s="12" t="str">
        <f aca="false">INDEX(Stores!$D$2:$D$18,MATCH(C1739,Stores!$A$2:$A$18,0))</f>
        <v>Online</v>
      </c>
      <c r="K1739" s="16" t="n">
        <f aca="false">SUMIF(OrderItems!$B$2:$B$6683,A1739,OrderItems!$J$2:$J$6683)</f>
        <v>2059</v>
      </c>
      <c r="L1739" s="16" t="n">
        <f aca="false">SUMIF(OrderItems!$B$2:$B$6683,A1739,OrderItems!$K$2:$K$6683)</f>
        <v>1180.16</v>
      </c>
      <c r="M1739" s="16" t="n">
        <f aca="false">K1739-L1739</f>
        <v>878.84</v>
      </c>
      <c r="N1739" s="12" t="n">
        <f aca="false">COUNTIF(OrderItems!$B$2:$B$6683,A1739)</f>
        <v>1</v>
      </c>
    </row>
    <row r="1740" customFormat="false" ht="15" hidden="false" customHeight="false" outlineLevel="0" collapsed="false">
      <c r="A1740" s="12" t="n">
        <v>1739</v>
      </c>
      <c r="B1740" s="12" t="n">
        <v>442</v>
      </c>
      <c r="C1740" s="12" t="n">
        <v>17</v>
      </c>
      <c r="D1740" s="18" t="n">
        <v>45550</v>
      </c>
      <c r="E1740" s="12" t="s">
        <v>44</v>
      </c>
      <c r="F1740" s="12" t="s">
        <v>2292</v>
      </c>
      <c r="G1740" s="12" t="s">
        <v>55</v>
      </c>
      <c r="H1740" s="12" t="str">
        <f aca="false">INDEX(Customers!$I$2:$I$901,MATCH(B1740,Customers!$A$2:$A$901,0))</f>
        <v>Premium</v>
      </c>
      <c r="I1740" s="12" t="str">
        <f aca="false">INDEX(Customers!$G$2:$G$901,MATCH(B1740,Customers!$A$2:$A$901,0))</f>
        <v>East</v>
      </c>
      <c r="J1740" s="12" t="str">
        <f aca="false">INDEX(Stores!$D$2:$D$18,MATCH(C1740,Stores!$A$2:$A$18,0))</f>
        <v>Online</v>
      </c>
      <c r="K1740" s="16" t="n">
        <f aca="false">SUMIF(OrderItems!$B$2:$B$6683,A1740,OrderItems!$J$2:$J$6683)</f>
        <v>10680.85</v>
      </c>
      <c r="L1740" s="16" t="n">
        <f aca="false">SUMIF(OrderItems!$B$2:$B$6683,A1740,OrderItems!$K$2:$K$6683)</f>
        <v>7539.64</v>
      </c>
      <c r="M1740" s="16" t="n">
        <f aca="false">K1740-L1740</f>
        <v>3141.21</v>
      </c>
      <c r="N1740" s="12" t="n">
        <f aca="false">COUNTIF(OrderItems!$B$2:$B$6683,A1740)</f>
        <v>4</v>
      </c>
    </row>
    <row r="1741" customFormat="false" ht="15" hidden="false" customHeight="false" outlineLevel="0" collapsed="false">
      <c r="A1741" s="12" t="n">
        <v>1740</v>
      </c>
      <c r="B1741" s="12" t="n">
        <v>442</v>
      </c>
      <c r="C1741" s="12" t="n">
        <v>17</v>
      </c>
      <c r="D1741" s="18" t="n">
        <v>45563</v>
      </c>
      <c r="E1741" s="12" t="s">
        <v>44</v>
      </c>
      <c r="F1741" s="12" t="s">
        <v>2295</v>
      </c>
      <c r="G1741" s="12" t="s">
        <v>55</v>
      </c>
      <c r="H1741" s="12" t="str">
        <f aca="false">INDEX(Customers!$I$2:$I$901,MATCH(B1741,Customers!$A$2:$A$901,0))</f>
        <v>Premium</v>
      </c>
      <c r="I1741" s="12" t="str">
        <f aca="false">INDEX(Customers!$G$2:$G$901,MATCH(B1741,Customers!$A$2:$A$901,0))</f>
        <v>East</v>
      </c>
      <c r="J1741" s="12" t="str">
        <f aca="false">INDEX(Stores!$D$2:$D$18,MATCH(C1741,Stores!$A$2:$A$18,0))</f>
        <v>Online</v>
      </c>
      <c r="K1741" s="16" t="n">
        <f aca="false">SUMIF(OrderItems!$B$2:$B$6683,A1741,OrderItems!$J$2:$J$6683)</f>
        <v>15387.1</v>
      </c>
      <c r="L1741" s="16" t="n">
        <f aca="false">SUMIF(OrderItems!$B$2:$B$6683,A1741,OrderItems!$K$2:$K$6683)</f>
        <v>10420.13</v>
      </c>
      <c r="M1741" s="16" t="n">
        <f aca="false">K1741-L1741</f>
        <v>4966.97</v>
      </c>
      <c r="N1741" s="12" t="n">
        <f aca="false">COUNTIF(OrderItems!$B$2:$B$6683,A1741)</f>
        <v>4</v>
      </c>
    </row>
    <row r="1742" customFormat="false" ht="15" hidden="false" customHeight="false" outlineLevel="0" collapsed="false">
      <c r="A1742" s="12" t="n">
        <v>1741</v>
      </c>
      <c r="B1742" s="12" t="n">
        <v>442</v>
      </c>
      <c r="C1742" s="12" t="n">
        <v>17</v>
      </c>
      <c r="D1742" s="18" t="n">
        <v>45568</v>
      </c>
      <c r="E1742" s="12" t="s">
        <v>44</v>
      </c>
      <c r="F1742" s="12" t="s">
        <v>2295</v>
      </c>
      <c r="G1742" s="12" t="s">
        <v>55</v>
      </c>
      <c r="H1742" s="12" t="str">
        <f aca="false">INDEX(Customers!$I$2:$I$901,MATCH(B1742,Customers!$A$2:$A$901,0))</f>
        <v>Premium</v>
      </c>
      <c r="I1742" s="12" t="str">
        <f aca="false">INDEX(Customers!$G$2:$G$901,MATCH(B1742,Customers!$A$2:$A$901,0))</f>
        <v>East</v>
      </c>
      <c r="J1742" s="12" t="str">
        <f aca="false">INDEX(Stores!$D$2:$D$18,MATCH(C1742,Stores!$A$2:$A$18,0))</f>
        <v>Online</v>
      </c>
      <c r="K1742" s="16" t="n">
        <f aca="false">SUMIF(OrderItems!$B$2:$B$6683,A1742,OrderItems!$J$2:$J$6683)</f>
        <v>1289</v>
      </c>
      <c r="L1742" s="16" t="n">
        <f aca="false">SUMIF(OrderItems!$B$2:$B$6683,A1742,OrderItems!$K$2:$K$6683)</f>
        <v>959.48</v>
      </c>
      <c r="M1742" s="16" t="n">
        <f aca="false">K1742-L1742</f>
        <v>329.52</v>
      </c>
      <c r="N1742" s="12" t="n">
        <f aca="false">COUNTIF(OrderItems!$B$2:$B$6683,A1742)</f>
        <v>1</v>
      </c>
    </row>
    <row r="1743" customFormat="false" ht="15" hidden="false" customHeight="false" outlineLevel="0" collapsed="false">
      <c r="A1743" s="12" t="n">
        <v>1742</v>
      </c>
      <c r="B1743" s="12" t="n">
        <v>442</v>
      </c>
      <c r="C1743" s="12" t="n">
        <v>11</v>
      </c>
      <c r="D1743" s="18" t="n">
        <v>45570</v>
      </c>
      <c r="E1743" s="12" t="s">
        <v>49</v>
      </c>
      <c r="F1743" s="12" t="s">
        <v>2292</v>
      </c>
      <c r="G1743" s="12" t="s">
        <v>55</v>
      </c>
      <c r="H1743" s="12" t="str">
        <f aca="false">INDEX(Customers!$I$2:$I$901,MATCH(B1743,Customers!$A$2:$A$901,0))</f>
        <v>Premium</v>
      </c>
      <c r="I1743" s="12" t="str">
        <f aca="false">INDEX(Customers!$G$2:$G$901,MATCH(B1743,Customers!$A$2:$A$901,0))</f>
        <v>East</v>
      </c>
      <c r="J1743" s="12" t="str">
        <f aca="false">INDEX(Stores!$D$2:$D$18,MATCH(C1743,Stores!$A$2:$A$18,0))</f>
        <v>West</v>
      </c>
      <c r="K1743" s="16" t="n">
        <f aca="false">SUMIF(OrderItems!$B$2:$B$6683,A1743,OrderItems!$J$2:$J$6683)</f>
        <v>2869</v>
      </c>
      <c r="L1743" s="16" t="n">
        <f aca="false">SUMIF(OrderItems!$B$2:$B$6683,A1743,OrderItems!$K$2:$K$6683)</f>
        <v>1981.04</v>
      </c>
      <c r="M1743" s="16" t="n">
        <f aca="false">K1743-L1743</f>
        <v>887.96</v>
      </c>
      <c r="N1743" s="12" t="n">
        <f aca="false">COUNTIF(OrderItems!$B$2:$B$6683,A1743)</f>
        <v>1</v>
      </c>
    </row>
    <row r="1744" customFormat="false" ht="15" hidden="false" customHeight="false" outlineLevel="0" collapsed="false">
      <c r="A1744" s="12" t="n">
        <v>1743</v>
      </c>
      <c r="B1744" s="12" t="n">
        <v>442</v>
      </c>
      <c r="C1744" s="12" t="n">
        <v>17</v>
      </c>
      <c r="D1744" s="18" t="n">
        <v>45578</v>
      </c>
      <c r="E1744" s="12" t="s">
        <v>44</v>
      </c>
      <c r="F1744" s="12" t="s">
        <v>2292</v>
      </c>
      <c r="G1744" s="12" t="s">
        <v>55</v>
      </c>
      <c r="H1744" s="12" t="str">
        <f aca="false">INDEX(Customers!$I$2:$I$901,MATCH(B1744,Customers!$A$2:$A$901,0))</f>
        <v>Premium</v>
      </c>
      <c r="I1744" s="12" t="str">
        <f aca="false">INDEX(Customers!$G$2:$G$901,MATCH(B1744,Customers!$A$2:$A$901,0))</f>
        <v>East</v>
      </c>
      <c r="J1744" s="12" t="str">
        <f aca="false">INDEX(Stores!$D$2:$D$18,MATCH(C1744,Stores!$A$2:$A$18,0))</f>
        <v>Online</v>
      </c>
      <c r="K1744" s="16" t="n">
        <f aca="false">SUMIF(OrderItems!$B$2:$B$6683,A1744,OrderItems!$J$2:$J$6683)</f>
        <v>5476</v>
      </c>
      <c r="L1744" s="16" t="n">
        <f aca="false">SUMIF(OrderItems!$B$2:$B$6683,A1744,OrderItems!$K$2:$K$6683)</f>
        <v>3210.55</v>
      </c>
      <c r="M1744" s="16" t="n">
        <f aca="false">K1744-L1744</f>
        <v>2265.45</v>
      </c>
      <c r="N1744" s="12" t="n">
        <f aca="false">COUNTIF(OrderItems!$B$2:$B$6683,A1744)</f>
        <v>3</v>
      </c>
    </row>
    <row r="1745" customFormat="false" ht="15" hidden="false" customHeight="false" outlineLevel="0" collapsed="false">
      <c r="A1745" s="12" t="n">
        <v>1744</v>
      </c>
      <c r="B1745" s="12" t="n">
        <v>442</v>
      </c>
      <c r="C1745" s="12" t="n">
        <v>17</v>
      </c>
      <c r="D1745" s="18" t="n">
        <v>45591</v>
      </c>
      <c r="E1745" s="12" t="s">
        <v>44</v>
      </c>
      <c r="F1745" s="12" t="s">
        <v>2295</v>
      </c>
      <c r="G1745" s="12" t="s">
        <v>57</v>
      </c>
      <c r="H1745" s="12" t="str">
        <f aca="false">INDEX(Customers!$I$2:$I$901,MATCH(B1745,Customers!$A$2:$A$901,0))</f>
        <v>Premium</v>
      </c>
      <c r="I1745" s="12" t="str">
        <f aca="false">INDEX(Customers!$G$2:$G$901,MATCH(B1745,Customers!$A$2:$A$901,0))</f>
        <v>East</v>
      </c>
      <c r="J1745" s="12" t="str">
        <f aca="false">INDEX(Stores!$D$2:$D$18,MATCH(C1745,Stores!$A$2:$A$18,0))</f>
        <v>Online</v>
      </c>
      <c r="K1745" s="16" t="n">
        <f aca="false">SUMIF(OrderItems!$B$2:$B$6683,A1745,OrderItems!$J$2:$J$6683)</f>
        <v>3615.2</v>
      </c>
      <c r="L1745" s="16" t="n">
        <f aca="false">SUMIF(OrderItems!$B$2:$B$6683,A1745,OrderItems!$K$2:$K$6683)</f>
        <v>2972.91</v>
      </c>
      <c r="M1745" s="16" t="n">
        <f aca="false">K1745-L1745</f>
        <v>642.29</v>
      </c>
      <c r="N1745" s="12" t="n">
        <f aca="false">COUNTIF(OrderItems!$B$2:$B$6683,A1745)</f>
        <v>1</v>
      </c>
    </row>
    <row r="1746" customFormat="false" ht="15" hidden="false" customHeight="false" outlineLevel="0" collapsed="false">
      <c r="A1746" s="12" t="n">
        <v>1745</v>
      </c>
      <c r="B1746" s="12" t="n">
        <v>442</v>
      </c>
      <c r="C1746" s="12" t="n">
        <v>17</v>
      </c>
      <c r="D1746" s="18" t="n">
        <v>45614</v>
      </c>
      <c r="E1746" s="12" t="s">
        <v>44</v>
      </c>
      <c r="F1746" s="12" t="s">
        <v>2294</v>
      </c>
      <c r="G1746" s="12" t="s">
        <v>55</v>
      </c>
      <c r="H1746" s="12" t="str">
        <f aca="false">INDEX(Customers!$I$2:$I$901,MATCH(B1746,Customers!$A$2:$A$901,0))</f>
        <v>Premium</v>
      </c>
      <c r="I1746" s="12" t="str">
        <f aca="false">INDEX(Customers!$G$2:$G$901,MATCH(B1746,Customers!$A$2:$A$901,0))</f>
        <v>East</v>
      </c>
      <c r="J1746" s="12" t="str">
        <f aca="false">INDEX(Stores!$D$2:$D$18,MATCH(C1746,Stores!$A$2:$A$18,0))</f>
        <v>Online</v>
      </c>
      <c r="K1746" s="16" t="n">
        <f aca="false">SUMIF(OrderItems!$B$2:$B$6683,A1746,OrderItems!$J$2:$J$6683)</f>
        <v>6836</v>
      </c>
      <c r="L1746" s="16" t="n">
        <f aca="false">SUMIF(OrderItems!$B$2:$B$6683,A1746,OrderItems!$K$2:$K$6683)</f>
        <v>4638.39</v>
      </c>
      <c r="M1746" s="16" t="n">
        <f aca="false">K1746-L1746</f>
        <v>2197.61</v>
      </c>
      <c r="N1746" s="12" t="n">
        <f aca="false">COUNTIF(OrderItems!$B$2:$B$6683,A1746)</f>
        <v>4</v>
      </c>
    </row>
    <row r="1747" customFormat="false" ht="15" hidden="false" customHeight="false" outlineLevel="0" collapsed="false">
      <c r="A1747" s="12" t="n">
        <v>1746</v>
      </c>
      <c r="B1747" s="12" t="n">
        <v>442</v>
      </c>
      <c r="C1747" s="12" t="n">
        <v>17</v>
      </c>
      <c r="D1747" s="18" t="n">
        <v>45614</v>
      </c>
      <c r="E1747" s="12" t="s">
        <v>44</v>
      </c>
      <c r="F1747" s="12" t="s">
        <v>2296</v>
      </c>
      <c r="G1747" s="12" t="s">
        <v>55</v>
      </c>
      <c r="H1747" s="12" t="str">
        <f aca="false">INDEX(Customers!$I$2:$I$901,MATCH(B1747,Customers!$A$2:$A$901,0))</f>
        <v>Premium</v>
      </c>
      <c r="I1747" s="12" t="str">
        <f aca="false">INDEX(Customers!$G$2:$G$901,MATCH(B1747,Customers!$A$2:$A$901,0))</f>
        <v>East</v>
      </c>
      <c r="J1747" s="12" t="str">
        <f aca="false">INDEX(Stores!$D$2:$D$18,MATCH(C1747,Stores!$A$2:$A$18,0))</f>
        <v>Online</v>
      </c>
      <c r="K1747" s="16" t="n">
        <f aca="false">SUMIF(OrderItems!$B$2:$B$6683,A1747,OrderItems!$J$2:$J$6683)</f>
        <v>5139</v>
      </c>
      <c r="L1747" s="16" t="n">
        <f aca="false">SUMIF(OrderItems!$B$2:$B$6683,A1747,OrderItems!$K$2:$K$6683)</f>
        <v>3044.69</v>
      </c>
      <c r="M1747" s="16" t="n">
        <f aca="false">K1747-L1747</f>
        <v>2094.31</v>
      </c>
      <c r="N1747" s="12" t="n">
        <f aca="false">COUNTIF(OrderItems!$B$2:$B$6683,A1747)</f>
        <v>1</v>
      </c>
    </row>
    <row r="1748" customFormat="false" ht="15" hidden="false" customHeight="false" outlineLevel="0" collapsed="false">
      <c r="A1748" s="12" t="n">
        <v>1747</v>
      </c>
      <c r="B1748" s="12" t="n">
        <v>442</v>
      </c>
      <c r="C1748" s="12" t="n">
        <v>12</v>
      </c>
      <c r="D1748" s="18" t="n">
        <v>45627</v>
      </c>
      <c r="E1748" s="12" t="s">
        <v>49</v>
      </c>
      <c r="F1748" s="12" t="s">
        <v>2295</v>
      </c>
      <c r="G1748" s="12" t="s">
        <v>55</v>
      </c>
      <c r="H1748" s="12" t="str">
        <f aca="false">INDEX(Customers!$I$2:$I$901,MATCH(B1748,Customers!$A$2:$A$901,0))</f>
        <v>Premium</v>
      </c>
      <c r="I1748" s="12" t="str">
        <f aca="false">INDEX(Customers!$G$2:$G$901,MATCH(B1748,Customers!$A$2:$A$901,0))</f>
        <v>East</v>
      </c>
      <c r="J1748" s="12" t="str">
        <f aca="false">INDEX(Stores!$D$2:$D$18,MATCH(C1748,Stores!$A$2:$A$18,0))</f>
        <v>West</v>
      </c>
      <c r="K1748" s="16" t="n">
        <f aca="false">SUMIF(OrderItems!$B$2:$B$6683,A1748,OrderItems!$J$2:$J$6683)</f>
        <v>2758</v>
      </c>
      <c r="L1748" s="16" t="n">
        <f aca="false">SUMIF(OrderItems!$B$2:$B$6683,A1748,OrderItems!$K$2:$K$6683)</f>
        <v>1668.97</v>
      </c>
      <c r="M1748" s="16" t="n">
        <f aca="false">K1748-L1748</f>
        <v>1089.03</v>
      </c>
      <c r="N1748" s="12" t="n">
        <f aca="false">COUNTIF(OrderItems!$B$2:$B$6683,A1748)</f>
        <v>2</v>
      </c>
    </row>
    <row r="1749" customFormat="false" ht="15" hidden="false" customHeight="false" outlineLevel="0" collapsed="false">
      <c r="A1749" s="12" t="n">
        <v>1748</v>
      </c>
      <c r="B1749" s="12" t="n">
        <v>442</v>
      </c>
      <c r="C1749" s="12" t="n">
        <v>17</v>
      </c>
      <c r="D1749" s="18" t="n">
        <v>45630</v>
      </c>
      <c r="E1749" s="12" t="s">
        <v>44</v>
      </c>
      <c r="F1749" s="12" t="s">
        <v>2292</v>
      </c>
      <c r="G1749" s="12" t="s">
        <v>55</v>
      </c>
      <c r="H1749" s="12" t="str">
        <f aca="false">INDEX(Customers!$I$2:$I$901,MATCH(B1749,Customers!$A$2:$A$901,0))</f>
        <v>Premium</v>
      </c>
      <c r="I1749" s="12" t="str">
        <f aca="false">INDEX(Customers!$G$2:$G$901,MATCH(B1749,Customers!$A$2:$A$901,0))</f>
        <v>East</v>
      </c>
      <c r="J1749" s="12" t="str">
        <f aca="false">INDEX(Stores!$D$2:$D$18,MATCH(C1749,Stores!$A$2:$A$18,0))</f>
        <v>Online</v>
      </c>
      <c r="K1749" s="16" t="n">
        <f aca="false">SUMIF(OrderItems!$B$2:$B$6683,A1749,OrderItems!$J$2:$J$6683)</f>
        <v>7171.1</v>
      </c>
      <c r="L1749" s="16" t="n">
        <f aca="false">SUMIF(OrderItems!$B$2:$B$6683,A1749,OrderItems!$K$2:$K$6683)</f>
        <v>4333.98</v>
      </c>
      <c r="M1749" s="16" t="n">
        <f aca="false">K1749-L1749</f>
        <v>2837.12</v>
      </c>
      <c r="N1749" s="12" t="n">
        <f aca="false">COUNTIF(OrderItems!$B$2:$B$6683,A1749)</f>
        <v>4</v>
      </c>
    </row>
    <row r="1750" customFormat="false" ht="15" hidden="false" customHeight="false" outlineLevel="0" collapsed="false">
      <c r="A1750" s="12" t="n">
        <v>1749</v>
      </c>
      <c r="B1750" s="12" t="n">
        <v>442</v>
      </c>
      <c r="C1750" s="12" t="n">
        <v>17</v>
      </c>
      <c r="D1750" s="18" t="n">
        <v>45641</v>
      </c>
      <c r="E1750" s="12" t="s">
        <v>44</v>
      </c>
      <c r="F1750" s="12" t="s">
        <v>2294</v>
      </c>
      <c r="G1750" s="12" t="s">
        <v>57</v>
      </c>
      <c r="H1750" s="12" t="str">
        <f aca="false">INDEX(Customers!$I$2:$I$901,MATCH(B1750,Customers!$A$2:$A$901,0))</f>
        <v>Premium</v>
      </c>
      <c r="I1750" s="12" t="str">
        <f aca="false">INDEX(Customers!$G$2:$G$901,MATCH(B1750,Customers!$A$2:$A$901,0))</f>
        <v>East</v>
      </c>
      <c r="J1750" s="12" t="str">
        <f aca="false">INDEX(Stores!$D$2:$D$18,MATCH(C1750,Stores!$A$2:$A$18,0))</f>
        <v>Online</v>
      </c>
      <c r="K1750" s="16" t="n">
        <f aca="false">SUMIF(OrderItems!$B$2:$B$6683,A1750,OrderItems!$J$2:$J$6683)</f>
        <v>7571.2</v>
      </c>
      <c r="L1750" s="16" t="n">
        <f aca="false">SUMIF(OrderItems!$B$2:$B$6683,A1750,OrderItems!$K$2:$K$6683)</f>
        <v>5881.18</v>
      </c>
      <c r="M1750" s="16" t="n">
        <f aca="false">K1750-L1750</f>
        <v>1690.02</v>
      </c>
      <c r="N1750" s="12" t="n">
        <f aca="false">COUNTIF(OrderItems!$B$2:$B$6683,A1750)</f>
        <v>3</v>
      </c>
    </row>
    <row r="1751" customFormat="false" ht="15" hidden="false" customHeight="false" outlineLevel="0" collapsed="false">
      <c r="A1751" s="12" t="n">
        <v>1750</v>
      </c>
      <c r="B1751" s="12" t="n">
        <v>442</v>
      </c>
      <c r="C1751" s="12" t="n">
        <v>3</v>
      </c>
      <c r="D1751" s="18" t="n">
        <v>45778</v>
      </c>
      <c r="E1751" s="12" t="s">
        <v>49</v>
      </c>
      <c r="F1751" s="12" t="s">
        <v>2294</v>
      </c>
      <c r="G1751" s="12" t="s">
        <v>55</v>
      </c>
      <c r="H1751" s="12" t="str">
        <f aca="false">INDEX(Customers!$I$2:$I$901,MATCH(B1751,Customers!$A$2:$A$901,0))</f>
        <v>Premium</v>
      </c>
      <c r="I1751" s="12" t="str">
        <f aca="false">INDEX(Customers!$G$2:$G$901,MATCH(B1751,Customers!$A$2:$A$901,0))</f>
        <v>East</v>
      </c>
      <c r="J1751" s="12" t="str">
        <f aca="false">INDEX(Stores!$D$2:$D$18,MATCH(C1751,Stores!$A$2:$A$18,0))</f>
        <v>North</v>
      </c>
      <c r="K1751" s="16" t="n">
        <f aca="false">SUMIF(OrderItems!$B$2:$B$6683,A1751,OrderItems!$J$2:$J$6683)</f>
        <v>1649</v>
      </c>
      <c r="L1751" s="16" t="n">
        <f aca="false">SUMIF(OrderItems!$B$2:$B$6683,A1751,OrderItems!$K$2:$K$6683)</f>
        <v>1115.75</v>
      </c>
      <c r="M1751" s="16" t="n">
        <f aca="false">K1751-L1751</f>
        <v>533.25</v>
      </c>
      <c r="N1751" s="12" t="n">
        <f aca="false">COUNTIF(OrderItems!$B$2:$B$6683,A1751)</f>
        <v>1</v>
      </c>
    </row>
    <row r="1752" customFormat="false" ht="15" hidden="false" customHeight="false" outlineLevel="0" collapsed="false">
      <c r="A1752" s="12" t="n">
        <v>1751</v>
      </c>
      <c r="B1752" s="12" t="n">
        <v>442</v>
      </c>
      <c r="C1752" s="12" t="n">
        <v>5</v>
      </c>
      <c r="D1752" s="18" t="n">
        <v>45800</v>
      </c>
      <c r="E1752" s="12" t="s">
        <v>49</v>
      </c>
      <c r="F1752" s="12" t="s">
        <v>2295</v>
      </c>
      <c r="G1752" s="12" t="s">
        <v>55</v>
      </c>
      <c r="H1752" s="12" t="str">
        <f aca="false">INDEX(Customers!$I$2:$I$901,MATCH(B1752,Customers!$A$2:$A$901,0))</f>
        <v>Premium</v>
      </c>
      <c r="I1752" s="12" t="str">
        <f aca="false">INDEX(Customers!$G$2:$G$901,MATCH(B1752,Customers!$A$2:$A$901,0))</f>
        <v>East</v>
      </c>
      <c r="J1752" s="12" t="str">
        <f aca="false">INDEX(Stores!$D$2:$D$18,MATCH(C1752,Stores!$A$2:$A$18,0))</f>
        <v>South</v>
      </c>
      <c r="K1752" s="16" t="n">
        <f aca="false">SUMIF(OrderItems!$B$2:$B$6683,A1752,OrderItems!$J$2:$J$6683)</f>
        <v>1370.1</v>
      </c>
      <c r="L1752" s="16" t="n">
        <f aca="false">SUMIF(OrderItems!$B$2:$B$6683,A1752,OrderItems!$K$2:$K$6683)</f>
        <v>917.83</v>
      </c>
      <c r="M1752" s="16" t="n">
        <f aca="false">K1752-L1752</f>
        <v>452.27</v>
      </c>
      <c r="N1752" s="12" t="n">
        <f aca="false">COUNTIF(OrderItems!$B$2:$B$6683,A1752)</f>
        <v>2</v>
      </c>
    </row>
    <row r="1753" customFormat="false" ht="15" hidden="false" customHeight="false" outlineLevel="0" collapsed="false">
      <c r="A1753" s="12" t="n">
        <v>1752</v>
      </c>
      <c r="B1753" s="12" t="n">
        <v>442</v>
      </c>
      <c r="C1753" s="12" t="n">
        <v>10</v>
      </c>
      <c r="D1753" s="18" t="n">
        <v>45879</v>
      </c>
      <c r="E1753" s="12" t="s">
        <v>49</v>
      </c>
      <c r="F1753" s="12" t="s">
        <v>2295</v>
      </c>
      <c r="G1753" s="12" t="s">
        <v>57</v>
      </c>
      <c r="H1753" s="12" t="str">
        <f aca="false">INDEX(Customers!$I$2:$I$901,MATCH(B1753,Customers!$A$2:$A$901,0))</f>
        <v>Premium</v>
      </c>
      <c r="I1753" s="12" t="str">
        <f aca="false">INDEX(Customers!$G$2:$G$901,MATCH(B1753,Customers!$A$2:$A$901,0))</f>
        <v>East</v>
      </c>
      <c r="J1753" s="12" t="str">
        <f aca="false">INDEX(Stores!$D$2:$D$18,MATCH(C1753,Stores!$A$2:$A$18,0))</f>
        <v>West</v>
      </c>
      <c r="K1753" s="16" t="n">
        <f aca="false">SUMIF(OrderItems!$B$2:$B$6683,A1753,OrderItems!$J$2:$J$6683)</f>
        <v>255.2</v>
      </c>
      <c r="L1753" s="16" t="n">
        <f aca="false">SUMIF(OrderItems!$B$2:$B$6683,A1753,OrderItems!$K$2:$K$6683)</f>
        <v>234.68</v>
      </c>
      <c r="M1753" s="16" t="n">
        <f aca="false">K1753-L1753</f>
        <v>20.52</v>
      </c>
      <c r="N1753" s="12" t="n">
        <f aca="false">COUNTIF(OrderItems!$B$2:$B$6683,A1753)</f>
        <v>1</v>
      </c>
    </row>
    <row r="1754" customFormat="false" ht="15" hidden="false" customHeight="false" outlineLevel="0" collapsed="false">
      <c r="A1754" s="12" t="n">
        <v>1753</v>
      </c>
      <c r="B1754" s="12" t="n">
        <v>442</v>
      </c>
      <c r="C1754" s="12" t="n">
        <v>17</v>
      </c>
      <c r="D1754" s="18" t="n">
        <v>45990</v>
      </c>
      <c r="E1754" s="12" t="s">
        <v>44</v>
      </c>
      <c r="F1754" s="12" t="s">
        <v>2294</v>
      </c>
      <c r="G1754" s="12" t="s">
        <v>57</v>
      </c>
      <c r="H1754" s="12" t="str">
        <f aca="false">INDEX(Customers!$I$2:$I$901,MATCH(B1754,Customers!$A$2:$A$901,0))</f>
        <v>Premium</v>
      </c>
      <c r="I1754" s="12" t="str">
        <f aca="false">INDEX(Customers!$G$2:$G$901,MATCH(B1754,Customers!$A$2:$A$901,0))</f>
        <v>East</v>
      </c>
      <c r="J1754" s="12" t="str">
        <f aca="false">INDEX(Stores!$D$2:$D$18,MATCH(C1754,Stores!$A$2:$A$18,0))</f>
        <v>Online</v>
      </c>
      <c r="K1754" s="16" t="n">
        <f aca="false">SUMIF(OrderItems!$B$2:$B$6683,A1754,OrderItems!$J$2:$J$6683)</f>
        <v>3273.1</v>
      </c>
      <c r="L1754" s="16" t="n">
        <f aca="false">SUMIF(OrderItems!$B$2:$B$6683,A1754,OrderItems!$K$2:$K$6683)</f>
        <v>2033.6</v>
      </c>
      <c r="M1754" s="16" t="n">
        <f aca="false">K1754-L1754</f>
        <v>1239.5</v>
      </c>
      <c r="N1754" s="12" t="n">
        <f aca="false">COUNTIF(OrderItems!$B$2:$B$6683,A1754)</f>
        <v>2</v>
      </c>
    </row>
    <row r="1755" customFormat="false" ht="15" hidden="false" customHeight="false" outlineLevel="0" collapsed="false">
      <c r="A1755" s="12" t="n">
        <v>1754</v>
      </c>
      <c r="B1755" s="12" t="n">
        <v>443</v>
      </c>
      <c r="C1755" s="12" t="n">
        <v>17</v>
      </c>
      <c r="D1755" s="18" t="n">
        <v>45468</v>
      </c>
      <c r="E1755" s="12" t="s">
        <v>44</v>
      </c>
      <c r="F1755" s="12" t="s">
        <v>2296</v>
      </c>
      <c r="G1755" s="12" t="s">
        <v>55</v>
      </c>
      <c r="H1755" s="12" t="str">
        <f aca="false">INDEX(Customers!$I$2:$I$901,MATCH(B1755,Customers!$A$2:$A$901,0))</f>
        <v>New</v>
      </c>
      <c r="I1755" s="12" t="str">
        <f aca="false">INDEX(Customers!$G$2:$G$901,MATCH(B1755,Customers!$A$2:$A$901,0))</f>
        <v>West</v>
      </c>
      <c r="J1755" s="12" t="str">
        <f aca="false">INDEX(Stores!$D$2:$D$18,MATCH(C1755,Stores!$A$2:$A$18,0))</f>
        <v>Online</v>
      </c>
      <c r="K1755" s="16" t="n">
        <f aca="false">SUMIF(OrderItems!$B$2:$B$6683,A1755,OrderItems!$J$2:$J$6683)</f>
        <v>1098</v>
      </c>
      <c r="L1755" s="16" t="n">
        <f aca="false">SUMIF(OrderItems!$B$2:$B$6683,A1755,OrderItems!$K$2:$K$6683)</f>
        <v>688.7</v>
      </c>
      <c r="M1755" s="16" t="n">
        <f aca="false">K1755-L1755</f>
        <v>409.3</v>
      </c>
      <c r="N1755" s="12" t="n">
        <f aca="false">COUNTIF(OrderItems!$B$2:$B$6683,A1755)</f>
        <v>2</v>
      </c>
    </row>
    <row r="1756" customFormat="false" ht="15" hidden="false" customHeight="false" outlineLevel="0" collapsed="false">
      <c r="A1756" s="12" t="n">
        <v>1755</v>
      </c>
      <c r="B1756" s="12" t="n">
        <v>444</v>
      </c>
      <c r="C1756" s="12" t="n">
        <v>17</v>
      </c>
      <c r="D1756" s="18" t="n">
        <v>45571</v>
      </c>
      <c r="E1756" s="12" t="s">
        <v>44</v>
      </c>
      <c r="F1756" s="12" t="s">
        <v>2294</v>
      </c>
      <c r="G1756" s="12" t="s">
        <v>55</v>
      </c>
      <c r="H1756" s="12" t="str">
        <f aca="false">INDEX(Customers!$I$2:$I$901,MATCH(B1756,Customers!$A$2:$A$901,0))</f>
        <v>New</v>
      </c>
      <c r="I1756" s="12" t="str">
        <f aca="false">INDEX(Customers!$G$2:$G$901,MATCH(B1756,Customers!$A$2:$A$901,0))</f>
        <v>West</v>
      </c>
      <c r="J1756" s="12" t="str">
        <f aca="false">INDEX(Stores!$D$2:$D$18,MATCH(C1756,Stores!$A$2:$A$18,0))</f>
        <v>Online</v>
      </c>
      <c r="K1756" s="16" t="n">
        <f aca="false">SUMIF(OrderItems!$B$2:$B$6683,A1756,OrderItems!$J$2:$J$6683)</f>
        <v>1329</v>
      </c>
      <c r="L1756" s="16" t="n">
        <f aca="false">SUMIF(OrderItems!$B$2:$B$6683,A1756,OrderItems!$K$2:$K$6683)</f>
        <v>887.99</v>
      </c>
      <c r="M1756" s="16" t="n">
        <f aca="false">K1756-L1756</f>
        <v>441.01</v>
      </c>
      <c r="N1756" s="12" t="n">
        <f aca="false">COUNTIF(OrderItems!$B$2:$B$6683,A1756)</f>
        <v>1</v>
      </c>
    </row>
    <row r="1757" customFormat="false" ht="15" hidden="false" customHeight="false" outlineLevel="0" collapsed="false">
      <c r="A1757" s="12" t="n">
        <v>1756</v>
      </c>
      <c r="B1757" s="12" t="n">
        <v>444</v>
      </c>
      <c r="C1757" s="12" t="n">
        <v>17</v>
      </c>
      <c r="D1757" s="18" t="n">
        <v>45740</v>
      </c>
      <c r="E1757" s="12" t="s">
        <v>44</v>
      </c>
      <c r="F1757" s="12" t="s">
        <v>2293</v>
      </c>
      <c r="G1757" s="12" t="s">
        <v>55</v>
      </c>
      <c r="H1757" s="12" t="str">
        <f aca="false">INDEX(Customers!$I$2:$I$901,MATCH(B1757,Customers!$A$2:$A$901,0))</f>
        <v>New</v>
      </c>
      <c r="I1757" s="12" t="str">
        <f aca="false">INDEX(Customers!$G$2:$G$901,MATCH(B1757,Customers!$A$2:$A$901,0))</f>
        <v>West</v>
      </c>
      <c r="J1757" s="12" t="str">
        <f aca="false">INDEX(Stores!$D$2:$D$18,MATCH(C1757,Stores!$A$2:$A$18,0))</f>
        <v>Online</v>
      </c>
      <c r="K1757" s="16" t="n">
        <f aca="false">SUMIF(OrderItems!$B$2:$B$6683,A1757,OrderItems!$J$2:$J$6683)</f>
        <v>14073.7</v>
      </c>
      <c r="L1757" s="16" t="n">
        <f aca="false">SUMIF(OrderItems!$B$2:$B$6683,A1757,OrderItems!$K$2:$K$6683)</f>
        <v>10431.09</v>
      </c>
      <c r="M1757" s="16" t="n">
        <f aca="false">K1757-L1757</f>
        <v>3642.61</v>
      </c>
      <c r="N1757" s="12" t="n">
        <f aca="false">COUNTIF(OrderItems!$B$2:$B$6683,A1757)</f>
        <v>4</v>
      </c>
    </row>
    <row r="1758" customFormat="false" ht="15" hidden="false" customHeight="false" outlineLevel="0" collapsed="false">
      <c r="A1758" s="12" t="n">
        <v>1757</v>
      </c>
      <c r="B1758" s="12" t="n">
        <v>444</v>
      </c>
      <c r="C1758" s="12" t="n">
        <v>11</v>
      </c>
      <c r="D1758" s="18" t="n">
        <v>45971</v>
      </c>
      <c r="E1758" s="12" t="s">
        <v>49</v>
      </c>
      <c r="F1758" s="12" t="s">
        <v>2294</v>
      </c>
      <c r="G1758" s="12" t="s">
        <v>55</v>
      </c>
      <c r="H1758" s="12" t="str">
        <f aca="false">INDEX(Customers!$I$2:$I$901,MATCH(B1758,Customers!$A$2:$A$901,0))</f>
        <v>New</v>
      </c>
      <c r="I1758" s="12" t="str">
        <f aca="false">INDEX(Customers!$G$2:$G$901,MATCH(B1758,Customers!$A$2:$A$901,0))</f>
        <v>West</v>
      </c>
      <c r="J1758" s="12" t="str">
        <f aca="false">INDEX(Stores!$D$2:$D$18,MATCH(C1758,Stores!$A$2:$A$18,0))</f>
        <v>West</v>
      </c>
      <c r="K1758" s="16" t="n">
        <f aca="false">SUMIF(OrderItems!$B$2:$B$6683,A1758,OrderItems!$J$2:$J$6683)</f>
        <v>6337</v>
      </c>
      <c r="L1758" s="16" t="n">
        <f aca="false">SUMIF(OrderItems!$B$2:$B$6683,A1758,OrderItems!$K$2:$K$6683)</f>
        <v>4114.27</v>
      </c>
      <c r="M1758" s="16" t="n">
        <f aca="false">K1758-L1758</f>
        <v>2222.73</v>
      </c>
      <c r="N1758" s="12" t="n">
        <f aca="false">COUNTIF(OrderItems!$B$2:$B$6683,A1758)</f>
        <v>3</v>
      </c>
    </row>
    <row r="1759" customFormat="false" ht="15" hidden="false" customHeight="false" outlineLevel="0" collapsed="false">
      <c r="A1759" s="12" t="n">
        <v>1758</v>
      </c>
      <c r="B1759" s="12" t="n">
        <v>445</v>
      </c>
      <c r="C1759" s="12" t="n">
        <v>17</v>
      </c>
      <c r="D1759" s="18" t="n">
        <v>45956</v>
      </c>
      <c r="E1759" s="12" t="s">
        <v>44</v>
      </c>
      <c r="F1759" s="12" t="s">
        <v>2295</v>
      </c>
      <c r="G1759" s="12" t="s">
        <v>56</v>
      </c>
      <c r="H1759" s="12" t="str">
        <f aca="false">INDEX(Customers!$I$2:$I$901,MATCH(B1759,Customers!$A$2:$A$901,0))</f>
        <v>Regular</v>
      </c>
      <c r="I1759" s="12" t="str">
        <f aca="false">INDEX(Customers!$G$2:$G$901,MATCH(B1759,Customers!$A$2:$A$901,0))</f>
        <v>North</v>
      </c>
      <c r="J1759" s="12" t="str">
        <f aca="false">INDEX(Stores!$D$2:$D$18,MATCH(C1759,Stores!$A$2:$A$18,0))</f>
        <v>Online</v>
      </c>
      <c r="K1759" s="16" t="n">
        <f aca="false">SUMIF(OrderItems!$B$2:$B$6683,A1759,OrderItems!$J$2:$J$6683)</f>
        <v>348</v>
      </c>
      <c r="L1759" s="16" t="n">
        <f aca="false">SUMIF(OrderItems!$B$2:$B$6683,A1759,OrderItems!$K$2:$K$6683)</f>
        <v>205.62</v>
      </c>
      <c r="M1759" s="16" t="n">
        <f aca="false">K1759-L1759</f>
        <v>142.38</v>
      </c>
      <c r="N1759" s="12" t="n">
        <f aca="false">COUNTIF(OrderItems!$B$2:$B$6683,A1759)</f>
        <v>2</v>
      </c>
    </row>
    <row r="1760" customFormat="false" ht="15" hidden="false" customHeight="false" outlineLevel="0" collapsed="false">
      <c r="A1760" s="12" t="n">
        <v>1759</v>
      </c>
      <c r="B1760" s="12" t="n">
        <v>445</v>
      </c>
      <c r="C1760" s="12" t="n">
        <v>17</v>
      </c>
      <c r="D1760" s="18" t="n">
        <v>45986</v>
      </c>
      <c r="E1760" s="12" t="s">
        <v>44</v>
      </c>
      <c r="F1760" s="12" t="s">
        <v>2295</v>
      </c>
      <c r="G1760" s="12" t="s">
        <v>57</v>
      </c>
      <c r="H1760" s="12" t="str">
        <f aca="false">INDEX(Customers!$I$2:$I$901,MATCH(B1760,Customers!$A$2:$A$901,0))</f>
        <v>Regular</v>
      </c>
      <c r="I1760" s="12" t="str">
        <f aca="false">INDEX(Customers!$G$2:$G$901,MATCH(B1760,Customers!$A$2:$A$901,0))</f>
        <v>North</v>
      </c>
      <c r="J1760" s="12" t="str">
        <f aca="false">INDEX(Stores!$D$2:$D$18,MATCH(C1760,Stores!$A$2:$A$18,0))</f>
        <v>Online</v>
      </c>
      <c r="K1760" s="16" t="n">
        <f aca="false">SUMIF(OrderItems!$B$2:$B$6683,A1760,OrderItems!$J$2:$J$6683)</f>
        <v>4659.55</v>
      </c>
      <c r="L1760" s="16" t="n">
        <f aca="false">SUMIF(OrderItems!$B$2:$B$6683,A1760,OrderItems!$K$2:$K$6683)</f>
        <v>2901.57</v>
      </c>
      <c r="M1760" s="16" t="n">
        <f aca="false">K1760-L1760</f>
        <v>1757.98</v>
      </c>
      <c r="N1760" s="12" t="n">
        <f aca="false">COUNTIF(OrderItems!$B$2:$B$6683,A1760)</f>
        <v>3</v>
      </c>
    </row>
    <row r="1761" customFormat="false" ht="15" hidden="false" customHeight="false" outlineLevel="0" collapsed="false">
      <c r="A1761" s="12" t="n">
        <v>1760</v>
      </c>
      <c r="B1761" s="12" t="n">
        <v>445</v>
      </c>
      <c r="C1761" s="12" t="n">
        <v>17</v>
      </c>
      <c r="D1761" s="18" t="n">
        <v>46001</v>
      </c>
      <c r="E1761" s="12" t="s">
        <v>44</v>
      </c>
      <c r="F1761" s="12" t="s">
        <v>2295</v>
      </c>
      <c r="G1761" s="12" t="s">
        <v>55</v>
      </c>
      <c r="H1761" s="12" t="str">
        <f aca="false">INDEX(Customers!$I$2:$I$901,MATCH(B1761,Customers!$A$2:$A$901,0))</f>
        <v>Regular</v>
      </c>
      <c r="I1761" s="12" t="str">
        <f aca="false">INDEX(Customers!$G$2:$G$901,MATCH(B1761,Customers!$A$2:$A$901,0))</f>
        <v>North</v>
      </c>
      <c r="J1761" s="12" t="str">
        <f aca="false">INDEX(Stores!$D$2:$D$18,MATCH(C1761,Stores!$A$2:$A$18,0))</f>
        <v>Online</v>
      </c>
      <c r="K1761" s="16" t="n">
        <f aca="false">SUMIF(OrderItems!$B$2:$B$6683,A1761,OrderItems!$J$2:$J$6683)</f>
        <v>1869</v>
      </c>
      <c r="L1761" s="16" t="n">
        <f aca="false">SUMIF(OrderItems!$B$2:$B$6683,A1761,OrderItems!$K$2:$K$6683)</f>
        <v>1389.29</v>
      </c>
      <c r="M1761" s="16" t="n">
        <f aca="false">K1761-L1761</f>
        <v>479.71</v>
      </c>
      <c r="N1761" s="12" t="n">
        <f aca="false">COUNTIF(OrderItems!$B$2:$B$6683,A1761)</f>
        <v>1</v>
      </c>
    </row>
    <row r="1762" customFormat="false" ht="15" hidden="false" customHeight="false" outlineLevel="0" collapsed="false">
      <c r="A1762" s="12" t="n">
        <v>1761</v>
      </c>
      <c r="B1762" s="12" t="n">
        <v>446</v>
      </c>
      <c r="C1762" s="12" t="n">
        <v>17</v>
      </c>
      <c r="D1762" s="18" t="n">
        <v>45940</v>
      </c>
      <c r="E1762" s="12" t="s">
        <v>44</v>
      </c>
      <c r="F1762" s="12" t="s">
        <v>2293</v>
      </c>
      <c r="G1762" s="12" t="s">
        <v>55</v>
      </c>
      <c r="H1762" s="12" t="str">
        <f aca="false">INDEX(Customers!$I$2:$I$901,MATCH(B1762,Customers!$A$2:$A$901,0))</f>
        <v>Regular</v>
      </c>
      <c r="I1762" s="12" t="str">
        <f aca="false">INDEX(Customers!$G$2:$G$901,MATCH(B1762,Customers!$A$2:$A$901,0))</f>
        <v>West</v>
      </c>
      <c r="J1762" s="12" t="str">
        <f aca="false">INDEX(Stores!$D$2:$D$18,MATCH(C1762,Stores!$A$2:$A$18,0))</f>
        <v>Online</v>
      </c>
      <c r="K1762" s="16" t="n">
        <f aca="false">SUMIF(OrderItems!$B$2:$B$6683,A1762,OrderItems!$J$2:$J$6683)</f>
        <v>4527.05</v>
      </c>
      <c r="L1762" s="16" t="n">
        <f aca="false">SUMIF(OrderItems!$B$2:$B$6683,A1762,OrderItems!$K$2:$K$6683)</f>
        <v>2940.45</v>
      </c>
      <c r="M1762" s="16" t="n">
        <f aca="false">K1762-L1762</f>
        <v>1586.6</v>
      </c>
      <c r="N1762" s="12" t="n">
        <f aca="false">COUNTIF(OrderItems!$B$2:$B$6683,A1762)</f>
        <v>2</v>
      </c>
    </row>
    <row r="1763" customFormat="false" ht="15" hidden="false" customHeight="false" outlineLevel="0" collapsed="false">
      <c r="A1763" s="12" t="n">
        <v>1762</v>
      </c>
      <c r="B1763" s="12" t="n">
        <v>446</v>
      </c>
      <c r="C1763" s="12" t="n">
        <v>17</v>
      </c>
      <c r="D1763" s="18" t="n">
        <v>45945</v>
      </c>
      <c r="E1763" s="12" t="s">
        <v>44</v>
      </c>
      <c r="F1763" s="12" t="s">
        <v>2294</v>
      </c>
      <c r="G1763" s="12" t="s">
        <v>55</v>
      </c>
      <c r="H1763" s="12" t="str">
        <f aca="false">INDEX(Customers!$I$2:$I$901,MATCH(B1763,Customers!$A$2:$A$901,0))</f>
        <v>Regular</v>
      </c>
      <c r="I1763" s="12" t="str">
        <f aca="false">INDEX(Customers!$G$2:$G$901,MATCH(B1763,Customers!$A$2:$A$901,0))</f>
        <v>West</v>
      </c>
      <c r="J1763" s="12" t="str">
        <f aca="false">INDEX(Stores!$D$2:$D$18,MATCH(C1763,Stores!$A$2:$A$18,0))</f>
        <v>Online</v>
      </c>
      <c r="K1763" s="16" t="n">
        <f aca="false">SUMIF(OrderItems!$B$2:$B$6683,A1763,OrderItems!$J$2:$J$6683)</f>
        <v>8437</v>
      </c>
      <c r="L1763" s="16" t="n">
        <f aca="false">SUMIF(OrderItems!$B$2:$B$6683,A1763,OrderItems!$K$2:$K$6683)</f>
        <v>5244.07</v>
      </c>
      <c r="M1763" s="16" t="n">
        <f aca="false">K1763-L1763</f>
        <v>3192.93</v>
      </c>
      <c r="N1763" s="12" t="n">
        <f aca="false">COUNTIF(OrderItems!$B$2:$B$6683,A1763)</f>
        <v>3</v>
      </c>
    </row>
    <row r="1764" customFormat="false" ht="15" hidden="false" customHeight="false" outlineLevel="0" collapsed="false">
      <c r="A1764" s="12" t="n">
        <v>1763</v>
      </c>
      <c r="B1764" s="12" t="n">
        <v>446</v>
      </c>
      <c r="C1764" s="12" t="n">
        <v>17</v>
      </c>
      <c r="D1764" s="18" t="n">
        <v>45946</v>
      </c>
      <c r="E1764" s="12" t="s">
        <v>44</v>
      </c>
      <c r="F1764" s="12" t="s">
        <v>2295</v>
      </c>
      <c r="G1764" s="12" t="s">
        <v>55</v>
      </c>
      <c r="H1764" s="12" t="str">
        <f aca="false">INDEX(Customers!$I$2:$I$901,MATCH(B1764,Customers!$A$2:$A$901,0))</f>
        <v>Regular</v>
      </c>
      <c r="I1764" s="12" t="str">
        <f aca="false">INDEX(Customers!$G$2:$G$901,MATCH(B1764,Customers!$A$2:$A$901,0))</f>
        <v>West</v>
      </c>
      <c r="J1764" s="12" t="str">
        <f aca="false">INDEX(Stores!$D$2:$D$18,MATCH(C1764,Stores!$A$2:$A$18,0))</f>
        <v>Online</v>
      </c>
      <c r="K1764" s="16" t="n">
        <f aca="false">SUMIF(OrderItems!$B$2:$B$6683,A1764,OrderItems!$J$2:$J$6683)</f>
        <v>8235.25</v>
      </c>
      <c r="L1764" s="16" t="n">
        <f aca="false">SUMIF(OrderItems!$B$2:$B$6683,A1764,OrderItems!$K$2:$K$6683)</f>
        <v>5800.41</v>
      </c>
      <c r="M1764" s="16" t="n">
        <f aca="false">K1764-L1764</f>
        <v>2434.84</v>
      </c>
      <c r="N1764" s="12" t="n">
        <f aca="false">COUNTIF(OrderItems!$B$2:$B$6683,A1764)</f>
        <v>3</v>
      </c>
    </row>
    <row r="1765" customFormat="false" ht="15" hidden="false" customHeight="false" outlineLevel="0" collapsed="false">
      <c r="A1765" s="12" t="n">
        <v>1764</v>
      </c>
      <c r="B1765" s="12" t="n">
        <v>446</v>
      </c>
      <c r="C1765" s="12" t="n">
        <v>17</v>
      </c>
      <c r="D1765" s="18" t="n">
        <v>45957</v>
      </c>
      <c r="E1765" s="12" t="s">
        <v>44</v>
      </c>
      <c r="F1765" s="12" t="s">
        <v>2293</v>
      </c>
      <c r="G1765" s="12" t="s">
        <v>55</v>
      </c>
      <c r="H1765" s="12" t="str">
        <f aca="false">INDEX(Customers!$I$2:$I$901,MATCH(B1765,Customers!$A$2:$A$901,0))</f>
        <v>Regular</v>
      </c>
      <c r="I1765" s="12" t="str">
        <f aca="false">INDEX(Customers!$G$2:$G$901,MATCH(B1765,Customers!$A$2:$A$901,0))</f>
        <v>West</v>
      </c>
      <c r="J1765" s="12" t="str">
        <f aca="false">INDEX(Stores!$D$2:$D$18,MATCH(C1765,Stores!$A$2:$A$18,0))</f>
        <v>Online</v>
      </c>
      <c r="K1765" s="16" t="n">
        <f aca="false">SUMIF(OrderItems!$B$2:$B$6683,A1765,OrderItems!$J$2:$J$6683)</f>
        <v>749.55</v>
      </c>
      <c r="L1765" s="16" t="n">
        <f aca="false">SUMIF(OrderItems!$B$2:$B$6683,A1765,OrderItems!$K$2:$K$6683)</f>
        <v>544.99</v>
      </c>
      <c r="M1765" s="16" t="n">
        <f aca="false">K1765-L1765</f>
        <v>204.56</v>
      </c>
      <c r="N1765" s="12" t="n">
        <f aca="false">COUNTIF(OrderItems!$B$2:$B$6683,A1765)</f>
        <v>1</v>
      </c>
    </row>
    <row r="1766" customFormat="false" ht="15" hidden="false" customHeight="false" outlineLevel="0" collapsed="false">
      <c r="A1766" s="12" t="n">
        <v>1765</v>
      </c>
      <c r="B1766" s="12" t="n">
        <v>446</v>
      </c>
      <c r="C1766" s="12" t="n">
        <v>17</v>
      </c>
      <c r="D1766" s="18" t="n">
        <v>45963</v>
      </c>
      <c r="E1766" s="12" t="s">
        <v>44</v>
      </c>
      <c r="F1766" s="12" t="s">
        <v>2293</v>
      </c>
      <c r="G1766" s="12" t="s">
        <v>55</v>
      </c>
      <c r="H1766" s="12" t="str">
        <f aca="false">INDEX(Customers!$I$2:$I$901,MATCH(B1766,Customers!$A$2:$A$901,0))</f>
        <v>Regular</v>
      </c>
      <c r="I1766" s="12" t="str">
        <f aca="false">INDEX(Customers!$G$2:$G$901,MATCH(B1766,Customers!$A$2:$A$901,0))</f>
        <v>West</v>
      </c>
      <c r="J1766" s="12" t="str">
        <f aca="false">INDEX(Stores!$D$2:$D$18,MATCH(C1766,Stores!$A$2:$A$18,0))</f>
        <v>Online</v>
      </c>
      <c r="K1766" s="16" t="n">
        <f aca="false">SUMIF(OrderItems!$B$2:$B$6683,A1766,OrderItems!$J$2:$J$6683)</f>
        <v>882.3</v>
      </c>
      <c r="L1766" s="16" t="n">
        <f aca="false">SUMIF(OrderItems!$B$2:$B$6683,A1766,OrderItems!$K$2:$K$6683)</f>
        <v>637.94</v>
      </c>
      <c r="M1766" s="16" t="n">
        <f aca="false">K1766-L1766</f>
        <v>244.36</v>
      </c>
      <c r="N1766" s="12" t="n">
        <f aca="false">COUNTIF(OrderItems!$B$2:$B$6683,A1766)</f>
        <v>1</v>
      </c>
    </row>
    <row r="1767" customFormat="false" ht="15" hidden="false" customHeight="false" outlineLevel="0" collapsed="false">
      <c r="A1767" s="12" t="n">
        <v>1766</v>
      </c>
      <c r="B1767" s="12" t="n">
        <v>446</v>
      </c>
      <c r="C1767" s="12" t="n">
        <v>17</v>
      </c>
      <c r="D1767" s="18" t="n">
        <v>45968</v>
      </c>
      <c r="E1767" s="12" t="s">
        <v>44</v>
      </c>
      <c r="F1767" s="12" t="s">
        <v>2295</v>
      </c>
      <c r="G1767" s="12" t="s">
        <v>55</v>
      </c>
      <c r="H1767" s="12" t="str">
        <f aca="false">INDEX(Customers!$I$2:$I$901,MATCH(B1767,Customers!$A$2:$A$901,0))</f>
        <v>Regular</v>
      </c>
      <c r="I1767" s="12" t="str">
        <f aca="false">INDEX(Customers!$G$2:$G$901,MATCH(B1767,Customers!$A$2:$A$901,0))</f>
        <v>West</v>
      </c>
      <c r="J1767" s="12" t="str">
        <f aca="false">INDEX(Stores!$D$2:$D$18,MATCH(C1767,Stores!$A$2:$A$18,0))</f>
        <v>Online</v>
      </c>
      <c r="K1767" s="16" t="n">
        <f aca="false">SUMIF(OrderItems!$B$2:$B$6683,A1767,OrderItems!$J$2:$J$6683)</f>
        <v>2121.65</v>
      </c>
      <c r="L1767" s="16" t="n">
        <f aca="false">SUMIF(OrderItems!$B$2:$B$6683,A1767,OrderItems!$K$2:$K$6683)</f>
        <v>1397.47</v>
      </c>
      <c r="M1767" s="16" t="n">
        <f aca="false">K1767-L1767</f>
        <v>724.18</v>
      </c>
      <c r="N1767" s="12" t="n">
        <f aca="false">COUNTIF(OrderItems!$B$2:$B$6683,A1767)</f>
        <v>3</v>
      </c>
    </row>
    <row r="1768" customFormat="false" ht="15" hidden="false" customHeight="false" outlineLevel="0" collapsed="false">
      <c r="A1768" s="12" t="n">
        <v>1767</v>
      </c>
      <c r="B1768" s="12" t="n">
        <v>446</v>
      </c>
      <c r="C1768" s="12" t="n">
        <v>17</v>
      </c>
      <c r="D1768" s="18" t="n">
        <v>45972</v>
      </c>
      <c r="E1768" s="12" t="s">
        <v>44</v>
      </c>
      <c r="F1768" s="12" t="s">
        <v>2295</v>
      </c>
      <c r="G1768" s="12" t="s">
        <v>56</v>
      </c>
      <c r="H1768" s="12" t="str">
        <f aca="false">INDEX(Customers!$I$2:$I$901,MATCH(B1768,Customers!$A$2:$A$901,0))</f>
        <v>Regular</v>
      </c>
      <c r="I1768" s="12" t="str">
        <f aca="false">INDEX(Customers!$G$2:$G$901,MATCH(B1768,Customers!$A$2:$A$901,0))</f>
        <v>West</v>
      </c>
      <c r="J1768" s="12" t="str">
        <f aca="false">INDEX(Stores!$D$2:$D$18,MATCH(C1768,Stores!$A$2:$A$18,0))</f>
        <v>Online</v>
      </c>
      <c r="K1768" s="16" t="n">
        <f aca="false">SUMIF(OrderItems!$B$2:$B$6683,A1768,OrderItems!$J$2:$J$6683)</f>
        <v>665.1</v>
      </c>
      <c r="L1768" s="16" t="n">
        <f aca="false">SUMIF(OrderItems!$B$2:$B$6683,A1768,OrderItems!$K$2:$K$6683)</f>
        <v>483.64</v>
      </c>
      <c r="M1768" s="16" t="n">
        <f aca="false">K1768-L1768</f>
        <v>181.46</v>
      </c>
      <c r="N1768" s="12" t="n">
        <f aca="false">COUNTIF(OrderItems!$B$2:$B$6683,A1768)</f>
        <v>1</v>
      </c>
    </row>
    <row r="1769" customFormat="false" ht="15" hidden="false" customHeight="false" outlineLevel="0" collapsed="false">
      <c r="A1769" s="12" t="n">
        <v>1768</v>
      </c>
      <c r="B1769" s="12" t="n">
        <v>446</v>
      </c>
      <c r="C1769" s="12" t="n">
        <v>17</v>
      </c>
      <c r="D1769" s="18" t="n">
        <v>45990</v>
      </c>
      <c r="E1769" s="12" t="s">
        <v>44</v>
      </c>
      <c r="F1769" s="12" t="s">
        <v>2294</v>
      </c>
      <c r="G1769" s="12" t="s">
        <v>55</v>
      </c>
      <c r="H1769" s="12" t="str">
        <f aca="false">INDEX(Customers!$I$2:$I$901,MATCH(B1769,Customers!$A$2:$A$901,0))</f>
        <v>Regular</v>
      </c>
      <c r="I1769" s="12" t="str">
        <f aca="false">INDEX(Customers!$G$2:$G$901,MATCH(B1769,Customers!$A$2:$A$901,0))</f>
        <v>West</v>
      </c>
      <c r="J1769" s="12" t="str">
        <f aca="false">INDEX(Stores!$D$2:$D$18,MATCH(C1769,Stores!$A$2:$A$18,0))</f>
        <v>Online</v>
      </c>
      <c r="K1769" s="16" t="n">
        <f aca="false">SUMIF(OrderItems!$B$2:$B$6683,A1769,OrderItems!$J$2:$J$6683)</f>
        <v>3104.1</v>
      </c>
      <c r="L1769" s="16" t="n">
        <f aca="false">SUMIF(OrderItems!$B$2:$B$6683,A1769,OrderItems!$K$2:$K$6683)</f>
        <v>2115.56</v>
      </c>
      <c r="M1769" s="16" t="n">
        <f aca="false">K1769-L1769</f>
        <v>988.54</v>
      </c>
      <c r="N1769" s="12" t="n">
        <f aca="false">COUNTIF(OrderItems!$B$2:$B$6683,A1769)</f>
        <v>1</v>
      </c>
    </row>
    <row r="1770" customFormat="false" ht="15" hidden="false" customHeight="false" outlineLevel="0" collapsed="false">
      <c r="A1770" s="12" t="n">
        <v>1769</v>
      </c>
      <c r="B1770" s="12" t="n">
        <v>446</v>
      </c>
      <c r="C1770" s="12" t="n">
        <v>17</v>
      </c>
      <c r="D1770" s="18" t="n">
        <v>45993</v>
      </c>
      <c r="E1770" s="12" t="s">
        <v>44</v>
      </c>
      <c r="F1770" s="12" t="s">
        <v>2293</v>
      </c>
      <c r="G1770" s="12" t="s">
        <v>55</v>
      </c>
      <c r="H1770" s="12" t="str">
        <f aca="false">INDEX(Customers!$I$2:$I$901,MATCH(B1770,Customers!$A$2:$A$901,0))</f>
        <v>Regular</v>
      </c>
      <c r="I1770" s="12" t="str">
        <f aca="false">INDEX(Customers!$G$2:$G$901,MATCH(B1770,Customers!$A$2:$A$901,0))</f>
        <v>West</v>
      </c>
      <c r="J1770" s="12" t="str">
        <f aca="false">INDEX(Stores!$D$2:$D$18,MATCH(C1770,Stores!$A$2:$A$18,0))</f>
        <v>Online</v>
      </c>
      <c r="K1770" s="16" t="n">
        <f aca="false">SUMIF(OrderItems!$B$2:$B$6683,A1770,OrderItems!$J$2:$J$6683)</f>
        <v>806.65</v>
      </c>
      <c r="L1770" s="16" t="n">
        <f aca="false">SUMIF(OrderItems!$B$2:$B$6683,A1770,OrderItems!$K$2:$K$6683)</f>
        <v>660.17</v>
      </c>
      <c r="M1770" s="16" t="n">
        <f aca="false">K1770-L1770</f>
        <v>146.48</v>
      </c>
      <c r="N1770" s="12" t="n">
        <f aca="false">COUNTIF(OrderItems!$B$2:$B$6683,A1770)</f>
        <v>1</v>
      </c>
    </row>
    <row r="1771" customFormat="false" ht="15" hidden="false" customHeight="false" outlineLevel="0" collapsed="false">
      <c r="A1771" s="12" t="n">
        <v>1770</v>
      </c>
      <c r="B1771" s="12" t="n">
        <v>446</v>
      </c>
      <c r="C1771" s="12" t="n">
        <v>17</v>
      </c>
      <c r="D1771" s="18" t="n">
        <v>45994</v>
      </c>
      <c r="E1771" s="12" t="s">
        <v>44</v>
      </c>
      <c r="F1771" s="12" t="s">
        <v>2294</v>
      </c>
      <c r="G1771" s="12" t="s">
        <v>55</v>
      </c>
      <c r="H1771" s="12" t="str">
        <f aca="false">INDEX(Customers!$I$2:$I$901,MATCH(B1771,Customers!$A$2:$A$901,0))</f>
        <v>Regular</v>
      </c>
      <c r="I1771" s="12" t="str">
        <f aca="false">INDEX(Customers!$G$2:$G$901,MATCH(B1771,Customers!$A$2:$A$901,0))</f>
        <v>West</v>
      </c>
      <c r="J1771" s="12" t="str">
        <f aca="false">INDEX(Stores!$D$2:$D$18,MATCH(C1771,Stores!$A$2:$A$18,0))</f>
        <v>Online</v>
      </c>
      <c r="K1771" s="16" t="n">
        <f aca="false">SUMIF(OrderItems!$B$2:$B$6683,A1771,OrderItems!$J$2:$J$6683)</f>
        <v>1673.1</v>
      </c>
      <c r="L1771" s="16" t="n">
        <f aca="false">SUMIF(OrderItems!$B$2:$B$6683,A1771,OrderItems!$K$2:$K$6683)</f>
        <v>1211.54</v>
      </c>
      <c r="M1771" s="16" t="n">
        <f aca="false">K1771-L1771</f>
        <v>461.56</v>
      </c>
      <c r="N1771" s="12" t="n">
        <f aca="false">COUNTIF(OrderItems!$B$2:$B$6683,A1771)</f>
        <v>1</v>
      </c>
    </row>
    <row r="1772" customFormat="false" ht="15" hidden="false" customHeight="false" outlineLevel="0" collapsed="false">
      <c r="A1772" s="12" t="n">
        <v>1771</v>
      </c>
      <c r="B1772" s="12" t="n">
        <v>446</v>
      </c>
      <c r="C1772" s="12" t="n">
        <v>17</v>
      </c>
      <c r="D1772" s="18" t="n">
        <v>46008</v>
      </c>
      <c r="E1772" s="12" t="s">
        <v>44</v>
      </c>
      <c r="F1772" s="12" t="s">
        <v>2294</v>
      </c>
      <c r="G1772" s="12" t="s">
        <v>56</v>
      </c>
      <c r="H1772" s="12" t="str">
        <f aca="false">INDEX(Customers!$I$2:$I$901,MATCH(B1772,Customers!$A$2:$A$901,0))</f>
        <v>Regular</v>
      </c>
      <c r="I1772" s="12" t="str">
        <f aca="false">INDEX(Customers!$G$2:$G$901,MATCH(B1772,Customers!$A$2:$A$901,0))</f>
        <v>West</v>
      </c>
      <c r="J1772" s="12" t="str">
        <f aca="false">INDEX(Stores!$D$2:$D$18,MATCH(C1772,Stores!$A$2:$A$18,0))</f>
        <v>Online</v>
      </c>
      <c r="K1772" s="16" t="n">
        <f aca="false">SUMIF(OrderItems!$B$2:$B$6683,A1772,OrderItems!$J$2:$J$6683)</f>
        <v>2018</v>
      </c>
      <c r="L1772" s="16" t="n">
        <f aca="false">SUMIF(OrderItems!$B$2:$B$6683,A1772,OrderItems!$K$2:$K$6683)</f>
        <v>1401.41</v>
      </c>
      <c r="M1772" s="16" t="n">
        <f aca="false">K1772-L1772</f>
        <v>616.59</v>
      </c>
      <c r="N1772" s="12" t="n">
        <f aca="false">COUNTIF(OrderItems!$B$2:$B$6683,A1772)</f>
        <v>2</v>
      </c>
    </row>
    <row r="1773" customFormat="false" ht="15" hidden="false" customHeight="false" outlineLevel="0" collapsed="false">
      <c r="A1773" s="12" t="n">
        <v>1772</v>
      </c>
      <c r="B1773" s="12" t="n">
        <v>447</v>
      </c>
      <c r="C1773" s="12" t="n">
        <v>17</v>
      </c>
      <c r="D1773" s="18" t="n">
        <v>45510</v>
      </c>
      <c r="E1773" s="12" t="s">
        <v>44</v>
      </c>
      <c r="F1773" s="12" t="s">
        <v>2296</v>
      </c>
      <c r="G1773" s="12" t="s">
        <v>55</v>
      </c>
      <c r="H1773" s="12" t="str">
        <f aca="false">INDEX(Customers!$I$2:$I$901,MATCH(B1773,Customers!$A$2:$A$901,0))</f>
        <v>New</v>
      </c>
      <c r="I1773" s="12" t="str">
        <f aca="false">INDEX(Customers!$G$2:$G$901,MATCH(B1773,Customers!$A$2:$A$901,0))</f>
        <v>North</v>
      </c>
      <c r="J1773" s="12" t="str">
        <f aca="false">INDEX(Stores!$D$2:$D$18,MATCH(C1773,Stores!$A$2:$A$18,0))</f>
        <v>Online</v>
      </c>
      <c r="K1773" s="16" t="n">
        <f aca="false">SUMIF(OrderItems!$B$2:$B$6683,A1773,OrderItems!$J$2:$J$6683)</f>
        <v>4591.65</v>
      </c>
      <c r="L1773" s="16" t="n">
        <f aca="false">SUMIF(OrderItems!$B$2:$B$6683,A1773,OrderItems!$K$2:$K$6683)</f>
        <v>3413.66</v>
      </c>
      <c r="M1773" s="16" t="n">
        <f aca="false">K1773-L1773</f>
        <v>1177.99</v>
      </c>
      <c r="N1773" s="12" t="n">
        <f aca="false">COUNTIF(OrderItems!$B$2:$B$6683,A1773)</f>
        <v>2</v>
      </c>
    </row>
    <row r="1774" customFormat="false" ht="15" hidden="false" customHeight="false" outlineLevel="0" collapsed="false">
      <c r="A1774" s="12" t="n">
        <v>1773</v>
      </c>
      <c r="B1774" s="12" t="n">
        <v>447</v>
      </c>
      <c r="C1774" s="12" t="n">
        <v>17</v>
      </c>
      <c r="D1774" s="18" t="n">
        <v>45549</v>
      </c>
      <c r="E1774" s="12" t="s">
        <v>44</v>
      </c>
      <c r="F1774" s="12" t="s">
        <v>2293</v>
      </c>
      <c r="G1774" s="12" t="s">
        <v>56</v>
      </c>
      <c r="H1774" s="12" t="str">
        <f aca="false">INDEX(Customers!$I$2:$I$901,MATCH(B1774,Customers!$A$2:$A$901,0))</f>
        <v>New</v>
      </c>
      <c r="I1774" s="12" t="str">
        <f aca="false">INDEX(Customers!$G$2:$G$901,MATCH(B1774,Customers!$A$2:$A$901,0))</f>
        <v>North</v>
      </c>
      <c r="J1774" s="12" t="str">
        <f aca="false">INDEX(Stores!$D$2:$D$18,MATCH(C1774,Stores!$A$2:$A$18,0))</f>
        <v>Online</v>
      </c>
      <c r="K1774" s="16" t="n">
        <f aca="false">SUMIF(OrderItems!$B$2:$B$6683,A1774,OrderItems!$J$2:$J$6683)</f>
        <v>4109</v>
      </c>
      <c r="L1774" s="16" t="n">
        <f aca="false">SUMIF(OrderItems!$B$2:$B$6683,A1774,OrderItems!$K$2:$K$6683)</f>
        <v>2413.27</v>
      </c>
      <c r="M1774" s="16" t="n">
        <f aca="false">K1774-L1774</f>
        <v>1695.73</v>
      </c>
      <c r="N1774" s="12" t="n">
        <f aca="false">COUNTIF(OrderItems!$B$2:$B$6683,A1774)</f>
        <v>1</v>
      </c>
    </row>
    <row r="1775" customFormat="false" ht="15" hidden="false" customHeight="false" outlineLevel="0" collapsed="false">
      <c r="A1775" s="12" t="n">
        <v>1774</v>
      </c>
      <c r="B1775" s="12" t="n">
        <v>447</v>
      </c>
      <c r="C1775" s="12" t="n">
        <v>15</v>
      </c>
      <c r="D1775" s="18" t="n">
        <v>45587</v>
      </c>
      <c r="E1775" s="12" t="s">
        <v>49</v>
      </c>
      <c r="F1775" s="12" t="s">
        <v>2295</v>
      </c>
      <c r="G1775" s="12" t="s">
        <v>55</v>
      </c>
      <c r="H1775" s="12" t="str">
        <f aca="false">INDEX(Customers!$I$2:$I$901,MATCH(B1775,Customers!$A$2:$A$901,0))</f>
        <v>New</v>
      </c>
      <c r="I1775" s="12" t="str">
        <f aca="false">INDEX(Customers!$G$2:$G$901,MATCH(B1775,Customers!$A$2:$A$901,0))</f>
        <v>North</v>
      </c>
      <c r="J1775" s="12" t="str">
        <f aca="false">INDEX(Stores!$D$2:$D$18,MATCH(C1775,Stores!$A$2:$A$18,0))</f>
        <v>East</v>
      </c>
      <c r="K1775" s="16" t="n">
        <f aca="false">SUMIF(OrderItems!$B$2:$B$6683,A1775,OrderItems!$J$2:$J$6683)</f>
        <v>4454.55</v>
      </c>
      <c r="L1775" s="16" t="n">
        <f aca="false">SUMIF(OrderItems!$B$2:$B$6683,A1775,OrderItems!$K$2:$K$6683)</f>
        <v>3336.81</v>
      </c>
      <c r="M1775" s="16" t="n">
        <f aca="false">K1775-L1775</f>
        <v>1117.74</v>
      </c>
      <c r="N1775" s="12" t="n">
        <f aca="false">COUNTIF(OrderItems!$B$2:$B$6683,A1775)</f>
        <v>1</v>
      </c>
    </row>
    <row r="1776" customFormat="false" ht="15" hidden="false" customHeight="false" outlineLevel="0" collapsed="false">
      <c r="A1776" s="12" t="n">
        <v>1775</v>
      </c>
      <c r="B1776" s="12" t="n">
        <v>447</v>
      </c>
      <c r="C1776" s="12" t="n">
        <v>17</v>
      </c>
      <c r="D1776" s="18" t="n">
        <v>45613</v>
      </c>
      <c r="E1776" s="12" t="s">
        <v>44</v>
      </c>
      <c r="F1776" s="12" t="s">
        <v>2292</v>
      </c>
      <c r="G1776" s="12" t="s">
        <v>57</v>
      </c>
      <c r="H1776" s="12" t="str">
        <f aca="false">INDEX(Customers!$I$2:$I$901,MATCH(B1776,Customers!$A$2:$A$901,0))</f>
        <v>New</v>
      </c>
      <c r="I1776" s="12" t="str">
        <f aca="false">INDEX(Customers!$G$2:$G$901,MATCH(B1776,Customers!$A$2:$A$901,0))</f>
        <v>North</v>
      </c>
      <c r="J1776" s="12" t="str">
        <f aca="false">INDEX(Stores!$D$2:$D$18,MATCH(C1776,Stores!$A$2:$A$18,0))</f>
        <v>Online</v>
      </c>
      <c r="K1776" s="16" t="n">
        <f aca="false">SUMIF(OrderItems!$B$2:$B$6683,A1776,OrderItems!$J$2:$J$6683)</f>
        <v>485.1</v>
      </c>
      <c r="L1776" s="16" t="n">
        <f aca="false">SUMIF(OrderItems!$B$2:$B$6683,A1776,OrderItems!$K$2:$K$6683)</f>
        <v>365.16</v>
      </c>
      <c r="M1776" s="16" t="n">
        <f aca="false">K1776-L1776</f>
        <v>119.94</v>
      </c>
      <c r="N1776" s="12" t="n">
        <f aca="false">COUNTIF(OrderItems!$B$2:$B$6683,A1776)</f>
        <v>1</v>
      </c>
    </row>
    <row r="1777" customFormat="false" ht="15" hidden="false" customHeight="false" outlineLevel="0" collapsed="false">
      <c r="A1777" s="12" t="n">
        <v>1776</v>
      </c>
      <c r="B1777" s="12" t="n">
        <v>447</v>
      </c>
      <c r="C1777" s="12" t="n">
        <v>17</v>
      </c>
      <c r="D1777" s="18" t="n">
        <v>45764</v>
      </c>
      <c r="E1777" s="12" t="s">
        <v>44</v>
      </c>
      <c r="F1777" s="12" t="s">
        <v>2293</v>
      </c>
      <c r="G1777" s="12" t="s">
        <v>56</v>
      </c>
      <c r="H1777" s="12" t="str">
        <f aca="false">INDEX(Customers!$I$2:$I$901,MATCH(B1777,Customers!$A$2:$A$901,0))</f>
        <v>New</v>
      </c>
      <c r="I1777" s="12" t="str">
        <f aca="false">INDEX(Customers!$G$2:$G$901,MATCH(B1777,Customers!$A$2:$A$901,0))</f>
        <v>North</v>
      </c>
      <c r="J1777" s="12" t="str">
        <f aca="false">INDEX(Stores!$D$2:$D$18,MATCH(C1777,Stores!$A$2:$A$18,0))</f>
        <v>Online</v>
      </c>
      <c r="K1777" s="16" t="n">
        <f aca="false">SUMIF(OrderItems!$B$2:$B$6683,A1777,OrderItems!$J$2:$J$6683)</f>
        <v>1049</v>
      </c>
      <c r="L1777" s="16" t="n">
        <f aca="false">SUMIF(OrderItems!$B$2:$B$6683,A1777,OrderItems!$K$2:$K$6683)</f>
        <v>645.2</v>
      </c>
      <c r="M1777" s="16" t="n">
        <f aca="false">K1777-L1777</f>
        <v>403.8</v>
      </c>
      <c r="N1777" s="12" t="n">
        <f aca="false">COUNTIF(OrderItems!$B$2:$B$6683,A1777)</f>
        <v>1</v>
      </c>
    </row>
    <row r="1778" customFormat="false" ht="15" hidden="false" customHeight="false" outlineLevel="0" collapsed="false">
      <c r="A1778" s="12" t="n">
        <v>1777</v>
      </c>
      <c r="B1778" s="12" t="n">
        <v>447</v>
      </c>
      <c r="C1778" s="12" t="n">
        <v>17</v>
      </c>
      <c r="D1778" s="18" t="n">
        <v>45815</v>
      </c>
      <c r="E1778" s="12" t="s">
        <v>44</v>
      </c>
      <c r="F1778" s="12" t="s">
        <v>2296</v>
      </c>
      <c r="G1778" s="12" t="s">
        <v>57</v>
      </c>
      <c r="H1778" s="12" t="str">
        <f aca="false">INDEX(Customers!$I$2:$I$901,MATCH(B1778,Customers!$A$2:$A$901,0))</f>
        <v>New</v>
      </c>
      <c r="I1778" s="12" t="str">
        <f aca="false">INDEX(Customers!$G$2:$G$901,MATCH(B1778,Customers!$A$2:$A$901,0))</f>
        <v>North</v>
      </c>
      <c r="J1778" s="12" t="str">
        <f aca="false">INDEX(Stores!$D$2:$D$18,MATCH(C1778,Stores!$A$2:$A$18,0))</f>
        <v>Online</v>
      </c>
      <c r="K1778" s="16" t="n">
        <f aca="false">SUMIF(OrderItems!$B$2:$B$6683,A1778,OrderItems!$J$2:$J$6683)</f>
        <v>4409.05</v>
      </c>
      <c r="L1778" s="16" t="n">
        <f aca="false">SUMIF(OrderItems!$B$2:$B$6683,A1778,OrderItems!$K$2:$K$6683)</f>
        <v>2689.11</v>
      </c>
      <c r="M1778" s="16" t="n">
        <f aca="false">K1778-L1778</f>
        <v>1719.94</v>
      </c>
      <c r="N1778" s="12" t="n">
        <f aca="false">COUNTIF(OrderItems!$B$2:$B$6683,A1778)</f>
        <v>3</v>
      </c>
    </row>
    <row r="1779" customFormat="false" ht="15" hidden="false" customHeight="false" outlineLevel="0" collapsed="false">
      <c r="A1779" s="12" t="n">
        <v>1778</v>
      </c>
      <c r="B1779" s="12" t="n">
        <v>447</v>
      </c>
      <c r="C1779" s="12" t="n">
        <v>17</v>
      </c>
      <c r="D1779" s="18" t="n">
        <v>45857</v>
      </c>
      <c r="E1779" s="12" t="s">
        <v>44</v>
      </c>
      <c r="F1779" s="12" t="s">
        <v>2296</v>
      </c>
      <c r="G1779" s="12" t="s">
        <v>55</v>
      </c>
      <c r="H1779" s="12" t="str">
        <f aca="false">INDEX(Customers!$I$2:$I$901,MATCH(B1779,Customers!$A$2:$A$901,0))</f>
        <v>New</v>
      </c>
      <c r="I1779" s="12" t="str">
        <f aca="false">INDEX(Customers!$G$2:$G$901,MATCH(B1779,Customers!$A$2:$A$901,0))</f>
        <v>North</v>
      </c>
      <c r="J1779" s="12" t="str">
        <f aca="false">INDEX(Stores!$D$2:$D$18,MATCH(C1779,Stores!$A$2:$A$18,0))</f>
        <v>Online</v>
      </c>
      <c r="K1779" s="16" t="n">
        <f aca="false">SUMIF(OrderItems!$B$2:$B$6683,A1779,OrderItems!$J$2:$J$6683)</f>
        <v>11698</v>
      </c>
      <c r="L1779" s="16" t="n">
        <f aca="false">SUMIF(OrderItems!$B$2:$B$6683,A1779,OrderItems!$K$2:$K$6683)</f>
        <v>8247.4</v>
      </c>
      <c r="M1779" s="16" t="n">
        <f aca="false">K1779-L1779</f>
        <v>3450.6</v>
      </c>
      <c r="N1779" s="12" t="n">
        <f aca="false">COUNTIF(OrderItems!$B$2:$B$6683,A1779)</f>
        <v>1</v>
      </c>
    </row>
    <row r="1780" customFormat="false" ht="15" hidden="false" customHeight="false" outlineLevel="0" collapsed="false">
      <c r="A1780" s="12" t="n">
        <v>1779</v>
      </c>
      <c r="B1780" s="12" t="n">
        <v>447</v>
      </c>
      <c r="C1780" s="12" t="n">
        <v>17</v>
      </c>
      <c r="D1780" s="18" t="n">
        <v>45975</v>
      </c>
      <c r="E1780" s="12" t="s">
        <v>44</v>
      </c>
      <c r="F1780" s="12" t="s">
        <v>2296</v>
      </c>
      <c r="G1780" s="12" t="s">
        <v>55</v>
      </c>
      <c r="H1780" s="12" t="str">
        <f aca="false">INDEX(Customers!$I$2:$I$901,MATCH(B1780,Customers!$A$2:$A$901,0))</f>
        <v>New</v>
      </c>
      <c r="I1780" s="12" t="str">
        <f aca="false">INDEX(Customers!$G$2:$G$901,MATCH(B1780,Customers!$A$2:$A$901,0))</f>
        <v>North</v>
      </c>
      <c r="J1780" s="12" t="str">
        <f aca="false">INDEX(Stores!$D$2:$D$18,MATCH(C1780,Stores!$A$2:$A$18,0))</f>
        <v>Online</v>
      </c>
      <c r="K1780" s="16" t="n">
        <f aca="false">SUMIF(OrderItems!$B$2:$B$6683,A1780,OrderItems!$J$2:$J$6683)</f>
        <v>2429</v>
      </c>
      <c r="L1780" s="16" t="n">
        <f aca="false">SUMIF(OrderItems!$B$2:$B$6683,A1780,OrderItems!$K$2:$K$6683)</f>
        <v>1588.6</v>
      </c>
      <c r="M1780" s="16" t="n">
        <f aca="false">K1780-L1780</f>
        <v>840.4</v>
      </c>
      <c r="N1780" s="12" t="n">
        <f aca="false">COUNTIF(OrderItems!$B$2:$B$6683,A1780)</f>
        <v>1</v>
      </c>
    </row>
    <row r="1781" customFormat="false" ht="15" hidden="false" customHeight="false" outlineLevel="0" collapsed="false">
      <c r="A1781" s="12" t="n">
        <v>1780</v>
      </c>
      <c r="B1781" s="12" t="n">
        <v>447</v>
      </c>
      <c r="C1781" s="12" t="n">
        <v>17</v>
      </c>
      <c r="D1781" s="18" t="n">
        <v>45992</v>
      </c>
      <c r="E1781" s="12" t="s">
        <v>44</v>
      </c>
      <c r="F1781" s="12" t="s">
        <v>2292</v>
      </c>
      <c r="G1781" s="12" t="s">
        <v>55</v>
      </c>
      <c r="H1781" s="12" t="str">
        <f aca="false">INDEX(Customers!$I$2:$I$901,MATCH(B1781,Customers!$A$2:$A$901,0))</f>
        <v>New</v>
      </c>
      <c r="I1781" s="12" t="str">
        <f aca="false">INDEX(Customers!$G$2:$G$901,MATCH(B1781,Customers!$A$2:$A$901,0))</f>
        <v>North</v>
      </c>
      <c r="J1781" s="12" t="str">
        <f aca="false">INDEX(Stores!$D$2:$D$18,MATCH(C1781,Stores!$A$2:$A$18,0))</f>
        <v>Online</v>
      </c>
      <c r="K1781" s="16" t="n">
        <f aca="false">SUMIF(OrderItems!$B$2:$B$6683,A1781,OrderItems!$J$2:$J$6683)</f>
        <v>2877</v>
      </c>
      <c r="L1781" s="16" t="n">
        <f aca="false">SUMIF(OrderItems!$B$2:$B$6683,A1781,OrderItems!$K$2:$K$6683)</f>
        <v>1992.75</v>
      </c>
      <c r="M1781" s="16" t="n">
        <f aca="false">K1781-L1781</f>
        <v>884.25</v>
      </c>
      <c r="N1781" s="12" t="n">
        <f aca="false">COUNTIF(OrderItems!$B$2:$B$6683,A1781)</f>
        <v>1</v>
      </c>
    </row>
    <row r="1782" customFormat="false" ht="15" hidden="false" customHeight="false" outlineLevel="0" collapsed="false">
      <c r="A1782" s="12" t="n">
        <v>1781</v>
      </c>
      <c r="B1782" s="12" t="n">
        <v>448</v>
      </c>
      <c r="C1782" s="12" t="n">
        <v>17</v>
      </c>
      <c r="D1782" s="18" t="n">
        <v>45308</v>
      </c>
      <c r="E1782" s="12" t="s">
        <v>44</v>
      </c>
      <c r="F1782" s="12" t="s">
        <v>2296</v>
      </c>
      <c r="G1782" s="12" t="s">
        <v>55</v>
      </c>
      <c r="H1782" s="12" t="str">
        <f aca="false">INDEX(Customers!$I$2:$I$901,MATCH(B1782,Customers!$A$2:$A$901,0))</f>
        <v>New</v>
      </c>
      <c r="I1782" s="12" t="str">
        <f aca="false">INDEX(Customers!$G$2:$G$901,MATCH(B1782,Customers!$A$2:$A$901,0))</f>
        <v>East</v>
      </c>
      <c r="J1782" s="12" t="str">
        <f aca="false">INDEX(Stores!$D$2:$D$18,MATCH(C1782,Stores!$A$2:$A$18,0))</f>
        <v>Online</v>
      </c>
      <c r="K1782" s="16" t="n">
        <f aca="false">SUMIF(OrderItems!$B$2:$B$6683,A1782,OrderItems!$J$2:$J$6683)</f>
        <v>126.65</v>
      </c>
      <c r="L1782" s="16" t="n">
        <f aca="false">SUMIF(OrderItems!$B$2:$B$6683,A1782,OrderItems!$K$2:$K$6683)</f>
        <v>83.16</v>
      </c>
      <c r="M1782" s="16" t="n">
        <f aca="false">K1782-L1782</f>
        <v>43.49</v>
      </c>
      <c r="N1782" s="12" t="n">
        <f aca="false">COUNTIF(OrderItems!$B$2:$B$6683,A1782)</f>
        <v>1</v>
      </c>
    </row>
    <row r="1783" customFormat="false" ht="15" hidden="false" customHeight="false" outlineLevel="0" collapsed="false">
      <c r="A1783" s="12" t="n">
        <v>1782</v>
      </c>
      <c r="B1783" s="12" t="n">
        <v>448</v>
      </c>
      <c r="C1783" s="12" t="n">
        <v>17</v>
      </c>
      <c r="D1783" s="18" t="n">
        <v>45444</v>
      </c>
      <c r="E1783" s="12" t="s">
        <v>44</v>
      </c>
      <c r="F1783" s="12" t="s">
        <v>2295</v>
      </c>
      <c r="G1783" s="12" t="s">
        <v>56</v>
      </c>
      <c r="H1783" s="12" t="str">
        <f aca="false">INDEX(Customers!$I$2:$I$901,MATCH(B1783,Customers!$A$2:$A$901,0))</f>
        <v>New</v>
      </c>
      <c r="I1783" s="12" t="str">
        <f aca="false">INDEX(Customers!$G$2:$G$901,MATCH(B1783,Customers!$A$2:$A$901,0))</f>
        <v>East</v>
      </c>
      <c r="J1783" s="12" t="str">
        <f aca="false">INDEX(Stores!$D$2:$D$18,MATCH(C1783,Stores!$A$2:$A$18,0))</f>
        <v>Online</v>
      </c>
      <c r="K1783" s="16" t="n">
        <f aca="false">SUMIF(OrderItems!$B$2:$B$6683,A1783,OrderItems!$J$2:$J$6683)</f>
        <v>3284.1</v>
      </c>
      <c r="L1783" s="16" t="n">
        <f aca="false">SUMIF(OrderItems!$B$2:$B$6683,A1783,OrderItems!$K$2:$K$6683)</f>
        <v>2141.86</v>
      </c>
      <c r="M1783" s="16" t="n">
        <f aca="false">K1783-L1783</f>
        <v>1142.24</v>
      </c>
      <c r="N1783" s="12" t="n">
        <f aca="false">COUNTIF(OrderItems!$B$2:$B$6683,A1783)</f>
        <v>1</v>
      </c>
    </row>
    <row r="1784" customFormat="false" ht="15" hidden="false" customHeight="false" outlineLevel="0" collapsed="false">
      <c r="A1784" s="12" t="n">
        <v>1783</v>
      </c>
      <c r="B1784" s="12" t="n">
        <v>448</v>
      </c>
      <c r="C1784" s="12" t="n">
        <v>11</v>
      </c>
      <c r="D1784" s="18" t="n">
        <v>45459</v>
      </c>
      <c r="E1784" s="12" t="s">
        <v>49</v>
      </c>
      <c r="F1784" s="12" t="s">
        <v>2293</v>
      </c>
      <c r="G1784" s="12" t="s">
        <v>55</v>
      </c>
      <c r="H1784" s="12" t="str">
        <f aca="false">INDEX(Customers!$I$2:$I$901,MATCH(B1784,Customers!$A$2:$A$901,0))</f>
        <v>New</v>
      </c>
      <c r="I1784" s="12" t="str">
        <f aca="false">INDEX(Customers!$G$2:$G$901,MATCH(B1784,Customers!$A$2:$A$901,0))</f>
        <v>East</v>
      </c>
      <c r="J1784" s="12" t="str">
        <f aca="false">INDEX(Stores!$D$2:$D$18,MATCH(C1784,Stores!$A$2:$A$18,0))</f>
        <v>West</v>
      </c>
      <c r="K1784" s="16" t="n">
        <f aca="false">SUMIF(OrderItems!$B$2:$B$6683,A1784,OrderItems!$J$2:$J$6683)</f>
        <v>2798</v>
      </c>
      <c r="L1784" s="16" t="n">
        <f aca="false">SUMIF(OrderItems!$B$2:$B$6683,A1784,OrderItems!$K$2:$K$6683)</f>
        <v>1724.65</v>
      </c>
      <c r="M1784" s="16" t="n">
        <f aca="false">K1784-L1784</f>
        <v>1073.35</v>
      </c>
      <c r="N1784" s="12" t="n">
        <f aca="false">COUNTIF(OrderItems!$B$2:$B$6683,A1784)</f>
        <v>2</v>
      </c>
    </row>
    <row r="1785" customFormat="false" ht="15" hidden="false" customHeight="false" outlineLevel="0" collapsed="false">
      <c r="A1785" s="12" t="n">
        <v>1784</v>
      </c>
      <c r="B1785" s="12" t="n">
        <v>448</v>
      </c>
      <c r="C1785" s="12" t="n">
        <v>17</v>
      </c>
      <c r="D1785" s="18" t="n">
        <v>45499</v>
      </c>
      <c r="E1785" s="12" t="s">
        <v>44</v>
      </c>
      <c r="F1785" s="12" t="s">
        <v>2294</v>
      </c>
      <c r="G1785" s="12" t="s">
        <v>55</v>
      </c>
      <c r="H1785" s="12" t="str">
        <f aca="false">INDEX(Customers!$I$2:$I$901,MATCH(B1785,Customers!$A$2:$A$901,0))</f>
        <v>New</v>
      </c>
      <c r="I1785" s="12" t="str">
        <f aca="false">INDEX(Customers!$G$2:$G$901,MATCH(B1785,Customers!$A$2:$A$901,0))</f>
        <v>East</v>
      </c>
      <c r="J1785" s="12" t="str">
        <f aca="false">INDEX(Stores!$D$2:$D$18,MATCH(C1785,Stores!$A$2:$A$18,0))</f>
        <v>Online</v>
      </c>
      <c r="K1785" s="16" t="n">
        <f aca="false">SUMIF(OrderItems!$B$2:$B$6683,A1785,OrderItems!$J$2:$J$6683)</f>
        <v>1224.55</v>
      </c>
      <c r="L1785" s="16" t="n">
        <f aca="false">SUMIF(OrderItems!$B$2:$B$6683,A1785,OrderItems!$K$2:$K$6683)</f>
        <v>959.48</v>
      </c>
      <c r="M1785" s="16" t="n">
        <f aca="false">K1785-L1785</f>
        <v>265.07</v>
      </c>
      <c r="N1785" s="12" t="n">
        <f aca="false">COUNTIF(OrderItems!$B$2:$B$6683,A1785)</f>
        <v>1</v>
      </c>
    </row>
    <row r="1786" customFormat="false" ht="15" hidden="false" customHeight="false" outlineLevel="0" collapsed="false">
      <c r="A1786" s="12" t="n">
        <v>1785</v>
      </c>
      <c r="B1786" s="12" t="n">
        <v>448</v>
      </c>
      <c r="C1786" s="12" t="n">
        <v>17</v>
      </c>
      <c r="D1786" s="18" t="n">
        <v>45599</v>
      </c>
      <c r="E1786" s="12" t="s">
        <v>44</v>
      </c>
      <c r="F1786" s="12" t="s">
        <v>2292</v>
      </c>
      <c r="G1786" s="12" t="s">
        <v>55</v>
      </c>
      <c r="H1786" s="12" t="str">
        <f aca="false">INDEX(Customers!$I$2:$I$901,MATCH(B1786,Customers!$A$2:$A$901,0))</f>
        <v>New</v>
      </c>
      <c r="I1786" s="12" t="str">
        <f aca="false">INDEX(Customers!$G$2:$G$901,MATCH(B1786,Customers!$A$2:$A$901,0))</f>
        <v>East</v>
      </c>
      <c r="J1786" s="12" t="str">
        <f aca="false">INDEX(Stores!$D$2:$D$18,MATCH(C1786,Stores!$A$2:$A$18,0))</f>
        <v>Online</v>
      </c>
      <c r="K1786" s="16" t="n">
        <f aca="false">SUMIF(OrderItems!$B$2:$B$6683,A1786,OrderItems!$J$2:$J$6683)</f>
        <v>6193.05</v>
      </c>
      <c r="L1786" s="16" t="n">
        <f aca="false">SUMIF(OrderItems!$B$2:$B$6683,A1786,OrderItems!$K$2:$K$6683)</f>
        <v>4239.11</v>
      </c>
      <c r="M1786" s="16" t="n">
        <f aca="false">K1786-L1786</f>
        <v>1953.94</v>
      </c>
      <c r="N1786" s="12" t="n">
        <f aca="false">COUNTIF(OrderItems!$B$2:$B$6683,A1786)</f>
        <v>4</v>
      </c>
    </row>
    <row r="1787" customFormat="false" ht="15" hidden="false" customHeight="false" outlineLevel="0" collapsed="false">
      <c r="A1787" s="12" t="n">
        <v>1786</v>
      </c>
      <c r="B1787" s="12" t="n">
        <v>448</v>
      </c>
      <c r="C1787" s="12" t="n">
        <v>17</v>
      </c>
      <c r="D1787" s="18" t="n">
        <v>45810</v>
      </c>
      <c r="E1787" s="12" t="s">
        <v>44</v>
      </c>
      <c r="F1787" s="12" t="s">
        <v>2293</v>
      </c>
      <c r="G1787" s="12" t="s">
        <v>55</v>
      </c>
      <c r="H1787" s="12" t="str">
        <f aca="false">INDEX(Customers!$I$2:$I$901,MATCH(B1787,Customers!$A$2:$A$901,0))</f>
        <v>New</v>
      </c>
      <c r="I1787" s="12" t="str">
        <f aca="false">INDEX(Customers!$G$2:$G$901,MATCH(B1787,Customers!$A$2:$A$901,0))</f>
        <v>East</v>
      </c>
      <c r="J1787" s="12" t="str">
        <f aca="false">INDEX(Stores!$D$2:$D$18,MATCH(C1787,Stores!$A$2:$A$18,0))</f>
        <v>Online</v>
      </c>
      <c r="K1787" s="16" t="n">
        <f aca="false">SUMIF(OrderItems!$B$2:$B$6683,A1787,OrderItems!$J$2:$J$6683)</f>
        <v>3959</v>
      </c>
      <c r="L1787" s="16" t="n">
        <f aca="false">SUMIF(OrderItems!$B$2:$B$6683,A1787,OrderItems!$K$2:$K$6683)</f>
        <v>2334.79</v>
      </c>
      <c r="M1787" s="16" t="n">
        <f aca="false">K1787-L1787</f>
        <v>1624.21</v>
      </c>
      <c r="N1787" s="12" t="n">
        <f aca="false">COUNTIF(OrderItems!$B$2:$B$6683,A1787)</f>
        <v>1</v>
      </c>
    </row>
    <row r="1788" customFormat="false" ht="15" hidden="false" customHeight="false" outlineLevel="0" collapsed="false">
      <c r="A1788" s="12" t="n">
        <v>1787</v>
      </c>
      <c r="B1788" s="12" t="n">
        <v>448</v>
      </c>
      <c r="C1788" s="12" t="n">
        <v>17</v>
      </c>
      <c r="D1788" s="18" t="n">
        <v>45978</v>
      </c>
      <c r="E1788" s="12" t="s">
        <v>44</v>
      </c>
      <c r="F1788" s="12" t="s">
        <v>2294</v>
      </c>
      <c r="G1788" s="12" t="s">
        <v>55</v>
      </c>
      <c r="H1788" s="12" t="str">
        <f aca="false">INDEX(Customers!$I$2:$I$901,MATCH(B1788,Customers!$A$2:$A$901,0))</f>
        <v>New</v>
      </c>
      <c r="I1788" s="12" t="str">
        <f aca="false">INDEX(Customers!$G$2:$G$901,MATCH(B1788,Customers!$A$2:$A$901,0))</f>
        <v>East</v>
      </c>
      <c r="J1788" s="12" t="str">
        <f aca="false">INDEX(Stores!$D$2:$D$18,MATCH(C1788,Stores!$A$2:$A$18,0))</f>
        <v>Online</v>
      </c>
      <c r="K1788" s="16" t="n">
        <f aca="false">SUMIF(OrderItems!$B$2:$B$6683,A1788,OrderItems!$J$2:$J$6683)</f>
        <v>509</v>
      </c>
      <c r="L1788" s="16" t="n">
        <f aca="false">SUMIF(OrderItems!$B$2:$B$6683,A1788,OrderItems!$K$2:$K$6683)</f>
        <v>367.14</v>
      </c>
      <c r="M1788" s="16" t="n">
        <f aca="false">K1788-L1788</f>
        <v>141.86</v>
      </c>
      <c r="N1788" s="12" t="n">
        <f aca="false">COUNTIF(OrderItems!$B$2:$B$6683,A1788)</f>
        <v>1</v>
      </c>
    </row>
    <row r="1789" customFormat="false" ht="15" hidden="false" customHeight="false" outlineLevel="0" collapsed="false">
      <c r="A1789" s="12" t="n">
        <v>1788</v>
      </c>
      <c r="B1789" s="12" t="n">
        <v>449</v>
      </c>
      <c r="C1789" s="12" t="n">
        <v>4</v>
      </c>
      <c r="D1789" s="18" t="n">
        <v>45483</v>
      </c>
      <c r="E1789" s="12" t="s">
        <v>49</v>
      </c>
      <c r="F1789" s="12" t="s">
        <v>2294</v>
      </c>
      <c r="G1789" s="12" t="s">
        <v>55</v>
      </c>
      <c r="H1789" s="12" t="str">
        <f aca="false">INDEX(Customers!$I$2:$I$901,MATCH(B1789,Customers!$A$2:$A$901,0))</f>
        <v>Regular</v>
      </c>
      <c r="I1789" s="12" t="str">
        <f aca="false">INDEX(Customers!$G$2:$G$901,MATCH(B1789,Customers!$A$2:$A$901,0))</f>
        <v>West</v>
      </c>
      <c r="J1789" s="12" t="str">
        <f aca="false">INDEX(Stores!$D$2:$D$18,MATCH(C1789,Stores!$A$2:$A$18,0))</f>
        <v>North</v>
      </c>
      <c r="K1789" s="16" t="n">
        <f aca="false">SUMIF(OrderItems!$B$2:$B$6683,A1789,OrderItems!$J$2:$J$6683)</f>
        <v>11033.1</v>
      </c>
      <c r="L1789" s="16" t="n">
        <f aca="false">SUMIF(OrderItems!$B$2:$B$6683,A1789,OrderItems!$K$2:$K$6683)</f>
        <v>7578.46</v>
      </c>
      <c r="M1789" s="16" t="n">
        <f aca="false">K1789-L1789</f>
        <v>3454.64</v>
      </c>
      <c r="N1789" s="12" t="n">
        <f aca="false">COUNTIF(OrderItems!$B$2:$B$6683,A1789)</f>
        <v>3</v>
      </c>
    </row>
    <row r="1790" customFormat="false" ht="15" hidden="false" customHeight="false" outlineLevel="0" collapsed="false">
      <c r="A1790" s="12" t="n">
        <v>1789</v>
      </c>
      <c r="B1790" s="12" t="n">
        <v>449</v>
      </c>
      <c r="C1790" s="12" t="n">
        <v>15</v>
      </c>
      <c r="D1790" s="18" t="n">
        <v>45569</v>
      </c>
      <c r="E1790" s="12" t="s">
        <v>49</v>
      </c>
      <c r="F1790" s="12" t="s">
        <v>2293</v>
      </c>
      <c r="G1790" s="12" t="s">
        <v>55</v>
      </c>
      <c r="H1790" s="12" t="str">
        <f aca="false">INDEX(Customers!$I$2:$I$901,MATCH(B1790,Customers!$A$2:$A$901,0))</f>
        <v>Regular</v>
      </c>
      <c r="I1790" s="12" t="str">
        <f aca="false">INDEX(Customers!$G$2:$G$901,MATCH(B1790,Customers!$A$2:$A$901,0))</f>
        <v>West</v>
      </c>
      <c r="J1790" s="12" t="str">
        <f aca="false">INDEX(Stores!$D$2:$D$18,MATCH(C1790,Stores!$A$2:$A$18,0))</f>
        <v>East</v>
      </c>
      <c r="K1790" s="16" t="n">
        <f aca="false">SUMIF(OrderItems!$B$2:$B$6683,A1790,OrderItems!$J$2:$J$6683)</f>
        <v>2647</v>
      </c>
      <c r="L1790" s="16" t="n">
        <f aca="false">SUMIF(OrderItems!$B$2:$B$6683,A1790,OrderItems!$K$2:$K$6683)</f>
        <v>1640.78</v>
      </c>
      <c r="M1790" s="16" t="n">
        <f aca="false">K1790-L1790</f>
        <v>1006.22</v>
      </c>
      <c r="N1790" s="12" t="n">
        <f aca="false">COUNTIF(OrderItems!$B$2:$B$6683,A1790)</f>
        <v>3</v>
      </c>
    </row>
    <row r="1791" customFormat="false" ht="15" hidden="false" customHeight="false" outlineLevel="0" collapsed="false">
      <c r="A1791" s="12" t="n">
        <v>1790</v>
      </c>
      <c r="B1791" s="12" t="n">
        <v>449</v>
      </c>
      <c r="C1791" s="12" t="n">
        <v>17</v>
      </c>
      <c r="D1791" s="18" t="n">
        <v>45813</v>
      </c>
      <c r="E1791" s="12" t="s">
        <v>44</v>
      </c>
      <c r="F1791" s="12" t="s">
        <v>2293</v>
      </c>
      <c r="G1791" s="12" t="s">
        <v>55</v>
      </c>
      <c r="H1791" s="12" t="str">
        <f aca="false">INDEX(Customers!$I$2:$I$901,MATCH(B1791,Customers!$A$2:$A$901,0))</f>
        <v>Regular</v>
      </c>
      <c r="I1791" s="12" t="str">
        <f aca="false">INDEX(Customers!$G$2:$G$901,MATCH(B1791,Customers!$A$2:$A$901,0))</f>
        <v>West</v>
      </c>
      <c r="J1791" s="12" t="str">
        <f aca="false">INDEX(Stores!$D$2:$D$18,MATCH(C1791,Stores!$A$2:$A$18,0))</f>
        <v>Online</v>
      </c>
      <c r="K1791" s="16" t="n">
        <f aca="false">SUMIF(OrderItems!$B$2:$B$6683,A1791,OrderItems!$J$2:$J$6683)</f>
        <v>2848</v>
      </c>
      <c r="L1791" s="16" t="n">
        <f aca="false">SUMIF(OrderItems!$B$2:$B$6683,A1791,OrderItems!$K$2:$K$6683)</f>
        <v>1868.57</v>
      </c>
      <c r="M1791" s="16" t="n">
        <f aca="false">K1791-L1791</f>
        <v>979.43</v>
      </c>
      <c r="N1791" s="12" t="n">
        <f aca="false">COUNTIF(OrderItems!$B$2:$B$6683,A1791)</f>
        <v>2</v>
      </c>
    </row>
    <row r="1792" customFormat="false" ht="15" hidden="false" customHeight="false" outlineLevel="0" collapsed="false">
      <c r="A1792" s="12" t="n">
        <v>1791</v>
      </c>
      <c r="B1792" s="12" t="n">
        <v>450</v>
      </c>
      <c r="C1792" s="12" t="n">
        <v>13</v>
      </c>
      <c r="D1792" s="18" t="n">
        <v>45797</v>
      </c>
      <c r="E1792" s="12" t="s">
        <v>49</v>
      </c>
      <c r="F1792" s="12" t="s">
        <v>2295</v>
      </c>
      <c r="G1792" s="12" t="s">
        <v>55</v>
      </c>
      <c r="H1792" s="12" t="str">
        <f aca="false">INDEX(Customers!$I$2:$I$901,MATCH(B1792,Customers!$A$2:$A$901,0))</f>
        <v>Regular</v>
      </c>
      <c r="I1792" s="12" t="str">
        <f aca="false">INDEX(Customers!$G$2:$G$901,MATCH(B1792,Customers!$A$2:$A$901,0))</f>
        <v>East</v>
      </c>
      <c r="J1792" s="12" t="str">
        <f aca="false">INDEX(Stores!$D$2:$D$18,MATCH(C1792,Stores!$A$2:$A$18,0))</f>
        <v>East</v>
      </c>
      <c r="K1792" s="16" t="n">
        <f aca="false">SUMIF(OrderItems!$B$2:$B$6683,A1792,OrderItems!$J$2:$J$6683)</f>
        <v>687.2</v>
      </c>
      <c r="L1792" s="16" t="n">
        <f aca="false">SUMIF(OrderItems!$B$2:$B$6683,A1792,OrderItems!$K$2:$K$6683)</f>
        <v>571.32</v>
      </c>
      <c r="M1792" s="16" t="n">
        <f aca="false">K1792-L1792</f>
        <v>115.88</v>
      </c>
      <c r="N1792" s="12" t="n">
        <f aca="false">COUNTIF(OrderItems!$B$2:$B$6683,A1792)</f>
        <v>1</v>
      </c>
    </row>
    <row r="1793" customFormat="false" ht="15" hidden="false" customHeight="false" outlineLevel="0" collapsed="false">
      <c r="A1793" s="12" t="n">
        <v>1792</v>
      </c>
      <c r="B1793" s="12" t="n">
        <v>451</v>
      </c>
      <c r="C1793" s="12" t="n">
        <v>14</v>
      </c>
      <c r="D1793" s="18" t="n">
        <v>45758</v>
      </c>
      <c r="E1793" s="12" t="s">
        <v>49</v>
      </c>
      <c r="F1793" s="12" t="s">
        <v>2293</v>
      </c>
      <c r="G1793" s="12" t="s">
        <v>57</v>
      </c>
      <c r="H1793" s="12" t="str">
        <f aca="false">INDEX(Customers!$I$2:$I$901,MATCH(B1793,Customers!$A$2:$A$901,0))</f>
        <v>Regular</v>
      </c>
      <c r="I1793" s="12" t="str">
        <f aca="false">INDEX(Customers!$G$2:$G$901,MATCH(B1793,Customers!$A$2:$A$901,0))</f>
        <v>North</v>
      </c>
      <c r="J1793" s="12" t="str">
        <f aca="false">INDEX(Stores!$D$2:$D$18,MATCH(C1793,Stores!$A$2:$A$18,0))</f>
        <v>East</v>
      </c>
      <c r="K1793" s="16" t="n">
        <f aca="false">SUMIF(OrderItems!$B$2:$B$6683,A1793,OrderItems!$J$2:$J$6683)</f>
        <v>7124.7</v>
      </c>
      <c r="L1793" s="16" t="n">
        <f aca="false">SUMIF(OrderItems!$B$2:$B$6683,A1793,OrderItems!$K$2:$K$6683)</f>
        <v>4721.92</v>
      </c>
      <c r="M1793" s="16" t="n">
        <f aca="false">K1793-L1793</f>
        <v>2402.78</v>
      </c>
      <c r="N1793" s="12" t="n">
        <f aca="false">COUNTIF(OrderItems!$B$2:$B$6683,A1793)</f>
        <v>4</v>
      </c>
    </row>
    <row r="1794" customFormat="false" ht="15" hidden="false" customHeight="false" outlineLevel="0" collapsed="false">
      <c r="A1794" s="12" t="n">
        <v>1793</v>
      </c>
      <c r="B1794" s="12" t="n">
        <v>451</v>
      </c>
      <c r="C1794" s="12" t="n">
        <v>17</v>
      </c>
      <c r="D1794" s="18" t="n">
        <v>45802</v>
      </c>
      <c r="E1794" s="12" t="s">
        <v>44</v>
      </c>
      <c r="F1794" s="12" t="s">
        <v>2293</v>
      </c>
      <c r="G1794" s="12" t="s">
        <v>55</v>
      </c>
      <c r="H1794" s="12" t="str">
        <f aca="false">INDEX(Customers!$I$2:$I$901,MATCH(B1794,Customers!$A$2:$A$901,0))</f>
        <v>Regular</v>
      </c>
      <c r="I1794" s="12" t="str">
        <f aca="false">INDEX(Customers!$G$2:$G$901,MATCH(B1794,Customers!$A$2:$A$901,0))</f>
        <v>North</v>
      </c>
      <c r="J1794" s="12" t="str">
        <f aca="false">INDEX(Stores!$D$2:$D$18,MATCH(C1794,Stores!$A$2:$A$18,0))</f>
        <v>Online</v>
      </c>
      <c r="K1794" s="16" t="n">
        <f aca="false">SUMIF(OrderItems!$B$2:$B$6683,A1794,OrderItems!$J$2:$J$6683)</f>
        <v>6052.2</v>
      </c>
      <c r="L1794" s="16" t="n">
        <f aca="false">SUMIF(OrderItems!$B$2:$B$6683,A1794,OrderItems!$K$2:$K$6683)</f>
        <v>3971.41</v>
      </c>
      <c r="M1794" s="16" t="n">
        <f aca="false">K1794-L1794</f>
        <v>2080.79</v>
      </c>
      <c r="N1794" s="12" t="n">
        <f aca="false">COUNTIF(OrderItems!$B$2:$B$6683,A1794)</f>
        <v>4</v>
      </c>
    </row>
    <row r="1795" customFormat="false" ht="15" hidden="false" customHeight="false" outlineLevel="0" collapsed="false">
      <c r="A1795" s="12" t="n">
        <v>1794</v>
      </c>
      <c r="B1795" s="12" t="n">
        <v>451</v>
      </c>
      <c r="C1795" s="12" t="n">
        <v>17</v>
      </c>
      <c r="D1795" s="18" t="n">
        <v>45814</v>
      </c>
      <c r="E1795" s="12" t="s">
        <v>44</v>
      </c>
      <c r="F1795" s="12" t="s">
        <v>2294</v>
      </c>
      <c r="G1795" s="12" t="s">
        <v>55</v>
      </c>
      <c r="H1795" s="12" t="str">
        <f aca="false">INDEX(Customers!$I$2:$I$901,MATCH(B1795,Customers!$A$2:$A$901,0))</f>
        <v>Regular</v>
      </c>
      <c r="I1795" s="12" t="str">
        <f aca="false">INDEX(Customers!$G$2:$G$901,MATCH(B1795,Customers!$A$2:$A$901,0))</f>
        <v>North</v>
      </c>
      <c r="J1795" s="12" t="str">
        <f aca="false">INDEX(Stores!$D$2:$D$18,MATCH(C1795,Stores!$A$2:$A$18,0))</f>
        <v>Online</v>
      </c>
      <c r="K1795" s="16" t="n">
        <f aca="false">SUMIF(OrderItems!$B$2:$B$6683,A1795,OrderItems!$J$2:$J$6683)</f>
        <v>1769</v>
      </c>
      <c r="L1795" s="16" t="n">
        <f aca="false">SUMIF(OrderItems!$B$2:$B$6683,A1795,OrderItems!$K$2:$K$6683)</f>
        <v>1112.03</v>
      </c>
      <c r="M1795" s="16" t="n">
        <f aca="false">K1795-L1795</f>
        <v>656.97</v>
      </c>
      <c r="N1795" s="12" t="n">
        <f aca="false">COUNTIF(OrderItems!$B$2:$B$6683,A1795)</f>
        <v>1</v>
      </c>
    </row>
    <row r="1796" customFormat="false" ht="15" hidden="false" customHeight="false" outlineLevel="0" collapsed="false">
      <c r="A1796" s="12" t="n">
        <v>1795</v>
      </c>
      <c r="B1796" s="12" t="n">
        <v>451</v>
      </c>
      <c r="C1796" s="12" t="n">
        <v>16</v>
      </c>
      <c r="D1796" s="18" t="n">
        <v>45942</v>
      </c>
      <c r="E1796" s="12" t="s">
        <v>49</v>
      </c>
      <c r="F1796" s="12" t="s">
        <v>2293</v>
      </c>
      <c r="G1796" s="12" t="s">
        <v>55</v>
      </c>
      <c r="H1796" s="12" t="str">
        <f aca="false">INDEX(Customers!$I$2:$I$901,MATCH(B1796,Customers!$A$2:$A$901,0))</f>
        <v>Regular</v>
      </c>
      <c r="I1796" s="12" t="str">
        <f aca="false">INDEX(Customers!$G$2:$G$901,MATCH(B1796,Customers!$A$2:$A$901,0))</f>
        <v>North</v>
      </c>
      <c r="J1796" s="12" t="str">
        <f aca="false">INDEX(Stores!$D$2:$D$18,MATCH(C1796,Stores!$A$2:$A$18,0))</f>
        <v>East</v>
      </c>
      <c r="K1796" s="16" t="n">
        <f aca="false">SUMIF(OrderItems!$B$2:$B$6683,A1796,OrderItems!$J$2:$J$6683)</f>
        <v>12236</v>
      </c>
      <c r="L1796" s="16" t="n">
        <f aca="false">SUMIF(OrderItems!$B$2:$B$6683,A1796,OrderItems!$K$2:$K$6683)</f>
        <v>7817.72</v>
      </c>
      <c r="M1796" s="16" t="n">
        <f aca="false">K1796-L1796</f>
        <v>4418.28</v>
      </c>
      <c r="N1796" s="12" t="n">
        <f aca="false">COUNTIF(OrderItems!$B$2:$B$6683,A1796)</f>
        <v>2</v>
      </c>
    </row>
    <row r="1797" customFormat="false" ht="15" hidden="false" customHeight="false" outlineLevel="0" collapsed="false">
      <c r="A1797" s="12" t="n">
        <v>1796</v>
      </c>
      <c r="B1797" s="12" t="n">
        <v>452</v>
      </c>
      <c r="C1797" s="12" t="n">
        <v>17</v>
      </c>
      <c r="D1797" s="18" t="n">
        <v>45939</v>
      </c>
      <c r="E1797" s="12" t="s">
        <v>44</v>
      </c>
      <c r="F1797" s="12" t="s">
        <v>2296</v>
      </c>
      <c r="G1797" s="12" t="s">
        <v>57</v>
      </c>
      <c r="H1797" s="12" t="str">
        <f aca="false">INDEX(Customers!$I$2:$I$901,MATCH(B1797,Customers!$A$2:$A$901,0))</f>
        <v>Regular</v>
      </c>
      <c r="I1797" s="12" t="str">
        <f aca="false">INDEX(Customers!$G$2:$G$901,MATCH(B1797,Customers!$A$2:$A$901,0))</f>
        <v>South</v>
      </c>
      <c r="J1797" s="12" t="str">
        <f aca="false">INDEX(Stores!$D$2:$D$18,MATCH(C1797,Stores!$A$2:$A$18,0))</f>
        <v>Online</v>
      </c>
      <c r="K1797" s="16" t="n">
        <f aca="false">SUMIF(OrderItems!$B$2:$B$6683,A1797,OrderItems!$J$2:$J$6683)</f>
        <v>2006.7</v>
      </c>
      <c r="L1797" s="16" t="n">
        <f aca="false">SUMIF(OrderItems!$B$2:$B$6683,A1797,OrderItems!$K$2:$K$6683)</f>
        <v>1401.29</v>
      </c>
      <c r="M1797" s="16" t="n">
        <f aca="false">K1797-L1797</f>
        <v>605.41</v>
      </c>
      <c r="N1797" s="12" t="n">
        <f aca="false">COUNTIF(OrderItems!$B$2:$B$6683,A1797)</f>
        <v>2</v>
      </c>
    </row>
    <row r="1798" customFormat="false" ht="15" hidden="false" customHeight="false" outlineLevel="0" collapsed="false">
      <c r="A1798" s="12" t="n">
        <v>1797</v>
      </c>
      <c r="B1798" s="12" t="n">
        <v>452</v>
      </c>
      <c r="C1798" s="12" t="n">
        <v>17</v>
      </c>
      <c r="D1798" s="18" t="n">
        <v>45969</v>
      </c>
      <c r="E1798" s="12" t="s">
        <v>44</v>
      </c>
      <c r="F1798" s="12" t="s">
        <v>2294</v>
      </c>
      <c r="G1798" s="12" t="s">
        <v>55</v>
      </c>
      <c r="H1798" s="12" t="str">
        <f aca="false">INDEX(Customers!$I$2:$I$901,MATCH(B1798,Customers!$A$2:$A$901,0))</f>
        <v>Regular</v>
      </c>
      <c r="I1798" s="12" t="str">
        <f aca="false">INDEX(Customers!$G$2:$G$901,MATCH(B1798,Customers!$A$2:$A$901,0))</f>
        <v>South</v>
      </c>
      <c r="J1798" s="12" t="str">
        <f aca="false">INDEX(Stores!$D$2:$D$18,MATCH(C1798,Stores!$A$2:$A$18,0))</f>
        <v>Online</v>
      </c>
      <c r="K1798" s="16" t="n">
        <f aca="false">SUMIF(OrderItems!$B$2:$B$6683,A1798,OrderItems!$J$2:$J$6683)</f>
        <v>3307.1</v>
      </c>
      <c r="L1798" s="16" t="n">
        <f aca="false">SUMIF(OrderItems!$B$2:$B$6683,A1798,OrderItems!$K$2:$K$6683)</f>
        <v>2668.64</v>
      </c>
      <c r="M1798" s="16" t="n">
        <f aca="false">K1798-L1798</f>
        <v>638.46</v>
      </c>
      <c r="N1798" s="12" t="n">
        <f aca="false">COUNTIF(OrderItems!$B$2:$B$6683,A1798)</f>
        <v>2</v>
      </c>
    </row>
    <row r="1799" customFormat="false" ht="15" hidden="false" customHeight="false" outlineLevel="0" collapsed="false">
      <c r="A1799" s="12" t="n">
        <v>1798</v>
      </c>
      <c r="B1799" s="12" t="n">
        <v>454</v>
      </c>
      <c r="C1799" s="12" t="n">
        <v>13</v>
      </c>
      <c r="D1799" s="18" t="n">
        <v>45295</v>
      </c>
      <c r="E1799" s="12" t="s">
        <v>49</v>
      </c>
      <c r="F1799" s="12" t="s">
        <v>2293</v>
      </c>
      <c r="G1799" s="12" t="s">
        <v>55</v>
      </c>
      <c r="H1799" s="12" t="str">
        <f aca="false">INDEX(Customers!$I$2:$I$901,MATCH(B1799,Customers!$A$2:$A$901,0))</f>
        <v>Regular</v>
      </c>
      <c r="I1799" s="12" t="str">
        <f aca="false">INDEX(Customers!$G$2:$G$901,MATCH(B1799,Customers!$A$2:$A$901,0))</f>
        <v>East</v>
      </c>
      <c r="J1799" s="12" t="str">
        <f aca="false">INDEX(Stores!$D$2:$D$18,MATCH(C1799,Stores!$A$2:$A$18,0))</f>
        <v>East</v>
      </c>
      <c r="K1799" s="16" t="n">
        <f aca="false">SUMIF(OrderItems!$B$2:$B$6683,A1799,OrderItems!$J$2:$J$6683)</f>
        <v>5007</v>
      </c>
      <c r="L1799" s="16" t="n">
        <f aca="false">SUMIF(OrderItems!$B$2:$B$6683,A1799,OrderItems!$K$2:$K$6683)</f>
        <v>3065.93</v>
      </c>
      <c r="M1799" s="16" t="n">
        <f aca="false">K1799-L1799</f>
        <v>1941.07</v>
      </c>
      <c r="N1799" s="12" t="n">
        <f aca="false">COUNTIF(OrderItems!$B$2:$B$6683,A1799)</f>
        <v>3</v>
      </c>
    </row>
    <row r="1800" customFormat="false" ht="15" hidden="false" customHeight="false" outlineLevel="0" collapsed="false">
      <c r="A1800" s="12" t="n">
        <v>1799</v>
      </c>
      <c r="B1800" s="12" t="n">
        <v>454</v>
      </c>
      <c r="C1800" s="12" t="n">
        <v>17</v>
      </c>
      <c r="D1800" s="18" t="n">
        <v>45300</v>
      </c>
      <c r="E1800" s="12" t="s">
        <v>44</v>
      </c>
      <c r="F1800" s="12" t="s">
        <v>2294</v>
      </c>
      <c r="G1800" s="12" t="s">
        <v>55</v>
      </c>
      <c r="H1800" s="12" t="str">
        <f aca="false">INDEX(Customers!$I$2:$I$901,MATCH(B1800,Customers!$A$2:$A$901,0))</f>
        <v>Regular</v>
      </c>
      <c r="I1800" s="12" t="str">
        <f aca="false">INDEX(Customers!$G$2:$G$901,MATCH(B1800,Customers!$A$2:$A$901,0))</f>
        <v>East</v>
      </c>
      <c r="J1800" s="12" t="str">
        <f aca="false">INDEX(Stores!$D$2:$D$18,MATCH(C1800,Stores!$A$2:$A$18,0))</f>
        <v>Online</v>
      </c>
      <c r="K1800" s="16" t="n">
        <f aca="false">SUMIF(OrderItems!$B$2:$B$6683,A1800,OrderItems!$J$2:$J$6683)</f>
        <v>2489</v>
      </c>
      <c r="L1800" s="16" t="n">
        <f aca="false">SUMIF(OrderItems!$B$2:$B$6683,A1800,OrderItems!$K$2:$K$6683)</f>
        <v>1815.02</v>
      </c>
      <c r="M1800" s="16" t="n">
        <f aca="false">K1800-L1800</f>
        <v>673.98</v>
      </c>
      <c r="N1800" s="12" t="n">
        <f aca="false">COUNTIF(OrderItems!$B$2:$B$6683,A1800)</f>
        <v>1</v>
      </c>
    </row>
    <row r="1801" customFormat="false" ht="15" hidden="false" customHeight="false" outlineLevel="0" collapsed="false">
      <c r="A1801" s="12" t="n">
        <v>1800</v>
      </c>
      <c r="B1801" s="12" t="n">
        <v>454</v>
      </c>
      <c r="C1801" s="12" t="n">
        <v>17</v>
      </c>
      <c r="D1801" s="18" t="n">
        <v>45318</v>
      </c>
      <c r="E1801" s="12" t="s">
        <v>44</v>
      </c>
      <c r="F1801" s="12" t="s">
        <v>2293</v>
      </c>
      <c r="G1801" s="12" t="s">
        <v>55</v>
      </c>
      <c r="H1801" s="12" t="str">
        <f aca="false">INDEX(Customers!$I$2:$I$901,MATCH(B1801,Customers!$A$2:$A$901,0))</f>
        <v>Regular</v>
      </c>
      <c r="I1801" s="12" t="str">
        <f aca="false">INDEX(Customers!$G$2:$G$901,MATCH(B1801,Customers!$A$2:$A$901,0))</f>
        <v>East</v>
      </c>
      <c r="J1801" s="12" t="str">
        <f aca="false">INDEX(Stores!$D$2:$D$18,MATCH(C1801,Stores!$A$2:$A$18,0))</f>
        <v>Online</v>
      </c>
      <c r="K1801" s="16" t="n">
        <f aca="false">SUMIF(OrderItems!$B$2:$B$6683,A1801,OrderItems!$J$2:$J$6683)</f>
        <v>1979.1</v>
      </c>
      <c r="L1801" s="16" t="n">
        <f aca="false">SUMIF(OrderItems!$B$2:$B$6683,A1801,OrderItems!$K$2:$K$6683)</f>
        <v>1328.79</v>
      </c>
      <c r="M1801" s="16" t="n">
        <f aca="false">K1801-L1801</f>
        <v>650.31</v>
      </c>
      <c r="N1801" s="12" t="n">
        <f aca="false">COUNTIF(OrderItems!$B$2:$B$6683,A1801)</f>
        <v>1</v>
      </c>
    </row>
    <row r="1802" customFormat="false" ht="15" hidden="false" customHeight="false" outlineLevel="0" collapsed="false">
      <c r="A1802" s="12" t="n">
        <v>1801</v>
      </c>
      <c r="B1802" s="12" t="n">
        <v>454</v>
      </c>
      <c r="C1802" s="12" t="n">
        <v>1</v>
      </c>
      <c r="D1802" s="18" t="n">
        <v>45326</v>
      </c>
      <c r="E1802" s="12" t="s">
        <v>49</v>
      </c>
      <c r="F1802" s="12" t="s">
        <v>2292</v>
      </c>
      <c r="G1802" s="12" t="s">
        <v>57</v>
      </c>
      <c r="H1802" s="12" t="str">
        <f aca="false">INDEX(Customers!$I$2:$I$901,MATCH(B1802,Customers!$A$2:$A$901,0))</f>
        <v>Regular</v>
      </c>
      <c r="I1802" s="12" t="str">
        <f aca="false">INDEX(Customers!$G$2:$G$901,MATCH(B1802,Customers!$A$2:$A$901,0))</f>
        <v>East</v>
      </c>
      <c r="J1802" s="12" t="str">
        <f aca="false">INDEX(Stores!$D$2:$D$18,MATCH(C1802,Stores!$A$2:$A$18,0))</f>
        <v>North</v>
      </c>
      <c r="K1802" s="16" t="n">
        <f aca="false">SUMIF(OrderItems!$B$2:$B$6683,A1802,OrderItems!$J$2:$J$6683)</f>
        <v>5527.1</v>
      </c>
      <c r="L1802" s="16" t="n">
        <f aca="false">SUMIF(OrderItems!$B$2:$B$6683,A1802,OrderItems!$K$2:$K$6683)</f>
        <v>3492.88</v>
      </c>
      <c r="M1802" s="16" t="n">
        <f aca="false">K1802-L1802</f>
        <v>2034.22</v>
      </c>
      <c r="N1802" s="12" t="n">
        <f aca="false">COUNTIF(OrderItems!$B$2:$B$6683,A1802)</f>
        <v>1</v>
      </c>
    </row>
    <row r="1803" customFormat="false" ht="15" hidden="false" customHeight="false" outlineLevel="0" collapsed="false">
      <c r="A1803" s="12" t="n">
        <v>1802</v>
      </c>
      <c r="B1803" s="12" t="n">
        <v>454</v>
      </c>
      <c r="C1803" s="12" t="n">
        <v>17</v>
      </c>
      <c r="D1803" s="18" t="n">
        <v>45331</v>
      </c>
      <c r="E1803" s="12" t="s">
        <v>44</v>
      </c>
      <c r="F1803" s="12" t="s">
        <v>2293</v>
      </c>
      <c r="G1803" s="12" t="s">
        <v>55</v>
      </c>
      <c r="H1803" s="12" t="str">
        <f aca="false">INDEX(Customers!$I$2:$I$901,MATCH(B1803,Customers!$A$2:$A$901,0))</f>
        <v>Regular</v>
      </c>
      <c r="I1803" s="12" t="str">
        <f aca="false">INDEX(Customers!$G$2:$G$901,MATCH(B1803,Customers!$A$2:$A$901,0))</f>
        <v>East</v>
      </c>
      <c r="J1803" s="12" t="str">
        <f aca="false">INDEX(Stores!$D$2:$D$18,MATCH(C1803,Stores!$A$2:$A$18,0))</f>
        <v>Online</v>
      </c>
      <c r="K1803" s="16" t="n">
        <f aca="false">SUMIF(OrderItems!$B$2:$B$6683,A1803,OrderItems!$J$2:$J$6683)</f>
        <v>5897</v>
      </c>
      <c r="L1803" s="16" t="n">
        <f aca="false">SUMIF(OrderItems!$B$2:$B$6683,A1803,OrderItems!$K$2:$K$6683)</f>
        <v>3555.09</v>
      </c>
      <c r="M1803" s="16" t="n">
        <f aca="false">K1803-L1803</f>
        <v>2341.91</v>
      </c>
      <c r="N1803" s="12" t="n">
        <f aca="false">COUNTIF(OrderItems!$B$2:$B$6683,A1803)</f>
        <v>3</v>
      </c>
    </row>
    <row r="1804" customFormat="false" ht="15" hidden="false" customHeight="false" outlineLevel="0" collapsed="false">
      <c r="A1804" s="12" t="n">
        <v>1803</v>
      </c>
      <c r="B1804" s="12" t="n">
        <v>454</v>
      </c>
      <c r="C1804" s="12" t="n">
        <v>17</v>
      </c>
      <c r="D1804" s="18" t="n">
        <v>45401</v>
      </c>
      <c r="E1804" s="12" t="s">
        <v>44</v>
      </c>
      <c r="F1804" s="12" t="s">
        <v>2293</v>
      </c>
      <c r="G1804" s="12" t="s">
        <v>55</v>
      </c>
      <c r="H1804" s="12" t="str">
        <f aca="false">INDEX(Customers!$I$2:$I$901,MATCH(B1804,Customers!$A$2:$A$901,0))</f>
        <v>Regular</v>
      </c>
      <c r="I1804" s="12" t="str">
        <f aca="false">INDEX(Customers!$G$2:$G$901,MATCH(B1804,Customers!$A$2:$A$901,0))</f>
        <v>East</v>
      </c>
      <c r="J1804" s="12" t="str">
        <f aca="false">INDEX(Stores!$D$2:$D$18,MATCH(C1804,Stores!$A$2:$A$18,0))</f>
        <v>Online</v>
      </c>
      <c r="K1804" s="16" t="n">
        <f aca="false">SUMIF(OrderItems!$B$2:$B$6683,A1804,OrderItems!$J$2:$J$6683)</f>
        <v>3985.1</v>
      </c>
      <c r="L1804" s="16" t="n">
        <f aca="false">SUMIF(OrderItems!$B$2:$B$6683,A1804,OrderItems!$K$2:$K$6683)</f>
        <v>2458.18</v>
      </c>
      <c r="M1804" s="16" t="n">
        <f aca="false">K1804-L1804</f>
        <v>1526.92</v>
      </c>
      <c r="N1804" s="12" t="n">
        <f aca="false">COUNTIF(OrderItems!$B$2:$B$6683,A1804)</f>
        <v>2</v>
      </c>
    </row>
    <row r="1805" customFormat="false" ht="15" hidden="false" customHeight="false" outlineLevel="0" collapsed="false">
      <c r="A1805" s="12" t="n">
        <v>1804</v>
      </c>
      <c r="B1805" s="12" t="n">
        <v>454</v>
      </c>
      <c r="C1805" s="12" t="n">
        <v>17</v>
      </c>
      <c r="D1805" s="18" t="n">
        <v>45436</v>
      </c>
      <c r="E1805" s="12" t="s">
        <v>44</v>
      </c>
      <c r="F1805" s="12" t="s">
        <v>2295</v>
      </c>
      <c r="G1805" s="12" t="s">
        <v>55</v>
      </c>
      <c r="H1805" s="12" t="str">
        <f aca="false">INDEX(Customers!$I$2:$I$901,MATCH(B1805,Customers!$A$2:$A$901,0))</f>
        <v>Regular</v>
      </c>
      <c r="I1805" s="12" t="str">
        <f aca="false">INDEX(Customers!$G$2:$G$901,MATCH(B1805,Customers!$A$2:$A$901,0))</f>
        <v>East</v>
      </c>
      <c r="J1805" s="12" t="str">
        <f aca="false">INDEX(Stores!$D$2:$D$18,MATCH(C1805,Stores!$A$2:$A$18,0))</f>
        <v>Online</v>
      </c>
      <c r="K1805" s="16" t="n">
        <f aca="false">SUMIF(OrderItems!$B$2:$B$6683,A1805,OrderItems!$J$2:$J$6683)</f>
        <v>4673.55</v>
      </c>
      <c r="L1805" s="16" t="n">
        <f aca="false">SUMIF(OrderItems!$B$2:$B$6683,A1805,OrderItems!$K$2:$K$6683)</f>
        <v>3075.04</v>
      </c>
      <c r="M1805" s="16" t="n">
        <f aca="false">K1805-L1805</f>
        <v>1598.51</v>
      </c>
      <c r="N1805" s="12" t="n">
        <f aca="false">COUNTIF(OrderItems!$B$2:$B$6683,A1805)</f>
        <v>2</v>
      </c>
    </row>
    <row r="1806" customFormat="false" ht="15" hidden="false" customHeight="false" outlineLevel="0" collapsed="false">
      <c r="A1806" s="12" t="n">
        <v>1805</v>
      </c>
      <c r="B1806" s="12" t="n">
        <v>454</v>
      </c>
      <c r="C1806" s="12" t="n">
        <v>17</v>
      </c>
      <c r="D1806" s="18" t="n">
        <v>45447</v>
      </c>
      <c r="E1806" s="12" t="s">
        <v>44</v>
      </c>
      <c r="F1806" s="12" t="s">
        <v>2295</v>
      </c>
      <c r="G1806" s="12" t="s">
        <v>57</v>
      </c>
      <c r="H1806" s="12" t="str">
        <f aca="false">INDEX(Customers!$I$2:$I$901,MATCH(B1806,Customers!$A$2:$A$901,0))</f>
        <v>Regular</v>
      </c>
      <c r="I1806" s="12" t="str">
        <f aca="false">INDEX(Customers!$G$2:$G$901,MATCH(B1806,Customers!$A$2:$A$901,0))</f>
        <v>East</v>
      </c>
      <c r="J1806" s="12" t="str">
        <f aca="false">INDEX(Stores!$D$2:$D$18,MATCH(C1806,Stores!$A$2:$A$18,0))</f>
        <v>Online</v>
      </c>
      <c r="K1806" s="16" t="n">
        <f aca="false">SUMIF(OrderItems!$B$2:$B$6683,A1806,OrderItems!$J$2:$J$6683)</f>
        <v>1834.2</v>
      </c>
      <c r="L1806" s="16" t="n">
        <f aca="false">SUMIF(OrderItems!$B$2:$B$6683,A1806,OrderItems!$K$2:$K$6683)</f>
        <v>1325.28</v>
      </c>
      <c r="M1806" s="16" t="n">
        <f aca="false">K1806-L1806</f>
        <v>508.92</v>
      </c>
      <c r="N1806" s="12" t="n">
        <f aca="false">COUNTIF(OrderItems!$B$2:$B$6683,A1806)</f>
        <v>4</v>
      </c>
    </row>
    <row r="1807" customFormat="false" ht="15" hidden="false" customHeight="false" outlineLevel="0" collapsed="false">
      <c r="A1807" s="12" t="n">
        <v>1806</v>
      </c>
      <c r="B1807" s="12" t="n">
        <v>454</v>
      </c>
      <c r="C1807" s="12" t="n">
        <v>14</v>
      </c>
      <c r="D1807" s="18" t="n">
        <v>45478</v>
      </c>
      <c r="E1807" s="12" t="s">
        <v>49</v>
      </c>
      <c r="F1807" s="12" t="s">
        <v>2295</v>
      </c>
      <c r="G1807" s="12" t="s">
        <v>56</v>
      </c>
      <c r="H1807" s="12" t="str">
        <f aca="false">INDEX(Customers!$I$2:$I$901,MATCH(B1807,Customers!$A$2:$A$901,0))</f>
        <v>Regular</v>
      </c>
      <c r="I1807" s="12" t="str">
        <f aca="false">INDEX(Customers!$G$2:$G$901,MATCH(B1807,Customers!$A$2:$A$901,0))</f>
        <v>East</v>
      </c>
      <c r="J1807" s="12" t="str">
        <f aca="false">INDEX(Stores!$D$2:$D$18,MATCH(C1807,Stores!$A$2:$A$18,0))</f>
        <v>East</v>
      </c>
      <c r="K1807" s="16" t="n">
        <f aca="false">SUMIF(OrderItems!$B$2:$B$6683,A1807,OrderItems!$J$2:$J$6683)</f>
        <v>6930.2</v>
      </c>
      <c r="L1807" s="16" t="n">
        <f aca="false">SUMIF(OrderItems!$B$2:$B$6683,A1807,OrderItems!$K$2:$K$6683)</f>
        <v>5142.25</v>
      </c>
      <c r="M1807" s="16" t="n">
        <f aca="false">K1807-L1807</f>
        <v>1787.95</v>
      </c>
      <c r="N1807" s="12" t="n">
        <f aca="false">COUNTIF(OrderItems!$B$2:$B$6683,A1807)</f>
        <v>2</v>
      </c>
    </row>
    <row r="1808" customFormat="false" ht="15" hidden="false" customHeight="false" outlineLevel="0" collapsed="false">
      <c r="A1808" s="12" t="n">
        <v>1807</v>
      </c>
      <c r="B1808" s="12" t="n">
        <v>454</v>
      </c>
      <c r="C1808" s="12" t="n">
        <v>1</v>
      </c>
      <c r="D1808" s="18" t="n">
        <v>45581</v>
      </c>
      <c r="E1808" s="12" t="s">
        <v>49</v>
      </c>
      <c r="F1808" s="12" t="s">
        <v>2293</v>
      </c>
      <c r="G1808" s="12" t="s">
        <v>55</v>
      </c>
      <c r="H1808" s="12" t="str">
        <f aca="false">INDEX(Customers!$I$2:$I$901,MATCH(B1808,Customers!$A$2:$A$901,0))</f>
        <v>Regular</v>
      </c>
      <c r="I1808" s="12" t="str">
        <f aca="false">INDEX(Customers!$G$2:$G$901,MATCH(B1808,Customers!$A$2:$A$901,0))</f>
        <v>East</v>
      </c>
      <c r="J1808" s="12" t="str">
        <f aca="false">INDEX(Stores!$D$2:$D$18,MATCH(C1808,Stores!$A$2:$A$18,0))</f>
        <v>North</v>
      </c>
      <c r="K1808" s="16" t="n">
        <f aca="false">SUMIF(OrderItems!$B$2:$B$6683,A1808,OrderItems!$J$2:$J$6683)</f>
        <v>619</v>
      </c>
      <c r="L1808" s="16" t="n">
        <f aca="false">SUMIF(OrderItems!$B$2:$B$6683,A1808,OrderItems!$K$2:$K$6683)</f>
        <v>343.46</v>
      </c>
      <c r="M1808" s="16" t="n">
        <f aca="false">K1808-L1808</f>
        <v>275.54</v>
      </c>
      <c r="N1808" s="12" t="n">
        <f aca="false">COUNTIF(OrderItems!$B$2:$B$6683,A1808)</f>
        <v>1</v>
      </c>
    </row>
    <row r="1809" customFormat="false" ht="15" hidden="false" customHeight="false" outlineLevel="0" collapsed="false">
      <c r="A1809" s="12" t="n">
        <v>1808</v>
      </c>
      <c r="B1809" s="12" t="n">
        <v>454</v>
      </c>
      <c r="C1809" s="12" t="n">
        <v>10</v>
      </c>
      <c r="D1809" s="18" t="n">
        <v>45592</v>
      </c>
      <c r="E1809" s="12" t="s">
        <v>49</v>
      </c>
      <c r="F1809" s="12" t="s">
        <v>2295</v>
      </c>
      <c r="G1809" s="12" t="s">
        <v>55</v>
      </c>
      <c r="H1809" s="12" t="str">
        <f aca="false">INDEX(Customers!$I$2:$I$901,MATCH(B1809,Customers!$A$2:$A$901,0))</f>
        <v>Regular</v>
      </c>
      <c r="I1809" s="12" t="str">
        <f aca="false">INDEX(Customers!$G$2:$G$901,MATCH(B1809,Customers!$A$2:$A$901,0))</f>
        <v>East</v>
      </c>
      <c r="J1809" s="12" t="str">
        <f aca="false">INDEX(Stores!$D$2:$D$18,MATCH(C1809,Stores!$A$2:$A$18,0))</f>
        <v>West</v>
      </c>
      <c r="K1809" s="16" t="n">
        <f aca="false">SUMIF(OrderItems!$B$2:$B$6683,A1809,OrderItems!$J$2:$J$6683)</f>
        <v>2096.1</v>
      </c>
      <c r="L1809" s="16" t="n">
        <f aca="false">SUMIF(OrderItems!$B$2:$B$6683,A1809,OrderItems!$K$2:$K$6683)</f>
        <v>1451.6</v>
      </c>
      <c r="M1809" s="16" t="n">
        <f aca="false">K1809-L1809</f>
        <v>644.5</v>
      </c>
      <c r="N1809" s="12" t="n">
        <f aca="false">COUNTIF(OrderItems!$B$2:$B$6683,A1809)</f>
        <v>1</v>
      </c>
    </row>
    <row r="1810" customFormat="false" ht="15" hidden="false" customHeight="false" outlineLevel="0" collapsed="false">
      <c r="A1810" s="12" t="n">
        <v>1809</v>
      </c>
      <c r="B1810" s="12" t="n">
        <v>454</v>
      </c>
      <c r="C1810" s="12" t="n">
        <v>2</v>
      </c>
      <c r="D1810" s="18" t="n">
        <v>45607</v>
      </c>
      <c r="E1810" s="12" t="s">
        <v>49</v>
      </c>
      <c r="F1810" s="12" t="s">
        <v>2295</v>
      </c>
      <c r="G1810" s="12" t="s">
        <v>55</v>
      </c>
      <c r="H1810" s="12" t="str">
        <f aca="false">INDEX(Customers!$I$2:$I$901,MATCH(B1810,Customers!$A$2:$A$901,0))</f>
        <v>Regular</v>
      </c>
      <c r="I1810" s="12" t="str">
        <f aca="false">INDEX(Customers!$G$2:$G$901,MATCH(B1810,Customers!$A$2:$A$901,0))</f>
        <v>East</v>
      </c>
      <c r="J1810" s="12" t="str">
        <f aca="false">INDEX(Stores!$D$2:$D$18,MATCH(C1810,Stores!$A$2:$A$18,0))</f>
        <v>North</v>
      </c>
      <c r="K1810" s="16" t="n">
        <f aca="false">SUMIF(OrderItems!$B$2:$B$6683,A1810,OrderItems!$J$2:$J$6683)</f>
        <v>8438</v>
      </c>
      <c r="L1810" s="16" t="n">
        <f aca="false">SUMIF(OrderItems!$B$2:$B$6683,A1810,OrderItems!$K$2:$K$6683)</f>
        <v>5242.96</v>
      </c>
      <c r="M1810" s="16" t="n">
        <f aca="false">K1810-L1810</f>
        <v>3195.04</v>
      </c>
      <c r="N1810" s="12" t="n">
        <f aca="false">COUNTIF(OrderItems!$B$2:$B$6683,A1810)</f>
        <v>1</v>
      </c>
    </row>
    <row r="1811" customFormat="false" ht="15" hidden="false" customHeight="false" outlineLevel="0" collapsed="false">
      <c r="A1811" s="12" t="n">
        <v>1810</v>
      </c>
      <c r="B1811" s="12" t="n">
        <v>454</v>
      </c>
      <c r="C1811" s="12" t="n">
        <v>17</v>
      </c>
      <c r="D1811" s="18" t="n">
        <v>45621</v>
      </c>
      <c r="E1811" s="12" t="s">
        <v>44</v>
      </c>
      <c r="F1811" s="12" t="s">
        <v>2294</v>
      </c>
      <c r="G1811" s="12" t="s">
        <v>55</v>
      </c>
      <c r="H1811" s="12" t="str">
        <f aca="false">INDEX(Customers!$I$2:$I$901,MATCH(B1811,Customers!$A$2:$A$901,0))</f>
        <v>Regular</v>
      </c>
      <c r="I1811" s="12" t="str">
        <f aca="false">INDEX(Customers!$G$2:$G$901,MATCH(B1811,Customers!$A$2:$A$901,0))</f>
        <v>East</v>
      </c>
      <c r="J1811" s="12" t="str">
        <f aca="false">INDEX(Stores!$D$2:$D$18,MATCH(C1811,Stores!$A$2:$A$18,0))</f>
        <v>Online</v>
      </c>
      <c r="K1811" s="16" t="n">
        <f aca="false">SUMIF(OrderItems!$B$2:$B$6683,A1811,OrderItems!$J$2:$J$6683)</f>
        <v>4862.1</v>
      </c>
      <c r="L1811" s="16" t="n">
        <f aca="false">SUMIF(OrderItems!$B$2:$B$6683,A1811,OrderItems!$K$2:$K$6683)</f>
        <v>3173.34</v>
      </c>
      <c r="M1811" s="16" t="n">
        <f aca="false">K1811-L1811</f>
        <v>1688.76</v>
      </c>
      <c r="N1811" s="12" t="n">
        <f aca="false">COUNTIF(OrderItems!$B$2:$B$6683,A1811)</f>
        <v>2</v>
      </c>
    </row>
    <row r="1812" customFormat="false" ht="15" hidden="false" customHeight="false" outlineLevel="0" collapsed="false">
      <c r="A1812" s="12" t="n">
        <v>1811</v>
      </c>
      <c r="B1812" s="12" t="n">
        <v>454</v>
      </c>
      <c r="C1812" s="12" t="n">
        <v>17</v>
      </c>
      <c r="D1812" s="18" t="n">
        <v>45625</v>
      </c>
      <c r="E1812" s="12" t="s">
        <v>44</v>
      </c>
      <c r="F1812" s="12" t="s">
        <v>2293</v>
      </c>
      <c r="G1812" s="12" t="s">
        <v>56</v>
      </c>
      <c r="H1812" s="12" t="str">
        <f aca="false">INDEX(Customers!$I$2:$I$901,MATCH(B1812,Customers!$A$2:$A$901,0))</f>
        <v>Regular</v>
      </c>
      <c r="I1812" s="12" t="str">
        <f aca="false">INDEX(Customers!$G$2:$G$901,MATCH(B1812,Customers!$A$2:$A$901,0))</f>
        <v>East</v>
      </c>
      <c r="J1812" s="12" t="str">
        <f aca="false">INDEX(Stores!$D$2:$D$18,MATCH(C1812,Stores!$A$2:$A$18,0))</f>
        <v>Online</v>
      </c>
      <c r="K1812" s="16" t="n">
        <f aca="false">SUMIF(OrderItems!$B$2:$B$6683,A1812,OrderItems!$J$2:$J$6683)</f>
        <v>2218</v>
      </c>
      <c r="L1812" s="16" t="n">
        <f aca="false">SUMIF(OrderItems!$B$2:$B$6683,A1812,OrderItems!$K$2:$K$6683)</f>
        <v>1527.68</v>
      </c>
      <c r="M1812" s="16" t="n">
        <f aca="false">K1812-L1812</f>
        <v>690.32</v>
      </c>
      <c r="N1812" s="12" t="n">
        <f aca="false">COUNTIF(OrderItems!$B$2:$B$6683,A1812)</f>
        <v>2</v>
      </c>
    </row>
    <row r="1813" customFormat="false" ht="15" hidden="false" customHeight="false" outlineLevel="0" collapsed="false">
      <c r="A1813" s="12" t="n">
        <v>1812</v>
      </c>
      <c r="B1813" s="12" t="n">
        <v>454</v>
      </c>
      <c r="C1813" s="12" t="n">
        <v>17</v>
      </c>
      <c r="D1813" s="18" t="n">
        <v>45652</v>
      </c>
      <c r="E1813" s="12" t="s">
        <v>44</v>
      </c>
      <c r="F1813" s="12" t="s">
        <v>2296</v>
      </c>
      <c r="G1813" s="12" t="s">
        <v>55</v>
      </c>
      <c r="H1813" s="12" t="str">
        <f aca="false">INDEX(Customers!$I$2:$I$901,MATCH(B1813,Customers!$A$2:$A$901,0))</f>
        <v>Regular</v>
      </c>
      <c r="I1813" s="12" t="str">
        <f aca="false">INDEX(Customers!$G$2:$G$901,MATCH(B1813,Customers!$A$2:$A$901,0))</f>
        <v>East</v>
      </c>
      <c r="J1813" s="12" t="str">
        <f aca="false">INDEX(Stores!$D$2:$D$18,MATCH(C1813,Stores!$A$2:$A$18,0))</f>
        <v>Online</v>
      </c>
      <c r="K1813" s="16" t="n">
        <f aca="false">SUMIF(OrderItems!$B$2:$B$6683,A1813,OrderItems!$J$2:$J$6683)</f>
        <v>3378</v>
      </c>
      <c r="L1813" s="16" t="n">
        <f aca="false">SUMIF(OrderItems!$B$2:$B$6683,A1813,OrderItems!$K$2:$K$6683)</f>
        <v>2318.08</v>
      </c>
      <c r="M1813" s="16" t="n">
        <f aca="false">K1813-L1813</f>
        <v>1059.92</v>
      </c>
      <c r="N1813" s="12" t="n">
        <f aca="false">COUNTIF(OrderItems!$B$2:$B$6683,A1813)</f>
        <v>2</v>
      </c>
    </row>
    <row r="1814" customFormat="false" ht="15" hidden="false" customHeight="false" outlineLevel="0" collapsed="false">
      <c r="A1814" s="12" t="n">
        <v>1813</v>
      </c>
      <c r="B1814" s="12" t="n">
        <v>454</v>
      </c>
      <c r="C1814" s="12" t="n">
        <v>17</v>
      </c>
      <c r="D1814" s="18" t="n">
        <v>45754</v>
      </c>
      <c r="E1814" s="12" t="s">
        <v>44</v>
      </c>
      <c r="F1814" s="12" t="s">
        <v>2293</v>
      </c>
      <c r="G1814" s="12" t="s">
        <v>55</v>
      </c>
      <c r="H1814" s="12" t="str">
        <f aca="false">INDEX(Customers!$I$2:$I$901,MATCH(B1814,Customers!$A$2:$A$901,0))</f>
        <v>Regular</v>
      </c>
      <c r="I1814" s="12" t="str">
        <f aca="false">INDEX(Customers!$G$2:$G$901,MATCH(B1814,Customers!$A$2:$A$901,0))</f>
        <v>East</v>
      </c>
      <c r="J1814" s="12" t="str">
        <f aca="false">INDEX(Stores!$D$2:$D$18,MATCH(C1814,Stores!$A$2:$A$18,0))</f>
        <v>Online</v>
      </c>
      <c r="K1814" s="16" t="n">
        <f aca="false">SUMIF(OrderItems!$B$2:$B$6683,A1814,OrderItems!$J$2:$J$6683)</f>
        <v>7181.2</v>
      </c>
      <c r="L1814" s="16" t="n">
        <f aca="false">SUMIF(OrderItems!$B$2:$B$6683,A1814,OrderItems!$K$2:$K$6683)</f>
        <v>4962.34</v>
      </c>
      <c r="M1814" s="16" t="n">
        <f aca="false">K1814-L1814</f>
        <v>2218.86</v>
      </c>
      <c r="N1814" s="12" t="n">
        <f aca="false">COUNTIF(OrderItems!$B$2:$B$6683,A1814)</f>
        <v>2</v>
      </c>
    </row>
    <row r="1815" customFormat="false" ht="15" hidden="false" customHeight="false" outlineLevel="0" collapsed="false">
      <c r="A1815" s="12" t="n">
        <v>1814</v>
      </c>
      <c r="B1815" s="12" t="n">
        <v>454</v>
      </c>
      <c r="C1815" s="12" t="n">
        <v>17</v>
      </c>
      <c r="D1815" s="18" t="n">
        <v>45855</v>
      </c>
      <c r="E1815" s="12" t="s">
        <v>44</v>
      </c>
      <c r="F1815" s="12" t="s">
        <v>2296</v>
      </c>
      <c r="G1815" s="12" t="s">
        <v>55</v>
      </c>
      <c r="H1815" s="12" t="str">
        <f aca="false">INDEX(Customers!$I$2:$I$901,MATCH(B1815,Customers!$A$2:$A$901,0))</f>
        <v>Regular</v>
      </c>
      <c r="I1815" s="12" t="str">
        <f aca="false">INDEX(Customers!$G$2:$G$901,MATCH(B1815,Customers!$A$2:$A$901,0))</f>
        <v>East</v>
      </c>
      <c r="J1815" s="12" t="str">
        <f aca="false">INDEX(Stores!$D$2:$D$18,MATCH(C1815,Stores!$A$2:$A$18,0))</f>
        <v>Online</v>
      </c>
      <c r="K1815" s="16" t="n">
        <f aca="false">SUMIF(OrderItems!$B$2:$B$6683,A1815,OrderItems!$J$2:$J$6683)</f>
        <v>919.2</v>
      </c>
      <c r="L1815" s="16" t="n">
        <f aca="false">SUMIF(OrderItems!$B$2:$B$6683,A1815,OrderItems!$K$2:$K$6683)</f>
        <v>850</v>
      </c>
      <c r="M1815" s="16" t="n">
        <f aca="false">K1815-L1815</f>
        <v>69.2000000000001</v>
      </c>
      <c r="N1815" s="12" t="n">
        <f aca="false">COUNTIF(OrderItems!$B$2:$B$6683,A1815)</f>
        <v>1</v>
      </c>
    </row>
    <row r="1816" customFormat="false" ht="15" hidden="false" customHeight="false" outlineLevel="0" collapsed="false">
      <c r="A1816" s="12" t="n">
        <v>1815</v>
      </c>
      <c r="B1816" s="12" t="n">
        <v>454</v>
      </c>
      <c r="C1816" s="12" t="n">
        <v>17</v>
      </c>
      <c r="D1816" s="18" t="n">
        <v>45975</v>
      </c>
      <c r="E1816" s="12" t="s">
        <v>44</v>
      </c>
      <c r="F1816" s="12" t="s">
        <v>2296</v>
      </c>
      <c r="G1816" s="12" t="s">
        <v>55</v>
      </c>
      <c r="H1816" s="12" t="str">
        <f aca="false">INDEX(Customers!$I$2:$I$901,MATCH(B1816,Customers!$A$2:$A$901,0))</f>
        <v>Regular</v>
      </c>
      <c r="I1816" s="12" t="str">
        <f aca="false">INDEX(Customers!$G$2:$G$901,MATCH(B1816,Customers!$A$2:$A$901,0))</f>
        <v>East</v>
      </c>
      <c r="J1816" s="12" t="str">
        <f aca="false">INDEX(Stores!$D$2:$D$18,MATCH(C1816,Stores!$A$2:$A$18,0))</f>
        <v>Online</v>
      </c>
      <c r="K1816" s="16" t="n">
        <f aca="false">SUMIF(OrderItems!$B$2:$B$6683,A1816,OrderItems!$J$2:$J$6683)</f>
        <v>5225</v>
      </c>
      <c r="L1816" s="16" t="n">
        <f aca="false">SUMIF(OrderItems!$B$2:$B$6683,A1816,OrderItems!$K$2:$K$6683)</f>
        <v>3243.98</v>
      </c>
      <c r="M1816" s="16" t="n">
        <f aca="false">K1816-L1816</f>
        <v>1981.02</v>
      </c>
      <c r="N1816" s="12" t="n">
        <f aca="false">COUNTIF(OrderItems!$B$2:$B$6683,A1816)</f>
        <v>4</v>
      </c>
    </row>
    <row r="1817" customFormat="false" ht="15" hidden="false" customHeight="false" outlineLevel="0" collapsed="false">
      <c r="A1817" s="12" t="n">
        <v>1816</v>
      </c>
      <c r="B1817" s="12" t="n">
        <v>455</v>
      </c>
      <c r="C1817" s="12" t="n">
        <v>5</v>
      </c>
      <c r="D1817" s="18" t="n">
        <v>45698</v>
      </c>
      <c r="E1817" s="12" t="s">
        <v>49</v>
      </c>
      <c r="F1817" s="12" t="s">
        <v>2292</v>
      </c>
      <c r="G1817" s="12" t="s">
        <v>55</v>
      </c>
      <c r="H1817" s="12" t="str">
        <f aca="false">INDEX(Customers!$I$2:$I$901,MATCH(B1817,Customers!$A$2:$A$901,0))</f>
        <v>New</v>
      </c>
      <c r="I1817" s="12" t="str">
        <f aca="false">INDEX(Customers!$G$2:$G$901,MATCH(B1817,Customers!$A$2:$A$901,0))</f>
        <v>North</v>
      </c>
      <c r="J1817" s="12" t="str">
        <f aca="false">INDEX(Stores!$D$2:$D$18,MATCH(C1817,Stores!$A$2:$A$18,0))</f>
        <v>South</v>
      </c>
      <c r="K1817" s="16" t="n">
        <f aca="false">SUMIF(OrderItems!$B$2:$B$6683,A1817,OrderItems!$J$2:$J$6683)</f>
        <v>7287</v>
      </c>
      <c r="L1817" s="16" t="n">
        <f aca="false">SUMIF(OrderItems!$B$2:$B$6683,A1817,OrderItems!$K$2:$K$6683)</f>
        <v>4258.49</v>
      </c>
      <c r="M1817" s="16" t="n">
        <f aca="false">K1817-L1817</f>
        <v>3028.51</v>
      </c>
      <c r="N1817" s="12" t="n">
        <f aca="false">COUNTIF(OrderItems!$B$2:$B$6683,A1817)</f>
        <v>2</v>
      </c>
    </row>
    <row r="1818" customFormat="false" ht="15" hidden="false" customHeight="false" outlineLevel="0" collapsed="false">
      <c r="A1818" s="12" t="n">
        <v>1817</v>
      </c>
      <c r="B1818" s="12" t="n">
        <v>455</v>
      </c>
      <c r="C1818" s="12" t="n">
        <v>17</v>
      </c>
      <c r="D1818" s="18" t="n">
        <v>45801</v>
      </c>
      <c r="E1818" s="12" t="s">
        <v>44</v>
      </c>
      <c r="F1818" s="12" t="s">
        <v>2294</v>
      </c>
      <c r="G1818" s="12" t="s">
        <v>55</v>
      </c>
      <c r="H1818" s="12" t="str">
        <f aca="false">INDEX(Customers!$I$2:$I$901,MATCH(B1818,Customers!$A$2:$A$901,0))</f>
        <v>New</v>
      </c>
      <c r="I1818" s="12" t="str">
        <f aca="false">INDEX(Customers!$G$2:$G$901,MATCH(B1818,Customers!$A$2:$A$901,0))</f>
        <v>North</v>
      </c>
      <c r="J1818" s="12" t="str">
        <f aca="false">INDEX(Stores!$D$2:$D$18,MATCH(C1818,Stores!$A$2:$A$18,0))</f>
        <v>Online</v>
      </c>
      <c r="K1818" s="16" t="n">
        <f aca="false">SUMIF(OrderItems!$B$2:$B$6683,A1818,OrderItems!$J$2:$J$6683)</f>
        <v>2692.1</v>
      </c>
      <c r="L1818" s="16" t="n">
        <f aca="false">SUMIF(OrderItems!$B$2:$B$6683,A1818,OrderItems!$K$2:$K$6683)</f>
        <v>1834.04</v>
      </c>
      <c r="M1818" s="16" t="n">
        <f aca="false">K1818-L1818</f>
        <v>858.06</v>
      </c>
      <c r="N1818" s="12" t="n">
        <f aca="false">COUNTIF(OrderItems!$B$2:$B$6683,A1818)</f>
        <v>2</v>
      </c>
    </row>
    <row r="1819" customFormat="false" ht="15" hidden="false" customHeight="false" outlineLevel="0" collapsed="false">
      <c r="A1819" s="12" t="n">
        <v>1818</v>
      </c>
      <c r="B1819" s="12" t="n">
        <v>456</v>
      </c>
      <c r="C1819" s="12" t="n">
        <v>16</v>
      </c>
      <c r="D1819" s="18" t="n">
        <v>45752</v>
      </c>
      <c r="E1819" s="12" t="s">
        <v>49</v>
      </c>
      <c r="F1819" s="12" t="s">
        <v>2293</v>
      </c>
      <c r="G1819" s="12" t="s">
        <v>56</v>
      </c>
      <c r="H1819" s="12" t="str">
        <f aca="false">INDEX(Customers!$I$2:$I$901,MATCH(B1819,Customers!$A$2:$A$901,0))</f>
        <v>Regular</v>
      </c>
      <c r="I1819" s="12" t="str">
        <f aca="false">INDEX(Customers!$G$2:$G$901,MATCH(B1819,Customers!$A$2:$A$901,0))</f>
        <v>West</v>
      </c>
      <c r="J1819" s="12" t="str">
        <f aca="false">INDEX(Stores!$D$2:$D$18,MATCH(C1819,Stores!$A$2:$A$18,0))</f>
        <v>East</v>
      </c>
      <c r="K1819" s="16" t="n">
        <f aca="false">SUMIF(OrderItems!$B$2:$B$6683,A1819,OrderItems!$J$2:$J$6683)</f>
        <v>1759</v>
      </c>
      <c r="L1819" s="16" t="n">
        <f aca="false">SUMIF(OrderItems!$B$2:$B$6683,A1819,OrderItems!$K$2:$K$6683)</f>
        <v>1031.97</v>
      </c>
      <c r="M1819" s="16" t="n">
        <f aca="false">K1819-L1819</f>
        <v>727.03</v>
      </c>
      <c r="N1819" s="12" t="n">
        <f aca="false">COUNTIF(OrderItems!$B$2:$B$6683,A1819)</f>
        <v>1</v>
      </c>
    </row>
    <row r="1820" customFormat="false" ht="15" hidden="false" customHeight="false" outlineLevel="0" collapsed="false">
      <c r="A1820" s="12" t="n">
        <v>1819</v>
      </c>
      <c r="B1820" s="12" t="n">
        <v>457</v>
      </c>
      <c r="C1820" s="12" t="n">
        <v>17</v>
      </c>
      <c r="D1820" s="18" t="n">
        <v>45376</v>
      </c>
      <c r="E1820" s="12" t="s">
        <v>44</v>
      </c>
      <c r="F1820" s="12" t="s">
        <v>2296</v>
      </c>
      <c r="G1820" s="12" t="s">
        <v>56</v>
      </c>
      <c r="H1820" s="12" t="str">
        <f aca="false">INDEX(Customers!$I$2:$I$901,MATCH(B1820,Customers!$A$2:$A$901,0))</f>
        <v>Premium</v>
      </c>
      <c r="I1820" s="12" t="str">
        <f aca="false">INDEX(Customers!$G$2:$G$901,MATCH(B1820,Customers!$A$2:$A$901,0))</f>
        <v>North</v>
      </c>
      <c r="J1820" s="12" t="str">
        <f aca="false">INDEX(Stores!$D$2:$D$18,MATCH(C1820,Stores!$A$2:$A$18,0))</f>
        <v>Online</v>
      </c>
      <c r="K1820" s="16" t="n">
        <f aca="false">SUMIF(OrderItems!$B$2:$B$6683,A1820,OrderItems!$J$2:$J$6683)</f>
        <v>2212.2</v>
      </c>
      <c r="L1820" s="16" t="n">
        <f aca="false">SUMIF(OrderItems!$B$2:$B$6683,A1820,OrderItems!$K$2:$K$6683)</f>
        <v>1769.38</v>
      </c>
      <c r="M1820" s="16" t="n">
        <f aca="false">K1820-L1820</f>
        <v>442.82</v>
      </c>
      <c r="N1820" s="12" t="n">
        <f aca="false">COUNTIF(OrderItems!$B$2:$B$6683,A1820)</f>
        <v>1</v>
      </c>
    </row>
    <row r="1821" customFormat="false" ht="15" hidden="false" customHeight="false" outlineLevel="0" collapsed="false">
      <c r="A1821" s="12" t="n">
        <v>1820</v>
      </c>
      <c r="B1821" s="12" t="n">
        <v>458</v>
      </c>
      <c r="C1821" s="12" t="n">
        <v>14</v>
      </c>
      <c r="D1821" s="18" t="n">
        <v>45860</v>
      </c>
      <c r="E1821" s="12" t="s">
        <v>49</v>
      </c>
      <c r="F1821" s="12" t="s">
        <v>2292</v>
      </c>
      <c r="G1821" s="12" t="s">
        <v>55</v>
      </c>
      <c r="H1821" s="12" t="str">
        <f aca="false">INDEX(Customers!$I$2:$I$901,MATCH(B1821,Customers!$A$2:$A$901,0))</f>
        <v>Regular</v>
      </c>
      <c r="I1821" s="12" t="str">
        <f aca="false">INDEX(Customers!$G$2:$G$901,MATCH(B1821,Customers!$A$2:$A$901,0))</f>
        <v>North</v>
      </c>
      <c r="J1821" s="12" t="str">
        <f aca="false">INDEX(Stores!$D$2:$D$18,MATCH(C1821,Stores!$A$2:$A$18,0))</f>
        <v>East</v>
      </c>
      <c r="K1821" s="16" t="n">
        <f aca="false">SUMIF(OrderItems!$B$2:$B$6683,A1821,OrderItems!$J$2:$J$6683)</f>
        <v>5837.4</v>
      </c>
      <c r="L1821" s="16" t="n">
        <f aca="false">SUMIF(OrderItems!$B$2:$B$6683,A1821,OrderItems!$K$2:$K$6683)</f>
        <v>3655.39</v>
      </c>
      <c r="M1821" s="16" t="n">
        <f aca="false">K1821-L1821</f>
        <v>2182.01</v>
      </c>
      <c r="N1821" s="12" t="n">
        <f aca="false">COUNTIF(OrderItems!$B$2:$B$6683,A1821)</f>
        <v>4</v>
      </c>
    </row>
    <row r="1822" customFormat="false" ht="15" hidden="false" customHeight="false" outlineLevel="0" collapsed="false">
      <c r="A1822" s="12" t="n">
        <v>1821</v>
      </c>
      <c r="B1822" s="12" t="n">
        <v>458</v>
      </c>
      <c r="C1822" s="12" t="n">
        <v>17</v>
      </c>
      <c r="D1822" s="18" t="n">
        <v>45883</v>
      </c>
      <c r="E1822" s="12" t="s">
        <v>44</v>
      </c>
      <c r="F1822" s="12" t="s">
        <v>2293</v>
      </c>
      <c r="G1822" s="12" t="s">
        <v>55</v>
      </c>
      <c r="H1822" s="12" t="str">
        <f aca="false">INDEX(Customers!$I$2:$I$901,MATCH(B1822,Customers!$A$2:$A$901,0))</f>
        <v>Regular</v>
      </c>
      <c r="I1822" s="12" t="str">
        <f aca="false">INDEX(Customers!$G$2:$G$901,MATCH(B1822,Customers!$A$2:$A$901,0))</f>
        <v>North</v>
      </c>
      <c r="J1822" s="12" t="str">
        <f aca="false">INDEX(Stores!$D$2:$D$18,MATCH(C1822,Stores!$A$2:$A$18,0))</f>
        <v>Online</v>
      </c>
      <c r="K1822" s="16" t="n">
        <f aca="false">SUMIF(OrderItems!$B$2:$B$6683,A1822,OrderItems!$J$2:$J$6683)</f>
        <v>9235</v>
      </c>
      <c r="L1822" s="16" t="n">
        <f aca="false">SUMIF(OrderItems!$B$2:$B$6683,A1822,OrderItems!$K$2:$K$6683)</f>
        <v>5820.24</v>
      </c>
      <c r="M1822" s="16" t="n">
        <f aca="false">K1822-L1822</f>
        <v>3414.76</v>
      </c>
      <c r="N1822" s="12" t="n">
        <f aca="false">COUNTIF(OrderItems!$B$2:$B$6683,A1822)</f>
        <v>4</v>
      </c>
    </row>
    <row r="1823" customFormat="false" ht="15" hidden="false" customHeight="false" outlineLevel="0" collapsed="false">
      <c r="A1823" s="12" t="n">
        <v>1822</v>
      </c>
      <c r="B1823" s="12" t="n">
        <v>458</v>
      </c>
      <c r="C1823" s="12" t="n">
        <v>13</v>
      </c>
      <c r="D1823" s="18" t="n">
        <v>45996</v>
      </c>
      <c r="E1823" s="12" t="s">
        <v>49</v>
      </c>
      <c r="F1823" s="12" t="s">
        <v>2292</v>
      </c>
      <c r="G1823" s="12" t="s">
        <v>55</v>
      </c>
      <c r="H1823" s="12" t="str">
        <f aca="false">INDEX(Customers!$I$2:$I$901,MATCH(B1823,Customers!$A$2:$A$901,0))</f>
        <v>Regular</v>
      </c>
      <c r="I1823" s="12" t="str">
        <f aca="false">INDEX(Customers!$G$2:$G$901,MATCH(B1823,Customers!$A$2:$A$901,0))</f>
        <v>North</v>
      </c>
      <c r="J1823" s="12" t="str">
        <f aca="false">INDEX(Stores!$D$2:$D$18,MATCH(C1823,Stores!$A$2:$A$18,0))</f>
        <v>East</v>
      </c>
      <c r="K1823" s="16" t="n">
        <f aca="false">SUMIF(OrderItems!$B$2:$B$6683,A1823,OrderItems!$J$2:$J$6683)</f>
        <v>3769</v>
      </c>
      <c r="L1823" s="16" t="n">
        <f aca="false">SUMIF(OrderItems!$B$2:$B$6683,A1823,OrderItems!$K$2:$K$6683)</f>
        <v>2553.54</v>
      </c>
      <c r="M1823" s="16" t="n">
        <f aca="false">K1823-L1823</f>
        <v>1215.46</v>
      </c>
      <c r="N1823" s="12" t="n">
        <f aca="false">COUNTIF(OrderItems!$B$2:$B$6683,A1823)</f>
        <v>1</v>
      </c>
    </row>
    <row r="1824" customFormat="false" ht="15" hidden="false" customHeight="false" outlineLevel="0" collapsed="false">
      <c r="A1824" s="12" t="n">
        <v>1823</v>
      </c>
      <c r="B1824" s="12" t="n">
        <v>459</v>
      </c>
      <c r="C1824" s="12" t="n">
        <v>17</v>
      </c>
      <c r="D1824" s="18" t="n">
        <v>45966</v>
      </c>
      <c r="E1824" s="12" t="s">
        <v>44</v>
      </c>
      <c r="F1824" s="12" t="s">
        <v>2293</v>
      </c>
      <c r="G1824" s="12" t="s">
        <v>55</v>
      </c>
      <c r="H1824" s="12" t="str">
        <f aca="false">INDEX(Customers!$I$2:$I$901,MATCH(B1824,Customers!$A$2:$A$901,0))</f>
        <v>New</v>
      </c>
      <c r="I1824" s="12" t="str">
        <f aca="false">INDEX(Customers!$G$2:$G$901,MATCH(B1824,Customers!$A$2:$A$901,0))</f>
        <v>West</v>
      </c>
      <c r="J1824" s="12" t="str">
        <f aca="false">INDEX(Stores!$D$2:$D$18,MATCH(C1824,Stores!$A$2:$A$18,0))</f>
        <v>Online</v>
      </c>
      <c r="K1824" s="16" t="n">
        <f aca="false">SUMIF(OrderItems!$B$2:$B$6683,A1824,OrderItems!$J$2:$J$6683)</f>
        <v>3179</v>
      </c>
      <c r="L1824" s="16" t="n">
        <f aca="false">SUMIF(OrderItems!$B$2:$B$6683,A1824,OrderItems!$K$2:$K$6683)</f>
        <v>2247.66</v>
      </c>
      <c r="M1824" s="16" t="n">
        <f aca="false">K1824-L1824</f>
        <v>931.34</v>
      </c>
      <c r="N1824" s="12" t="n">
        <f aca="false">COUNTIF(OrderItems!$B$2:$B$6683,A1824)</f>
        <v>1</v>
      </c>
    </row>
    <row r="1825" customFormat="false" ht="15" hidden="false" customHeight="false" outlineLevel="0" collapsed="false">
      <c r="A1825" s="12" t="n">
        <v>1824</v>
      </c>
      <c r="B1825" s="12" t="n">
        <v>460</v>
      </c>
      <c r="C1825" s="12" t="n">
        <v>8</v>
      </c>
      <c r="D1825" s="18" t="n">
        <v>45627</v>
      </c>
      <c r="E1825" s="12" t="s">
        <v>49</v>
      </c>
      <c r="F1825" s="12" t="s">
        <v>2295</v>
      </c>
      <c r="G1825" s="12" t="s">
        <v>56</v>
      </c>
      <c r="H1825" s="12" t="str">
        <f aca="false">INDEX(Customers!$I$2:$I$901,MATCH(B1825,Customers!$A$2:$A$901,0))</f>
        <v>Premium</v>
      </c>
      <c r="I1825" s="12" t="str">
        <f aca="false">INDEX(Customers!$G$2:$G$901,MATCH(B1825,Customers!$A$2:$A$901,0))</f>
        <v>East</v>
      </c>
      <c r="J1825" s="12" t="str">
        <f aca="false">INDEX(Stores!$D$2:$D$18,MATCH(C1825,Stores!$A$2:$A$18,0))</f>
        <v>South</v>
      </c>
      <c r="K1825" s="16" t="n">
        <f aca="false">SUMIF(OrderItems!$B$2:$B$6683,A1825,OrderItems!$J$2:$J$6683)</f>
        <v>419</v>
      </c>
      <c r="L1825" s="16" t="n">
        <f aca="false">SUMIF(OrderItems!$B$2:$B$6683,A1825,OrderItems!$K$2:$K$6683)</f>
        <v>279.97</v>
      </c>
      <c r="M1825" s="16" t="n">
        <f aca="false">K1825-L1825</f>
        <v>139.03</v>
      </c>
      <c r="N1825" s="12" t="n">
        <f aca="false">COUNTIF(OrderItems!$B$2:$B$6683,A1825)</f>
        <v>1</v>
      </c>
    </row>
    <row r="1826" customFormat="false" ht="15" hidden="false" customHeight="false" outlineLevel="0" collapsed="false">
      <c r="A1826" s="12" t="n">
        <v>1825</v>
      </c>
      <c r="B1826" s="12" t="n">
        <v>460</v>
      </c>
      <c r="C1826" s="12" t="n">
        <v>17</v>
      </c>
      <c r="D1826" s="18" t="n">
        <v>45811</v>
      </c>
      <c r="E1826" s="12" t="s">
        <v>44</v>
      </c>
      <c r="F1826" s="12" t="s">
        <v>2293</v>
      </c>
      <c r="G1826" s="12" t="s">
        <v>55</v>
      </c>
      <c r="H1826" s="12" t="str">
        <f aca="false">INDEX(Customers!$I$2:$I$901,MATCH(B1826,Customers!$A$2:$A$901,0))</f>
        <v>Premium</v>
      </c>
      <c r="I1826" s="12" t="str">
        <f aca="false">INDEX(Customers!$G$2:$G$901,MATCH(B1826,Customers!$A$2:$A$901,0))</f>
        <v>East</v>
      </c>
      <c r="J1826" s="12" t="str">
        <f aca="false">INDEX(Stores!$D$2:$D$18,MATCH(C1826,Stores!$A$2:$A$18,0))</f>
        <v>Online</v>
      </c>
      <c r="K1826" s="16" t="n">
        <f aca="false">SUMIF(OrderItems!$B$2:$B$6683,A1826,OrderItems!$J$2:$J$6683)</f>
        <v>789</v>
      </c>
      <c r="L1826" s="16" t="n">
        <f aca="false">SUMIF(OrderItems!$B$2:$B$6683,A1826,OrderItems!$K$2:$K$6683)</f>
        <v>515.74</v>
      </c>
      <c r="M1826" s="16" t="n">
        <f aca="false">K1826-L1826</f>
        <v>273.26</v>
      </c>
      <c r="N1826" s="12" t="n">
        <f aca="false">COUNTIF(OrderItems!$B$2:$B$6683,A1826)</f>
        <v>1</v>
      </c>
    </row>
    <row r="1827" customFormat="false" ht="15" hidden="false" customHeight="false" outlineLevel="0" collapsed="false">
      <c r="A1827" s="12" t="n">
        <v>1826</v>
      </c>
      <c r="B1827" s="12" t="n">
        <v>460</v>
      </c>
      <c r="C1827" s="12" t="n">
        <v>17</v>
      </c>
      <c r="D1827" s="18" t="n">
        <v>45938</v>
      </c>
      <c r="E1827" s="12" t="s">
        <v>44</v>
      </c>
      <c r="F1827" s="12" t="s">
        <v>2293</v>
      </c>
      <c r="G1827" s="12" t="s">
        <v>55</v>
      </c>
      <c r="H1827" s="12" t="str">
        <f aca="false">INDEX(Customers!$I$2:$I$901,MATCH(B1827,Customers!$A$2:$A$901,0))</f>
        <v>Premium</v>
      </c>
      <c r="I1827" s="12" t="str">
        <f aca="false">INDEX(Customers!$G$2:$G$901,MATCH(B1827,Customers!$A$2:$A$901,0))</f>
        <v>East</v>
      </c>
      <c r="J1827" s="12" t="str">
        <f aca="false">INDEX(Stores!$D$2:$D$18,MATCH(C1827,Stores!$A$2:$A$18,0))</f>
        <v>Online</v>
      </c>
      <c r="K1827" s="16" t="n">
        <f aca="false">SUMIF(OrderItems!$B$2:$B$6683,A1827,OrderItems!$J$2:$J$6683)</f>
        <v>3339</v>
      </c>
      <c r="L1827" s="16" t="n">
        <f aca="false">SUMIF(OrderItems!$B$2:$B$6683,A1827,OrderItems!$K$2:$K$6683)</f>
        <v>2076.99</v>
      </c>
      <c r="M1827" s="16" t="n">
        <f aca="false">K1827-L1827</f>
        <v>1262.01</v>
      </c>
      <c r="N1827" s="12" t="n">
        <f aca="false">COUNTIF(OrderItems!$B$2:$B$6683,A1827)</f>
        <v>1</v>
      </c>
    </row>
    <row r="1828" customFormat="false" ht="15" hidden="false" customHeight="false" outlineLevel="0" collapsed="false">
      <c r="A1828" s="12" t="n">
        <v>1827</v>
      </c>
      <c r="B1828" s="12" t="n">
        <v>461</v>
      </c>
      <c r="C1828" s="12" t="n">
        <v>17</v>
      </c>
      <c r="D1828" s="18" t="n">
        <v>45571</v>
      </c>
      <c r="E1828" s="12" t="s">
        <v>44</v>
      </c>
      <c r="F1828" s="12" t="s">
        <v>2293</v>
      </c>
      <c r="G1828" s="12" t="s">
        <v>55</v>
      </c>
      <c r="H1828" s="12" t="str">
        <f aca="false">INDEX(Customers!$I$2:$I$901,MATCH(B1828,Customers!$A$2:$A$901,0))</f>
        <v>Premium</v>
      </c>
      <c r="I1828" s="12" t="str">
        <f aca="false">INDEX(Customers!$G$2:$G$901,MATCH(B1828,Customers!$A$2:$A$901,0))</f>
        <v>West</v>
      </c>
      <c r="J1828" s="12" t="str">
        <f aca="false">INDEX(Stores!$D$2:$D$18,MATCH(C1828,Stores!$A$2:$A$18,0))</f>
        <v>Online</v>
      </c>
      <c r="K1828" s="16" t="n">
        <f aca="false">SUMIF(OrderItems!$B$2:$B$6683,A1828,OrderItems!$J$2:$J$6683)</f>
        <v>7043.1</v>
      </c>
      <c r="L1828" s="16" t="n">
        <f aca="false">SUMIF(OrderItems!$B$2:$B$6683,A1828,OrderItems!$K$2:$K$6683)</f>
        <v>4886.96</v>
      </c>
      <c r="M1828" s="16" t="n">
        <f aca="false">K1828-L1828</f>
        <v>2156.14</v>
      </c>
      <c r="N1828" s="12" t="n">
        <f aca="false">COUNTIF(OrderItems!$B$2:$B$6683,A1828)</f>
        <v>3</v>
      </c>
    </row>
    <row r="1829" customFormat="false" ht="15" hidden="false" customHeight="false" outlineLevel="0" collapsed="false">
      <c r="A1829" s="12" t="n">
        <v>1828</v>
      </c>
      <c r="B1829" s="12" t="n">
        <v>461</v>
      </c>
      <c r="C1829" s="12" t="n">
        <v>17</v>
      </c>
      <c r="D1829" s="18" t="n">
        <v>45578</v>
      </c>
      <c r="E1829" s="12" t="s">
        <v>44</v>
      </c>
      <c r="F1829" s="12" t="s">
        <v>2294</v>
      </c>
      <c r="G1829" s="12" t="s">
        <v>56</v>
      </c>
      <c r="H1829" s="12" t="str">
        <f aca="false">INDEX(Customers!$I$2:$I$901,MATCH(B1829,Customers!$A$2:$A$901,0))</f>
        <v>Premium</v>
      </c>
      <c r="I1829" s="12" t="str">
        <f aca="false">INDEX(Customers!$G$2:$G$901,MATCH(B1829,Customers!$A$2:$A$901,0))</f>
        <v>West</v>
      </c>
      <c r="J1829" s="12" t="str">
        <f aca="false">INDEX(Stores!$D$2:$D$18,MATCH(C1829,Stores!$A$2:$A$18,0))</f>
        <v>Online</v>
      </c>
      <c r="K1829" s="16" t="n">
        <f aca="false">SUMIF(OrderItems!$B$2:$B$6683,A1829,OrderItems!$J$2:$J$6683)</f>
        <v>4698</v>
      </c>
      <c r="L1829" s="16" t="n">
        <f aca="false">SUMIF(OrderItems!$B$2:$B$6683,A1829,OrderItems!$K$2:$K$6683)</f>
        <v>3012.17</v>
      </c>
      <c r="M1829" s="16" t="n">
        <f aca="false">K1829-L1829</f>
        <v>1685.83</v>
      </c>
      <c r="N1829" s="12" t="n">
        <f aca="false">COUNTIF(OrderItems!$B$2:$B$6683,A1829)</f>
        <v>2</v>
      </c>
    </row>
    <row r="1830" customFormat="false" ht="15" hidden="false" customHeight="false" outlineLevel="0" collapsed="false">
      <c r="A1830" s="12" t="n">
        <v>1829</v>
      </c>
      <c r="B1830" s="12" t="n">
        <v>461</v>
      </c>
      <c r="C1830" s="12" t="n">
        <v>17</v>
      </c>
      <c r="D1830" s="18" t="n">
        <v>45991</v>
      </c>
      <c r="E1830" s="12" t="s">
        <v>44</v>
      </c>
      <c r="F1830" s="12" t="s">
        <v>2293</v>
      </c>
      <c r="G1830" s="12" t="s">
        <v>56</v>
      </c>
      <c r="H1830" s="12" t="str">
        <f aca="false">INDEX(Customers!$I$2:$I$901,MATCH(B1830,Customers!$A$2:$A$901,0))</f>
        <v>Premium</v>
      </c>
      <c r="I1830" s="12" t="str">
        <f aca="false">INDEX(Customers!$G$2:$G$901,MATCH(B1830,Customers!$A$2:$A$901,0))</f>
        <v>West</v>
      </c>
      <c r="J1830" s="12" t="str">
        <f aca="false">INDEX(Stores!$D$2:$D$18,MATCH(C1830,Stores!$A$2:$A$18,0))</f>
        <v>Online</v>
      </c>
      <c r="K1830" s="16" t="n">
        <f aca="false">SUMIF(OrderItems!$B$2:$B$6683,A1830,OrderItems!$J$2:$J$6683)</f>
        <v>2809</v>
      </c>
      <c r="L1830" s="16" t="n">
        <f aca="false">SUMIF(OrderItems!$B$2:$B$6683,A1830,OrderItems!$K$2:$K$6683)</f>
        <v>1785.14</v>
      </c>
      <c r="M1830" s="16" t="n">
        <f aca="false">K1830-L1830</f>
        <v>1023.86</v>
      </c>
      <c r="N1830" s="12" t="n">
        <f aca="false">COUNTIF(OrderItems!$B$2:$B$6683,A1830)</f>
        <v>1</v>
      </c>
    </row>
    <row r="1831" customFormat="false" ht="15" hidden="false" customHeight="false" outlineLevel="0" collapsed="false">
      <c r="A1831" s="12" t="n">
        <v>1830</v>
      </c>
      <c r="B1831" s="12" t="n">
        <v>462</v>
      </c>
      <c r="C1831" s="12" t="n">
        <v>17</v>
      </c>
      <c r="D1831" s="18" t="n">
        <v>45603</v>
      </c>
      <c r="E1831" s="12" t="s">
        <v>44</v>
      </c>
      <c r="F1831" s="12" t="s">
        <v>2293</v>
      </c>
      <c r="G1831" s="12" t="s">
        <v>55</v>
      </c>
      <c r="H1831" s="12" t="str">
        <f aca="false">INDEX(Customers!$I$2:$I$901,MATCH(B1831,Customers!$A$2:$A$901,0))</f>
        <v>Regular</v>
      </c>
      <c r="I1831" s="12" t="str">
        <f aca="false">INDEX(Customers!$G$2:$G$901,MATCH(B1831,Customers!$A$2:$A$901,0))</f>
        <v>East</v>
      </c>
      <c r="J1831" s="12" t="str">
        <f aca="false">INDEX(Stores!$D$2:$D$18,MATCH(C1831,Stores!$A$2:$A$18,0))</f>
        <v>Online</v>
      </c>
      <c r="K1831" s="16" t="n">
        <f aca="false">SUMIF(OrderItems!$B$2:$B$6683,A1831,OrderItems!$J$2:$J$6683)</f>
        <v>3982.2</v>
      </c>
      <c r="L1831" s="16" t="n">
        <f aca="false">SUMIF(OrderItems!$B$2:$B$6683,A1831,OrderItems!$K$2:$K$6683)</f>
        <v>2476.87</v>
      </c>
      <c r="M1831" s="16" t="n">
        <f aca="false">K1831-L1831</f>
        <v>1505.33</v>
      </c>
      <c r="N1831" s="12" t="n">
        <f aca="false">COUNTIF(OrderItems!$B$2:$B$6683,A1831)</f>
        <v>2</v>
      </c>
    </row>
    <row r="1832" customFormat="false" ht="15" hidden="false" customHeight="false" outlineLevel="0" collapsed="false">
      <c r="A1832" s="12" t="n">
        <v>1831</v>
      </c>
      <c r="B1832" s="12" t="n">
        <v>462</v>
      </c>
      <c r="C1832" s="12" t="n">
        <v>3</v>
      </c>
      <c r="D1832" s="18" t="n">
        <v>45844</v>
      </c>
      <c r="E1832" s="12" t="s">
        <v>49</v>
      </c>
      <c r="F1832" s="12" t="s">
        <v>2293</v>
      </c>
      <c r="G1832" s="12" t="s">
        <v>55</v>
      </c>
      <c r="H1832" s="12" t="str">
        <f aca="false">INDEX(Customers!$I$2:$I$901,MATCH(B1832,Customers!$A$2:$A$901,0))</f>
        <v>Regular</v>
      </c>
      <c r="I1832" s="12" t="str">
        <f aca="false">INDEX(Customers!$G$2:$G$901,MATCH(B1832,Customers!$A$2:$A$901,0))</f>
        <v>East</v>
      </c>
      <c r="J1832" s="12" t="str">
        <f aca="false">INDEX(Stores!$D$2:$D$18,MATCH(C1832,Stores!$A$2:$A$18,0))</f>
        <v>North</v>
      </c>
      <c r="K1832" s="16" t="n">
        <f aca="false">SUMIF(OrderItems!$B$2:$B$6683,A1832,OrderItems!$J$2:$J$6683)</f>
        <v>11166.45</v>
      </c>
      <c r="L1832" s="16" t="n">
        <f aca="false">SUMIF(OrderItems!$B$2:$B$6683,A1832,OrderItems!$K$2:$K$6683)</f>
        <v>8862.99</v>
      </c>
      <c r="M1832" s="16" t="n">
        <f aca="false">K1832-L1832</f>
        <v>2303.46</v>
      </c>
      <c r="N1832" s="12" t="n">
        <f aca="false">COUNTIF(OrderItems!$B$2:$B$6683,A1832)</f>
        <v>1</v>
      </c>
    </row>
    <row r="1833" customFormat="false" ht="15" hidden="false" customHeight="false" outlineLevel="0" collapsed="false">
      <c r="A1833" s="12" t="n">
        <v>1832</v>
      </c>
      <c r="B1833" s="12" t="n">
        <v>462</v>
      </c>
      <c r="C1833" s="12" t="n">
        <v>17</v>
      </c>
      <c r="D1833" s="18" t="n">
        <v>45981</v>
      </c>
      <c r="E1833" s="12" t="s">
        <v>44</v>
      </c>
      <c r="F1833" s="12" t="s">
        <v>2294</v>
      </c>
      <c r="G1833" s="12" t="s">
        <v>56</v>
      </c>
      <c r="H1833" s="12" t="str">
        <f aca="false">INDEX(Customers!$I$2:$I$901,MATCH(B1833,Customers!$A$2:$A$901,0))</f>
        <v>Regular</v>
      </c>
      <c r="I1833" s="12" t="str">
        <f aca="false">INDEX(Customers!$G$2:$G$901,MATCH(B1833,Customers!$A$2:$A$901,0))</f>
        <v>East</v>
      </c>
      <c r="J1833" s="12" t="str">
        <f aca="false">INDEX(Stores!$D$2:$D$18,MATCH(C1833,Stores!$A$2:$A$18,0))</f>
        <v>Online</v>
      </c>
      <c r="K1833" s="16" t="n">
        <f aca="false">SUMIF(OrderItems!$B$2:$B$6683,A1833,OrderItems!$J$2:$J$6683)</f>
        <v>1234.05</v>
      </c>
      <c r="L1833" s="16" t="n">
        <f aca="false">SUMIF(OrderItems!$B$2:$B$6683,A1833,OrderItems!$K$2:$K$6683)</f>
        <v>878.72</v>
      </c>
      <c r="M1833" s="16" t="n">
        <f aca="false">K1833-L1833</f>
        <v>355.33</v>
      </c>
      <c r="N1833" s="12" t="n">
        <f aca="false">COUNTIF(OrderItems!$B$2:$B$6683,A1833)</f>
        <v>1</v>
      </c>
    </row>
    <row r="1834" customFormat="false" ht="15" hidden="false" customHeight="false" outlineLevel="0" collapsed="false">
      <c r="A1834" s="12" t="n">
        <v>1833</v>
      </c>
      <c r="B1834" s="12" t="n">
        <v>462</v>
      </c>
      <c r="C1834" s="12" t="n">
        <v>17</v>
      </c>
      <c r="D1834" s="18" t="n">
        <v>45995</v>
      </c>
      <c r="E1834" s="12" t="s">
        <v>44</v>
      </c>
      <c r="F1834" s="12" t="s">
        <v>2293</v>
      </c>
      <c r="G1834" s="12" t="s">
        <v>55</v>
      </c>
      <c r="H1834" s="12" t="str">
        <f aca="false">INDEX(Customers!$I$2:$I$901,MATCH(B1834,Customers!$A$2:$A$901,0))</f>
        <v>Regular</v>
      </c>
      <c r="I1834" s="12" t="str">
        <f aca="false">INDEX(Customers!$G$2:$G$901,MATCH(B1834,Customers!$A$2:$A$901,0))</f>
        <v>East</v>
      </c>
      <c r="J1834" s="12" t="str">
        <f aca="false">INDEX(Stores!$D$2:$D$18,MATCH(C1834,Stores!$A$2:$A$18,0))</f>
        <v>Online</v>
      </c>
      <c r="K1834" s="16" t="n">
        <f aca="false">SUMIF(OrderItems!$B$2:$B$6683,A1834,OrderItems!$J$2:$J$6683)</f>
        <v>7355.7</v>
      </c>
      <c r="L1834" s="16" t="n">
        <f aca="false">SUMIF(OrderItems!$B$2:$B$6683,A1834,OrderItems!$K$2:$K$6683)</f>
        <v>4812.69</v>
      </c>
      <c r="M1834" s="16" t="n">
        <f aca="false">K1834-L1834</f>
        <v>2543.01</v>
      </c>
      <c r="N1834" s="12" t="n">
        <f aca="false">COUNTIF(OrderItems!$B$2:$B$6683,A1834)</f>
        <v>3</v>
      </c>
    </row>
    <row r="1835" customFormat="false" ht="15" hidden="false" customHeight="false" outlineLevel="0" collapsed="false">
      <c r="A1835" s="12" t="n">
        <v>1834</v>
      </c>
      <c r="B1835" s="12" t="n">
        <v>462</v>
      </c>
      <c r="C1835" s="12" t="n">
        <v>17</v>
      </c>
      <c r="D1835" s="18" t="n">
        <v>46004</v>
      </c>
      <c r="E1835" s="12" t="s">
        <v>44</v>
      </c>
      <c r="F1835" s="12" t="s">
        <v>2295</v>
      </c>
      <c r="G1835" s="12" t="s">
        <v>55</v>
      </c>
      <c r="H1835" s="12" t="str">
        <f aca="false">INDEX(Customers!$I$2:$I$901,MATCH(B1835,Customers!$A$2:$A$901,0))</f>
        <v>Regular</v>
      </c>
      <c r="I1835" s="12" t="str">
        <f aca="false">INDEX(Customers!$G$2:$G$901,MATCH(B1835,Customers!$A$2:$A$901,0))</f>
        <v>East</v>
      </c>
      <c r="J1835" s="12" t="str">
        <f aca="false">INDEX(Stores!$D$2:$D$18,MATCH(C1835,Stores!$A$2:$A$18,0))</f>
        <v>Online</v>
      </c>
      <c r="K1835" s="16" t="n">
        <f aca="false">SUMIF(OrderItems!$B$2:$B$6683,A1835,OrderItems!$J$2:$J$6683)</f>
        <v>1619</v>
      </c>
      <c r="L1835" s="16" t="n">
        <f aca="false">SUMIF(OrderItems!$B$2:$B$6683,A1835,OrderItems!$K$2:$K$6683)</f>
        <v>1142.97</v>
      </c>
      <c r="M1835" s="16" t="n">
        <f aca="false">K1835-L1835</f>
        <v>476.03</v>
      </c>
      <c r="N1835" s="12" t="n">
        <f aca="false">COUNTIF(OrderItems!$B$2:$B$6683,A1835)</f>
        <v>1</v>
      </c>
    </row>
    <row r="1836" customFormat="false" ht="15" hidden="false" customHeight="false" outlineLevel="0" collapsed="false">
      <c r="A1836" s="12" t="n">
        <v>1835</v>
      </c>
      <c r="B1836" s="12" t="n">
        <v>463</v>
      </c>
      <c r="C1836" s="12" t="n">
        <v>16</v>
      </c>
      <c r="D1836" s="18" t="n">
        <v>45843</v>
      </c>
      <c r="E1836" s="12" t="s">
        <v>49</v>
      </c>
      <c r="F1836" s="12" t="s">
        <v>2293</v>
      </c>
      <c r="G1836" s="12" t="s">
        <v>55</v>
      </c>
      <c r="H1836" s="12" t="str">
        <f aca="false">INDEX(Customers!$I$2:$I$901,MATCH(B1836,Customers!$A$2:$A$901,0))</f>
        <v>Regular</v>
      </c>
      <c r="I1836" s="12" t="str">
        <f aca="false">INDEX(Customers!$G$2:$G$901,MATCH(B1836,Customers!$A$2:$A$901,0))</f>
        <v>West</v>
      </c>
      <c r="J1836" s="12" t="str">
        <f aca="false">INDEX(Stores!$D$2:$D$18,MATCH(C1836,Stores!$A$2:$A$18,0))</f>
        <v>East</v>
      </c>
      <c r="K1836" s="16" t="n">
        <f aca="false">SUMIF(OrderItems!$B$2:$B$6683,A1836,OrderItems!$J$2:$J$6683)</f>
        <v>113.05</v>
      </c>
      <c r="L1836" s="16" t="n">
        <f aca="false">SUMIF(OrderItems!$B$2:$B$6683,A1836,OrderItems!$K$2:$K$6683)</f>
        <v>68.21</v>
      </c>
      <c r="M1836" s="16" t="n">
        <f aca="false">K1836-L1836</f>
        <v>44.84</v>
      </c>
      <c r="N1836" s="12" t="n">
        <f aca="false">COUNTIF(OrderItems!$B$2:$B$6683,A1836)</f>
        <v>1</v>
      </c>
    </row>
    <row r="1837" customFormat="false" ht="15" hidden="false" customHeight="false" outlineLevel="0" collapsed="false">
      <c r="A1837" s="12" t="n">
        <v>1836</v>
      </c>
      <c r="B1837" s="12" t="n">
        <v>463</v>
      </c>
      <c r="C1837" s="12" t="n">
        <v>17</v>
      </c>
      <c r="D1837" s="18" t="n">
        <v>45864</v>
      </c>
      <c r="E1837" s="12" t="s">
        <v>44</v>
      </c>
      <c r="F1837" s="12" t="s">
        <v>2296</v>
      </c>
      <c r="G1837" s="12" t="s">
        <v>55</v>
      </c>
      <c r="H1837" s="12" t="str">
        <f aca="false">INDEX(Customers!$I$2:$I$901,MATCH(B1837,Customers!$A$2:$A$901,0))</f>
        <v>Regular</v>
      </c>
      <c r="I1837" s="12" t="str">
        <f aca="false">INDEX(Customers!$G$2:$G$901,MATCH(B1837,Customers!$A$2:$A$901,0))</f>
        <v>West</v>
      </c>
      <c r="J1837" s="12" t="str">
        <f aca="false">INDEX(Stores!$D$2:$D$18,MATCH(C1837,Stores!$A$2:$A$18,0))</f>
        <v>Online</v>
      </c>
      <c r="K1837" s="16" t="n">
        <f aca="false">SUMIF(OrderItems!$B$2:$B$6683,A1837,OrderItems!$J$2:$J$6683)</f>
        <v>7388.1</v>
      </c>
      <c r="L1837" s="16" t="n">
        <f aca="false">SUMIF(OrderItems!$B$2:$B$6683,A1837,OrderItems!$K$2:$K$6683)</f>
        <v>5377.28</v>
      </c>
      <c r="M1837" s="16" t="n">
        <f aca="false">K1837-L1837</f>
        <v>2010.82</v>
      </c>
      <c r="N1837" s="12" t="n">
        <f aca="false">COUNTIF(OrderItems!$B$2:$B$6683,A1837)</f>
        <v>4</v>
      </c>
    </row>
    <row r="1838" customFormat="false" ht="15" hidden="false" customHeight="false" outlineLevel="0" collapsed="false">
      <c r="A1838" s="12" t="n">
        <v>1837</v>
      </c>
      <c r="B1838" s="12" t="n">
        <v>463</v>
      </c>
      <c r="C1838" s="12" t="n">
        <v>17</v>
      </c>
      <c r="D1838" s="18" t="n">
        <v>45933</v>
      </c>
      <c r="E1838" s="12" t="s">
        <v>44</v>
      </c>
      <c r="F1838" s="12" t="s">
        <v>2295</v>
      </c>
      <c r="G1838" s="12" t="s">
        <v>57</v>
      </c>
      <c r="H1838" s="12" t="str">
        <f aca="false">INDEX(Customers!$I$2:$I$901,MATCH(B1838,Customers!$A$2:$A$901,0))</f>
        <v>Regular</v>
      </c>
      <c r="I1838" s="12" t="str">
        <f aca="false">INDEX(Customers!$G$2:$G$901,MATCH(B1838,Customers!$A$2:$A$901,0))</f>
        <v>West</v>
      </c>
      <c r="J1838" s="12" t="str">
        <f aca="false">INDEX(Stores!$D$2:$D$18,MATCH(C1838,Stores!$A$2:$A$18,0))</f>
        <v>Online</v>
      </c>
      <c r="K1838" s="16" t="n">
        <f aca="false">SUMIF(OrderItems!$B$2:$B$6683,A1838,OrderItems!$J$2:$J$6683)</f>
        <v>1649</v>
      </c>
      <c r="L1838" s="16" t="n">
        <f aca="false">SUMIF(OrderItems!$B$2:$B$6683,A1838,OrderItems!$K$2:$K$6683)</f>
        <v>1115.75</v>
      </c>
      <c r="M1838" s="16" t="n">
        <f aca="false">K1838-L1838</f>
        <v>533.25</v>
      </c>
      <c r="N1838" s="12" t="n">
        <f aca="false">COUNTIF(OrderItems!$B$2:$B$6683,A1838)</f>
        <v>1</v>
      </c>
    </row>
    <row r="1839" customFormat="false" ht="15" hidden="false" customHeight="false" outlineLevel="0" collapsed="false">
      <c r="A1839" s="12" t="n">
        <v>1838</v>
      </c>
      <c r="B1839" s="12" t="n">
        <v>463</v>
      </c>
      <c r="C1839" s="12" t="n">
        <v>17</v>
      </c>
      <c r="D1839" s="18" t="n">
        <v>45936</v>
      </c>
      <c r="E1839" s="12" t="s">
        <v>44</v>
      </c>
      <c r="F1839" s="12" t="s">
        <v>2293</v>
      </c>
      <c r="G1839" s="12" t="s">
        <v>55</v>
      </c>
      <c r="H1839" s="12" t="str">
        <f aca="false">INDEX(Customers!$I$2:$I$901,MATCH(B1839,Customers!$A$2:$A$901,0))</f>
        <v>Regular</v>
      </c>
      <c r="I1839" s="12" t="str">
        <f aca="false">INDEX(Customers!$G$2:$G$901,MATCH(B1839,Customers!$A$2:$A$901,0))</f>
        <v>West</v>
      </c>
      <c r="J1839" s="12" t="str">
        <f aca="false">INDEX(Stores!$D$2:$D$18,MATCH(C1839,Stores!$A$2:$A$18,0))</f>
        <v>Online</v>
      </c>
      <c r="K1839" s="16" t="n">
        <f aca="false">SUMIF(OrderItems!$B$2:$B$6683,A1839,OrderItems!$J$2:$J$6683)</f>
        <v>782.1</v>
      </c>
      <c r="L1839" s="16" t="n">
        <f aca="false">SUMIF(OrderItems!$B$2:$B$6683,A1839,OrderItems!$K$2:$K$6683)</f>
        <v>606.2</v>
      </c>
      <c r="M1839" s="16" t="n">
        <f aca="false">K1839-L1839</f>
        <v>175.9</v>
      </c>
      <c r="N1839" s="12" t="n">
        <f aca="false">COUNTIF(OrderItems!$B$2:$B$6683,A1839)</f>
        <v>1</v>
      </c>
    </row>
    <row r="1840" customFormat="false" ht="15" hidden="false" customHeight="false" outlineLevel="0" collapsed="false">
      <c r="A1840" s="12" t="n">
        <v>1839</v>
      </c>
      <c r="B1840" s="12" t="n">
        <v>463</v>
      </c>
      <c r="C1840" s="12" t="n">
        <v>9</v>
      </c>
      <c r="D1840" s="18" t="n">
        <v>45953</v>
      </c>
      <c r="E1840" s="12" t="s">
        <v>49</v>
      </c>
      <c r="F1840" s="12" t="s">
        <v>2293</v>
      </c>
      <c r="G1840" s="12" t="s">
        <v>55</v>
      </c>
      <c r="H1840" s="12" t="str">
        <f aca="false">INDEX(Customers!$I$2:$I$901,MATCH(B1840,Customers!$A$2:$A$901,0))</f>
        <v>Regular</v>
      </c>
      <c r="I1840" s="12" t="str">
        <f aca="false">INDEX(Customers!$G$2:$G$901,MATCH(B1840,Customers!$A$2:$A$901,0))</f>
        <v>West</v>
      </c>
      <c r="J1840" s="12" t="str">
        <f aca="false">INDEX(Stores!$D$2:$D$18,MATCH(C1840,Stores!$A$2:$A$18,0))</f>
        <v>West</v>
      </c>
      <c r="K1840" s="16" t="n">
        <f aca="false">SUMIF(OrderItems!$B$2:$B$6683,A1840,OrderItems!$J$2:$J$6683)</f>
        <v>6674.3</v>
      </c>
      <c r="L1840" s="16" t="n">
        <f aca="false">SUMIF(OrderItems!$B$2:$B$6683,A1840,OrderItems!$K$2:$K$6683)</f>
        <v>4209.57</v>
      </c>
      <c r="M1840" s="16" t="n">
        <f aca="false">K1840-L1840</f>
        <v>2464.73</v>
      </c>
      <c r="N1840" s="12" t="n">
        <f aca="false">COUNTIF(OrderItems!$B$2:$B$6683,A1840)</f>
        <v>4</v>
      </c>
    </row>
    <row r="1841" customFormat="false" ht="15" hidden="false" customHeight="false" outlineLevel="0" collapsed="false">
      <c r="A1841" s="12" t="n">
        <v>1840</v>
      </c>
      <c r="B1841" s="12" t="n">
        <v>463</v>
      </c>
      <c r="C1841" s="12" t="n">
        <v>17</v>
      </c>
      <c r="D1841" s="18" t="n">
        <v>45977</v>
      </c>
      <c r="E1841" s="12" t="s">
        <v>44</v>
      </c>
      <c r="F1841" s="12" t="s">
        <v>2294</v>
      </c>
      <c r="G1841" s="12" t="s">
        <v>55</v>
      </c>
      <c r="H1841" s="12" t="str">
        <f aca="false">INDEX(Customers!$I$2:$I$901,MATCH(B1841,Customers!$A$2:$A$901,0))</f>
        <v>Regular</v>
      </c>
      <c r="I1841" s="12" t="str">
        <f aca="false">INDEX(Customers!$G$2:$G$901,MATCH(B1841,Customers!$A$2:$A$901,0))</f>
        <v>West</v>
      </c>
      <c r="J1841" s="12" t="str">
        <f aca="false">INDEX(Stores!$D$2:$D$18,MATCH(C1841,Stores!$A$2:$A$18,0))</f>
        <v>Online</v>
      </c>
      <c r="K1841" s="16" t="n">
        <f aca="false">SUMIF(OrderItems!$B$2:$B$6683,A1841,OrderItems!$J$2:$J$6683)</f>
        <v>13533.05</v>
      </c>
      <c r="L1841" s="16" t="n">
        <f aca="false">SUMIF(OrderItems!$B$2:$B$6683,A1841,OrderItems!$K$2:$K$6683)</f>
        <v>9865.66</v>
      </c>
      <c r="M1841" s="16" t="n">
        <f aca="false">K1841-L1841</f>
        <v>3667.39</v>
      </c>
      <c r="N1841" s="12" t="n">
        <f aca="false">COUNTIF(OrderItems!$B$2:$B$6683,A1841)</f>
        <v>4</v>
      </c>
    </row>
    <row r="1842" customFormat="false" ht="15" hidden="false" customHeight="false" outlineLevel="0" collapsed="false">
      <c r="A1842" s="12" t="n">
        <v>1841</v>
      </c>
      <c r="B1842" s="12" t="n">
        <v>463</v>
      </c>
      <c r="C1842" s="12" t="n">
        <v>17</v>
      </c>
      <c r="D1842" s="18" t="n">
        <v>45991</v>
      </c>
      <c r="E1842" s="12" t="s">
        <v>44</v>
      </c>
      <c r="F1842" s="12" t="s">
        <v>2293</v>
      </c>
      <c r="G1842" s="12" t="s">
        <v>55</v>
      </c>
      <c r="H1842" s="12" t="str">
        <f aca="false">INDEX(Customers!$I$2:$I$901,MATCH(B1842,Customers!$A$2:$A$901,0))</f>
        <v>Regular</v>
      </c>
      <c r="I1842" s="12" t="str">
        <f aca="false">INDEX(Customers!$G$2:$G$901,MATCH(B1842,Customers!$A$2:$A$901,0))</f>
        <v>West</v>
      </c>
      <c r="J1842" s="12" t="str">
        <f aca="false">INDEX(Stores!$D$2:$D$18,MATCH(C1842,Stores!$A$2:$A$18,0))</f>
        <v>Online</v>
      </c>
      <c r="K1842" s="16" t="n">
        <f aca="false">SUMIF(OrderItems!$B$2:$B$6683,A1842,OrderItems!$J$2:$J$6683)</f>
        <v>10966.1</v>
      </c>
      <c r="L1842" s="16" t="n">
        <f aca="false">SUMIF(OrderItems!$B$2:$B$6683,A1842,OrderItems!$K$2:$K$6683)</f>
        <v>7415.97</v>
      </c>
      <c r="M1842" s="16" t="n">
        <f aca="false">K1842-L1842</f>
        <v>3550.13</v>
      </c>
      <c r="N1842" s="12" t="n">
        <f aca="false">COUNTIF(OrderItems!$B$2:$B$6683,A1842)</f>
        <v>3</v>
      </c>
    </row>
    <row r="1843" customFormat="false" ht="15" hidden="false" customHeight="false" outlineLevel="0" collapsed="false">
      <c r="A1843" s="12" t="n">
        <v>1842</v>
      </c>
      <c r="B1843" s="12" t="n">
        <v>465</v>
      </c>
      <c r="C1843" s="12" t="n">
        <v>17</v>
      </c>
      <c r="D1843" s="18" t="n">
        <v>45902</v>
      </c>
      <c r="E1843" s="12" t="s">
        <v>44</v>
      </c>
      <c r="F1843" s="12" t="s">
        <v>2293</v>
      </c>
      <c r="G1843" s="12" t="s">
        <v>55</v>
      </c>
      <c r="H1843" s="12" t="str">
        <f aca="false">INDEX(Customers!$I$2:$I$901,MATCH(B1843,Customers!$A$2:$A$901,0))</f>
        <v>Regular</v>
      </c>
      <c r="I1843" s="12" t="str">
        <f aca="false">INDEX(Customers!$G$2:$G$901,MATCH(B1843,Customers!$A$2:$A$901,0))</f>
        <v>East</v>
      </c>
      <c r="J1843" s="12" t="str">
        <f aca="false">INDEX(Stores!$D$2:$D$18,MATCH(C1843,Stores!$A$2:$A$18,0))</f>
        <v>Online</v>
      </c>
      <c r="K1843" s="16" t="n">
        <f aca="false">SUMIF(OrderItems!$B$2:$B$6683,A1843,OrderItems!$J$2:$J$6683)</f>
        <v>2676.65</v>
      </c>
      <c r="L1843" s="16" t="n">
        <f aca="false">SUMIF(OrderItems!$B$2:$B$6683,A1843,OrderItems!$K$2:$K$6683)</f>
        <v>1867.87</v>
      </c>
      <c r="M1843" s="16" t="n">
        <f aca="false">K1843-L1843</f>
        <v>808.78</v>
      </c>
      <c r="N1843" s="12" t="n">
        <f aca="false">COUNTIF(OrderItems!$B$2:$B$6683,A1843)</f>
        <v>1</v>
      </c>
    </row>
    <row r="1844" customFormat="false" ht="15" hidden="false" customHeight="false" outlineLevel="0" collapsed="false">
      <c r="A1844" s="12" t="n">
        <v>1843</v>
      </c>
      <c r="B1844" s="12" t="n">
        <v>465</v>
      </c>
      <c r="C1844" s="12" t="n">
        <v>17</v>
      </c>
      <c r="D1844" s="18" t="n">
        <v>45926</v>
      </c>
      <c r="E1844" s="12" t="s">
        <v>44</v>
      </c>
      <c r="F1844" s="12" t="s">
        <v>2295</v>
      </c>
      <c r="G1844" s="12" t="s">
        <v>57</v>
      </c>
      <c r="H1844" s="12" t="str">
        <f aca="false">INDEX(Customers!$I$2:$I$901,MATCH(B1844,Customers!$A$2:$A$901,0))</f>
        <v>Regular</v>
      </c>
      <c r="I1844" s="12" t="str">
        <f aca="false">INDEX(Customers!$G$2:$G$901,MATCH(B1844,Customers!$A$2:$A$901,0))</f>
        <v>East</v>
      </c>
      <c r="J1844" s="12" t="str">
        <f aca="false">INDEX(Stores!$D$2:$D$18,MATCH(C1844,Stores!$A$2:$A$18,0))</f>
        <v>Online</v>
      </c>
      <c r="K1844" s="16" t="n">
        <f aca="false">SUMIF(OrderItems!$B$2:$B$6683,A1844,OrderItems!$J$2:$J$6683)</f>
        <v>788</v>
      </c>
      <c r="L1844" s="16" t="n">
        <f aca="false">SUMIF(OrderItems!$B$2:$B$6683,A1844,OrderItems!$K$2:$K$6683)</f>
        <v>441.85</v>
      </c>
      <c r="M1844" s="16" t="n">
        <f aca="false">K1844-L1844</f>
        <v>346.15</v>
      </c>
      <c r="N1844" s="12" t="n">
        <f aca="false">COUNTIF(OrderItems!$B$2:$B$6683,A1844)</f>
        <v>2</v>
      </c>
    </row>
    <row r="1845" customFormat="false" ht="15" hidden="false" customHeight="false" outlineLevel="0" collapsed="false">
      <c r="A1845" s="12" t="n">
        <v>1844</v>
      </c>
      <c r="B1845" s="12" t="n">
        <v>465</v>
      </c>
      <c r="C1845" s="12" t="n">
        <v>17</v>
      </c>
      <c r="D1845" s="18" t="n">
        <v>45934</v>
      </c>
      <c r="E1845" s="12" t="s">
        <v>44</v>
      </c>
      <c r="F1845" s="12" t="s">
        <v>2295</v>
      </c>
      <c r="G1845" s="12" t="s">
        <v>55</v>
      </c>
      <c r="H1845" s="12" t="str">
        <f aca="false">INDEX(Customers!$I$2:$I$901,MATCH(B1845,Customers!$A$2:$A$901,0))</f>
        <v>Regular</v>
      </c>
      <c r="I1845" s="12" t="str">
        <f aca="false">INDEX(Customers!$G$2:$G$901,MATCH(B1845,Customers!$A$2:$A$901,0))</f>
        <v>East</v>
      </c>
      <c r="J1845" s="12" t="str">
        <f aca="false">INDEX(Stores!$D$2:$D$18,MATCH(C1845,Stores!$A$2:$A$18,0))</f>
        <v>Online</v>
      </c>
      <c r="K1845" s="16" t="n">
        <f aca="false">SUMIF(OrderItems!$B$2:$B$6683,A1845,OrderItems!$J$2:$J$6683)</f>
        <v>8401.05</v>
      </c>
      <c r="L1845" s="16" t="n">
        <f aca="false">SUMIF(OrderItems!$B$2:$B$6683,A1845,OrderItems!$K$2:$K$6683)</f>
        <v>5660.06</v>
      </c>
      <c r="M1845" s="16" t="n">
        <f aca="false">K1845-L1845</f>
        <v>2740.99</v>
      </c>
      <c r="N1845" s="12" t="n">
        <f aca="false">COUNTIF(OrderItems!$B$2:$B$6683,A1845)</f>
        <v>3</v>
      </c>
    </row>
    <row r="1846" customFormat="false" ht="15" hidden="false" customHeight="false" outlineLevel="0" collapsed="false">
      <c r="A1846" s="12" t="n">
        <v>1845</v>
      </c>
      <c r="B1846" s="12" t="n">
        <v>465</v>
      </c>
      <c r="C1846" s="12" t="n">
        <v>17</v>
      </c>
      <c r="D1846" s="18" t="n">
        <v>45943</v>
      </c>
      <c r="E1846" s="12" t="s">
        <v>44</v>
      </c>
      <c r="F1846" s="12" t="s">
        <v>2294</v>
      </c>
      <c r="G1846" s="12" t="s">
        <v>55</v>
      </c>
      <c r="H1846" s="12" t="str">
        <f aca="false">INDEX(Customers!$I$2:$I$901,MATCH(B1846,Customers!$A$2:$A$901,0))</f>
        <v>Regular</v>
      </c>
      <c r="I1846" s="12" t="str">
        <f aca="false">INDEX(Customers!$G$2:$G$901,MATCH(B1846,Customers!$A$2:$A$901,0))</f>
        <v>East</v>
      </c>
      <c r="J1846" s="12" t="str">
        <f aca="false">INDEX(Stores!$D$2:$D$18,MATCH(C1846,Stores!$A$2:$A$18,0))</f>
        <v>Online</v>
      </c>
      <c r="K1846" s="16" t="n">
        <f aca="false">SUMIF(OrderItems!$B$2:$B$6683,A1846,OrderItems!$J$2:$J$6683)</f>
        <v>6163.45</v>
      </c>
      <c r="L1846" s="16" t="n">
        <f aca="false">SUMIF(OrderItems!$B$2:$B$6683,A1846,OrderItems!$K$2:$K$6683)</f>
        <v>4783.24</v>
      </c>
      <c r="M1846" s="16" t="n">
        <f aca="false">K1846-L1846</f>
        <v>1380.21</v>
      </c>
      <c r="N1846" s="12" t="n">
        <f aca="false">COUNTIF(OrderItems!$B$2:$B$6683,A1846)</f>
        <v>4</v>
      </c>
    </row>
    <row r="1847" customFormat="false" ht="15" hidden="false" customHeight="false" outlineLevel="0" collapsed="false">
      <c r="A1847" s="12" t="n">
        <v>1846</v>
      </c>
      <c r="B1847" s="12" t="n">
        <v>465</v>
      </c>
      <c r="C1847" s="12" t="n">
        <v>6</v>
      </c>
      <c r="D1847" s="18" t="n">
        <v>45949</v>
      </c>
      <c r="E1847" s="12" t="s">
        <v>49</v>
      </c>
      <c r="F1847" s="12" t="s">
        <v>2292</v>
      </c>
      <c r="G1847" s="12" t="s">
        <v>55</v>
      </c>
      <c r="H1847" s="12" t="str">
        <f aca="false">INDEX(Customers!$I$2:$I$901,MATCH(B1847,Customers!$A$2:$A$901,0))</f>
        <v>Regular</v>
      </c>
      <c r="I1847" s="12" t="str">
        <f aca="false">INDEX(Customers!$G$2:$G$901,MATCH(B1847,Customers!$A$2:$A$901,0))</f>
        <v>East</v>
      </c>
      <c r="J1847" s="12" t="str">
        <f aca="false">INDEX(Stores!$D$2:$D$18,MATCH(C1847,Stores!$A$2:$A$18,0))</f>
        <v>South</v>
      </c>
      <c r="K1847" s="16" t="n">
        <f aca="false">SUMIF(OrderItems!$B$2:$B$6683,A1847,OrderItems!$J$2:$J$6683)</f>
        <v>439</v>
      </c>
      <c r="L1847" s="16" t="n">
        <f aca="false">SUMIF(OrderItems!$B$2:$B$6683,A1847,OrderItems!$K$2:$K$6683)</f>
        <v>256.67</v>
      </c>
      <c r="M1847" s="16" t="n">
        <f aca="false">K1847-L1847</f>
        <v>182.33</v>
      </c>
      <c r="N1847" s="12" t="n">
        <f aca="false">COUNTIF(OrderItems!$B$2:$B$6683,A1847)</f>
        <v>1</v>
      </c>
    </row>
    <row r="1848" customFormat="false" ht="15" hidden="false" customHeight="false" outlineLevel="0" collapsed="false">
      <c r="A1848" s="12" t="n">
        <v>1847</v>
      </c>
      <c r="B1848" s="12" t="n">
        <v>465</v>
      </c>
      <c r="C1848" s="12" t="n">
        <v>17</v>
      </c>
      <c r="D1848" s="18" t="n">
        <v>45983</v>
      </c>
      <c r="E1848" s="12" t="s">
        <v>44</v>
      </c>
      <c r="F1848" s="12" t="s">
        <v>2292</v>
      </c>
      <c r="G1848" s="12" t="s">
        <v>55</v>
      </c>
      <c r="H1848" s="12" t="str">
        <f aca="false">INDEX(Customers!$I$2:$I$901,MATCH(B1848,Customers!$A$2:$A$901,0))</f>
        <v>Regular</v>
      </c>
      <c r="I1848" s="12" t="str">
        <f aca="false">INDEX(Customers!$G$2:$G$901,MATCH(B1848,Customers!$A$2:$A$901,0))</f>
        <v>East</v>
      </c>
      <c r="J1848" s="12" t="str">
        <f aca="false">INDEX(Stores!$D$2:$D$18,MATCH(C1848,Stores!$A$2:$A$18,0))</f>
        <v>Online</v>
      </c>
      <c r="K1848" s="16" t="n">
        <f aca="false">SUMIF(OrderItems!$B$2:$B$6683,A1848,OrderItems!$J$2:$J$6683)</f>
        <v>3952.1</v>
      </c>
      <c r="L1848" s="16" t="n">
        <f aca="false">SUMIF(OrderItems!$B$2:$B$6683,A1848,OrderItems!$K$2:$K$6683)</f>
        <v>2796.51</v>
      </c>
      <c r="M1848" s="16" t="n">
        <f aca="false">K1848-L1848</f>
        <v>1155.59</v>
      </c>
      <c r="N1848" s="12" t="n">
        <f aca="false">COUNTIF(OrderItems!$B$2:$B$6683,A1848)</f>
        <v>2</v>
      </c>
    </row>
    <row r="1849" customFormat="false" ht="15" hidden="false" customHeight="false" outlineLevel="0" collapsed="false">
      <c r="A1849" s="12" t="n">
        <v>1848</v>
      </c>
      <c r="B1849" s="12" t="n">
        <v>465</v>
      </c>
      <c r="C1849" s="12" t="n">
        <v>17</v>
      </c>
      <c r="D1849" s="18" t="n">
        <v>45991</v>
      </c>
      <c r="E1849" s="12" t="s">
        <v>44</v>
      </c>
      <c r="F1849" s="12" t="s">
        <v>2292</v>
      </c>
      <c r="G1849" s="12" t="s">
        <v>56</v>
      </c>
      <c r="H1849" s="12" t="str">
        <f aca="false">INDEX(Customers!$I$2:$I$901,MATCH(B1849,Customers!$A$2:$A$901,0))</f>
        <v>Regular</v>
      </c>
      <c r="I1849" s="12" t="str">
        <f aca="false">INDEX(Customers!$G$2:$G$901,MATCH(B1849,Customers!$A$2:$A$901,0))</f>
        <v>East</v>
      </c>
      <c r="J1849" s="12" t="str">
        <f aca="false">INDEX(Stores!$D$2:$D$18,MATCH(C1849,Stores!$A$2:$A$18,0))</f>
        <v>Online</v>
      </c>
      <c r="K1849" s="16" t="n">
        <f aca="false">SUMIF(OrderItems!$B$2:$B$6683,A1849,OrderItems!$J$2:$J$6683)</f>
        <v>989</v>
      </c>
      <c r="L1849" s="16" t="n">
        <f aca="false">SUMIF(OrderItems!$B$2:$B$6683,A1849,OrderItems!$K$2:$K$6683)</f>
        <v>723.81</v>
      </c>
      <c r="M1849" s="16" t="n">
        <f aca="false">K1849-L1849</f>
        <v>265.19</v>
      </c>
      <c r="N1849" s="12" t="n">
        <f aca="false">COUNTIF(OrderItems!$B$2:$B$6683,A1849)</f>
        <v>1</v>
      </c>
    </row>
    <row r="1850" customFormat="false" ht="15" hidden="false" customHeight="false" outlineLevel="0" collapsed="false">
      <c r="A1850" s="12" t="n">
        <v>1849</v>
      </c>
      <c r="B1850" s="12" t="n">
        <v>465</v>
      </c>
      <c r="C1850" s="12" t="n">
        <v>17</v>
      </c>
      <c r="D1850" s="18" t="n">
        <v>46002</v>
      </c>
      <c r="E1850" s="12" t="s">
        <v>44</v>
      </c>
      <c r="F1850" s="12" t="s">
        <v>2293</v>
      </c>
      <c r="G1850" s="12" t="s">
        <v>57</v>
      </c>
      <c r="H1850" s="12" t="str">
        <f aca="false">INDEX(Customers!$I$2:$I$901,MATCH(B1850,Customers!$A$2:$A$901,0))</f>
        <v>Regular</v>
      </c>
      <c r="I1850" s="12" t="str">
        <f aca="false">INDEX(Customers!$G$2:$G$901,MATCH(B1850,Customers!$A$2:$A$901,0))</f>
        <v>East</v>
      </c>
      <c r="J1850" s="12" t="str">
        <f aca="false">INDEX(Stores!$D$2:$D$18,MATCH(C1850,Stores!$A$2:$A$18,0))</f>
        <v>Online</v>
      </c>
      <c r="K1850" s="16" t="n">
        <f aca="false">SUMIF(OrderItems!$B$2:$B$6683,A1850,OrderItems!$J$2:$J$6683)</f>
        <v>1158.05</v>
      </c>
      <c r="L1850" s="16" t="n">
        <f aca="false">SUMIF(OrderItems!$B$2:$B$6683,A1850,OrderItems!$K$2:$K$6683)</f>
        <v>690.96</v>
      </c>
      <c r="M1850" s="16" t="n">
        <f aca="false">K1850-L1850</f>
        <v>467.09</v>
      </c>
      <c r="N1850" s="12" t="n">
        <f aca="false">COUNTIF(OrderItems!$B$2:$B$6683,A1850)</f>
        <v>1</v>
      </c>
    </row>
    <row r="1851" customFormat="false" ht="15" hidden="false" customHeight="false" outlineLevel="0" collapsed="false">
      <c r="A1851" s="12" t="n">
        <v>1850</v>
      </c>
      <c r="B1851" s="12" t="n">
        <v>465</v>
      </c>
      <c r="C1851" s="12" t="n">
        <v>11</v>
      </c>
      <c r="D1851" s="18" t="n">
        <v>46008</v>
      </c>
      <c r="E1851" s="12" t="s">
        <v>49</v>
      </c>
      <c r="F1851" s="12" t="s">
        <v>2292</v>
      </c>
      <c r="G1851" s="12" t="s">
        <v>55</v>
      </c>
      <c r="H1851" s="12" t="str">
        <f aca="false">INDEX(Customers!$I$2:$I$901,MATCH(B1851,Customers!$A$2:$A$901,0))</f>
        <v>Regular</v>
      </c>
      <c r="I1851" s="12" t="str">
        <f aca="false">INDEX(Customers!$G$2:$G$901,MATCH(B1851,Customers!$A$2:$A$901,0))</f>
        <v>East</v>
      </c>
      <c r="J1851" s="12" t="str">
        <f aca="false">INDEX(Stores!$D$2:$D$18,MATCH(C1851,Stores!$A$2:$A$18,0))</f>
        <v>West</v>
      </c>
      <c r="K1851" s="16" t="n">
        <f aca="false">SUMIF(OrderItems!$B$2:$B$6683,A1851,OrderItems!$J$2:$J$6683)</f>
        <v>3938.1</v>
      </c>
      <c r="L1851" s="16" t="n">
        <f aca="false">SUMIF(OrderItems!$B$2:$B$6683,A1851,OrderItems!$K$2:$K$6683)</f>
        <v>2603.19</v>
      </c>
      <c r="M1851" s="16" t="n">
        <f aca="false">K1851-L1851</f>
        <v>1334.91</v>
      </c>
      <c r="N1851" s="12" t="n">
        <f aca="false">COUNTIF(OrderItems!$B$2:$B$6683,A1851)</f>
        <v>2</v>
      </c>
    </row>
    <row r="1852" customFormat="false" ht="15" hidden="false" customHeight="false" outlineLevel="0" collapsed="false">
      <c r="A1852" s="12" t="n">
        <v>1851</v>
      </c>
      <c r="B1852" s="12" t="n">
        <v>465</v>
      </c>
      <c r="C1852" s="12" t="n">
        <v>17</v>
      </c>
      <c r="D1852" s="18" t="n">
        <v>46009</v>
      </c>
      <c r="E1852" s="12" t="s">
        <v>44</v>
      </c>
      <c r="F1852" s="12" t="s">
        <v>2292</v>
      </c>
      <c r="G1852" s="12" t="s">
        <v>57</v>
      </c>
      <c r="H1852" s="12" t="str">
        <f aca="false">INDEX(Customers!$I$2:$I$901,MATCH(B1852,Customers!$A$2:$A$901,0))</f>
        <v>Regular</v>
      </c>
      <c r="I1852" s="12" t="str">
        <f aca="false">INDEX(Customers!$G$2:$G$901,MATCH(B1852,Customers!$A$2:$A$901,0))</f>
        <v>East</v>
      </c>
      <c r="J1852" s="12" t="str">
        <f aca="false">INDEX(Stores!$D$2:$D$18,MATCH(C1852,Stores!$A$2:$A$18,0))</f>
        <v>Online</v>
      </c>
      <c r="K1852" s="16" t="n">
        <f aca="false">SUMIF(OrderItems!$B$2:$B$6683,A1852,OrderItems!$J$2:$J$6683)</f>
        <v>1251.15</v>
      </c>
      <c r="L1852" s="16" t="n">
        <f aca="false">SUMIF(OrderItems!$B$2:$B$6683,A1852,OrderItems!$K$2:$K$6683)</f>
        <v>770.01</v>
      </c>
      <c r="M1852" s="16" t="n">
        <f aca="false">K1852-L1852</f>
        <v>481.14</v>
      </c>
      <c r="N1852" s="12" t="n">
        <f aca="false">COUNTIF(OrderItems!$B$2:$B$6683,A1852)</f>
        <v>1</v>
      </c>
    </row>
    <row r="1853" customFormat="false" ht="15" hidden="false" customHeight="false" outlineLevel="0" collapsed="false">
      <c r="A1853" s="12" t="n">
        <v>1852</v>
      </c>
      <c r="B1853" s="12" t="n">
        <v>465</v>
      </c>
      <c r="C1853" s="12" t="n">
        <v>14</v>
      </c>
      <c r="D1853" s="18" t="n">
        <v>46012</v>
      </c>
      <c r="E1853" s="12" t="s">
        <v>49</v>
      </c>
      <c r="F1853" s="12" t="s">
        <v>2293</v>
      </c>
      <c r="G1853" s="12" t="s">
        <v>57</v>
      </c>
      <c r="H1853" s="12" t="str">
        <f aca="false">INDEX(Customers!$I$2:$I$901,MATCH(B1853,Customers!$A$2:$A$901,0))</f>
        <v>Regular</v>
      </c>
      <c r="I1853" s="12" t="str">
        <f aca="false">INDEX(Customers!$G$2:$G$901,MATCH(B1853,Customers!$A$2:$A$901,0))</f>
        <v>East</v>
      </c>
      <c r="J1853" s="12" t="str">
        <f aca="false">INDEX(Stores!$D$2:$D$18,MATCH(C1853,Stores!$A$2:$A$18,0))</f>
        <v>East</v>
      </c>
      <c r="K1853" s="16" t="n">
        <f aca="false">SUMIF(OrderItems!$B$2:$B$6683,A1853,OrderItems!$J$2:$J$6683)</f>
        <v>1849</v>
      </c>
      <c r="L1853" s="16" t="n">
        <f aca="false">SUMIF(OrderItems!$B$2:$B$6683,A1853,OrderItems!$K$2:$K$6683)</f>
        <v>1207.11</v>
      </c>
      <c r="M1853" s="16" t="n">
        <f aca="false">K1853-L1853</f>
        <v>641.89</v>
      </c>
      <c r="N1853" s="12" t="n">
        <f aca="false">COUNTIF(OrderItems!$B$2:$B$6683,A1853)</f>
        <v>1</v>
      </c>
    </row>
    <row r="1854" customFormat="false" ht="15" hidden="false" customHeight="false" outlineLevel="0" collapsed="false">
      <c r="A1854" s="12" t="n">
        <v>1853</v>
      </c>
      <c r="B1854" s="12" t="n">
        <v>465</v>
      </c>
      <c r="C1854" s="12" t="n">
        <v>17</v>
      </c>
      <c r="D1854" s="18" t="n">
        <v>46020</v>
      </c>
      <c r="E1854" s="12" t="s">
        <v>44</v>
      </c>
      <c r="F1854" s="12" t="s">
        <v>2292</v>
      </c>
      <c r="G1854" s="12" t="s">
        <v>55</v>
      </c>
      <c r="H1854" s="12" t="str">
        <f aca="false">INDEX(Customers!$I$2:$I$901,MATCH(B1854,Customers!$A$2:$A$901,0))</f>
        <v>Regular</v>
      </c>
      <c r="I1854" s="12" t="str">
        <f aca="false">INDEX(Customers!$G$2:$G$901,MATCH(B1854,Customers!$A$2:$A$901,0))</f>
        <v>East</v>
      </c>
      <c r="J1854" s="12" t="str">
        <f aca="false">INDEX(Stores!$D$2:$D$18,MATCH(C1854,Stores!$A$2:$A$18,0))</f>
        <v>Online</v>
      </c>
      <c r="K1854" s="16" t="n">
        <f aca="false">SUMIF(OrderItems!$B$2:$B$6683,A1854,OrderItems!$J$2:$J$6683)</f>
        <v>7257.15</v>
      </c>
      <c r="L1854" s="16" t="n">
        <f aca="false">SUMIF(OrderItems!$B$2:$B$6683,A1854,OrderItems!$K$2:$K$6683)</f>
        <v>4749.08</v>
      </c>
      <c r="M1854" s="16" t="n">
        <f aca="false">K1854-L1854</f>
        <v>2508.07</v>
      </c>
      <c r="N1854" s="12" t="n">
        <f aca="false">COUNTIF(OrderItems!$B$2:$B$6683,A1854)</f>
        <v>3</v>
      </c>
    </row>
    <row r="1855" customFormat="false" ht="15" hidden="false" customHeight="false" outlineLevel="0" collapsed="false">
      <c r="A1855" s="12" t="n">
        <v>1854</v>
      </c>
      <c r="B1855" s="12" t="n">
        <v>466</v>
      </c>
      <c r="C1855" s="12" t="n">
        <v>17</v>
      </c>
      <c r="D1855" s="18" t="n">
        <v>45537</v>
      </c>
      <c r="E1855" s="12" t="s">
        <v>44</v>
      </c>
      <c r="F1855" s="12" t="s">
        <v>2295</v>
      </c>
      <c r="G1855" s="12" t="s">
        <v>57</v>
      </c>
      <c r="H1855" s="12" t="str">
        <f aca="false">INDEX(Customers!$I$2:$I$901,MATCH(B1855,Customers!$A$2:$A$901,0))</f>
        <v>New</v>
      </c>
      <c r="I1855" s="12" t="str">
        <f aca="false">INDEX(Customers!$G$2:$G$901,MATCH(B1855,Customers!$A$2:$A$901,0))</f>
        <v>East</v>
      </c>
      <c r="J1855" s="12" t="str">
        <f aca="false">INDEX(Stores!$D$2:$D$18,MATCH(C1855,Stores!$A$2:$A$18,0))</f>
        <v>Online</v>
      </c>
      <c r="K1855" s="16" t="n">
        <f aca="false">SUMIF(OrderItems!$B$2:$B$6683,A1855,OrderItems!$J$2:$J$6683)</f>
        <v>2368</v>
      </c>
      <c r="L1855" s="16" t="n">
        <f aca="false">SUMIF(OrderItems!$B$2:$B$6683,A1855,OrderItems!$K$2:$K$6683)</f>
        <v>1402.2</v>
      </c>
      <c r="M1855" s="16" t="n">
        <f aca="false">K1855-L1855</f>
        <v>965.8</v>
      </c>
      <c r="N1855" s="12" t="n">
        <f aca="false">COUNTIF(OrderItems!$B$2:$B$6683,A1855)</f>
        <v>2</v>
      </c>
    </row>
    <row r="1856" customFormat="false" ht="15" hidden="false" customHeight="false" outlineLevel="0" collapsed="false">
      <c r="A1856" s="12" t="n">
        <v>1855</v>
      </c>
      <c r="B1856" s="12" t="n">
        <v>468</v>
      </c>
      <c r="C1856" s="12" t="n">
        <v>17</v>
      </c>
      <c r="D1856" s="18" t="n">
        <v>45783</v>
      </c>
      <c r="E1856" s="12" t="s">
        <v>44</v>
      </c>
      <c r="F1856" s="12" t="s">
        <v>2294</v>
      </c>
      <c r="G1856" s="12" t="s">
        <v>57</v>
      </c>
      <c r="H1856" s="12" t="str">
        <f aca="false">INDEX(Customers!$I$2:$I$901,MATCH(B1856,Customers!$A$2:$A$901,0))</f>
        <v>New</v>
      </c>
      <c r="I1856" s="12" t="str">
        <f aca="false">INDEX(Customers!$G$2:$G$901,MATCH(B1856,Customers!$A$2:$A$901,0))</f>
        <v>East</v>
      </c>
      <c r="J1856" s="12" t="str">
        <f aca="false">INDEX(Stores!$D$2:$D$18,MATCH(C1856,Stores!$A$2:$A$18,0))</f>
        <v>Online</v>
      </c>
      <c r="K1856" s="16" t="n">
        <f aca="false">SUMIF(OrderItems!$B$2:$B$6683,A1856,OrderItems!$J$2:$J$6683)</f>
        <v>1238</v>
      </c>
      <c r="L1856" s="16" t="n">
        <f aca="false">SUMIF(OrderItems!$B$2:$B$6683,A1856,OrderItems!$K$2:$K$6683)</f>
        <v>814.19</v>
      </c>
      <c r="M1856" s="16" t="n">
        <f aca="false">K1856-L1856</f>
        <v>423.81</v>
      </c>
      <c r="N1856" s="12" t="n">
        <f aca="false">COUNTIF(OrderItems!$B$2:$B$6683,A1856)</f>
        <v>2</v>
      </c>
    </row>
    <row r="1857" customFormat="false" ht="15" hidden="false" customHeight="false" outlineLevel="0" collapsed="false">
      <c r="A1857" s="12" t="n">
        <v>1856</v>
      </c>
      <c r="B1857" s="12" t="n">
        <v>468</v>
      </c>
      <c r="C1857" s="12" t="n">
        <v>17</v>
      </c>
      <c r="D1857" s="18" t="n">
        <v>45823</v>
      </c>
      <c r="E1857" s="12" t="s">
        <v>44</v>
      </c>
      <c r="F1857" s="12" t="s">
        <v>2296</v>
      </c>
      <c r="G1857" s="12" t="s">
        <v>55</v>
      </c>
      <c r="H1857" s="12" t="str">
        <f aca="false">INDEX(Customers!$I$2:$I$901,MATCH(B1857,Customers!$A$2:$A$901,0))</f>
        <v>New</v>
      </c>
      <c r="I1857" s="12" t="str">
        <f aca="false">INDEX(Customers!$G$2:$G$901,MATCH(B1857,Customers!$A$2:$A$901,0))</f>
        <v>East</v>
      </c>
      <c r="J1857" s="12" t="str">
        <f aca="false">INDEX(Stores!$D$2:$D$18,MATCH(C1857,Stores!$A$2:$A$18,0))</f>
        <v>Online</v>
      </c>
      <c r="K1857" s="16" t="n">
        <f aca="false">SUMIF(OrderItems!$B$2:$B$6683,A1857,OrderItems!$J$2:$J$6683)</f>
        <v>2429</v>
      </c>
      <c r="L1857" s="16" t="n">
        <f aca="false">SUMIF(OrderItems!$B$2:$B$6683,A1857,OrderItems!$K$2:$K$6683)</f>
        <v>1588.6</v>
      </c>
      <c r="M1857" s="16" t="n">
        <f aca="false">K1857-L1857</f>
        <v>840.4</v>
      </c>
      <c r="N1857" s="12" t="n">
        <f aca="false">COUNTIF(OrderItems!$B$2:$B$6683,A1857)</f>
        <v>1</v>
      </c>
    </row>
    <row r="1858" customFormat="false" ht="15" hidden="false" customHeight="false" outlineLevel="0" collapsed="false">
      <c r="A1858" s="12" t="n">
        <v>1857</v>
      </c>
      <c r="B1858" s="12" t="n">
        <v>468</v>
      </c>
      <c r="C1858" s="12" t="n">
        <v>17</v>
      </c>
      <c r="D1858" s="18" t="n">
        <v>45864</v>
      </c>
      <c r="E1858" s="12" t="s">
        <v>44</v>
      </c>
      <c r="F1858" s="12" t="s">
        <v>2293</v>
      </c>
      <c r="G1858" s="12" t="s">
        <v>55</v>
      </c>
      <c r="H1858" s="12" t="str">
        <f aca="false">INDEX(Customers!$I$2:$I$901,MATCH(B1858,Customers!$A$2:$A$901,0))</f>
        <v>New</v>
      </c>
      <c r="I1858" s="12" t="str">
        <f aca="false">INDEX(Customers!$G$2:$G$901,MATCH(B1858,Customers!$A$2:$A$901,0))</f>
        <v>East</v>
      </c>
      <c r="J1858" s="12" t="str">
        <f aca="false">INDEX(Stores!$D$2:$D$18,MATCH(C1858,Stores!$A$2:$A$18,0))</f>
        <v>Online</v>
      </c>
      <c r="K1858" s="16" t="n">
        <f aca="false">SUMIF(OrderItems!$B$2:$B$6683,A1858,OrderItems!$J$2:$J$6683)</f>
        <v>2168</v>
      </c>
      <c r="L1858" s="16" t="n">
        <f aca="false">SUMIF(OrderItems!$B$2:$B$6683,A1858,OrderItems!$K$2:$K$6683)</f>
        <v>1441.79</v>
      </c>
      <c r="M1858" s="16" t="n">
        <f aca="false">K1858-L1858</f>
        <v>726.21</v>
      </c>
      <c r="N1858" s="12" t="n">
        <f aca="false">COUNTIF(OrderItems!$B$2:$B$6683,A1858)</f>
        <v>2</v>
      </c>
    </row>
    <row r="1859" customFormat="false" ht="15" hidden="false" customHeight="false" outlineLevel="0" collapsed="false">
      <c r="A1859" s="12" t="n">
        <v>1858</v>
      </c>
      <c r="B1859" s="12" t="n">
        <v>468</v>
      </c>
      <c r="C1859" s="12" t="n">
        <v>17</v>
      </c>
      <c r="D1859" s="18" t="n">
        <v>45880</v>
      </c>
      <c r="E1859" s="12" t="s">
        <v>44</v>
      </c>
      <c r="F1859" s="12" t="s">
        <v>2296</v>
      </c>
      <c r="G1859" s="12" t="s">
        <v>56</v>
      </c>
      <c r="H1859" s="12" t="str">
        <f aca="false">INDEX(Customers!$I$2:$I$901,MATCH(B1859,Customers!$A$2:$A$901,0))</f>
        <v>New</v>
      </c>
      <c r="I1859" s="12" t="str">
        <f aca="false">INDEX(Customers!$G$2:$G$901,MATCH(B1859,Customers!$A$2:$A$901,0))</f>
        <v>East</v>
      </c>
      <c r="J1859" s="12" t="str">
        <f aca="false">INDEX(Stores!$D$2:$D$18,MATCH(C1859,Stores!$A$2:$A$18,0))</f>
        <v>Online</v>
      </c>
      <c r="K1859" s="16" t="n">
        <f aca="false">SUMIF(OrderItems!$B$2:$B$6683,A1859,OrderItems!$J$2:$J$6683)</f>
        <v>3909</v>
      </c>
      <c r="L1859" s="16" t="n">
        <f aca="false">SUMIF(OrderItems!$B$2:$B$6683,A1859,OrderItems!$K$2:$K$6683)</f>
        <v>2588.76</v>
      </c>
      <c r="M1859" s="16" t="n">
        <f aca="false">K1859-L1859</f>
        <v>1320.24</v>
      </c>
      <c r="N1859" s="12" t="n">
        <f aca="false">COUNTIF(OrderItems!$B$2:$B$6683,A1859)</f>
        <v>1</v>
      </c>
    </row>
    <row r="1860" customFormat="false" ht="15" hidden="false" customHeight="false" outlineLevel="0" collapsed="false">
      <c r="A1860" s="12" t="n">
        <v>1859</v>
      </c>
      <c r="B1860" s="12" t="n">
        <v>468</v>
      </c>
      <c r="C1860" s="12" t="n">
        <v>17</v>
      </c>
      <c r="D1860" s="18" t="n">
        <v>45887</v>
      </c>
      <c r="E1860" s="12" t="s">
        <v>44</v>
      </c>
      <c r="F1860" s="12" t="s">
        <v>2293</v>
      </c>
      <c r="G1860" s="12" t="s">
        <v>55</v>
      </c>
      <c r="H1860" s="12" t="str">
        <f aca="false">INDEX(Customers!$I$2:$I$901,MATCH(B1860,Customers!$A$2:$A$901,0))</f>
        <v>New</v>
      </c>
      <c r="I1860" s="12" t="str">
        <f aca="false">INDEX(Customers!$G$2:$G$901,MATCH(B1860,Customers!$A$2:$A$901,0))</f>
        <v>East</v>
      </c>
      <c r="J1860" s="12" t="str">
        <f aca="false">INDEX(Stores!$D$2:$D$18,MATCH(C1860,Stores!$A$2:$A$18,0))</f>
        <v>Online</v>
      </c>
      <c r="K1860" s="16" t="n">
        <f aca="false">SUMIF(OrderItems!$B$2:$B$6683,A1860,OrderItems!$J$2:$J$6683)</f>
        <v>4718.7</v>
      </c>
      <c r="L1860" s="16" t="n">
        <f aca="false">SUMIF(OrderItems!$B$2:$B$6683,A1860,OrderItems!$K$2:$K$6683)</f>
        <v>3599.53</v>
      </c>
      <c r="M1860" s="16" t="n">
        <f aca="false">K1860-L1860</f>
        <v>1119.17</v>
      </c>
      <c r="N1860" s="12" t="n">
        <f aca="false">COUNTIF(OrderItems!$B$2:$B$6683,A1860)</f>
        <v>2</v>
      </c>
    </row>
    <row r="1861" customFormat="false" ht="15" hidden="false" customHeight="false" outlineLevel="0" collapsed="false">
      <c r="A1861" s="12" t="n">
        <v>1860</v>
      </c>
      <c r="B1861" s="12" t="n">
        <v>468</v>
      </c>
      <c r="C1861" s="12" t="n">
        <v>1</v>
      </c>
      <c r="D1861" s="18" t="n">
        <v>45940</v>
      </c>
      <c r="E1861" s="12" t="s">
        <v>49</v>
      </c>
      <c r="F1861" s="12" t="s">
        <v>2293</v>
      </c>
      <c r="G1861" s="12" t="s">
        <v>55</v>
      </c>
      <c r="H1861" s="12" t="str">
        <f aca="false">INDEX(Customers!$I$2:$I$901,MATCH(B1861,Customers!$A$2:$A$901,0))</f>
        <v>New</v>
      </c>
      <c r="I1861" s="12" t="str">
        <f aca="false">INDEX(Customers!$G$2:$G$901,MATCH(B1861,Customers!$A$2:$A$901,0))</f>
        <v>East</v>
      </c>
      <c r="J1861" s="12" t="str">
        <f aca="false">INDEX(Stores!$D$2:$D$18,MATCH(C1861,Stores!$A$2:$A$18,0))</f>
        <v>North</v>
      </c>
      <c r="K1861" s="16" t="n">
        <f aca="false">SUMIF(OrderItems!$B$2:$B$6683,A1861,OrderItems!$J$2:$J$6683)</f>
        <v>4540.65</v>
      </c>
      <c r="L1861" s="16" t="n">
        <f aca="false">SUMIF(OrderItems!$B$2:$B$6683,A1861,OrderItems!$K$2:$K$6683)</f>
        <v>3075.82</v>
      </c>
      <c r="M1861" s="16" t="n">
        <f aca="false">K1861-L1861</f>
        <v>1464.83</v>
      </c>
      <c r="N1861" s="12" t="n">
        <f aca="false">COUNTIF(OrderItems!$B$2:$B$6683,A1861)</f>
        <v>2</v>
      </c>
    </row>
    <row r="1862" customFormat="false" ht="15" hidden="false" customHeight="false" outlineLevel="0" collapsed="false">
      <c r="A1862" s="12" t="n">
        <v>1861</v>
      </c>
      <c r="B1862" s="12" t="n">
        <v>468</v>
      </c>
      <c r="C1862" s="12" t="n">
        <v>17</v>
      </c>
      <c r="D1862" s="18" t="n">
        <v>45984</v>
      </c>
      <c r="E1862" s="12" t="s">
        <v>44</v>
      </c>
      <c r="F1862" s="12" t="s">
        <v>2293</v>
      </c>
      <c r="G1862" s="12" t="s">
        <v>55</v>
      </c>
      <c r="H1862" s="12" t="str">
        <f aca="false">INDEX(Customers!$I$2:$I$901,MATCH(B1862,Customers!$A$2:$A$901,0))</f>
        <v>New</v>
      </c>
      <c r="I1862" s="12" t="str">
        <f aca="false">INDEX(Customers!$G$2:$G$901,MATCH(B1862,Customers!$A$2:$A$901,0))</f>
        <v>East</v>
      </c>
      <c r="J1862" s="12" t="str">
        <f aca="false">INDEX(Stores!$D$2:$D$18,MATCH(C1862,Stores!$A$2:$A$18,0))</f>
        <v>Online</v>
      </c>
      <c r="K1862" s="16" t="n">
        <f aca="false">SUMIF(OrderItems!$B$2:$B$6683,A1862,OrderItems!$J$2:$J$6683)</f>
        <v>3187</v>
      </c>
      <c r="L1862" s="16" t="n">
        <f aca="false">SUMIF(OrderItems!$B$2:$B$6683,A1862,OrderItems!$K$2:$K$6683)</f>
        <v>2119.15</v>
      </c>
      <c r="M1862" s="16" t="n">
        <f aca="false">K1862-L1862</f>
        <v>1067.85</v>
      </c>
      <c r="N1862" s="12" t="n">
        <f aca="false">COUNTIF(OrderItems!$B$2:$B$6683,A1862)</f>
        <v>3</v>
      </c>
    </row>
    <row r="1863" customFormat="false" ht="15" hidden="false" customHeight="false" outlineLevel="0" collapsed="false">
      <c r="A1863" s="12" t="n">
        <v>1862</v>
      </c>
      <c r="B1863" s="12" t="n">
        <v>468</v>
      </c>
      <c r="C1863" s="12" t="n">
        <v>17</v>
      </c>
      <c r="D1863" s="18" t="n">
        <v>45992</v>
      </c>
      <c r="E1863" s="12" t="s">
        <v>44</v>
      </c>
      <c r="F1863" s="12" t="s">
        <v>2294</v>
      </c>
      <c r="G1863" s="12" t="s">
        <v>55</v>
      </c>
      <c r="H1863" s="12" t="str">
        <f aca="false">INDEX(Customers!$I$2:$I$901,MATCH(B1863,Customers!$A$2:$A$901,0))</f>
        <v>New</v>
      </c>
      <c r="I1863" s="12" t="str">
        <f aca="false">INDEX(Customers!$G$2:$G$901,MATCH(B1863,Customers!$A$2:$A$901,0))</f>
        <v>East</v>
      </c>
      <c r="J1863" s="12" t="str">
        <f aca="false">INDEX(Stores!$D$2:$D$18,MATCH(C1863,Stores!$A$2:$A$18,0))</f>
        <v>Online</v>
      </c>
      <c r="K1863" s="16" t="n">
        <f aca="false">SUMIF(OrderItems!$B$2:$B$6683,A1863,OrderItems!$J$2:$J$6683)</f>
        <v>2313.65</v>
      </c>
      <c r="L1863" s="16" t="n">
        <f aca="false">SUMIF(OrderItems!$B$2:$B$6683,A1863,OrderItems!$K$2:$K$6683)</f>
        <v>1549.68</v>
      </c>
      <c r="M1863" s="16" t="n">
        <f aca="false">K1863-L1863</f>
        <v>763.97</v>
      </c>
      <c r="N1863" s="12" t="n">
        <f aca="false">COUNTIF(OrderItems!$B$2:$B$6683,A1863)</f>
        <v>2</v>
      </c>
    </row>
    <row r="1864" customFormat="false" ht="15" hidden="false" customHeight="false" outlineLevel="0" collapsed="false">
      <c r="A1864" s="12" t="n">
        <v>1863</v>
      </c>
      <c r="B1864" s="12" t="n">
        <v>469</v>
      </c>
      <c r="C1864" s="12" t="n">
        <v>14</v>
      </c>
      <c r="D1864" s="18" t="n">
        <v>45903</v>
      </c>
      <c r="E1864" s="12" t="s">
        <v>49</v>
      </c>
      <c r="F1864" s="12" t="s">
        <v>2295</v>
      </c>
      <c r="G1864" s="12" t="s">
        <v>55</v>
      </c>
      <c r="H1864" s="12" t="str">
        <f aca="false">INDEX(Customers!$I$2:$I$901,MATCH(B1864,Customers!$A$2:$A$901,0))</f>
        <v>New</v>
      </c>
      <c r="I1864" s="12" t="str">
        <f aca="false">INDEX(Customers!$G$2:$G$901,MATCH(B1864,Customers!$A$2:$A$901,0))</f>
        <v>North</v>
      </c>
      <c r="J1864" s="12" t="str">
        <f aca="false">INDEX(Stores!$D$2:$D$18,MATCH(C1864,Stores!$A$2:$A$18,0))</f>
        <v>East</v>
      </c>
      <c r="K1864" s="16" t="n">
        <f aca="false">SUMIF(OrderItems!$B$2:$B$6683,A1864,OrderItems!$J$2:$J$6683)</f>
        <v>3877.15</v>
      </c>
      <c r="L1864" s="16" t="n">
        <f aca="false">SUMIF(OrderItems!$B$2:$B$6683,A1864,OrderItems!$K$2:$K$6683)</f>
        <v>2923.42</v>
      </c>
      <c r="M1864" s="16" t="n">
        <f aca="false">K1864-L1864</f>
        <v>953.73</v>
      </c>
      <c r="N1864" s="12" t="n">
        <f aca="false">COUNTIF(OrderItems!$B$2:$B$6683,A1864)</f>
        <v>2</v>
      </c>
    </row>
    <row r="1865" customFormat="false" ht="15" hidden="false" customHeight="false" outlineLevel="0" collapsed="false">
      <c r="A1865" s="12" t="n">
        <v>1864</v>
      </c>
      <c r="B1865" s="12" t="n">
        <v>469</v>
      </c>
      <c r="C1865" s="12" t="n">
        <v>17</v>
      </c>
      <c r="D1865" s="18" t="n">
        <v>46014</v>
      </c>
      <c r="E1865" s="12" t="s">
        <v>44</v>
      </c>
      <c r="F1865" s="12" t="s">
        <v>2294</v>
      </c>
      <c r="G1865" s="12" t="s">
        <v>55</v>
      </c>
      <c r="H1865" s="12" t="str">
        <f aca="false">INDEX(Customers!$I$2:$I$901,MATCH(B1865,Customers!$A$2:$A$901,0))</f>
        <v>New</v>
      </c>
      <c r="I1865" s="12" t="str">
        <f aca="false">INDEX(Customers!$G$2:$G$901,MATCH(B1865,Customers!$A$2:$A$901,0))</f>
        <v>North</v>
      </c>
      <c r="J1865" s="12" t="str">
        <f aca="false">INDEX(Stores!$D$2:$D$18,MATCH(C1865,Stores!$A$2:$A$18,0))</f>
        <v>Online</v>
      </c>
      <c r="K1865" s="16" t="n">
        <f aca="false">SUMIF(OrderItems!$B$2:$B$6683,A1865,OrderItems!$J$2:$J$6683)</f>
        <v>2668.65</v>
      </c>
      <c r="L1865" s="16" t="n">
        <f aca="false">SUMIF(OrderItems!$B$2:$B$6683,A1865,OrderItems!$K$2:$K$6683)</f>
        <v>1779.24</v>
      </c>
      <c r="M1865" s="16" t="n">
        <f aca="false">K1865-L1865</f>
        <v>889.41</v>
      </c>
      <c r="N1865" s="12" t="n">
        <f aca="false">COUNTIF(OrderItems!$B$2:$B$6683,A1865)</f>
        <v>2</v>
      </c>
    </row>
    <row r="1866" customFormat="false" ht="15" hidden="false" customHeight="false" outlineLevel="0" collapsed="false">
      <c r="A1866" s="12" t="n">
        <v>1865</v>
      </c>
      <c r="B1866" s="12" t="n">
        <v>470</v>
      </c>
      <c r="C1866" s="12" t="n">
        <v>17</v>
      </c>
      <c r="D1866" s="18" t="n">
        <v>45633</v>
      </c>
      <c r="E1866" s="12" t="s">
        <v>44</v>
      </c>
      <c r="F1866" s="12" t="s">
        <v>2296</v>
      </c>
      <c r="G1866" s="12" t="s">
        <v>55</v>
      </c>
      <c r="H1866" s="12" t="str">
        <f aca="false">INDEX(Customers!$I$2:$I$901,MATCH(B1866,Customers!$A$2:$A$901,0))</f>
        <v>Regular</v>
      </c>
      <c r="I1866" s="12" t="str">
        <f aca="false">INDEX(Customers!$G$2:$G$901,MATCH(B1866,Customers!$A$2:$A$901,0))</f>
        <v>South</v>
      </c>
      <c r="J1866" s="12" t="str">
        <f aca="false">INDEX(Stores!$D$2:$D$18,MATCH(C1866,Stores!$A$2:$A$18,0))</f>
        <v>Online</v>
      </c>
      <c r="K1866" s="16" t="n">
        <f aca="false">SUMIF(OrderItems!$B$2:$B$6683,A1866,OrderItems!$J$2:$J$6683)</f>
        <v>3939</v>
      </c>
      <c r="L1866" s="16" t="n">
        <f aca="false">SUMIF(OrderItems!$B$2:$B$6683,A1866,OrderItems!$K$2:$K$6683)</f>
        <v>2724.27</v>
      </c>
      <c r="M1866" s="16" t="n">
        <f aca="false">K1866-L1866</f>
        <v>1214.73</v>
      </c>
      <c r="N1866" s="12" t="n">
        <f aca="false">COUNTIF(OrderItems!$B$2:$B$6683,A1866)</f>
        <v>1</v>
      </c>
    </row>
    <row r="1867" customFormat="false" ht="15" hidden="false" customHeight="false" outlineLevel="0" collapsed="false">
      <c r="A1867" s="12" t="n">
        <v>1866</v>
      </c>
      <c r="B1867" s="12" t="n">
        <v>470</v>
      </c>
      <c r="C1867" s="12" t="n">
        <v>8</v>
      </c>
      <c r="D1867" s="18" t="n">
        <v>45634</v>
      </c>
      <c r="E1867" s="12" t="s">
        <v>49</v>
      </c>
      <c r="F1867" s="12" t="s">
        <v>2292</v>
      </c>
      <c r="G1867" s="12" t="s">
        <v>56</v>
      </c>
      <c r="H1867" s="12" t="str">
        <f aca="false">INDEX(Customers!$I$2:$I$901,MATCH(B1867,Customers!$A$2:$A$901,0))</f>
        <v>Regular</v>
      </c>
      <c r="I1867" s="12" t="str">
        <f aca="false">INDEX(Customers!$G$2:$G$901,MATCH(B1867,Customers!$A$2:$A$901,0))</f>
        <v>South</v>
      </c>
      <c r="J1867" s="12" t="str">
        <f aca="false">INDEX(Stores!$D$2:$D$18,MATCH(C1867,Stores!$A$2:$A$18,0))</f>
        <v>South</v>
      </c>
      <c r="K1867" s="16" t="n">
        <f aca="false">SUMIF(OrderItems!$B$2:$B$6683,A1867,OrderItems!$J$2:$J$6683)</f>
        <v>1965.15</v>
      </c>
      <c r="L1867" s="16" t="n">
        <f aca="false">SUMIF(OrderItems!$B$2:$B$6683,A1867,OrderItems!$K$2:$K$6683)</f>
        <v>1485.36</v>
      </c>
      <c r="M1867" s="16" t="n">
        <f aca="false">K1867-L1867</f>
        <v>479.79</v>
      </c>
      <c r="N1867" s="12" t="n">
        <f aca="false">COUNTIF(OrderItems!$B$2:$B$6683,A1867)</f>
        <v>2</v>
      </c>
    </row>
    <row r="1868" customFormat="false" ht="15" hidden="false" customHeight="false" outlineLevel="0" collapsed="false">
      <c r="A1868" s="12" t="n">
        <v>1867</v>
      </c>
      <c r="B1868" s="12" t="n">
        <v>470</v>
      </c>
      <c r="C1868" s="12" t="n">
        <v>17</v>
      </c>
      <c r="D1868" s="18" t="n">
        <v>45644</v>
      </c>
      <c r="E1868" s="12" t="s">
        <v>44</v>
      </c>
      <c r="F1868" s="12" t="s">
        <v>2292</v>
      </c>
      <c r="G1868" s="12" t="s">
        <v>56</v>
      </c>
      <c r="H1868" s="12" t="str">
        <f aca="false">INDEX(Customers!$I$2:$I$901,MATCH(B1868,Customers!$A$2:$A$901,0))</f>
        <v>Regular</v>
      </c>
      <c r="I1868" s="12" t="str">
        <f aca="false">INDEX(Customers!$G$2:$G$901,MATCH(B1868,Customers!$A$2:$A$901,0))</f>
        <v>South</v>
      </c>
      <c r="J1868" s="12" t="str">
        <f aca="false">INDEX(Stores!$D$2:$D$18,MATCH(C1868,Stores!$A$2:$A$18,0))</f>
        <v>Online</v>
      </c>
      <c r="K1868" s="16" t="n">
        <f aca="false">SUMIF(OrderItems!$B$2:$B$6683,A1868,OrderItems!$J$2:$J$6683)</f>
        <v>5268</v>
      </c>
      <c r="L1868" s="16" t="n">
        <f aca="false">SUMIF(OrderItems!$B$2:$B$6683,A1868,OrderItems!$K$2:$K$6683)</f>
        <v>3440.88</v>
      </c>
      <c r="M1868" s="16" t="n">
        <f aca="false">K1868-L1868</f>
        <v>1827.12</v>
      </c>
      <c r="N1868" s="12" t="n">
        <f aca="false">COUNTIF(OrderItems!$B$2:$B$6683,A1868)</f>
        <v>2</v>
      </c>
    </row>
    <row r="1869" customFormat="false" ht="15" hidden="false" customHeight="false" outlineLevel="0" collapsed="false">
      <c r="A1869" s="12" t="n">
        <v>1868</v>
      </c>
      <c r="B1869" s="12" t="n">
        <v>470</v>
      </c>
      <c r="C1869" s="12" t="n">
        <v>17</v>
      </c>
      <c r="D1869" s="18" t="n">
        <v>45646</v>
      </c>
      <c r="E1869" s="12" t="s">
        <v>44</v>
      </c>
      <c r="F1869" s="12" t="s">
        <v>2294</v>
      </c>
      <c r="G1869" s="12" t="s">
        <v>55</v>
      </c>
      <c r="H1869" s="12" t="str">
        <f aca="false">INDEX(Customers!$I$2:$I$901,MATCH(B1869,Customers!$A$2:$A$901,0))</f>
        <v>Regular</v>
      </c>
      <c r="I1869" s="12" t="str">
        <f aca="false">INDEX(Customers!$G$2:$G$901,MATCH(B1869,Customers!$A$2:$A$901,0))</f>
        <v>South</v>
      </c>
      <c r="J1869" s="12" t="str">
        <f aca="false">INDEX(Stores!$D$2:$D$18,MATCH(C1869,Stores!$A$2:$A$18,0))</f>
        <v>Online</v>
      </c>
      <c r="K1869" s="16" t="n">
        <f aca="false">SUMIF(OrderItems!$B$2:$B$6683,A1869,OrderItems!$J$2:$J$6683)</f>
        <v>3586.15</v>
      </c>
      <c r="L1869" s="16" t="n">
        <f aca="false">SUMIF(OrderItems!$B$2:$B$6683,A1869,OrderItems!$K$2:$K$6683)</f>
        <v>2621.48</v>
      </c>
      <c r="M1869" s="16" t="n">
        <f aca="false">K1869-L1869</f>
        <v>964.67</v>
      </c>
      <c r="N1869" s="12" t="n">
        <f aca="false">COUNTIF(OrderItems!$B$2:$B$6683,A1869)</f>
        <v>1</v>
      </c>
    </row>
    <row r="1870" customFormat="false" ht="15" hidden="false" customHeight="false" outlineLevel="0" collapsed="false">
      <c r="A1870" s="12" t="n">
        <v>1869</v>
      </c>
      <c r="B1870" s="12" t="n">
        <v>470</v>
      </c>
      <c r="C1870" s="12" t="n">
        <v>1</v>
      </c>
      <c r="D1870" s="18" t="n">
        <v>45647</v>
      </c>
      <c r="E1870" s="12" t="s">
        <v>49</v>
      </c>
      <c r="F1870" s="12" t="s">
        <v>2294</v>
      </c>
      <c r="G1870" s="12" t="s">
        <v>55</v>
      </c>
      <c r="H1870" s="12" t="str">
        <f aca="false">INDEX(Customers!$I$2:$I$901,MATCH(B1870,Customers!$A$2:$A$901,0))</f>
        <v>Regular</v>
      </c>
      <c r="I1870" s="12" t="str">
        <f aca="false">INDEX(Customers!$G$2:$G$901,MATCH(B1870,Customers!$A$2:$A$901,0))</f>
        <v>South</v>
      </c>
      <c r="J1870" s="12" t="str">
        <f aca="false">INDEX(Stores!$D$2:$D$18,MATCH(C1870,Stores!$A$2:$A$18,0))</f>
        <v>North</v>
      </c>
      <c r="K1870" s="16" t="n">
        <f aca="false">SUMIF(OrderItems!$B$2:$B$6683,A1870,OrderItems!$J$2:$J$6683)</f>
        <v>3298</v>
      </c>
      <c r="L1870" s="16" t="n">
        <f aca="false">SUMIF(OrderItems!$B$2:$B$6683,A1870,OrderItems!$K$2:$K$6683)</f>
        <v>1926.69</v>
      </c>
      <c r="M1870" s="16" t="n">
        <f aca="false">K1870-L1870</f>
        <v>1371.31</v>
      </c>
      <c r="N1870" s="12" t="n">
        <f aca="false">COUNTIF(OrderItems!$B$2:$B$6683,A1870)</f>
        <v>2</v>
      </c>
    </row>
    <row r="1871" customFormat="false" ht="15" hidden="false" customHeight="false" outlineLevel="0" collapsed="false">
      <c r="A1871" s="12" t="n">
        <v>1870</v>
      </c>
      <c r="B1871" s="12" t="n">
        <v>470</v>
      </c>
      <c r="C1871" s="12" t="n">
        <v>17</v>
      </c>
      <c r="D1871" s="18" t="n">
        <v>45653</v>
      </c>
      <c r="E1871" s="12" t="s">
        <v>44</v>
      </c>
      <c r="F1871" s="12" t="s">
        <v>2296</v>
      </c>
      <c r="G1871" s="12" t="s">
        <v>56</v>
      </c>
      <c r="H1871" s="12" t="str">
        <f aca="false">INDEX(Customers!$I$2:$I$901,MATCH(B1871,Customers!$A$2:$A$901,0))</f>
        <v>Regular</v>
      </c>
      <c r="I1871" s="12" t="str">
        <f aca="false">INDEX(Customers!$G$2:$G$901,MATCH(B1871,Customers!$A$2:$A$901,0))</f>
        <v>South</v>
      </c>
      <c r="J1871" s="12" t="str">
        <f aca="false">INDEX(Stores!$D$2:$D$18,MATCH(C1871,Stores!$A$2:$A$18,0))</f>
        <v>Online</v>
      </c>
      <c r="K1871" s="16" t="n">
        <f aca="false">SUMIF(OrderItems!$B$2:$B$6683,A1871,OrderItems!$J$2:$J$6683)</f>
        <v>8780.3</v>
      </c>
      <c r="L1871" s="16" t="n">
        <f aca="false">SUMIF(OrderItems!$B$2:$B$6683,A1871,OrderItems!$K$2:$K$6683)</f>
        <v>6422.77</v>
      </c>
      <c r="M1871" s="16" t="n">
        <f aca="false">K1871-L1871</f>
        <v>2357.53</v>
      </c>
      <c r="N1871" s="12" t="n">
        <f aca="false">COUNTIF(OrderItems!$B$2:$B$6683,A1871)</f>
        <v>4</v>
      </c>
    </row>
    <row r="1872" customFormat="false" ht="15" hidden="false" customHeight="false" outlineLevel="0" collapsed="false">
      <c r="A1872" s="12" t="n">
        <v>1871</v>
      </c>
      <c r="B1872" s="12" t="n">
        <v>470</v>
      </c>
      <c r="C1872" s="12" t="n">
        <v>17</v>
      </c>
      <c r="D1872" s="18" t="n">
        <v>45656</v>
      </c>
      <c r="E1872" s="12" t="s">
        <v>44</v>
      </c>
      <c r="F1872" s="12" t="s">
        <v>2295</v>
      </c>
      <c r="G1872" s="12" t="s">
        <v>56</v>
      </c>
      <c r="H1872" s="12" t="str">
        <f aca="false">INDEX(Customers!$I$2:$I$901,MATCH(B1872,Customers!$A$2:$A$901,0))</f>
        <v>Regular</v>
      </c>
      <c r="I1872" s="12" t="str">
        <f aca="false">INDEX(Customers!$G$2:$G$901,MATCH(B1872,Customers!$A$2:$A$901,0))</f>
        <v>South</v>
      </c>
      <c r="J1872" s="12" t="str">
        <f aca="false">INDEX(Stores!$D$2:$D$18,MATCH(C1872,Stores!$A$2:$A$18,0))</f>
        <v>Online</v>
      </c>
      <c r="K1872" s="16" t="n">
        <f aca="false">SUMIF(OrderItems!$B$2:$B$6683,A1872,OrderItems!$J$2:$J$6683)</f>
        <v>6264.1</v>
      </c>
      <c r="L1872" s="16" t="n">
        <f aca="false">SUMIF(OrderItems!$B$2:$B$6683,A1872,OrderItems!$K$2:$K$6683)</f>
        <v>3781.36</v>
      </c>
      <c r="M1872" s="16" t="n">
        <f aca="false">K1872-L1872</f>
        <v>2482.74</v>
      </c>
      <c r="N1872" s="12" t="n">
        <f aca="false">COUNTIF(OrderItems!$B$2:$B$6683,A1872)</f>
        <v>4</v>
      </c>
    </row>
    <row r="1873" customFormat="false" ht="15" hidden="false" customHeight="false" outlineLevel="0" collapsed="false">
      <c r="A1873" s="12" t="n">
        <v>1872</v>
      </c>
      <c r="B1873" s="12" t="n">
        <v>470</v>
      </c>
      <c r="C1873" s="12" t="n">
        <v>17</v>
      </c>
      <c r="D1873" s="18" t="n">
        <v>45696</v>
      </c>
      <c r="E1873" s="12" t="s">
        <v>44</v>
      </c>
      <c r="F1873" s="12" t="s">
        <v>2294</v>
      </c>
      <c r="G1873" s="12" t="s">
        <v>55</v>
      </c>
      <c r="H1873" s="12" t="str">
        <f aca="false">INDEX(Customers!$I$2:$I$901,MATCH(B1873,Customers!$A$2:$A$901,0))</f>
        <v>Regular</v>
      </c>
      <c r="I1873" s="12" t="str">
        <f aca="false">INDEX(Customers!$G$2:$G$901,MATCH(B1873,Customers!$A$2:$A$901,0))</f>
        <v>South</v>
      </c>
      <c r="J1873" s="12" t="str">
        <f aca="false">INDEX(Stores!$D$2:$D$18,MATCH(C1873,Stores!$A$2:$A$18,0))</f>
        <v>Online</v>
      </c>
      <c r="K1873" s="16" t="n">
        <f aca="false">SUMIF(OrderItems!$B$2:$B$6683,A1873,OrderItems!$J$2:$J$6683)</f>
        <v>7436.1</v>
      </c>
      <c r="L1873" s="16" t="n">
        <f aca="false">SUMIF(OrderItems!$B$2:$B$6683,A1873,OrderItems!$K$2:$K$6683)</f>
        <v>5191.85</v>
      </c>
      <c r="M1873" s="16" t="n">
        <f aca="false">K1873-L1873</f>
        <v>2244.25</v>
      </c>
      <c r="N1873" s="12" t="n">
        <f aca="false">COUNTIF(OrderItems!$B$2:$B$6683,A1873)</f>
        <v>2</v>
      </c>
    </row>
    <row r="1874" customFormat="false" ht="15" hidden="false" customHeight="false" outlineLevel="0" collapsed="false">
      <c r="A1874" s="12" t="n">
        <v>1873</v>
      </c>
      <c r="B1874" s="12" t="n">
        <v>470</v>
      </c>
      <c r="C1874" s="12" t="n">
        <v>17</v>
      </c>
      <c r="D1874" s="18" t="n">
        <v>45725</v>
      </c>
      <c r="E1874" s="12" t="s">
        <v>44</v>
      </c>
      <c r="F1874" s="12" t="s">
        <v>2293</v>
      </c>
      <c r="G1874" s="12" t="s">
        <v>55</v>
      </c>
      <c r="H1874" s="12" t="str">
        <f aca="false">INDEX(Customers!$I$2:$I$901,MATCH(B1874,Customers!$A$2:$A$901,0))</f>
        <v>Regular</v>
      </c>
      <c r="I1874" s="12" t="str">
        <f aca="false">INDEX(Customers!$G$2:$G$901,MATCH(B1874,Customers!$A$2:$A$901,0))</f>
        <v>South</v>
      </c>
      <c r="J1874" s="12" t="str">
        <f aca="false">INDEX(Stores!$D$2:$D$18,MATCH(C1874,Stores!$A$2:$A$18,0))</f>
        <v>Online</v>
      </c>
      <c r="K1874" s="16" t="n">
        <f aca="false">SUMIF(OrderItems!$B$2:$B$6683,A1874,OrderItems!$J$2:$J$6683)</f>
        <v>1869.15</v>
      </c>
      <c r="L1874" s="16" t="n">
        <f aca="false">SUMIF(OrderItems!$B$2:$B$6683,A1874,OrderItems!$K$2:$K$6683)</f>
        <v>1328.79</v>
      </c>
      <c r="M1874" s="16" t="n">
        <f aca="false">K1874-L1874</f>
        <v>540.36</v>
      </c>
      <c r="N1874" s="12" t="n">
        <f aca="false">COUNTIF(OrderItems!$B$2:$B$6683,A1874)</f>
        <v>1</v>
      </c>
    </row>
    <row r="1875" customFormat="false" ht="15" hidden="false" customHeight="false" outlineLevel="0" collapsed="false">
      <c r="A1875" s="12" t="n">
        <v>1874</v>
      </c>
      <c r="B1875" s="12" t="n">
        <v>470</v>
      </c>
      <c r="C1875" s="12" t="n">
        <v>17</v>
      </c>
      <c r="D1875" s="18" t="n">
        <v>45725</v>
      </c>
      <c r="E1875" s="12" t="s">
        <v>44</v>
      </c>
      <c r="F1875" s="12" t="s">
        <v>2292</v>
      </c>
      <c r="G1875" s="12" t="s">
        <v>57</v>
      </c>
      <c r="H1875" s="12" t="str">
        <f aca="false">INDEX(Customers!$I$2:$I$901,MATCH(B1875,Customers!$A$2:$A$901,0))</f>
        <v>Regular</v>
      </c>
      <c r="I1875" s="12" t="str">
        <f aca="false">INDEX(Customers!$G$2:$G$901,MATCH(B1875,Customers!$A$2:$A$901,0))</f>
        <v>South</v>
      </c>
      <c r="J1875" s="12" t="str">
        <f aca="false">INDEX(Stores!$D$2:$D$18,MATCH(C1875,Stores!$A$2:$A$18,0))</f>
        <v>Online</v>
      </c>
      <c r="K1875" s="16" t="n">
        <f aca="false">SUMIF(OrderItems!$B$2:$B$6683,A1875,OrderItems!$J$2:$J$6683)</f>
        <v>3017</v>
      </c>
      <c r="L1875" s="16" t="n">
        <f aca="false">SUMIF(OrderItems!$B$2:$B$6683,A1875,OrderItems!$K$2:$K$6683)</f>
        <v>1895.69</v>
      </c>
      <c r="M1875" s="16" t="n">
        <f aca="false">K1875-L1875</f>
        <v>1121.31</v>
      </c>
      <c r="N1875" s="12" t="n">
        <f aca="false">COUNTIF(OrderItems!$B$2:$B$6683,A1875)</f>
        <v>2</v>
      </c>
    </row>
    <row r="1876" customFormat="false" ht="15" hidden="false" customHeight="false" outlineLevel="0" collapsed="false">
      <c r="A1876" s="12" t="n">
        <v>1875</v>
      </c>
      <c r="B1876" s="12" t="n">
        <v>470</v>
      </c>
      <c r="C1876" s="12" t="n">
        <v>4</v>
      </c>
      <c r="D1876" s="18" t="n">
        <v>45746</v>
      </c>
      <c r="E1876" s="12" t="s">
        <v>49</v>
      </c>
      <c r="F1876" s="12" t="s">
        <v>2294</v>
      </c>
      <c r="G1876" s="12" t="s">
        <v>56</v>
      </c>
      <c r="H1876" s="12" t="str">
        <f aca="false">INDEX(Customers!$I$2:$I$901,MATCH(B1876,Customers!$A$2:$A$901,0))</f>
        <v>Regular</v>
      </c>
      <c r="I1876" s="12" t="str">
        <f aca="false">INDEX(Customers!$G$2:$G$901,MATCH(B1876,Customers!$A$2:$A$901,0))</f>
        <v>South</v>
      </c>
      <c r="J1876" s="12" t="str">
        <f aca="false">INDEX(Stores!$D$2:$D$18,MATCH(C1876,Stores!$A$2:$A$18,0))</f>
        <v>North</v>
      </c>
      <c r="K1876" s="16" t="n">
        <f aca="false">SUMIF(OrderItems!$B$2:$B$6683,A1876,OrderItems!$J$2:$J$6683)</f>
        <v>10699.65</v>
      </c>
      <c r="L1876" s="16" t="n">
        <f aca="false">SUMIF(OrderItems!$B$2:$B$6683,A1876,OrderItems!$K$2:$K$6683)</f>
        <v>7593.63</v>
      </c>
      <c r="M1876" s="16" t="n">
        <f aca="false">K1876-L1876</f>
        <v>3106.02</v>
      </c>
      <c r="N1876" s="12" t="n">
        <f aca="false">COUNTIF(OrderItems!$B$2:$B$6683,A1876)</f>
        <v>4</v>
      </c>
    </row>
    <row r="1877" customFormat="false" ht="15" hidden="false" customHeight="false" outlineLevel="0" collapsed="false">
      <c r="A1877" s="12" t="n">
        <v>1876</v>
      </c>
      <c r="B1877" s="12" t="n">
        <v>470</v>
      </c>
      <c r="C1877" s="12" t="n">
        <v>17</v>
      </c>
      <c r="D1877" s="18" t="n">
        <v>45891</v>
      </c>
      <c r="E1877" s="12" t="s">
        <v>44</v>
      </c>
      <c r="F1877" s="12" t="s">
        <v>2292</v>
      </c>
      <c r="G1877" s="12" t="s">
        <v>55</v>
      </c>
      <c r="H1877" s="12" t="str">
        <f aca="false">INDEX(Customers!$I$2:$I$901,MATCH(B1877,Customers!$A$2:$A$901,0))</f>
        <v>Regular</v>
      </c>
      <c r="I1877" s="12" t="str">
        <f aca="false">INDEX(Customers!$G$2:$G$901,MATCH(B1877,Customers!$A$2:$A$901,0))</f>
        <v>South</v>
      </c>
      <c r="J1877" s="12" t="str">
        <f aca="false">INDEX(Stores!$D$2:$D$18,MATCH(C1877,Stores!$A$2:$A$18,0))</f>
        <v>Online</v>
      </c>
      <c r="K1877" s="16" t="n">
        <f aca="false">SUMIF(OrderItems!$B$2:$B$6683,A1877,OrderItems!$J$2:$J$6683)</f>
        <v>698</v>
      </c>
      <c r="L1877" s="16" t="n">
        <f aca="false">SUMIF(OrderItems!$B$2:$B$6683,A1877,OrderItems!$K$2:$K$6683)</f>
        <v>430.32</v>
      </c>
      <c r="M1877" s="16" t="n">
        <f aca="false">K1877-L1877</f>
        <v>267.68</v>
      </c>
      <c r="N1877" s="12" t="n">
        <f aca="false">COUNTIF(OrderItems!$B$2:$B$6683,A1877)</f>
        <v>2</v>
      </c>
    </row>
    <row r="1878" customFormat="false" ht="15" hidden="false" customHeight="false" outlineLevel="0" collapsed="false">
      <c r="A1878" s="12" t="n">
        <v>1877</v>
      </c>
      <c r="B1878" s="12" t="n">
        <v>471</v>
      </c>
      <c r="C1878" s="12" t="n">
        <v>17</v>
      </c>
      <c r="D1878" s="18" t="n">
        <v>45914</v>
      </c>
      <c r="E1878" s="12" t="s">
        <v>44</v>
      </c>
      <c r="F1878" s="12" t="s">
        <v>2293</v>
      </c>
      <c r="G1878" s="12" t="s">
        <v>56</v>
      </c>
      <c r="H1878" s="12" t="str">
        <f aca="false">INDEX(Customers!$I$2:$I$901,MATCH(B1878,Customers!$A$2:$A$901,0))</f>
        <v>Regular</v>
      </c>
      <c r="I1878" s="12" t="str">
        <f aca="false">INDEX(Customers!$G$2:$G$901,MATCH(B1878,Customers!$A$2:$A$901,0))</f>
        <v>East</v>
      </c>
      <c r="J1878" s="12" t="str">
        <f aca="false">INDEX(Stores!$D$2:$D$18,MATCH(C1878,Stores!$A$2:$A$18,0))</f>
        <v>Online</v>
      </c>
      <c r="K1878" s="16" t="n">
        <f aca="false">SUMIF(OrderItems!$B$2:$B$6683,A1878,OrderItems!$J$2:$J$6683)</f>
        <v>3128</v>
      </c>
      <c r="L1878" s="16" t="n">
        <f aca="false">SUMIF(OrderItems!$B$2:$B$6683,A1878,OrderItems!$K$2:$K$6683)</f>
        <v>1844.26</v>
      </c>
      <c r="M1878" s="16" t="n">
        <f aca="false">K1878-L1878</f>
        <v>1283.74</v>
      </c>
      <c r="N1878" s="12" t="n">
        <f aca="false">COUNTIF(OrderItems!$B$2:$B$6683,A1878)</f>
        <v>2</v>
      </c>
    </row>
    <row r="1879" customFormat="false" ht="15" hidden="false" customHeight="false" outlineLevel="0" collapsed="false">
      <c r="A1879" s="12" t="n">
        <v>1878</v>
      </c>
      <c r="B1879" s="12" t="n">
        <v>471</v>
      </c>
      <c r="C1879" s="12" t="n">
        <v>6</v>
      </c>
      <c r="D1879" s="18" t="n">
        <v>45977</v>
      </c>
      <c r="E1879" s="12" t="s">
        <v>49</v>
      </c>
      <c r="F1879" s="12" t="s">
        <v>2292</v>
      </c>
      <c r="G1879" s="12" t="s">
        <v>55</v>
      </c>
      <c r="H1879" s="12" t="str">
        <f aca="false">INDEX(Customers!$I$2:$I$901,MATCH(B1879,Customers!$A$2:$A$901,0))</f>
        <v>Regular</v>
      </c>
      <c r="I1879" s="12" t="str">
        <f aca="false">INDEX(Customers!$G$2:$G$901,MATCH(B1879,Customers!$A$2:$A$901,0))</f>
        <v>East</v>
      </c>
      <c r="J1879" s="12" t="str">
        <f aca="false">INDEX(Stores!$D$2:$D$18,MATCH(C1879,Stores!$A$2:$A$18,0))</f>
        <v>South</v>
      </c>
      <c r="K1879" s="16" t="n">
        <f aca="false">SUMIF(OrderItems!$B$2:$B$6683,A1879,OrderItems!$J$2:$J$6683)</f>
        <v>559.2</v>
      </c>
      <c r="L1879" s="16" t="n">
        <f aca="false">SUMIF(OrderItems!$B$2:$B$6683,A1879,OrderItems!$K$2:$K$6683)</f>
        <v>452.88</v>
      </c>
      <c r="M1879" s="16" t="n">
        <f aca="false">K1879-L1879</f>
        <v>106.32</v>
      </c>
      <c r="N1879" s="12" t="n">
        <f aca="false">COUNTIF(OrderItems!$B$2:$B$6683,A1879)</f>
        <v>1</v>
      </c>
    </row>
    <row r="1880" customFormat="false" ht="15" hidden="false" customHeight="false" outlineLevel="0" collapsed="false">
      <c r="A1880" s="12" t="n">
        <v>1879</v>
      </c>
      <c r="B1880" s="12" t="n">
        <v>471</v>
      </c>
      <c r="C1880" s="12" t="n">
        <v>17</v>
      </c>
      <c r="D1880" s="18" t="n">
        <v>46014</v>
      </c>
      <c r="E1880" s="12" t="s">
        <v>44</v>
      </c>
      <c r="F1880" s="12" t="s">
        <v>2294</v>
      </c>
      <c r="G1880" s="12" t="s">
        <v>55</v>
      </c>
      <c r="H1880" s="12" t="str">
        <f aca="false">INDEX(Customers!$I$2:$I$901,MATCH(B1880,Customers!$A$2:$A$901,0))</f>
        <v>Regular</v>
      </c>
      <c r="I1880" s="12" t="str">
        <f aca="false">INDEX(Customers!$G$2:$G$901,MATCH(B1880,Customers!$A$2:$A$901,0))</f>
        <v>East</v>
      </c>
      <c r="J1880" s="12" t="str">
        <f aca="false">INDEX(Stores!$D$2:$D$18,MATCH(C1880,Stores!$A$2:$A$18,0))</f>
        <v>Online</v>
      </c>
      <c r="K1880" s="16" t="n">
        <f aca="false">SUMIF(OrderItems!$B$2:$B$6683,A1880,OrderItems!$J$2:$J$6683)</f>
        <v>499</v>
      </c>
      <c r="L1880" s="16" t="n">
        <f aca="false">SUMIF(OrderItems!$B$2:$B$6683,A1880,OrderItems!$K$2:$K$6683)</f>
        <v>321.7</v>
      </c>
      <c r="M1880" s="16" t="n">
        <f aca="false">K1880-L1880</f>
        <v>177.3</v>
      </c>
      <c r="N1880" s="12" t="n">
        <f aca="false">COUNTIF(OrderItems!$B$2:$B$6683,A1880)</f>
        <v>1</v>
      </c>
    </row>
    <row r="1881" customFormat="false" ht="15" hidden="false" customHeight="false" outlineLevel="0" collapsed="false">
      <c r="A1881" s="12" t="n">
        <v>1880</v>
      </c>
      <c r="B1881" s="12" t="n">
        <v>472</v>
      </c>
      <c r="C1881" s="12" t="n">
        <v>17</v>
      </c>
      <c r="D1881" s="18" t="n">
        <v>45310</v>
      </c>
      <c r="E1881" s="12" t="s">
        <v>44</v>
      </c>
      <c r="F1881" s="12" t="s">
        <v>2296</v>
      </c>
      <c r="G1881" s="12" t="s">
        <v>55</v>
      </c>
      <c r="H1881" s="12" t="str">
        <f aca="false">INDEX(Customers!$I$2:$I$901,MATCH(B1881,Customers!$A$2:$A$901,0))</f>
        <v>Regular</v>
      </c>
      <c r="I1881" s="12" t="str">
        <f aca="false">INDEX(Customers!$G$2:$G$901,MATCH(B1881,Customers!$A$2:$A$901,0))</f>
        <v>North</v>
      </c>
      <c r="J1881" s="12" t="str">
        <f aca="false">INDEX(Stores!$D$2:$D$18,MATCH(C1881,Stores!$A$2:$A$18,0))</f>
        <v>Online</v>
      </c>
      <c r="K1881" s="16" t="n">
        <f aca="false">SUMIF(OrderItems!$B$2:$B$6683,A1881,OrderItems!$J$2:$J$6683)</f>
        <v>126.65</v>
      </c>
      <c r="L1881" s="16" t="n">
        <f aca="false">SUMIF(OrderItems!$B$2:$B$6683,A1881,OrderItems!$K$2:$K$6683)</f>
        <v>97.78</v>
      </c>
      <c r="M1881" s="16" t="n">
        <f aca="false">K1881-L1881</f>
        <v>28.87</v>
      </c>
      <c r="N1881" s="12" t="n">
        <f aca="false">COUNTIF(OrderItems!$B$2:$B$6683,A1881)</f>
        <v>1</v>
      </c>
    </row>
    <row r="1882" customFormat="false" ht="15" hidden="false" customHeight="false" outlineLevel="0" collapsed="false">
      <c r="A1882" s="12" t="n">
        <v>1881</v>
      </c>
      <c r="B1882" s="12" t="n">
        <v>472</v>
      </c>
      <c r="C1882" s="12" t="n">
        <v>17</v>
      </c>
      <c r="D1882" s="18" t="n">
        <v>45477</v>
      </c>
      <c r="E1882" s="12" t="s">
        <v>44</v>
      </c>
      <c r="F1882" s="12" t="s">
        <v>2295</v>
      </c>
      <c r="G1882" s="12" t="s">
        <v>56</v>
      </c>
      <c r="H1882" s="12" t="str">
        <f aca="false">INDEX(Customers!$I$2:$I$901,MATCH(B1882,Customers!$A$2:$A$901,0))</f>
        <v>Regular</v>
      </c>
      <c r="I1882" s="12" t="str">
        <f aca="false">INDEX(Customers!$G$2:$G$901,MATCH(B1882,Customers!$A$2:$A$901,0))</f>
        <v>North</v>
      </c>
      <c r="J1882" s="12" t="str">
        <f aca="false">INDEX(Stores!$D$2:$D$18,MATCH(C1882,Stores!$A$2:$A$18,0))</f>
        <v>Online</v>
      </c>
      <c r="K1882" s="16" t="n">
        <f aca="false">SUMIF(OrderItems!$B$2:$B$6683,A1882,OrderItems!$J$2:$J$6683)</f>
        <v>7040.1</v>
      </c>
      <c r="L1882" s="16" t="n">
        <f aca="false">SUMIF(OrderItems!$B$2:$B$6683,A1882,OrderItems!$K$2:$K$6683)</f>
        <v>4844.61</v>
      </c>
      <c r="M1882" s="16" t="n">
        <f aca="false">K1882-L1882</f>
        <v>2195.49</v>
      </c>
      <c r="N1882" s="12" t="n">
        <f aca="false">COUNTIF(OrderItems!$B$2:$B$6683,A1882)</f>
        <v>4</v>
      </c>
    </row>
    <row r="1883" customFormat="false" ht="15" hidden="false" customHeight="false" outlineLevel="0" collapsed="false">
      <c r="A1883" s="12" t="n">
        <v>1882</v>
      </c>
      <c r="B1883" s="12" t="n">
        <v>472</v>
      </c>
      <c r="C1883" s="12" t="n">
        <v>17</v>
      </c>
      <c r="D1883" s="18" t="n">
        <v>45485</v>
      </c>
      <c r="E1883" s="12" t="s">
        <v>44</v>
      </c>
      <c r="F1883" s="12" t="s">
        <v>2294</v>
      </c>
      <c r="G1883" s="12" t="s">
        <v>57</v>
      </c>
      <c r="H1883" s="12" t="str">
        <f aca="false">INDEX(Customers!$I$2:$I$901,MATCH(B1883,Customers!$A$2:$A$901,0))</f>
        <v>Regular</v>
      </c>
      <c r="I1883" s="12" t="str">
        <f aca="false">INDEX(Customers!$G$2:$G$901,MATCH(B1883,Customers!$A$2:$A$901,0))</f>
        <v>North</v>
      </c>
      <c r="J1883" s="12" t="str">
        <f aca="false">INDEX(Stores!$D$2:$D$18,MATCH(C1883,Stores!$A$2:$A$18,0))</f>
        <v>Online</v>
      </c>
      <c r="K1883" s="16" t="n">
        <f aca="false">SUMIF(OrderItems!$B$2:$B$6683,A1883,OrderItems!$J$2:$J$6683)</f>
        <v>1179</v>
      </c>
      <c r="L1883" s="16" t="n">
        <f aca="false">SUMIF(OrderItems!$B$2:$B$6683,A1883,OrderItems!$K$2:$K$6683)</f>
        <v>692.43</v>
      </c>
      <c r="M1883" s="16" t="n">
        <f aca="false">K1883-L1883</f>
        <v>486.57</v>
      </c>
      <c r="N1883" s="12" t="n">
        <f aca="false">COUNTIF(OrderItems!$B$2:$B$6683,A1883)</f>
        <v>1</v>
      </c>
    </row>
    <row r="1884" customFormat="false" ht="15" hidden="false" customHeight="false" outlineLevel="0" collapsed="false">
      <c r="A1884" s="12" t="n">
        <v>1883</v>
      </c>
      <c r="B1884" s="12" t="n">
        <v>472</v>
      </c>
      <c r="C1884" s="12" t="n">
        <v>17</v>
      </c>
      <c r="D1884" s="18" t="n">
        <v>45531</v>
      </c>
      <c r="E1884" s="12" t="s">
        <v>44</v>
      </c>
      <c r="F1884" s="12" t="s">
        <v>2296</v>
      </c>
      <c r="G1884" s="12" t="s">
        <v>55</v>
      </c>
      <c r="H1884" s="12" t="str">
        <f aca="false">INDEX(Customers!$I$2:$I$901,MATCH(B1884,Customers!$A$2:$A$901,0))</f>
        <v>Regular</v>
      </c>
      <c r="I1884" s="12" t="str">
        <f aca="false">INDEX(Customers!$G$2:$G$901,MATCH(B1884,Customers!$A$2:$A$901,0))</f>
        <v>North</v>
      </c>
      <c r="J1884" s="12" t="str">
        <f aca="false">INDEX(Stores!$D$2:$D$18,MATCH(C1884,Stores!$A$2:$A$18,0))</f>
        <v>Online</v>
      </c>
      <c r="K1884" s="16" t="n">
        <f aca="false">SUMIF(OrderItems!$B$2:$B$6683,A1884,OrderItems!$J$2:$J$6683)</f>
        <v>4558</v>
      </c>
      <c r="L1884" s="16" t="n">
        <f aca="false">SUMIF(OrderItems!$B$2:$B$6683,A1884,OrderItems!$K$2:$K$6683)</f>
        <v>2886.99</v>
      </c>
      <c r="M1884" s="16" t="n">
        <f aca="false">K1884-L1884</f>
        <v>1671.01</v>
      </c>
      <c r="N1884" s="12" t="n">
        <f aca="false">COUNTIF(OrderItems!$B$2:$B$6683,A1884)</f>
        <v>2</v>
      </c>
    </row>
    <row r="1885" customFormat="false" ht="15" hidden="false" customHeight="false" outlineLevel="0" collapsed="false">
      <c r="A1885" s="12" t="n">
        <v>1884</v>
      </c>
      <c r="B1885" s="12" t="n">
        <v>472</v>
      </c>
      <c r="C1885" s="12" t="n">
        <v>17</v>
      </c>
      <c r="D1885" s="18" t="n">
        <v>45554</v>
      </c>
      <c r="E1885" s="12" t="s">
        <v>44</v>
      </c>
      <c r="F1885" s="12" t="s">
        <v>2295</v>
      </c>
      <c r="G1885" s="12" t="s">
        <v>55</v>
      </c>
      <c r="H1885" s="12" t="str">
        <f aca="false">INDEX(Customers!$I$2:$I$901,MATCH(B1885,Customers!$A$2:$A$901,0))</f>
        <v>Regular</v>
      </c>
      <c r="I1885" s="12" t="str">
        <f aca="false">INDEX(Customers!$G$2:$G$901,MATCH(B1885,Customers!$A$2:$A$901,0))</f>
        <v>North</v>
      </c>
      <c r="J1885" s="12" t="str">
        <f aca="false">INDEX(Stores!$D$2:$D$18,MATCH(C1885,Stores!$A$2:$A$18,0))</f>
        <v>Online</v>
      </c>
      <c r="K1885" s="16" t="n">
        <f aca="false">SUMIF(OrderItems!$B$2:$B$6683,A1885,OrderItems!$J$2:$J$6683)</f>
        <v>629.1</v>
      </c>
      <c r="L1885" s="16" t="n">
        <f aca="false">SUMIF(OrderItems!$B$2:$B$6683,A1885,OrderItems!$K$2:$K$6683)</f>
        <v>452.88</v>
      </c>
      <c r="M1885" s="16" t="n">
        <f aca="false">K1885-L1885</f>
        <v>176.22</v>
      </c>
      <c r="N1885" s="12" t="n">
        <f aca="false">COUNTIF(OrderItems!$B$2:$B$6683,A1885)</f>
        <v>1</v>
      </c>
    </row>
    <row r="1886" customFormat="false" ht="15" hidden="false" customHeight="false" outlineLevel="0" collapsed="false">
      <c r="A1886" s="12" t="n">
        <v>1885</v>
      </c>
      <c r="B1886" s="12" t="n">
        <v>472</v>
      </c>
      <c r="C1886" s="12" t="n">
        <v>9</v>
      </c>
      <c r="D1886" s="18" t="n">
        <v>45615</v>
      </c>
      <c r="E1886" s="12" t="s">
        <v>49</v>
      </c>
      <c r="F1886" s="12" t="s">
        <v>2293</v>
      </c>
      <c r="G1886" s="12" t="s">
        <v>55</v>
      </c>
      <c r="H1886" s="12" t="str">
        <f aca="false">INDEX(Customers!$I$2:$I$901,MATCH(B1886,Customers!$A$2:$A$901,0))</f>
        <v>Regular</v>
      </c>
      <c r="I1886" s="12" t="str">
        <f aca="false">INDEX(Customers!$G$2:$G$901,MATCH(B1886,Customers!$A$2:$A$901,0))</f>
        <v>North</v>
      </c>
      <c r="J1886" s="12" t="str">
        <f aca="false">INDEX(Stores!$D$2:$D$18,MATCH(C1886,Stores!$A$2:$A$18,0))</f>
        <v>West</v>
      </c>
      <c r="K1886" s="16" t="n">
        <f aca="false">SUMIF(OrderItems!$B$2:$B$6683,A1886,OrderItems!$J$2:$J$6683)</f>
        <v>3500.1</v>
      </c>
      <c r="L1886" s="16" t="n">
        <f aca="false">SUMIF(OrderItems!$B$2:$B$6683,A1886,OrderItems!$K$2:$K$6683)</f>
        <v>2175.08</v>
      </c>
      <c r="M1886" s="16" t="n">
        <f aca="false">K1886-L1886</f>
        <v>1325.02</v>
      </c>
      <c r="N1886" s="12" t="n">
        <f aca="false">COUNTIF(OrderItems!$B$2:$B$6683,A1886)</f>
        <v>1</v>
      </c>
    </row>
    <row r="1887" customFormat="false" ht="15" hidden="false" customHeight="false" outlineLevel="0" collapsed="false">
      <c r="A1887" s="12" t="n">
        <v>1886</v>
      </c>
      <c r="B1887" s="12" t="n">
        <v>472</v>
      </c>
      <c r="C1887" s="12" t="n">
        <v>17</v>
      </c>
      <c r="D1887" s="18" t="n">
        <v>45620</v>
      </c>
      <c r="E1887" s="12" t="s">
        <v>44</v>
      </c>
      <c r="F1887" s="12" t="s">
        <v>2293</v>
      </c>
      <c r="G1887" s="12" t="s">
        <v>55</v>
      </c>
      <c r="H1887" s="12" t="str">
        <f aca="false">INDEX(Customers!$I$2:$I$901,MATCH(B1887,Customers!$A$2:$A$901,0))</f>
        <v>Regular</v>
      </c>
      <c r="I1887" s="12" t="str">
        <f aca="false">INDEX(Customers!$G$2:$G$901,MATCH(B1887,Customers!$A$2:$A$901,0))</f>
        <v>North</v>
      </c>
      <c r="J1887" s="12" t="str">
        <f aca="false">INDEX(Stores!$D$2:$D$18,MATCH(C1887,Stores!$A$2:$A$18,0))</f>
        <v>Online</v>
      </c>
      <c r="K1887" s="16" t="n">
        <f aca="false">SUMIF(OrderItems!$B$2:$B$6683,A1887,OrderItems!$J$2:$J$6683)</f>
        <v>7187</v>
      </c>
      <c r="L1887" s="16" t="n">
        <f aca="false">SUMIF(OrderItems!$B$2:$B$6683,A1887,OrderItems!$K$2:$K$6683)</f>
        <v>4791.56</v>
      </c>
      <c r="M1887" s="16" t="n">
        <f aca="false">K1887-L1887</f>
        <v>2395.44</v>
      </c>
      <c r="N1887" s="12" t="n">
        <f aca="false">COUNTIF(OrderItems!$B$2:$B$6683,A1887)</f>
        <v>3</v>
      </c>
    </row>
    <row r="1888" customFormat="false" ht="15" hidden="false" customHeight="false" outlineLevel="0" collapsed="false">
      <c r="A1888" s="12" t="n">
        <v>1887</v>
      </c>
      <c r="B1888" s="12" t="n">
        <v>472</v>
      </c>
      <c r="C1888" s="12" t="n">
        <v>17</v>
      </c>
      <c r="D1888" s="18" t="n">
        <v>45633</v>
      </c>
      <c r="E1888" s="12" t="s">
        <v>44</v>
      </c>
      <c r="F1888" s="12" t="s">
        <v>2296</v>
      </c>
      <c r="G1888" s="12" t="s">
        <v>56</v>
      </c>
      <c r="H1888" s="12" t="str">
        <f aca="false">INDEX(Customers!$I$2:$I$901,MATCH(B1888,Customers!$A$2:$A$901,0))</f>
        <v>Regular</v>
      </c>
      <c r="I1888" s="12" t="str">
        <f aca="false">INDEX(Customers!$G$2:$G$901,MATCH(B1888,Customers!$A$2:$A$901,0))</f>
        <v>North</v>
      </c>
      <c r="J1888" s="12" t="str">
        <f aca="false">INDEX(Stores!$D$2:$D$18,MATCH(C1888,Stores!$A$2:$A$18,0))</f>
        <v>Online</v>
      </c>
      <c r="K1888" s="16" t="n">
        <f aca="false">SUMIF(OrderItems!$B$2:$B$6683,A1888,OrderItems!$J$2:$J$6683)</f>
        <v>1871.65</v>
      </c>
      <c r="L1888" s="16" t="n">
        <f aca="false">SUMIF(OrderItems!$B$2:$B$6683,A1888,OrderItems!$K$2:$K$6683)</f>
        <v>1146.03</v>
      </c>
      <c r="M1888" s="16" t="n">
        <f aca="false">K1888-L1888</f>
        <v>725.62</v>
      </c>
      <c r="N1888" s="12" t="n">
        <f aca="false">COUNTIF(OrderItems!$B$2:$B$6683,A1888)</f>
        <v>3</v>
      </c>
    </row>
    <row r="1889" customFormat="false" ht="15" hidden="false" customHeight="false" outlineLevel="0" collapsed="false">
      <c r="A1889" s="12" t="n">
        <v>1888</v>
      </c>
      <c r="B1889" s="12" t="n">
        <v>472</v>
      </c>
      <c r="C1889" s="12" t="n">
        <v>17</v>
      </c>
      <c r="D1889" s="18" t="n">
        <v>45723</v>
      </c>
      <c r="E1889" s="12" t="s">
        <v>44</v>
      </c>
      <c r="F1889" s="12" t="s">
        <v>2296</v>
      </c>
      <c r="G1889" s="12" t="s">
        <v>55</v>
      </c>
      <c r="H1889" s="12" t="str">
        <f aca="false">INDEX(Customers!$I$2:$I$901,MATCH(B1889,Customers!$A$2:$A$901,0))</f>
        <v>Regular</v>
      </c>
      <c r="I1889" s="12" t="str">
        <f aca="false">INDEX(Customers!$G$2:$G$901,MATCH(B1889,Customers!$A$2:$A$901,0))</f>
        <v>North</v>
      </c>
      <c r="J1889" s="12" t="str">
        <f aca="false">INDEX(Stores!$D$2:$D$18,MATCH(C1889,Stores!$A$2:$A$18,0))</f>
        <v>Online</v>
      </c>
      <c r="K1889" s="16" t="n">
        <f aca="false">SUMIF(OrderItems!$B$2:$B$6683,A1889,OrderItems!$J$2:$J$6683)</f>
        <v>3909</v>
      </c>
      <c r="L1889" s="16" t="n">
        <f aca="false">SUMIF(OrderItems!$B$2:$B$6683,A1889,OrderItems!$K$2:$K$6683)</f>
        <v>2588.76</v>
      </c>
      <c r="M1889" s="16" t="n">
        <f aca="false">K1889-L1889</f>
        <v>1320.24</v>
      </c>
      <c r="N1889" s="12" t="n">
        <f aca="false">COUNTIF(OrderItems!$B$2:$B$6683,A1889)</f>
        <v>1</v>
      </c>
    </row>
    <row r="1890" customFormat="false" ht="15" hidden="false" customHeight="false" outlineLevel="0" collapsed="false">
      <c r="A1890" s="12" t="n">
        <v>1889</v>
      </c>
      <c r="B1890" s="12" t="n">
        <v>472</v>
      </c>
      <c r="C1890" s="12" t="n">
        <v>17</v>
      </c>
      <c r="D1890" s="18" t="n">
        <v>45780</v>
      </c>
      <c r="E1890" s="12" t="s">
        <v>44</v>
      </c>
      <c r="F1890" s="12" t="s">
        <v>2294</v>
      </c>
      <c r="G1890" s="12" t="s">
        <v>56</v>
      </c>
      <c r="H1890" s="12" t="str">
        <f aca="false">INDEX(Customers!$I$2:$I$901,MATCH(B1890,Customers!$A$2:$A$901,0))</f>
        <v>Regular</v>
      </c>
      <c r="I1890" s="12" t="str">
        <f aca="false">INDEX(Customers!$G$2:$G$901,MATCH(B1890,Customers!$A$2:$A$901,0))</f>
        <v>North</v>
      </c>
      <c r="J1890" s="12" t="str">
        <f aca="false">INDEX(Stores!$D$2:$D$18,MATCH(C1890,Stores!$A$2:$A$18,0))</f>
        <v>Online</v>
      </c>
      <c r="K1890" s="16" t="n">
        <f aca="false">SUMIF(OrderItems!$B$2:$B$6683,A1890,OrderItems!$J$2:$J$6683)</f>
        <v>407.55</v>
      </c>
      <c r="L1890" s="16" t="n">
        <f aca="false">SUMIF(OrderItems!$B$2:$B$6683,A1890,OrderItems!$K$2:$K$6683)</f>
        <v>313.05</v>
      </c>
      <c r="M1890" s="16" t="n">
        <f aca="false">K1890-L1890</f>
        <v>94.4999999999999</v>
      </c>
      <c r="N1890" s="12" t="n">
        <f aca="false">COUNTIF(OrderItems!$B$2:$B$6683,A1890)</f>
        <v>1</v>
      </c>
    </row>
    <row r="1891" customFormat="false" ht="15" hidden="false" customHeight="false" outlineLevel="0" collapsed="false">
      <c r="A1891" s="12" t="n">
        <v>1890</v>
      </c>
      <c r="B1891" s="12" t="n">
        <v>472</v>
      </c>
      <c r="C1891" s="12" t="n">
        <v>9</v>
      </c>
      <c r="D1891" s="18" t="n">
        <v>45844</v>
      </c>
      <c r="E1891" s="12" t="s">
        <v>49</v>
      </c>
      <c r="F1891" s="12" t="s">
        <v>2294</v>
      </c>
      <c r="G1891" s="12" t="s">
        <v>55</v>
      </c>
      <c r="H1891" s="12" t="str">
        <f aca="false">INDEX(Customers!$I$2:$I$901,MATCH(B1891,Customers!$A$2:$A$901,0))</f>
        <v>Regular</v>
      </c>
      <c r="I1891" s="12" t="str">
        <f aca="false">INDEX(Customers!$G$2:$G$901,MATCH(B1891,Customers!$A$2:$A$901,0))</f>
        <v>North</v>
      </c>
      <c r="J1891" s="12" t="str">
        <f aca="false">INDEX(Stores!$D$2:$D$18,MATCH(C1891,Stores!$A$2:$A$18,0))</f>
        <v>West</v>
      </c>
      <c r="K1891" s="16" t="n">
        <f aca="false">SUMIF(OrderItems!$B$2:$B$6683,A1891,OrderItems!$J$2:$J$6683)</f>
        <v>5925</v>
      </c>
      <c r="L1891" s="16" t="n">
        <f aca="false">SUMIF(OrderItems!$B$2:$B$6683,A1891,OrderItems!$K$2:$K$6683)</f>
        <v>3593.96</v>
      </c>
      <c r="M1891" s="16" t="n">
        <f aca="false">K1891-L1891</f>
        <v>2331.04</v>
      </c>
      <c r="N1891" s="12" t="n">
        <f aca="false">COUNTIF(OrderItems!$B$2:$B$6683,A1891)</f>
        <v>2</v>
      </c>
    </row>
    <row r="1892" customFormat="false" ht="15" hidden="false" customHeight="false" outlineLevel="0" collapsed="false">
      <c r="A1892" s="12" t="n">
        <v>1891</v>
      </c>
      <c r="B1892" s="12" t="n">
        <v>472</v>
      </c>
      <c r="C1892" s="12" t="n">
        <v>17</v>
      </c>
      <c r="D1892" s="18" t="n">
        <v>45845</v>
      </c>
      <c r="E1892" s="12" t="s">
        <v>44</v>
      </c>
      <c r="F1892" s="12" t="s">
        <v>2295</v>
      </c>
      <c r="G1892" s="12" t="s">
        <v>55</v>
      </c>
      <c r="H1892" s="12" t="str">
        <f aca="false">INDEX(Customers!$I$2:$I$901,MATCH(B1892,Customers!$A$2:$A$901,0))</f>
        <v>Regular</v>
      </c>
      <c r="I1892" s="12" t="str">
        <f aca="false">INDEX(Customers!$G$2:$G$901,MATCH(B1892,Customers!$A$2:$A$901,0))</f>
        <v>North</v>
      </c>
      <c r="J1892" s="12" t="str">
        <f aca="false">INDEX(Stores!$D$2:$D$18,MATCH(C1892,Stores!$A$2:$A$18,0))</f>
        <v>Online</v>
      </c>
      <c r="K1892" s="16" t="n">
        <f aca="false">SUMIF(OrderItems!$B$2:$B$6683,A1892,OrderItems!$J$2:$J$6683)</f>
        <v>1869</v>
      </c>
      <c r="L1892" s="16" t="n">
        <f aca="false">SUMIF(OrderItems!$B$2:$B$6683,A1892,OrderItems!$K$2:$K$6683)</f>
        <v>1389.29</v>
      </c>
      <c r="M1892" s="16" t="n">
        <f aca="false">K1892-L1892</f>
        <v>479.71</v>
      </c>
      <c r="N1892" s="12" t="n">
        <f aca="false">COUNTIF(OrderItems!$B$2:$B$6683,A1892)</f>
        <v>1</v>
      </c>
    </row>
    <row r="1893" customFormat="false" ht="15" hidden="false" customHeight="false" outlineLevel="0" collapsed="false">
      <c r="A1893" s="12" t="n">
        <v>1892</v>
      </c>
      <c r="B1893" s="12" t="n">
        <v>472</v>
      </c>
      <c r="C1893" s="12" t="n">
        <v>1</v>
      </c>
      <c r="D1893" s="18" t="n">
        <v>45904</v>
      </c>
      <c r="E1893" s="12" t="s">
        <v>49</v>
      </c>
      <c r="F1893" s="12" t="s">
        <v>2292</v>
      </c>
      <c r="G1893" s="12" t="s">
        <v>55</v>
      </c>
      <c r="H1893" s="12" t="str">
        <f aca="false">INDEX(Customers!$I$2:$I$901,MATCH(B1893,Customers!$A$2:$A$901,0))</f>
        <v>Regular</v>
      </c>
      <c r="I1893" s="12" t="str">
        <f aca="false">INDEX(Customers!$G$2:$G$901,MATCH(B1893,Customers!$A$2:$A$901,0))</f>
        <v>North</v>
      </c>
      <c r="J1893" s="12" t="str">
        <f aca="false">INDEX(Stores!$D$2:$D$18,MATCH(C1893,Stores!$A$2:$A$18,0))</f>
        <v>North</v>
      </c>
      <c r="K1893" s="16" t="n">
        <f aca="false">SUMIF(OrderItems!$B$2:$B$6683,A1893,OrderItems!$J$2:$J$6683)</f>
        <v>7706.1</v>
      </c>
      <c r="L1893" s="16" t="n">
        <f aca="false">SUMIF(OrderItems!$B$2:$B$6683,A1893,OrderItems!$K$2:$K$6683)</f>
        <v>5128.34</v>
      </c>
      <c r="M1893" s="16" t="n">
        <f aca="false">K1893-L1893</f>
        <v>2577.76</v>
      </c>
      <c r="N1893" s="12" t="n">
        <f aca="false">COUNTIF(OrderItems!$B$2:$B$6683,A1893)</f>
        <v>4</v>
      </c>
    </row>
    <row r="1894" customFormat="false" ht="15" hidden="false" customHeight="false" outlineLevel="0" collapsed="false">
      <c r="A1894" s="12" t="n">
        <v>1893</v>
      </c>
      <c r="B1894" s="12" t="n">
        <v>472</v>
      </c>
      <c r="C1894" s="12" t="n">
        <v>17</v>
      </c>
      <c r="D1894" s="18" t="n">
        <v>45918</v>
      </c>
      <c r="E1894" s="12" t="s">
        <v>44</v>
      </c>
      <c r="F1894" s="12" t="s">
        <v>2294</v>
      </c>
      <c r="G1894" s="12" t="s">
        <v>55</v>
      </c>
      <c r="H1894" s="12" t="str">
        <f aca="false">INDEX(Customers!$I$2:$I$901,MATCH(B1894,Customers!$A$2:$A$901,0))</f>
        <v>Regular</v>
      </c>
      <c r="I1894" s="12" t="str">
        <f aca="false">INDEX(Customers!$G$2:$G$901,MATCH(B1894,Customers!$A$2:$A$901,0))</f>
        <v>North</v>
      </c>
      <c r="J1894" s="12" t="str">
        <f aca="false">INDEX(Stores!$D$2:$D$18,MATCH(C1894,Stores!$A$2:$A$18,0))</f>
        <v>Online</v>
      </c>
      <c r="K1894" s="16" t="n">
        <f aca="false">SUMIF(OrderItems!$B$2:$B$6683,A1894,OrderItems!$J$2:$J$6683)</f>
        <v>3977</v>
      </c>
      <c r="L1894" s="16" t="n">
        <f aca="false">SUMIF(OrderItems!$B$2:$B$6683,A1894,OrderItems!$K$2:$K$6683)</f>
        <v>2670.45</v>
      </c>
      <c r="M1894" s="16" t="n">
        <f aca="false">K1894-L1894</f>
        <v>1306.55</v>
      </c>
      <c r="N1894" s="12" t="n">
        <f aca="false">COUNTIF(OrderItems!$B$2:$B$6683,A1894)</f>
        <v>3</v>
      </c>
    </row>
    <row r="1895" customFormat="false" ht="15" hidden="false" customHeight="false" outlineLevel="0" collapsed="false">
      <c r="A1895" s="12" t="n">
        <v>1894</v>
      </c>
      <c r="B1895" s="12" t="n">
        <v>472</v>
      </c>
      <c r="C1895" s="12" t="n">
        <v>17</v>
      </c>
      <c r="D1895" s="18" t="n">
        <v>45949</v>
      </c>
      <c r="E1895" s="12" t="s">
        <v>44</v>
      </c>
      <c r="F1895" s="12" t="s">
        <v>2292</v>
      </c>
      <c r="G1895" s="12" t="s">
        <v>55</v>
      </c>
      <c r="H1895" s="12" t="str">
        <f aca="false">INDEX(Customers!$I$2:$I$901,MATCH(B1895,Customers!$A$2:$A$901,0))</f>
        <v>Regular</v>
      </c>
      <c r="I1895" s="12" t="str">
        <f aca="false">INDEX(Customers!$G$2:$G$901,MATCH(B1895,Customers!$A$2:$A$901,0))</f>
        <v>North</v>
      </c>
      <c r="J1895" s="12" t="str">
        <f aca="false">INDEX(Stores!$D$2:$D$18,MATCH(C1895,Stores!$A$2:$A$18,0))</f>
        <v>Online</v>
      </c>
      <c r="K1895" s="16" t="n">
        <f aca="false">SUMIF(OrderItems!$B$2:$B$6683,A1895,OrderItems!$J$2:$J$6683)</f>
        <v>7918</v>
      </c>
      <c r="L1895" s="16" t="n">
        <f aca="false">SUMIF(OrderItems!$B$2:$B$6683,A1895,OrderItems!$K$2:$K$6683)</f>
        <v>4669.58</v>
      </c>
      <c r="M1895" s="16" t="n">
        <f aca="false">K1895-L1895</f>
        <v>3248.42</v>
      </c>
      <c r="N1895" s="12" t="n">
        <f aca="false">COUNTIF(OrderItems!$B$2:$B$6683,A1895)</f>
        <v>1</v>
      </c>
    </row>
    <row r="1896" customFormat="false" ht="15" hidden="false" customHeight="false" outlineLevel="0" collapsed="false">
      <c r="A1896" s="12" t="n">
        <v>1895</v>
      </c>
      <c r="B1896" s="12" t="n">
        <v>472</v>
      </c>
      <c r="C1896" s="12" t="n">
        <v>17</v>
      </c>
      <c r="D1896" s="18" t="n">
        <v>45955</v>
      </c>
      <c r="E1896" s="12" t="s">
        <v>44</v>
      </c>
      <c r="F1896" s="12" t="s">
        <v>2293</v>
      </c>
      <c r="G1896" s="12" t="s">
        <v>55</v>
      </c>
      <c r="H1896" s="12" t="str">
        <f aca="false">INDEX(Customers!$I$2:$I$901,MATCH(B1896,Customers!$A$2:$A$901,0))</f>
        <v>Regular</v>
      </c>
      <c r="I1896" s="12" t="str">
        <f aca="false">INDEX(Customers!$G$2:$G$901,MATCH(B1896,Customers!$A$2:$A$901,0))</f>
        <v>North</v>
      </c>
      <c r="J1896" s="12" t="str">
        <f aca="false">INDEX(Stores!$D$2:$D$18,MATCH(C1896,Stores!$A$2:$A$18,0))</f>
        <v>Online</v>
      </c>
      <c r="K1896" s="16" t="n">
        <f aca="false">SUMIF(OrderItems!$B$2:$B$6683,A1896,OrderItems!$J$2:$J$6683)</f>
        <v>4446.6</v>
      </c>
      <c r="L1896" s="16" t="n">
        <f aca="false">SUMIF(OrderItems!$B$2:$B$6683,A1896,OrderItems!$K$2:$K$6683)</f>
        <v>3108.83</v>
      </c>
      <c r="M1896" s="16" t="n">
        <f aca="false">K1896-L1896</f>
        <v>1337.77</v>
      </c>
      <c r="N1896" s="12" t="n">
        <f aca="false">COUNTIF(OrderItems!$B$2:$B$6683,A1896)</f>
        <v>4</v>
      </c>
    </row>
    <row r="1897" customFormat="false" ht="15" hidden="false" customHeight="false" outlineLevel="0" collapsed="false">
      <c r="A1897" s="12" t="n">
        <v>1896</v>
      </c>
      <c r="B1897" s="12" t="n">
        <v>472</v>
      </c>
      <c r="C1897" s="12" t="n">
        <v>17</v>
      </c>
      <c r="D1897" s="18" t="n">
        <v>45974</v>
      </c>
      <c r="E1897" s="12" t="s">
        <v>44</v>
      </c>
      <c r="F1897" s="12" t="s">
        <v>2296</v>
      </c>
      <c r="G1897" s="12" t="s">
        <v>56</v>
      </c>
      <c r="H1897" s="12" t="str">
        <f aca="false">INDEX(Customers!$I$2:$I$901,MATCH(B1897,Customers!$A$2:$A$901,0))</f>
        <v>Regular</v>
      </c>
      <c r="I1897" s="12" t="str">
        <f aca="false">INDEX(Customers!$G$2:$G$901,MATCH(B1897,Customers!$A$2:$A$901,0))</f>
        <v>North</v>
      </c>
      <c r="J1897" s="12" t="str">
        <f aca="false">INDEX(Stores!$D$2:$D$18,MATCH(C1897,Stores!$A$2:$A$18,0))</f>
        <v>Online</v>
      </c>
      <c r="K1897" s="16" t="n">
        <f aca="false">SUMIF(OrderItems!$B$2:$B$6683,A1897,OrderItems!$J$2:$J$6683)</f>
        <v>6367</v>
      </c>
      <c r="L1897" s="16" t="n">
        <f aca="false">SUMIF(OrderItems!$B$2:$B$6683,A1897,OrderItems!$K$2:$K$6683)</f>
        <v>3863.3</v>
      </c>
      <c r="M1897" s="16" t="n">
        <f aca="false">K1897-L1897</f>
        <v>2503.7</v>
      </c>
      <c r="N1897" s="12" t="n">
        <f aca="false">COUNTIF(OrderItems!$B$2:$B$6683,A1897)</f>
        <v>3</v>
      </c>
    </row>
    <row r="1898" customFormat="false" ht="15" hidden="false" customHeight="false" outlineLevel="0" collapsed="false">
      <c r="A1898" s="12" t="n">
        <v>1897</v>
      </c>
      <c r="B1898" s="12" t="n">
        <v>472</v>
      </c>
      <c r="C1898" s="12" t="n">
        <v>17</v>
      </c>
      <c r="D1898" s="18" t="n">
        <v>46011</v>
      </c>
      <c r="E1898" s="12" t="s">
        <v>44</v>
      </c>
      <c r="F1898" s="12" t="s">
        <v>2294</v>
      </c>
      <c r="G1898" s="12" t="s">
        <v>55</v>
      </c>
      <c r="H1898" s="12" t="str">
        <f aca="false">INDEX(Customers!$I$2:$I$901,MATCH(B1898,Customers!$A$2:$A$901,0))</f>
        <v>Regular</v>
      </c>
      <c r="I1898" s="12" t="str">
        <f aca="false">INDEX(Customers!$G$2:$G$901,MATCH(B1898,Customers!$A$2:$A$901,0))</f>
        <v>North</v>
      </c>
      <c r="J1898" s="12" t="str">
        <f aca="false">INDEX(Stores!$D$2:$D$18,MATCH(C1898,Stores!$A$2:$A$18,0))</f>
        <v>Online</v>
      </c>
      <c r="K1898" s="16" t="n">
        <f aca="false">SUMIF(OrderItems!$B$2:$B$6683,A1898,OrderItems!$J$2:$J$6683)</f>
        <v>6633.4</v>
      </c>
      <c r="L1898" s="16" t="n">
        <f aca="false">SUMIF(OrderItems!$B$2:$B$6683,A1898,OrderItems!$K$2:$K$6683)</f>
        <v>4753.83</v>
      </c>
      <c r="M1898" s="16" t="n">
        <f aca="false">K1898-L1898</f>
        <v>1879.57</v>
      </c>
      <c r="N1898" s="12" t="n">
        <f aca="false">COUNTIF(OrderItems!$B$2:$B$6683,A1898)</f>
        <v>2</v>
      </c>
    </row>
    <row r="1899" customFormat="false" ht="15" hidden="false" customHeight="false" outlineLevel="0" collapsed="false">
      <c r="A1899" s="12" t="n">
        <v>1898</v>
      </c>
      <c r="B1899" s="12" t="n">
        <v>473</v>
      </c>
      <c r="C1899" s="12" t="n">
        <v>17</v>
      </c>
      <c r="D1899" s="18" t="n">
        <v>45642</v>
      </c>
      <c r="E1899" s="12" t="s">
        <v>44</v>
      </c>
      <c r="F1899" s="12" t="s">
        <v>2296</v>
      </c>
      <c r="G1899" s="12" t="s">
        <v>56</v>
      </c>
      <c r="H1899" s="12" t="str">
        <f aca="false">INDEX(Customers!$I$2:$I$901,MATCH(B1899,Customers!$A$2:$A$901,0))</f>
        <v>Premium</v>
      </c>
      <c r="I1899" s="12" t="str">
        <f aca="false">INDEX(Customers!$G$2:$G$901,MATCH(B1899,Customers!$A$2:$A$901,0))</f>
        <v>East</v>
      </c>
      <c r="J1899" s="12" t="str">
        <f aca="false">INDEX(Stores!$D$2:$D$18,MATCH(C1899,Stores!$A$2:$A$18,0))</f>
        <v>Online</v>
      </c>
      <c r="K1899" s="16" t="n">
        <f aca="false">SUMIF(OrderItems!$B$2:$B$6683,A1899,OrderItems!$J$2:$J$6683)</f>
        <v>369</v>
      </c>
      <c r="L1899" s="16" t="n">
        <f aca="false">SUMIF(OrderItems!$B$2:$B$6683,A1899,OrderItems!$K$2:$K$6683)</f>
        <v>205.71</v>
      </c>
      <c r="M1899" s="16" t="n">
        <f aca="false">K1899-L1899</f>
        <v>163.29</v>
      </c>
      <c r="N1899" s="12" t="n">
        <f aca="false">COUNTIF(OrderItems!$B$2:$B$6683,A1899)</f>
        <v>1</v>
      </c>
    </row>
    <row r="1900" customFormat="false" ht="15" hidden="false" customHeight="false" outlineLevel="0" collapsed="false">
      <c r="A1900" s="12" t="n">
        <v>1899</v>
      </c>
      <c r="B1900" s="12" t="n">
        <v>474</v>
      </c>
      <c r="C1900" s="12" t="n">
        <v>17</v>
      </c>
      <c r="D1900" s="18" t="n">
        <v>45622</v>
      </c>
      <c r="E1900" s="12" t="s">
        <v>44</v>
      </c>
      <c r="F1900" s="12" t="s">
        <v>2295</v>
      </c>
      <c r="G1900" s="12" t="s">
        <v>55</v>
      </c>
      <c r="H1900" s="12" t="str">
        <f aca="false">INDEX(Customers!$I$2:$I$901,MATCH(B1900,Customers!$A$2:$A$901,0))</f>
        <v>Premium</v>
      </c>
      <c r="I1900" s="12" t="str">
        <f aca="false">INDEX(Customers!$G$2:$G$901,MATCH(B1900,Customers!$A$2:$A$901,0))</f>
        <v>East</v>
      </c>
      <c r="J1900" s="12" t="str">
        <f aca="false">INDEX(Stores!$D$2:$D$18,MATCH(C1900,Stores!$A$2:$A$18,0))</f>
        <v>Online</v>
      </c>
      <c r="K1900" s="16" t="n">
        <f aca="false">SUMIF(OrderItems!$B$2:$B$6683,A1900,OrderItems!$J$2:$J$6683)</f>
        <v>7483.1</v>
      </c>
      <c r="L1900" s="16" t="n">
        <f aca="false">SUMIF(OrderItems!$B$2:$B$6683,A1900,OrderItems!$K$2:$K$6683)</f>
        <v>4567.34</v>
      </c>
      <c r="M1900" s="16" t="n">
        <f aca="false">K1900-L1900</f>
        <v>2915.76</v>
      </c>
      <c r="N1900" s="12" t="n">
        <f aca="false">COUNTIF(OrderItems!$B$2:$B$6683,A1900)</f>
        <v>2</v>
      </c>
    </row>
    <row r="1901" customFormat="false" ht="15" hidden="false" customHeight="false" outlineLevel="0" collapsed="false">
      <c r="A1901" s="12" t="n">
        <v>1900</v>
      </c>
      <c r="B1901" s="12" t="n">
        <v>474</v>
      </c>
      <c r="C1901" s="12" t="n">
        <v>17</v>
      </c>
      <c r="D1901" s="18" t="n">
        <v>45636</v>
      </c>
      <c r="E1901" s="12" t="s">
        <v>44</v>
      </c>
      <c r="F1901" s="12" t="s">
        <v>2294</v>
      </c>
      <c r="G1901" s="12" t="s">
        <v>55</v>
      </c>
      <c r="H1901" s="12" t="str">
        <f aca="false">INDEX(Customers!$I$2:$I$901,MATCH(B1901,Customers!$A$2:$A$901,0))</f>
        <v>Premium</v>
      </c>
      <c r="I1901" s="12" t="str">
        <f aca="false">INDEX(Customers!$G$2:$G$901,MATCH(B1901,Customers!$A$2:$A$901,0))</f>
        <v>East</v>
      </c>
      <c r="J1901" s="12" t="str">
        <f aca="false">INDEX(Stores!$D$2:$D$18,MATCH(C1901,Stores!$A$2:$A$18,0))</f>
        <v>Online</v>
      </c>
      <c r="K1901" s="16" t="n">
        <f aca="false">SUMIF(OrderItems!$B$2:$B$6683,A1901,OrderItems!$J$2:$J$6683)</f>
        <v>8431.1</v>
      </c>
      <c r="L1901" s="16" t="n">
        <f aca="false">SUMIF(OrderItems!$B$2:$B$6683,A1901,OrderItems!$K$2:$K$6683)</f>
        <v>5303.55</v>
      </c>
      <c r="M1901" s="16" t="n">
        <f aca="false">K1901-L1901</f>
        <v>3127.55</v>
      </c>
      <c r="N1901" s="12" t="n">
        <f aca="false">COUNTIF(OrderItems!$B$2:$B$6683,A1901)</f>
        <v>4</v>
      </c>
    </row>
    <row r="1902" customFormat="false" ht="15" hidden="false" customHeight="false" outlineLevel="0" collapsed="false">
      <c r="A1902" s="12" t="n">
        <v>1901</v>
      </c>
      <c r="B1902" s="12" t="n">
        <v>474</v>
      </c>
      <c r="C1902" s="12" t="n">
        <v>17</v>
      </c>
      <c r="D1902" s="18" t="n">
        <v>45933</v>
      </c>
      <c r="E1902" s="12" t="s">
        <v>44</v>
      </c>
      <c r="F1902" s="12" t="s">
        <v>2294</v>
      </c>
      <c r="G1902" s="12" t="s">
        <v>56</v>
      </c>
      <c r="H1902" s="12" t="str">
        <f aca="false">INDEX(Customers!$I$2:$I$901,MATCH(B1902,Customers!$A$2:$A$901,0))</f>
        <v>Premium</v>
      </c>
      <c r="I1902" s="12" t="str">
        <f aca="false">INDEX(Customers!$G$2:$G$901,MATCH(B1902,Customers!$A$2:$A$901,0))</f>
        <v>East</v>
      </c>
      <c r="J1902" s="12" t="str">
        <f aca="false">INDEX(Stores!$D$2:$D$18,MATCH(C1902,Stores!$A$2:$A$18,0))</f>
        <v>Online</v>
      </c>
      <c r="K1902" s="16" t="n">
        <f aca="false">SUMIF(OrderItems!$B$2:$B$6683,A1902,OrderItems!$J$2:$J$6683)</f>
        <v>12235</v>
      </c>
      <c r="L1902" s="16" t="n">
        <f aca="false">SUMIF(OrderItems!$B$2:$B$6683,A1902,OrderItems!$K$2:$K$6683)</f>
        <v>8036.58</v>
      </c>
      <c r="M1902" s="16" t="n">
        <f aca="false">K1902-L1902</f>
        <v>4198.42</v>
      </c>
      <c r="N1902" s="12" t="n">
        <f aca="false">COUNTIF(OrderItems!$B$2:$B$6683,A1902)</f>
        <v>4</v>
      </c>
    </row>
    <row r="1903" customFormat="false" ht="15" hidden="false" customHeight="false" outlineLevel="0" collapsed="false">
      <c r="A1903" s="12" t="n">
        <v>1902</v>
      </c>
      <c r="B1903" s="12" t="n">
        <v>475</v>
      </c>
      <c r="C1903" s="12" t="n">
        <v>17</v>
      </c>
      <c r="D1903" s="18" t="n">
        <v>45567</v>
      </c>
      <c r="E1903" s="12" t="s">
        <v>44</v>
      </c>
      <c r="F1903" s="12" t="s">
        <v>2294</v>
      </c>
      <c r="G1903" s="12" t="s">
        <v>55</v>
      </c>
      <c r="H1903" s="12" t="str">
        <f aca="false">INDEX(Customers!$I$2:$I$901,MATCH(B1903,Customers!$A$2:$A$901,0))</f>
        <v>Regular</v>
      </c>
      <c r="I1903" s="12" t="str">
        <f aca="false">INDEX(Customers!$G$2:$G$901,MATCH(B1903,Customers!$A$2:$A$901,0))</f>
        <v>South</v>
      </c>
      <c r="J1903" s="12" t="str">
        <f aca="false">INDEX(Stores!$D$2:$D$18,MATCH(C1903,Stores!$A$2:$A$18,0))</f>
        <v>Online</v>
      </c>
      <c r="K1903" s="16" t="n">
        <f aca="false">SUMIF(OrderItems!$B$2:$B$6683,A1903,OrderItems!$J$2:$J$6683)</f>
        <v>618</v>
      </c>
      <c r="L1903" s="16" t="n">
        <f aca="false">SUMIF(OrderItems!$B$2:$B$6683,A1903,OrderItems!$K$2:$K$6683)</f>
        <v>385.34</v>
      </c>
      <c r="M1903" s="16" t="n">
        <f aca="false">K1903-L1903</f>
        <v>232.66</v>
      </c>
      <c r="N1903" s="12" t="n">
        <f aca="false">COUNTIF(OrderItems!$B$2:$B$6683,A1903)</f>
        <v>1</v>
      </c>
    </row>
    <row r="1904" customFormat="false" ht="15" hidden="false" customHeight="false" outlineLevel="0" collapsed="false">
      <c r="A1904" s="12" t="n">
        <v>1903</v>
      </c>
      <c r="B1904" s="12" t="n">
        <v>475</v>
      </c>
      <c r="C1904" s="12" t="n">
        <v>10</v>
      </c>
      <c r="D1904" s="18" t="n">
        <v>45620</v>
      </c>
      <c r="E1904" s="12" t="s">
        <v>49</v>
      </c>
      <c r="F1904" s="12" t="s">
        <v>2292</v>
      </c>
      <c r="G1904" s="12" t="s">
        <v>56</v>
      </c>
      <c r="H1904" s="12" t="str">
        <f aca="false">INDEX(Customers!$I$2:$I$901,MATCH(B1904,Customers!$A$2:$A$901,0))</f>
        <v>Regular</v>
      </c>
      <c r="I1904" s="12" t="str">
        <f aca="false">INDEX(Customers!$G$2:$G$901,MATCH(B1904,Customers!$A$2:$A$901,0))</f>
        <v>South</v>
      </c>
      <c r="J1904" s="12" t="str">
        <f aca="false">INDEX(Stores!$D$2:$D$18,MATCH(C1904,Stores!$A$2:$A$18,0))</f>
        <v>West</v>
      </c>
      <c r="K1904" s="16" t="n">
        <f aca="false">SUMIF(OrderItems!$B$2:$B$6683,A1904,OrderItems!$J$2:$J$6683)</f>
        <v>1269</v>
      </c>
      <c r="L1904" s="16" t="n">
        <f aca="false">SUMIF(OrderItems!$B$2:$B$6683,A1904,OrderItems!$K$2:$K$6683)</f>
        <v>747.69</v>
      </c>
      <c r="M1904" s="16" t="n">
        <f aca="false">K1904-L1904</f>
        <v>521.31</v>
      </c>
      <c r="N1904" s="12" t="n">
        <f aca="false">COUNTIF(OrderItems!$B$2:$B$6683,A1904)</f>
        <v>1</v>
      </c>
    </row>
    <row r="1905" customFormat="false" ht="15" hidden="false" customHeight="false" outlineLevel="0" collapsed="false">
      <c r="A1905" s="12" t="n">
        <v>1904</v>
      </c>
      <c r="B1905" s="12" t="n">
        <v>476</v>
      </c>
      <c r="C1905" s="12" t="n">
        <v>17</v>
      </c>
      <c r="D1905" s="18" t="n">
        <v>45631</v>
      </c>
      <c r="E1905" s="12" t="s">
        <v>44</v>
      </c>
      <c r="F1905" s="12" t="s">
        <v>2292</v>
      </c>
      <c r="G1905" s="12" t="s">
        <v>55</v>
      </c>
      <c r="H1905" s="12" t="str">
        <f aca="false">INDEX(Customers!$I$2:$I$901,MATCH(B1905,Customers!$A$2:$A$901,0))</f>
        <v>New</v>
      </c>
      <c r="I1905" s="12" t="str">
        <f aca="false">INDEX(Customers!$G$2:$G$901,MATCH(B1905,Customers!$A$2:$A$901,0))</f>
        <v>East</v>
      </c>
      <c r="J1905" s="12" t="str">
        <f aca="false">INDEX(Stores!$D$2:$D$18,MATCH(C1905,Stores!$A$2:$A$18,0))</f>
        <v>Online</v>
      </c>
      <c r="K1905" s="16" t="n">
        <f aca="false">SUMIF(OrderItems!$B$2:$B$6683,A1905,OrderItems!$J$2:$J$6683)</f>
        <v>2696</v>
      </c>
      <c r="L1905" s="16" t="n">
        <f aca="false">SUMIF(OrderItems!$B$2:$B$6683,A1905,OrderItems!$K$2:$K$6683)</f>
        <v>1928.68</v>
      </c>
      <c r="M1905" s="16" t="n">
        <f aca="false">K1905-L1905</f>
        <v>767.32</v>
      </c>
      <c r="N1905" s="12" t="n">
        <f aca="false">COUNTIF(OrderItems!$B$2:$B$6683,A1905)</f>
        <v>2</v>
      </c>
    </row>
    <row r="1906" customFormat="false" ht="15" hidden="false" customHeight="false" outlineLevel="0" collapsed="false">
      <c r="A1906" s="12" t="n">
        <v>1905</v>
      </c>
      <c r="B1906" s="12" t="n">
        <v>476</v>
      </c>
      <c r="C1906" s="12" t="n">
        <v>17</v>
      </c>
      <c r="D1906" s="18" t="n">
        <v>45829</v>
      </c>
      <c r="E1906" s="12" t="s">
        <v>44</v>
      </c>
      <c r="F1906" s="12" t="s">
        <v>2294</v>
      </c>
      <c r="G1906" s="12" t="s">
        <v>55</v>
      </c>
      <c r="H1906" s="12" t="str">
        <f aca="false">INDEX(Customers!$I$2:$I$901,MATCH(B1906,Customers!$A$2:$A$901,0))</f>
        <v>New</v>
      </c>
      <c r="I1906" s="12" t="str">
        <f aca="false">INDEX(Customers!$G$2:$G$901,MATCH(B1906,Customers!$A$2:$A$901,0))</f>
        <v>East</v>
      </c>
      <c r="J1906" s="12" t="str">
        <f aca="false">INDEX(Stores!$D$2:$D$18,MATCH(C1906,Stores!$A$2:$A$18,0))</f>
        <v>Online</v>
      </c>
      <c r="K1906" s="16" t="n">
        <f aca="false">SUMIF(OrderItems!$B$2:$B$6683,A1906,OrderItems!$J$2:$J$6683)</f>
        <v>1669</v>
      </c>
      <c r="L1906" s="16" t="n">
        <f aca="false">SUMIF(OrderItems!$B$2:$B$6683,A1906,OrderItems!$K$2:$K$6683)</f>
        <v>949.32</v>
      </c>
      <c r="M1906" s="16" t="n">
        <f aca="false">K1906-L1906</f>
        <v>719.68</v>
      </c>
      <c r="N1906" s="12" t="n">
        <f aca="false">COUNTIF(OrderItems!$B$2:$B$6683,A1906)</f>
        <v>1</v>
      </c>
    </row>
    <row r="1907" customFormat="false" ht="15" hidden="false" customHeight="false" outlineLevel="0" collapsed="false">
      <c r="A1907" s="12" t="n">
        <v>1906</v>
      </c>
      <c r="B1907" s="12" t="n">
        <v>476</v>
      </c>
      <c r="C1907" s="12" t="n">
        <v>17</v>
      </c>
      <c r="D1907" s="18" t="n">
        <v>45842</v>
      </c>
      <c r="E1907" s="12" t="s">
        <v>44</v>
      </c>
      <c r="F1907" s="12" t="s">
        <v>2296</v>
      </c>
      <c r="G1907" s="12" t="s">
        <v>55</v>
      </c>
      <c r="H1907" s="12" t="str">
        <f aca="false">INDEX(Customers!$I$2:$I$901,MATCH(B1907,Customers!$A$2:$A$901,0))</f>
        <v>New</v>
      </c>
      <c r="I1907" s="12" t="str">
        <f aca="false">INDEX(Customers!$G$2:$G$901,MATCH(B1907,Customers!$A$2:$A$901,0))</f>
        <v>East</v>
      </c>
      <c r="J1907" s="12" t="str">
        <f aca="false">INDEX(Stores!$D$2:$D$18,MATCH(C1907,Stores!$A$2:$A$18,0))</f>
        <v>Online</v>
      </c>
      <c r="K1907" s="16" t="n">
        <f aca="false">SUMIF(OrderItems!$B$2:$B$6683,A1907,OrderItems!$J$2:$J$6683)</f>
        <v>2498</v>
      </c>
      <c r="L1907" s="16" t="n">
        <f aca="false">SUMIF(OrderItems!$B$2:$B$6683,A1907,OrderItems!$K$2:$K$6683)</f>
        <v>1556.67</v>
      </c>
      <c r="M1907" s="16" t="n">
        <f aca="false">K1907-L1907</f>
        <v>941.33</v>
      </c>
      <c r="N1907" s="12" t="n">
        <f aca="false">COUNTIF(OrderItems!$B$2:$B$6683,A1907)</f>
        <v>2</v>
      </c>
    </row>
    <row r="1908" customFormat="false" ht="15" hidden="false" customHeight="false" outlineLevel="0" collapsed="false">
      <c r="A1908" s="12" t="n">
        <v>1907</v>
      </c>
      <c r="B1908" s="12" t="n">
        <v>476</v>
      </c>
      <c r="C1908" s="12" t="n">
        <v>17</v>
      </c>
      <c r="D1908" s="18" t="n">
        <v>45867</v>
      </c>
      <c r="E1908" s="12" t="s">
        <v>44</v>
      </c>
      <c r="F1908" s="12" t="s">
        <v>2296</v>
      </c>
      <c r="G1908" s="12" t="s">
        <v>56</v>
      </c>
      <c r="H1908" s="12" t="str">
        <f aca="false">INDEX(Customers!$I$2:$I$901,MATCH(B1908,Customers!$A$2:$A$901,0))</f>
        <v>New</v>
      </c>
      <c r="I1908" s="12" t="str">
        <f aca="false">INDEX(Customers!$G$2:$G$901,MATCH(B1908,Customers!$A$2:$A$901,0))</f>
        <v>East</v>
      </c>
      <c r="J1908" s="12" t="str">
        <f aca="false">INDEX(Stores!$D$2:$D$18,MATCH(C1908,Stores!$A$2:$A$18,0))</f>
        <v>Online</v>
      </c>
      <c r="K1908" s="16" t="n">
        <f aca="false">SUMIF(OrderItems!$B$2:$B$6683,A1908,OrderItems!$J$2:$J$6683)</f>
        <v>7572.1</v>
      </c>
      <c r="L1908" s="16" t="n">
        <f aca="false">SUMIF(OrderItems!$B$2:$B$6683,A1908,OrderItems!$K$2:$K$6683)</f>
        <v>5657.26</v>
      </c>
      <c r="M1908" s="16" t="n">
        <f aca="false">K1908-L1908</f>
        <v>1914.84</v>
      </c>
      <c r="N1908" s="12" t="n">
        <f aca="false">COUNTIF(OrderItems!$B$2:$B$6683,A1908)</f>
        <v>4</v>
      </c>
    </row>
    <row r="1909" customFormat="false" ht="15" hidden="false" customHeight="false" outlineLevel="0" collapsed="false">
      <c r="A1909" s="12" t="n">
        <v>1908</v>
      </c>
      <c r="B1909" s="12" t="n">
        <v>476</v>
      </c>
      <c r="C1909" s="12" t="n">
        <v>5</v>
      </c>
      <c r="D1909" s="18" t="n">
        <v>45905</v>
      </c>
      <c r="E1909" s="12" t="s">
        <v>49</v>
      </c>
      <c r="F1909" s="12" t="s">
        <v>2292</v>
      </c>
      <c r="G1909" s="12" t="s">
        <v>55</v>
      </c>
      <c r="H1909" s="12" t="str">
        <f aca="false">INDEX(Customers!$I$2:$I$901,MATCH(B1909,Customers!$A$2:$A$901,0))</f>
        <v>New</v>
      </c>
      <c r="I1909" s="12" t="str">
        <f aca="false">INDEX(Customers!$G$2:$G$901,MATCH(B1909,Customers!$A$2:$A$901,0))</f>
        <v>East</v>
      </c>
      <c r="J1909" s="12" t="str">
        <f aca="false">INDEX(Stores!$D$2:$D$18,MATCH(C1909,Stores!$A$2:$A$18,0))</f>
        <v>South</v>
      </c>
      <c r="K1909" s="16" t="n">
        <f aca="false">SUMIF(OrderItems!$B$2:$B$6683,A1909,OrderItems!$J$2:$J$6683)</f>
        <v>3919</v>
      </c>
      <c r="L1909" s="16" t="n">
        <f aca="false">SUMIF(OrderItems!$B$2:$B$6683,A1909,OrderItems!$K$2:$K$6683)</f>
        <v>2878.02</v>
      </c>
      <c r="M1909" s="16" t="n">
        <f aca="false">K1909-L1909</f>
        <v>1040.98</v>
      </c>
      <c r="N1909" s="12" t="n">
        <f aca="false">COUNTIF(OrderItems!$B$2:$B$6683,A1909)</f>
        <v>1</v>
      </c>
    </row>
    <row r="1910" customFormat="false" ht="15" hidden="false" customHeight="false" outlineLevel="0" collapsed="false">
      <c r="A1910" s="12" t="n">
        <v>1909</v>
      </c>
      <c r="B1910" s="12" t="n">
        <v>476</v>
      </c>
      <c r="C1910" s="12" t="n">
        <v>17</v>
      </c>
      <c r="D1910" s="18" t="n">
        <v>45909</v>
      </c>
      <c r="E1910" s="12" t="s">
        <v>44</v>
      </c>
      <c r="F1910" s="12" t="s">
        <v>2292</v>
      </c>
      <c r="G1910" s="12" t="s">
        <v>55</v>
      </c>
      <c r="H1910" s="12" t="str">
        <f aca="false">INDEX(Customers!$I$2:$I$901,MATCH(B1910,Customers!$A$2:$A$901,0))</f>
        <v>New</v>
      </c>
      <c r="I1910" s="12" t="str">
        <f aca="false">INDEX(Customers!$G$2:$G$901,MATCH(B1910,Customers!$A$2:$A$901,0))</f>
        <v>East</v>
      </c>
      <c r="J1910" s="12" t="str">
        <f aca="false">INDEX(Stores!$D$2:$D$18,MATCH(C1910,Stores!$A$2:$A$18,0))</f>
        <v>Online</v>
      </c>
      <c r="K1910" s="16" t="n">
        <f aca="false">SUMIF(OrderItems!$B$2:$B$6683,A1910,OrderItems!$J$2:$J$6683)</f>
        <v>3689</v>
      </c>
      <c r="L1910" s="16" t="n">
        <f aca="false">SUMIF(OrderItems!$B$2:$B$6683,A1910,OrderItems!$K$2:$K$6683)</f>
        <v>2302.05</v>
      </c>
      <c r="M1910" s="16" t="n">
        <f aca="false">K1910-L1910</f>
        <v>1386.95</v>
      </c>
      <c r="N1910" s="12" t="n">
        <f aca="false">COUNTIF(OrderItems!$B$2:$B$6683,A1910)</f>
        <v>1</v>
      </c>
    </row>
    <row r="1911" customFormat="false" ht="15" hidden="false" customHeight="false" outlineLevel="0" collapsed="false">
      <c r="A1911" s="12" t="n">
        <v>1910</v>
      </c>
      <c r="B1911" s="12" t="n">
        <v>476</v>
      </c>
      <c r="C1911" s="12" t="n">
        <v>17</v>
      </c>
      <c r="D1911" s="18" t="n">
        <v>45940</v>
      </c>
      <c r="E1911" s="12" t="s">
        <v>44</v>
      </c>
      <c r="F1911" s="12" t="s">
        <v>2293</v>
      </c>
      <c r="G1911" s="12" t="s">
        <v>55</v>
      </c>
      <c r="H1911" s="12" t="str">
        <f aca="false">INDEX(Customers!$I$2:$I$901,MATCH(B1911,Customers!$A$2:$A$901,0))</f>
        <v>New</v>
      </c>
      <c r="I1911" s="12" t="str">
        <f aca="false">INDEX(Customers!$G$2:$G$901,MATCH(B1911,Customers!$A$2:$A$901,0))</f>
        <v>East</v>
      </c>
      <c r="J1911" s="12" t="str">
        <f aca="false">INDEX(Stores!$D$2:$D$18,MATCH(C1911,Stores!$A$2:$A$18,0))</f>
        <v>Online</v>
      </c>
      <c r="K1911" s="16" t="n">
        <f aca="false">SUMIF(OrderItems!$B$2:$B$6683,A1911,OrderItems!$J$2:$J$6683)</f>
        <v>4982.25</v>
      </c>
      <c r="L1911" s="16" t="n">
        <f aca="false">SUMIF(OrderItems!$B$2:$B$6683,A1911,OrderItems!$K$2:$K$6683)</f>
        <v>3185.04</v>
      </c>
      <c r="M1911" s="16" t="n">
        <f aca="false">K1911-L1911</f>
        <v>1797.21</v>
      </c>
      <c r="N1911" s="12" t="n">
        <f aca="false">COUNTIF(OrderItems!$B$2:$B$6683,A1911)</f>
        <v>2</v>
      </c>
    </row>
    <row r="1912" customFormat="false" ht="15" hidden="false" customHeight="false" outlineLevel="0" collapsed="false">
      <c r="A1912" s="12" t="n">
        <v>1911</v>
      </c>
      <c r="B1912" s="12" t="n">
        <v>476</v>
      </c>
      <c r="C1912" s="12" t="n">
        <v>17</v>
      </c>
      <c r="D1912" s="18" t="n">
        <v>45960</v>
      </c>
      <c r="E1912" s="12" t="s">
        <v>44</v>
      </c>
      <c r="F1912" s="12" t="s">
        <v>2293</v>
      </c>
      <c r="G1912" s="12" t="s">
        <v>55</v>
      </c>
      <c r="H1912" s="12" t="str">
        <f aca="false">INDEX(Customers!$I$2:$I$901,MATCH(B1912,Customers!$A$2:$A$901,0))</f>
        <v>New</v>
      </c>
      <c r="I1912" s="12" t="str">
        <f aca="false">INDEX(Customers!$G$2:$G$901,MATCH(B1912,Customers!$A$2:$A$901,0))</f>
        <v>East</v>
      </c>
      <c r="J1912" s="12" t="str">
        <f aca="false">INDEX(Stores!$D$2:$D$18,MATCH(C1912,Stores!$A$2:$A$18,0))</f>
        <v>Online</v>
      </c>
      <c r="K1912" s="16" t="n">
        <f aca="false">SUMIF(OrderItems!$B$2:$B$6683,A1912,OrderItems!$J$2:$J$6683)</f>
        <v>10180.1</v>
      </c>
      <c r="L1912" s="16" t="n">
        <f aca="false">SUMIF(OrderItems!$B$2:$B$6683,A1912,OrderItems!$K$2:$K$6683)</f>
        <v>6891.14</v>
      </c>
      <c r="M1912" s="16" t="n">
        <f aca="false">K1912-L1912</f>
        <v>3288.96</v>
      </c>
      <c r="N1912" s="12" t="n">
        <f aca="false">COUNTIF(OrderItems!$B$2:$B$6683,A1912)</f>
        <v>3</v>
      </c>
    </row>
    <row r="1913" customFormat="false" ht="15" hidden="false" customHeight="false" outlineLevel="0" collapsed="false">
      <c r="A1913" s="12" t="n">
        <v>1912</v>
      </c>
      <c r="B1913" s="12" t="n">
        <v>476</v>
      </c>
      <c r="C1913" s="12" t="n">
        <v>15</v>
      </c>
      <c r="D1913" s="18" t="n">
        <v>45963</v>
      </c>
      <c r="E1913" s="12" t="s">
        <v>49</v>
      </c>
      <c r="F1913" s="12" t="s">
        <v>2294</v>
      </c>
      <c r="G1913" s="12" t="s">
        <v>55</v>
      </c>
      <c r="H1913" s="12" t="str">
        <f aca="false">INDEX(Customers!$I$2:$I$901,MATCH(B1913,Customers!$A$2:$A$901,0))</f>
        <v>New</v>
      </c>
      <c r="I1913" s="12" t="str">
        <f aca="false">INDEX(Customers!$G$2:$G$901,MATCH(B1913,Customers!$A$2:$A$901,0))</f>
        <v>East</v>
      </c>
      <c r="J1913" s="12" t="str">
        <f aca="false">INDEX(Stores!$D$2:$D$18,MATCH(C1913,Stores!$A$2:$A$18,0))</f>
        <v>East</v>
      </c>
      <c r="K1913" s="16" t="n">
        <f aca="false">SUMIF(OrderItems!$B$2:$B$6683,A1913,OrderItems!$J$2:$J$6683)</f>
        <v>7448</v>
      </c>
      <c r="L1913" s="16" t="n">
        <f aca="false">SUMIF(OrderItems!$B$2:$B$6683,A1913,OrderItems!$K$2:$K$6683)</f>
        <v>5295.13</v>
      </c>
      <c r="M1913" s="16" t="n">
        <f aca="false">K1913-L1913</f>
        <v>2152.87</v>
      </c>
      <c r="N1913" s="12" t="n">
        <f aca="false">COUNTIF(OrderItems!$B$2:$B$6683,A1913)</f>
        <v>2</v>
      </c>
    </row>
    <row r="1914" customFormat="false" ht="15" hidden="false" customHeight="false" outlineLevel="0" collapsed="false">
      <c r="A1914" s="12" t="n">
        <v>1913</v>
      </c>
      <c r="B1914" s="12" t="n">
        <v>476</v>
      </c>
      <c r="C1914" s="12" t="n">
        <v>17</v>
      </c>
      <c r="D1914" s="18" t="n">
        <v>45990</v>
      </c>
      <c r="E1914" s="12" t="s">
        <v>44</v>
      </c>
      <c r="F1914" s="12" t="s">
        <v>2294</v>
      </c>
      <c r="G1914" s="12" t="s">
        <v>55</v>
      </c>
      <c r="H1914" s="12" t="str">
        <f aca="false">INDEX(Customers!$I$2:$I$901,MATCH(B1914,Customers!$A$2:$A$901,0))</f>
        <v>New</v>
      </c>
      <c r="I1914" s="12" t="str">
        <f aca="false">INDEX(Customers!$G$2:$G$901,MATCH(B1914,Customers!$A$2:$A$901,0))</f>
        <v>East</v>
      </c>
      <c r="J1914" s="12" t="str">
        <f aca="false">INDEX(Stores!$D$2:$D$18,MATCH(C1914,Stores!$A$2:$A$18,0))</f>
        <v>Online</v>
      </c>
      <c r="K1914" s="16" t="n">
        <f aca="false">SUMIF(OrderItems!$B$2:$B$6683,A1914,OrderItems!$J$2:$J$6683)</f>
        <v>1808.55</v>
      </c>
      <c r="L1914" s="16" t="n">
        <f aca="false">SUMIF(OrderItems!$B$2:$B$6683,A1914,OrderItems!$K$2:$K$6683)</f>
        <v>1131.93</v>
      </c>
      <c r="M1914" s="16" t="n">
        <f aca="false">K1914-L1914</f>
        <v>676.62</v>
      </c>
      <c r="N1914" s="12" t="n">
        <f aca="false">COUNTIF(OrderItems!$B$2:$B$6683,A1914)</f>
        <v>4</v>
      </c>
    </row>
    <row r="1915" customFormat="false" ht="15" hidden="false" customHeight="false" outlineLevel="0" collapsed="false">
      <c r="A1915" s="12" t="n">
        <v>1914</v>
      </c>
      <c r="B1915" s="12" t="n">
        <v>477</v>
      </c>
      <c r="C1915" s="12" t="n">
        <v>17</v>
      </c>
      <c r="D1915" s="18" t="n">
        <v>45514</v>
      </c>
      <c r="E1915" s="12" t="s">
        <v>44</v>
      </c>
      <c r="F1915" s="12" t="s">
        <v>2293</v>
      </c>
      <c r="G1915" s="12" t="s">
        <v>57</v>
      </c>
      <c r="H1915" s="12" t="str">
        <f aca="false">INDEX(Customers!$I$2:$I$901,MATCH(B1915,Customers!$A$2:$A$901,0))</f>
        <v>Regular</v>
      </c>
      <c r="I1915" s="12" t="str">
        <f aca="false">INDEX(Customers!$G$2:$G$901,MATCH(B1915,Customers!$A$2:$A$901,0))</f>
        <v>East</v>
      </c>
      <c r="J1915" s="12" t="str">
        <f aca="false">INDEX(Stores!$D$2:$D$18,MATCH(C1915,Stores!$A$2:$A$18,0))</f>
        <v>Online</v>
      </c>
      <c r="K1915" s="16" t="n">
        <f aca="false">SUMIF(OrderItems!$B$2:$B$6683,A1915,OrderItems!$J$2:$J$6683)</f>
        <v>3909.4</v>
      </c>
      <c r="L1915" s="16" t="n">
        <f aca="false">SUMIF(OrderItems!$B$2:$B$6683,A1915,OrderItems!$K$2:$K$6683)</f>
        <v>2540.98</v>
      </c>
      <c r="M1915" s="16" t="n">
        <f aca="false">K1915-L1915</f>
        <v>1368.42</v>
      </c>
      <c r="N1915" s="12" t="n">
        <f aca="false">COUNTIF(OrderItems!$B$2:$B$6683,A1915)</f>
        <v>2</v>
      </c>
    </row>
    <row r="1916" customFormat="false" ht="15" hidden="false" customHeight="false" outlineLevel="0" collapsed="false">
      <c r="A1916" s="12" t="n">
        <v>1915</v>
      </c>
      <c r="B1916" s="12" t="n">
        <v>477</v>
      </c>
      <c r="C1916" s="12" t="n">
        <v>17</v>
      </c>
      <c r="D1916" s="18" t="n">
        <v>45665</v>
      </c>
      <c r="E1916" s="12" t="s">
        <v>44</v>
      </c>
      <c r="F1916" s="12" t="s">
        <v>2293</v>
      </c>
      <c r="G1916" s="12" t="s">
        <v>56</v>
      </c>
      <c r="H1916" s="12" t="str">
        <f aca="false">INDEX(Customers!$I$2:$I$901,MATCH(B1916,Customers!$A$2:$A$901,0))</f>
        <v>Regular</v>
      </c>
      <c r="I1916" s="12" t="str">
        <f aca="false">INDEX(Customers!$G$2:$G$901,MATCH(B1916,Customers!$A$2:$A$901,0))</f>
        <v>East</v>
      </c>
      <c r="J1916" s="12" t="str">
        <f aca="false">INDEX(Stores!$D$2:$D$18,MATCH(C1916,Stores!$A$2:$A$18,0))</f>
        <v>Online</v>
      </c>
      <c r="K1916" s="16" t="n">
        <f aca="false">SUMIF(OrderItems!$B$2:$B$6683,A1916,OrderItems!$J$2:$J$6683)</f>
        <v>7413.2</v>
      </c>
      <c r="L1916" s="16" t="n">
        <f aca="false">SUMIF(OrderItems!$B$2:$B$6683,A1916,OrderItems!$K$2:$K$6683)</f>
        <v>5438.88</v>
      </c>
      <c r="M1916" s="16" t="n">
        <f aca="false">K1916-L1916</f>
        <v>1974.32</v>
      </c>
      <c r="N1916" s="12" t="n">
        <f aca="false">COUNTIF(OrderItems!$B$2:$B$6683,A1916)</f>
        <v>3</v>
      </c>
    </row>
    <row r="1917" customFormat="false" ht="15" hidden="false" customHeight="false" outlineLevel="0" collapsed="false">
      <c r="A1917" s="12" t="n">
        <v>1916</v>
      </c>
      <c r="B1917" s="12" t="n">
        <v>477</v>
      </c>
      <c r="C1917" s="12" t="n">
        <v>17</v>
      </c>
      <c r="D1917" s="18" t="n">
        <v>45818</v>
      </c>
      <c r="E1917" s="12" t="s">
        <v>44</v>
      </c>
      <c r="F1917" s="12" t="s">
        <v>2292</v>
      </c>
      <c r="G1917" s="12" t="s">
        <v>55</v>
      </c>
      <c r="H1917" s="12" t="str">
        <f aca="false">INDEX(Customers!$I$2:$I$901,MATCH(B1917,Customers!$A$2:$A$901,0))</f>
        <v>Regular</v>
      </c>
      <c r="I1917" s="12" t="str">
        <f aca="false">INDEX(Customers!$G$2:$G$901,MATCH(B1917,Customers!$A$2:$A$901,0))</f>
        <v>East</v>
      </c>
      <c r="J1917" s="12" t="str">
        <f aca="false">INDEX(Stores!$D$2:$D$18,MATCH(C1917,Stores!$A$2:$A$18,0))</f>
        <v>Online</v>
      </c>
      <c r="K1917" s="16" t="n">
        <f aca="false">SUMIF(OrderItems!$B$2:$B$6683,A1917,OrderItems!$J$2:$J$6683)</f>
        <v>789</v>
      </c>
      <c r="L1917" s="16" t="n">
        <f aca="false">SUMIF(OrderItems!$B$2:$B$6683,A1917,OrderItems!$K$2:$K$6683)</f>
        <v>515.74</v>
      </c>
      <c r="M1917" s="16" t="n">
        <f aca="false">K1917-L1917</f>
        <v>273.26</v>
      </c>
      <c r="N1917" s="12" t="n">
        <f aca="false">COUNTIF(OrderItems!$B$2:$B$6683,A1917)</f>
        <v>1</v>
      </c>
    </row>
    <row r="1918" customFormat="false" ht="15" hidden="false" customHeight="false" outlineLevel="0" collapsed="false">
      <c r="A1918" s="12" t="n">
        <v>1917</v>
      </c>
      <c r="B1918" s="12" t="n">
        <v>479</v>
      </c>
      <c r="C1918" s="12" t="n">
        <v>16</v>
      </c>
      <c r="D1918" s="18" t="n">
        <v>45480</v>
      </c>
      <c r="E1918" s="12" t="s">
        <v>49</v>
      </c>
      <c r="F1918" s="12" t="s">
        <v>2294</v>
      </c>
      <c r="G1918" s="12" t="s">
        <v>56</v>
      </c>
      <c r="H1918" s="12" t="str">
        <f aca="false">INDEX(Customers!$I$2:$I$901,MATCH(B1918,Customers!$A$2:$A$901,0))</f>
        <v>New</v>
      </c>
      <c r="I1918" s="12" t="str">
        <f aca="false">INDEX(Customers!$G$2:$G$901,MATCH(B1918,Customers!$A$2:$A$901,0))</f>
        <v>West</v>
      </c>
      <c r="J1918" s="12" t="str">
        <f aca="false">INDEX(Stores!$D$2:$D$18,MATCH(C1918,Stores!$A$2:$A$18,0))</f>
        <v>East</v>
      </c>
      <c r="K1918" s="16" t="n">
        <f aca="false">SUMIF(OrderItems!$B$2:$B$6683,A1918,OrderItems!$J$2:$J$6683)</f>
        <v>1993.1</v>
      </c>
      <c r="L1918" s="16" t="n">
        <f aca="false">SUMIF(OrderItems!$B$2:$B$6683,A1918,OrderItems!$K$2:$K$6683)</f>
        <v>1290.4</v>
      </c>
      <c r="M1918" s="16" t="n">
        <f aca="false">K1918-L1918</f>
        <v>702.7</v>
      </c>
      <c r="N1918" s="12" t="n">
        <f aca="false">COUNTIF(OrderItems!$B$2:$B$6683,A1918)</f>
        <v>1</v>
      </c>
    </row>
    <row r="1919" customFormat="false" ht="15" hidden="false" customHeight="false" outlineLevel="0" collapsed="false">
      <c r="A1919" s="12" t="n">
        <v>1918</v>
      </c>
      <c r="B1919" s="12" t="n">
        <v>479</v>
      </c>
      <c r="C1919" s="12" t="n">
        <v>17</v>
      </c>
      <c r="D1919" s="18" t="n">
        <v>45509</v>
      </c>
      <c r="E1919" s="12" t="s">
        <v>44</v>
      </c>
      <c r="F1919" s="12" t="s">
        <v>2294</v>
      </c>
      <c r="G1919" s="12" t="s">
        <v>55</v>
      </c>
      <c r="H1919" s="12" t="str">
        <f aca="false">INDEX(Customers!$I$2:$I$901,MATCH(B1919,Customers!$A$2:$A$901,0))</f>
        <v>New</v>
      </c>
      <c r="I1919" s="12" t="str">
        <f aca="false">INDEX(Customers!$G$2:$G$901,MATCH(B1919,Customers!$A$2:$A$901,0))</f>
        <v>West</v>
      </c>
      <c r="J1919" s="12" t="str">
        <f aca="false">INDEX(Stores!$D$2:$D$18,MATCH(C1919,Stores!$A$2:$A$18,0))</f>
        <v>Online</v>
      </c>
      <c r="K1919" s="16" t="n">
        <f aca="false">SUMIF(OrderItems!$B$2:$B$6683,A1919,OrderItems!$J$2:$J$6683)</f>
        <v>3084.1</v>
      </c>
      <c r="L1919" s="16" t="n">
        <f aca="false">SUMIF(OrderItems!$B$2:$B$6683,A1919,OrderItems!$K$2:$K$6683)</f>
        <v>2096.67</v>
      </c>
      <c r="M1919" s="16" t="n">
        <f aca="false">K1919-L1919</f>
        <v>987.43</v>
      </c>
      <c r="N1919" s="12" t="n">
        <f aca="false">COUNTIF(OrderItems!$B$2:$B$6683,A1919)</f>
        <v>3</v>
      </c>
    </row>
    <row r="1920" customFormat="false" ht="15" hidden="false" customHeight="false" outlineLevel="0" collapsed="false">
      <c r="A1920" s="12" t="n">
        <v>1919</v>
      </c>
      <c r="B1920" s="12" t="n">
        <v>479</v>
      </c>
      <c r="C1920" s="12" t="n">
        <v>17</v>
      </c>
      <c r="D1920" s="18" t="n">
        <v>45708</v>
      </c>
      <c r="E1920" s="12" t="s">
        <v>44</v>
      </c>
      <c r="F1920" s="12" t="s">
        <v>2292</v>
      </c>
      <c r="G1920" s="12" t="s">
        <v>56</v>
      </c>
      <c r="H1920" s="12" t="str">
        <f aca="false">INDEX(Customers!$I$2:$I$901,MATCH(B1920,Customers!$A$2:$A$901,0))</f>
        <v>New</v>
      </c>
      <c r="I1920" s="12" t="str">
        <f aca="false">INDEX(Customers!$G$2:$G$901,MATCH(B1920,Customers!$A$2:$A$901,0))</f>
        <v>West</v>
      </c>
      <c r="J1920" s="12" t="str">
        <f aca="false">INDEX(Stores!$D$2:$D$18,MATCH(C1920,Stores!$A$2:$A$18,0))</f>
        <v>Online</v>
      </c>
      <c r="K1920" s="16" t="n">
        <f aca="false">SUMIF(OrderItems!$B$2:$B$6683,A1920,OrderItems!$J$2:$J$6683)</f>
        <v>2109.25</v>
      </c>
      <c r="L1920" s="16" t="n">
        <f aca="false">SUMIF(OrderItems!$B$2:$B$6683,A1920,OrderItems!$K$2:$K$6683)</f>
        <v>1462.32</v>
      </c>
      <c r="M1920" s="16" t="n">
        <f aca="false">K1920-L1920</f>
        <v>646.93</v>
      </c>
      <c r="N1920" s="12" t="n">
        <f aca="false">COUNTIF(OrderItems!$B$2:$B$6683,A1920)</f>
        <v>2</v>
      </c>
    </row>
    <row r="1921" customFormat="false" ht="15" hidden="false" customHeight="false" outlineLevel="0" collapsed="false">
      <c r="A1921" s="12" t="n">
        <v>1920</v>
      </c>
      <c r="B1921" s="12" t="n">
        <v>479</v>
      </c>
      <c r="C1921" s="12" t="n">
        <v>17</v>
      </c>
      <c r="D1921" s="18" t="n">
        <v>45749</v>
      </c>
      <c r="E1921" s="12" t="s">
        <v>44</v>
      </c>
      <c r="F1921" s="12" t="s">
        <v>2294</v>
      </c>
      <c r="G1921" s="12" t="s">
        <v>56</v>
      </c>
      <c r="H1921" s="12" t="str">
        <f aca="false">INDEX(Customers!$I$2:$I$901,MATCH(B1921,Customers!$A$2:$A$901,0))</f>
        <v>New</v>
      </c>
      <c r="I1921" s="12" t="str">
        <f aca="false">INDEX(Customers!$G$2:$G$901,MATCH(B1921,Customers!$A$2:$A$901,0))</f>
        <v>West</v>
      </c>
      <c r="J1921" s="12" t="str">
        <f aca="false">INDEX(Stores!$D$2:$D$18,MATCH(C1921,Stores!$A$2:$A$18,0))</f>
        <v>Online</v>
      </c>
      <c r="K1921" s="16" t="n">
        <f aca="false">SUMIF(OrderItems!$B$2:$B$6683,A1921,OrderItems!$J$2:$J$6683)</f>
        <v>1439</v>
      </c>
      <c r="L1921" s="16" t="n">
        <f aca="false">SUMIF(OrderItems!$B$2:$B$6683,A1921,OrderItems!$K$2:$K$6683)</f>
        <v>855.37</v>
      </c>
      <c r="M1921" s="16" t="n">
        <f aca="false">K1921-L1921</f>
        <v>583.63</v>
      </c>
      <c r="N1921" s="12" t="n">
        <f aca="false">COUNTIF(OrderItems!$B$2:$B$6683,A1921)</f>
        <v>1</v>
      </c>
    </row>
    <row r="1922" customFormat="false" ht="15" hidden="false" customHeight="false" outlineLevel="0" collapsed="false">
      <c r="A1922" s="12" t="n">
        <v>1921</v>
      </c>
      <c r="B1922" s="12" t="n">
        <v>479</v>
      </c>
      <c r="C1922" s="12" t="n">
        <v>4</v>
      </c>
      <c r="D1922" s="18" t="n">
        <v>45757</v>
      </c>
      <c r="E1922" s="12" t="s">
        <v>49</v>
      </c>
      <c r="F1922" s="12" t="s">
        <v>2292</v>
      </c>
      <c r="G1922" s="12" t="s">
        <v>55</v>
      </c>
      <c r="H1922" s="12" t="str">
        <f aca="false">INDEX(Customers!$I$2:$I$901,MATCH(B1922,Customers!$A$2:$A$901,0))</f>
        <v>New</v>
      </c>
      <c r="I1922" s="12" t="str">
        <f aca="false">INDEX(Customers!$G$2:$G$901,MATCH(B1922,Customers!$A$2:$A$901,0))</f>
        <v>West</v>
      </c>
      <c r="J1922" s="12" t="str">
        <f aca="false">INDEX(Stores!$D$2:$D$18,MATCH(C1922,Stores!$A$2:$A$18,0))</f>
        <v>North</v>
      </c>
      <c r="K1922" s="16" t="n">
        <f aca="false">SUMIF(OrderItems!$B$2:$B$6683,A1922,OrderItems!$J$2:$J$6683)</f>
        <v>3385.85</v>
      </c>
      <c r="L1922" s="16" t="n">
        <f aca="false">SUMIF(OrderItems!$B$2:$B$6683,A1922,OrderItems!$K$2:$K$6683)</f>
        <v>2236.48</v>
      </c>
      <c r="M1922" s="16" t="n">
        <f aca="false">K1922-L1922</f>
        <v>1149.37</v>
      </c>
      <c r="N1922" s="12" t="n">
        <f aca="false">COUNTIF(OrderItems!$B$2:$B$6683,A1922)</f>
        <v>4</v>
      </c>
    </row>
    <row r="1923" customFormat="false" ht="15" hidden="false" customHeight="false" outlineLevel="0" collapsed="false">
      <c r="A1923" s="12" t="n">
        <v>1922</v>
      </c>
      <c r="B1923" s="12" t="n">
        <v>479</v>
      </c>
      <c r="C1923" s="12" t="n">
        <v>3</v>
      </c>
      <c r="D1923" s="18" t="n">
        <v>45875</v>
      </c>
      <c r="E1923" s="12" t="s">
        <v>49</v>
      </c>
      <c r="F1923" s="12" t="s">
        <v>2294</v>
      </c>
      <c r="G1923" s="12" t="s">
        <v>57</v>
      </c>
      <c r="H1923" s="12" t="str">
        <f aca="false">INDEX(Customers!$I$2:$I$901,MATCH(B1923,Customers!$A$2:$A$901,0))</f>
        <v>New</v>
      </c>
      <c r="I1923" s="12" t="str">
        <f aca="false">INDEX(Customers!$G$2:$G$901,MATCH(B1923,Customers!$A$2:$A$901,0))</f>
        <v>West</v>
      </c>
      <c r="J1923" s="12" t="str">
        <f aca="false">INDEX(Stores!$D$2:$D$18,MATCH(C1923,Stores!$A$2:$A$18,0))</f>
        <v>North</v>
      </c>
      <c r="K1923" s="16" t="n">
        <f aca="false">SUMIF(OrderItems!$B$2:$B$6683,A1923,OrderItems!$J$2:$J$6683)</f>
        <v>11467</v>
      </c>
      <c r="L1923" s="16" t="n">
        <f aca="false">SUMIF(OrderItems!$B$2:$B$6683,A1923,OrderItems!$K$2:$K$6683)</f>
        <v>7972.09</v>
      </c>
      <c r="M1923" s="16" t="n">
        <f aca="false">K1923-L1923</f>
        <v>3494.91</v>
      </c>
      <c r="N1923" s="12" t="n">
        <f aca="false">COUNTIF(OrderItems!$B$2:$B$6683,A1923)</f>
        <v>3</v>
      </c>
    </row>
    <row r="1924" customFormat="false" ht="15" hidden="false" customHeight="false" outlineLevel="0" collapsed="false">
      <c r="A1924" s="12" t="n">
        <v>1923</v>
      </c>
      <c r="B1924" s="12" t="n">
        <v>479</v>
      </c>
      <c r="C1924" s="12" t="n">
        <v>17</v>
      </c>
      <c r="D1924" s="18" t="n">
        <v>45944</v>
      </c>
      <c r="E1924" s="12" t="s">
        <v>44</v>
      </c>
      <c r="F1924" s="12" t="s">
        <v>2293</v>
      </c>
      <c r="G1924" s="12" t="s">
        <v>55</v>
      </c>
      <c r="H1924" s="12" t="str">
        <f aca="false">INDEX(Customers!$I$2:$I$901,MATCH(B1924,Customers!$A$2:$A$901,0))</f>
        <v>New</v>
      </c>
      <c r="I1924" s="12" t="str">
        <f aca="false">INDEX(Customers!$G$2:$G$901,MATCH(B1924,Customers!$A$2:$A$901,0))</f>
        <v>West</v>
      </c>
      <c r="J1924" s="12" t="str">
        <f aca="false">INDEX(Stores!$D$2:$D$18,MATCH(C1924,Stores!$A$2:$A$18,0))</f>
        <v>Online</v>
      </c>
      <c r="K1924" s="16" t="n">
        <f aca="false">SUMIF(OrderItems!$B$2:$B$6683,A1924,OrderItems!$J$2:$J$6683)</f>
        <v>749.55</v>
      </c>
      <c r="L1924" s="16" t="n">
        <f aca="false">SUMIF(OrderItems!$B$2:$B$6683,A1924,OrderItems!$K$2:$K$6683)</f>
        <v>544.99</v>
      </c>
      <c r="M1924" s="16" t="n">
        <f aca="false">K1924-L1924</f>
        <v>204.56</v>
      </c>
      <c r="N1924" s="12" t="n">
        <f aca="false">COUNTIF(OrderItems!$B$2:$B$6683,A1924)</f>
        <v>1</v>
      </c>
    </row>
    <row r="1925" customFormat="false" ht="15" hidden="false" customHeight="false" outlineLevel="0" collapsed="false">
      <c r="A1925" s="12" t="n">
        <v>1924</v>
      </c>
      <c r="B1925" s="12" t="n">
        <v>479</v>
      </c>
      <c r="C1925" s="12" t="n">
        <v>17</v>
      </c>
      <c r="D1925" s="18" t="n">
        <v>45945</v>
      </c>
      <c r="E1925" s="12" t="s">
        <v>44</v>
      </c>
      <c r="F1925" s="12" t="s">
        <v>2292</v>
      </c>
      <c r="G1925" s="12" t="s">
        <v>57</v>
      </c>
      <c r="H1925" s="12" t="str">
        <f aca="false">INDEX(Customers!$I$2:$I$901,MATCH(B1925,Customers!$A$2:$A$901,0))</f>
        <v>New</v>
      </c>
      <c r="I1925" s="12" t="str">
        <f aca="false">INDEX(Customers!$G$2:$G$901,MATCH(B1925,Customers!$A$2:$A$901,0))</f>
        <v>West</v>
      </c>
      <c r="J1925" s="12" t="str">
        <f aca="false">INDEX(Stores!$D$2:$D$18,MATCH(C1925,Stores!$A$2:$A$18,0))</f>
        <v>Online</v>
      </c>
      <c r="K1925" s="16" t="n">
        <f aca="false">SUMIF(OrderItems!$B$2:$B$6683,A1925,OrderItems!$J$2:$J$6683)</f>
        <v>5426.1</v>
      </c>
      <c r="L1925" s="16" t="n">
        <f aca="false">SUMIF(OrderItems!$B$2:$B$6683,A1925,OrderItems!$K$2:$K$6683)</f>
        <v>3964.19</v>
      </c>
      <c r="M1925" s="16" t="n">
        <f aca="false">K1925-L1925</f>
        <v>1461.91</v>
      </c>
      <c r="N1925" s="12" t="n">
        <f aca="false">COUNTIF(OrderItems!$B$2:$B$6683,A1925)</f>
        <v>2</v>
      </c>
    </row>
    <row r="1926" customFormat="false" ht="15" hidden="false" customHeight="false" outlineLevel="0" collapsed="false">
      <c r="A1926" s="12" t="n">
        <v>1925</v>
      </c>
      <c r="B1926" s="12" t="n">
        <v>480</v>
      </c>
      <c r="C1926" s="12" t="n">
        <v>17</v>
      </c>
      <c r="D1926" s="18" t="n">
        <v>45309</v>
      </c>
      <c r="E1926" s="12" t="s">
        <v>44</v>
      </c>
      <c r="F1926" s="12" t="s">
        <v>2296</v>
      </c>
      <c r="G1926" s="12" t="s">
        <v>57</v>
      </c>
      <c r="H1926" s="12" t="str">
        <f aca="false">INDEX(Customers!$I$2:$I$901,MATCH(B1926,Customers!$A$2:$A$901,0))</f>
        <v>Regular</v>
      </c>
      <c r="I1926" s="12" t="str">
        <f aca="false">INDEX(Customers!$G$2:$G$901,MATCH(B1926,Customers!$A$2:$A$901,0))</f>
        <v>West</v>
      </c>
      <c r="J1926" s="12" t="str">
        <f aca="false">INDEX(Stores!$D$2:$D$18,MATCH(C1926,Stores!$A$2:$A$18,0))</f>
        <v>Online</v>
      </c>
      <c r="K1926" s="16" t="n">
        <f aca="false">SUMIF(OrderItems!$B$2:$B$6683,A1926,OrderItems!$J$2:$J$6683)</f>
        <v>1619</v>
      </c>
      <c r="L1926" s="16" t="n">
        <f aca="false">SUMIF(OrderItems!$B$2:$B$6683,A1926,OrderItems!$K$2:$K$6683)</f>
        <v>940.96</v>
      </c>
      <c r="M1926" s="16" t="n">
        <f aca="false">K1926-L1926</f>
        <v>678.04</v>
      </c>
      <c r="N1926" s="12" t="n">
        <f aca="false">COUNTIF(OrderItems!$B$2:$B$6683,A1926)</f>
        <v>1</v>
      </c>
    </row>
    <row r="1927" customFormat="false" ht="15" hidden="false" customHeight="false" outlineLevel="0" collapsed="false">
      <c r="A1927" s="12" t="n">
        <v>1926</v>
      </c>
      <c r="B1927" s="12" t="n">
        <v>480</v>
      </c>
      <c r="C1927" s="12" t="n">
        <v>17</v>
      </c>
      <c r="D1927" s="18" t="n">
        <v>45639</v>
      </c>
      <c r="E1927" s="12" t="s">
        <v>44</v>
      </c>
      <c r="F1927" s="12" t="s">
        <v>2293</v>
      </c>
      <c r="G1927" s="12" t="s">
        <v>56</v>
      </c>
      <c r="H1927" s="12" t="str">
        <f aca="false">INDEX(Customers!$I$2:$I$901,MATCH(B1927,Customers!$A$2:$A$901,0))</f>
        <v>Regular</v>
      </c>
      <c r="I1927" s="12" t="str">
        <f aca="false">INDEX(Customers!$G$2:$G$901,MATCH(B1927,Customers!$A$2:$A$901,0))</f>
        <v>West</v>
      </c>
      <c r="J1927" s="12" t="str">
        <f aca="false">INDEX(Stores!$D$2:$D$18,MATCH(C1927,Stores!$A$2:$A$18,0))</f>
        <v>Online</v>
      </c>
      <c r="K1927" s="16" t="n">
        <f aca="false">SUMIF(OrderItems!$B$2:$B$6683,A1927,OrderItems!$J$2:$J$6683)</f>
        <v>1535.1</v>
      </c>
      <c r="L1927" s="16" t="n">
        <f aca="false">SUMIF(OrderItems!$B$2:$B$6683,A1927,OrderItems!$K$2:$K$6683)</f>
        <v>1008.27</v>
      </c>
      <c r="M1927" s="16" t="n">
        <f aca="false">K1927-L1927</f>
        <v>526.83</v>
      </c>
      <c r="N1927" s="12" t="n">
        <f aca="false">COUNTIF(OrderItems!$B$2:$B$6683,A1927)</f>
        <v>2</v>
      </c>
    </row>
    <row r="1928" customFormat="false" ht="15" hidden="false" customHeight="false" outlineLevel="0" collapsed="false">
      <c r="A1928" s="12" t="n">
        <v>1927</v>
      </c>
      <c r="B1928" s="12" t="n">
        <v>480</v>
      </c>
      <c r="C1928" s="12" t="n">
        <v>17</v>
      </c>
      <c r="D1928" s="18" t="n">
        <v>45840</v>
      </c>
      <c r="E1928" s="12" t="s">
        <v>44</v>
      </c>
      <c r="F1928" s="12" t="s">
        <v>2292</v>
      </c>
      <c r="G1928" s="12" t="s">
        <v>55</v>
      </c>
      <c r="H1928" s="12" t="str">
        <f aca="false">INDEX(Customers!$I$2:$I$901,MATCH(B1928,Customers!$A$2:$A$901,0))</f>
        <v>Regular</v>
      </c>
      <c r="I1928" s="12" t="str">
        <f aca="false">INDEX(Customers!$G$2:$G$901,MATCH(B1928,Customers!$A$2:$A$901,0))</f>
        <v>West</v>
      </c>
      <c r="J1928" s="12" t="str">
        <f aca="false">INDEX(Stores!$D$2:$D$18,MATCH(C1928,Stores!$A$2:$A$18,0))</f>
        <v>Online</v>
      </c>
      <c r="K1928" s="16" t="n">
        <f aca="false">SUMIF(OrderItems!$B$2:$B$6683,A1928,OrderItems!$J$2:$J$6683)</f>
        <v>3333.55</v>
      </c>
      <c r="L1928" s="16" t="n">
        <f aca="false">SUMIF(OrderItems!$B$2:$B$6683,A1928,OrderItems!$K$2:$K$6683)</f>
        <v>2570.86</v>
      </c>
      <c r="M1928" s="16" t="n">
        <f aca="false">K1928-L1928</f>
        <v>762.69</v>
      </c>
      <c r="N1928" s="12" t="n">
        <f aca="false">COUNTIF(OrderItems!$B$2:$B$6683,A1928)</f>
        <v>1</v>
      </c>
    </row>
    <row r="1929" customFormat="false" ht="15" hidden="false" customHeight="false" outlineLevel="0" collapsed="false">
      <c r="A1929" s="12" t="n">
        <v>1928</v>
      </c>
      <c r="B1929" s="12" t="n">
        <v>481</v>
      </c>
      <c r="C1929" s="12" t="n">
        <v>17</v>
      </c>
      <c r="D1929" s="18" t="n">
        <v>45353</v>
      </c>
      <c r="E1929" s="12" t="s">
        <v>44</v>
      </c>
      <c r="F1929" s="12" t="s">
        <v>2294</v>
      </c>
      <c r="G1929" s="12" t="s">
        <v>55</v>
      </c>
      <c r="H1929" s="12" t="str">
        <f aca="false">INDEX(Customers!$I$2:$I$901,MATCH(B1929,Customers!$A$2:$A$901,0))</f>
        <v>Regular</v>
      </c>
      <c r="I1929" s="12" t="str">
        <f aca="false">INDEX(Customers!$G$2:$G$901,MATCH(B1929,Customers!$A$2:$A$901,0))</f>
        <v>East</v>
      </c>
      <c r="J1929" s="12" t="str">
        <f aca="false">INDEX(Stores!$D$2:$D$18,MATCH(C1929,Stores!$A$2:$A$18,0))</f>
        <v>Online</v>
      </c>
      <c r="K1929" s="16" t="n">
        <f aca="false">SUMIF(OrderItems!$B$2:$B$6683,A1929,OrderItems!$J$2:$J$6683)</f>
        <v>4480.1</v>
      </c>
      <c r="L1929" s="16" t="n">
        <f aca="false">SUMIF(OrderItems!$B$2:$B$6683,A1929,OrderItems!$K$2:$K$6683)</f>
        <v>3186.08</v>
      </c>
      <c r="M1929" s="16" t="n">
        <f aca="false">K1929-L1929</f>
        <v>1294.02</v>
      </c>
      <c r="N1929" s="12" t="n">
        <f aca="false">COUNTIF(OrderItems!$B$2:$B$6683,A1929)</f>
        <v>2</v>
      </c>
    </row>
    <row r="1930" customFormat="false" ht="15" hidden="false" customHeight="false" outlineLevel="0" collapsed="false">
      <c r="A1930" s="12" t="n">
        <v>1929</v>
      </c>
      <c r="B1930" s="12" t="n">
        <v>481</v>
      </c>
      <c r="C1930" s="12" t="n">
        <v>17</v>
      </c>
      <c r="D1930" s="18" t="n">
        <v>45646</v>
      </c>
      <c r="E1930" s="12" t="s">
        <v>44</v>
      </c>
      <c r="F1930" s="12" t="s">
        <v>2296</v>
      </c>
      <c r="G1930" s="12" t="s">
        <v>55</v>
      </c>
      <c r="H1930" s="12" t="str">
        <f aca="false">INDEX(Customers!$I$2:$I$901,MATCH(B1930,Customers!$A$2:$A$901,0))</f>
        <v>Regular</v>
      </c>
      <c r="I1930" s="12" t="str">
        <f aca="false">INDEX(Customers!$G$2:$G$901,MATCH(B1930,Customers!$A$2:$A$901,0))</f>
        <v>East</v>
      </c>
      <c r="J1930" s="12" t="str">
        <f aca="false">INDEX(Stores!$D$2:$D$18,MATCH(C1930,Stores!$A$2:$A$18,0))</f>
        <v>Online</v>
      </c>
      <c r="K1930" s="16" t="n">
        <f aca="false">SUMIF(OrderItems!$B$2:$B$6683,A1930,OrderItems!$J$2:$J$6683)</f>
        <v>2032.05</v>
      </c>
      <c r="L1930" s="16" t="n">
        <f aca="false">SUMIF(OrderItems!$B$2:$B$6683,A1930,OrderItems!$K$2:$K$6683)</f>
        <v>1183.55</v>
      </c>
      <c r="M1930" s="16" t="n">
        <f aca="false">K1930-L1930</f>
        <v>848.5</v>
      </c>
      <c r="N1930" s="12" t="n">
        <f aca="false">COUNTIF(OrderItems!$B$2:$B$6683,A1930)</f>
        <v>1</v>
      </c>
    </row>
    <row r="1931" customFormat="false" ht="15" hidden="false" customHeight="false" outlineLevel="0" collapsed="false">
      <c r="A1931" s="12" t="n">
        <v>1930</v>
      </c>
      <c r="B1931" s="12" t="n">
        <v>481</v>
      </c>
      <c r="C1931" s="12" t="n">
        <v>17</v>
      </c>
      <c r="D1931" s="18" t="n">
        <v>45672</v>
      </c>
      <c r="E1931" s="12" t="s">
        <v>44</v>
      </c>
      <c r="F1931" s="12" t="s">
        <v>2293</v>
      </c>
      <c r="G1931" s="12" t="s">
        <v>55</v>
      </c>
      <c r="H1931" s="12" t="str">
        <f aca="false">INDEX(Customers!$I$2:$I$901,MATCH(B1931,Customers!$A$2:$A$901,0))</f>
        <v>Regular</v>
      </c>
      <c r="I1931" s="12" t="str">
        <f aca="false">INDEX(Customers!$G$2:$G$901,MATCH(B1931,Customers!$A$2:$A$901,0))</f>
        <v>East</v>
      </c>
      <c r="J1931" s="12" t="str">
        <f aca="false">INDEX(Stores!$D$2:$D$18,MATCH(C1931,Stores!$A$2:$A$18,0))</f>
        <v>Online</v>
      </c>
      <c r="K1931" s="16" t="n">
        <f aca="false">SUMIF(OrderItems!$B$2:$B$6683,A1931,OrderItems!$J$2:$J$6683)</f>
        <v>6906</v>
      </c>
      <c r="L1931" s="16" t="n">
        <f aca="false">SUMIF(OrderItems!$B$2:$B$6683,A1931,OrderItems!$K$2:$K$6683)</f>
        <v>4249.47</v>
      </c>
      <c r="M1931" s="16" t="n">
        <f aca="false">K1931-L1931</f>
        <v>2656.53</v>
      </c>
      <c r="N1931" s="12" t="n">
        <f aca="false">COUNTIF(OrderItems!$B$2:$B$6683,A1931)</f>
        <v>3</v>
      </c>
    </row>
    <row r="1932" customFormat="false" ht="15" hidden="false" customHeight="false" outlineLevel="0" collapsed="false">
      <c r="A1932" s="12" t="n">
        <v>1931</v>
      </c>
      <c r="B1932" s="12" t="n">
        <v>482</v>
      </c>
      <c r="C1932" s="12" t="n">
        <v>17</v>
      </c>
      <c r="D1932" s="18" t="n">
        <v>45312</v>
      </c>
      <c r="E1932" s="12" t="s">
        <v>44</v>
      </c>
      <c r="F1932" s="12" t="s">
        <v>2294</v>
      </c>
      <c r="G1932" s="12" t="s">
        <v>55</v>
      </c>
      <c r="H1932" s="12" t="str">
        <f aca="false">INDEX(Customers!$I$2:$I$901,MATCH(B1932,Customers!$A$2:$A$901,0))</f>
        <v>Premium</v>
      </c>
      <c r="I1932" s="12" t="str">
        <f aca="false">INDEX(Customers!$G$2:$G$901,MATCH(B1932,Customers!$A$2:$A$901,0))</f>
        <v>West</v>
      </c>
      <c r="J1932" s="12" t="str">
        <f aca="false">INDEX(Stores!$D$2:$D$18,MATCH(C1932,Stores!$A$2:$A$18,0))</f>
        <v>Online</v>
      </c>
      <c r="K1932" s="16" t="n">
        <f aca="false">SUMIF(OrderItems!$B$2:$B$6683,A1932,OrderItems!$J$2:$J$6683)</f>
        <v>789.65</v>
      </c>
      <c r="L1932" s="16" t="n">
        <f aca="false">SUMIF(OrderItems!$B$2:$B$6683,A1932,OrderItems!$K$2:$K$6683)</f>
        <v>590.31</v>
      </c>
      <c r="M1932" s="16" t="n">
        <f aca="false">K1932-L1932</f>
        <v>199.34</v>
      </c>
      <c r="N1932" s="12" t="n">
        <f aca="false">COUNTIF(OrderItems!$B$2:$B$6683,A1932)</f>
        <v>1</v>
      </c>
    </row>
    <row r="1933" customFormat="false" ht="15" hidden="false" customHeight="false" outlineLevel="0" collapsed="false">
      <c r="A1933" s="12" t="n">
        <v>1932</v>
      </c>
      <c r="B1933" s="12" t="n">
        <v>482</v>
      </c>
      <c r="C1933" s="12" t="n">
        <v>17</v>
      </c>
      <c r="D1933" s="18" t="n">
        <v>45397</v>
      </c>
      <c r="E1933" s="12" t="s">
        <v>44</v>
      </c>
      <c r="F1933" s="12" t="s">
        <v>2293</v>
      </c>
      <c r="G1933" s="12" t="s">
        <v>57</v>
      </c>
      <c r="H1933" s="12" t="str">
        <f aca="false">INDEX(Customers!$I$2:$I$901,MATCH(B1933,Customers!$A$2:$A$901,0))</f>
        <v>Premium</v>
      </c>
      <c r="I1933" s="12" t="str">
        <f aca="false">INDEX(Customers!$G$2:$G$901,MATCH(B1933,Customers!$A$2:$A$901,0))</f>
        <v>West</v>
      </c>
      <c r="J1933" s="12" t="str">
        <f aca="false">INDEX(Stores!$D$2:$D$18,MATCH(C1933,Stores!$A$2:$A$18,0))</f>
        <v>Online</v>
      </c>
      <c r="K1933" s="16" t="n">
        <f aca="false">SUMIF(OrderItems!$B$2:$B$6683,A1933,OrderItems!$J$2:$J$6683)</f>
        <v>1433.3</v>
      </c>
      <c r="L1933" s="16" t="n">
        <f aca="false">SUMIF(OrderItems!$B$2:$B$6683,A1933,OrderItems!$K$2:$K$6683)</f>
        <v>1219.96</v>
      </c>
      <c r="M1933" s="16" t="n">
        <f aca="false">K1933-L1933</f>
        <v>213.34</v>
      </c>
      <c r="N1933" s="12" t="n">
        <f aca="false">COUNTIF(OrderItems!$B$2:$B$6683,A1933)</f>
        <v>2</v>
      </c>
    </row>
    <row r="1934" customFormat="false" ht="15" hidden="false" customHeight="false" outlineLevel="0" collapsed="false">
      <c r="A1934" s="12" t="n">
        <v>1933</v>
      </c>
      <c r="B1934" s="12" t="n">
        <v>482</v>
      </c>
      <c r="C1934" s="12" t="n">
        <v>17</v>
      </c>
      <c r="D1934" s="18" t="n">
        <v>45636</v>
      </c>
      <c r="E1934" s="12" t="s">
        <v>44</v>
      </c>
      <c r="F1934" s="12" t="s">
        <v>2294</v>
      </c>
      <c r="G1934" s="12" t="s">
        <v>55</v>
      </c>
      <c r="H1934" s="12" t="str">
        <f aca="false">INDEX(Customers!$I$2:$I$901,MATCH(B1934,Customers!$A$2:$A$901,0))</f>
        <v>Premium</v>
      </c>
      <c r="I1934" s="12" t="str">
        <f aca="false">INDEX(Customers!$G$2:$G$901,MATCH(B1934,Customers!$A$2:$A$901,0))</f>
        <v>West</v>
      </c>
      <c r="J1934" s="12" t="str">
        <f aca="false">INDEX(Stores!$D$2:$D$18,MATCH(C1934,Stores!$A$2:$A$18,0))</f>
        <v>Online</v>
      </c>
      <c r="K1934" s="16" t="n">
        <f aca="false">SUMIF(OrderItems!$B$2:$B$6683,A1934,OrderItems!$J$2:$J$6683)</f>
        <v>2179</v>
      </c>
      <c r="L1934" s="16" t="n">
        <f aca="false">SUMIF(OrderItems!$B$2:$B$6683,A1934,OrderItems!$K$2:$K$6683)</f>
        <v>1366.99</v>
      </c>
      <c r="M1934" s="16" t="n">
        <f aca="false">K1934-L1934</f>
        <v>812.01</v>
      </c>
      <c r="N1934" s="12" t="n">
        <f aca="false">COUNTIF(OrderItems!$B$2:$B$6683,A1934)</f>
        <v>1</v>
      </c>
    </row>
    <row r="1935" customFormat="false" ht="15" hidden="false" customHeight="false" outlineLevel="0" collapsed="false">
      <c r="A1935" s="12" t="n">
        <v>1934</v>
      </c>
      <c r="B1935" s="12" t="n">
        <v>482</v>
      </c>
      <c r="C1935" s="12" t="n">
        <v>3</v>
      </c>
      <c r="D1935" s="18" t="n">
        <v>45901</v>
      </c>
      <c r="E1935" s="12" t="s">
        <v>49</v>
      </c>
      <c r="F1935" s="12" t="s">
        <v>2294</v>
      </c>
      <c r="G1935" s="12" t="s">
        <v>55</v>
      </c>
      <c r="H1935" s="12" t="str">
        <f aca="false">INDEX(Customers!$I$2:$I$901,MATCH(B1935,Customers!$A$2:$A$901,0))</f>
        <v>Premium</v>
      </c>
      <c r="I1935" s="12" t="str">
        <f aca="false">INDEX(Customers!$G$2:$G$901,MATCH(B1935,Customers!$A$2:$A$901,0))</f>
        <v>West</v>
      </c>
      <c r="J1935" s="12" t="str">
        <f aca="false">INDEX(Stores!$D$2:$D$18,MATCH(C1935,Stores!$A$2:$A$18,0))</f>
        <v>North</v>
      </c>
      <c r="K1935" s="16" t="n">
        <f aca="false">SUMIF(OrderItems!$B$2:$B$6683,A1935,OrderItems!$J$2:$J$6683)</f>
        <v>107.1</v>
      </c>
      <c r="L1935" s="16" t="n">
        <f aca="false">SUMIF(OrderItems!$B$2:$B$6683,A1935,OrderItems!$K$2:$K$6683)</f>
        <v>68.21</v>
      </c>
      <c r="M1935" s="16" t="n">
        <f aca="false">K1935-L1935</f>
        <v>38.89</v>
      </c>
      <c r="N1935" s="12" t="n">
        <f aca="false">COUNTIF(OrderItems!$B$2:$B$6683,A1935)</f>
        <v>1</v>
      </c>
    </row>
    <row r="1936" customFormat="false" ht="15" hidden="false" customHeight="false" outlineLevel="0" collapsed="false">
      <c r="A1936" s="12" t="n">
        <v>1935</v>
      </c>
      <c r="B1936" s="12" t="n">
        <v>483</v>
      </c>
      <c r="C1936" s="12" t="n">
        <v>10</v>
      </c>
      <c r="D1936" s="18" t="n">
        <v>45848</v>
      </c>
      <c r="E1936" s="12" t="s">
        <v>49</v>
      </c>
      <c r="F1936" s="12" t="s">
        <v>2293</v>
      </c>
      <c r="G1936" s="12" t="s">
        <v>55</v>
      </c>
      <c r="H1936" s="12" t="str">
        <f aca="false">INDEX(Customers!$I$2:$I$901,MATCH(B1936,Customers!$A$2:$A$901,0))</f>
        <v>New</v>
      </c>
      <c r="I1936" s="12" t="str">
        <f aca="false">INDEX(Customers!$G$2:$G$901,MATCH(B1936,Customers!$A$2:$A$901,0))</f>
        <v>East</v>
      </c>
      <c r="J1936" s="12" t="str">
        <f aca="false">INDEX(Stores!$D$2:$D$18,MATCH(C1936,Stores!$A$2:$A$18,0))</f>
        <v>West</v>
      </c>
      <c r="K1936" s="16" t="n">
        <f aca="false">SUMIF(OrderItems!$B$2:$B$6683,A1936,OrderItems!$J$2:$J$6683)</f>
        <v>1917</v>
      </c>
      <c r="L1936" s="16" t="n">
        <f aca="false">SUMIF(OrderItems!$B$2:$B$6683,A1936,OrderItems!$K$2:$K$6683)</f>
        <v>1161.69</v>
      </c>
      <c r="M1936" s="16" t="n">
        <f aca="false">K1936-L1936</f>
        <v>755.31</v>
      </c>
      <c r="N1936" s="12" t="n">
        <f aca="false">COUNTIF(OrderItems!$B$2:$B$6683,A1936)</f>
        <v>1</v>
      </c>
    </row>
    <row r="1937" customFormat="false" ht="15" hidden="false" customHeight="false" outlineLevel="0" collapsed="false">
      <c r="A1937" s="12" t="n">
        <v>1936</v>
      </c>
      <c r="B1937" s="12" t="n">
        <v>484</v>
      </c>
      <c r="C1937" s="12" t="n">
        <v>17</v>
      </c>
      <c r="D1937" s="18" t="n">
        <v>45319</v>
      </c>
      <c r="E1937" s="12" t="s">
        <v>44</v>
      </c>
      <c r="F1937" s="12" t="s">
        <v>2295</v>
      </c>
      <c r="G1937" s="12" t="s">
        <v>55</v>
      </c>
      <c r="H1937" s="12" t="str">
        <f aca="false">INDEX(Customers!$I$2:$I$901,MATCH(B1937,Customers!$A$2:$A$901,0))</f>
        <v>Regular</v>
      </c>
      <c r="I1937" s="12" t="str">
        <f aca="false">INDEX(Customers!$G$2:$G$901,MATCH(B1937,Customers!$A$2:$A$901,0))</f>
        <v>South</v>
      </c>
      <c r="J1937" s="12" t="str">
        <f aca="false">INDEX(Stores!$D$2:$D$18,MATCH(C1937,Stores!$A$2:$A$18,0))</f>
        <v>Online</v>
      </c>
      <c r="K1937" s="16" t="n">
        <f aca="false">SUMIF(OrderItems!$B$2:$B$6683,A1937,OrderItems!$J$2:$J$6683)</f>
        <v>3885.05</v>
      </c>
      <c r="L1937" s="16" t="n">
        <f aca="false">SUMIF(OrderItems!$B$2:$B$6683,A1937,OrderItems!$K$2:$K$6683)</f>
        <v>2375.21</v>
      </c>
      <c r="M1937" s="16" t="n">
        <f aca="false">K1937-L1937</f>
        <v>1509.84</v>
      </c>
      <c r="N1937" s="12" t="n">
        <f aca="false">COUNTIF(OrderItems!$B$2:$B$6683,A1937)</f>
        <v>2</v>
      </c>
    </row>
    <row r="1938" customFormat="false" ht="15" hidden="false" customHeight="false" outlineLevel="0" collapsed="false">
      <c r="A1938" s="12" t="n">
        <v>1937</v>
      </c>
      <c r="B1938" s="12" t="n">
        <v>484</v>
      </c>
      <c r="C1938" s="12" t="n">
        <v>17</v>
      </c>
      <c r="D1938" s="18" t="n">
        <v>45532</v>
      </c>
      <c r="E1938" s="12" t="s">
        <v>44</v>
      </c>
      <c r="F1938" s="12" t="s">
        <v>2292</v>
      </c>
      <c r="G1938" s="12" t="s">
        <v>55</v>
      </c>
      <c r="H1938" s="12" t="str">
        <f aca="false">INDEX(Customers!$I$2:$I$901,MATCH(B1938,Customers!$A$2:$A$901,0))</f>
        <v>Regular</v>
      </c>
      <c r="I1938" s="12" t="str">
        <f aca="false">INDEX(Customers!$G$2:$G$901,MATCH(B1938,Customers!$A$2:$A$901,0))</f>
        <v>South</v>
      </c>
      <c r="J1938" s="12" t="str">
        <f aca="false">INDEX(Stores!$D$2:$D$18,MATCH(C1938,Stores!$A$2:$A$18,0))</f>
        <v>Online</v>
      </c>
      <c r="K1938" s="16" t="n">
        <f aca="false">SUMIF(OrderItems!$B$2:$B$6683,A1938,OrderItems!$J$2:$J$6683)</f>
        <v>3472.1</v>
      </c>
      <c r="L1938" s="16" t="n">
        <f aca="false">SUMIF(OrderItems!$B$2:$B$6683,A1938,OrderItems!$K$2:$K$6683)</f>
        <v>2765.86</v>
      </c>
      <c r="M1938" s="16" t="n">
        <f aca="false">K1938-L1938</f>
        <v>706.24</v>
      </c>
      <c r="N1938" s="12" t="n">
        <f aca="false">COUNTIF(OrderItems!$B$2:$B$6683,A1938)</f>
        <v>2</v>
      </c>
    </row>
    <row r="1939" customFormat="false" ht="15" hidden="false" customHeight="false" outlineLevel="0" collapsed="false">
      <c r="A1939" s="12" t="n">
        <v>1938</v>
      </c>
      <c r="B1939" s="12" t="n">
        <v>484</v>
      </c>
      <c r="C1939" s="12" t="n">
        <v>2</v>
      </c>
      <c r="D1939" s="18" t="n">
        <v>45607</v>
      </c>
      <c r="E1939" s="12" t="s">
        <v>49</v>
      </c>
      <c r="F1939" s="12" t="s">
        <v>2292</v>
      </c>
      <c r="G1939" s="12" t="s">
        <v>55</v>
      </c>
      <c r="H1939" s="12" t="str">
        <f aca="false">INDEX(Customers!$I$2:$I$901,MATCH(B1939,Customers!$A$2:$A$901,0))</f>
        <v>Regular</v>
      </c>
      <c r="I1939" s="12" t="str">
        <f aca="false">INDEX(Customers!$G$2:$G$901,MATCH(B1939,Customers!$A$2:$A$901,0))</f>
        <v>South</v>
      </c>
      <c r="J1939" s="12" t="str">
        <f aca="false">INDEX(Stores!$D$2:$D$18,MATCH(C1939,Stores!$A$2:$A$18,0))</f>
        <v>North</v>
      </c>
      <c r="K1939" s="16" t="n">
        <f aca="false">SUMIF(OrderItems!$B$2:$B$6683,A1939,OrderItems!$J$2:$J$6683)</f>
        <v>2578</v>
      </c>
      <c r="L1939" s="16" t="n">
        <f aca="false">SUMIF(OrderItems!$B$2:$B$6683,A1939,OrderItems!$K$2:$K$6683)</f>
        <v>1918.96</v>
      </c>
      <c r="M1939" s="16" t="n">
        <f aca="false">K1939-L1939</f>
        <v>659.04</v>
      </c>
      <c r="N1939" s="12" t="n">
        <f aca="false">COUNTIF(OrderItems!$B$2:$B$6683,A1939)</f>
        <v>1</v>
      </c>
    </row>
    <row r="1940" customFormat="false" ht="15" hidden="false" customHeight="false" outlineLevel="0" collapsed="false">
      <c r="A1940" s="12" t="n">
        <v>1939</v>
      </c>
      <c r="B1940" s="12" t="n">
        <v>484</v>
      </c>
      <c r="C1940" s="12" t="n">
        <v>17</v>
      </c>
      <c r="D1940" s="18" t="n">
        <v>45649</v>
      </c>
      <c r="E1940" s="12" t="s">
        <v>44</v>
      </c>
      <c r="F1940" s="12" t="s">
        <v>2294</v>
      </c>
      <c r="G1940" s="12" t="s">
        <v>55</v>
      </c>
      <c r="H1940" s="12" t="str">
        <f aca="false">INDEX(Customers!$I$2:$I$901,MATCH(B1940,Customers!$A$2:$A$901,0))</f>
        <v>Regular</v>
      </c>
      <c r="I1940" s="12" t="str">
        <f aca="false">INDEX(Customers!$G$2:$G$901,MATCH(B1940,Customers!$A$2:$A$901,0))</f>
        <v>South</v>
      </c>
      <c r="J1940" s="12" t="str">
        <f aca="false">INDEX(Stores!$D$2:$D$18,MATCH(C1940,Stores!$A$2:$A$18,0))</f>
        <v>Online</v>
      </c>
      <c r="K1940" s="16" t="n">
        <f aca="false">SUMIF(OrderItems!$B$2:$B$6683,A1940,OrderItems!$J$2:$J$6683)</f>
        <v>8561.65</v>
      </c>
      <c r="L1940" s="16" t="n">
        <f aca="false">SUMIF(OrderItems!$B$2:$B$6683,A1940,OrderItems!$K$2:$K$6683)</f>
        <v>5926.57</v>
      </c>
      <c r="M1940" s="16" t="n">
        <f aca="false">K1940-L1940</f>
        <v>2635.08</v>
      </c>
      <c r="N1940" s="12" t="n">
        <f aca="false">COUNTIF(OrderItems!$B$2:$B$6683,A1940)</f>
        <v>3</v>
      </c>
    </row>
    <row r="1941" customFormat="false" ht="15" hidden="false" customHeight="false" outlineLevel="0" collapsed="false">
      <c r="A1941" s="12" t="n">
        <v>1940</v>
      </c>
      <c r="B1941" s="12" t="n">
        <v>484</v>
      </c>
      <c r="C1941" s="12" t="n">
        <v>17</v>
      </c>
      <c r="D1941" s="18" t="n">
        <v>45767</v>
      </c>
      <c r="E1941" s="12" t="s">
        <v>44</v>
      </c>
      <c r="F1941" s="12" t="s">
        <v>2295</v>
      </c>
      <c r="G1941" s="12" t="s">
        <v>57</v>
      </c>
      <c r="H1941" s="12" t="str">
        <f aca="false">INDEX(Customers!$I$2:$I$901,MATCH(B1941,Customers!$A$2:$A$901,0))</f>
        <v>Regular</v>
      </c>
      <c r="I1941" s="12" t="str">
        <f aca="false">INDEX(Customers!$G$2:$G$901,MATCH(B1941,Customers!$A$2:$A$901,0))</f>
        <v>South</v>
      </c>
      <c r="J1941" s="12" t="str">
        <f aca="false">INDEX(Stores!$D$2:$D$18,MATCH(C1941,Stores!$A$2:$A$18,0))</f>
        <v>Online</v>
      </c>
      <c r="K1941" s="16" t="n">
        <f aca="false">SUMIF(OrderItems!$B$2:$B$6683,A1941,OrderItems!$J$2:$J$6683)</f>
        <v>5699</v>
      </c>
      <c r="L1941" s="16" t="n">
        <f aca="false">SUMIF(OrderItems!$B$2:$B$6683,A1941,OrderItems!$K$2:$K$6683)</f>
        <v>4154.37</v>
      </c>
      <c r="M1941" s="16" t="n">
        <f aca="false">K1941-L1941</f>
        <v>1544.63</v>
      </c>
      <c r="N1941" s="12" t="n">
        <f aca="false">COUNTIF(OrderItems!$B$2:$B$6683,A1941)</f>
        <v>1</v>
      </c>
    </row>
    <row r="1942" customFormat="false" ht="15" hidden="false" customHeight="false" outlineLevel="0" collapsed="false">
      <c r="A1942" s="12" t="n">
        <v>1941</v>
      </c>
      <c r="B1942" s="12" t="n">
        <v>484</v>
      </c>
      <c r="C1942" s="12" t="n">
        <v>17</v>
      </c>
      <c r="D1942" s="18" t="n">
        <v>45782</v>
      </c>
      <c r="E1942" s="12" t="s">
        <v>44</v>
      </c>
      <c r="F1942" s="12" t="s">
        <v>2293</v>
      </c>
      <c r="G1942" s="12" t="s">
        <v>55</v>
      </c>
      <c r="H1942" s="12" t="str">
        <f aca="false">INDEX(Customers!$I$2:$I$901,MATCH(B1942,Customers!$A$2:$A$901,0))</f>
        <v>Regular</v>
      </c>
      <c r="I1942" s="12" t="str">
        <f aca="false">INDEX(Customers!$G$2:$G$901,MATCH(B1942,Customers!$A$2:$A$901,0))</f>
        <v>South</v>
      </c>
      <c r="J1942" s="12" t="str">
        <f aca="false">INDEX(Stores!$D$2:$D$18,MATCH(C1942,Stores!$A$2:$A$18,0))</f>
        <v>Online</v>
      </c>
      <c r="K1942" s="16" t="n">
        <f aca="false">SUMIF(OrderItems!$B$2:$B$6683,A1942,OrderItems!$J$2:$J$6683)</f>
        <v>7048</v>
      </c>
      <c r="L1942" s="16" t="n">
        <f aca="false">SUMIF(OrderItems!$B$2:$B$6683,A1942,OrderItems!$K$2:$K$6683)</f>
        <v>4839.34</v>
      </c>
      <c r="M1942" s="16" t="n">
        <f aca="false">K1942-L1942</f>
        <v>2208.66</v>
      </c>
      <c r="N1942" s="12" t="n">
        <f aca="false">COUNTIF(OrderItems!$B$2:$B$6683,A1942)</f>
        <v>2</v>
      </c>
    </row>
    <row r="1943" customFormat="false" ht="15" hidden="false" customHeight="false" outlineLevel="0" collapsed="false">
      <c r="A1943" s="12" t="n">
        <v>1942</v>
      </c>
      <c r="B1943" s="12" t="n">
        <v>484</v>
      </c>
      <c r="C1943" s="12" t="n">
        <v>17</v>
      </c>
      <c r="D1943" s="18" t="n">
        <v>45965</v>
      </c>
      <c r="E1943" s="12" t="s">
        <v>44</v>
      </c>
      <c r="F1943" s="12" t="s">
        <v>2293</v>
      </c>
      <c r="G1943" s="12" t="s">
        <v>55</v>
      </c>
      <c r="H1943" s="12" t="str">
        <f aca="false">INDEX(Customers!$I$2:$I$901,MATCH(B1943,Customers!$A$2:$A$901,0))</f>
        <v>Regular</v>
      </c>
      <c r="I1943" s="12" t="str">
        <f aca="false">INDEX(Customers!$G$2:$G$901,MATCH(B1943,Customers!$A$2:$A$901,0))</f>
        <v>South</v>
      </c>
      <c r="J1943" s="12" t="str">
        <f aca="false">INDEX(Stores!$D$2:$D$18,MATCH(C1943,Stores!$A$2:$A$18,0))</f>
        <v>Online</v>
      </c>
      <c r="K1943" s="16" t="n">
        <f aca="false">SUMIF(OrderItems!$B$2:$B$6683,A1943,OrderItems!$J$2:$J$6683)</f>
        <v>549</v>
      </c>
      <c r="L1943" s="16" t="n">
        <f aca="false">SUMIF(OrderItems!$B$2:$B$6683,A1943,OrderItems!$K$2:$K$6683)</f>
        <v>369.12</v>
      </c>
      <c r="M1943" s="16" t="n">
        <f aca="false">K1943-L1943</f>
        <v>179.88</v>
      </c>
      <c r="N1943" s="12" t="n">
        <f aca="false">COUNTIF(OrderItems!$B$2:$B$6683,A1943)</f>
        <v>1</v>
      </c>
    </row>
    <row r="1944" customFormat="false" ht="15" hidden="false" customHeight="false" outlineLevel="0" collapsed="false">
      <c r="A1944" s="12" t="n">
        <v>1943</v>
      </c>
      <c r="B1944" s="12" t="n">
        <v>484</v>
      </c>
      <c r="C1944" s="12" t="n">
        <v>12</v>
      </c>
      <c r="D1944" s="18" t="n">
        <v>46011</v>
      </c>
      <c r="E1944" s="12" t="s">
        <v>49</v>
      </c>
      <c r="F1944" s="12" t="s">
        <v>2292</v>
      </c>
      <c r="G1944" s="12" t="s">
        <v>57</v>
      </c>
      <c r="H1944" s="12" t="str">
        <f aca="false">INDEX(Customers!$I$2:$I$901,MATCH(B1944,Customers!$A$2:$A$901,0))</f>
        <v>Regular</v>
      </c>
      <c r="I1944" s="12" t="str">
        <f aca="false">INDEX(Customers!$G$2:$G$901,MATCH(B1944,Customers!$A$2:$A$901,0))</f>
        <v>South</v>
      </c>
      <c r="J1944" s="12" t="str">
        <f aca="false">INDEX(Stores!$D$2:$D$18,MATCH(C1944,Stores!$A$2:$A$18,0))</f>
        <v>West</v>
      </c>
      <c r="K1944" s="16" t="n">
        <f aca="false">SUMIF(OrderItems!$B$2:$B$6683,A1944,OrderItems!$J$2:$J$6683)</f>
        <v>4818.05</v>
      </c>
      <c r="L1944" s="16" t="n">
        <f aca="false">SUMIF(OrderItems!$B$2:$B$6683,A1944,OrderItems!$K$2:$K$6683)</f>
        <v>3393.5</v>
      </c>
      <c r="M1944" s="16" t="n">
        <f aca="false">K1944-L1944</f>
        <v>1424.55</v>
      </c>
      <c r="N1944" s="12" t="n">
        <f aca="false">COUNTIF(OrderItems!$B$2:$B$6683,A1944)</f>
        <v>3</v>
      </c>
    </row>
    <row r="1945" customFormat="false" ht="15" hidden="false" customHeight="false" outlineLevel="0" collapsed="false">
      <c r="A1945" s="12" t="n">
        <v>1944</v>
      </c>
      <c r="B1945" s="12" t="n">
        <v>485</v>
      </c>
      <c r="C1945" s="12" t="n">
        <v>7</v>
      </c>
      <c r="D1945" s="18" t="n">
        <v>45387</v>
      </c>
      <c r="E1945" s="12" t="s">
        <v>49</v>
      </c>
      <c r="F1945" s="12" t="s">
        <v>2294</v>
      </c>
      <c r="G1945" s="12" t="s">
        <v>55</v>
      </c>
      <c r="H1945" s="12" t="str">
        <f aca="false">INDEX(Customers!$I$2:$I$901,MATCH(B1945,Customers!$A$2:$A$901,0))</f>
        <v>Premium</v>
      </c>
      <c r="I1945" s="12" t="str">
        <f aca="false">INDEX(Customers!$G$2:$G$901,MATCH(B1945,Customers!$A$2:$A$901,0))</f>
        <v>North</v>
      </c>
      <c r="J1945" s="12" t="str">
        <f aca="false">INDEX(Stores!$D$2:$D$18,MATCH(C1945,Stores!$A$2:$A$18,0))</f>
        <v>South</v>
      </c>
      <c r="K1945" s="16" t="n">
        <f aca="false">SUMIF(OrderItems!$B$2:$B$6683,A1945,OrderItems!$J$2:$J$6683)</f>
        <v>279.65</v>
      </c>
      <c r="L1945" s="16" t="n">
        <f aca="false">SUMIF(OrderItems!$B$2:$B$6683,A1945,OrderItems!$K$2:$K$6683)</f>
        <v>224.61</v>
      </c>
      <c r="M1945" s="16" t="n">
        <f aca="false">K1945-L1945</f>
        <v>55.04</v>
      </c>
      <c r="N1945" s="12" t="n">
        <f aca="false">COUNTIF(OrderItems!$B$2:$B$6683,A1945)</f>
        <v>1</v>
      </c>
    </row>
    <row r="1946" customFormat="false" ht="15" hidden="false" customHeight="false" outlineLevel="0" collapsed="false">
      <c r="A1946" s="12" t="n">
        <v>1945</v>
      </c>
      <c r="B1946" s="12" t="n">
        <v>485</v>
      </c>
      <c r="C1946" s="12" t="n">
        <v>17</v>
      </c>
      <c r="D1946" s="18" t="n">
        <v>45642</v>
      </c>
      <c r="E1946" s="12" t="s">
        <v>44</v>
      </c>
      <c r="F1946" s="12" t="s">
        <v>2292</v>
      </c>
      <c r="G1946" s="12" t="s">
        <v>57</v>
      </c>
      <c r="H1946" s="12" t="str">
        <f aca="false">INDEX(Customers!$I$2:$I$901,MATCH(B1946,Customers!$A$2:$A$901,0))</f>
        <v>Premium</v>
      </c>
      <c r="I1946" s="12" t="str">
        <f aca="false">INDEX(Customers!$G$2:$G$901,MATCH(B1946,Customers!$A$2:$A$901,0))</f>
        <v>North</v>
      </c>
      <c r="J1946" s="12" t="str">
        <f aca="false">INDEX(Stores!$D$2:$D$18,MATCH(C1946,Stores!$A$2:$A$18,0))</f>
        <v>Online</v>
      </c>
      <c r="K1946" s="16" t="n">
        <f aca="false">SUMIF(OrderItems!$B$2:$B$6683,A1946,OrderItems!$J$2:$J$6683)</f>
        <v>1728</v>
      </c>
      <c r="L1946" s="16" t="n">
        <f aca="false">SUMIF(OrderItems!$B$2:$B$6683,A1946,OrderItems!$K$2:$K$6683)</f>
        <v>1207.45</v>
      </c>
      <c r="M1946" s="16" t="n">
        <f aca="false">K1946-L1946</f>
        <v>520.55</v>
      </c>
      <c r="N1946" s="12" t="n">
        <f aca="false">COUNTIF(OrderItems!$B$2:$B$6683,A1946)</f>
        <v>2</v>
      </c>
    </row>
    <row r="1947" customFormat="false" ht="15" hidden="false" customHeight="false" outlineLevel="0" collapsed="false">
      <c r="A1947" s="12" t="n">
        <v>1946</v>
      </c>
      <c r="B1947" s="12" t="n">
        <v>485</v>
      </c>
      <c r="C1947" s="12" t="n">
        <v>17</v>
      </c>
      <c r="D1947" s="18" t="n">
        <v>45968</v>
      </c>
      <c r="E1947" s="12" t="s">
        <v>44</v>
      </c>
      <c r="F1947" s="12" t="s">
        <v>2296</v>
      </c>
      <c r="G1947" s="12" t="s">
        <v>55</v>
      </c>
      <c r="H1947" s="12" t="str">
        <f aca="false">INDEX(Customers!$I$2:$I$901,MATCH(B1947,Customers!$A$2:$A$901,0))</f>
        <v>Premium</v>
      </c>
      <c r="I1947" s="12" t="str">
        <f aca="false">INDEX(Customers!$G$2:$G$901,MATCH(B1947,Customers!$A$2:$A$901,0))</f>
        <v>North</v>
      </c>
      <c r="J1947" s="12" t="str">
        <f aca="false">INDEX(Stores!$D$2:$D$18,MATCH(C1947,Stores!$A$2:$A$18,0))</f>
        <v>Online</v>
      </c>
      <c r="K1947" s="16" t="n">
        <f aca="false">SUMIF(OrderItems!$B$2:$B$6683,A1947,OrderItems!$J$2:$J$6683)</f>
        <v>2869</v>
      </c>
      <c r="L1947" s="16" t="n">
        <f aca="false">SUMIF(OrderItems!$B$2:$B$6683,A1947,OrderItems!$K$2:$K$6683)</f>
        <v>1981.04</v>
      </c>
      <c r="M1947" s="16" t="n">
        <f aca="false">K1947-L1947</f>
        <v>887.96</v>
      </c>
      <c r="N1947" s="12" t="n">
        <f aca="false">COUNTIF(OrderItems!$B$2:$B$6683,A1947)</f>
        <v>1</v>
      </c>
    </row>
    <row r="1948" customFormat="false" ht="15" hidden="false" customHeight="false" outlineLevel="0" collapsed="false">
      <c r="A1948" s="12" t="n">
        <v>1947</v>
      </c>
      <c r="B1948" s="12" t="n">
        <v>486</v>
      </c>
      <c r="C1948" s="12" t="n">
        <v>17</v>
      </c>
      <c r="D1948" s="18" t="n">
        <v>45543</v>
      </c>
      <c r="E1948" s="12" t="s">
        <v>44</v>
      </c>
      <c r="F1948" s="12" t="s">
        <v>2294</v>
      </c>
      <c r="G1948" s="12" t="s">
        <v>55</v>
      </c>
      <c r="H1948" s="12" t="str">
        <f aca="false">INDEX(Customers!$I$2:$I$901,MATCH(B1948,Customers!$A$2:$A$901,0))</f>
        <v>New</v>
      </c>
      <c r="I1948" s="12" t="str">
        <f aca="false">INDEX(Customers!$G$2:$G$901,MATCH(B1948,Customers!$A$2:$A$901,0))</f>
        <v>East</v>
      </c>
      <c r="J1948" s="12" t="str">
        <f aca="false">INDEX(Stores!$D$2:$D$18,MATCH(C1948,Stores!$A$2:$A$18,0))</f>
        <v>Online</v>
      </c>
      <c r="K1948" s="16" t="n">
        <f aca="false">SUMIF(OrderItems!$B$2:$B$6683,A1948,OrderItems!$J$2:$J$6683)</f>
        <v>2159</v>
      </c>
      <c r="L1948" s="16" t="n">
        <f aca="false">SUMIF(OrderItems!$B$2:$B$6683,A1948,OrderItems!$K$2:$K$6683)</f>
        <v>1473.53</v>
      </c>
      <c r="M1948" s="16" t="n">
        <f aca="false">K1948-L1948</f>
        <v>685.47</v>
      </c>
      <c r="N1948" s="12" t="n">
        <f aca="false">COUNTIF(OrderItems!$B$2:$B$6683,A1948)</f>
        <v>1</v>
      </c>
    </row>
    <row r="1949" customFormat="false" ht="15" hidden="false" customHeight="false" outlineLevel="0" collapsed="false">
      <c r="A1949" s="12" t="n">
        <v>1948</v>
      </c>
      <c r="B1949" s="12" t="n">
        <v>486</v>
      </c>
      <c r="C1949" s="12" t="n">
        <v>17</v>
      </c>
      <c r="D1949" s="18" t="n">
        <v>45592</v>
      </c>
      <c r="E1949" s="12" t="s">
        <v>44</v>
      </c>
      <c r="F1949" s="12" t="s">
        <v>2292</v>
      </c>
      <c r="G1949" s="12" t="s">
        <v>55</v>
      </c>
      <c r="H1949" s="12" t="str">
        <f aca="false">INDEX(Customers!$I$2:$I$901,MATCH(B1949,Customers!$A$2:$A$901,0))</f>
        <v>New</v>
      </c>
      <c r="I1949" s="12" t="str">
        <f aca="false">INDEX(Customers!$G$2:$G$901,MATCH(B1949,Customers!$A$2:$A$901,0))</f>
        <v>East</v>
      </c>
      <c r="J1949" s="12" t="str">
        <f aca="false">INDEX(Stores!$D$2:$D$18,MATCH(C1949,Stores!$A$2:$A$18,0))</f>
        <v>Online</v>
      </c>
      <c r="K1949" s="16" t="n">
        <f aca="false">SUMIF(OrderItems!$B$2:$B$6683,A1949,OrderItems!$J$2:$J$6683)</f>
        <v>7314.15</v>
      </c>
      <c r="L1949" s="16" t="n">
        <f aca="false">SUMIF(OrderItems!$B$2:$B$6683,A1949,OrderItems!$K$2:$K$6683)</f>
        <v>4578.22</v>
      </c>
      <c r="M1949" s="16" t="n">
        <f aca="false">K1949-L1949</f>
        <v>2735.93</v>
      </c>
      <c r="N1949" s="12" t="n">
        <f aca="false">COUNTIF(OrderItems!$B$2:$B$6683,A1949)</f>
        <v>4</v>
      </c>
    </row>
    <row r="1950" customFormat="false" ht="15" hidden="false" customHeight="false" outlineLevel="0" collapsed="false">
      <c r="A1950" s="12" t="n">
        <v>1949</v>
      </c>
      <c r="B1950" s="12" t="n">
        <v>486</v>
      </c>
      <c r="C1950" s="12" t="n">
        <v>17</v>
      </c>
      <c r="D1950" s="18" t="n">
        <v>45624</v>
      </c>
      <c r="E1950" s="12" t="s">
        <v>44</v>
      </c>
      <c r="F1950" s="12" t="s">
        <v>2293</v>
      </c>
      <c r="G1950" s="12" t="s">
        <v>55</v>
      </c>
      <c r="H1950" s="12" t="str">
        <f aca="false">INDEX(Customers!$I$2:$I$901,MATCH(B1950,Customers!$A$2:$A$901,0))</f>
        <v>New</v>
      </c>
      <c r="I1950" s="12" t="str">
        <f aca="false">INDEX(Customers!$G$2:$G$901,MATCH(B1950,Customers!$A$2:$A$901,0))</f>
        <v>East</v>
      </c>
      <c r="J1950" s="12" t="str">
        <f aca="false">INDEX(Stores!$D$2:$D$18,MATCH(C1950,Stores!$A$2:$A$18,0))</f>
        <v>Online</v>
      </c>
      <c r="K1950" s="16" t="n">
        <f aca="false">SUMIF(OrderItems!$B$2:$B$6683,A1950,OrderItems!$J$2:$J$6683)</f>
        <v>7389.55</v>
      </c>
      <c r="L1950" s="16" t="n">
        <f aca="false">SUMIF(OrderItems!$B$2:$B$6683,A1950,OrderItems!$K$2:$K$6683)</f>
        <v>4809.71</v>
      </c>
      <c r="M1950" s="16" t="n">
        <f aca="false">K1950-L1950</f>
        <v>2579.84</v>
      </c>
      <c r="N1950" s="12" t="n">
        <f aca="false">COUNTIF(OrderItems!$B$2:$B$6683,A1950)</f>
        <v>3</v>
      </c>
    </row>
    <row r="1951" customFormat="false" ht="15" hidden="false" customHeight="false" outlineLevel="0" collapsed="false">
      <c r="A1951" s="12" t="n">
        <v>1950</v>
      </c>
      <c r="B1951" s="12" t="n">
        <v>486</v>
      </c>
      <c r="C1951" s="12" t="n">
        <v>15</v>
      </c>
      <c r="D1951" s="18" t="n">
        <v>45628</v>
      </c>
      <c r="E1951" s="12" t="s">
        <v>49</v>
      </c>
      <c r="F1951" s="12" t="s">
        <v>2294</v>
      </c>
      <c r="G1951" s="12" t="s">
        <v>55</v>
      </c>
      <c r="H1951" s="12" t="str">
        <f aca="false">INDEX(Customers!$I$2:$I$901,MATCH(B1951,Customers!$A$2:$A$901,0))</f>
        <v>New</v>
      </c>
      <c r="I1951" s="12" t="str">
        <f aca="false">INDEX(Customers!$G$2:$G$901,MATCH(B1951,Customers!$A$2:$A$901,0))</f>
        <v>East</v>
      </c>
      <c r="J1951" s="12" t="str">
        <f aca="false">INDEX(Stores!$D$2:$D$18,MATCH(C1951,Stores!$A$2:$A$18,0))</f>
        <v>East</v>
      </c>
      <c r="K1951" s="16" t="n">
        <f aca="false">SUMIF(OrderItems!$B$2:$B$6683,A1951,OrderItems!$J$2:$J$6683)</f>
        <v>1869</v>
      </c>
      <c r="L1951" s="16" t="n">
        <f aca="false">SUMIF(OrderItems!$B$2:$B$6683,A1951,OrderItems!$K$2:$K$6683)</f>
        <v>1389.29</v>
      </c>
      <c r="M1951" s="16" t="n">
        <f aca="false">K1951-L1951</f>
        <v>479.71</v>
      </c>
      <c r="N1951" s="12" t="n">
        <f aca="false">COUNTIF(OrderItems!$B$2:$B$6683,A1951)</f>
        <v>1</v>
      </c>
    </row>
    <row r="1952" customFormat="false" ht="15" hidden="false" customHeight="false" outlineLevel="0" collapsed="false">
      <c r="A1952" s="12" t="n">
        <v>1951</v>
      </c>
      <c r="B1952" s="12" t="n">
        <v>486</v>
      </c>
      <c r="C1952" s="12" t="n">
        <v>6</v>
      </c>
      <c r="D1952" s="18" t="n">
        <v>45655</v>
      </c>
      <c r="E1952" s="12" t="s">
        <v>49</v>
      </c>
      <c r="F1952" s="12" t="s">
        <v>2294</v>
      </c>
      <c r="G1952" s="12" t="s">
        <v>55</v>
      </c>
      <c r="H1952" s="12" t="str">
        <f aca="false">INDEX(Customers!$I$2:$I$901,MATCH(B1952,Customers!$A$2:$A$901,0))</f>
        <v>New</v>
      </c>
      <c r="I1952" s="12" t="str">
        <f aca="false">INDEX(Customers!$G$2:$G$901,MATCH(B1952,Customers!$A$2:$A$901,0))</f>
        <v>East</v>
      </c>
      <c r="J1952" s="12" t="str">
        <f aca="false">INDEX(Stores!$D$2:$D$18,MATCH(C1952,Stores!$A$2:$A$18,0))</f>
        <v>South</v>
      </c>
      <c r="K1952" s="16" t="n">
        <f aca="false">SUMIF(OrderItems!$B$2:$B$6683,A1952,OrderItems!$J$2:$J$6683)</f>
        <v>5905.3</v>
      </c>
      <c r="L1952" s="16" t="n">
        <f aca="false">SUMIF(OrderItems!$B$2:$B$6683,A1952,OrderItems!$K$2:$K$6683)</f>
        <v>4100.47</v>
      </c>
      <c r="M1952" s="16" t="n">
        <f aca="false">K1952-L1952</f>
        <v>1804.83</v>
      </c>
      <c r="N1952" s="12" t="n">
        <f aca="false">COUNTIF(OrderItems!$B$2:$B$6683,A1952)</f>
        <v>3</v>
      </c>
    </row>
    <row r="1953" customFormat="false" ht="15" hidden="false" customHeight="false" outlineLevel="0" collapsed="false">
      <c r="A1953" s="12" t="n">
        <v>1952</v>
      </c>
      <c r="B1953" s="12" t="n">
        <v>486</v>
      </c>
      <c r="C1953" s="12" t="n">
        <v>17</v>
      </c>
      <c r="D1953" s="18" t="n">
        <v>45842</v>
      </c>
      <c r="E1953" s="12" t="s">
        <v>44</v>
      </c>
      <c r="F1953" s="12" t="s">
        <v>2294</v>
      </c>
      <c r="G1953" s="12" t="s">
        <v>55</v>
      </c>
      <c r="H1953" s="12" t="str">
        <f aca="false">INDEX(Customers!$I$2:$I$901,MATCH(B1953,Customers!$A$2:$A$901,0))</f>
        <v>New</v>
      </c>
      <c r="I1953" s="12" t="str">
        <f aca="false">INDEX(Customers!$G$2:$G$901,MATCH(B1953,Customers!$A$2:$A$901,0))</f>
        <v>East</v>
      </c>
      <c r="J1953" s="12" t="str">
        <f aca="false">INDEX(Stores!$D$2:$D$18,MATCH(C1953,Stores!$A$2:$A$18,0))</f>
        <v>Online</v>
      </c>
      <c r="K1953" s="16" t="n">
        <f aca="false">SUMIF(OrderItems!$B$2:$B$6683,A1953,OrderItems!$J$2:$J$6683)</f>
        <v>455.05</v>
      </c>
      <c r="L1953" s="16" t="n">
        <f aca="false">SUMIF(OrderItems!$B$2:$B$6683,A1953,OrderItems!$K$2:$K$6683)</f>
        <v>332.66</v>
      </c>
      <c r="M1953" s="16" t="n">
        <f aca="false">K1953-L1953</f>
        <v>122.39</v>
      </c>
      <c r="N1953" s="12" t="n">
        <f aca="false">COUNTIF(OrderItems!$B$2:$B$6683,A1953)</f>
        <v>1</v>
      </c>
    </row>
    <row r="1954" customFormat="false" ht="15" hidden="false" customHeight="false" outlineLevel="0" collapsed="false">
      <c r="A1954" s="12" t="n">
        <v>1953</v>
      </c>
      <c r="B1954" s="12" t="n">
        <v>486</v>
      </c>
      <c r="C1954" s="12" t="n">
        <v>15</v>
      </c>
      <c r="D1954" s="18" t="n">
        <v>45871</v>
      </c>
      <c r="E1954" s="12" t="s">
        <v>49</v>
      </c>
      <c r="F1954" s="12" t="s">
        <v>2295</v>
      </c>
      <c r="G1954" s="12" t="s">
        <v>55</v>
      </c>
      <c r="H1954" s="12" t="str">
        <f aca="false">INDEX(Customers!$I$2:$I$901,MATCH(B1954,Customers!$A$2:$A$901,0))</f>
        <v>New</v>
      </c>
      <c r="I1954" s="12" t="str">
        <f aca="false">INDEX(Customers!$G$2:$G$901,MATCH(B1954,Customers!$A$2:$A$901,0))</f>
        <v>East</v>
      </c>
      <c r="J1954" s="12" t="str">
        <f aca="false">INDEX(Stores!$D$2:$D$18,MATCH(C1954,Stores!$A$2:$A$18,0))</f>
        <v>East</v>
      </c>
      <c r="K1954" s="16" t="n">
        <f aca="false">SUMIF(OrderItems!$B$2:$B$6683,A1954,OrderItems!$J$2:$J$6683)</f>
        <v>749</v>
      </c>
      <c r="L1954" s="16" t="n">
        <f aca="false">SUMIF(OrderItems!$B$2:$B$6683,A1954,OrderItems!$K$2:$K$6683)</f>
        <v>559.79</v>
      </c>
      <c r="M1954" s="16" t="n">
        <f aca="false">K1954-L1954</f>
        <v>189.21</v>
      </c>
      <c r="N1954" s="12" t="n">
        <f aca="false">COUNTIF(OrderItems!$B$2:$B$6683,A1954)</f>
        <v>1</v>
      </c>
    </row>
    <row r="1955" customFormat="false" ht="15" hidden="false" customHeight="false" outlineLevel="0" collapsed="false">
      <c r="A1955" s="12" t="n">
        <v>1954</v>
      </c>
      <c r="B1955" s="12" t="n">
        <v>486</v>
      </c>
      <c r="C1955" s="12" t="n">
        <v>17</v>
      </c>
      <c r="D1955" s="18" t="n">
        <v>45885</v>
      </c>
      <c r="E1955" s="12" t="s">
        <v>44</v>
      </c>
      <c r="F1955" s="12" t="s">
        <v>2295</v>
      </c>
      <c r="G1955" s="12" t="s">
        <v>56</v>
      </c>
      <c r="H1955" s="12" t="str">
        <f aca="false">INDEX(Customers!$I$2:$I$901,MATCH(B1955,Customers!$A$2:$A$901,0))</f>
        <v>New</v>
      </c>
      <c r="I1955" s="12" t="str">
        <f aca="false">INDEX(Customers!$G$2:$G$901,MATCH(B1955,Customers!$A$2:$A$901,0))</f>
        <v>East</v>
      </c>
      <c r="J1955" s="12" t="str">
        <f aca="false">INDEX(Stores!$D$2:$D$18,MATCH(C1955,Stores!$A$2:$A$18,0))</f>
        <v>Online</v>
      </c>
      <c r="K1955" s="16" t="n">
        <f aca="false">SUMIF(OrderItems!$B$2:$B$6683,A1955,OrderItems!$J$2:$J$6683)</f>
        <v>949</v>
      </c>
      <c r="L1955" s="16" t="n">
        <f aca="false">SUMIF(OrderItems!$B$2:$B$6683,A1955,OrderItems!$K$2:$K$6683)</f>
        <v>660.17</v>
      </c>
      <c r="M1955" s="16" t="n">
        <f aca="false">K1955-L1955</f>
        <v>288.83</v>
      </c>
      <c r="N1955" s="12" t="n">
        <f aca="false">COUNTIF(OrderItems!$B$2:$B$6683,A1955)</f>
        <v>1</v>
      </c>
    </row>
    <row r="1956" customFormat="false" ht="15" hidden="false" customHeight="false" outlineLevel="0" collapsed="false">
      <c r="A1956" s="12" t="n">
        <v>1955</v>
      </c>
      <c r="B1956" s="12" t="n">
        <v>486</v>
      </c>
      <c r="C1956" s="12" t="n">
        <v>17</v>
      </c>
      <c r="D1956" s="18" t="n">
        <v>45887</v>
      </c>
      <c r="E1956" s="12" t="s">
        <v>44</v>
      </c>
      <c r="F1956" s="12" t="s">
        <v>2295</v>
      </c>
      <c r="G1956" s="12" t="s">
        <v>55</v>
      </c>
      <c r="H1956" s="12" t="str">
        <f aca="false">INDEX(Customers!$I$2:$I$901,MATCH(B1956,Customers!$A$2:$A$901,0))</f>
        <v>New</v>
      </c>
      <c r="I1956" s="12" t="str">
        <f aca="false">INDEX(Customers!$G$2:$G$901,MATCH(B1956,Customers!$A$2:$A$901,0))</f>
        <v>East</v>
      </c>
      <c r="J1956" s="12" t="str">
        <f aca="false">INDEX(Stores!$D$2:$D$18,MATCH(C1956,Stores!$A$2:$A$18,0))</f>
        <v>Online</v>
      </c>
      <c r="K1956" s="16" t="n">
        <f aca="false">SUMIF(OrderItems!$B$2:$B$6683,A1956,OrderItems!$J$2:$J$6683)</f>
        <v>1759</v>
      </c>
      <c r="L1956" s="16" t="n">
        <f aca="false">SUMIF(OrderItems!$B$2:$B$6683,A1956,OrderItems!$K$2:$K$6683)</f>
        <v>1031.97</v>
      </c>
      <c r="M1956" s="16" t="n">
        <f aca="false">K1956-L1956</f>
        <v>727.03</v>
      </c>
      <c r="N1956" s="12" t="n">
        <f aca="false">COUNTIF(OrderItems!$B$2:$B$6683,A1956)</f>
        <v>1</v>
      </c>
    </row>
    <row r="1957" customFormat="false" ht="15" hidden="false" customHeight="false" outlineLevel="0" collapsed="false">
      <c r="A1957" s="12" t="n">
        <v>1956</v>
      </c>
      <c r="B1957" s="12" t="n">
        <v>486</v>
      </c>
      <c r="C1957" s="12" t="n">
        <v>17</v>
      </c>
      <c r="D1957" s="18" t="n">
        <v>46020</v>
      </c>
      <c r="E1957" s="12" t="s">
        <v>44</v>
      </c>
      <c r="F1957" s="12" t="s">
        <v>2296</v>
      </c>
      <c r="G1957" s="12" t="s">
        <v>55</v>
      </c>
      <c r="H1957" s="12" t="str">
        <f aca="false">INDEX(Customers!$I$2:$I$901,MATCH(B1957,Customers!$A$2:$A$901,0))</f>
        <v>New</v>
      </c>
      <c r="I1957" s="12" t="str">
        <f aca="false">INDEX(Customers!$G$2:$G$901,MATCH(B1957,Customers!$A$2:$A$901,0))</f>
        <v>East</v>
      </c>
      <c r="J1957" s="12" t="str">
        <f aca="false">INDEX(Stores!$D$2:$D$18,MATCH(C1957,Stores!$A$2:$A$18,0))</f>
        <v>Online</v>
      </c>
      <c r="K1957" s="16" t="n">
        <f aca="false">SUMIF(OrderItems!$B$2:$B$6683,A1957,OrderItems!$J$2:$J$6683)</f>
        <v>2513.75</v>
      </c>
      <c r="L1957" s="16" t="n">
        <f aca="false">SUMIF(OrderItems!$B$2:$B$6683,A1957,OrderItems!$K$2:$K$6683)</f>
        <v>1719.04</v>
      </c>
      <c r="M1957" s="16" t="n">
        <f aca="false">K1957-L1957</f>
        <v>794.71</v>
      </c>
      <c r="N1957" s="12" t="n">
        <f aca="false">COUNTIF(OrderItems!$B$2:$B$6683,A1957)</f>
        <v>4</v>
      </c>
    </row>
    <row r="1958" customFormat="false" ht="15" hidden="false" customHeight="false" outlineLevel="0" collapsed="false">
      <c r="A1958" s="12" t="n">
        <v>1957</v>
      </c>
      <c r="B1958" s="12" t="n">
        <v>487</v>
      </c>
      <c r="C1958" s="12" t="n">
        <v>17</v>
      </c>
      <c r="D1958" s="18" t="n">
        <v>45820</v>
      </c>
      <c r="E1958" s="12" t="s">
        <v>44</v>
      </c>
      <c r="F1958" s="12" t="s">
        <v>2294</v>
      </c>
      <c r="G1958" s="12" t="s">
        <v>55</v>
      </c>
      <c r="H1958" s="12" t="str">
        <f aca="false">INDEX(Customers!$I$2:$I$901,MATCH(B1958,Customers!$A$2:$A$901,0))</f>
        <v>Regular</v>
      </c>
      <c r="I1958" s="12" t="str">
        <f aca="false">INDEX(Customers!$G$2:$G$901,MATCH(B1958,Customers!$A$2:$A$901,0))</f>
        <v>West</v>
      </c>
      <c r="J1958" s="12" t="str">
        <f aca="false">INDEX(Stores!$D$2:$D$18,MATCH(C1958,Stores!$A$2:$A$18,0))</f>
        <v>Online</v>
      </c>
      <c r="K1958" s="16" t="n">
        <f aca="false">SUMIF(OrderItems!$B$2:$B$6683,A1958,OrderItems!$J$2:$J$6683)</f>
        <v>3758.1</v>
      </c>
      <c r="L1958" s="16" t="n">
        <f aca="false">SUMIF(OrderItems!$B$2:$B$6683,A1958,OrderItems!$K$2:$K$6683)</f>
        <v>2864.7</v>
      </c>
      <c r="M1958" s="16" t="n">
        <f aca="false">K1958-L1958</f>
        <v>893.4</v>
      </c>
      <c r="N1958" s="12" t="n">
        <f aca="false">COUNTIF(OrderItems!$B$2:$B$6683,A1958)</f>
        <v>2</v>
      </c>
    </row>
    <row r="1959" customFormat="false" ht="15" hidden="false" customHeight="false" outlineLevel="0" collapsed="false">
      <c r="A1959" s="12" t="n">
        <v>1958</v>
      </c>
      <c r="B1959" s="12" t="n">
        <v>488</v>
      </c>
      <c r="C1959" s="12" t="n">
        <v>17</v>
      </c>
      <c r="D1959" s="18" t="n">
        <v>45575</v>
      </c>
      <c r="E1959" s="12" t="s">
        <v>44</v>
      </c>
      <c r="F1959" s="12" t="s">
        <v>2296</v>
      </c>
      <c r="G1959" s="12" t="s">
        <v>55</v>
      </c>
      <c r="H1959" s="12" t="str">
        <f aca="false">INDEX(Customers!$I$2:$I$901,MATCH(B1959,Customers!$A$2:$A$901,0))</f>
        <v>Premium</v>
      </c>
      <c r="I1959" s="12" t="str">
        <f aca="false">INDEX(Customers!$G$2:$G$901,MATCH(B1959,Customers!$A$2:$A$901,0))</f>
        <v>South</v>
      </c>
      <c r="J1959" s="12" t="str">
        <f aca="false">INDEX(Stores!$D$2:$D$18,MATCH(C1959,Stores!$A$2:$A$18,0))</f>
        <v>Online</v>
      </c>
      <c r="K1959" s="16" t="n">
        <f aca="false">SUMIF(OrderItems!$B$2:$B$6683,A1959,OrderItems!$J$2:$J$6683)</f>
        <v>389</v>
      </c>
      <c r="L1959" s="16" t="n">
        <f aca="false">SUMIF(OrderItems!$B$2:$B$6683,A1959,OrderItems!$K$2:$K$6683)</f>
        <v>272.91</v>
      </c>
      <c r="M1959" s="16" t="n">
        <f aca="false">K1959-L1959</f>
        <v>116.09</v>
      </c>
      <c r="N1959" s="12" t="n">
        <f aca="false">COUNTIF(OrderItems!$B$2:$B$6683,A1959)</f>
        <v>1</v>
      </c>
    </row>
    <row r="1960" customFormat="false" ht="15" hidden="false" customHeight="false" outlineLevel="0" collapsed="false">
      <c r="A1960" s="12" t="n">
        <v>1959</v>
      </c>
      <c r="B1960" s="12" t="n">
        <v>488</v>
      </c>
      <c r="C1960" s="12" t="n">
        <v>17</v>
      </c>
      <c r="D1960" s="18" t="n">
        <v>45700</v>
      </c>
      <c r="E1960" s="12" t="s">
        <v>44</v>
      </c>
      <c r="F1960" s="12" t="s">
        <v>2296</v>
      </c>
      <c r="G1960" s="12" t="s">
        <v>55</v>
      </c>
      <c r="H1960" s="12" t="str">
        <f aca="false">INDEX(Customers!$I$2:$I$901,MATCH(B1960,Customers!$A$2:$A$901,0))</f>
        <v>Premium</v>
      </c>
      <c r="I1960" s="12" t="str">
        <f aca="false">INDEX(Customers!$G$2:$G$901,MATCH(B1960,Customers!$A$2:$A$901,0))</f>
        <v>South</v>
      </c>
      <c r="J1960" s="12" t="str">
        <f aca="false">INDEX(Stores!$D$2:$D$18,MATCH(C1960,Stores!$A$2:$A$18,0))</f>
        <v>Online</v>
      </c>
      <c r="K1960" s="16" t="n">
        <f aca="false">SUMIF(OrderItems!$B$2:$B$6683,A1960,OrderItems!$J$2:$J$6683)</f>
        <v>2918</v>
      </c>
      <c r="L1960" s="16" t="n">
        <f aca="false">SUMIF(OrderItems!$B$2:$B$6683,A1960,OrderItems!$K$2:$K$6683)</f>
        <v>2103.81</v>
      </c>
      <c r="M1960" s="16" t="n">
        <f aca="false">K1960-L1960</f>
        <v>814.19</v>
      </c>
      <c r="N1960" s="12" t="n">
        <f aca="false">COUNTIF(OrderItems!$B$2:$B$6683,A1960)</f>
        <v>2</v>
      </c>
    </row>
    <row r="1961" customFormat="false" ht="15" hidden="false" customHeight="false" outlineLevel="0" collapsed="false">
      <c r="A1961" s="12" t="n">
        <v>1960</v>
      </c>
      <c r="B1961" s="12" t="n">
        <v>488</v>
      </c>
      <c r="C1961" s="12" t="n">
        <v>17</v>
      </c>
      <c r="D1961" s="18" t="n">
        <v>45995</v>
      </c>
      <c r="E1961" s="12" t="s">
        <v>44</v>
      </c>
      <c r="F1961" s="12" t="s">
        <v>2292</v>
      </c>
      <c r="G1961" s="12" t="s">
        <v>55</v>
      </c>
      <c r="H1961" s="12" t="str">
        <f aca="false">INDEX(Customers!$I$2:$I$901,MATCH(B1961,Customers!$A$2:$A$901,0))</f>
        <v>Premium</v>
      </c>
      <c r="I1961" s="12" t="str">
        <f aca="false">INDEX(Customers!$G$2:$G$901,MATCH(B1961,Customers!$A$2:$A$901,0))</f>
        <v>South</v>
      </c>
      <c r="J1961" s="12" t="str">
        <f aca="false">INDEX(Stores!$D$2:$D$18,MATCH(C1961,Stores!$A$2:$A$18,0))</f>
        <v>Online</v>
      </c>
      <c r="K1961" s="16" t="n">
        <f aca="false">SUMIF(OrderItems!$B$2:$B$6683,A1961,OrderItems!$J$2:$J$6683)</f>
        <v>1938</v>
      </c>
      <c r="L1961" s="16" t="n">
        <f aca="false">SUMIF(OrderItems!$B$2:$B$6683,A1961,OrderItems!$K$2:$K$6683)</f>
        <v>1210.42</v>
      </c>
      <c r="M1961" s="16" t="n">
        <f aca="false">K1961-L1961</f>
        <v>727.58</v>
      </c>
      <c r="N1961" s="12" t="n">
        <f aca="false">COUNTIF(OrderItems!$B$2:$B$6683,A1961)</f>
        <v>2</v>
      </c>
    </row>
    <row r="1962" customFormat="false" ht="15" hidden="false" customHeight="false" outlineLevel="0" collapsed="false">
      <c r="A1962" s="12" t="n">
        <v>1961</v>
      </c>
      <c r="B1962" s="12" t="n">
        <v>489</v>
      </c>
      <c r="C1962" s="12" t="n">
        <v>17</v>
      </c>
      <c r="D1962" s="18" t="n">
        <v>45859</v>
      </c>
      <c r="E1962" s="12" t="s">
        <v>44</v>
      </c>
      <c r="F1962" s="12" t="s">
        <v>2295</v>
      </c>
      <c r="G1962" s="12" t="s">
        <v>56</v>
      </c>
      <c r="H1962" s="12" t="str">
        <f aca="false">INDEX(Customers!$I$2:$I$901,MATCH(B1962,Customers!$A$2:$A$901,0))</f>
        <v>Regular</v>
      </c>
      <c r="I1962" s="12" t="str">
        <f aca="false">INDEX(Customers!$G$2:$G$901,MATCH(B1962,Customers!$A$2:$A$901,0))</f>
        <v>South</v>
      </c>
      <c r="J1962" s="12" t="str">
        <f aca="false">INDEX(Stores!$D$2:$D$18,MATCH(C1962,Stores!$A$2:$A$18,0))</f>
        <v>Online</v>
      </c>
      <c r="K1962" s="16" t="n">
        <f aca="false">SUMIF(OrderItems!$B$2:$B$6683,A1962,OrderItems!$J$2:$J$6683)</f>
        <v>278.1</v>
      </c>
      <c r="L1962" s="16" t="n">
        <f aca="false">SUMIF(OrderItems!$B$2:$B$6683,A1962,OrderItems!$K$2:$K$6683)</f>
        <v>192.67</v>
      </c>
      <c r="M1962" s="16" t="n">
        <f aca="false">K1962-L1962</f>
        <v>85.43</v>
      </c>
      <c r="N1962" s="12" t="n">
        <f aca="false">COUNTIF(OrderItems!$B$2:$B$6683,A1962)</f>
        <v>1</v>
      </c>
    </row>
    <row r="1963" customFormat="false" ht="15" hidden="false" customHeight="false" outlineLevel="0" collapsed="false">
      <c r="A1963" s="12" t="n">
        <v>1962</v>
      </c>
      <c r="B1963" s="12" t="n">
        <v>489</v>
      </c>
      <c r="C1963" s="12" t="n">
        <v>7</v>
      </c>
      <c r="D1963" s="18" t="n">
        <v>45928</v>
      </c>
      <c r="E1963" s="12" t="s">
        <v>49</v>
      </c>
      <c r="F1963" s="12" t="s">
        <v>2292</v>
      </c>
      <c r="G1963" s="12" t="s">
        <v>55</v>
      </c>
      <c r="H1963" s="12" t="str">
        <f aca="false">INDEX(Customers!$I$2:$I$901,MATCH(B1963,Customers!$A$2:$A$901,0))</f>
        <v>Regular</v>
      </c>
      <c r="I1963" s="12" t="str">
        <f aca="false">INDEX(Customers!$G$2:$G$901,MATCH(B1963,Customers!$A$2:$A$901,0))</f>
        <v>South</v>
      </c>
      <c r="J1963" s="12" t="str">
        <f aca="false">INDEX(Stores!$D$2:$D$18,MATCH(C1963,Stores!$A$2:$A$18,0))</f>
        <v>South</v>
      </c>
      <c r="K1963" s="16" t="n">
        <f aca="false">SUMIF(OrderItems!$B$2:$B$6683,A1963,OrderItems!$J$2:$J$6683)</f>
        <v>1649</v>
      </c>
      <c r="L1963" s="16" t="n">
        <f aca="false">SUMIF(OrderItems!$B$2:$B$6683,A1963,OrderItems!$K$2:$K$6683)</f>
        <v>1115.75</v>
      </c>
      <c r="M1963" s="16" t="n">
        <f aca="false">K1963-L1963</f>
        <v>533.25</v>
      </c>
      <c r="N1963" s="12" t="n">
        <f aca="false">COUNTIF(OrderItems!$B$2:$B$6683,A1963)</f>
        <v>1</v>
      </c>
    </row>
    <row r="1964" customFormat="false" ht="15" hidden="false" customHeight="false" outlineLevel="0" collapsed="false">
      <c r="A1964" s="12" t="n">
        <v>1963</v>
      </c>
      <c r="B1964" s="12" t="n">
        <v>489</v>
      </c>
      <c r="C1964" s="12" t="n">
        <v>17</v>
      </c>
      <c r="D1964" s="18" t="n">
        <v>45934</v>
      </c>
      <c r="E1964" s="12" t="s">
        <v>44</v>
      </c>
      <c r="F1964" s="12" t="s">
        <v>2294</v>
      </c>
      <c r="G1964" s="12" t="s">
        <v>55</v>
      </c>
      <c r="H1964" s="12" t="str">
        <f aca="false">INDEX(Customers!$I$2:$I$901,MATCH(B1964,Customers!$A$2:$A$901,0))</f>
        <v>Regular</v>
      </c>
      <c r="I1964" s="12" t="str">
        <f aca="false">INDEX(Customers!$G$2:$G$901,MATCH(B1964,Customers!$A$2:$A$901,0))</f>
        <v>South</v>
      </c>
      <c r="J1964" s="12" t="str">
        <f aca="false">INDEX(Stores!$D$2:$D$18,MATCH(C1964,Stores!$A$2:$A$18,0))</f>
        <v>Online</v>
      </c>
      <c r="K1964" s="16" t="n">
        <f aca="false">SUMIF(OrderItems!$B$2:$B$6683,A1964,OrderItems!$J$2:$J$6683)</f>
        <v>2621.05</v>
      </c>
      <c r="L1964" s="16" t="n">
        <f aca="false">SUMIF(OrderItems!$B$2:$B$6683,A1964,OrderItems!$K$2:$K$6683)</f>
        <v>1649.64</v>
      </c>
      <c r="M1964" s="16" t="n">
        <f aca="false">K1964-L1964</f>
        <v>971.41</v>
      </c>
      <c r="N1964" s="12" t="n">
        <f aca="false">COUNTIF(OrderItems!$B$2:$B$6683,A1964)</f>
        <v>1</v>
      </c>
    </row>
    <row r="1965" customFormat="false" ht="15" hidden="false" customHeight="false" outlineLevel="0" collapsed="false">
      <c r="A1965" s="12" t="n">
        <v>1964</v>
      </c>
      <c r="B1965" s="12" t="n">
        <v>489</v>
      </c>
      <c r="C1965" s="12" t="n">
        <v>17</v>
      </c>
      <c r="D1965" s="18" t="n">
        <v>45934</v>
      </c>
      <c r="E1965" s="12" t="s">
        <v>44</v>
      </c>
      <c r="F1965" s="12" t="s">
        <v>2296</v>
      </c>
      <c r="G1965" s="12" t="s">
        <v>55</v>
      </c>
      <c r="H1965" s="12" t="str">
        <f aca="false">INDEX(Customers!$I$2:$I$901,MATCH(B1965,Customers!$A$2:$A$901,0))</f>
        <v>Regular</v>
      </c>
      <c r="I1965" s="12" t="str">
        <f aca="false">INDEX(Customers!$G$2:$G$901,MATCH(B1965,Customers!$A$2:$A$901,0))</f>
        <v>South</v>
      </c>
      <c r="J1965" s="12" t="str">
        <f aca="false">INDEX(Stores!$D$2:$D$18,MATCH(C1965,Stores!$A$2:$A$18,0))</f>
        <v>Online</v>
      </c>
      <c r="K1965" s="16" t="n">
        <f aca="false">SUMIF(OrderItems!$B$2:$B$6683,A1965,OrderItems!$J$2:$J$6683)</f>
        <v>1757.05</v>
      </c>
      <c r="L1965" s="16" t="n">
        <f aca="false">SUMIF(OrderItems!$B$2:$B$6683,A1965,OrderItems!$K$2:$K$6683)</f>
        <v>1132.09</v>
      </c>
      <c r="M1965" s="16" t="n">
        <f aca="false">K1965-L1965</f>
        <v>624.96</v>
      </c>
      <c r="N1965" s="12" t="n">
        <f aca="false">COUNTIF(OrderItems!$B$2:$B$6683,A1965)</f>
        <v>2</v>
      </c>
    </row>
    <row r="1966" customFormat="false" ht="15" hidden="false" customHeight="false" outlineLevel="0" collapsed="false">
      <c r="A1966" s="12" t="n">
        <v>1965</v>
      </c>
      <c r="B1966" s="12" t="n">
        <v>489</v>
      </c>
      <c r="C1966" s="12" t="n">
        <v>17</v>
      </c>
      <c r="D1966" s="18" t="n">
        <v>45936</v>
      </c>
      <c r="E1966" s="12" t="s">
        <v>44</v>
      </c>
      <c r="F1966" s="12" t="s">
        <v>2295</v>
      </c>
      <c r="G1966" s="12" t="s">
        <v>55</v>
      </c>
      <c r="H1966" s="12" t="str">
        <f aca="false">INDEX(Customers!$I$2:$I$901,MATCH(B1966,Customers!$A$2:$A$901,0))</f>
        <v>Regular</v>
      </c>
      <c r="I1966" s="12" t="str">
        <f aca="false">INDEX(Customers!$G$2:$G$901,MATCH(B1966,Customers!$A$2:$A$901,0))</f>
        <v>South</v>
      </c>
      <c r="J1966" s="12" t="str">
        <f aca="false">INDEX(Stores!$D$2:$D$18,MATCH(C1966,Stores!$A$2:$A$18,0))</f>
        <v>Online</v>
      </c>
      <c r="K1966" s="16" t="n">
        <f aca="false">SUMIF(OrderItems!$B$2:$B$6683,A1966,OrderItems!$J$2:$J$6683)</f>
        <v>2119</v>
      </c>
      <c r="L1966" s="16" t="n">
        <f aca="false">SUMIF(OrderItems!$B$2:$B$6683,A1966,OrderItems!$K$2:$K$6683)</f>
        <v>1488.22</v>
      </c>
      <c r="M1966" s="16" t="n">
        <f aca="false">K1966-L1966</f>
        <v>630.78</v>
      </c>
      <c r="N1966" s="12" t="n">
        <f aca="false">COUNTIF(OrderItems!$B$2:$B$6683,A1966)</f>
        <v>1</v>
      </c>
    </row>
    <row r="1967" customFormat="false" ht="15" hidden="false" customHeight="false" outlineLevel="0" collapsed="false">
      <c r="A1967" s="12" t="n">
        <v>1966</v>
      </c>
      <c r="B1967" s="12" t="n">
        <v>489</v>
      </c>
      <c r="C1967" s="12" t="n">
        <v>17</v>
      </c>
      <c r="D1967" s="18" t="n">
        <v>45940</v>
      </c>
      <c r="E1967" s="12" t="s">
        <v>44</v>
      </c>
      <c r="F1967" s="12" t="s">
        <v>2293</v>
      </c>
      <c r="G1967" s="12" t="s">
        <v>55</v>
      </c>
      <c r="H1967" s="12" t="str">
        <f aca="false">INDEX(Customers!$I$2:$I$901,MATCH(B1967,Customers!$A$2:$A$901,0))</f>
        <v>Regular</v>
      </c>
      <c r="I1967" s="12" t="str">
        <f aca="false">INDEX(Customers!$G$2:$G$901,MATCH(B1967,Customers!$A$2:$A$901,0))</f>
        <v>South</v>
      </c>
      <c r="J1967" s="12" t="str">
        <f aca="false">INDEX(Stores!$D$2:$D$18,MATCH(C1967,Stores!$A$2:$A$18,0))</f>
        <v>Online</v>
      </c>
      <c r="K1967" s="16" t="n">
        <f aca="false">SUMIF(OrderItems!$B$2:$B$6683,A1967,OrderItems!$J$2:$J$6683)</f>
        <v>1438</v>
      </c>
      <c r="L1967" s="16" t="n">
        <f aca="false">SUMIF(OrderItems!$B$2:$B$6683,A1967,OrderItems!$K$2:$K$6683)</f>
        <v>891.34</v>
      </c>
      <c r="M1967" s="16" t="n">
        <f aca="false">K1967-L1967</f>
        <v>546.66</v>
      </c>
      <c r="N1967" s="12" t="n">
        <f aca="false">COUNTIF(OrderItems!$B$2:$B$6683,A1967)</f>
        <v>1</v>
      </c>
    </row>
    <row r="1968" customFormat="false" ht="15" hidden="false" customHeight="false" outlineLevel="0" collapsed="false">
      <c r="A1968" s="12" t="n">
        <v>1967</v>
      </c>
      <c r="B1968" s="12" t="n">
        <v>489</v>
      </c>
      <c r="C1968" s="12" t="n">
        <v>17</v>
      </c>
      <c r="D1968" s="18" t="n">
        <v>45948</v>
      </c>
      <c r="E1968" s="12" t="s">
        <v>44</v>
      </c>
      <c r="F1968" s="12" t="s">
        <v>2293</v>
      </c>
      <c r="G1968" s="12" t="s">
        <v>57</v>
      </c>
      <c r="H1968" s="12" t="str">
        <f aca="false">INDEX(Customers!$I$2:$I$901,MATCH(B1968,Customers!$A$2:$A$901,0))</f>
        <v>Regular</v>
      </c>
      <c r="I1968" s="12" t="str">
        <f aca="false">INDEX(Customers!$G$2:$G$901,MATCH(B1968,Customers!$A$2:$A$901,0))</f>
        <v>South</v>
      </c>
      <c r="J1968" s="12" t="str">
        <f aca="false">INDEX(Stores!$D$2:$D$18,MATCH(C1968,Stores!$A$2:$A$18,0))</f>
        <v>Online</v>
      </c>
      <c r="K1968" s="16" t="n">
        <f aca="false">SUMIF(OrderItems!$B$2:$B$6683,A1968,OrderItems!$J$2:$J$6683)</f>
        <v>521.55</v>
      </c>
      <c r="L1968" s="16" t="n">
        <f aca="false">SUMIF(OrderItems!$B$2:$B$6683,A1968,OrderItems!$K$2:$K$6683)</f>
        <v>380.41</v>
      </c>
      <c r="M1968" s="16" t="n">
        <f aca="false">K1968-L1968</f>
        <v>141.14</v>
      </c>
      <c r="N1968" s="12" t="n">
        <f aca="false">COUNTIF(OrderItems!$B$2:$B$6683,A1968)</f>
        <v>1</v>
      </c>
    </row>
    <row r="1969" customFormat="false" ht="15" hidden="false" customHeight="false" outlineLevel="0" collapsed="false">
      <c r="A1969" s="12" t="n">
        <v>1968</v>
      </c>
      <c r="B1969" s="12" t="n">
        <v>489</v>
      </c>
      <c r="C1969" s="12" t="n">
        <v>8</v>
      </c>
      <c r="D1969" s="18" t="n">
        <v>45956</v>
      </c>
      <c r="E1969" s="12" t="s">
        <v>49</v>
      </c>
      <c r="F1969" s="12" t="s">
        <v>2293</v>
      </c>
      <c r="G1969" s="12" t="s">
        <v>55</v>
      </c>
      <c r="H1969" s="12" t="str">
        <f aca="false">INDEX(Customers!$I$2:$I$901,MATCH(B1969,Customers!$A$2:$A$901,0))</f>
        <v>Regular</v>
      </c>
      <c r="I1969" s="12" t="str">
        <f aca="false">INDEX(Customers!$G$2:$G$901,MATCH(B1969,Customers!$A$2:$A$901,0))</f>
        <v>South</v>
      </c>
      <c r="J1969" s="12" t="str">
        <f aca="false">INDEX(Stores!$D$2:$D$18,MATCH(C1969,Stores!$A$2:$A$18,0))</f>
        <v>South</v>
      </c>
      <c r="K1969" s="16" t="n">
        <f aca="false">SUMIF(OrderItems!$B$2:$B$6683,A1969,OrderItems!$J$2:$J$6683)</f>
        <v>619</v>
      </c>
      <c r="L1969" s="16" t="n">
        <f aca="false">SUMIF(OrderItems!$B$2:$B$6683,A1969,OrderItems!$K$2:$K$6683)</f>
        <v>346.06</v>
      </c>
      <c r="M1969" s="16" t="n">
        <f aca="false">K1969-L1969</f>
        <v>272.94</v>
      </c>
      <c r="N1969" s="12" t="n">
        <f aca="false">COUNTIF(OrderItems!$B$2:$B$6683,A1969)</f>
        <v>1</v>
      </c>
    </row>
    <row r="1970" customFormat="false" ht="15" hidden="false" customHeight="false" outlineLevel="0" collapsed="false">
      <c r="A1970" s="12" t="n">
        <v>1969</v>
      </c>
      <c r="B1970" s="12" t="n">
        <v>489</v>
      </c>
      <c r="C1970" s="12" t="n">
        <v>16</v>
      </c>
      <c r="D1970" s="18" t="n">
        <v>45956</v>
      </c>
      <c r="E1970" s="12" t="s">
        <v>49</v>
      </c>
      <c r="F1970" s="12" t="s">
        <v>2292</v>
      </c>
      <c r="G1970" s="12" t="s">
        <v>57</v>
      </c>
      <c r="H1970" s="12" t="str">
        <f aca="false">INDEX(Customers!$I$2:$I$901,MATCH(B1970,Customers!$A$2:$A$901,0))</f>
        <v>Regular</v>
      </c>
      <c r="I1970" s="12" t="str">
        <f aca="false">INDEX(Customers!$G$2:$G$901,MATCH(B1970,Customers!$A$2:$A$901,0))</f>
        <v>South</v>
      </c>
      <c r="J1970" s="12" t="str">
        <f aca="false">INDEX(Stores!$D$2:$D$18,MATCH(C1970,Stores!$A$2:$A$18,0))</f>
        <v>East</v>
      </c>
      <c r="K1970" s="16" t="n">
        <f aca="false">SUMIF(OrderItems!$B$2:$B$6683,A1970,OrderItems!$J$2:$J$6683)</f>
        <v>8735.2</v>
      </c>
      <c r="L1970" s="16" t="n">
        <f aca="false">SUMIF(OrderItems!$B$2:$B$6683,A1970,OrderItems!$K$2:$K$6683)</f>
        <v>5451.59</v>
      </c>
      <c r="M1970" s="16" t="n">
        <f aca="false">K1970-L1970</f>
        <v>3283.61</v>
      </c>
      <c r="N1970" s="12" t="n">
        <f aca="false">COUNTIF(OrderItems!$B$2:$B$6683,A1970)</f>
        <v>2</v>
      </c>
    </row>
    <row r="1971" customFormat="false" ht="15" hidden="false" customHeight="false" outlineLevel="0" collapsed="false">
      <c r="A1971" s="12" t="n">
        <v>1970</v>
      </c>
      <c r="B1971" s="12" t="n">
        <v>489</v>
      </c>
      <c r="C1971" s="12" t="n">
        <v>17</v>
      </c>
      <c r="D1971" s="18" t="n">
        <v>45959</v>
      </c>
      <c r="E1971" s="12" t="s">
        <v>44</v>
      </c>
      <c r="F1971" s="12" t="s">
        <v>2296</v>
      </c>
      <c r="G1971" s="12" t="s">
        <v>57</v>
      </c>
      <c r="H1971" s="12" t="str">
        <f aca="false">INDEX(Customers!$I$2:$I$901,MATCH(B1971,Customers!$A$2:$A$901,0))</f>
        <v>Regular</v>
      </c>
      <c r="I1971" s="12" t="str">
        <f aca="false">INDEX(Customers!$G$2:$G$901,MATCH(B1971,Customers!$A$2:$A$901,0))</f>
        <v>South</v>
      </c>
      <c r="J1971" s="12" t="str">
        <f aca="false">INDEX(Stores!$D$2:$D$18,MATCH(C1971,Stores!$A$2:$A$18,0))</f>
        <v>Online</v>
      </c>
      <c r="K1971" s="16" t="n">
        <f aca="false">SUMIF(OrderItems!$B$2:$B$6683,A1971,OrderItems!$J$2:$J$6683)</f>
        <v>1218</v>
      </c>
      <c r="L1971" s="16" t="n">
        <f aca="false">SUMIF(OrderItems!$B$2:$B$6683,A1971,OrderItems!$K$2:$K$6683)</f>
        <v>833.78</v>
      </c>
      <c r="M1971" s="16" t="n">
        <f aca="false">K1971-L1971</f>
        <v>384.22</v>
      </c>
      <c r="N1971" s="12" t="n">
        <f aca="false">COUNTIF(OrderItems!$B$2:$B$6683,A1971)</f>
        <v>2</v>
      </c>
    </row>
    <row r="1972" customFormat="false" ht="15" hidden="false" customHeight="false" outlineLevel="0" collapsed="false">
      <c r="A1972" s="12" t="n">
        <v>1971</v>
      </c>
      <c r="B1972" s="12" t="n">
        <v>489</v>
      </c>
      <c r="C1972" s="12" t="n">
        <v>17</v>
      </c>
      <c r="D1972" s="18" t="n">
        <v>45968</v>
      </c>
      <c r="E1972" s="12" t="s">
        <v>44</v>
      </c>
      <c r="F1972" s="12" t="s">
        <v>2296</v>
      </c>
      <c r="G1972" s="12" t="s">
        <v>56</v>
      </c>
      <c r="H1972" s="12" t="str">
        <f aca="false">INDEX(Customers!$I$2:$I$901,MATCH(B1972,Customers!$A$2:$A$901,0))</f>
        <v>Regular</v>
      </c>
      <c r="I1972" s="12" t="str">
        <f aca="false">INDEX(Customers!$G$2:$G$901,MATCH(B1972,Customers!$A$2:$A$901,0))</f>
        <v>South</v>
      </c>
      <c r="J1972" s="12" t="str">
        <f aca="false">INDEX(Stores!$D$2:$D$18,MATCH(C1972,Stores!$A$2:$A$18,0))</f>
        <v>Online</v>
      </c>
      <c r="K1972" s="16" t="n">
        <f aca="false">SUMIF(OrderItems!$B$2:$B$6683,A1972,OrderItems!$J$2:$J$6683)</f>
        <v>5422.1</v>
      </c>
      <c r="L1972" s="16" t="n">
        <f aca="false">SUMIF(OrderItems!$B$2:$B$6683,A1972,OrderItems!$K$2:$K$6683)</f>
        <v>3908.45</v>
      </c>
      <c r="M1972" s="16" t="n">
        <f aca="false">K1972-L1972</f>
        <v>1513.65</v>
      </c>
      <c r="N1972" s="12" t="n">
        <f aca="false">COUNTIF(OrderItems!$B$2:$B$6683,A1972)</f>
        <v>4</v>
      </c>
    </row>
    <row r="1973" customFormat="false" ht="15" hidden="false" customHeight="false" outlineLevel="0" collapsed="false">
      <c r="A1973" s="12" t="n">
        <v>1972</v>
      </c>
      <c r="B1973" s="12" t="n">
        <v>489</v>
      </c>
      <c r="C1973" s="12" t="n">
        <v>8</v>
      </c>
      <c r="D1973" s="18" t="n">
        <v>45973</v>
      </c>
      <c r="E1973" s="12" t="s">
        <v>49</v>
      </c>
      <c r="F1973" s="12" t="s">
        <v>2295</v>
      </c>
      <c r="G1973" s="12" t="s">
        <v>55</v>
      </c>
      <c r="H1973" s="12" t="str">
        <f aca="false">INDEX(Customers!$I$2:$I$901,MATCH(B1973,Customers!$A$2:$A$901,0))</f>
        <v>Regular</v>
      </c>
      <c r="I1973" s="12" t="str">
        <f aca="false">INDEX(Customers!$G$2:$G$901,MATCH(B1973,Customers!$A$2:$A$901,0))</f>
        <v>South</v>
      </c>
      <c r="J1973" s="12" t="str">
        <f aca="false">INDEX(Stores!$D$2:$D$18,MATCH(C1973,Stores!$A$2:$A$18,0))</f>
        <v>South</v>
      </c>
      <c r="K1973" s="16" t="n">
        <f aca="false">SUMIF(OrderItems!$B$2:$B$6683,A1973,OrderItems!$J$2:$J$6683)</f>
        <v>1049</v>
      </c>
      <c r="L1973" s="16" t="n">
        <f aca="false">SUMIF(OrderItems!$B$2:$B$6683,A1973,OrderItems!$K$2:$K$6683)</f>
        <v>645.2</v>
      </c>
      <c r="M1973" s="16" t="n">
        <f aca="false">K1973-L1973</f>
        <v>403.8</v>
      </c>
      <c r="N1973" s="12" t="n">
        <f aca="false">COUNTIF(OrderItems!$B$2:$B$6683,A1973)</f>
        <v>1</v>
      </c>
    </row>
    <row r="1974" customFormat="false" ht="15" hidden="false" customHeight="false" outlineLevel="0" collapsed="false">
      <c r="A1974" s="12" t="n">
        <v>1973</v>
      </c>
      <c r="B1974" s="12" t="n">
        <v>489</v>
      </c>
      <c r="C1974" s="12" t="n">
        <v>17</v>
      </c>
      <c r="D1974" s="18" t="n">
        <v>45989</v>
      </c>
      <c r="E1974" s="12" t="s">
        <v>44</v>
      </c>
      <c r="F1974" s="12" t="s">
        <v>2293</v>
      </c>
      <c r="G1974" s="12" t="s">
        <v>55</v>
      </c>
      <c r="H1974" s="12" t="str">
        <f aca="false">INDEX(Customers!$I$2:$I$901,MATCH(B1974,Customers!$A$2:$A$901,0))</f>
        <v>Regular</v>
      </c>
      <c r="I1974" s="12" t="str">
        <f aca="false">INDEX(Customers!$G$2:$G$901,MATCH(B1974,Customers!$A$2:$A$901,0))</f>
        <v>South</v>
      </c>
      <c r="J1974" s="12" t="str">
        <f aca="false">INDEX(Stores!$D$2:$D$18,MATCH(C1974,Stores!$A$2:$A$18,0))</f>
        <v>Online</v>
      </c>
      <c r="K1974" s="16" t="n">
        <f aca="false">SUMIF(OrderItems!$B$2:$B$6683,A1974,OrderItems!$J$2:$J$6683)</f>
        <v>3989</v>
      </c>
      <c r="L1974" s="16" t="n">
        <f aca="false">SUMIF(OrderItems!$B$2:$B$6683,A1974,OrderItems!$K$2:$K$6683)</f>
        <v>2305.24</v>
      </c>
      <c r="M1974" s="16" t="n">
        <f aca="false">K1974-L1974</f>
        <v>1683.76</v>
      </c>
      <c r="N1974" s="12" t="n">
        <f aca="false">COUNTIF(OrderItems!$B$2:$B$6683,A1974)</f>
        <v>1</v>
      </c>
    </row>
    <row r="1975" customFormat="false" ht="15" hidden="false" customHeight="false" outlineLevel="0" collapsed="false">
      <c r="A1975" s="12" t="n">
        <v>1974</v>
      </c>
      <c r="B1975" s="12" t="n">
        <v>489</v>
      </c>
      <c r="C1975" s="12" t="n">
        <v>1</v>
      </c>
      <c r="D1975" s="18" t="n">
        <v>45991</v>
      </c>
      <c r="E1975" s="12" t="s">
        <v>49</v>
      </c>
      <c r="F1975" s="12" t="s">
        <v>2294</v>
      </c>
      <c r="G1975" s="12" t="s">
        <v>55</v>
      </c>
      <c r="H1975" s="12" t="str">
        <f aca="false">INDEX(Customers!$I$2:$I$901,MATCH(B1975,Customers!$A$2:$A$901,0))</f>
        <v>Regular</v>
      </c>
      <c r="I1975" s="12" t="str">
        <f aca="false">INDEX(Customers!$G$2:$G$901,MATCH(B1975,Customers!$A$2:$A$901,0))</f>
        <v>South</v>
      </c>
      <c r="J1975" s="12" t="str">
        <f aca="false">INDEX(Stores!$D$2:$D$18,MATCH(C1975,Stores!$A$2:$A$18,0))</f>
        <v>North</v>
      </c>
      <c r="K1975" s="16" t="n">
        <f aca="false">SUMIF(OrderItems!$B$2:$B$6683,A1975,OrderItems!$J$2:$J$6683)</f>
        <v>2312.05</v>
      </c>
      <c r="L1975" s="16" t="n">
        <f aca="false">SUMIF(OrderItems!$B$2:$B$6683,A1975,OrderItems!$K$2:$K$6683)</f>
        <v>1601.86</v>
      </c>
      <c r="M1975" s="16" t="n">
        <f aca="false">K1975-L1975</f>
        <v>710.19</v>
      </c>
      <c r="N1975" s="12" t="n">
        <f aca="false">COUNTIF(OrderItems!$B$2:$B$6683,A1975)</f>
        <v>3</v>
      </c>
    </row>
    <row r="1976" customFormat="false" ht="15" hidden="false" customHeight="false" outlineLevel="0" collapsed="false">
      <c r="A1976" s="12" t="n">
        <v>1975</v>
      </c>
      <c r="B1976" s="12" t="n">
        <v>489</v>
      </c>
      <c r="C1976" s="12" t="n">
        <v>17</v>
      </c>
      <c r="D1976" s="18" t="n">
        <v>46016</v>
      </c>
      <c r="E1976" s="12" t="s">
        <v>44</v>
      </c>
      <c r="F1976" s="12" t="s">
        <v>2293</v>
      </c>
      <c r="G1976" s="12" t="s">
        <v>55</v>
      </c>
      <c r="H1976" s="12" t="str">
        <f aca="false">INDEX(Customers!$I$2:$I$901,MATCH(B1976,Customers!$A$2:$A$901,0))</f>
        <v>Regular</v>
      </c>
      <c r="I1976" s="12" t="str">
        <f aca="false">INDEX(Customers!$G$2:$G$901,MATCH(B1976,Customers!$A$2:$A$901,0))</f>
        <v>South</v>
      </c>
      <c r="J1976" s="12" t="str">
        <f aca="false">INDEX(Stores!$D$2:$D$18,MATCH(C1976,Stores!$A$2:$A$18,0))</f>
        <v>Online</v>
      </c>
      <c r="K1976" s="16" t="n">
        <f aca="false">SUMIF(OrderItems!$B$2:$B$6683,A1976,OrderItems!$J$2:$J$6683)</f>
        <v>639</v>
      </c>
      <c r="L1976" s="16" t="n">
        <f aca="false">SUMIF(OrderItems!$B$2:$B$6683,A1976,OrderItems!$K$2:$K$6683)</f>
        <v>387.23</v>
      </c>
      <c r="M1976" s="16" t="n">
        <f aca="false">K1976-L1976</f>
        <v>251.77</v>
      </c>
      <c r="N1976" s="12" t="n">
        <f aca="false">COUNTIF(OrderItems!$B$2:$B$6683,A1976)</f>
        <v>1</v>
      </c>
    </row>
    <row r="1977" customFormat="false" ht="15" hidden="false" customHeight="false" outlineLevel="0" collapsed="false">
      <c r="A1977" s="12" t="n">
        <v>1976</v>
      </c>
      <c r="B1977" s="12" t="n">
        <v>490</v>
      </c>
      <c r="C1977" s="12" t="n">
        <v>17</v>
      </c>
      <c r="D1977" s="18" t="n">
        <v>45414</v>
      </c>
      <c r="E1977" s="12" t="s">
        <v>44</v>
      </c>
      <c r="F1977" s="12" t="s">
        <v>2296</v>
      </c>
      <c r="G1977" s="12" t="s">
        <v>55</v>
      </c>
      <c r="H1977" s="12" t="str">
        <f aca="false">INDEX(Customers!$I$2:$I$901,MATCH(B1977,Customers!$A$2:$A$901,0))</f>
        <v>Premium</v>
      </c>
      <c r="I1977" s="12" t="str">
        <f aca="false">INDEX(Customers!$G$2:$G$901,MATCH(B1977,Customers!$A$2:$A$901,0))</f>
        <v>West</v>
      </c>
      <c r="J1977" s="12" t="str">
        <f aca="false">INDEX(Stores!$D$2:$D$18,MATCH(C1977,Stores!$A$2:$A$18,0))</f>
        <v>Online</v>
      </c>
      <c r="K1977" s="16" t="n">
        <f aca="false">SUMIF(OrderItems!$B$2:$B$6683,A1977,OrderItems!$J$2:$J$6683)</f>
        <v>3694.55</v>
      </c>
      <c r="L1977" s="16" t="n">
        <f aca="false">SUMIF(OrderItems!$B$2:$B$6683,A1977,OrderItems!$K$2:$K$6683)</f>
        <v>2175.08</v>
      </c>
      <c r="M1977" s="16" t="n">
        <f aca="false">K1977-L1977</f>
        <v>1519.47</v>
      </c>
      <c r="N1977" s="12" t="n">
        <f aca="false">COUNTIF(OrderItems!$B$2:$B$6683,A1977)</f>
        <v>1</v>
      </c>
    </row>
    <row r="1978" customFormat="false" ht="15" hidden="false" customHeight="false" outlineLevel="0" collapsed="false">
      <c r="A1978" s="12" t="n">
        <v>1977</v>
      </c>
      <c r="B1978" s="12" t="n">
        <v>490</v>
      </c>
      <c r="C1978" s="12" t="n">
        <v>4</v>
      </c>
      <c r="D1978" s="18" t="n">
        <v>45689</v>
      </c>
      <c r="E1978" s="12" t="s">
        <v>49</v>
      </c>
      <c r="F1978" s="12" t="s">
        <v>2293</v>
      </c>
      <c r="G1978" s="12" t="s">
        <v>55</v>
      </c>
      <c r="H1978" s="12" t="str">
        <f aca="false">INDEX(Customers!$I$2:$I$901,MATCH(B1978,Customers!$A$2:$A$901,0))</f>
        <v>Premium</v>
      </c>
      <c r="I1978" s="12" t="str">
        <f aca="false">INDEX(Customers!$G$2:$G$901,MATCH(B1978,Customers!$A$2:$A$901,0))</f>
        <v>West</v>
      </c>
      <c r="J1978" s="12" t="str">
        <f aca="false">INDEX(Stores!$D$2:$D$18,MATCH(C1978,Stores!$A$2:$A$18,0))</f>
        <v>North</v>
      </c>
      <c r="K1978" s="16" t="n">
        <f aca="false">SUMIF(OrderItems!$B$2:$B$6683,A1978,OrderItems!$J$2:$J$6683)</f>
        <v>2205.3</v>
      </c>
      <c r="L1978" s="16" t="n">
        <f aca="false">SUMIF(OrderItems!$B$2:$B$6683,A1978,OrderItems!$K$2:$K$6683)</f>
        <v>1905.03</v>
      </c>
      <c r="M1978" s="16" t="n">
        <f aca="false">K1978-L1978</f>
        <v>300.27</v>
      </c>
      <c r="N1978" s="12" t="n">
        <f aca="false">COUNTIF(OrderItems!$B$2:$B$6683,A1978)</f>
        <v>2</v>
      </c>
    </row>
    <row r="1979" customFormat="false" ht="15" hidden="false" customHeight="false" outlineLevel="0" collapsed="false">
      <c r="A1979" s="12" t="n">
        <v>1978</v>
      </c>
      <c r="B1979" s="12" t="n">
        <v>490</v>
      </c>
      <c r="C1979" s="12" t="n">
        <v>17</v>
      </c>
      <c r="D1979" s="18" t="n">
        <v>45901</v>
      </c>
      <c r="E1979" s="12" t="s">
        <v>44</v>
      </c>
      <c r="F1979" s="12" t="s">
        <v>2294</v>
      </c>
      <c r="G1979" s="12" t="s">
        <v>55</v>
      </c>
      <c r="H1979" s="12" t="str">
        <f aca="false">INDEX(Customers!$I$2:$I$901,MATCH(B1979,Customers!$A$2:$A$901,0))</f>
        <v>Premium</v>
      </c>
      <c r="I1979" s="12" t="str">
        <f aca="false">INDEX(Customers!$G$2:$G$901,MATCH(B1979,Customers!$A$2:$A$901,0))</f>
        <v>West</v>
      </c>
      <c r="J1979" s="12" t="str">
        <f aca="false">INDEX(Stores!$D$2:$D$18,MATCH(C1979,Stores!$A$2:$A$18,0))</f>
        <v>Online</v>
      </c>
      <c r="K1979" s="16" t="n">
        <f aca="false">SUMIF(OrderItems!$B$2:$B$6683,A1979,OrderItems!$J$2:$J$6683)</f>
        <v>3373.65</v>
      </c>
      <c r="L1979" s="16" t="n">
        <f aca="false">SUMIF(OrderItems!$B$2:$B$6683,A1979,OrderItems!$K$2:$K$6683)</f>
        <v>2318.31</v>
      </c>
      <c r="M1979" s="16" t="n">
        <f aca="false">K1979-L1979</f>
        <v>1055.34</v>
      </c>
      <c r="N1979" s="12" t="n">
        <f aca="false">COUNTIF(OrderItems!$B$2:$B$6683,A1979)</f>
        <v>1</v>
      </c>
    </row>
    <row r="1980" customFormat="false" ht="15" hidden="false" customHeight="false" outlineLevel="0" collapsed="false">
      <c r="A1980" s="12" t="n">
        <v>1979</v>
      </c>
      <c r="B1980" s="12" t="n">
        <v>491</v>
      </c>
      <c r="C1980" s="12" t="n">
        <v>5</v>
      </c>
      <c r="D1980" s="18" t="n">
        <v>45721</v>
      </c>
      <c r="E1980" s="12" t="s">
        <v>49</v>
      </c>
      <c r="F1980" s="12" t="s">
        <v>2295</v>
      </c>
      <c r="G1980" s="12" t="s">
        <v>55</v>
      </c>
      <c r="H1980" s="12" t="str">
        <f aca="false">INDEX(Customers!$I$2:$I$901,MATCH(B1980,Customers!$A$2:$A$901,0))</f>
        <v>New</v>
      </c>
      <c r="I1980" s="12" t="str">
        <f aca="false">INDEX(Customers!$G$2:$G$901,MATCH(B1980,Customers!$A$2:$A$901,0))</f>
        <v>South</v>
      </c>
      <c r="J1980" s="12" t="str">
        <f aca="false">INDEX(Stores!$D$2:$D$18,MATCH(C1980,Stores!$A$2:$A$18,0))</f>
        <v>South</v>
      </c>
      <c r="K1980" s="16" t="n">
        <f aca="false">SUMIF(OrderItems!$B$2:$B$6683,A1980,OrderItems!$J$2:$J$6683)</f>
        <v>2344.6</v>
      </c>
      <c r="L1980" s="16" t="n">
        <f aca="false">SUMIF(OrderItems!$B$2:$B$6683,A1980,OrderItems!$K$2:$K$6683)</f>
        <v>1666.2</v>
      </c>
      <c r="M1980" s="16" t="n">
        <f aca="false">K1980-L1980</f>
        <v>678.4</v>
      </c>
      <c r="N1980" s="12" t="n">
        <f aca="false">COUNTIF(OrderItems!$B$2:$B$6683,A1980)</f>
        <v>2</v>
      </c>
    </row>
    <row r="1981" customFormat="false" ht="15" hidden="false" customHeight="false" outlineLevel="0" collapsed="false">
      <c r="A1981" s="12" t="n">
        <v>1980</v>
      </c>
      <c r="B1981" s="12" t="n">
        <v>491</v>
      </c>
      <c r="C1981" s="12" t="n">
        <v>17</v>
      </c>
      <c r="D1981" s="18" t="n">
        <v>45842</v>
      </c>
      <c r="E1981" s="12" t="s">
        <v>44</v>
      </c>
      <c r="F1981" s="12" t="s">
        <v>2294</v>
      </c>
      <c r="G1981" s="12" t="s">
        <v>55</v>
      </c>
      <c r="H1981" s="12" t="str">
        <f aca="false">INDEX(Customers!$I$2:$I$901,MATCH(B1981,Customers!$A$2:$A$901,0))</f>
        <v>New</v>
      </c>
      <c r="I1981" s="12" t="str">
        <f aca="false">INDEX(Customers!$G$2:$G$901,MATCH(B1981,Customers!$A$2:$A$901,0))</f>
        <v>South</v>
      </c>
      <c r="J1981" s="12" t="str">
        <f aca="false">INDEX(Stores!$D$2:$D$18,MATCH(C1981,Stores!$A$2:$A$18,0))</f>
        <v>Online</v>
      </c>
      <c r="K1981" s="16" t="n">
        <f aca="false">SUMIF(OrderItems!$B$2:$B$6683,A1981,OrderItems!$J$2:$J$6683)</f>
        <v>1537.1</v>
      </c>
      <c r="L1981" s="16" t="n">
        <f aca="false">SUMIF(OrderItems!$B$2:$B$6683,A1981,OrderItems!$K$2:$K$6683)</f>
        <v>1129.55</v>
      </c>
      <c r="M1981" s="16" t="n">
        <f aca="false">K1981-L1981</f>
        <v>407.55</v>
      </c>
      <c r="N1981" s="12" t="n">
        <f aca="false">COUNTIF(OrderItems!$B$2:$B$6683,A1981)</f>
        <v>2</v>
      </c>
    </row>
    <row r="1982" customFormat="false" ht="15" hidden="false" customHeight="false" outlineLevel="0" collapsed="false">
      <c r="A1982" s="12" t="n">
        <v>1981</v>
      </c>
      <c r="B1982" s="12" t="n">
        <v>491</v>
      </c>
      <c r="C1982" s="12" t="n">
        <v>17</v>
      </c>
      <c r="D1982" s="18" t="n">
        <v>46013</v>
      </c>
      <c r="E1982" s="12" t="s">
        <v>44</v>
      </c>
      <c r="F1982" s="12" t="s">
        <v>2292</v>
      </c>
      <c r="G1982" s="12" t="s">
        <v>55</v>
      </c>
      <c r="H1982" s="12" t="str">
        <f aca="false">INDEX(Customers!$I$2:$I$901,MATCH(B1982,Customers!$A$2:$A$901,0))</f>
        <v>New</v>
      </c>
      <c r="I1982" s="12" t="str">
        <f aca="false">INDEX(Customers!$G$2:$G$901,MATCH(B1982,Customers!$A$2:$A$901,0))</f>
        <v>South</v>
      </c>
      <c r="J1982" s="12" t="str">
        <f aca="false">INDEX(Stores!$D$2:$D$18,MATCH(C1982,Stores!$A$2:$A$18,0))</f>
        <v>Online</v>
      </c>
      <c r="K1982" s="16" t="n">
        <f aca="false">SUMIF(OrderItems!$B$2:$B$6683,A1982,OrderItems!$J$2:$J$6683)</f>
        <v>312.55</v>
      </c>
      <c r="L1982" s="16" t="n">
        <f aca="false">SUMIF(OrderItems!$B$2:$B$6683,A1982,OrderItems!$K$2:$K$6683)</f>
        <v>214.56</v>
      </c>
      <c r="M1982" s="16" t="n">
        <f aca="false">K1982-L1982</f>
        <v>97.99</v>
      </c>
      <c r="N1982" s="12" t="n">
        <f aca="false">COUNTIF(OrderItems!$B$2:$B$6683,A1982)</f>
        <v>1</v>
      </c>
    </row>
    <row r="1983" customFormat="false" ht="15" hidden="false" customHeight="false" outlineLevel="0" collapsed="false">
      <c r="A1983" s="12" t="n">
        <v>1982</v>
      </c>
      <c r="B1983" s="12" t="n">
        <v>492</v>
      </c>
      <c r="C1983" s="12" t="n">
        <v>17</v>
      </c>
      <c r="D1983" s="18" t="n">
        <v>45794</v>
      </c>
      <c r="E1983" s="12" t="s">
        <v>44</v>
      </c>
      <c r="F1983" s="12" t="s">
        <v>2293</v>
      </c>
      <c r="G1983" s="12" t="s">
        <v>55</v>
      </c>
      <c r="H1983" s="12" t="str">
        <f aca="false">INDEX(Customers!$I$2:$I$901,MATCH(B1983,Customers!$A$2:$A$901,0))</f>
        <v>New</v>
      </c>
      <c r="I1983" s="12" t="str">
        <f aca="false">INDEX(Customers!$G$2:$G$901,MATCH(B1983,Customers!$A$2:$A$901,0))</f>
        <v>South</v>
      </c>
      <c r="J1983" s="12" t="str">
        <f aca="false">INDEX(Stores!$D$2:$D$18,MATCH(C1983,Stores!$A$2:$A$18,0))</f>
        <v>Online</v>
      </c>
      <c r="K1983" s="16" t="n">
        <f aca="false">SUMIF(OrderItems!$B$2:$B$6683,A1983,OrderItems!$J$2:$J$6683)</f>
        <v>386.1</v>
      </c>
      <c r="L1983" s="16" t="n">
        <f aca="false">SUMIF(OrderItems!$B$2:$B$6683,A1983,OrderItems!$K$2:$K$6683)</f>
        <v>288.79</v>
      </c>
      <c r="M1983" s="16" t="n">
        <f aca="false">K1983-L1983</f>
        <v>97.31</v>
      </c>
      <c r="N1983" s="12" t="n">
        <f aca="false">COUNTIF(OrderItems!$B$2:$B$6683,A1983)</f>
        <v>1</v>
      </c>
    </row>
    <row r="1984" customFormat="false" ht="15" hidden="false" customHeight="false" outlineLevel="0" collapsed="false">
      <c r="A1984" s="12" t="n">
        <v>1983</v>
      </c>
      <c r="B1984" s="12" t="n">
        <v>492</v>
      </c>
      <c r="C1984" s="12" t="n">
        <v>17</v>
      </c>
      <c r="D1984" s="18" t="n">
        <v>45866</v>
      </c>
      <c r="E1984" s="12" t="s">
        <v>44</v>
      </c>
      <c r="F1984" s="12" t="s">
        <v>2296</v>
      </c>
      <c r="G1984" s="12" t="s">
        <v>55</v>
      </c>
      <c r="H1984" s="12" t="str">
        <f aca="false">INDEX(Customers!$I$2:$I$901,MATCH(B1984,Customers!$A$2:$A$901,0))</f>
        <v>New</v>
      </c>
      <c r="I1984" s="12" t="str">
        <f aca="false">INDEX(Customers!$G$2:$G$901,MATCH(B1984,Customers!$A$2:$A$901,0))</f>
        <v>South</v>
      </c>
      <c r="J1984" s="12" t="str">
        <f aca="false">INDEX(Stores!$D$2:$D$18,MATCH(C1984,Stores!$A$2:$A$18,0))</f>
        <v>Online</v>
      </c>
      <c r="K1984" s="16" t="n">
        <f aca="false">SUMIF(OrderItems!$B$2:$B$6683,A1984,OrderItems!$J$2:$J$6683)</f>
        <v>2707</v>
      </c>
      <c r="L1984" s="16" t="n">
        <f aca="false">SUMIF(OrderItems!$B$2:$B$6683,A1984,OrderItems!$K$2:$K$6683)</f>
        <v>1666.85</v>
      </c>
      <c r="M1984" s="16" t="n">
        <f aca="false">K1984-L1984</f>
        <v>1040.15</v>
      </c>
      <c r="N1984" s="12" t="n">
        <f aca="false">COUNTIF(OrderItems!$B$2:$B$6683,A1984)</f>
        <v>3</v>
      </c>
    </row>
    <row r="1985" customFormat="false" ht="15" hidden="false" customHeight="false" outlineLevel="0" collapsed="false">
      <c r="A1985" s="12" t="n">
        <v>1984</v>
      </c>
      <c r="B1985" s="12" t="n">
        <v>492</v>
      </c>
      <c r="C1985" s="12" t="n">
        <v>13</v>
      </c>
      <c r="D1985" s="18" t="n">
        <v>45926</v>
      </c>
      <c r="E1985" s="12" t="s">
        <v>49</v>
      </c>
      <c r="F1985" s="12" t="s">
        <v>2295</v>
      </c>
      <c r="G1985" s="12" t="s">
        <v>55</v>
      </c>
      <c r="H1985" s="12" t="str">
        <f aca="false">INDEX(Customers!$I$2:$I$901,MATCH(B1985,Customers!$A$2:$A$901,0))</f>
        <v>New</v>
      </c>
      <c r="I1985" s="12" t="str">
        <f aca="false">INDEX(Customers!$G$2:$G$901,MATCH(B1985,Customers!$A$2:$A$901,0))</f>
        <v>South</v>
      </c>
      <c r="J1985" s="12" t="str">
        <f aca="false">INDEX(Stores!$D$2:$D$18,MATCH(C1985,Stores!$A$2:$A$18,0))</f>
        <v>East</v>
      </c>
      <c r="K1985" s="16" t="n">
        <f aca="false">SUMIF(OrderItems!$B$2:$B$6683,A1985,OrderItems!$J$2:$J$6683)</f>
        <v>6369.55</v>
      </c>
      <c r="L1985" s="16" t="n">
        <f aca="false">SUMIF(OrderItems!$B$2:$B$6683,A1985,OrderItems!$K$2:$K$6683)</f>
        <v>4254.43</v>
      </c>
      <c r="M1985" s="16" t="n">
        <f aca="false">K1985-L1985</f>
        <v>2115.12</v>
      </c>
      <c r="N1985" s="12" t="n">
        <f aca="false">COUNTIF(OrderItems!$B$2:$B$6683,A1985)</f>
        <v>2</v>
      </c>
    </row>
    <row r="1986" customFormat="false" ht="15" hidden="false" customHeight="false" outlineLevel="0" collapsed="false">
      <c r="A1986" s="12" t="n">
        <v>1985</v>
      </c>
      <c r="B1986" s="12" t="n">
        <v>492</v>
      </c>
      <c r="C1986" s="12" t="n">
        <v>17</v>
      </c>
      <c r="D1986" s="18" t="n">
        <v>45948</v>
      </c>
      <c r="E1986" s="12" t="s">
        <v>44</v>
      </c>
      <c r="F1986" s="12" t="s">
        <v>2294</v>
      </c>
      <c r="G1986" s="12" t="s">
        <v>56</v>
      </c>
      <c r="H1986" s="12" t="str">
        <f aca="false">INDEX(Customers!$I$2:$I$901,MATCH(B1986,Customers!$A$2:$A$901,0))</f>
        <v>New</v>
      </c>
      <c r="I1986" s="12" t="str">
        <f aca="false">INDEX(Customers!$G$2:$G$901,MATCH(B1986,Customers!$A$2:$A$901,0))</f>
        <v>South</v>
      </c>
      <c r="J1986" s="12" t="str">
        <f aca="false">INDEX(Stores!$D$2:$D$18,MATCH(C1986,Stores!$A$2:$A$18,0))</f>
        <v>Online</v>
      </c>
      <c r="K1986" s="16" t="n">
        <f aca="false">SUMIF(OrderItems!$B$2:$B$6683,A1986,OrderItems!$J$2:$J$6683)</f>
        <v>3428</v>
      </c>
      <c r="L1986" s="16" t="n">
        <f aca="false">SUMIF(OrderItems!$B$2:$B$6683,A1986,OrderItems!$K$2:$K$6683)</f>
        <v>2131.2</v>
      </c>
      <c r="M1986" s="16" t="n">
        <f aca="false">K1986-L1986</f>
        <v>1296.8</v>
      </c>
      <c r="N1986" s="12" t="n">
        <f aca="false">COUNTIF(OrderItems!$B$2:$B$6683,A1986)</f>
        <v>2</v>
      </c>
    </row>
    <row r="1987" customFormat="false" ht="15" hidden="false" customHeight="false" outlineLevel="0" collapsed="false">
      <c r="A1987" s="12" t="n">
        <v>1986</v>
      </c>
      <c r="B1987" s="12" t="n">
        <v>492</v>
      </c>
      <c r="C1987" s="12" t="n">
        <v>3</v>
      </c>
      <c r="D1987" s="18" t="n">
        <v>45964</v>
      </c>
      <c r="E1987" s="12" t="s">
        <v>49</v>
      </c>
      <c r="F1987" s="12" t="s">
        <v>2295</v>
      </c>
      <c r="G1987" s="12" t="s">
        <v>55</v>
      </c>
      <c r="H1987" s="12" t="str">
        <f aca="false">INDEX(Customers!$I$2:$I$901,MATCH(B1987,Customers!$A$2:$A$901,0))</f>
        <v>New</v>
      </c>
      <c r="I1987" s="12" t="str">
        <f aca="false">INDEX(Customers!$G$2:$G$901,MATCH(B1987,Customers!$A$2:$A$901,0))</f>
        <v>South</v>
      </c>
      <c r="J1987" s="12" t="str">
        <f aca="false">INDEX(Stores!$D$2:$D$18,MATCH(C1987,Stores!$A$2:$A$18,0))</f>
        <v>North</v>
      </c>
      <c r="K1987" s="16" t="n">
        <f aca="false">SUMIF(OrderItems!$B$2:$B$6683,A1987,OrderItems!$J$2:$J$6683)</f>
        <v>5087.05</v>
      </c>
      <c r="L1987" s="16" t="n">
        <f aca="false">SUMIF(OrderItems!$B$2:$B$6683,A1987,OrderItems!$K$2:$K$6683)</f>
        <v>3418.71</v>
      </c>
      <c r="M1987" s="16" t="n">
        <f aca="false">K1987-L1987</f>
        <v>1668.34</v>
      </c>
      <c r="N1987" s="12" t="n">
        <f aca="false">COUNTIF(OrderItems!$B$2:$B$6683,A1987)</f>
        <v>2</v>
      </c>
    </row>
    <row r="1988" customFormat="false" ht="15" hidden="false" customHeight="false" outlineLevel="0" collapsed="false">
      <c r="A1988" s="12" t="n">
        <v>1987</v>
      </c>
      <c r="B1988" s="12" t="n">
        <v>492</v>
      </c>
      <c r="C1988" s="12" t="n">
        <v>17</v>
      </c>
      <c r="D1988" s="18" t="n">
        <v>45967</v>
      </c>
      <c r="E1988" s="12" t="s">
        <v>44</v>
      </c>
      <c r="F1988" s="12" t="s">
        <v>2296</v>
      </c>
      <c r="G1988" s="12" t="s">
        <v>55</v>
      </c>
      <c r="H1988" s="12" t="str">
        <f aca="false">INDEX(Customers!$I$2:$I$901,MATCH(B1988,Customers!$A$2:$A$901,0))</f>
        <v>New</v>
      </c>
      <c r="I1988" s="12" t="str">
        <f aca="false">INDEX(Customers!$G$2:$G$901,MATCH(B1988,Customers!$A$2:$A$901,0))</f>
        <v>South</v>
      </c>
      <c r="J1988" s="12" t="str">
        <f aca="false">INDEX(Stores!$D$2:$D$18,MATCH(C1988,Stores!$A$2:$A$18,0))</f>
        <v>Online</v>
      </c>
      <c r="K1988" s="16" t="n">
        <f aca="false">SUMIF(OrderItems!$B$2:$B$6683,A1988,OrderItems!$J$2:$J$6683)</f>
        <v>2809</v>
      </c>
      <c r="L1988" s="16" t="n">
        <f aca="false">SUMIF(OrderItems!$B$2:$B$6683,A1988,OrderItems!$K$2:$K$6683)</f>
        <v>1785.14</v>
      </c>
      <c r="M1988" s="16" t="n">
        <f aca="false">K1988-L1988</f>
        <v>1023.86</v>
      </c>
      <c r="N1988" s="12" t="n">
        <f aca="false">COUNTIF(OrderItems!$B$2:$B$6683,A1988)</f>
        <v>1</v>
      </c>
    </row>
    <row r="1989" customFormat="false" ht="15" hidden="false" customHeight="false" outlineLevel="0" collapsed="false">
      <c r="A1989" s="12" t="n">
        <v>1988</v>
      </c>
      <c r="B1989" s="12" t="n">
        <v>492</v>
      </c>
      <c r="C1989" s="12" t="n">
        <v>7</v>
      </c>
      <c r="D1989" s="18" t="n">
        <v>45993</v>
      </c>
      <c r="E1989" s="12" t="s">
        <v>49</v>
      </c>
      <c r="F1989" s="12" t="s">
        <v>2294</v>
      </c>
      <c r="G1989" s="12" t="s">
        <v>57</v>
      </c>
      <c r="H1989" s="12" t="str">
        <f aca="false">INDEX(Customers!$I$2:$I$901,MATCH(B1989,Customers!$A$2:$A$901,0))</f>
        <v>New</v>
      </c>
      <c r="I1989" s="12" t="str">
        <f aca="false">INDEX(Customers!$G$2:$G$901,MATCH(B1989,Customers!$A$2:$A$901,0))</f>
        <v>South</v>
      </c>
      <c r="J1989" s="12" t="str">
        <f aca="false">INDEX(Stores!$D$2:$D$18,MATCH(C1989,Stores!$A$2:$A$18,0))</f>
        <v>South</v>
      </c>
      <c r="K1989" s="16" t="n">
        <f aca="false">SUMIF(OrderItems!$B$2:$B$6683,A1989,OrderItems!$J$2:$J$6683)</f>
        <v>5829</v>
      </c>
      <c r="L1989" s="16" t="n">
        <f aca="false">SUMIF(OrderItems!$B$2:$B$6683,A1989,OrderItems!$K$2:$K$6683)</f>
        <v>4148.38</v>
      </c>
      <c r="M1989" s="16" t="n">
        <f aca="false">K1989-L1989</f>
        <v>1680.62</v>
      </c>
      <c r="N1989" s="12" t="n">
        <f aca="false">COUNTIF(OrderItems!$B$2:$B$6683,A1989)</f>
        <v>1</v>
      </c>
    </row>
    <row r="1990" customFormat="false" ht="15" hidden="false" customHeight="false" outlineLevel="0" collapsed="false">
      <c r="A1990" s="12" t="n">
        <v>1989</v>
      </c>
      <c r="B1990" s="12" t="n">
        <v>492</v>
      </c>
      <c r="C1990" s="12" t="n">
        <v>17</v>
      </c>
      <c r="D1990" s="18" t="n">
        <v>46004</v>
      </c>
      <c r="E1990" s="12" t="s">
        <v>44</v>
      </c>
      <c r="F1990" s="12" t="s">
        <v>2294</v>
      </c>
      <c r="G1990" s="12" t="s">
        <v>55</v>
      </c>
      <c r="H1990" s="12" t="str">
        <f aca="false">INDEX(Customers!$I$2:$I$901,MATCH(B1990,Customers!$A$2:$A$901,0))</f>
        <v>New</v>
      </c>
      <c r="I1990" s="12" t="str">
        <f aca="false">INDEX(Customers!$G$2:$G$901,MATCH(B1990,Customers!$A$2:$A$901,0))</f>
        <v>South</v>
      </c>
      <c r="J1990" s="12" t="str">
        <f aca="false">INDEX(Stores!$D$2:$D$18,MATCH(C1990,Stores!$A$2:$A$18,0))</f>
        <v>Online</v>
      </c>
      <c r="K1990" s="16" t="n">
        <f aca="false">SUMIF(OrderItems!$B$2:$B$6683,A1990,OrderItems!$J$2:$J$6683)</f>
        <v>3444.7</v>
      </c>
      <c r="L1990" s="16" t="n">
        <f aca="false">SUMIF(OrderItems!$B$2:$B$6683,A1990,OrderItems!$K$2:$K$6683)</f>
        <v>2453.32</v>
      </c>
      <c r="M1990" s="16" t="n">
        <f aca="false">K1990-L1990</f>
        <v>991.38</v>
      </c>
      <c r="N1990" s="12" t="n">
        <f aca="false">COUNTIF(OrderItems!$B$2:$B$6683,A1990)</f>
        <v>3</v>
      </c>
    </row>
    <row r="1991" customFormat="false" ht="15" hidden="false" customHeight="false" outlineLevel="0" collapsed="false">
      <c r="A1991" s="12" t="n">
        <v>1990</v>
      </c>
      <c r="B1991" s="12" t="n">
        <v>493</v>
      </c>
      <c r="C1991" s="12" t="n">
        <v>4</v>
      </c>
      <c r="D1991" s="18" t="n">
        <v>45734</v>
      </c>
      <c r="E1991" s="12" t="s">
        <v>49</v>
      </c>
      <c r="F1991" s="12" t="s">
        <v>2295</v>
      </c>
      <c r="G1991" s="12" t="s">
        <v>55</v>
      </c>
      <c r="H1991" s="12" t="str">
        <f aca="false">INDEX(Customers!$I$2:$I$901,MATCH(B1991,Customers!$A$2:$A$901,0))</f>
        <v>Regular</v>
      </c>
      <c r="I1991" s="12" t="str">
        <f aca="false">INDEX(Customers!$G$2:$G$901,MATCH(B1991,Customers!$A$2:$A$901,0))</f>
        <v>East</v>
      </c>
      <c r="J1991" s="12" t="str">
        <f aca="false">INDEX(Stores!$D$2:$D$18,MATCH(C1991,Stores!$A$2:$A$18,0))</f>
        <v>North</v>
      </c>
      <c r="K1991" s="16" t="n">
        <f aca="false">SUMIF(OrderItems!$B$2:$B$6683,A1991,OrderItems!$J$2:$J$6683)</f>
        <v>745.05</v>
      </c>
      <c r="L1991" s="16" t="n">
        <f aca="false">SUMIF(OrderItems!$B$2:$B$6683,A1991,OrderItems!$K$2:$K$6683)</f>
        <v>485.05</v>
      </c>
      <c r="M1991" s="16" t="n">
        <f aca="false">K1991-L1991</f>
        <v>260</v>
      </c>
      <c r="N1991" s="12" t="n">
        <f aca="false">COUNTIF(OrderItems!$B$2:$B$6683,A1991)</f>
        <v>2</v>
      </c>
    </row>
    <row r="1992" customFormat="false" ht="15" hidden="false" customHeight="false" outlineLevel="0" collapsed="false">
      <c r="A1992" s="12" t="n">
        <v>1991</v>
      </c>
      <c r="B1992" s="12" t="n">
        <v>493</v>
      </c>
      <c r="C1992" s="12" t="n">
        <v>17</v>
      </c>
      <c r="D1992" s="18" t="n">
        <v>45769</v>
      </c>
      <c r="E1992" s="12" t="s">
        <v>44</v>
      </c>
      <c r="F1992" s="12" t="s">
        <v>2295</v>
      </c>
      <c r="G1992" s="12" t="s">
        <v>55</v>
      </c>
      <c r="H1992" s="12" t="str">
        <f aca="false">INDEX(Customers!$I$2:$I$901,MATCH(B1992,Customers!$A$2:$A$901,0))</f>
        <v>Regular</v>
      </c>
      <c r="I1992" s="12" t="str">
        <f aca="false">INDEX(Customers!$G$2:$G$901,MATCH(B1992,Customers!$A$2:$A$901,0))</f>
        <v>East</v>
      </c>
      <c r="J1992" s="12" t="str">
        <f aca="false">INDEX(Stores!$D$2:$D$18,MATCH(C1992,Stores!$A$2:$A$18,0))</f>
        <v>Online</v>
      </c>
      <c r="K1992" s="16" t="n">
        <f aca="false">SUMIF(OrderItems!$B$2:$B$6683,A1992,OrderItems!$J$2:$J$6683)</f>
        <v>2930.05</v>
      </c>
      <c r="L1992" s="16" t="n">
        <f aca="false">SUMIF(OrderItems!$B$2:$B$6683,A1992,OrderItems!$K$2:$K$6683)</f>
        <v>1757.06</v>
      </c>
      <c r="M1992" s="16" t="n">
        <f aca="false">K1992-L1992</f>
        <v>1172.99</v>
      </c>
      <c r="N1992" s="12" t="n">
        <f aca="false">COUNTIF(OrderItems!$B$2:$B$6683,A1992)</f>
        <v>2</v>
      </c>
    </row>
    <row r="1993" customFormat="false" ht="15" hidden="false" customHeight="false" outlineLevel="0" collapsed="false">
      <c r="A1993" s="12" t="n">
        <v>1992</v>
      </c>
      <c r="B1993" s="12" t="n">
        <v>494</v>
      </c>
      <c r="C1993" s="12" t="n">
        <v>17</v>
      </c>
      <c r="D1993" s="18" t="n">
        <v>45592</v>
      </c>
      <c r="E1993" s="12" t="s">
        <v>44</v>
      </c>
      <c r="F1993" s="12" t="s">
        <v>2294</v>
      </c>
      <c r="G1993" s="12" t="s">
        <v>55</v>
      </c>
      <c r="H1993" s="12" t="str">
        <f aca="false">INDEX(Customers!$I$2:$I$901,MATCH(B1993,Customers!$A$2:$A$901,0))</f>
        <v>Premium</v>
      </c>
      <c r="I1993" s="12" t="str">
        <f aca="false">INDEX(Customers!$G$2:$G$901,MATCH(B1993,Customers!$A$2:$A$901,0))</f>
        <v>West</v>
      </c>
      <c r="J1993" s="12" t="str">
        <f aca="false">INDEX(Stores!$D$2:$D$18,MATCH(C1993,Stores!$A$2:$A$18,0))</f>
        <v>Online</v>
      </c>
      <c r="K1993" s="16" t="n">
        <f aca="false">SUMIF(OrderItems!$B$2:$B$6683,A1993,OrderItems!$J$2:$J$6683)</f>
        <v>4519</v>
      </c>
      <c r="L1993" s="16" t="n">
        <f aca="false">SUMIF(OrderItems!$B$2:$B$6683,A1993,OrderItems!$K$2:$K$6683)</f>
        <v>2972.91</v>
      </c>
      <c r="M1993" s="16" t="n">
        <f aca="false">K1993-L1993</f>
        <v>1546.09</v>
      </c>
      <c r="N1993" s="12" t="n">
        <f aca="false">COUNTIF(OrderItems!$B$2:$B$6683,A1993)</f>
        <v>1</v>
      </c>
    </row>
    <row r="1994" customFormat="false" ht="15" hidden="false" customHeight="false" outlineLevel="0" collapsed="false">
      <c r="A1994" s="12" t="n">
        <v>1993</v>
      </c>
      <c r="B1994" s="12" t="n">
        <v>494</v>
      </c>
      <c r="C1994" s="12" t="n">
        <v>17</v>
      </c>
      <c r="D1994" s="18" t="n">
        <v>45605</v>
      </c>
      <c r="E1994" s="12" t="s">
        <v>44</v>
      </c>
      <c r="F1994" s="12" t="s">
        <v>2292</v>
      </c>
      <c r="G1994" s="12" t="s">
        <v>57</v>
      </c>
      <c r="H1994" s="12" t="str">
        <f aca="false">INDEX(Customers!$I$2:$I$901,MATCH(B1994,Customers!$A$2:$A$901,0))</f>
        <v>Premium</v>
      </c>
      <c r="I1994" s="12" t="str">
        <f aca="false">INDEX(Customers!$G$2:$G$901,MATCH(B1994,Customers!$A$2:$A$901,0))</f>
        <v>West</v>
      </c>
      <c r="J1994" s="12" t="str">
        <f aca="false">INDEX(Stores!$D$2:$D$18,MATCH(C1994,Stores!$A$2:$A$18,0))</f>
        <v>Online</v>
      </c>
      <c r="K1994" s="16" t="n">
        <f aca="false">SUMIF(OrderItems!$B$2:$B$6683,A1994,OrderItems!$J$2:$J$6683)</f>
        <v>530.1</v>
      </c>
      <c r="L1994" s="16" t="n">
        <f aca="false">SUMIF(OrderItems!$B$2:$B$6683,A1994,OrderItems!$K$2:$K$6683)</f>
        <v>401.7</v>
      </c>
      <c r="M1994" s="16" t="n">
        <f aca="false">K1994-L1994</f>
        <v>128.4</v>
      </c>
      <c r="N1994" s="12" t="n">
        <f aca="false">COUNTIF(OrderItems!$B$2:$B$6683,A1994)</f>
        <v>1</v>
      </c>
    </row>
    <row r="1995" customFormat="false" ht="15" hidden="false" customHeight="false" outlineLevel="0" collapsed="false">
      <c r="A1995" s="12" t="n">
        <v>1994</v>
      </c>
      <c r="B1995" s="12" t="n">
        <v>495</v>
      </c>
      <c r="C1995" s="12" t="n">
        <v>8</v>
      </c>
      <c r="D1995" s="18" t="n">
        <v>45444</v>
      </c>
      <c r="E1995" s="12" t="s">
        <v>49</v>
      </c>
      <c r="F1995" s="12" t="s">
        <v>2294</v>
      </c>
      <c r="G1995" s="12" t="s">
        <v>55</v>
      </c>
      <c r="H1995" s="12" t="str">
        <f aca="false">INDEX(Customers!$I$2:$I$901,MATCH(B1995,Customers!$A$2:$A$901,0))</f>
        <v>Premium</v>
      </c>
      <c r="I1995" s="12" t="str">
        <f aca="false">INDEX(Customers!$G$2:$G$901,MATCH(B1995,Customers!$A$2:$A$901,0))</f>
        <v>North</v>
      </c>
      <c r="J1995" s="12" t="str">
        <f aca="false">INDEX(Stores!$D$2:$D$18,MATCH(C1995,Stores!$A$2:$A$18,0))</f>
        <v>South</v>
      </c>
      <c r="K1995" s="16" t="n">
        <f aca="false">SUMIF(OrderItems!$B$2:$B$6683,A1995,OrderItems!$J$2:$J$6683)</f>
        <v>499</v>
      </c>
      <c r="L1995" s="16" t="n">
        <f aca="false">SUMIF(OrderItems!$B$2:$B$6683,A1995,OrderItems!$K$2:$K$6683)</f>
        <v>321.7</v>
      </c>
      <c r="M1995" s="16" t="n">
        <f aca="false">K1995-L1995</f>
        <v>177.3</v>
      </c>
      <c r="N1995" s="12" t="n">
        <f aca="false">COUNTIF(OrderItems!$B$2:$B$6683,A1995)</f>
        <v>1</v>
      </c>
    </row>
    <row r="1996" customFormat="false" ht="15" hidden="false" customHeight="false" outlineLevel="0" collapsed="false">
      <c r="A1996" s="12" t="n">
        <v>1995</v>
      </c>
      <c r="B1996" s="12" t="n">
        <v>496</v>
      </c>
      <c r="C1996" s="12" t="n">
        <v>7</v>
      </c>
      <c r="D1996" s="18" t="n">
        <v>45375</v>
      </c>
      <c r="E1996" s="12" t="s">
        <v>49</v>
      </c>
      <c r="F1996" s="12" t="s">
        <v>2292</v>
      </c>
      <c r="G1996" s="12" t="s">
        <v>57</v>
      </c>
      <c r="H1996" s="12" t="str">
        <f aca="false">INDEX(Customers!$I$2:$I$901,MATCH(B1996,Customers!$A$2:$A$901,0))</f>
        <v>New</v>
      </c>
      <c r="I1996" s="12" t="str">
        <f aca="false">INDEX(Customers!$G$2:$G$901,MATCH(B1996,Customers!$A$2:$A$901,0))</f>
        <v>North</v>
      </c>
      <c r="J1996" s="12" t="str">
        <f aca="false">INDEX(Stores!$D$2:$D$18,MATCH(C1996,Stores!$A$2:$A$18,0))</f>
        <v>South</v>
      </c>
      <c r="K1996" s="16" t="n">
        <f aca="false">SUMIF(OrderItems!$B$2:$B$6683,A1996,OrderItems!$J$2:$J$6683)</f>
        <v>749</v>
      </c>
      <c r="L1996" s="16" t="n">
        <f aca="false">SUMIF(OrderItems!$B$2:$B$6683,A1996,OrderItems!$K$2:$K$6683)</f>
        <v>559.79</v>
      </c>
      <c r="M1996" s="16" t="n">
        <f aca="false">K1996-L1996</f>
        <v>189.21</v>
      </c>
      <c r="N1996" s="12" t="n">
        <f aca="false">COUNTIF(OrderItems!$B$2:$B$6683,A1996)</f>
        <v>1</v>
      </c>
    </row>
    <row r="1997" customFormat="false" ht="15" hidden="false" customHeight="false" outlineLevel="0" collapsed="false">
      <c r="A1997" s="12" t="n">
        <v>1996</v>
      </c>
      <c r="B1997" s="12" t="n">
        <v>496</v>
      </c>
      <c r="C1997" s="12" t="n">
        <v>17</v>
      </c>
      <c r="D1997" s="18" t="n">
        <v>45496</v>
      </c>
      <c r="E1997" s="12" t="s">
        <v>44</v>
      </c>
      <c r="F1997" s="12" t="s">
        <v>2293</v>
      </c>
      <c r="G1997" s="12" t="s">
        <v>55</v>
      </c>
      <c r="H1997" s="12" t="str">
        <f aca="false">INDEX(Customers!$I$2:$I$901,MATCH(B1997,Customers!$A$2:$A$901,0))</f>
        <v>New</v>
      </c>
      <c r="I1997" s="12" t="str">
        <f aca="false">INDEX(Customers!$G$2:$G$901,MATCH(B1997,Customers!$A$2:$A$901,0))</f>
        <v>North</v>
      </c>
      <c r="J1997" s="12" t="str">
        <f aca="false">INDEX(Stores!$D$2:$D$18,MATCH(C1997,Stores!$A$2:$A$18,0))</f>
        <v>Online</v>
      </c>
      <c r="K1997" s="16" t="n">
        <f aca="false">SUMIF(OrderItems!$B$2:$B$6683,A1997,OrderItems!$J$2:$J$6683)</f>
        <v>5771.1</v>
      </c>
      <c r="L1997" s="16" t="n">
        <f aca="false">SUMIF(OrderItems!$B$2:$B$6683,A1997,OrderItems!$K$2:$K$6683)</f>
        <v>3809.1</v>
      </c>
      <c r="M1997" s="16" t="n">
        <f aca="false">K1997-L1997</f>
        <v>1962</v>
      </c>
      <c r="N1997" s="12" t="n">
        <f aca="false">COUNTIF(OrderItems!$B$2:$B$6683,A1997)</f>
        <v>2</v>
      </c>
    </row>
    <row r="1998" customFormat="false" ht="15" hidden="false" customHeight="false" outlineLevel="0" collapsed="false">
      <c r="A1998" s="12" t="n">
        <v>1997</v>
      </c>
      <c r="B1998" s="12" t="n">
        <v>496</v>
      </c>
      <c r="C1998" s="12" t="n">
        <v>17</v>
      </c>
      <c r="D1998" s="18" t="n">
        <v>45591</v>
      </c>
      <c r="E1998" s="12" t="s">
        <v>44</v>
      </c>
      <c r="F1998" s="12" t="s">
        <v>2294</v>
      </c>
      <c r="G1998" s="12" t="s">
        <v>55</v>
      </c>
      <c r="H1998" s="12" t="str">
        <f aca="false">INDEX(Customers!$I$2:$I$901,MATCH(B1998,Customers!$A$2:$A$901,0))</f>
        <v>New</v>
      </c>
      <c r="I1998" s="12" t="str">
        <f aca="false">INDEX(Customers!$G$2:$G$901,MATCH(B1998,Customers!$A$2:$A$901,0))</f>
        <v>North</v>
      </c>
      <c r="J1998" s="12" t="str">
        <f aca="false">INDEX(Stores!$D$2:$D$18,MATCH(C1998,Stores!$A$2:$A$18,0))</f>
        <v>Online</v>
      </c>
      <c r="K1998" s="16" t="n">
        <f aca="false">SUMIF(OrderItems!$B$2:$B$6683,A1998,OrderItems!$J$2:$J$6683)</f>
        <v>24447.55</v>
      </c>
      <c r="L1998" s="16" t="n">
        <f aca="false">SUMIF(OrderItems!$B$2:$B$6683,A1998,OrderItems!$K$2:$K$6683)</f>
        <v>15387.43</v>
      </c>
      <c r="M1998" s="16" t="n">
        <f aca="false">K1998-L1998</f>
        <v>9060.12</v>
      </c>
      <c r="N1998" s="12" t="n">
        <f aca="false">COUNTIF(OrderItems!$B$2:$B$6683,A1998)</f>
        <v>4</v>
      </c>
    </row>
    <row r="1999" customFormat="false" ht="15" hidden="false" customHeight="false" outlineLevel="0" collapsed="false">
      <c r="A1999" s="12" t="n">
        <v>1998</v>
      </c>
      <c r="B1999" s="12" t="n">
        <v>498</v>
      </c>
      <c r="C1999" s="12" t="n">
        <v>17</v>
      </c>
      <c r="D1999" s="18" t="n">
        <v>45396</v>
      </c>
      <c r="E1999" s="12" t="s">
        <v>44</v>
      </c>
      <c r="F1999" s="12" t="s">
        <v>2293</v>
      </c>
      <c r="G1999" s="12" t="s">
        <v>55</v>
      </c>
      <c r="H1999" s="12" t="str">
        <f aca="false">INDEX(Customers!$I$2:$I$901,MATCH(B1999,Customers!$A$2:$A$901,0))</f>
        <v>Regular</v>
      </c>
      <c r="I1999" s="12" t="str">
        <f aca="false">INDEX(Customers!$G$2:$G$901,MATCH(B1999,Customers!$A$2:$A$901,0))</f>
        <v>South</v>
      </c>
      <c r="J1999" s="12" t="str">
        <f aca="false">INDEX(Stores!$D$2:$D$18,MATCH(C1999,Stores!$A$2:$A$18,0))</f>
        <v>Online</v>
      </c>
      <c r="K1999" s="16" t="n">
        <f aca="false">SUMIF(OrderItems!$B$2:$B$6683,A1999,OrderItems!$J$2:$J$6683)</f>
        <v>1808.1</v>
      </c>
      <c r="L1999" s="16" t="n">
        <f aca="false">SUMIF(OrderItems!$B$2:$B$6683,A1999,OrderItems!$K$2:$K$6683)</f>
        <v>1322.98</v>
      </c>
      <c r="M1999" s="16" t="n">
        <f aca="false">K1999-L1999</f>
        <v>485.12</v>
      </c>
      <c r="N1999" s="12" t="n">
        <f aca="false">COUNTIF(OrderItems!$B$2:$B$6683,A1999)</f>
        <v>1</v>
      </c>
    </row>
    <row r="2000" customFormat="false" ht="15" hidden="false" customHeight="false" outlineLevel="0" collapsed="false">
      <c r="A2000" s="12" t="n">
        <v>1999</v>
      </c>
      <c r="B2000" s="12" t="n">
        <v>498</v>
      </c>
      <c r="C2000" s="12" t="n">
        <v>17</v>
      </c>
      <c r="D2000" s="18" t="n">
        <v>45602</v>
      </c>
      <c r="E2000" s="12" t="s">
        <v>44</v>
      </c>
      <c r="F2000" s="12" t="s">
        <v>2296</v>
      </c>
      <c r="G2000" s="12" t="s">
        <v>55</v>
      </c>
      <c r="H2000" s="12" t="str">
        <f aca="false">INDEX(Customers!$I$2:$I$901,MATCH(B2000,Customers!$A$2:$A$901,0))</f>
        <v>Regular</v>
      </c>
      <c r="I2000" s="12" t="str">
        <f aca="false">INDEX(Customers!$G$2:$G$901,MATCH(B2000,Customers!$A$2:$A$901,0))</f>
        <v>South</v>
      </c>
      <c r="J2000" s="12" t="str">
        <f aca="false">INDEX(Stores!$D$2:$D$18,MATCH(C2000,Stores!$A$2:$A$18,0))</f>
        <v>Online</v>
      </c>
      <c r="K2000" s="16" t="n">
        <f aca="false">SUMIF(OrderItems!$B$2:$B$6683,A2000,OrderItems!$J$2:$J$6683)</f>
        <v>1459</v>
      </c>
      <c r="L2000" s="16" t="n">
        <f aca="false">SUMIF(OrderItems!$B$2:$B$6683,A2000,OrderItems!$K$2:$K$6683)</f>
        <v>824.91</v>
      </c>
      <c r="M2000" s="16" t="n">
        <f aca="false">K2000-L2000</f>
        <v>634.09</v>
      </c>
      <c r="N2000" s="12" t="n">
        <f aca="false">COUNTIF(OrderItems!$B$2:$B$6683,A2000)</f>
        <v>1</v>
      </c>
    </row>
    <row r="2001" customFormat="false" ht="15" hidden="false" customHeight="false" outlineLevel="0" collapsed="false">
      <c r="A2001" s="12" t="n">
        <v>2000</v>
      </c>
      <c r="B2001" s="12" t="n">
        <v>499</v>
      </c>
      <c r="C2001" s="12" t="n">
        <v>17</v>
      </c>
      <c r="D2001" s="18" t="n">
        <v>45346</v>
      </c>
      <c r="E2001" s="12" t="s">
        <v>44</v>
      </c>
      <c r="F2001" s="12" t="s">
        <v>2293</v>
      </c>
      <c r="G2001" s="12" t="s">
        <v>57</v>
      </c>
      <c r="H2001" s="12" t="str">
        <f aca="false">INDEX(Customers!$I$2:$I$901,MATCH(B2001,Customers!$A$2:$A$901,0))</f>
        <v>Regular</v>
      </c>
      <c r="I2001" s="12" t="str">
        <f aca="false">INDEX(Customers!$G$2:$G$901,MATCH(B2001,Customers!$A$2:$A$901,0))</f>
        <v>North</v>
      </c>
      <c r="J2001" s="12" t="str">
        <f aca="false">INDEX(Stores!$D$2:$D$18,MATCH(C2001,Stores!$A$2:$A$18,0))</f>
        <v>Online</v>
      </c>
      <c r="K2001" s="16" t="n">
        <f aca="false">SUMIF(OrderItems!$B$2:$B$6683,A2001,OrderItems!$J$2:$J$6683)</f>
        <v>249</v>
      </c>
      <c r="L2001" s="16" t="n">
        <f aca="false">SUMIF(OrderItems!$B$2:$B$6683,A2001,OrderItems!$K$2:$K$6683)</f>
        <v>158.56</v>
      </c>
      <c r="M2001" s="16" t="n">
        <f aca="false">K2001-L2001</f>
        <v>90.44</v>
      </c>
      <c r="N2001" s="12" t="n">
        <f aca="false">COUNTIF(OrderItems!$B$2:$B$6683,A2001)</f>
        <v>1</v>
      </c>
    </row>
    <row r="2002" customFormat="false" ht="15" hidden="false" customHeight="false" outlineLevel="0" collapsed="false">
      <c r="A2002" s="12" t="n">
        <v>2001</v>
      </c>
      <c r="B2002" s="12" t="n">
        <v>499</v>
      </c>
      <c r="C2002" s="12" t="n">
        <v>15</v>
      </c>
      <c r="D2002" s="18" t="n">
        <v>45404</v>
      </c>
      <c r="E2002" s="12" t="s">
        <v>49</v>
      </c>
      <c r="F2002" s="12" t="s">
        <v>2295</v>
      </c>
      <c r="G2002" s="12" t="s">
        <v>55</v>
      </c>
      <c r="H2002" s="12" t="str">
        <f aca="false">INDEX(Customers!$I$2:$I$901,MATCH(B2002,Customers!$A$2:$A$901,0))</f>
        <v>Regular</v>
      </c>
      <c r="I2002" s="12" t="str">
        <f aca="false">INDEX(Customers!$G$2:$G$901,MATCH(B2002,Customers!$A$2:$A$901,0))</f>
        <v>North</v>
      </c>
      <c r="J2002" s="12" t="str">
        <f aca="false">INDEX(Stores!$D$2:$D$18,MATCH(C2002,Stores!$A$2:$A$18,0))</f>
        <v>East</v>
      </c>
      <c r="K2002" s="16" t="n">
        <f aca="false">SUMIF(OrderItems!$B$2:$B$6683,A2002,OrderItems!$J$2:$J$6683)</f>
        <v>13892.1</v>
      </c>
      <c r="L2002" s="16" t="n">
        <f aca="false">SUMIF(OrderItems!$B$2:$B$6683,A2002,OrderItems!$K$2:$K$6683)</f>
        <v>10196.5</v>
      </c>
      <c r="M2002" s="16" t="n">
        <f aca="false">K2002-L2002</f>
        <v>3695.6</v>
      </c>
      <c r="N2002" s="12" t="n">
        <f aca="false">COUNTIF(OrderItems!$B$2:$B$6683,A2002)</f>
        <v>2</v>
      </c>
    </row>
    <row r="2003" customFormat="false" ht="15" hidden="false" customHeight="false" outlineLevel="0" collapsed="false">
      <c r="A2003" s="12" t="n">
        <v>2002</v>
      </c>
      <c r="B2003" s="12" t="n">
        <v>499</v>
      </c>
      <c r="C2003" s="12" t="n">
        <v>3</v>
      </c>
      <c r="D2003" s="18" t="n">
        <v>45520</v>
      </c>
      <c r="E2003" s="12" t="s">
        <v>49</v>
      </c>
      <c r="F2003" s="12" t="s">
        <v>2293</v>
      </c>
      <c r="G2003" s="12" t="s">
        <v>55</v>
      </c>
      <c r="H2003" s="12" t="str">
        <f aca="false">INDEX(Customers!$I$2:$I$901,MATCH(B2003,Customers!$A$2:$A$901,0))</f>
        <v>Regular</v>
      </c>
      <c r="I2003" s="12" t="str">
        <f aca="false">INDEX(Customers!$G$2:$G$901,MATCH(B2003,Customers!$A$2:$A$901,0))</f>
        <v>North</v>
      </c>
      <c r="J2003" s="12" t="str">
        <f aca="false">INDEX(Stores!$D$2:$D$18,MATCH(C2003,Stores!$A$2:$A$18,0))</f>
        <v>North</v>
      </c>
      <c r="K2003" s="16" t="n">
        <f aca="false">SUMIF(OrderItems!$B$2:$B$6683,A2003,OrderItems!$J$2:$J$6683)</f>
        <v>6357.4</v>
      </c>
      <c r="L2003" s="16" t="n">
        <f aca="false">SUMIF(OrderItems!$B$2:$B$6683,A2003,OrderItems!$K$2:$K$6683)</f>
        <v>4672.91</v>
      </c>
      <c r="M2003" s="16" t="n">
        <f aca="false">K2003-L2003</f>
        <v>1684.49</v>
      </c>
      <c r="N2003" s="12" t="n">
        <f aca="false">COUNTIF(OrderItems!$B$2:$B$6683,A2003)</f>
        <v>2</v>
      </c>
    </row>
    <row r="2004" customFormat="false" ht="15" hidden="false" customHeight="false" outlineLevel="0" collapsed="false">
      <c r="A2004" s="12" t="n">
        <v>2003</v>
      </c>
      <c r="B2004" s="12" t="n">
        <v>499</v>
      </c>
      <c r="C2004" s="12" t="n">
        <v>17</v>
      </c>
      <c r="D2004" s="18" t="n">
        <v>45600</v>
      </c>
      <c r="E2004" s="12" t="s">
        <v>44</v>
      </c>
      <c r="F2004" s="12" t="s">
        <v>2292</v>
      </c>
      <c r="G2004" s="12" t="s">
        <v>55</v>
      </c>
      <c r="H2004" s="12" t="str">
        <f aca="false">INDEX(Customers!$I$2:$I$901,MATCH(B2004,Customers!$A$2:$A$901,0))</f>
        <v>Regular</v>
      </c>
      <c r="I2004" s="12" t="str">
        <f aca="false">INDEX(Customers!$G$2:$G$901,MATCH(B2004,Customers!$A$2:$A$901,0))</f>
        <v>North</v>
      </c>
      <c r="J2004" s="12" t="str">
        <f aca="false">INDEX(Stores!$D$2:$D$18,MATCH(C2004,Stores!$A$2:$A$18,0))</f>
        <v>Online</v>
      </c>
      <c r="K2004" s="16" t="n">
        <f aca="false">SUMIF(OrderItems!$B$2:$B$6683,A2004,OrderItems!$J$2:$J$6683)</f>
        <v>7677</v>
      </c>
      <c r="L2004" s="16" t="n">
        <f aca="false">SUMIF(OrderItems!$B$2:$B$6683,A2004,OrderItems!$K$2:$K$6683)</f>
        <v>5034.5</v>
      </c>
      <c r="M2004" s="16" t="n">
        <f aca="false">K2004-L2004</f>
        <v>2642.5</v>
      </c>
      <c r="N2004" s="12" t="n">
        <f aca="false">COUNTIF(OrderItems!$B$2:$B$6683,A2004)</f>
        <v>3</v>
      </c>
    </row>
    <row r="2005" customFormat="false" ht="15" hidden="false" customHeight="false" outlineLevel="0" collapsed="false">
      <c r="A2005" s="12" t="n">
        <v>2004</v>
      </c>
      <c r="B2005" s="12" t="n">
        <v>499</v>
      </c>
      <c r="C2005" s="12" t="n">
        <v>17</v>
      </c>
      <c r="D2005" s="18" t="n">
        <v>45656</v>
      </c>
      <c r="E2005" s="12" t="s">
        <v>44</v>
      </c>
      <c r="F2005" s="12" t="s">
        <v>2294</v>
      </c>
      <c r="G2005" s="12" t="s">
        <v>55</v>
      </c>
      <c r="H2005" s="12" t="str">
        <f aca="false">INDEX(Customers!$I$2:$I$901,MATCH(B2005,Customers!$A$2:$A$901,0))</f>
        <v>Regular</v>
      </c>
      <c r="I2005" s="12" t="str">
        <f aca="false">INDEX(Customers!$G$2:$G$901,MATCH(B2005,Customers!$A$2:$A$901,0))</f>
        <v>North</v>
      </c>
      <c r="J2005" s="12" t="str">
        <f aca="false">INDEX(Stores!$D$2:$D$18,MATCH(C2005,Stores!$A$2:$A$18,0))</f>
        <v>Online</v>
      </c>
      <c r="K2005" s="16" t="n">
        <f aca="false">SUMIF(OrderItems!$B$2:$B$6683,A2005,OrderItems!$J$2:$J$6683)</f>
        <v>116.1</v>
      </c>
      <c r="L2005" s="16" t="n">
        <f aca="false">SUMIF(OrderItems!$B$2:$B$6683,A2005,OrderItems!$K$2:$K$6683)</f>
        <v>86.06</v>
      </c>
      <c r="M2005" s="16" t="n">
        <f aca="false">K2005-L2005</f>
        <v>30.04</v>
      </c>
      <c r="N2005" s="12" t="n">
        <f aca="false">COUNTIF(OrderItems!$B$2:$B$6683,A2005)</f>
        <v>1</v>
      </c>
    </row>
    <row r="2006" customFormat="false" ht="15" hidden="false" customHeight="false" outlineLevel="0" collapsed="false">
      <c r="A2006" s="12" t="n">
        <v>2005</v>
      </c>
      <c r="B2006" s="12" t="n">
        <v>499</v>
      </c>
      <c r="C2006" s="12" t="n">
        <v>17</v>
      </c>
      <c r="D2006" s="18" t="n">
        <v>45677</v>
      </c>
      <c r="E2006" s="12" t="s">
        <v>44</v>
      </c>
      <c r="F2006" s="12" t="s">
        <v>2292</v>
      </c>
      <c r="G2006" s="12" t="s">
        <v>55</v>
      </c>
      <c r="H2006" s="12" t="str">
        <f aca="false">INDEX(Customers!$I$2:$I$901,MATCH(B2006,Customers!$A$2:$A$901,0))</f>
        <v>Regular</v>
      </c>
      <c r="I2006" s="12" t="str">
        <f aca="false">INDEX(Customers!$G$2:$G$901,MATCH(B2006,Customers!$A$2:$A$901,0))</f>
        <v>North</v>
      </c>
      <c r="J2006" s="12" t="str">
        <f aca="false">INDEX(Stores!$D$2:$D$18,MATCH(C2006,Stores!$A$2:$A$18,0))</f>
        <v>Online</v>
      </c>
      <c r="K2006" s="16" t="n">
        <f aca="false">SUMIF(OrderItems!$B$2:$B$6683,A2006,OrderItems!$J$2:$J$6683)</f>
        <v>1689</v>
      </c>
      <c r="L2006" s="16" t="n">
        <f aca="false">SUMIF(OrderItems!$B$2:$B$6683,A2006,OrderItems!$K$2:$K$6683)</f>
        <v>1225.32</v>
      </c>
      <c r="M2006" s="16" t="n">
        <f aca="false">K2006-L2006</f>
        <v>463.68</v>
      </c>
      <c r="N2006" s="12" t="n">
        <f aca="false">COUNTIF(OrderItems!$B$2:$B$6683,A2006)</f>
        <v>1</v>
      </c>
    </row>
    <row r="2007" customFormat="false" ht="15" hidden="false" customHeight="false" outlineLevel="0" collapsed="false">
      <c r="A2007" s="12" t="n">
        <v>2006</v>
      </c>
      <c r="B2007" s="12" t="n">
        <v>499</v>
      </c>
      <c r="C2007" s="12" t="n">
        <v>17</v>
      </c>
      <c r="D2007" s="18" t="n">
        <v>45786</v>
      </c>
      <c r="E2007" s="12" t="s">
        <v>44</v>
      </c>
      <c r="F2007" s="12" t="s">
        <v>2292</v>
      </c>
      <c r="G2007" s="12" t="s">
        <v>57</v>
      </c>
      <c r="H2007" s="12" t="str">
        <f aca="false">INDEX(Customers!$I$2:$I$901,MATCH(B2007,Customers!$A$2:$A$901,0))</f>
        <v>Regular</v>
      </c>
      <c r="I2007" s="12" t="str">
        <f aca="false">INDEX(Customers!$G$2:$G$901,MATCH(B2007,Customers!$A$2:$A$901,0))</f>
        <v>North</v>
      </c>
      <c r="J2007" s="12" t="str">
        <f aca="false">INDEX(Stores!$D$2:$D$18,MATCH(C2007,Stores!$A$2:$A$18,0))</f>
        <v>Online</v>
      </c>
      <c r="K2007" s="16" t="n">
        <f aca="false">SUMIF(OrderItems!$B$2:$B$6683,A2007,OrderItems!$J$2:$J$6683)</f>
        <v>6093.65</v>
      </c>
      <c r="L2007" s="16" t="n">
        <f aca="false">SUMIF(OrderItems!$B$2:$B$6683,A2007,OrderItems!$K$2:$K$6683)</f>
        <v>4010.37</v>
      </c>
      <c r="M2007" s="16" t="n">
        <f aca="false">K2007-L2007</f>
        <v>2083.28</v>
      </c>
      <c r="N2007" s="12" t="n">
        <f aca="false">COUNTIF(OrderItems!$B$2:$B$6683,A2007)</f>
        <v>4</v>
      </c>
    </row>
    <row r="2008" customFormat="false" ht="15" hidden="false" customHeight="false" outlineLevel="0" collapsed="false">
      <c r="A2008" s="12" t="n">
        <v>2007</v>
      </c>
      <c r="B2008" s="12" t="n">
        <v>499</v>
      </c>
      <c r="C2008" s="12" t="n">
        <v>17</v>
      </c>
      <c r="D2008" s="18" t="n">
        <v>45793</v>
      </c>
      <c r="E2008" s="12" t="s">
        <v>44</v>
      </c>
      <c r="F2008" s="12" t="s">
        <v>2294</v>
      </c>
      <c r="G2008" s="12" t="s">
        <v>56</v>
      </c>
      <c r="H2008" s="12" t="str">
        <f aca="false">INDEX(Customers!$I$2:$I$901,MATCH(B2008,Customers!$A$2:$A$901,0))</f>
        <v>Regular</v>
      </c>
      <c r="I2008" s="12" t="str">
        <f aca="false">INDEX(Customers!$G$2:$G$901,MATCH(B2008,Customers!$A$2:$A$901,0))</f>
        <v>North</v>
      </c>
      <c r="J2008" s="12" t="str">
        <f aca="false">INDEX(Stores!$D$2:$D$18,MATCH(C2008,Stores!$A$2:$A$18,0))</f>
        <v>Online</v>
      </c>
      <c r="K2008" s="16" t="n">
        <f aca="false">SUMIF(OrderItems!$B$2:$B$6683,A2008,OrderItems!$J$2:$J$6683)</f>
        <v>16596.2</v>
      </c>
      <c r="L2008" s="16" t="n">
        <f aca="false">SUMIF(OrderItems!$B$2:$B$6683,A2008,OrderItems!$K$2:$K$6683)</f>
        <v>10155.62</v>
      </c>
      <c r="M2008" s="16" t="n">
        <f aca="false">K2008-L2008</f>
        <v>6440.58</v>
      </c>
      <c r="N2008" s="12" t="n">
        <f aca="false">COUNTIF(OrderItems!$B$2:$B$6683,A2008)</f>
        <v>4</v>
      </c>
    </row>
    <row r="2009" customFormat="false" ht="15" hidden="false" customHeight="false" outlineLevel="0" collapsed="false">
      <c r="A2009" s="12" t="n">
        <v>2008</v>
      </c>
      <c r="B2009" s="12" t="n">
        <v>499</v>
      </c>
      <c r="C2009" s="12" t="n">
        <v>17</v>
      </c>
      <c r="D2009" s="18" t="n">
        <v>45798</v>
      </c>
      <c r="E2009" s="12" t="s">
        <v>44</v>
      </c>
      <c r="F2009" s="12" t="s">
        <v>2293</v>
      </c>
      <c r="G2009" s="12" t="s">
        <v>56</v>
      </c>
      <c r="H2009" s="12" t="str">
        <f aca="false">INDEX(Customers!$I$2:$I$901,MATCH(B2009,Customers!$A$2:$A$901,0))</f>
        <v>Regular</v>
      </c>
      <c r="I2009" s="12" t="str">
        <f aca="false">INDEX(Customers!$G$2:$G$901,MATCH(B2009,Customers!$A$2:$A$901,0))</f>
        <v>North</v>
      </c>
      <c r="J2009" s="12" t="str">
        <f aca="false">INDEX(Stores!$D$2:$D$18,MATCH(C2009,Stores!$A$2:$A$18,0))</f>
        <v>Online</v>
      </c>
      <c r="K2009" s="16" t="n">
        <f aca="false">SUMIF(OrderItems!$B$2:$B$6683,A2009,OrderItems!$J$2:$J$6683)</f>
        <v>455.05</v>
      </c>
      <c r="L2009" s="16" t="n">
        <f aca="false">SUMIF(OrderItems!$B$2:$B$6683,A2009,OrderItems!$K$2:$K$6683)</f>
        <v>332.66</v>
      </c>
      <c r="M2009" s="16" t="n">
        <f aca="false">K2009-L2009</f>
        <v>122.39</v>
      </c>
      <c r="N2009" s="12" t="n">
        <f aca="false">COUNTIF(OrderItems!$B$2:$B$6683,A2009)</f>
        <v>1</v>
      </c>
    </row>
    <row r="2010" customFormat="false" ht="15" hidden="false" customHeight="false" outlineLevel="0" collapsed="false">
      <c r="A2010" s="12" t="n">
        <v>2009</v>
      </c>
      <c r="B2010" s="12" t="n">
        <v>499</v>
      </c>
      <c r="C2010" s="12" t="n">
        <v>16</v>
      </c>
      <c r="D2010" s="18" t="n">
        <v>45798</v>
      </c>
      <c r="E2010" s="12" t="s">
        <v>49</v>
      </c>
      <c r="F2010" s="12" t="s">
        <v>2293</v>
      </c>
      <c r="G2010" s="12" t="s">
        <v>55</v>
      </c>
      <c r="H2010" s="12" t="str">
        <f aca="false">INDEX(Customers!$I$2:$I$901,MATCH(B2010,Customers!$A$2:$A$901,0))</f>
        <v>Regular</v>
      </c>
      <c r="I2010" s="12" t="str">
        <f aca="false">INDEX(Customers!$G$2:$G$901,MATCH(B2010,Customers!$A$2:$A$901,0))</f>
        <v>North</v>
      </c>
      <c r="J2010" s="12" t="str">
        <f aca="false">INDEX(Stores!$D$2:$D$18,MATCH(C2010,Stores!$A$2:$A$18,0))</f>
        <v>East</v>
      </c>
      <c r="K2010" s="16" t="n">
        <f aca="false">SUMIF(OrderItems!$B$2:$B$6683,A2010,OrderItems!$J$2:$J$6683)</f>
        <v>18645.05</v>
      </c>
      <c r="L2010" s="16" t="n">
        <f aca="false">SUMIF(OrderItems!$B$2:$B$6683,A2010,OrderItems!$K$2:$K$6683)</f>
        <v>13136.1</v>
      </c>
      <c r="M2010" s="16" t="n">
        <f aca="false">K2010-L2010</f>
        <v>5508.95</v>
      </c>
      <c r="N2010" s="12" t="n">
        <f aca="false">COUNTIF(OrderItems!$B$2:$B$6683,A2010)</f>
        <v>2</v>
      </c>
    </row>
    <row r="2011" customFormat="false" ht="15" hidden="false" customHeight="false" outlineLevel="0" collapsed="false">
      <c r="A2011" s="12" t="n">
        <v>2010</v>
      </c>
      <c r="B2011" s="12" t="n">
        <v>499</v>
      </c>
      <c r="C2011" s="12" t="n">
        <v>17</v>
      </c>
      <c r="D2011" s="18" t="n">
        <v>45814</v>
      </c>
      <c r="E2011" s="12" t="s">
        <v>44</v>
      </c>
      <c r="F2011" s="12" t="s">
        <v>2294</v>
      </c>
      <c r="G2011" s="12" t="s">
        <v>56</v>
      </c>
      <c r="H2011" s="12" t="str">
        <f aca="false">INDEX(Customers!$I$2:$I$901,MATCH(B2011,Customers!$A$2:$A$901,0))</f>
        <v>Regular</v>
      </c>
      <c r="I2011" s="12" t="str">
        <f aca="false">INDEX(Customers!$G$2:$G$901,MATCH(B2011,Customers!$A$2:$A$901,0))</f>
        <v>North</v>
      </c>
      <c r="J2011" s="12" t="str">
        <f aca="false">INDEX(Stores!$D$2:$D$18,MATCH(C2011,Stores!$A$2:$A$18,0))</f>
        <v>Online</v>
      </c>
      <c r="K2011" s="16" t="n">
        <f aca="false">SUMIF(OrderItems!$B$2:$B$6683,A2011,OrderItems!$J$2:$J$6683)</f>
        <v>4812.15</v>
      </c>
      <c r="L2011" s="16" t="n">
        <f aca="false">SUMIF(OrderItems!$B$2:$B$6683,A2011,OrderItems!$K$2:$K$6683)</f>
        <v>3340.35</v>
      </c>
      <c r="M2011" s="16" t="n">
        <f aca="false">K2011-L2011</f>
        <v>1471.8</v>
      </c>
      <c r="N2011" s="12" t="n">
        <f aca="false">COUNTIF(OrderItems!$B$2:$B$6683,A2011)</f>
        <v>2</v>
      </c>
    </row>
    <row r="2012" customFormat="false" ht="15" hidden="false" customHeight="false" outlineLevel="0" collapsed="false">
      <c r="A2012" s="12" t="n">
        <v>2011</v>
      </c>
      <c r="B2012" s="12" t="n">
        <v>499</v>
      </c>
      <c r="C2012" s="12" t="n">
        <v>17</v>
      </c>
      <c r="D2012" s="18" t="n">
        <v>45822</v>
      </c>
      <c r="E2012" s="12" t="s">
        <v>44</v>
      </c>
      <c r="F2012" s="12" t="s">
        <v>2294</v>
      </c>
      <c r="G2012" s="12" t="s">
        <v>55</v>
      </c>
      <c r="H2012" s="12" t="str">
        <f aca="false">INDEX(Customers!$I$2:$I$901,MATCH(B2012,Customers!$A$2:$A$901,0))</f>
        <v>Regular</v>
      </c>
      <c r="I2012" s="12" t="str">
        <f aca="false">INDEX(Customers!$G$2:$G$901,MATCH(B2012,Customers!$A$2:$A$901,0))</f>
        <v>North</v>
      </c>
      <c r="J2012" s="12" t="str">
        <f aca="false">INDEX(Stores!$D$2:$D$18,MATCH(C2012,Stores!$A$2:$A$18,0))</f>
        <v>Online</v>
      </c>
      <c r="K2012" s="16" t="n">
        <f aca="false">SUMIF(OrderItems!$B$2:$B$6683,A2012,OrderItems!$J$2:$J$6683)</f>
        <v>3458</v>
      </c>
      <c r="L2012" s="16" t="n">
        <f aca="false">SUMIF(OrderItems!$B$2:$B$6683,A2012,OrderItems!$K$2:$K$6683)</f>
        <v>2145.2</v>
      </c>
      <c r="M2012" s="16" t="n">
        <f aca="false">K2012-L2012</f>
        <v>1312.8</v>
      </c>
      <c r="N2012" s="12" t="n">
        <f aca="false">COUNTIF(OrderItems!$B$2:$B$6683,A2012)</f>
        <v>2</v>
      </c>
    </row>
    <row r="2013" customFormat="false" ht="15" hidden="false" customHeight="false" outlineLevel="0" collapsed="false">
      <c r="A2013" s="12" t="n">
        <v>2012</v>
      </c>
      <c r="B2013" s="12" t="n">
        <v>499</v>
      </c>
      <c r="C2013" s="12" t="n">
        <v>8</v>
      </c>
      <c r="D2013" s="18" t="n">
        <v>45882</v>
      </c>
      <c r="E2013" s="12" t="s">
        <v>49</v>
      </c>
      <c r="F2013" s="12" t="s">
        <v>2295</v>
      </c>
      <c r="G2013" s="12" t="s">
        <v>57</v>
      </c>
      <c r="H2013" s="12" t="str">
        <f aca="false">INDEX(Customers!$I$2:$I$901,MATCH(B2013,Customers!$A$2:$A$901,0))</f>
        <v>Regular</v>
      </c>
      <c r="I2013" s="12" t="str">
        <f aca="false">INDEX(Customers!$G$2:$G$901,MATCH(B2013,Customers!$A$2:$A$901,0))</f>
        <v>North</v>
      </c>
      <c r="J2013" s="12" t="str">
        <f aca="false">INDEX(Stores!$D$2:$D$18,MATCH(C2013,Stores!$A$2:$A$18,0))</f>
        <v>South</v>
      </c>
      <c r="K2013" s="16" t="n">
        <f aca="false">SUMIF(OrderItems!$B$2:$B$6683,A2013,OrderItems!$J$2:$J$6683)</f>
        <v>4844.15</v>
      </c>
      <c r="L2013" s="16" t="n">
        <f aca="false">SUMIF(OrderItems!$B$2:$B$6683,A2013,OrderItems!$K$2:$K$6683)</f>
        <v>4154.37</v>
      </c>
      <c r="M2013" s="16" t="n">
        <f aca="false">K2013-L2013</f>
        <v>689.78</v>
      </c>
      <c r="N2013" s="12" t="n">
        <f aca="false">COUNTIF(OrderItems!$B$2:$B$6683,A2013)</f>
        <v>1</v>
      </c>
    </row>
    <row r="2014" customFormat="false" ht="15" hidden="false" customHeight="false" outlineLevel="0" collapsed="false">
      <c r="A2014" s="12" t="n">
        <v>2013</v>
      </c>
      <c r="B2014" s="12" t="n">
        <v>499</v>
      </c>
      <c r="C2014" s="12" t="n">
        <v>17</v>
      </c>
      <c r="D2014" s="18" t="n">
        <v>45911</v>
      </c>
      <c r="E2014" s="12" t="s">
        <v>44</v>
      </c>
      <c r="F2014" s="12" t="s">
        <v>2295</v>
      </c>
      <c r="G2014" s="12" t="s">
        <v>55</v>
      </c>
      <c r="H2014" s="12" t="str">
        <f aca="false">INDEX(Customers!$I$2:$I$901,MATCH(B2014,Customers!$A$2:$A$901,0))</f>
        <v>Regular</v>
      </c>
      <c r="I2014" s="12" t="str">
        <f aca="false">INDEX(Customers!$G$2:$G$901,MATCH(B2014,Customers!$A$2:$A$901,0))</f>
        <v>North</v>
      </c>
      <c r="J2014" s="12" t="str">
        <f aca="false">INDEX(Stores!$D$2:$D$18,MATCH(C2014,Stores!$A$2:$A$18,0))</f>
        <v>Online</v>
      </c>
      <c r="K2014" s="16" t="n">
        <f aca="false">SUMIF(OrderItems!$B$2:$B$6683,A2014,OrderItems!$J$2:$J$6683)</f>
        <v>17785.4</v>
      </c>
      <c r="L2014" s="16" t="n">
        <f aca="false">SUMIF(OrderItems!$B$2:$B$6683,A2014,OrderItems!$K$2:$K$6683)</f>
        <v>12537.42</v>
      </c>
      <c r="M2014" s="16" t="n">
        <f aca="false">K2014-L2014</f>
        <v>5247.98</v>
      </c>
      <c r="N2014" s="12" t="n">
        <f aca="false">COUNTIF(OrderItems!$B$2:$B$6683,A2014)</f>
        <v>2</v>
      </c>
    </row>
    <row r="2015" customFormat="false" ht="15" hidden="false" customHeight="false" outlineLevel="0" collapsed="false">
      <c r="A2015" s="12" t="n">
        <v>2014</v>
      </c>
      <c r="B2015" s="12" t="n">
        <v>499</v>
      </c>
      <c r="C2015" s="12" t="n">
        <v>17</v>
      </c>
      <c r="D2015" s="18" t="n">
        <v>45929</v>
      </c>
      <c r="E2015" s="12" t="s">
        <v>44</v>
      </c>
      <c r="F2015" s="12" t="s">
        <v>2293</v>
      </c>
      <c r="G2015" s="12" t="s">
        <v>56</v>
      </c>
      <c r="H2015" s="12" t="str">
        <f aca="false">INDEX(Customers!$I$2:$I$901,MATCH(B2015,Customers!$A$2:$A$901,0))</f>
        <v>Regular</v>
      </c>
      <c r="I2015" s="12" t="str">
        <f aca="false">INDEX(Customers!$G$2:$G$901,MATCH(B2015,Customers!$A$2:$A$901,0))</f>
        <v>North</v>
      </c>
      <c r="J2015" s="12" t="str">
        <f aca="false">INDEX(Stores!$D$2:$D$18,MATCH(C2015,Stores!$A$2:$A$18,0))</f>
        <v>Online</v>
      </c>
      <c r="K2015" s="16" t="n">
        <f aca="false">SUMIF(OrderItems!$B$2:$B$6683,A2015,OrderItems!$J$2:$J$6683)</f>
        <v>4998.05</v>
      </c>
      <c r="L2015" s="16" t="n">
        <f aca="false">SUMIF(OrderItems!$B$2:$B$6683,A2015,OrderItems!$K$2:$K$6683)</f>
        <v>3075.23</v>
      </c>
      <c r="M2015" s="16" t="n">
        <f aca="false">K2015-L2015</f>
        <v>1922.82</v>
      </c>
      <c r="N2015" s="12" t="n">
        <f aca="false">COUNTIF(OrderItems!$B$2:$B$6683,A2015)</f>
        <v>2</v>
      </c>
    </row>
    <row r="2016" customFormat="false" ht="15" hidden="false" customHeight="false" outlineLevel="0" collapsed="false">
      <c r="A2016" s="12" t="n">
        <v>2015</v>
      </c>
      <c r="B2016" s="12" t="n">
        <v>499</v>
      </c>
      <c r="C2016" s="12" t="n">
        <v>15</v>
      </c>
      <c r="D2016" s="18" t="n">
        <v>45945</v>
      </c>
      <c r="E2016" s="12" t="s">
        <v>49</v>
      </c>
      <c r="F2016" s="12" t="s">
        <v>2295</v>
      </c>
      <c r="G2016" s="12" t="s">
        <v>55</v>
      </c>
      <c r="H2016" s="12" t="str">
        <f aca="false">INDEX(Customers!$I$2:$I$901,MATCH(B2016,Customers!$A$2:$A$901,0))</f>
        <v>Regular</v>
      </c>
      <c r="I2016" s="12" t="str">
        <f aca="false">INDEX(Customers!$G$2:$G$901,MATCH(B2016,Customers!$A$2:$A$901,0))</f>
        <v>North</v>
      </c>
      <c r="J2016" s="12" t="str">
        <f aca="false">INDEX(Stores!$D$2:$D$18,MATCH(C2016,Stores!$A$2:$A$18,0))</f>
        <v>East</v>
      </c>
      <c r="K2016" s="16" t="n">
        <f aca="false">SUMIF(OrderItems!$B$2:$B$6683,A2016,OrderItems!$J$2:$J$6683)</f>
        <v>1918.05</v>
      </c>
      <c r="L2016" s="16" t="n">
        <f aca="false">SUMIF(OrderItems!$B$2:$B$6683,A2016,OrderItems!$K$2:$K$6683)</f>
        <v>1326.8</v>
      </c>
      <c r="M2016" s="16" t="n">
        <f aca="false">K2016-L2016</f>
        <v>591.25</v>
      </c>
      <c r="N2016" s="12" t="n">
        <f aca="false">COUNTIF(OrderItems!$B$2:$B$6683,A2016)</f>
        <v>1</v>
      </c>
    </row>
    <row r="2017" customFormat="false" ht="15" hidden="false" customHeight="false" outlineLevel="0" collapsed="false">
      <c r="A2017" s="12" t="n">
        <v>2016</v>
      </c>
      <c r="B2017" s="12" t="n">
        <v>499</v>
      </c>
      <c r="C2017" s="12" t="n">
        <v>17</v>
      </c>
      <c r="D2017" s="18" t="n">
        <v>45995</v>
      </c>
      <c r="E2017" s="12" t="s">
        <v>44</v>
      </c>
      <c r="F2017" s="12" t="s">
        <v>2295</v>
      </c>
      <c r="G2017" s="12" t="s">
        <v>57</v>
      </c>
      <c r="H2017" s="12" t="str">
        <f aca="false">INDEX(Customers!$I$2:$I$901,MATCH(B2017,Customers!$A$2:$A$901,0))</f>
        <v>Regular</v>
      </c>
      <c r="I2017" s="12" t="str">
        <f aca="false">INDEX(Customers!$G$2:$G$901,MATCH(B2017,Customers!$A$2:$A$901,0))</f>
        <v>North</v>
      </c>
      <c r="J2017" s="12" t="str">
        <f aca="false">INDEX(Stores!$D$2:$D$18,MATCH(C2017,Stores!$A$2:$A$18,0))</f>
        <v>Online</v>
      </c>
      <c r="K2017" s="16" t="n">
        <f aca="false">SUMIF(OrderItems!$B$2:$B$6683,A2017,OrderItems!$J$2:$J$6683)</f>
        <v>3599</v>
      </c>
      <c r="L2017" s="16" t="n">
        <f aca="false">SUMIF(OrderItems!$B$2:$B$6683,A2017,OrderItems!$K$2:$K$6683)</f>
        <v>2222.74</v>
      </c>
      <c r="M2017" s="16" t="n">
        <f aca="false">K2017-L2017</f>
        <v>1376.26</v>
      </c>
      <c r="N2017" s="12" t="n">
        <f aca="false">COUNTIF(OrderItems!$B$2:$B$6683,A2017)</f>
        <v>1</v>
      </c>
    </row>
    <row r="2018" customFormat="false" ht="15" hidden="false" customHeight="false" outlineLevel="0" collapsed="false">
      <c r="A2018" s="12" t="n">
        <v>2017</v>
      </c>
      <c r="B2018" s="12" t="n">
        <v>499</v>
      </c>
      <c r="C2018" s="12" t="n">
        <v>17</v>
      </c>
      <c r="D2018" s="18" t="n">
        <v>46001</v>
      </c>
      <c r="E2018" s="12" t="s">
        <v>44</v>
      </c>
      <c r="F2018" s="12" t="s">
        <v>2292</v>
      </c>
      <c r="G2018" s="12" t="s">
        <v>55</v>
      </c>
      <c r="H2018" s="12" t="str">
        <f aca="false">INDEX(Customers!$I$2:$I$901,MATCH(B2018,Customers!$A$2:$A$901,0))</f>
        <v>Regular</v>
      </c>
      <c r="I2018" s="12" t="str">
        <f aca="false">INDEX(Customers!$G$2:$G$901,MATCH(B2018,Customers!$A$2:$A$901,0))</f>
        <v>North</v>
      </c>
      <c r="J2018" s="12" t="str">
        <f aca="false">INDEX(Stores!$D$2:$D$18,MATCH(C2018,Stores!$A$2:$A$18,0))</f>
        <v>Online</v>
      </c>
      <c r="K2018" s="16" t="n">
        <f aca="false">SUMIF(OrderItems!$B$2:$B$6683,A2018,OrderItems!$J$2:$J$6683)</f>
        <v>7197</v>
      </c>
      <c r="L2018" s="16" t="n">
        <f aca="false">SUMIF(OrderItems!$B$2:$B$6683,A2018,OrderItems!$K$2:$K$6683)</f>
        <v>5056.6</v>
      </c>
      <c r="M2018" s="16" t="n">
        <f aca="false">K2018-L2018</f>
        <v>2140.4</v>
      </c>
      <c r="N2018" s="12" t="n">
        <f aca="false">COUNTIF(OrderItems!$B$2:$B$6683,A2018)</f>
        <v>2</v>
      </c>
    </row>
    <row r="2019" customFormat="false" ht="15" hidden="false" customHeight="false" outlineLevel="0" collapsed="false">
      <c r="A2019" s="12" t="n">
        <v>2018</v>
      </c>
      <c r="B2019" s="12" t="n">
        <v>499</v>
      </c>
      <c r="C2019" s="12" t="n">
        <v>17</v>
      </c>
      <c r="D2019" s="18" t="n">
        <v>46005</v>
      </c>
      <c r="E2019" s="12" t="s">
        <v>44</v>
      </c>
      <c r="F2019" s="12" t="s">
        <v>2294</v>
      </c>
      <c r="G2019" s="12" t="s">
        <v>55</v>
      </c>
      <c r="H2019" s="12" t="str">
        <f aca="false">INDEX(Customers!$I$2:$I$901,MATCH(B2019,Customers!$A$2:$A$901,0))</f>
        <v>Regular</v>
      </c>
      <c r="I2019" s="12" t="str">
        <f aca="false">INDEX(Customers!$G$2:$G$901,MATCH(B2019,Customers!$A$2:$A$901,0))</f>
        <v>North</v>
      </c>
      <c r="J2019" s="12" t="str">
        <f aca="false">INDEX(Stores!$D$2:$D$18,MATCH(C2019,Stores!$A$2:$A$18,0))</f>
        <v>Online</v>
      </c>
      <c r="K2019" s="16" t="n">
        <f aca="false">SUMIF(OrderItems!$B$2:$B$6683,A2019,OrderItems!$J$2:$J$6683)</f>
        <v>7219.1</v>
      </c>
      <c r="L2019" s="16" t="n">
        <f aca="false">SUMIF(OrderItems!$B$2:$B$6683,A2019,OrderItems!$K$2:$K$6683)</f>
        <v>5140.56</v>
      </c>
      <c r="M2019" s="16" t="n">
        <f aca="false">K2019-L2019</f>
        <v>2078.54</v>
      </c>
      <c r="N2019" s="12" t="n">
        <f aca="false">COUNTIF(OrderItems!$B$2:$B$6683,A2019)</f>
        <v>2</v>
      </c>
    </row>
    <row r="2020" customFormat="false" ht="15" hidden="false" customHeight="false" outlineLevel="0" collapsed="false">
      <c r="A2020" s="12" t="n">
        <v>2019</v>
      </c>
      <c r="B2020" s="12" t="n">
        <v>500</v>
      </c>
      <c r="C2020" s="12" t="n">
        <v>17</v>
      </c>
      <c r="D2020" s="18" t="n">
        <v>45349</v>
      </c>
      <c r="E2020" s="12" t="s">
        <v>44</v>
      </c>
      <c r="F2020" s="12" t="s">
        <v>2292</v>
      </c>
      <c r="G2020" s="12" t="s">
        <v>55</v>
      </c>
      <c r="H2020" s="12" t="str">
        <f aca="false">INDEX(Customers!$I$2:$I$901,MATCH(B2020,Customers!$A$2:$A$901,0))</f>
        <v>Regular</v>
      </c>
      <c r="I2020" s="12" t="str">
        <f aca="false">INDEX(Customers!$G$2:$G$901,MATCH(B2020,Customers!$A$2:$A$901,0))</f>
        <v>East</v>
      </c>
      <c r="J2020" s="12" t="str">
        <f aca="false">INDEX(Stores!$D$2:$D$18,MATCH(C2020,Stores!$A$2:$A$18,0))</f>
        <v>Online</v>
      </c>
      <c r="K2020" s="16" t="n">
        <f aca="false">SUMIF(OrderItems!$B$2:$B$6683,A2020,OrderItems!$J$2:$J$6683)</f>
        <v>4887</v>
      </c>
      <c r="L2020" s="16" t="n">
        <f aca="false">SUMIF(OrderItems!$B$2:$B$6683,A2020,OrderItems!$K$2:$K$6683)</f>
        <v>3304.71</v>
      </c>
      <c r="M2020" s="16" t="n">
        <f aca="false">K2020-L2020</f>
        <v>1582.29</v>
      </c>
      <c r="N2020" s="12" t="n">
        <f aca="false">COUNTIF(OrderItems!$B$2:$B$6683,A2020)</f>
        <v>1</v>
      </c>
    </row>
    <row r="2021" customFormat="false" ht="15" hidden="false" customHeight="false" outlineLevel="0" collapsed="false">
      <c r="A2021" s="12" t="n">
        <v>2020</v>
      </c>
      <c r="B2021" s="12" t="n">
        <v>500</v>
      </c>
      <c r="C2021" s="12" t="n">
        <v>17</v>
      </c>
      <c r="D2021" s="18" t="n">
        <v>45375</v>
      </c>
      <c r="E2021" s="12" t="s">
        <v>44</v>
      </c>
      <c r="F2021" s="12" t="s">
        <v>2293</v>
      </c>
      <c r="G2021" s="12" t="s">
        <v>55</v>
      </c>
      <c r="H2021" s="12" t="str">
        <f aca="false">INDEX(Customers!$I$2:$I$901,MATCH(B2021,Customers!$A$2:$A$901,0))</f>
        <v>Regular</v>
      </c>
      <c r="I2021" s="12" t="str">
        <f aca="false">INDEX(Customers!$G$2:$G$901,MATCH(B2021,Customers!$A$2:$A$901,0))</f>
        <v>East</v>
      </c>
      <c r="J2021" s="12" t="str">
        <f aca="false">INDEX(Stores!$D$2:$D$18,MATCH(C2021,Stores!$A$2:$A$18,0))</f>
        <v>Online</v>
      </c>
      <c r="K2021" s="16" t="n">
        <f aca="false">SUMIF(OrderItems!$B$2:$B$6683,A2021,OrderItems!$J$2:$J$6683)</f>
        <v>7625.65</v>
      </c>
      <c r="L2021" s="16" t="n">
        <f aca="false">SUMIF(OrderItems!$B$2:$B$6683,A2021,OrderItems!$K$2:$K$6683)</f>
        <v>5314.6</v>
      </c>
      <c r="M2021" s="16" t="n">
        <f aca="false">K2021-L2021</f>
        <v>2311.05</v>
      </c>
      <c r="N2021" s="12" t="n">
        <f aca="false">COUNTIF(OrderItems!$B$2:$B$6683,A2021)</f>
        <v>3</v>
      </c>
    </row>
    <row r="2022" customFormat="false" ht="15" hidden="false" customHeight="false" outlineLevel="0" collapsed="false">
      <c r="A2022" s="12" t="n">
        <v>2021</v>
      </c>
      <c r="B2022" s="12" t="n">
        <v>500</v>
      </c>
      <c r="C2022" s="12" t="n">
        <v>17</v>
      </c>
      <c r="D2022" s="18" t="n">
        <v>45410</v>
      </c>
      <c r="E2022" s="12" t="s">
        <v>44</v>
      </c>
      <c r="F2022" s="12" t="s">
        <v>2292</v>
      </c>
      <c r="G2022" s="12" t="s">
        <v>55</v>
      </c>
      <c r="H2022" s="12" t="str">
        <f aca="false">INDEX(Customers!$I$2:$I$901,MATCH(B2022,Customers!$A$2:$A$901,0))</f>
        <v>Regular</v>
      </c>
      <c r="I2022" s="12" t="str">
        <f aca="false">INDEX(Customers!$G$2:$G$901,MATCH(B2022,Customers!$A$2:$A$901,0))</f>
        <v>East</v>
      </c>
      <c r="J2022" s="12" t="str">
        <f aca="false">INDEX(Stores!$D$2:$D$18,MATCH(C2022,Stores!$A$2:$A$18,0))</f>
        <v>Online</v>
      </c>
      <c r="K2022" s="16" t="n">
        <f aca="false">SUMIF(OrderItems!$B$2:$B$6683,A2022,OrderItems!$J$2:$J$6683)</f>
        <v>789</v>
      </c>
      <c r="L2022" s="16" t="n">
        <f aca="false">SUMIF(OrderItems!$B$2:$B$6683,A2022,OrderItems!$K$2:$K$6683)</f>
        <v>515.74</v>
      </c>
      <c r="M2022" s="16" t="n">
        <f aca="false">K2022-L2022</f>
        <v>273.26</v>
      </c>
      <c r="N2022" s="12" t="n">
        <f aca="false">COUNTIF(OrderItems!$B$2:$B$6683,A2022)</f>
        <v>1</v>
      </c>
    </row>
    <row r="2023" customFormat="false" ht="15" hidden="false" customHeight="false" outlineLevel="0" collapsed="false">
      <c r="A2023" s="12" t="n">
        <v>2022</v>
      </c>
      <c r="B2023" s="12" t="n">
        <v>500</v>
      </c>
      <c r="C2023" s="12" t="n">
        <v>17</v>
      </c>
      <c r="D2023" s="18" t="n">
        <v>45502</v>
      </c>
      <c r="E2023" s="12" t="s">
        <v>44</v>
      </c>
      <c r="F2023" s="12" t="s">
        <v>2294</v>
      </c>
      <c r="G2023" s="12" t="s">
        <v>55</v>
      </c>
      <c r="H2023" s="12" t="str">
        <f aca="false">INDEX(Customers!$I$2:$I$901,MATCH(B2023,Customers!$A$2:$A$901,0))</f>
        <v>Regular</v>
      </c>
      <c r="I2023" s="12" t="str">
        <f aca="false">INDEX(Customers!$G$2:$G$901,MATCH(B2023,Customers!$A$2:$A$901,0))</f>
        <v>East</v>
      </c>
      <c r="J2023" s="12" t="str">
        <f aca="false">INDEX(Stores!$D$2:$D$18,MATCH(C2023,Stores!$A$2:$A$18,0))</f>
        <v>Online</v>
      </c>
      <c r="K2023" s="16" t="n">
        <f aca="false">SUMIF(OrderItems!$B$2:$B$6683,A2023,OrderItems!$J$2:$J$6683)</f>
        <v>4652.5</v>
      </c>
      <c r="L2023" s="16" t="n">
        <f aca="false">SUMIF(OrderItems!$B$2:$B$6683,A2023,OrderItems!$K$2:$K$6683)</f>
        <v>3246.79</v>
      </c>
      <c r="M2023" s="16" t="n">
        <f aca="false">K2023-L2023</f>
        <v>1405.71</v>
      </c>
      <c r="N2023" s="12" t="n">
        <f aca="false">COUNTIF(OrderItems!$B$2:$B$6683,A2023)</f>
        <v>3</v>
      </c>
    </row>
    <row r="2024" customFormat="false" ht="15" hidden="false" customHeight="false" outlineLevel="0" collapsed="false">
      <c r="A2024" s="12" t="n">
        <v>2023</v>
      </c>
      <c r="B2024" s="12" t="n">
        <v>500</v>
      </c>
      <c r="C2024" s="12" t="n">
        <v>5</v>
      </c>
      <c r="D2024" s="18" t="n">
        <v>45590</v>
      </c>
      <c r="E2024" s="12" t="s">
        <v>49</v>
      </c>
      <c r="F2024" s="12" t="s">
        <v>2295</v>
      </c>
      <c r="G2024" s="12" t="s">
        <v>55</v>
      </c>
      <c r="H2024" s="12" t="str">
        <f aca="false">INDEX(Customers!$I$2:$I$901,MATCH(B2024,Customers!$A$2:$A$901,0))</f>
        <v>Regular</v>
      </c>
      <c r="I2024" s="12" t="str">
        <f aca="false">INDEX(Customers!$G$2:$G$901,MATCH(B2024,Customers!$A$2:$A$901,0))</f>
        <v>East</v>
      </c>
      <c r="J2024" s="12" t="str">
        <f aca="false">INDEX(Stores!$D$2:$D$18,MATCH(C2024,Stores!$A$2:$A$18,0))</f>
        <v>South</v>
      </c>
      <c r="K2024" s="16" t="n">
        <f aca="false">SUMIF(OrderItems!$B$2:$B$6683,A2024,OrderItems!$J$2:$J$6683)</f>
        <v>1249</v>
      </c>
      <c r="L2024" s="16" t="n">
        <f aca="false">SUMIF(OrderItems!$B$2:$B$6683,A2024,OrderItems!$K$2:$K$6683)</f>
        <v>828.91</v>
      </c>
      <c r="M2024" s="16" t="n">
        <f aca="false">K2024-L2024</f>
        <v>420.09</v>
      </c>
      <c r="N2024" s="12" t="n">
        <f aca="false">COUNTIF(OrderItems!$B$2:$B$6683,A2024)</f>
        <v>1</v>
      </c>
    </row>
    <row r="2025" customFormat="false" ht="15" hidden="false" customHeight="false" outlineLevel="0" collapsed="false">
      <c r="A2025" s="12" t="n">
        <v>2024</v>
      </c>
      <c r="B2025" s="12" t="n">
        <v>500</v>
      </c>
      <c r="C2025" s="12" t="n">
        <v>17</v>
      </c>
      <c r="D2025" s="18" t="n">
        <v>45595</v>
      </c>
      <c r="E2025" s="12" t="s">
        <v>44</v>
      </c>
      <c r="F2025" s="12" t="s">
        <v>2293</v>
      </c>
      <c r="G2025" s="12" t="s">
        <v>55</v>
      </c>
      <c r="H2025" s="12" t="str">
        <f aca="false">INDEX(Customers!$I$2:$I$901,MATCH(B2025,Customers!$A$2:$A$901,0))</f>
        <v>Regular</v>
      </c>
      <c r="I2025" s="12" t="str">
        <f aca="false">INDEX(Customers!$G$2:$G$901,MATCH(B2025,Customers!$A$2:$A$901,0))</f>
        <v>East</v>
      </c>
      <c r="J2025" s="12" t="str">
        <f aca="false">INDEX(Stores!$D$2:$D$18,MATCH(C2025,Stores!$A$2:$A$18,0))</f>
        <v>Online</v>
      </c>
      <c r="K2025" s="16" t="n">
        <f aca="false">SUMIF(OrderItems!$B$2:$B$6683,A2025,OrderItems!$J$2:$J$6683)</f>
        <v>10506</v>
      </c>
      <c r="L2025" s="16" t="n">
        <f aca="false">SUMIF(OrderItems!$B$2:$B$6683,A2025,OrderItems!$K$2:$K$6683)</f>
        <v>6906.6</v>
      </c>
      <c r="M2025" s="16" t="n">
        <f aca="false">K2025-L2025</f>
        <v>3599.4</v>
      </c>
      <c r="N2025" s="12" t="n">
        <f aca="false">COUNTIF(OrderItems!$B$2:$B$6683,A2025)</f>
        <v>3</v>
      </c>
    </row>
    <row r="2026" customFormat="false" ht="15" hidden="false" customHeight="false" outlineLevel="0" collapsed="false">
      <c r="A2026" s="12" t="n">
        <v>2025</v>
      </c>
      <c r="B2026" s="12" t="n">
        <v>500</v>
      </c>
      <c r="C2026" s="12" t="n">
        <v>17</v>
      </c>
      <c r="D2026" s="18" t="n">
        <v>45693</v>
      </c>
      <c r="E2026" s="12" t="s">
        <v>44</v>
      </c>
      <c r="F2026" s="12" t="s">
        <v>2295</v>
      </c>
      <c r="G2026" s="12" t="s">
        <v>56</v>
      </c>
      <c r="H2026" s="12" t="str">
        <f aca="false">INDEX(Customers!$I$2:$I$901,MATCH(B2026,Customers!$A$2:$A$901,0))</f>
        <v>Regular</v>
      </c>
      <c r="I2026" s="12" t="str">
        <f aca="false">INDEX(Customers!$G$2:$G$901,MATCH(B2026,Customers!$A$2:$A$901,0))</f>
        <v>East</v>
      </c>
      <c r="J2026" s="12" t="str">
        <f aca="false">INDEX(Stores!$D$2:$D$18,MATCH(C2026,Stores!$A$2:$A$18,0))</f>
        <v>Online</v>
      </c>
      <c r="K2026" s="16" t="n">
        <f aca="false">SUMIF(OrderItems!$B$2:$B$6683,A2026,OrderItems!$J$2:$J$6683)</f>
        <v>9426.1</v>
      </c>
      <c r="L2026" s="16" t="n">
        <f aca="false">SUMIF(OrderItems!$B$2:$B$6683,A2026,OrderItems!$K$2:$K$6683)</f>
        <v>6604.25</v>
      </c>
      <c r="M2026" s="16" t="n">
        <f aca="false">K2026-L2026</f>
        <v>2821.85</v>
      </c>
      <c r="N2026" s="12" t="n">
        <f aca="false">COUNTIF(OrderItems!$B$2:$B$6683,A2026)</f>
        <v>4</v>
      </c>
    </row>
    <row r="2027" customFormat="false" ht="15" hidden="false" customHeight="false" outlineLevel="0" collapsed="false">
      <c r="A2027" s="12" t="n">
        <v>2026</v>
      </c>
      <c r="B2027" s="12" t="n">
        <v>500</v>
      </c>
      <c r="C2027" s="12" t="n">
        <v>5</v>
      </c>
      <c r="D2027" s="18" t="n">
        <v>45731</v>
      </c>
      <c r="E2027" s="12" t="s">
        <v>49</v>
      </c>
      <c r="F2027" s="12" t="s">
        <v>2293</v>
      </c>
      <c r="G2027" s="12" t="s">
        <v>55</v>
      </c>
      <c r="H2027" s="12" t="str">
        <f aca="false">INDEX(Customers!$I$2:$I$901,MATCH(B2027,Customers!$A$2:$A$901,0))</f>
        <v>Regular</v>
      </c>
      <c r="I2027" s="12" t="str">
        <f aca="false">INDEX(Customers!$G$2:$G$901,MATCH(B2027,Customers!$A$2:$A$901,0))</f>
        <v>East</v>
      </c>
      <c r="J2027" s="12" t="str">
        <f aca="false">INDEX(Stores!$D$2:$D$18,MATCH(C2027,Stores!$A$2:$A$18,0))</f>
        <v>South</v>
      </c>
      <c r="K2027" s="16" t="n">
        <f aca="false">SUMIF(OrderItems!$B$2:$B$6683,A2027,OrderItems!$J$2:$J$6683)</f>
        <v>502.55</v>
      </c>
      <c r="L2027" s="16" t="n">
        <f aca="false">SUMIF(OrderItems!$B$2:$B$6683,A2027,OrderItems!$K$2:$K$6683)</f>
        <v>302.36</v>
      </c>
      <c r="M2027" s="16" t="n">
        <f aca="false">K2027-L2027</f>
        <v>200.19</v>
      </c>
      <c r="N2027" s="12" t="n">
        <f aca="false">COUNTIF(OrderItems!$B$2:$B$6683,A2027)</f>
        <v>1</v>
      </c>
    </row>
    <row r="2028" customFormat="false" ht="15" hidden="false" customHeight="false" outlineLevel="0" collapsed="false">
      <c r="A2028" s="12" t="n">
        <v>2027</v>
      </c>
      <c r="B2028" s="12" t="n">
        <v>500</v>
      </c>
      <c r="C2028" s="12" t="n">
        <v>17</v>
      </c>
      <c r="D2028" s="18" t="n">
        <v>45865</v>
      </c>
      <c r="E2028" s="12" t="s">
        <v>44</v>
      </c>
      <c r="F2028" s="12" t="s">
        <v>2293</v>
      </c>
      <c r="G2028" s="12" t="s">
        <v>55</v>
      </c>
      <c r="H2028" s="12" t="str">
        <f aca="false">INDEX(Customers!$I$2:$I$901,MATCH(B2028,Customers!$A$2:$A$901,0))</f>
        <v>Regular</v>
      </c>
      <c r="I2028" s="12" t="str">
        <f aca="false">INDEX(Customers!$G$2:$G$901,MATCH(B2028,Customers!$A$2:$A$901,0))</f>
        <v>East</v>
      </c>
      <c r="J2028" s="12" t="str">
        <f aca="false">INDEX(Stores!$D$2:$D$18,MATCH(C2028,Stores!$A$2:$A$18,0))</f>
        <v>Online</v>
      </c>
      <c r="K2028" s="16" t="n">
        <f aca="false">SUMIF(OrderItems!$B$2:$B$6683,A2028,OrderItems!$J$2:$J$6683)</f>
        <v>229</v>
      </c>
      <c r="L2028" s="16" t="n">
        <f aca="false">SUMIF(OrderItems!$B$2:$B$6683,A2028,OrderItems!$K$2:$K$6683)</f>
        <v>137.41</v>
      </c>
      <c r="M2028" s="16" t="n">
        <f aca="false">K2028-L2028</f>
        <v>91.59</v>
      </c>
      <c r="N2028" s="12" t="n">
        <f aca="false">COUNTIF(OrderItems!$B$2:$B$6683,A2028)</f>
        <v>1</v>
      </c>
    </row>
    <row r="2029" customFormat="false" ht="15" hidden="false" customHeight="false" outlineLevel="0" collapsed="false">
      <c r="A2029" s="12" t="n">
        <v>2028</v>
      </c>
      <c r="B2029" s="12" t="n">
        <v>500</v>
      </c>
      <c r="C2029" s="12" t="n">
        <v>17</v>
      </c>
      <c r="D2029" s="18" t="n">
        <v>45959</v>
      </c>
      <c r="E2029" s="12" t="s">
        <v>44</v>
      </c>
      <c r="F2029" s="12" t="s">
        <v>2296</v>
      </c>
      <c r="G2029" s="12" t="s">
        <v>55</v>
      </c>
      <c r="H2029" s="12" t="str">
        <f aca="false">INDEX(Customers!$I$2:$I$901,MATCH(B2029,Customers!$A$2:$A$901,0))</f>
        <v>Regular</v>
      </c>
      <c r="I2029" s="12" t="str">
        <f aca="false">INDEX(Customers!$G$2:$G$901,MATCH(B2029,Customers!$A$2:$A$901,0))</f>
        <v>East</v>
      </c>
      <c r="J2029" s="12" t="str">
        <f aca="false">INDEX(Stores!$D$2:$D$18,MATCH(C2029,Stores!$A$2:$A$18,0))</f>
        <v>Online</v>
      </c>
      <c r="K2029" s="16" t="n">
        <f aca="false">SUMIF(OrderItems!$B$2:$B$6683,A2029,OrderItems!$J$2:$J$6683)</f>
        <v>439</v>
      </c>
      <c r="L2029" s="16" t="n">
        <f aca="false">SUMIF(OrderItems!$B$2:$B$6683,A2029,OrderItems!$K$2:$K$6683)</f>
        <v>256.67</v>
      </c>
      <c r="M2029" s="16" t="n">
        <f aca="false">K2029-L2029</f>
        <v>182.33</v>
      </c>
      <c r="N2029" s="12" t="n">
        <f aca="false">COUNTIF(OrderItems!$B$2:$B$6683,A2029)</f>
        <v>1</v>
      </c>
    </row>
    <row r="2030" customFormat="false" ht="15" hidden="false" customHeight="false" outlineLevel="0" collapsed="false">
      <c r="A2030" s="12" t="n">
        <v>2029</v>
      </c>
      <c r="B2030" s="12" t="n">
        <v>501</v>
      </c>
      <c r="C2030" s="12" t="n">
        <v>15</v>
      </c>
      <c r="D2030" s="18" t="n">
        <v>45494</v>
      </c>
      <c r="E2030" s="12" t="s">
        <v>49</v>
      </c>
      <c r="F2030" s="12" t="s">
        <v>2292</v>
      </c>
      <c r="G2030" s="12" t="s">
        <v>55</v>
      </c>
      <c r="H2030" s="12" t="str">
        <f aca="false">INDEX(Customers!$I$2:$I$901,MATCH(B2030,Customers!$A$2:$A$901,0))</f>
        <v>Regular</v>
      </c>
      <c r="I2030" s="12" t="str">
        <f aca="false">INDEX(Customers!$G$2:$G$901,MATCH(B2030,Customers!$A$2:$A$901,0))</f>
        <v>South</v>
      </c>
      <c r="J2030" s="12" t="str">
        <f aca="false">INDEX(Stores!$D$2:$D$18,MATCH(C2030,Stores!$A$2:$A$18,0))</f>
        <v>East</v>
      </c>
      <c r="K2030" s="16" t="n">
        <f aca="false">SUMIF(OrderItems!$B$2:$B$6683,A2030,OrderItems!$J$2:$J$6683)</f>
        <v>619</v>
      </c>
      <c r="L2030" s="16" t="n">
        <f aca="false">SUMIF(OrderItems!$B$2:$B$6683,A2030,OrderItems!$K$2:$K$6683)</f>
        <v>343.46</v>
      </c>
      <c r="M2030" s="16" t="n">
        <f aca="false">K2030-L2030</f>
        <v>275.54</v>
      </c>
      <c r="N2030" s="12" t="n">
        <f aca="false">COUNTIF(OrderItems!$B$2:$B$6683,A2030)</f>
        <v>1</v>
      </c>
    </row>
    <row r="2031" customFormat="false" ht="15" hidden="false" customHeight="false" outlineLevel="0" collapsed="false">
      <c r="A2031" s="12" t="n">
        <v>2030</v>
      </c>
      <c r="B2031" s="12" t="n">
        <v>501</v>
      </c>
      <c r="C2031" s="12" t="n">
        <v>17</v>
      </c>
      <c r="D2031" s="18" t="n">
        <v>45513</v>
      </c>
      <c r="E2031" s="12" t="s">
        <v>44</v>
      </c>
      <c r="F2031" s="12" t="s">
        <v>2293</v>
      </c>
      <c r="G2031" s="12" t="s">
        <v>56</v>
      </c>
      <c r="H2031" s="12" t="str">
        <f aca="false">INDEX(Customers!$I$2:$I$901,MATCH(B2031,Customers!$A$2:$A$901,0))</f>
        <v>Regular</v>
      </c>
      <c r="I2031" s="12" t="str">
        <f aca="false">INDEX(Customers!$G$2:$G$901,MATCH(B2031,Customers!$A$2:$A$901,0))</f>
        <v>South</v>
      </c>
      <c r="J2031" s="12" t="str">
        <f aca="false">INDEX(Stores!$D$2:$D$18,MATCH(C2031,Stores!$A$2:$A$18,0))</f>
        <v>Online</v>
      </c>
      <c r="K2031" s="16" t="n">
        <f aca="false">SUMIF(OrderItems!$B$2:$B$6683,A2031,OrderItems!$J$2:$J$6683)</f>
        <v>3723.05</v>
      </c>
      <c r="L2031" s="16" t="n">
        <f aca="false">SUMIF(OrderItems!$B$2:$B$6683,A2031,OrderItems!$K$2:$K$6683)</f>
        <v>2878.02</v>
      </c>
      <c r="M2031" s="16" t="n">
        <f aca="false">K2031-L2031</f>
        <v>845.03</v>
      </c>
      <c r="N2031" s="12" t="n">
        <f aca="false">COUNTIF(OrderItems!$B$2:$B$6683,A2031)</f>
        <v>1</v>
      </c>
    </row>
    <row r="2032" customFormat="false" ht="15" hidden="false" customHeight="false" outlineLevel="0" collapsed="false">
      <c r="A2032" s="12" t="n">
        <v>2031</v>
      </c>
      <c r="B2032" s="12" t="n">
        <v>501</v>
      </c>
      <c r="C2032" s="12" t="n">
        <v>11</v>
      </c>
      <c r="D2032" s="18" t="n">
        <v>45535</v>
      </c>
      <c r="E2032" s="12" t="s">
        <v>49</v>
      </c>
      <c r="F2032" s="12" t="s">
        <v>2295</v>
      </c>
      <c r="G2032" s="12" t="s">
        <v>56</v>
      </c>
      <c r="H2032" s="12" t="str">
        <f aca="false">INDEX(Customers!$I$2:$I$901,MATCH(B2032,Customers!$A$2:$A$901,0))</f>
        <v>Regular</v>
      </c>
      <c r="I2032" s="12" t="str">
        <f aca="false">INDEX(Customers!$G$2:$G$901,MATCH(B2032,Customers!$A$2:$A$901,0))</f>
        <v>South</v>
      </c>
      <c r="J2032" s="12" t="str">
        <f aca="false">INDEX(Stores!$D$2:$D$18,MATCH(C2032,Stores!$A$2:$A$18,0))</f>
        <v>West</v>
      </c>
      <c r="K2032" s="16" t="n">
        <f aca="false">SUMIF(OrderItems!$B$2:$B$6683,A2032,OrderItems!$J$2:$J$6683)</f>
        <v>1671.55</v>
      </c>
      <c r="L2032" s="16" t="n">
        <f aca="false">SUMIF(OrderItems!$B$2:$B$6683,A2032,OrderItems!$K$2:$K$6683)</f>
        <v>971.04</v>
      </c>
      <c r="M2032" s="16" t="n">
        <f aca="false">K2032-L2032</f>
        <v>700.51</v>
      </c>
      <c r="N2032" s="12" t="n">
        <f aca="false">COUNTIF(OrderItems!$B$2:$B$6683,A2032)</f>
        <v>2</v>
      </c>
    </row>
    <row r="2033" customFormat="false" ht="15" hidden="false" customHeight="false" outlineLevel="0" collapsed="false">
      <c r="A2033" s="12" t="n">
        <v>2032</v>
      </c>
      <c r="B2033" s="12" t="n">
        <v>501</v>
      </c>
      <c r="C2033" s="12" t="n">
        <v>17</v>
      </c>
      <c r="D2033" s="18" t="n">
        <v>45774</v>
      </c>
      <c r="E2033" s="12" t="s">
        <v>44</v>
      </c>
      <c r="F2033" s="12" t="s">
        <v>2293</v>
      </c>
      <c r="G2033" s="12" t="s">
        <v>55</v>
      </c>
      <c r="H2033" s="12" t="str">
        <f aca="false">INDEX(Customers!$I$2:$I$901,MATCH(B2033,Customers!$A$2:$A$901,0))</f>
        <v>Regular</v>
      </c>
      <c r="I2033" s="12" t="str">
        <f aca="false">INDEX(Customers!$G$2:$G$901,MATCH(B2033,Customers!$A$2:$A$901,0))</f>
        <v>South</v>
      </c>
      <c r="J2033" s="12" t="str">
        <f aca="false">INDEX(Stores!$D$2:$D$18,MATCH(C2033,Stores!$A$2:$A$18,0))</f>
        <v>Online</v>
      </c>
      <c r="K2033" s="16" t="n">
        <f aca="false">SUMIF(OrderItems!$B$2:$B$6683,A2033,OrderItems!$J$2:$J$6683)</f>
        <v>3059</v>
      </c>
      <c r="L2033" s="16" t="n">
        <f aca="false">SUMIF(OrderItems!$B$2:$B$6683,A2033,OrderItems!$K$2:$K$6683)</f>
        <v>1860.62</v>
      </c>
      <c r="M2033" s="16" t="n">
        <f aca="false">K2033-L2033</f>
        <v>1198.38</v>
      </c>
      <c r="N2033" s="12" t="n">
        <f aca="false">COUNTIF(OrderItems!$B$2:$B$6683,A2033)</f>
        <v>1</v>
      </c>
    </row>
    <row r="2034" customFormat="false" ht="15" hidden="false" customHeight="false" outlineLevel="0" collapsed="false">
      <c r="A2034" s="12" t="n">
        <v>2033</v>
      </c>
      <c r="B2034" s="12" t="n">
        <v>501</v>
      </c>
      <c r="C2034" s="12" t="n">
        <v>17</v>
      </c>
      <c r="D2034" s="18" t="n">
        <v>45858</v>
      </c>
      <c r="E2034" s="12" t="s">
        <v>44</v>
      </c>
      <c r="F2034" s="12" t="s">
        <v>2293</v>
      </c>
      <c r="G2034" s="12" t="s">
        <v>57</v>
      </c>
      <c r="H2034" s="12" t="str">
        <f aca="false">INDEX(Customers!$I$2:$I$901,MATCH(B2034,Customers!$A$2:$A$901,0))</f>
        <v>Regular</v>
      </c>
      <c r="I2034" s="12" t="str">
        <f aca="false">INDEX(Customers!$G$2:$G$901,MATCH(B2034,Customers!$A$2:$A$901,0))</f>
        <v>South</v>
      </c>
      <c r="J2034" s="12" t="str">
        <f aca="false">INDEX(Stores!$D$2:$D$18,MATCH(C2034,Stores!$A$2:$A$18,0))</f>
        <v>Online</v>
      </c>
      <c r="K2034" s="16" t="n">
        <f aca="false">SUMIF(OrderItems!$B$2:$B$6683,A2034,OrderItems!$J$2:$J$6683)</f>
        <v>4642.1</v>
      </c>
      <c r="L2034" s="16" t="n">
        <f aca="false">SUMIF(OrderItems!$B$2:$B$6683,A2034,OrderItems!$K$2:$K$6683)</f>
        <v>3169.85</v>
      </c>
      <c r="M2034" s="16" t="n">
        <f aca="false">K2034-L2034</f>
        <v>1472.25</v>
      </c>
      <c r="N2034" s="12" t="n">
        <f aca="false">COUNTIF(OrderItems!$B$2:$B$6683,A2034)</f>
        <v>2</v>
      </c>
    </row>
    <row r="2035" customFormat="false" ht="15" hidden="false" customHeight="false" outlineLevel="0" collapsed="false">
      <c r="A2035" s="12" t="n">
        <v>2034</v>
      </c>
      <c r="B2035" s="12" t="n">
        <v>501</v>
      </c>
      <c r="C2035" s="12" t="n">
        <v>15</v>
      </c>
      <c r="D2035" s="18" t="n">
        <v>45962</v>
      </c>
      <c r="E2035" s="12" t="s">
        <v>49</v>
      </c>
      <c r="F2035" s="12" t="s">
        <v>2294</v>
      </c>
      <c r="G2035" s="12" t="s">
        <v>55</v>
      </c>
      <c r="H2035" s="12" t="str">
        <f aca="false">INDEX(Customers!$I$2:$I$901,MATCH(B2035,Customers!$A$2:$A$901,0))</f>
        <v>Regular</v>
      </c>
      <c r="I2035" s="12" t="str">
        <f aca="false">INDEX(Customers!$G$2:$G$901,MATCH(B2035,Customers!$A$2:$A$901,0))</f>
        <v>South</v>
      </c>
      <c r="J2035" s="12" t="str">
        <f aca="false">INDEX(Stores!$D$2:$D$18,MATCH(C2035,Stores!$A$2:$A$18,0))</f>
        <v>East</v>
      </c>
      <c r="K2035" s="16" t="n">
        <f aca="false">SUMIF(OrderItems!$B$2:$B$6683,A2035,OrderItems!$J$2:$J$6683)</f>
        <v>619</v>
      </c>
      <c r="L2035" s="16" t="n">
        <f aca="false">SUMIF(OrderItems!$B$2:$B$6683,A2035,OrderItems!$K$2:$K$6683)</f>
        <v>343.46</v>
      </c>
      <c r="M2035" s="16" t="n">
        <f aca="false">K2035-L2035</f>
        <v>275.54</v>
      </c>
      <c r="N2035" s="12" t="n">
        <f aca="false">COUNTIF(OrderItems!$B$2:$B$6683,A2035)</f>
        <v>1</v>
      </c>
    </row>
    <row r="2036" customFormat="false" ht="15" hidden="false" customHeight="false" outlineLevel="0" collapsed="false">
      <c r="A2036" s="12" t="n">
        <v>2035</v>
      </c>
      <c r="B2036" s="12" t="n">
        <v>502</v>
      </c>
      <c r="C2036" s="12" t="n">
        <v>5</v>
      </c>
      <c r="D2036" s="18" t="n">
        <v>45301</v>
      </c>
      <c r="E2036" s="12" t="s">
        <v>49</v>
      </c>
      <c r="F2036" s="12" t="s">
        <v>2294</v>
      </c>
      <c r="G2036" s="12" t="s">
        <v>56</v>
      </c>
      <c r="H2036" s="12" t="str">
        <f aca="false">INDEX(Customers!$I$2:$I$901,MATCH(B2036,Customers!$A$2:$A$901,0))</f>
        <v>Regular</v>
      </c>
      <c r="I2036" s="12" t="str">
        <f aca="false">INDEX(Customers!$G$2:$G$901,MATCH(B2036,Customers!$A$2:$A$901,0))</f>
        <v>East</v>
      </c>
      <c r="J2036" s="12" t="str">
        <f aca="false">INDEX(Stores!$D$2:$D$18,MATCH(C2036,Stores!$A$2:$A$18,0))</f>
        <v>South</v>
      </c>
      <c r="K2036" s="16" t="n">
        <f aca="false">SUMIF(OrderItems!$B$2:$B$6683,A2036,OrderItems!$J$2:$J$6683)</f>
        <v>1619</v>
      </c>
      <c r="L2036" s="16" t="n">
        <f aca="false">SUMIF(OrderItems!$B$2:$B$6683,A2036,OrderItems!$K$2:$K$6683)</f>
        <v>940.96</v>
      </c>
      <c r="M2036" s="16" t="n">
        <f aca="false">K2036-L2036</f>
        <v>678.04</v>
      </c>
      <c r="N2036" s="12" t="n">
        <f aca="false">COUNTIF(OrderItems!$B$2:$B$6683,A2036)</f>
        <v>1</v>
      </c>
    </row>
    <row r="2037" customFormat="false" ht="15" hidden="false" customHeight="false" outlineLevel="0" collapsed="false">
      <c r="A2037" s="12" t="n">
        <v>2036</v>
      </c>
      <c r="B2037" s="12" t="n">
        <v>502</v>
      </c>
      <c r="C2037" s="12" t="n">
        <v>17</v>
      </c>
      <c r="D2037" s="18" t="n">
        <v>45355</v>
      </c>
      <c r="E2037" s="12" t="s">
        <v>44</v>
      </c>
      <c r="F2037" s="12" t="s">
        <v>2293</v>
      </c>
      <c r="G2037" s="12" t="s">
        <v>55</v>
      </c>
      <c r="H2037" s="12" t="str">
        <f aca="false">INDEX(Customers!$I$2:$I$901,MATCH(B2037,Customers!$A$2:$A$901,0))</f>
        <v>Regular</v>
      </c>
      <c r="I2037" s="12" t="str">
        <f aca="false">INDEX(Customers!$G$2:$G$901,MATCH(B2037,Customers!$A$2:$A$901,0))</f>
        <v>East</v>
      </c>
      <c r="J2037" s="12" t="str">
        <f aca="false">INDEX(Stores!$D$2:$D$18,MATCH(C2037,Stores!$A$2:$A$18,0))</f>
        <v>Online</v>
      </c>
      <c r="K2037" s="16" t="n">
        <f aca="false">SUMIF(OrderItems!$B$2:$B$6683,A2037,OrderItems!$J$2:$J$6683)</f>
        <v>2849.2</v>
      </c>
      <c r="L2037" s="16" t="n">
        <f aca="false">SUMIF(OrderItems!$B$2:$B$6683,A2037,OrderItems!$K$2:$K$6683)</f>
        <v>2225.85</v>
      </c>
      <c r="M2037" s="16" t="n">
        <f aca="false">K2037-L2037</f>
        <v>623.35</v>
      </c>
      <c r="N2037" s="12" t="n">
        <f aca="false">COUNTIF(OrderItems!$B$2:$B$6683,A2037)</f>
        <v>3</v>
      </c>
    </row>
    <row r="2038" customFormat="false" ht="15" hidden="false" customHeight="false" outlineLevel="0" collapsed="false">
      <c r="A2038" s="12" t="n">
        <v>2037</v>
      </c>
      <c r="B2038" s="12" t="n">
        <v>502</v>
      </c>
      <c r="C2038" s="12" t="n">
        <v>15</v>
      </c>
      <c r="D2038" s="18" t="n">
        <v>45690</v>
      </c>
      <c r="E2038" s="12" t="s">
        <v>49</v>
      </c>
      <c r="F2038" s="12" t="s">
        <v>2294</v>
      </c>
      <c r="G2038" s="12" t="s">
        <v>55</v>
      </c>
      <c r="H2038" s="12" t="str">
        <f aca="false">INDEX(Customers!$I$2:$I$901,MATCH(B2038,Customers!$A$2:$A$901,0))</f>
        <v>Regular</v>
      </c>
      <c r="I2038" s="12" t="str">
        <f aca="false">INDEX(Customers!$G$2:$G$901,MATCH(B2038,Customers!$A$2:$A$901,0))</f>
        <v>East</v>
      </c>
      <c r="J2038" s="12" t="str">
        <f aca="false">INDEX(Stores!$D$2:$D$18,MATCH(C2038,Stores!$A$2:$A$18,0))</f>
        <v>East</v>
      </c>
      <c r="K2038" s="16" t="n">
        <f aca="false">SUMIF(OrderItems!$B$2:$B$6683,A2038,OrderItems!$J$2:$J$6683)</f>
        <v>1278</v>
      </c>
      <c r="L2038" s="16" t="n">
        <f aca="false">SUMIF(OrderItems!$B$2:$B$6683,A2038,OrderItems!$K$2:$K$6683)</f>
        <v>759.5</v>
      </c>
      <c r="M2038" s="16" t="n">
        <f aca="false">K2038-L2038</f>
        <v>518.5</v>
      </c>
      <c r="N2038" s="12" t="n">
        <f aca="false">COUNTIF(OrderItems!$B$2:$B$6683,A2038)</f>
        <v>2</v>
      </c>
    </row>
    <row r="2039" customFormat="false" ht="15" hidden="false" customHeight="false" outlineLevel="0" collapsed="false">
      <c r="A2039" s="12" t="n">
        <v>2038</v>
      </c>
      <c r="B2039" s="12" t="n">
        <v>503</v>
      </c>
      <c r="C2039" s="12" t="n">
        <v>17</v>
      </c>
      <c r="D2039" s="18" t="n">
        <v>45949</v>
      </c>
      <c r="E2039" s="12" t="s">
        <v>44</v>
      </c>
      <c r="F2039" s="12" t="s">
        <v>2292</v>
      </c>
      <c r="G2039" s="12" t="s">
        <v>56</v>
      </c>
      <c r="H2039" s="12" t="str">
        <f aca="false">INDEX(Customers!$I$2:$I$901,MATCH(B2039,Customers!$A$2:$A$901,0))</f>
        <v>Premium</v>
      </c>
      <c r="I2039" s="12" t="str">
        <f aca="false">INDEX(Customers!$G$2:$G$901,MATCH(B2039,Customers!$A$2:$A$901,0))</f>
        <v>West</v>
      </c>
      <c r="J2039" s="12" t="str">
        <f aca="false">INDEX(Stores!$D$2:$D$18,MATCH(C2039,Stores!$A$2:$A$18,0))</f>
        <v>Online</v>
      </c>
      <c r="K2039" s="16" t="n">
        <f aca="false">SUMIF(OrderItems!$B$2:$B$6683,A2039,OrderItems!$J$2:$J$6683)</f>
        <v>3685.55</v>
      </c>
      <c r="L2039" s="16" t="n">
        <f aca="false">SUMIF(OrderItems!$B$2:$B$6683,A2039,OrderItems!$K$2:$K$6683)</f>
        <v>2603.97</v>
      </c>
      <c r="M2039" s="16" t="n">
        <f aca="false">K2039-L2039</f>
        <v>1081.58</v>
      </c>
      <c r="N2039" s="12" t="n">
        <f aca="false">COUNTIF(OrderItems!$B$2:$B$6683,A2039)</f>
        <v>2</v>
      </c>
    </row>
    <row r="2040" customFormat="false" ht="15" hidden="false" customHeight="false" outlineLevel="0" collapsed="false">
      <c r="A2040" s="12" t="n">
        <v>2039</v>
      </c>
      <c r="B2040" s="12" t="n">
        <v>503</v>
      </c>
      <c r="C2040" s="12" t="n">
        <v>17</v>
      </c>
      <c r="D2040" s="18" t="n">
        <v>45951</v>
      </c>
      <c r="E2040" s="12" t="s">
        <v>44</v>
      </c>
      <c r="F2040" s="12" t="s">
        <v>2295</v>
      </c>
      <c r="G2040" s="12" t="s">
        <v>55</v>
      </c>
      <c r="H2040" s="12" t="str">
        <f aca="false">INDEX(Customers!$I$2:$I$901,MATCH(B2040,Customers!$A$2:$A$901,0))</f>
        <v>Premium</v>
      </c>
      <c r="I2040" s="12" t="str">
        <f aca="false">INDEX(Customers!$G$2:$G$901,MATCH(B2040,Customers!$A$2:$A$901,0))</f>
        <v>West</v>
      </c>
      <c r="J2040" s="12" t="str">
        <f aca="false">INDEX(Stores!$D$2:$D$18,MATCH(C2040,Stores!$A$2:$A$18,0))</f>
        <v>Online</v>
      </c>
      <c r="K2040" s="16" t="n">
        <f aca="false">SUMIF(OrderItems!$B$2:$B$6683,A2040,OrderItems!$J$2:$J$6683)</f>
        <v>303.05</v>
      </c>
      <c r="L2040" s="16" t="n">
        <f aca="false">SUMIF(OrderItems!$B$2:$B$6683,A2040,OrderItems!$K$2:$K$6683)</f>
        <v>234.68</v>
      </c>
      <c r="M2040" s="16" t="n">
        <f aca="false">K2040-L2040</f>
        <v>68.37</v>
      </c>
      <c r="N2040" s="12" t="n">
        <f aca="false">COUNTIF(OrderItems!$B$2:$B$6683,A2040)</f>
        <v>1</v>
      </c>
    </row>
    <row r="2041" customFormat="false" ht="15" hidden="false" customHeight="false" outlineLevel="0" collapsed="false">
      <c r="A2041" s="12" t="n">
        <v>2040</v>
      </c>
      <c r="B2041" s="12" t="n">
        <v>504</v>
      </c>
      <c r="C2041" s="12" t="n">
        <v>17</v>
      </c>
      <c r="D2041" s="18" t="n">
        <v>45382</v>
      </c>
      <c r="E2041" s="12" t="s">
        <v>44</v>
      </c>
      <c r="F2041" s="12" t="s">
        <v>2296</v>
      </c>
      <c r="G2041" s="12" t="s">
        <v>55</v>
      </c>
      <c r="H2041" s="12" t="str">
        <f aca="false">INDEX(Customers!$I$2:$I$901,MATCH(B2041,Customers!$A$2:$A$901,0))</f>
        <v>New</v>
      </c>
      <c r="I2041" s="12" t="str">
        <f aca="false">INDEX(Customers!$G$2:$G$901,MATCH(B2041,Customers!$A$2:$A$901,0))</f>
        <v>South</v>
      </c>
      <c r="J2041" s="12" t="str">
        <f aca="false">INDEX(Stores!$D$2:$D$18,MATCH(C2041,Stores!$A$2:$A$18,0))</f>
        <v>Online</v>
      </c>
      <c r="K2041" s="16" t="n">
        <f aca="false">SUMIF(OrderItems!$B$2:$B$6683,A2041,OrderItems!$J$2:$J$6683)</f>
        <v>5738</v>
      </c>
      <c r="L2041" s="16" t="n">
        <f aca="false">SUMIF(OrderItems!$B$2:$B$6683,A2041,OrderItems!$K$2:$K$6683)</f>
        <v>3962.08</v>
      </c>
      <c r="M2041" s="16" t="n">
        <f aca="false">K2041-L2041</f>
        <v>1775.92</v>
      </c>
      <c r="N2041" s="12" t="n">
        <f aca="false">COUNTIF(OrderItems!$B$2:$B$6683,A2041)</f>
        <v>1</v>
      </c>
    </row>
    <row r="2042" customFormat="false" ht="15" hidden="false" customHeight="false" outlineLevel="0" collapsed="false">
      <c r="A2042" s="12" t="n">
        <v>2041</v>
      </c>
      <c r="B2042" s="12" t="n">
        <v>504</v>
      </c>
      <c r="C2042" s="12" t="n">
        <v>17</v>
      </c>
      <c r="D2042" s="18" t="n">
        <v>45646</v>
      </c>
      <c r="E2042" s="12" t="s">
        <v>44</v>
      </c>
      <c r="F2042" s="12" t="s">
        <v>2293</v>
      </c>
      <c r="G2042" s="12" t="s">
        <v>55</v>
      </c>
      <c r="H2042" s="12" t="str">
        <f aca="false">INDEX(Customers!$I$2:$I$901,MATCH(B2042,Customers!$A$2:$A$901,0))</f>
        <v>New</v>
      </c>
      <c r="I2042" s="12" t="str">
        <f aca="false">INDEX(Customers!$G$2:$G$901,MATCH(B2042,Customers!$A$2:$A$901,0))</f>
        <v>South</v>
      </c>
      <c r="J2042" s="12" t="str">
        <f aca="false">INDEX(Stores!$D$2:$D$18,MATCH(C2042,Stores!$A$2:$A$18,0))</f>
        <v>Online</v>
      </c>
      <c r="K2042" s="16" t="n">
        <f aca="false">SUMIF(OrderItems!$B$2:$B$6683,A2042,OrderItems!$J$2:$J$6683)</f>
        <v>4619</v>
      </c>
      <c r="L2042" s="16" t="n">
        <f aca="false">SUMIF(OrderItems!$B$2:$B$6683,A2042,OrderItems!$K$2:$K$6683)</f>
        <v>3093.49</v>
      </c>
      <c r="M2042" s="16" t="n">
        <f aca="false">K2042-L2042</f>
        <v>1525.51</v>
      </c>
      <c r="N2042" s="12" t="n">
        <f aca="false">COUNTIF(OrderItems!$B$2:$B$6683,A2042)</f>
        <v>1</v>
      </c>
    </row>
    <row r="2043" customFormat="false" ht="15" hidden="false" customHeight="false" outlineLevel="0" collapsed="false">
      <c r="A2043" s="12" t="n">
        <v>2042</v>
      </c>
      <c r="B2043" s="12" t="n">
        <v>504</v>
      </c>
      <c r="C2043" s="12" t="n">
        <v>17</v>
      </c>
      <c r="D2043" s="18" t="n">
        <v>45880</v>
      </c>
      <c r="E2043" s="12" t="s">
        <v>44</v>
      </c>
      <c r="F2043" s="12" t="s">
        <v>2295</v>
      </c>
      <c r="G2043" s="12" t="s">
        <v>55</v>
      </c>
      <c r="H2043" s="12" t="str">
        <f aca="false">INDEX(Customers!$I$2:$I$901,MATCH(B2043,Customers!$A$2:$A$901,0))</f>
        <v>New</v>
      </c>
      <c r="I2043" s="12" t="str">
        <f aca="false">INDEX(Customers!$G$2:$G$901,MATCH(B2043,Customers!$A$2:$A$901,0))</f>
        <v>South</v>
      </c>
      <c r="J2043" s="12" t="str">
        <f aca="false">INDEX(Stores!$D$2:$D$18,MATCH(C2043,Stores!$A$2:$A$18,0))</f>
        <v>Online</v>
      </c>
      <c r="K2043" s="16" t="n">
        <f aca="false">SUMIF(OrderItems!$B$2:$B$6683,A2043,OrderItems!$J$2:$J$6683)</f>
        <v>3452.15</v>
      </c>
      <c r="L2043" s="16" t="n">
        <f aca="false">SUMIF(OrderItems!$B$2:$B$6683,A2043,OrderItems!$K$2:$K$6683)</f>
        <v>2446.19</v>
      </c>
      <c r="M2043" s="16" t="n">
        <f aca="false">K2043-L2043</f>
        <v>1005.96</v>
      </c>
      <c r="N2043" s="12" t="n">
        <f aca="false">COUNTIF(OrderItems!$B$2:$B$6683,A2043)</f>
        <v>3</v>
      </c>
    </row>
    <row r="2044" customFormat="false" ht="15" hidden="false" customHeight="false" outlineLevel="0" collapsed="false">
      <c r="A2044" s="12" t="n">
        <v>2043</v>
      </c>
      <c r="B2044" s="12" t="n">
        <v>504</v>
      </c>
      <c r="C2044" s="12" t="n">
        <v>17</v>
      </c>
      <c r="D2044" s="18" t="n">
        <v>45943</v>
      </c>
      <c r="E2044" s="12" t="s">
        <v>44</v>
      </c>
      <c r="F2044" s="12" t="s">
        <v>2294</v>
      </c>
      <c r="G2044" s="12" t="s">
        <v>55</v>
      </c>
      <c r="H2044" s="12" t="str">
        <f aca="false">INDEX(Customers!$I$2:$I$901,MATCH(B2044,Customers!$A$2:$A$901,0))</f>
        <v>New</v>
      </c>
      <c r="I2044" s="12" t="str">
        <f aca="false">INDEX(Customers!$G$2:$G$901,MATCH(B2044,Customers!$A$2:$A$901,0))</f>
        <v>South</v>
      </c>
      <c r="J2044" s="12" t="str">
        <f aca="false">INDEX(Stores!$D$2:$D$18,MATCH(C2044,Stores!$A$2:$A$18,0))</f>
        <v>Online</v>
      </c>
      <c r="K2044" s="16" t="n">
        <f aca="false">SUMIF(OrderItems!$B$2:$B$6683,A2044,OrderItems!$J$2:$J$6683)</f>
        <v>689</v>
      </c>
      <c r="L2044" s="16" t="n">
        <f aca="false">SUMIF(OrderItems!$B$2:$B$6683,A2044,OrderItems!$K$2:$K$6683)</f>
        <v>513.42</v>
      </c>
      <c r="M2044" s="16" t="n">
        <f aca="false">K2044-L2044</f>
        <v>175.58</v>
      </c>
      <c r="N2044" s="12" t="n">
        <f aca="false">COUNTIF(OrderItems!$B$2:$B$6683,A2044)</f>
        <v>1</v>
      </c>
    </row>
    <row r="2045" customFormat="false" ht="15" hidden="false" customHeight="false" outlineLevel="0" collapsed="false">
      <c r="A2045" s="12" t="n">
        <v>2044</v>
      </c>
      <c r="B2045" s="12" t="n">
        <v>505</v>
      </c>
      <c r="C2045" s="12" t="n">
        <v>17</v>
      </c>
      <c r="D2045" s="18" t="n">
        <v>45369</v>
      </c>
      <c r="E2045" s="12" t="s">
        <v>44</v>
      </c>
      <c r="F2045" s="12" t="s">
        <v>2296</v>
      </c>
      <c r="G2045" s="12" t="s">
        <v>55</v>
      </c>
      <c r="H2045" s="12" t="str">
        <f aca="false">INDEX(Customers!$I$2:$I$901,MATCH(B2045,Customers!$A$2:$A$901,0))</f>
        <v>Regular</v>
      </c>
      <c r="I2045" s="12" t="str">
        <f aca="false">INDEX(Customers!$G$2:$G$901,MATCH(B2045,Customers!$A$2:$A$901,0))</f>
        <v>East</v>
      </c>
      <c r="J2045" s="12" t="str">
        <f aca="false">INDEX(Stores!$D$2:$D$18,MATCH(C2045,Stores!$A$2:$A$18,0))</f>
        <v>Online</v>
      </c>
      <c r="K2045" s="16" t="n">
        <f aca="false">SUMIF(OrderItems!$B$2:$B$6683,A2045,OrderItems!$J$2:$J$6683)</f>
        <v>3992.55</v>
      </c>
      <c r="L2045" s="16" t="n">
        <f aca="false">SUMIF(OrderItems!$B$2:$B$6683,A2045,OrderItems!$K$2:$K$6683)</f>
        <v>2465.92</v>
      </c>
      <c r="M2045" s="16" t="n">
        <f aca="false">K2045-L2045</f>
        <v>1526.63</v>
      </c>
      <c r="N2045" s="12" t="n">
        <f aca="false">COUNTIF(OrderItems!$B$2:$B$6683,A2045)</f>
        <v>2</v>
      </c>
    </row>
    <row r="2046" customFormat="false" ht="15" hidden="false" customHeight="false" outlineLevel="0" collapsed="false">
      <c r="A2046" s="12" t="n">
        <v>2045</v>
      </c>
      <c r="B2046" s="12" t="n">
        <v>505</v>
      </c>
      <c r="C2046" s="12" t="n">
        <v>17</v>
      </c>
      <c r="D2046" s="18" t="n">
        <v>45581</v>
      </c>
      <c r="E2046" s="12" t="s">
        <v>44</v>
      </c>
      <c r="F2046" s="12" t="s">
        <v>2294</v>
      </c>
      <c r="G2046" s="12" t="s">
        <v>55</v>
      </c>
      <c r="H2046" s="12" t="str">
        <f aca="false">INDEX(Customers!$I$2:$I$901,MATCH(B2046,Customers!$A$2:$A$901,0))</f>
        <v>Regular</v>
      </c>
      <c r="I2046" s="12" t="str">
        <f aca="false">INDEX(Customers!$G$2:$G$901,MATCH(B2046,Customers!$A$2:$A$901,0))</f>
        <v>East</v>
      </c>
      <c r="J2046" s="12" t="str">
        <f aca="false">INDEX(Stores!$D$2:$D$18,MATCH(C2046,Stores!$A$2:$A$18,0))</f>
        <v>Online</v>
      </c>
      <c r="K2046" s="16" t="n">
        <f aca="false">SUMIF(OrderItems!$B$2:$B$6683,A2046,OrderItems!$J$2:$J$6683)</f>
        <v>2139</v>
      </c>
      <c r="L2046" s="16" t="n">
        <f aca="false">SUMIF(OrderItems!$B$2:$B$6683,A2046,OrderItems!$K$2:$K$6683)</f>
        <v>1183.55</v>
      </c>
      <c r="M2046" s="16" t="n">
        <f aca="false">K2046-L2046</f>
        <v>955.45</v>
      </c>
      <c r="N2046" s="12" t="n">
        <f aca="false">COUNTIF(OrderItems!$B$2:$B$6683,A2046)</f>
        <v>1</v>
      </c>
    </row>
    <row r="2047" customFormat="false" ht="15" hidden="false" customHeight="false" outlineLevel="0" collapsed="false">
      <c r="A2047" s="12" t="n">
        <v>2046</v>
      </c>
      <c r="B2047" s="12" t="n">
        <v>505</v>
      </c>
      <c r="C2047" s="12" t="n">
        <v>17</v>
      </c>
      <c r="D2047" s="18" t="n">
        <v>45589</v>
      </c>
      <c r="E2047" s="12" t="s">
        <v>44</v>
      </c>
      <c r="F2047" s="12" t="s">
        <v>2295</v>
      </c>
      <c r="G2047" s="12" t="s">
        <v>55</v>
      </c>
      <c r="H2047" s="12" t="str">
        <f aca="false">INDEX(Customers!$I$2:$I$901,MATCH(B2047,Customers!$A$2:$A$901,0))</f>
        <v>Regular</v>
      </c>
      <c r="I2047" s="12" t="str">
        <f aca="false">INDEX(Customers!$G$2:$G$901,MATCH(B2047,Customers!$A$2:$A$901,0))</f>
        <v>East</v>
      </c>
      <c r="J2047" s="12" t="str">
        <f aca="false">INDEX(Stores!$D$2:$D$18,MATCH(C2047,Stores!$A$2:$A$18,0))</f>
        <v>Online</v>
      </c>
      <c r="K2047" s="16" t="n">
        <f aca="false">SUMIF(OrderItems!$B$2:$B$6683,A2047,OrderItems!$J$2:$J$6683)</f>
        <v>2889</v>
      </c>
      <c r="L2047" s="16" t="n">
        <f aca="false">SUMIF(OrderItems!$B$2:$B$6683,A2047,OrderItems!$K$2:$K$6683)</f>
        <v>2048.76</v>
      </c>
      <c r="M2047" s="16" t="n">
        <f aca="false">K2047-L2047</f>
        <v>840.24</v>
      </c>
      <c r="N2047" s="12" t="n">
        <f aca="false">COUNTIF(OrderItems!$B$2:$B$6683,A2047)</f>
        <v>1</v>
      </c>
    </row>
    <row r="2048" customFormat="false" ht="15" hidden="false" customHeight="false" outlineLevel="0" collapsed="false">
      <c r="A2048" s="12" t="n">
        <v>2047</v>
      </c>
      <c r="B2048" s="12" t="n">
        <v>505</v>
      </c>
      <c r="C2048" s="12" t="n">
        <v>3</v>
      </c>
      <c r="D2048" s="18" t="n">
        <v>45616</v>
      </c>
      <c r="E2048" s="12" t="s">
        <v>49</v>
      </c>
      <c r="F2048" s="12" t="s">
        <v>2293</v>
      </c>
      <c r="G2048" s="12" t="s">
        <v>55</v>
      </c>
      <c r="H2048" s="12" t="str">
        <f aca="false">INDEX(Customers!$I$2:$I$901,MATCH(B2048,Customers!$A$2:$A$901,0))</f>
        <v>Regular</v>
      </c>
      <c r="I2048" s="12" t="str">
        <f aca="false">INDEX(Customers!$G$2:$G$901,MATCH(B2048,Customers!$A$2:$A$901,0))</f>
        <v>East</v>
      </c>
      <c r="J2048" s="12" t="str">
        <f aca="false">INDEX(Stores!$D$2:$D$18,MATCH(C2048,Stores!$A$2:$A$18,0))</f>
        <v>North</v>
      </c>
      <c r="K2048" s="16" t="n">
        <f aca="false">SUMIF(OrderItems!$B$2:$B$6683,A2048,OrderItems!$J$2:$J$6683)</f>
        <v>3025.2</v>
      </c>
      <c r="L2048" s="16" t="n">
        <f aca="false">SUMIF(OrderItems!$B$2:$B$6683,A2048,OrderItems!$K$2:$K$6683)</f>
        <v>2005.53</v>
      </c>
      <c r="M2048" s="16" t="n">
        <f aca="false">K2048-L2048</f>
        <v>1019.67</v>
      </c>
      <c r="N2048" s="12" t="n">
        <f aca="false">COUNTIF(OrderItems!$B$2:$B$6683,A2048)</f>
        <v>2</v>
      </c>
    </row>
    <row r="2049" customFormat="false" ht="15" hidden="false" customHeight="false" outlineLevel="0" collapsed="false">
      <c r="A2049" s="12" t="n">
        <v>2048</v>
      </c>
      <c r="B2049" s="12" t="n">
        <v>505</v>
      </c>
      <c r="C2049" s="12" t="n">
        <v>14</v>
      </c>
      <c r="D2049" s="18" t="n">
        <v>45779</v>
      </c>
      <c r="E2049" s="12" t="s">
        <v>49</v>
      </c>
      <c r="F2049" s="12" t="s">
        <v>2293</v>
      </c>
      <c r="G2049" s="12" t="s">
        <v>57</v>
      </c>
      <c r="H2049" s="12" t="str">
        <f aca="false">INDEX(Customers!$I$2:$I$901,MATCH(B2049,Customers!$A$2:$A$901,0))</f>
        <v>Regular</v>
      </c>
      <c r="I2049" s="12" t="str">
        <f aca="false">INDEX(Customers!$G$2:$G$901,MATCH(B2049,Customers!$A$2:$A$901,0))</f>
        <v>East</v>
      </c>
      <c r="J2049" s="12" t="str">
        <f aca="false">INDEX(Stores!$D$2:$D$18,MATCH(C2049,Stores!$A$2:$A$18,0))</f>
        <v>East</v>
      </c>
      <c r="K2049" s="16" t="n">
        <f aca="false">SUMIF(OrderItems!$B$2:$B$6683,A2049,OrderItems!$J$2:$J$6683)</f>
        <v>2218</v>
      </c>
      <c r="L2049" s="16" t="n">
        <f aca="false">SUMIF(OrderItems!$B$2:$B$6683,A2049,OrderItems!$K$2:$K$6683)</f>
        <v>1604.14</v>
      </c>
      <c r="M2049" s="16" t="n">
        <f aca="false">K2049-L2049</f>
        <v>613.86</v>
      </c>
      <c r="N2049" s="12" t="n">
        <f aca="false">COUNTIF(OrderItems!$B$2:$B$6683,A2049)</f>
        <v>1</v>
      </c>
    </row>
    <row r="2050" customFormat="false" ht="15" hidden="false" customHeight="false" outlineLevel="0" collapsed="false">
      <c r="A2050" s="12" t="n">
        <v>2049</v>
      </c>
      <c r="B2050" s="12" t="n">
        <v>505</v>
      </c>
      <c r="C2050" s="12" t="n">
        <v>17</v>
      </c>
      <c r="D2050" s="18" t="n">
        <v>45829</v>
      </c>
      <c r="E2050" s="12" t="s">
        <v>44</v>
      </c>
      <c r="F2050" s="12" t="s">
        <v>2296</v>
      </c>
      <c r="G2050" s="12" t="s">
        <v>57</v>
      </c>
      <c r="H2050" s="12" t="str">
        <f aca="false">INDEX(Customers!$I$2:$I$901,MATCH(B2050,Customers!$A$2:$A$901,0))</f>
        <v>Regular</v>
      </c>
      <c r="I2050" s="12" t="str">
        <f aca="false">INDEX(Customers!$G$2:$G$901,MATCH(B2050,Customers!$A$2:$A$901,0))</f>
        <v>East</v>
      </c>
      <c r="J2050" s="12" t="str">
        <f aca="false">INDEX(Stores!$D$2:$D$18,MATCH(C2050,Stores!$A$2:$A$18,0))</f>
        <v>Online</v>
      </c>
      <c r="K2050" s="16" t="n">
        <f aca="false">SUMIF(OrderItems!$B$2:$B$6683,A2050,OrderItems!$J$2:$J$6683)</f>
        <v>5758</v>
      </c>
      <c r="L2050" s="16" t="n">
        <f aca="false">SUMIF(OrderItems!$B$2:$B$6683,A2050,OrderItems!$K$2:$K$6683)</f>
        <v>3709.93</v>
      </c>
      <c r="M2050" s="16" t="n">
        <f aca="false">K2050-L2050</f>
        <v>2048.07</v>
      </c>
      <c r="N2050" s="12" t="n">
        <f aca="false">COUNTIF(OrderItems!$B$2:$B$6683,A2050)</f>
        <v>2</v>
      </c>
    </row>
    <row r="2051" customFormat="false" ht="15" hidden="false" customHeight="false" outlineLevel="0" collapsed="false">
      <c r="A2051" s="12" t="n">
        <v>2050</v>
      </c>
      <c r="B2051" s="12" t="n">
        <v>505</v>
      </c>
      <c r="C2051" s="12" t="n">
        <v>14</v>
      </c>
      <c r="D2051" s="18" t="n">
        <v>45837</v>
      </c>
      <c r="E2051" s="12" t="s">
        <v>49</v>
      </c>
      <c r="F2051" s="12" t="s">
        <v>2294</v>
      </c>
      <c r="G2051" s="12" t="s">
        <v>55</v>
      </c>
      <c r="H2051" s="12" t="str">
        <f aca="false">INDEX(Customers!$I$2:$I$901,MATCH(B2051,Customers!$A$2:$A$901,0))</f>
        <v>Regular</v>
      </c>
      <c r="I2051" s="12" t="str">
        <f aca="false">INDEX(Customers!$G$2:$G$901,MATCH(B2051,Customers!$A$2:$A$901,0))</f>
        <v>East</v>
      </c>
      <c r="J2051" s="12" t="str">
        <f aca="false">INDEX(Stores!$D$2:$D$18,MATCH(C2051,Stores!$A$2:$A$18,0))</f>
        <v>East</v>
      </c>
      <c r="K2051" s="16" t="n">
        <f aca="false">SUMIF(OrderItems!$B$2:$B$6683,A2051,OrderItems!$J$2:$J$6683)</f>
        <v>1359</v>
      </c>
      <c r="L2051" s="16" t="n">
        <f aca="false">SUMIF(OrderItems!$B$2:$B$6683,A2051,OrderItems!$K$2:$K$6683)</f>
        <v>991.28</v>
      </c>
      <c r="M2051" s="16" t="n">
        <f aca="false">K2051-L2051</f>
        <v>367.72</v>
      </c>
      <c r="N2051" s="12" t="n">
        <f aca="false">COUNTIF(OrderItems!$B$2:$B$6683,A2051)</f>
        <v>1</v>
      </c>
    </row>
    <row r="2052" customFormat="false" ht="15" hidden="false" customHeight="false" outlineLevel="0" collapsed="false">
      <c r="A2052" s="12" t="n">
        <v>2051</v>
      </c>
      <c r="B2052" s="12" t="n">
        <v>505</v>
      </c>
      <c r="C2052" s="12" t="n">
        <v>17</v>
      </c>
      <c r="D2052" s="18" t="n">
        <v>45989</v>
      </c>
      <c r="E2052" s="12" t="s">
        <v>44</v>
      </c>
      <c r="F2052" s="12" t="s">
        <v>2296</v>
      </c>
      <c r="G2052" s="12" t="s">
        <v>55</v>
      </c>
      <c r="H2052" s="12" t="str">
        <f aca="false">INDEX(Customers!$I$2:$I$901,MATCH(B2052,Customers!$A$2:$A$901,0))</f>
        <v>Regular</v>
      </c>
      <c r="I2052" s="12" t="str">
        <f aca="false">INDEX(Customers!$G$2:$G$901,MATCH(B2052,Customers!$A$2:$A$901,0))</f>
        <v>East</v>
      </c>
      <c r="J2052" s="12" t="str">
        <f aca="false">INDEX(Stores!$D$2:$D$18,MATCH(C2052,Stores!$A$2:$A$18,0))</f>
        <v>Online</v>
      </c>
      <c r="K2052" s="16" t="n">
        <f aca="false">SUMIF(OrderItems!$B$2:$B$6683,A2052,OrderItems!$J$2:$J$6683)</f>
        <v>8133.55</v>
      </c>
      <c r="L2052" s="16" t="n">
        <f aca="false">SUMIF(OrderItems!$B$2:$B$6683,A2052,OrderItems!$K$2:$K$6683)</f>
        <v>5798.21</v>
      </c>
      <c r="M2052" s="16" t="n">
        <f aca="false">K2052-L2052</f>
        <v>2335.34</v>
      </c>
      <c r="N2052" s="12" t="n">
        <f aca="false">COUNTIF(OrderItems!$B$2:$B$6683,A2052)</f>
        <v>3</v>
      </c>
    </row>
    <row r="2053" customFormat="false" ht="15" hidden="false" customHeight="false" outlineLevel="0" collapsed="false">
      <c r="A2053" s="12" t="n">
        <v>2052</v>
      </c>
      <c r="B2053" s="12" t="n">
        <v>506</v>
      </c>
      <c r="C2053" s="12" t="n">
        <v>17</v>
      </c>
      <c r="D2053" s="18" t="n">
        <v>45362</v>
      </c>
      <c r="E2053" s="12" t="s">
        <v>44</v>
      </c>
      <c r="F2053" s="12" t="s">
        <v>2296</v>
      </c>
      <c r="G2053" s="12" t="s">
        <v>55</v>
      </c>
      <c r="H2053" s="12" t="str">
        <f aca="false">INDEX(Customers!$I$2:$I$901,MATCH(B2053,Customers!$A$2:$A$901,0))</f>
        <v>New</v>
      </c>
      <c r="I2053" s="12" t="str">
        <f aca="false">INDEX(Customers!$G$2:$G$901,MATCH(B2053,Customers!$A$2:$A$901,0))</f>
        <v>East</v>
      </c>
      <c r="J2053" s="12" t="str">
        <f aca="false">INDEX(Stores!$D$2:$D$18,MATCH(C2053,Stores!$A$2:$A$18,0))</f>
        <v>Online</v>
      </c>
      <c r="K2053" s="16" t="n">
        <f aca="false">SUMIF(OrderItems!$B$2:$B$6683,A2053,OrderItems!$J$2:$J$6683)</f>
        <v>2159</v>
      </c>
      <c r="L2053" s="16" t="n">
        <f aca="false">SUMIF(OrderItems!$B$2:$B$6683,A2053,OrderItems!$K$2:$K$6683)</f>
        <v>1473.53</v>
      </c>
      <c r="M2053" s="16" t="n">
        <f aca="false">K2053-L2053</f>
        <v>685.47</v>
      </c>
      <c r="N2053" s="12" t="n">
        <f aca="false">COUNTIF(OrderItems!$B$2:$B$6683,A2053)</f>
        <v>1</v>
      </c>
    </row>
    <row r="2054" customFormat="false" ht="15" hidden="false" customHeight="false" outlineLevel="0" collapsed="false">
      <c r="A2054" s="12" t="n">
        <v>2053</v>
      </c>
      <c r="B2054" s="12" t="n">
        <v>506</v>
      </c>
      <c r="C2054" s="12" t="n">
        <v>17</v>
      </c>
      <c r="D2054" s="18" t="n">
        <v>45758</v>
      </c>
      <c r="E2054" s="12" t="s">
        <v>44</v>
      </c>
      <c r="F2054" s="12" t="s">
        <v>2295</v>
      </c>
      <c r="G2054" s="12" t="s">
        <v>55</v>
      </c>
      <c r="H2054" s="12" t="str">
        <f aca="false">INDEX(Customers!$I$2:$I$901,MATCH(B2054,Customers!$A$2:$A$901,0))</f>
        <v>New</v>
      </c>
      <c r="I2054" s="12" t="str">
        <f aca="false">INDEX(Customers!$G$2:$G$901,MATCH(B2054,Customers!$A$2:$A$901,0))</f>
        <v>East</v>
      </c>
      <c r="J2054" s="12" t="str">
        <f aca="false">INDEX(Stores!$D$2:$D$18,MATCH(C2054,Stores!$A$2:$A$18,0))</f>
        <v>Online</v>
      </c>
      <c r="K2054" s="16" t="n">
        <f aca="false">SUMIF(OrderItems!$B$2:$B$6683,A2054,OrderItems!$J$2:$J$6683)</f>
        <v>2869</v>
      </c>
      <c r="L2054" s="16" t="n">
        <f aca="false">SUMIF(OrderItems!$B$2:$B$6683,A2054,OrderItems!$K$2:$K$6683)</f>
        <v>1981.04</v>
      </c>
      <c r="M2054" s="16" t="n">
        <f aca="false">K2054-L2054</f>
        <v>887.96</v>
      </c>
      <c r="N2054" s="12" t="n">
        <f aca="false">COUNTIF(OrderItems!$B$2:$B$6683,A2054)</f>
        <v>1</v>
      </c>
    </row>
    <row r="2055" customFormat="false" ht="15" hidden="false" customHeight="false" outlineLevel="0" collapsed="false">
      <c r="A2055" s="12" t="n">
        <v>2054</v>
      </c>
      <c r="B2055" s="12" t="n">
        <v>507</v>
      </c>
      <c r="C2055" s="12" t="n">
        <v>17</v>
      </c>
      <c r="D2055" s="18" t="n">
        <v>45314</v>
      </c>
      <c r="E2055" s="12" t="s">
        <v>44</v>
      </c>
      <c r="F2055" s="12" t="s">
        <v>2293</v>
      </c>
      <c r="G2055" s="12" t="s">
        <v>55</v>
      </c>
      <c r="H2055" s="12" t="str">
        <f aca="false">INDEX(Customers!$I$2:$I$901,MATCH(B2055,Customers!$A$2:$A$901,0))</f>
        <v>Regular</v>
      </c>
      <c r="I2055" s="12" t="str">
        <f aca="false">INDEX(Customers!$G$2:$G$901,MATCH(B2055,Customers!$A$2:$A$901,0))</f>
        <v>East</v>
      </c>
      <c r="J2055" s="12" t="str">
        <f aca="false">INDEX(Stores!$D$2:$D$18,MATCH(C2055,Stores!$A$2:$A$18,0))</f>
        <v>Online</v>
      </c>
      <c r="K2055" s="16" t="n">
        <f aca="false">SUMIF(OrderItems!$B$2:$B$6683,A2055,OrderItems!$J$2:$J$6683)</f>
        <v>949</v>
      </c>
      <c r="L2055" s="16" t="n">
        <f aca="false">SUMIF(OrderItems!$B$2:$B$6683,A2055,OrderItems!$K$2:$K$6683)</f>
        <v>660.17</v>
      </c>
      <c r="M2055" s="16" t="n">
        <f aca="false">K2055-L2055</f>
        <v>288.83</v>
      </c>
      <c r="N2055" s="12" t="n">
        <f aca="false">COUNTIF(OrderItems!$B$2:$B$6683,A2055)</f>
        <v>1</v>
      </c>
    </row>
    <row r="2056" customFormat="false" ht="15" hidden="false" customHeight="false" outlineLevel="0" collapsed="false">
      <c r="A2056" s="12" t="n">
        <v>2055</v>
      </c>
      <c r="B2056" s="12" t="n">
        <v>507</v>
      </c>
      <c r="C2056" s="12" t="n">
        <v>5</v>
      </c>
      <c r="D2056" s="18" t="n">
        <v>45366</v>
      </c>
      <c r="E2056" s="12" t="s">
        <v>49</v>
      </c>
      <c r="F2056" s="12" t="s">
        <v>2292</v>
      </c>
      <c r="G2056" s="12" t="s">
        <v>55</v>
      </c>
      <c r="H2056" s="12" t="str">
        <f aca="false">INDEX(Customers!$I$2:$I$901,MATCH(B2056,Customers!$A$2:$A$901,0))</f>
        <v>Regular</v>
      </c>
      <c r="I2056" s="12" t="str">
        <f aca="false">INDEX(Customers!$G$2:$G$901,MATCH(B2056,Customers!$A$2:$A$901,0))</f>
        <v>East</v>
      </c>
      <c r="J2056" s="12" t="str">
        <f aca="false">INDEX(Stores!$D$2:$D$18,MATCH(C2056,Stores!$A$2:$A$18,0))</f>
        <v>South</v>
      </c>
      <c r="K2056" s="16" t="n">
        <f aca="false">SUMIF(OrderItems!$B$2:$B$6683,A2056,OrderItems!$J$2:$J$6683)</f>
        <v>7938</v>
      </c>
      <c r="L2056" s="16" t="n">
        <f aca="false">SUMIF(OrderItems!$B$2:$B$6683,A2056,OrderItems!$K$2:$K$6683)</f>
        <v>4636.62</v>
      </c>
      <c r="M2056" s="16" t="n">
        <f aca="false">K2056-L2056</f>
        <v>3301.38</v>
      </c>
      <c r="N2056" s="12" t="n">
        <f aca="false">COUNTIF(OrderItems!$B$2:$B$6683,A2056)</f>
        <v>1</v>
      </c>
    </row>
    <row r="2057" customFormat="false" ht="15" hidden="false" customHeight="false" outlineLevel="0" collapsed="false">
      <c r="A2057" s="12" t="n">
        <v>2056</v>
      </c>
      <c r="B2057" s="12" t="n">
        <v>507</v>
      </c>
      <c r="C2057" s="12" t="n">
        <v>10</v>
      </c>
      <c r="D2057" s="18" t="n">
        <v>45385</v>
      </c>
      <c r="E2057" s="12" t="s">
        <v>49</v>
      </c>
      <c r="F2057" s="12" t="s">
        <v>2293</v>
      </c>
      <c r="G2057" s="12" t="s">
        <v>55</v>
      </c>
      <c r="H2057" s="12" t="str">
        <f aca="false">INDEX(Customers!$I$2:$I$901,MATCH(B2057,Customers!$A$2:$A$901,0))</f>
        <v>Regular</v>
      </c>
      <c r="I2057" s="12" t="str">
        <f aca="false">INDEX(Customers!$G$2:$G$901,MATCH(B2057,Customers!$A$2:$A$901,0))</f>
        <v>East</v>
      </c>
      <c r="J2057" s="12" t="str">
        <f aca="false">INDEX(Stores!$D$2:$D$18,MATCH(C2057,Stores!$A$2:$A$18,0))</f>
        <v>West</v>
      </c>
      <c r="K2057" s="16" t="n">
        <f aca="false">SUMIF(OrderItems!$B$2:$B$6683,A2057,OrderItems!$J$2:$J$6683)</f>
        <v>4519</v>
      </c>
      <c r="L2057" s="16" t="n">
        <f aca="false">SUMIF(OrderItems!$B$2:$B$6683,A2057,OrderItems!$K$2:$K$6683)</f>
        <v>2972.91</v>
      </c>
      <c r="M2057" s="16" t="n">
        <f aca="false">K2057-L2057</f>
        <v>1546.09</v>
      </c>
      <c r="N2057" s="12" t="n">
        <f aca="false">COUNTIF(OrderItems!$B$2:$B$6683,A2057)</f>
        <v>1</v>
      </c>
    </row>
    <row r="2058" customFormat="false" ht="15" hidden="false" customHeight="false" outlineLevel="0" collapsed="false">
      <c r="A2058" s="12" t="n">
        <v>2057</v>
      </c>
      <c r="B2058" s="12" t="n">
        <v>507</v>
      </c>
      <c r="C2058" s="12" t="n">
        <v>17</v>
      </c>
      <c r="D2058" s="18" t="n">
        <v>45463</v>
      </c>
      <c r="E2058" s="12" t="s">
        <v>44</v>
      </c>
      <c r="F2058" s="12" t="s">
        <v>2295</v>
      </c>
      <c r="G2058" s="12" t="s">
        <v>57</v>
      </c>
      <c r="H2058" s="12" t="str">
        <f aca="false">INDEX(Customers!$I$2:$I$901,MATCH(B2058,Customers!$A$2:$A$901,0))</f>
        <v>Regular</v>
      </c>
      <c r="I2058" s="12" t="str">
        <f aca="false">INDEX(Customers!$G$2:$G$901,MATCH(B2058,Customers!$A$2:$A$901,0))</f>
        <v>East</v>
      </c>
      <c r="J2058" s="12" t="str">
        <f aca="false">INDEX(Stores!$D$2:$D$18,MATCH(C2058,Stores!$A$2:$A$18,0))</f>
        <v>Online</v>
      </c>
      <c r="K2058" s="16" t="n">
        <f aca="false">SUMIF(OrderItems!$B$2:$B$6683,A2058,OrderItems!$J$2:$J$6683)</f>
        <v>1272.05</v>
      </c>
      <c r="L2058" s="16" t="n">
        <f aca="false">SUMIF(OrderItems!$B$2:$B$6683,A2058,OrderItems!$K$2:$K$6683)</f>
        <v>799.99</v>
      </c>
      <c r="M2058" s="16" t="n">
        <f aca="false">K2058-L2058</f>
        <v>472.06</v>
      </c>
      <c r="N2058" s="12" t="n">
        <f aca="false">COUNTIF(OrderItems!$B$2:$B$6683,A2058)</f>
        <v>1</v>
      </c>
    </row>
    <row r="2059" customFormat="false" ht="15" hidden="false" customHeight="false" outlineLevel="0" collapsed="false">
      <c r="A2059" s="12" t="n">
        <v>2058</v>
      </c>
      <c r="B2059" s="12" t="n">
        <v>507</v>
      </c>
      <c r="C2059" s="12" t="n">
        <v>10</v>
      </c>
      <c r="D2059" s="18" t="n">
        <v>45577</v>
      </c>
      <c r="E2059" s="12" t="s">
        <v>49</v>
      </c>
      <c r="F2059" s="12" t="s">
        <v>2293</v>
      </c>
      <c r="G2059" s="12" t="s">
        <v>55</v>
      </c>
      <c r="H2059" s="12" t="str">
        <f aca="false">INDEX(Customers!$I$2:$I$901,MATCH(B2059,Customers!$A$2:$A$901,0))</f>
        <v>Regular</v>
      </c>
      <c r="I2059" s="12" t="str">
        <f aca="false">INDEX(Customers!$G$2:$G$901,MATCH(B2059,Customers!$A$2:$A$901,0))</f>
        <v>East</v>
      </c>
      <c r="J2059" s="12" t="str">
        <f aca="false">INDEX(Stores!$D$2:$D$18,MATCH(C2059,Stores!$A$2:$A$18,0))</f>
        <v>West</v>
      </c>
      <c r="K2059" s="16" t="n">
        <f aca="false">SUMIF(OrderItems!$B$2:$B$6683,A2059,OrderItems!$J$2:$J$6683)</f>
        <v>4661.05</v>
      </c>
      <c r="L2059" s="16" t="n">
        <f aca="false">SUMIF(OrderItems!$B$2:$B$6683,A2059,OrderItems!$K$2:$K$6683)</f>
        <v>3422.37</v>
      </c>
      <c r="M2059" s="16" t="n">
        <f aca="false">K2059-L2059</f>
        <v>1238.68</v>
      </c>
      <c r="N2059" s="12" t="n">
        <f aca="false">COUNTIF(OrderItems!$B$2:$B$6683,A2059)</f>
        <v>3</v>
      </c>
    </row>
    <row r="2060" customFormat="false" ht="15" hidden="false" customHeight="false" outlineLevel="0" collapsed="false">
      <c r="A2060" s="12" t="n">
        <v>2059</v>
      </c>
      <c r="B2060" s="12" t="n">
        <v>507</v>
      </c>
      <c r="C2060" s="12" t="n">
        <v>17</v>
      </c>
      <c r="D2060" s="18" t="n">
        <v>45700</v>
      </c>
      <c r="E2060" s="12" t="s">
        <v>44</v>
      </c>
      <c r="F2060" s="12" t="s">
        <v>2294</v>
      </c>
      <c r="G2060" s="12" t="s">
        <v>57</v>
      </c>
      <c r="H2060" s="12" t="str">
        <f aca="false">INDEX(Customers!$I$2:$I$901,MATCH(B2060,Customers!$A$2:$A$901,0))</f>
        <v>Regular</v>
      </c>
      <c r="I2060" s="12" t="str">
        <f aca="false">INDEX(Customers!$G$2:$G$901,MATCH(B2060,Customers!$A$2:$A$901,0))</f>
        <v>East</v>
      </c>
      <c r="J2060" s="12" t="str">
        <f aca="false">INDEX(Stores!$D$2:$D$18,MATCH(C2060,Stores!$A$2:$A$18,0))</f>
        <v>Online</v>
      </c>
      <c r="K2060" s="16" t="n">
        <f aca="false">SUMIF(OrderItems!$B$2:$B$6683,A2060,OrderItems!$J$2:$J$6683)</f>
        <v>1469</v>
      </c>
      <c r="L2060" s="16" t="n">
        <f aca="false">SUMIF(OrderItems!$B$2:$B$6683,A2060,OrderItems!$K$2:$K$6683)</f>
        <v>955.62</v>
      </c>
      <c r="M2060" s="16" t="n">
        <f aca="false">K2060-L2060</f>
        <v>513.38</v>
      </c>
      <c r="N2060" s="12" t="n">
        <f aca="false">COUNTIF(OrderItems!$B$2:$B$6683,A2060)</f>
        <v>1</v>
      </c>
    </row>
    <row r="2061" customFormat="false" ht="15" hidden="false" customHeight="false" outlineLevel="0" collapsed="false">
      <c r="A2061" s="12" t="n">
        <v>2060</v>
      </c>
      <c r="B2061" s="12" t="n">
        <v>507</v>
      </c>
      <c r="C2061" s="12" t="n">
        <v>17</v>
      </c>
      <c r="D2061" s="18" t="n">
        <v>45721</v>
      </c>
      <c r="E2061" s="12" t="s">
        <v>44</v>
      </c>
      <c r="F2061" s="12" t="s">
        <v>2296</v>
      </c>
      <c r="G2061" s="12" t="s">
        <v>55</v>
      </c>
      <c r="H2061" s="12" t="str">
        <f aca="false">INDEX(Customers!$I$2:$I$901,MATCH(B2061,Customers!$A$2:$A$901,0))</f>
        <v>Regular</v>
      </c>
      <c r="I2061" s="12" t="str">
        <f aca="false">INDEX(Customers!$G$2:$G$901,MATCH(B2061,Customers!$A$2:$A$901,0))</f>
        <v>East</v>
      </c>
      <c r="J2061" s="12" t="str">
        <f aca="false">INDEX(Stores!$D$2:$D$18,MATCH(C2061,Stores!$A$2:$A$18,0))</f>
        <v>Online</v>
      </c>
      <c r="K2061" s="16" t="n">
        <f aca="false">SUMIF(OrderItems!$B$2:$B$6683,A2061,OrderItems!$J$2:$J$6683)</f>
        <v>2339.1</v>
      </c>
      <c r="L2061" s="16" t="n">
        <f aca="false">SUMIF(OrderItems!$B$2:$B$6683,A2061,OrderItems!$K$2:$K$6683)</f>
        <v>1473.81</v>
      </c>
      <c r="M2061" s="16" t="n">
        <f aca="false">K2061-L2061</f>
        <v>865.29</v>
      </c>
      <c r="N2061" s="12" t="n">
        <f aca="false">COUNTIF(OrderItems!$B$2:$B$6683,A2061)</f>
        <v>1</v>
      </c>
    </row>
    <row r="2062" customFormat="false" ht="15" hidden="false" customHeight="false" outlineLevel="0" collapsed="false">
      <c r="A2062" s="12" t="n">
        <v>2061</v>
      </c>
      <c r="B2062" s="12" t="n">
        <v>507</v>
      </c>
      <c r="C2062" s="12" t="n">
        <v>17</v>
      </c>
      <c r="D2062" s="18" t="n">
        <v>45745</v>
      </c>
      <c r="E2062" s="12" t="s">
        <v>44</v>
      </c>
      <c r="F2062" s="12" t="s">
        <v>2295</v>
      </c>
      <c r="G2062" s="12" t="s">
        <v>56</v>
      </c>
      <c r="H2062" s="12" t="str">
        <f aca="false">INDEX(Customers!$I$2:$I$901,MATCH(B2062,Customers!$A$2:$A$901,0))</f>
        <v>Regular</v>
      </c>
      <c r="I2062" s="12" t="str">
        <f aca="false">INDEX(Customers!$G$2:$G$901,MATCH(B2062,Customers!$A$2:$A$901,0))</f>
        <v>East</v>
      </c>
      <c r="J2062" s="12" t="str">
        <f aca="false">INDEX(Stores!$D$2:$D$18,MATCH(C2062,Stores!$A$2:$A$18,0))</f>
        <v>Online</v>
      </c>
      <c r="K2062" s="16" t="n">
        <f aca="false">SUMIF(OrderItems!$B$2:$B$6683,A2062,OrderItems!$J$2:$J$6683)</f>
        <v>3449</v>
      </c>
      <c r="L2062" s="16" t="n">
        <f aca="false">SUMIF(OrderItems!$B$2:$B$6683,A2062,OrderItems!$K$2:$K$6683)</f>
        <v>2115.56</v>
      </c>
      <c r="M2062" s="16" t="n">
        <f aca="false">K2062-L2062</f>
        <v>1333.44</v>
      </c>
      <c r="N2062" s="12" t="n">
        <f aca="false">COUNTIF(OrderItems!$B$2:$B$6683,A2062)</f>
        <v>1</v>
      </c>
    </row>
    <row r="2063" customFormat="false" ht="15" hidden="false" customHeight="false" outlineLevel="0" collapsed="false">
      <c r="A2063" s="12" t="n">
        <v>2062</v>
      </c>
      <c r="B2063" s="12" t="n">
        <v>507</v>
      </c>
      <c r="C2063" s="12" t="n">
        <v>17</v>
      </c>
      <c r="D2063" s="18" t="n">
        <v>45829</v>
      </c>
      <c r="E2063" s="12" t="s">
        <v>44</v>
      </c>
      <c r="F2063" s="12" t="s">
        <v>2292</v>
      </c>
      <c r="G2063" s="12" t="s">
        <v>55</v>
      </c>
      <c r="H2063" s="12" t="str">
        <f aca="false">INDEX(Customers!$I$2:$I$901,MATCH(B2063,Customers!$A$2:$A$901,0))</f>
        <v>Regular</v>
      </c>
      <c r="I2063" s="12" t="str">
        <f aca="false">INDEX(Customers!$G$2:$G$901,MATCH(B2063,Customers!$A$2:$A$901,0))</f>
        <v>East</v>
      </c>
      <c r="J2063" s="12" t="str">
        <f aca="false">INDEX(Stores!$D$2:$D$18,MATCH(C2063,Stores!$A$2:$A$18,0))</f>
        <v>Online</v>
      </c>
      <c r="K2063" s="16" t="n">
        <f aca="false">SUMIF(OrderItems!$B$2:$B$6683,A2063,OrderItems!$J$2:$J$6683)</f>
        <v>6018</v>
      </c>
      <c r="L2063" s="16" t="n">
        <f aca="false">SUMIF(OrderItems!$B$2:$B$6683,A2063,OrderItems!$K$2:$K$6683)</f>
        <v>3887.19</v>
      </c>
      <c r="M2063" s="16" t="n">
        <f aca="false">K2063-L2063</f>
        <v>2130.81</v>
      </c>
      <c r="N2063" s="12" t="n">
        <f aca="false">COUNTIF(OrderItems!$B$2:$B$6683,A2063)</f>
        <v>2</v>
      </c>
    </row>
    <row r="2064" customFormat="false" ht="15" hidden="false" customHeight="false" outlineLevel="0" collapsed="false">
      <c r="A2064" s="12" t="n">
        <v>2063</v>
      </c>
      <c r="B2064" s="12" t="n">
        <v>507</v>
      </c>
      <c r="C2064" s="12" t="n">
        <v>17</v>
      </c>
      <c r="D2064" s="18" t="n">
        <v>45906</v>
      </c>
      <c r="E2064" s="12" t="s">
        <v>44</v>
      </c>
      <c r="F2064" s="12" t="s">
        <v>2295</v>
      </c>
      <c r="G2064" s="12" t="s">
        <v>57</v>
      </c>
      <c r="H2064" s="12" t="str">
        <f aca="false">INDEX(Customers!$I$2:$I$901,MATCH(B2064,Customers!$A$2:$A$901,0))</f>
        <v>Regular</v>
      </c>
      <c r="I2064" s="12" t="str">
        <f aca="false">INDEX(Customers!$G$2:$G$901,MATCH(B2064,Customers!$A$2:$A$901,0))</f>
        <v>East</v>
      </c>
      <c r="J2064" s="12" t="str">
        <f aca="false">INDEX(Stores!$D$2:$D$18,MATCH(C2064,Stores!$A$2:$A$18,0))</f>
        <v>Online</v>
      </c>
      <c r="K2064" s="16" t="n">
        <f aca="false">SUMIF(OrderItems!$B$2:$B$6683,A2064,OrderItems!$J$2:$J$6683)</f>
        <v>10716.3</v>
      </c>
      <c r="L2064" s="16" t="n">
        <f aca="false">SUMIF(OrderItems!$B$2:$B$6683,A2064,OrderItems!$K$2:$K$6683)</f>
        <v>6954.93</v>
      </c>
      <c r="M2064" s="16" t="n">
        <f aca="false">K2064-L2064</f>
        <v>3761.37</v>
      </c>
      <c r="N2064" s="12" t="n">
        <f aca="false">COUNTIF(OrderItems!$B$2:$B$6683,A2064)</f>
        <v>1</v>
      </c>
    </row>
    <row r="2065" customFormat="false" ht="15" hidden="false" customHeight="false" outlineLevel="0" collapsed="false">
      <c r="A2065" s="12" t="n">
        <v>2064</v>
      </c>
      <c r="B2065" s="12" t="n">
        <v>507</v>
      </c>
      <c r="C2065" s="12" t="n">
        <v>17</v>
      </c>
      <c r="D2065" s="18" t="n">
        <v>45936</v>
      </c>
      <c r="E2065" s="12" t="s">
        <v>44</v>
      </c>
      <c r="F2065" s="12" t="s">
        <v>2293</v>
      </c>
      <c r="G2065" s="12" t="s">
        <v>55</v>
      </c>
      <c r="H2065" s="12" t="str">
        <f aca="false">INDEX(Customers!$I$2:$I$901,MATCH(B2065,Customers!$A$2:$A$901,0))</f>
        <v>Regular</v>
      </c>
      <c r="I2065" s="12" t="str">
        <f aca="false">INDEX(Customers!$G$2:$G$901,MATCH(B2065,Customers!$A$2:$A$901,0))</f>
        <v>East</v>
      </c>
      <c r="J2065" s="12" t="str">
        <f aca="false">INDEX(Stores!$D$2:$D$18,MATCH(C2065,Stores!$A$2:$A$18,0))</f>
        <v>Online</v>
      </c>
      <c r="K2065" s="16" t="n">
        <f aca="false">SUMIF(OrderItems!$B$2:$B$6683,A2065,OrderItems!$J$2:$J$6683)</f>
        <v>3509</v>
      </c>
      <c r="L2065" s="16" t="n">
        <f aca="false">SUMIF(OrderItems!$B$2:$B$6683,A2065,OrderItems!$K$2:$K$6683)</f>
        <v>2570.86</v>
      </c>
      <c r="M2065" s="16" t="n">
        <f aca="false">K2065-L2065</f>
        <v>938.14</v>
      </c>
      <c r="N2065" s="12" t="n">
        <f aca="false">COUNTIF(OrderItems!$B$2:$B$6683,A2065)</f>
        <v>1</v>
      </c>
    </row>
    <row r="2066" customFormat="false" ht="15" hidden="false" customHeight="false" outlineLevel="0" collapsed="false">
      <c r="A2066" s="12" t="n">
        <v>2065</v>
      </c>
      <c r="B2066" s="12" t="n">
        <v>507</v>
      </c>
      <c r="C2066" s="12" t="n">
        <v>16</v>
      </c>
      <c r="D2066" s="18" t="n">
        <v>45937</v>
      </c>
      <c r="E2066" s="12" t="s">
        <v>49</v>
      </c>
      <c r="F2066" s="12" t="s">
        <v>2293</v>
      </c>
      <c r="G2066" s="12" t="s">
        <v>55</v>
      </c>
      <c r="H2066" s="12" t="str">
        <f aca="false">INDEX(Customers!$I$2:$I$901,MATCH(B2066,Customers!$A$2:$A$901,0))</f>
        <v>Regular</v>
      </c>
      <c r="I2066" s="12" t="str">
        <f aca="false">INDEX(Customers!$G$2:$G$901,MATCH(B2066,Customers!$A$2:$A$901,0))</f>
        <v>East</v>
      </c>
      <c r="J2066" s="12" t="str">
        <f aca="false">INDEX(Stores!$D$2:$D$18,MATCH(C2066,Stores!$A$2:$A$18,0))</f>
        <v>East</v>
      </c>
      <c r="K2066" s="16" t="n">
        <f aca="false">SUMIF(OrderItems!$B$2:$B$6683,A2066,OrderItems!$J$2:$J$6683)</f>
        <v>1898</v>
      </c>
      <c r="L2066" s="16" t="n">
        <f aca="false">SUMIF(OrderItems!$B$2:$B$6683,A2066,OrderItems!$K$2:$K$6683)</f>
        <v>1244.41</v>
      </c>
      <c r="M2066" s="16" t="n">
        <f aca="false">K2066-L2066</f>
        <v>653.59</v>
      </c>
      <c r="N2066" s="12" t="n">
        <f aca="false">COUNTIF(OrderItems!$B$2:$B$6683,A2066)</f>
        <v>2</v>
      </c>
    </row>
    <row r="2067" customFormat="false" ht="15" hidden="false" customHeight="false" outlineLevel="0" collapsed="false">
      <c r="A2067" s="12" t="n">
        <v>2066</v>
      </c>
      <c r="B2067" s="12" t="n">
        <v>507</v>
      </c>
      <c r="C2067" s="12" t="n">
        <v>16</v>
      </c>
      <c r="D2067" s="18" t="n">
        <v>45949</v>
      </c>
      <c r="E2067" s="12" t="s">
        <v>49</v>
      </c>
      <c r="F2067" s="12" t="s">
        <v>2294</v>
      </c>
      <c r="G2067" s="12" t="s">
        <v>56</v>
      </c>
      <c r="H2067" s="12" t="str">
        <f aca="false">INDEX(Customers!$I$2:$I$901,MATCH(B2067,Customers!$A$2:$A$901,0))</f>
        <v>Regular</v>
      </c>
      <c r="I2067" s="12" t="str">
        <f aca="false">INDEX(Customers!$G$2:$G$901,MATCH(B2067,Customers!$A$2:$A$901,0))</f>
        <v>East</v>
      </c>
      <c r="J2067" s="12" t="str">
        <f aca="false">INDEX(Stores!$D$2:$D$18,MATCH(C2067,Stores!$A$2:$A$18,0))</f>
        <v>East</v>
      </c>
      <c r="K2067" s="16" t="n">
        <f aca="false">SUMIF(OrderItems!$B$2:$B$6683,A2067,OrderItems!$J$2:$J$6683)</f>
        <v>5651.65</v>
      </c>
      <c r="L2067" s="16" t="n">
        <f aca="false">SUMIF(OrderItems!$B$2:$B$6683,A2067,OrderItems!$K$2:$K$6683)</f>
        <v>3854.15</v>
      </c>
      <c r="M2067" s="16" t="n">
        <f aca="false">K2067-L2067</f>
        <v>1797.5</v>
      </c>
      <c r="N2067" s="12" t="n">
        <f aca="false">COUNTIF(OrderItems!$B$2:$B$6683,A2067)</f>
        <v>3</v>
      </c>
    </row>
    <row r="2068" customFormat="false" ht="15" hidden="false" customHeight="false" outlineLevel="0" collapsed="false">
      <c r="A2068" s="12" t="n">
        <v>2067</v>
      </c>
      <c r="B2068" s="12" t="n">
        <v>507</v>
      </c>
      <c r="C2068" s="12" t="n">
        <v>17</v>
      </c>
      <c r="D2068" s="18" t="n">
        <v>45998</v>
      </c>
      <c r="E2068" s="12" t="s">
        <v>44</v>
      </c>
      <c r="F2068" s="12" t="s">
        <v>2293</v>
      </c>
      <c r="G2068" s="12" t="s">
        <v>56</v>
      </c>
      <c r="H2068" s="12" t="str">
        <f aca="false">INDEX(Customers!$I$2:$I$901,MATCH(B2068,Customers!$A$2:$A$901,0))</f>
        <v>Regular</v>
      </c>
      <c r="I2068" s="12" t="str">
        <f aca="false">INDEX(Customers!$G$2:$G$901,MATCH(B2068,Customers!$A$2:$A$901,0))</f>
        <v>East</v>
      </c>
      <c r="J2068" s="12" t="str">
        <f aca="false">INDEX(Stores!$D$2:$D$18,MATCH(C2068,Stores!$A$2:$A$18,0))</f>
        <v>Online</v>
      </c>
      <c r="K2068" s="16" t="n">
        <f aca="false">SUMIF(OrderItems!$B$2:$B$6683,A2068,OrderItems!$J$2:$J$6683)</f>
        <v>2012.65</v>
      </c>
      <c r="L2068" s="16" t="n">
        <f aca="false">SUMIF(OrderItems!$B$2:$B$6683,A2068,OrderItems!$K$2:$K$6683)</f>
        <v>1513.91</v>
      </c>
      <c r="M2068" s="16" t="n">
        <f aca="false">K2068-L2068</f>
        <v>498.74</v>
      </c>
      <c r="N2068" s="12" t="n">
        <f aca="false">COUNTIF(OrderItems!$B$2:$B$6683,A2068)</f>
        <v>3</v>
      </c>
    </row>
    <row r="2069" customFormat="false" ht="15" hidden="false" customHeight="false" outlineLevel="0" collapsed="false">
      <c r="A2069" s="12" t="n">
        <v>2068</v>
      </c>
      <c r="B2069" s="12" t="n">
        <v>508</v>
      </c>
      <c r="C2069" s="12" t="n">
        <v>6</v>
      </c>
      <c r="D2069" s="18" t="n">
        <v>45392</v>
      </c>
      <c r="E2069" s="12" t="s">
        <v>49</v>
      </c>
      <c r="F2069" s="12" t="s">
        <v>2294</v>
      </c>
      <c r="G2069" s="12" t="s">
        <v>55</v>
      </c>
      <c r="H2069" s="12" t="str">
        <f aca="false">INDEX(Customers!$I$2:$I$901,MATCH(B2069,Customers!$A$2:$A$901,0))</f>
        <v>New</v>
      </c>
      <c r="I2069" s="12" t="str">
        <f aca="false">INDEX(Customers!$G$2:$G$901,MATCH(B2069,Customers!$A$2:$A$901,0))</f>
        <v>East</v>
      </c>
      <c r="J2069" s="12" t="str">
        <f aca="false">INDEX(Stores!$D$2:$D$18,MATCH(C2069,Stores!$A$2:$A$18,0))</f>
        <v>South</v>
      </c>
      <c r="K2069" s="16" t="n">
        <f aca="false">SUMIF(OrderItems!$B$2:$B$6683,A2069,OrderItems!$J$2:$J$6683)</f>
        <v>5840.6</v>
      </c>
      <c r="L2069" s="16" t="n">
        <f aca="false">SUMIF(OrderItems!$B$2:$B$6683,A2069,OrderItems!$K$2:$K$6683)</f>
        <v>4360.96</v>
      </c>
      <c r="M2069" s="16" t="n">
        <f aca="false">K2069-L2069</f>
        <v>1479.64</v>
      </c>
      <c r="N2069" s="12" t="n">
        <f aca="false">COUNTIF(OrderItems!$B$2:$B$6683,A2069)</f>
        <v>2</v>
      </c>
    </row>
    <row r="2070" customFormat="false" ht="15" hidden="false" customHeight="false" outlineLevel="0" collapsed="false">
      <c r="A2070" s="12" t="n">
        <v>2069</v>
      </c>
      <c r="B2070" s="12" t="n">
        <v>508</v>
      </c>
      <c r="C2070" s="12" t="n">
        <v>17</v>
      </c>
      <c r="D2070" s="18" t="n">
        <v>45494</v>
      </c>
      <c r="E2070" s="12" t="s">
        <v>44</v>
      </c>
      <c r="F2070" s="12" t="s">
        <v>2292</v>
      </c>
      <c r="G2070" s="12" t="s">
        <v>55</v>
      </c>
      <c r="H2070" s="12" t="str">
        <f aca="false">INDEX(Customers!$I$2:$I$901,MATCH(B2070,Customers!$A$2:$A$901,0))</f>
        <v>New</v>
      </c>
      <c r="I2070" s="12" t="str">
        <f aca="false">INDEX(Customers!$G$2:$G$901,MATCH(B2070,Customers!$A$2:$A$901,0))</f>
        <v>East</v>
      </c>
      <c r="J2070" s="12" t="str">
        <f aca="false">INDEX(Stores!$D$2:$D$18,MATCH(C2070,Stores!$A$2:$A$18,0))</f>
        <v>Online</v>
      </c>
      <c r="K2070" s="16" t="n">
        <f aca="false">SUMIF(OrderItems!$B$2:$B$6683,A2070,OrderItems!$J$2:$J$6683)</f>
        <v>13985.2</v>
      </c>
      <c r="L2070" s="16" t="n">
        <f aca="false">SUMIF(OrderItems!$B$2:$B$6683,A2070,OrderItems!$K$2:$K$6683)</f>
        <v>8386.89</v>
      </c>
      <c r="M2070" s="16" t="n">
        <f aca="false">K2070-L2070</f>
        <v>5598.31</v>
      </c>
      <c r="N2070" s="12" t="n">
        <f aca="false">COUNTIF(OrderItems!$B$2:$B$6683,A2070)</f>
        <v>3</v>
      </c>
    </row>
    <row r="2071" customFormat="false" ht="15" hidden="false" customHeight="false" outlineLevel="0" collapsed="false">
      <c r="A2071" s="12" t="n">
        <v>2070</v>
      </c>
      <c r="B2071" s="12" t="n">
        <v>508</v>
      </c>
      <c r="C2071" s="12" t="n">
        <v>17</v>
      </c>
      <c r="D2071" s="18" t="n">
        <v>46017</v>
      </c>
      <c r="E2071" s="12" t="s">
        <v>44</v>
      </c>
      <c r="F2071" s="12" t="s">
        <v>2295</v>
      </c>
      <c r="G2071" s="12" t="s">
        <v>55</v>
      </c>
      <c r="H2071" s="12" t="str">
        <f aca="false">INDEX(Customers!$I$2:$I$901,MATCH(B2071,Customers!$A$2:$A$901,0))</f>
        <v>New</v>
      </c>
      <c r="I2071" s="12" t="str">
        <f aca="false">INDEX(Customers!$G$2:$G$901,MATCH(B2071,Customers!$A$2:$A$901,0))</f>
        <v>East</v>
      </c>
      <c r="J2071" s="12" t="str">
        <f aca="false">INDEX(Stores!$D$2:$D$18,MATCH(C2071,Stores!$A$2:$A$18,0))</f>
        <v>Online</v>
      </c>
      <c r="K2071" s="16" t="n">
        <f aca="false">SUMIF(OrderItems!$B$2:$B$6683,A2071,OrderItems!$J$2:$J$6683)</f>
        <v>2621.05</v>
      </c>
      <c r="L2071" s="16" t="n">
        <f aca="false">SUMIF(OrderItems!$B$2:$B$6683,A2071,OrderItems!$K$2:$K$6683)</f>
        <v>2042.05</v>
      </c>
      <c r="M2071" s="16" t="n">
        <f aca="false">K2071-L2071</f>
        <v>579</v>
      </c>
      <c r="N2071" s="12" t="n">
        <f aca="false">COUNTIF(OrderItems!$B$2:$B$6683,A2071)</f>
        <v>1</v>
      </c>
    </row>
    <row r="2072" customFormat="false" ht="15" hidden="false" customHeight="false" outlineLevel="0" collapsed="false">
      <c r="A2072" s="12" t="n">
        <v>2071</v>
      </c>
      <c r="B2072" s="12" t="n">
        <v>509</v>
      </c>
      <c r="C2072" s="12" t="n">
        <v>17</v>
      </c>
      <c r="D2072" s="18" t="n">
        <v>45390</v>
      </c>
      <c r="E2072" s="12" t="s">
        <v>44</v>
      </c>
      <c r="F2072" s="12" t="s">
        <v>2294</v>
      </c>
      <c r="G2072" s="12" t="s">
        <v>55</v>
      </c>
      <c r="H2072" s="12" t="str">
        <f aca="false">INDEX(Customers!$I$2:$I$901,MATCH(B2072,Customers!$A$2:$A$901,0))</f>
        <v>Premium</v>
      </c>
      <c r="I2072" s="12" t="str">
        <f aca="false">INDEX(Customers!$G$2:$G$901,MATCH(B2072,Customers!$A$2:$A$901,0))</f>
        <v>West</v>
      </c>
      <c r="J2072" s="12" t="str">
        <f aca="false">INDEX(Stores!$D$2:$D$18,MATCH(C2072,Stores!$A$2:$A$18,0))</f>
        <v>Online</v>
      </c>
      <c r="K2072" s="16" t="n">
        <f aca="false">SUMIF(OrderItems!$B$2:$B$6683,A2072,OrderItems!$J$2:$J$6683)</f>
        <v>6820.3</v>
      </c>
      <c r="L2072" s="16" t="n">
        <f aca="false">SUMIF(OrderItems!$B$2:$B$6683,A2072,OrderItems!$K$2:$K$6683)</f>
        <v>4411.53</v>
      </c>
      <c r="M2072" s="16" t="n">
        <f aca="false">K2072-L2072</f>
        <v>2408.77</v>
      </c>
      <c r="N2072" s="12" t="n">
        <f aca="false">COUNTIF(OrderItems!$B$2:$B$6683,A2072)</f>
        <v>2</v>
      </c>
    </row>
    <row r="2073" customFormat="false" ht="15" hidden="false" customHeight="false" outlineLevel="0" collapsed="false">
      <c r="A2073" s="12" t="n">
        <v>2072</v>
      </c>
      <c r="B2073" s="12" t="n">
        <v>509</v>
      </c>
      <c r="C2073" s="12" t="n">
        <v>17</v>
      </c>
      <c r="D2073" s="18" t="n">
        <v>45430</v>
      </c>
      <c r="E2073" s="12" t="s">
        <v>44</v>
      </c>
      <c r="F2073" s="12" t="s">
        <v>2294</v>
      </c>
      <c r="G2073" s="12" t="s">
        <v>55</v>
      </c>
      <c r="H2073" s="12" t="str">
        <f aca="false">INDEX(Customers!$I$2:$I$901,MATCH(B2073,Customers!$A$2:$A$901,0))</f>
        <v>Premium</v>
      </c>
      <c r="I2073" s="12" t="str">
        <f aca="false">INDEX(Customers!$G$2:$G$901,MATCH(B2073,Customers!$A$2:$A$901,0))</f>
        <v>West</v>
      </c>
      <c r="J2073" s="12" t="str">
        <f aca="false">INDEX(Stores!$D$2:$D$18,MATCH(C2073,Stores!$A$2:$A$18,0))</f>
        <v>Online</v>
      </c>
      <c r="K2073" s="16" t="n">
        <f aca="false">SUMIF(OrderItems!$B$2:$B$6683,A2073,OrderItems!$J$2:$J$6683)</f>
        <v>1407</v>
      </c>
      <c r="L2073" s="16" t="n">
        <f aca="false">SUMIF(OrderItems!$B$2:$B$6683,A2073,OrderItems!$K$2:$K$6683)</f>
        <v>860.52</v>
      </c>
      <c r="M2073" s="16" t="n">
        <f aca="false">K2073-L2073</f>
        <v>546.48</v>
      </c>
      <c r="N2073" s="12" t="n">
        <f aca="false">COUNTIF(OrderItems!$B$2:$B$6683,A2073)</f>
        <v>2</v>
      </c>
    </row>
    <row r="2074" customFormat="false" ht="15" hidden="false" customHeight="false" outlineLevel="0" collapsed="false">
      <c r="A2074" s="12" t="n">
        <v>2073</v>
      </c>
      <c r="B2074" s="12" t="n">
        <v>509</v>
      </c>
      <c r="C2074" s="12" t="n">
        <v>17</v>
      </c>
      <c r="D2074" s="18" t="n">
        <v>45451</v>
      </c>
      <c r="E2074" s="12" t="s">
        <v>44</v>
      </c>
      <c r="F2074" s="12" t="s">
        <v>2292</v>
      </c>
      <c r="G2074" s="12" t="s">
        <v>57</v>
      </c>
      <c r="H2074" s="12" t="str">
        <f aca="false">INDEX(Customers!$I$2:$I$901,MATCH(B2074,Customers!$A$2:$A$901,0))</f>
        <v>Premium</v>
      </c>
      <c r="I2074" s="12" t="str">
        <f aca="false">INDEX(Customers!$G$2:$G$901,MATCH(B2074,Customers!$A$2:$A$901,0))</f>
        <v>West</v>
      </c>
      <c r="J2074" s="12" t="str">
        <f aca="false">INDEX(Stores!$D$2:$D$18,MATCH(C2074,Stores!$A$2:$A$18,0))</f>
        <v>Online</v>
      </c>
      <c r="K2074" s="16" t="n">
        <f aca="false">SUMIF(OrderItems!$B$2:$B$6683,A2074,OrderItems!$J$2:$J$6683)</f>
        <v>12147.35</v>
      </c>
      <c r="L2074" s="16" t="n">
        <f aca="false">SUMIF(OrderItems!$B$2:$B$6683,A2074,OrderItems!$K$2:$K$6683)</f>
        <v>8981.83</v>
      </c>
      <c r="M2074" s="16" t="n">
        <f aca="false">K2074-L2074</f>
        <v>3165.52</v>
      </c>
      <c r="N2074" s="12" t="n">
        <f aca="false">COUNTIF(OrderItems!$B$2:$B$6683,A2074)</f>
        <v>4</v>
      </c>
    </row>
    <row r="2075" customFormat="false" ht="15" hidden="false" customHeight="false" outlineLevel="0" collapsed="false">
      <c r="A2075" s="12" t="n">
        <v>2074</v>
      </c>
      <c r="B2075" s="12" t="n">
        <v>509</v>
      </c>
      <c r="C2075" s="12" t="n">
        <v>6</v>
      </c>
      <c r="D2075" s="18" t="n">
        <v>45466</v>
      </c>
      <c r="E2075" s="12" t="s">
        <v>49</v>
      </c>
      <c r="F2075" s="12" t="s">
        <v>2295</v>
      </c>
      <c r="G2075" s="12" t="s">
        <v>55</v>
      </c>
      <c r="H2075" s="12" t="str">
        <f aca="false">INDEX(Customers!$I$2:$I$901,MATCH(B2075,Customers!$A$2:$A$901,0))</f>
        <v>Premium</v>
      </c>
      <c r="I2075" s="12" t="str">
        <f aca="false">INDEX(Customers!$G$2:$G$901,MATCH(B2075,Customers!$A$2:$A$901,0))</f>
        <v>West</v>
      </c>
      <c r="J2075" s="12" t="str">
        <f aca="false">INDEX(Stores!$D$2:$D$18,MATCH(C2075,Stores!$A$2:$A$18,0))</f>
        <v>South</v>
      </c>
      <c r="K2075" s="16" t="n">
        <f aca="false">SUMIF(OrderItems!$B$2:$B$6683,A2075,OrderItems!$J$2:$J$6683)</f>
        <v>1101.05</v>
      </c>
      <c r="L2075" s="16" t="n">
        <f aca="false">SUMIF(OrderItems!$B$2:$B$6683,A2075,OrderItems!$K$2:$K$6683)</f>
        <v>639.58</v>
      </c>
      <c r="M2075" s="16" t="n">
        <f aca="false">K2075-L2075</f>
        <v>461.47</v>
      </c>
      <c r="N2075" s="12" t="n">
        <f aca="false">COUNTIF(OrderItems!$B$2:$B$6683,A2075)</f>
        <v>1</v>
      </c>
    </row>
    <row r="2076" customFormat="false" ht="15" hidden="false" customHeight="false" outlineLevel="0" collapsed="false">
      <c r="A2076" s="12" t="n">
        <v>2075</v>
      </c>
      <c r="B2076" s="12" t="n">
        <v>509</v>
      </c>
      <c r="C2076" s="12" t="n">
        <v>10</v>
      </c>
      <c r="D2076" s="18" t="n">
        <v>45556</v>
      </c>
      <c r="E2076" s="12" t="s">
        <v>49</v>
      </c>
      <c r="F2076" s="12" t="s">
        <v>2295</v>
      </c>
      <c r="G2076" s="12" t="s">
        <v>55</v>
      </c>
      <c r="H2076" s="12" t="str">
        <f aca="false">INDEX(Customers!$I$2:$I$901,MATCH(B2076,Customers!$A$2:$A$901,0))</f>
        <v>Premium</v>
      </c>
      <c r="I2076" s="12" t="str">
        <f aca="false">INDEX(Customers!$G$2:$G$901,MATCH(B2076,Customers!$A$2:$A$901,0))</f>
        <v>West</v>
      </c>
      <c r="J2076" s="12" t="str">
        <f aca="false">INDEX(Stores!$D$2:$D$18,MATCH(C2076,Stores!$A$2:$A$18,0))</f>
        <v>West</v>
      </c>
      <c r="K2076" s="16" t="n">
        <f aca="false">SUMIF(OrderItems!$B$2:$B$6683,A2076,OrderItems!$J$2:$J$6683)</f>
        <v>10278</v>
      </c>
      <c r="L2076" s="16" t="n">
        <f aca="false">SUMIF(OrderItems!$B$2:$B$6683,A2076,OrderItems!$K$2:$K$6683)</f>
        <v>6089.38</v>
      </c>
      <c r="M2076" s="16" t="n">
        <f aca="false">K2076-L2076</f>
        <v>4188.62</v>
      </c>
      <c r="N2076" s="12" t="n">
        <f aca="false">COUNTIF(OrderItems!$B$2:$B$6683,A2076)</f>
        <v>1</v>
      </c>
    </row>
    <row r="2077" customFormat="false" ht="15" hidden="false" customHeight="false" outlineLevel="0" collapsed="false">
      <c r="A2077" s="12" t="n">
        <v>2076</v>
      </c>
      <c r="B2077" s="12" t="n">
        <v>509</v>
      </c>
      <c r="C2077" s="12" t="n">
        <v>17</v>
      </c>
      <c r="D2077" s="18" t="n">
        <v>45557</v>
      </c>
      <c r="E2077" s="12" t="s">
        <v>44</v>
      </c>
      <c r="F2077" s="12" t="s">
        <v>2295</v>
      </c>
      <c r="G2077" s="12" t="s">
        <v>55</v>
      </c>
      <c r="H2077" s="12" t="str">
        <f aca="false">INDEX(Customers!$I$2:$I$901,MATCH(B2077,Customers!$A$2:$A$901,0))</f>
        <v>Premium</v>
      </c>
      <c r="I2077" s="12" t="str">
        <f aca="false">INDEX(Customers!$G$2:$G$901,MATCH(B2077,Customers!$A$2:$A$901,0))</f>
        <v>West</v>
      </c>
      <c r="J2077" s="12" t="str">
        <f aca="false">INDEX(Stores!$D$2:$D$18,MATCH(C2077,Stores!$A$2:$A$18,0))</f>
        <v>Online</v>
      </c>
      <c r="K2077" s="16" t="n">
        <f aca="false">SUMIF(OrderItems!$B$2:$B$6683,A2077,OrderItems!$J$2:$J$6683)</f>
        <v>4534.65</v>
      </c>
      <c r="L2077" s="16" t="n">
        <f aca="false">SUMIF(OrderItems!$B$2:$B$6683,A2077,OrderItems!$K$2:$K$6683)</f>
        <v>3188.73</v>
      </c>
      <c r="M2077" s="16" t="n">
        <f aca="false">K2077-L2077</f>
        <v>1345.92</v>
      </c>
      <c r="N2077" s="12" t="n">
        <f aca="false">COUNTIF(OrderItems!$B$2:$B$6683,A2077)</f>
        <v>2</v>
      </c>
    </row>
    <row r="2078" customFormat="false" ht="15" hidden="false" customHeight="false" outlineLevel="0" collapsed="false">
      <c r="A2078" s="12" t="n">
        <v>2077</v>
      </c>
      <c r="B2078" s="12" t="n">
        <v>509</v>
      </c>
      <c r="C2078" s="12" t="n">
        <v>1</v>
      </c>
      <c r="D2078" s="18" t="n">
        <v>45594</v>
      </c>
      <c r="E2078" s="12" t="s">
        <v>49</v>
      </c>
      <c r="F2078" s="12" t="s">
        <v>2295</v>
      </c>
      <c r="G2078" s="12" t="s">
        <v>55</v>
      </c>
      <c r="H2078" s="12" t="str">
        <f aca="false">INDEX(Customers!$I$2:$I$901,MATCH(B2078,Customers!$A$2:$A$901,0))</f>
        <v>Premium</v>
      </c>
      <c r="I2078" s="12" t="str">
        <f aca="false">INDEX(Customers!$G$2:$G$901,MATCH(B2078,Customers!$A$2:$A$901,0))</f>
        <v>West</v>
      </c>
      <c r="J2078" s="12" t="str">
        <f aca="false">INDEX(Stores!$D$2:$D$18,MATCH(C2078,Stores!$A$2:$A$18,0))</f>
        <v>North</v>
      </c>
      <c r="K2078" s="16" t="n">
        <f aca="false">SUMIF(OrderItems!$B$2:$B$6683,A2078,OrderItems!$J$2:$J$6683)</f>
        <v>1766.05</v>
      </c>
      <c r="L2078" s="16" t="n">
        <f aca="false">SUMIF(OrderItems!$B$2:$B$6683,A2078,OrderItems!$K$2:$K$6683)</f>
        <v>1211.54</v>
      </c>
      <c r="M2078" s="16" t="n">
        <f aca="false">K2078-L2078</f>
        <v>554.51</v>
      </c>
      <c r="N2078" s="12" t="n">
        <f aca="false">COUNTIF(OrderItems!$B$2:$B$6683,A2078)</f>
        <v>1</v>
      </c>
    </row>
    <row r="2079" customFormat="false" ht="15" hidden="false" customHeight="false" outlineLevel="0" collapsed="false">
      <c r="A2079" s="12" t="n">
        <v>2078</v>
      </c>
      <c r="B2079" s="12" t="n">
        <v>509</v>
      </c>
      <c r="C2079" s="12" t="n">
        <v>17</v>
      </c>
      <c r="D2079" s="18" t="n">
        <v>45618</v>
      </c>
      <c r="E2079" s="12" t="s">
        <v>44</v>
      </c>
      <c r="F2079" s="12" t="s">
        <v>2296</v>
      </c>
      <c r="G2079" s="12" t="s">
        <v>55</v>
      </c>
      <c r="H2079" s="12" t="str">
        <f aca="false">INDEX(Customers!$I$2:$I$901,MATCH(B2079,Customers!$A$2:$A$901,0))</f>
        <v>Premium</v>
      </c>
      <c r="I2079" s="12" t="str">
        <f aca="false">INDEX(Customers!$G$2:$G$901,MATCH(B2079,Customers!$A$2:$A$901,0))</f>
        <v>West</v>
      </c>
      <c r="J2079" s="12" t="str">
        <f aca="false">INDEX(Stores!$D$2:$D$18,MATCH(C2079,Stores!$A$2:$A$18,0))</f>
        <v>Online</v>
      </c>
      <c r="K2079" s="16" t="n">
        <f aca="false">SUMIF(OrderItems!$B$2:$B$6683,A2079,OrderItems!$J$2:$J$6683)</f>
        <v>5758</v>
      </c>
      <c r="L2079" s="16" t="n">
        <f aca="false">SUMIF(OrderItems!$B$2:$B$6683,A2079,OrderItems!$K$2:$K$6683)</f>
        <v>3696.27</v>
      </c>
      <c r="M2079" s="16" t="n">
        <f aca="false">K2079-L2079</f>
        <v>2061.73</v>
      </c>
      <c r="N2079" s="12" t="n">
        <f aca="false">COUNTIF(OrderItems!$B$2:$B$6683,A2079)</f>
        <v>2</v>
      </c>
    </row>
    <row r="2080" customFormat="false" ht="15" hidden="false" customHeight="false" outlineLevel="0" collapsed="false">
      <c r="A2080" s="12" t="n">
        <v>2079</v>
      </c>
      <c r="B2080" s="12" t="n">
        <v>509</v>
      </c>
      <c r="C2080" s="12" t="n">
        <v>17</v>
      </c>
      <c r="D2080" s="18" t="n">
        <v>45623</v>
      </c>
      <c r="E2080" s="12" t="s">
        <v>44</v>
      </c>
      <c r="F2080" s="12" t="s">
        <v>2294</v>
      </c>
      <c r="G2080" s="12" t="s">
        <v>55</v>
      </c>
      <c r="H2080" s="12" t="str">
        <f aca="false">INDEX(Customers!$I$2:$I$901,MATCH(B2080,Customers!$A$2:$A$901,0))</f>
        <v>Premium</v>
      </c>
      <c r="I2080" s="12" t="str">
        <f aca="false">INDEX(Customers!$G$2:$G$901,MATCH(B2080,Customers!$A$2:$A$901,0))</f>
        <v>West</v>
      </c>
      <c r="J2080" s="12" t="str">
        <f aca="false">INDEX(Stores!$D$2:$D$18,MATCH(C2080,Stores!$A$2:$A$18,0))</f>
        <v>Online</v>
      </c>
      <c r="K2080" s="16" t="n">
        <f aca="false">SUMIF(OrderItems!$B$2:$B$6683,A2080,OrderItems!$J$2:$J$6683)</f>
        <v>11367</v>
      </c>
      <c r="L2080" s="16" t="n">
        <f aca="false">SUMIF(OrderItems!$B$2:$B$6683,A2080,OrderItems!$K$2:$K$6683)</f>
        <v>8420.52</v>
      </c>
      <c r="M2080" s="16" t="n">
        <f aca="false">K2080-L2080</f>
        <v>2946.48</v>
      </c>
      <c r="N2080" s="12" t="n">
        <f aca="false">COUNTIF(OrderItems!$B$2:$B$6683,A2080)</f>
        <v>1</v>
      </c>
    </row>
    <row r="2081" customFormat="false" ht="15" hidden="false" customHeight="false" outlineLevel="0" collapsed="false">
      <c r="A2081" s="12" t="n">
        <v>2080</v>
      </c>
      <c r="B2081" s="12" t="n">
        <v>509</v>
      </c>
      <c r="C2081" s="12" t="n">
        <v>17</v>
      </c>
      <c r="D2081" s="18" t="n">
        <v>45633</v>
      </c>
      <c r="E2081" s="12" t="s">
        <v>44</v>
      </c>
      <c r="F2081" s="12" t="s">
        <v>2292</v>
      </c>
      <c r="G2081" s="12" t="s">
        <v>55</v>
      </c>
      <c r="H2081" s="12" t="str">
        <f aca="false">INDEX(Customers!$I$2:$I$901,MATCH(B2081,Customers!$A$2:$A$901,0))</f>
        <v>Premium</v>
      </c>
      <c r="I2081" s="12" t="str">
        <f aca="false">INDEX(Customers!$G$2:$G$901,MATCH(B2081,Customers!$A$2:$A$901,0))</f>
        <v>West</v>
      </c>
      <c r="J2081" s="12" t="str">
        <f aca="false">INDEX(Stores!$D$2:$D$18,MATCH(C2081,Stores!$A$2:$A$18,0))</f>
        <v>Online</v>
      </c>
      <c r="K2081" s="16" t="n">
        <f aca="false">SUMIF(OrderItems!$B$2:$B$6683,A2081,OrderItems!$J$2:$J$6683)</f>
        <v>7486</v>
      </c>
      <c r="L2081" s="16" t="n">
        <f aca="false">SUMIF(OrderItems!$B$2:$B$6683,A2081,OrderItems!$K$2:$K$6683)</f>
        <v>4652.89</v>
      </c>
      <c r="M2081" s="16" t="n">
        <f aca="false">K2081-L2081</f>
        <v>2833.11</v>
      </c>
      <c r="N2081" s="12" t="n">
        <f aca="false">COUNTIF(OrderItems!$B$2:$B$6683,A2081)</f>
        <v>4</v>
      </c>
    </row>
    <row r="2082" customFormat="false" ht="15" hidden="false" customHeight="false" outlineLevel="0" collapsed="false">
      <c r="A2082" s="12" t="n">
        <v>2081</v>
      </c>
      <c r="B2082" s="12" t="n">
        <v>509</v>
      </c>
      <c r="C2082" s="12" t="n">
        <v>4</v>
      </c>
      <c r="D2082" s="18" t="n">
        <v>45683</v>
      </c>
      <c r="E2082" s="12" t="s">
        <v>49</v>
      </c>
      <c r="F2082" s="12" t="s">
        <v>2293</v>
      </c>
      <c r="G2082" s="12" t="s">
        <v>55</v>
      </c>
      <c r="H2082" s="12" t="str">
        <f aca="false">INDEX(Customers!$I$2:$I$901,MATCH(B2082,Customers!$A$2:$A$901,0))</f>
        <v>Premium</v>
      </c>
      <c r="I2082" s="12" t="str">
        <f aca="false">INDEX(Customers!$G$2:$G$901,MATCH(B2082,Customers!$A$2:$A$901,0))</f>
        <v>West</v>
      </c>
      <c r="J2082" s="12" t="str">
        <f aca="false">INDEX(Stores!$D$2:$D$18,MATCH(C2082,Stores!$A$2:$A$18,0))</f>
        <v>North</v>
      </c>
      <c r="K2082" s="16" t="n">
        <f aca="false">SUMIF(OrderItems!$B$2:$B$6683,A2082,OrderItems!$J$2:$J$6683)</f>
        <v>5479.55</v>
      </c>
      <c r="L2082" s="16" t="n">
        <f aca="false">SUMIF(OrderItems!$B$2:$B$6683,A2082,OrderItems!$K$2:$K$6683)</f>
        <v>3498.55</v>
      </c>
      <c r="M2082" s="16" t="n">
        <f aca="false">K2082-L2082</f>
        <v>1981</v>
      </c>
      <c r="N2082" s="12" t="n">
        <f aca="false">COUNTIF(OrderItems!$B$2:$B$6683,A2082)</f>
        <v>2</v>
      </c>
    </row>
    <row r="2083" customFormat="false" ht="15" hidden="false" customHeight="false" outlineLevel="0" collapsed="false">
      <c r="A2083" s="12" t="n">
        <v>2082</v>
      </c>
      <c r="B2083" s="12" t="n">
        <v>509</v>
      </c>
      <c r="C2083" s="12" t="n">
        <v>4</v>
      </c>
      <c r="D2083" s="18" t="n">
        <v>45821</v>
      </c>
      <c r="E2083" s="12" t="s">
        <v>49</v>
      </c>
      <c r="F2083" s="12" t="s">
        <v>2292</v>
      </c>
      <c r="G2083" s="12" t="s">
        <v>57</v>
      </c>
      <c r="H2083" s="12" t="str">
        <f aca="false">INDEX(Customers!$I$2:$I$901,MATCH(B2083,Customers!$A$2:$A$901,0))</f>
        <v>Premium</v>
      </c>
      <c r="I2083" s="12" t="str">
        <f aca="false">INDEX(Customers!$G$2:$G$901,MATCH(B2083,Customers!$A$2:$A$901,0))</f>
        <v>West</v>
      </c>
      <c r="J2083" s="12" t="str">
        <f aca="false">INDEX(Stores!$D$2:$D$18,MATCH(C2083,Stores!$A$2:$A$18,0))</f>
        <v>North</v>
      </c>
      <c r="K2083" s="16" t="n">
        <f aca="false">SUMIF(OrderItems!$B$2:$B$6683,A2083,OrderItems!$J$2:$J$6683)</f>
        <v>3889</v>
      </c>
      <c r="L2083" s="16" t="n">
        <f aca="false">SUMIF(OrderItems!$B$2:$B$6683,A2083,OrderItems!$K$2:$K$6683)</f>
        <v>2175.08</v>
      </c>
      <c r="M2083" s="16" t="n">
        <f aca="false">K2083-L2083</f>
        <v>1713.92</v>
      </c>
      <c r="N2083" s="12" t="n">
        <f aca="false">COUNTIF(OrderItems!$B$2:$B$6683,A2083)</f>
        <v>1</v>
      </c>
    </row>
    <row r="2084" customFormat="false" ht="15" hidden="false" customHeight="false" outlineLevel="0" collapsed="false">
      <c r="A2084" s="12" t="n">
        <v>2083</v>
      </c>
      <c r="B2084" s="12" t="n">
        <v>509</v>
      </c>
      <c r="C2084" s="12" t="n">
        <v>16</v>
      </c>
      <c r="D2084" s="18" t="n">
        <v>46015</v>
      </c>
      <c r="E2084" s="12" t="s">
        <v>49</v>
      </c>
      <c r="F2084" s="12" t="s">
        <v>2295</v>
      </c>
      <c r="G2084" s="12" t="s">
        <v>55</v>
      </c>
      <c r="H2084" s="12" t="str">
        <f aca="false">INDEX(Customers!$I$2:$I$901,MATCH(B2084,Customers!$A$2:$A$901,0))</f>
        <v>Premium</v>
      </c>
      <c r="I2084" s="12" t="str">
        <f aca="false">INDEX(Customers!$G$2:$G$901,MATCH(B2084,Customers!$A$2:$A$901,0))</f>
        <v>West</v>
      </c>
      <c r="J2084" s="12" t="str">
        <f aca="false">INDEX(Stores!$D$2:$D$18,MATCH(C2084,Stores!$A$2:$A$18,0))</f>
        <v>East</v>
      </c>
      <c r="K2084" s="16" t="n">
        <f aca="false">SUMIF(OrderItems!$B$2:$B$6683,A2084,OrderItems!$J$2:$J$6683)</f>
        <v>2220.15</v>
      </c>
      <c r="L2084" s="16" t="n">
        <f aca="false">SUMIF(OrderItems!$B$2:$B$6683,A2084,OrderItems!$K$2:$K$6683)</f>
        <v>1610.64</v>
      </c>
      <c r="M2084" s="16" t="n">
        <f aca="false">K2084-L2084</f>
        <v>609.51</v>
      </c>
      <c r="N2084" s="12" t="n">
        <f aca="false">COUNTIF(OrderItems!$B$2:$B$6683,A2084)</f>
        <v>1</v>
      </c>
    </row>
    <row r="2085" customFormat="false" ht="15" hidden="false" customHeight="false" outlineLevel="0" collapsed="false">
      <c r="A2085" s="12" t="n">
        <v>2084</v>
      </c>
      <c r="B2085" s="12" t="n">
        <v>510</v>
      </c>
      <c r="C2085" s="12" t="n">
        <v>17</v>
      </c>
      <c r="D2085" s="18" t="n">
        <v>45869</v>
      </c>
      <c r="E2085" s="12" t="s">
        <v>44</v>
      </c>
      <c r="F2085" s="12" t="s">
        <v>2296</v>
      </c>
      <c r="G2085" s="12" t="s">
        <v>57</v>
      </c>
      <c r="H2085" s="12" t="str">
        <f aca="false">INDEX(Customers!$I$2:$I$901,MATCH(B2085,Customers!$A$2:$A$901,0))</f>
        <v>Regular</v>
      </c>
      <c r="I2085" s="12" t="str">
        <f aca="false">INDEX(Customers!$G$2:$G$901,MATCH(B2085,Customers!$A$2:$A$901,0))</f>
        <v>North</v>
      </c>
      <c r="J2085" s="12" t="str">
        <f aca="false">INDEX(Stores!$D$2:$D$18,MATCH(C2085,Stores!$A$2:$A$18,0))</f>
        <v>Online</v>
      </c>
      <c r="K2085" s="16" t="n">
        <f aca="false">SUMIF(OrderItems!$B$2:$B$6683,A2085,OrderItems!$J$2:$J$6683)</f>
        <v>5421.05</v>
      </c>
      <c r="L2085" s="16" t="n">
        <f aca="false">SUMIF(OrderItems!$B$2:$B$6683,A2085,OrderItems!$K$2:$K$6683)</f>
        <v>3954.43</v>
      </c>
      <c r="M2085" s="16" t="n">
        <f aca="false">K2085-L2085</f>
        <v>1466.62</v>
      </c>
      <c r="N2085" s="12" t="n">
        <f aca="false">COUNTIF(OrderItems!$B$2:$B$6683,A2085)</f>
        <v>3</v>
      </c>
    </row>
    <row r="2086" customFormat="false" ht="15" hidden="false" customHeight="false" outlineLevel="0" collapsed="false">
      <c r="A2086" s="12" t="n">
        <v>2085</v>
      </c>
      <c r="B2086" s="12" t="n">
        <v>510</v>
      </c>
      <c r="C2086" s="12" t="n">
        <v>11</v>
      </c>
      <c r="D2086" s="18" t="n">
        <v>45872</v>
      </c>
      <c r="E2086" s="12" t="s">
        <v>49</v>
      </c>
      <c r="F2086" s="12" t="s">
        <v>2295</v>
      </c>
      <c r="G2086" s="12" t="s">
        <v>55</v>
      </c>
      <c r="H2086" s="12" t="str">
        <f aca="false">INDEX(Customers!$I$2:$I$901,MATCH(B2086,Customers!$A$2:$A$901,0))</f>
        <v>Regular</v>
      </c>
      <c r="I2086" s="12" t="str">
        <f aca="false">INDEX(Customers!$G$2:$G$901,MATCH(B2086,Customers!$A$2:$A$901,0))</f>
        <v>North</v>
      </c>
      <c r="J2086" s="12" t="str">
        <f aca="false">INDEX(Stores!$D$2:$D$18,MATCH(C2086,Stores!$A$2:$A$18,0))</f>
        <v>West</v>
      </c>
      <c r="K2086" s="16" t="n">
        <f aca="false">SUMIF(OrderItems!$B$2:$B$6683,A2086,OrderItems!$J$2:$J$6683)</f>
        <v>848</v>
      </c>
      <c r="L2086" s="16" t="n">
        <f aca="false">SUMIF(OrderItems!$B$2:$B$6683,A2086,OrderItems!$K$2:$K$6683)</f>
        <v>568.76</v>
      </c>
      <c r="M2086" s="16" t="n">
        <f aca="false">K2086-L2086</f>
        <v>279.24</v>
      </c>
      <c r="N2086" s="12" t="n">
        <f aca="false">COUNTIF(OrderItems!$B$2:$B$6683,A2086)</f>
        <v>2</v>
      </c>
    </row>
    <row r="2087" customFormat="false" ht="15" hidden="false" customHeight="false" outlineLevel="0" collapsed="false">
      <c r="A2087" s="12" t="n">
        <v>2086</v>
      </c>
      <c r="B2087" s="12" t="n">
        <v>510</v>
      </c>
      <c r="C2087" s="12" t="n">
        <v>17</v>
      </c>
      <c r="D2087" s="18" t="n">
        <v>45876</v>
      </c>
      <c r="E2087" s="12" t="s">
        <v>44</v>
      </c>
      <c r="F2087" s="12" t="s">
        <v>2294</v>
      </c>
      <c r="G2087" s="12" t="s">
        <v>57</v>
      </c>
      <c r="H2087" s="12" t="str">
        <f aca="false">INDEX(Customers!$I$2:$I$901,MATCH(B2087,Customers!$A$2:$A$901,0))</f>
        <v>Regular</v>
      </c>
      <c r="I2087" s="12" t="str">
        <f aca="false">INDEX(Customers!$G$2:$G$901,MATCH(B2087,Customers!$A$2:$A$901,0))</f>
        <v>North</v>
      </c>
      <c r="J2087" s="12" t="str">
        <f aca="false">INDEX(Stores!$D$2:$D$18,MATCH(C2087,Stores!$A$2:$A$18,0))</f>
        <v>Online</v>
      </c>
      <c r="K2087" s="16" t="n">
        <f aca="false">SUMIF(OrderItems!$B$2:$B$6683,A2087,OrderItems!$J$2:$J$6683)</f>
        <v>5426.05</v>
      </c>
      <c r="L2087" s="16" t="n">
        <f aca="false">SUMIF(OrderItems!$B$2:$B$6683,A2087,OrderItems!$K$2:$K$6683)</f>
        <v>3634.22</v>
      </c>
      <c r="M2087" s="16" t="n">
        <f aca="false">K2087-L2087</f>
        <v>1791.83</v>
      </c>
      <c r="N2087" s="12" t="n">
        <f aca="false">COUNTIF(OrderItems!$B$2:$B$6683,A2087)</f>
        <v>4</v>
      </c>
    </row>
    <row r="2088" customFormat="false" ht="15" hidden="false" customHeight="false" outlineLevel="0" collapsed="false">
      <c r="A2088" s="12" t="n">
        <v>2087</v>
      </c>
      <c r="B2088" s="12" t="n">
        <v>510</v>
      </c>
      <c r="C2088" s="12" t="n">
        <v>17</v>
      </c>
      <c r="D2088" s="18" t="n">
        <v>45887</v>
      </c>
      <c r="E2088" s="12" t="s">
        <v>44</v>
      </c>
      <c r="F2088" s="12" t="s">
        <v>2292</v>
      </c>
      <c r="G2088" s="12" t="s">
        <v>57</v>
      </c>
      <c r="H2088" s="12" t="str">
        <f aca="false">INDEX(Customers!$I$2:$I$901,MATCH(B2088,Customers!$A$2:$A$901,0))</f>
        <v>Regular</v>
      </c>
      <c r="I2088" s="12" t="str">
        <f aca="false">INDEX(Customers!$G$2:$G$901,MATCH(B2088,Customers!$A$2:$A$901,0))</f>
        <v>North</v>
      </c>
      <c r="J2088" s="12" t="str">
        <f aca="false">INDEX(Stores!$D$2:$D$18,MATCH(C2088,Stores!$A$2:$A$18,0))</f>
        <v>Online</v>
      </c>
      <c r="K2088" s="16" t="n">
        <f aca="false">SUMIF(OrderItems!$B$2:$B$6683,A2088,OrderItems!$J$2:$J$6683)</f>
        <v>169</v>
      </c>
      <c r="L2088" s="16" t="n">
        <f aca="false">SUMIF(OrderItems!$B$2:$B$6683,A2088,OrderItems!$K$2:$K$6683)</f>
        <v>114.66</v>
      </c>
      <c r="M2088" s="16" t="n">
        <f aca="false">K2088-L2088</f>
        <v>54.34</v>
      </c>
      <c r="N2088" s="12" t="n">
        <f aca="false">COUNTIF(OrderItems!$B$2:$B$6683,A2088)</f>
        <v>1</v>
      </c>
    </row>
    <row r="2089" customFormat="false" ht="15" hidden="false" customHeight="false" outlineLevel="0" collapsed="false">
      <c r="A2089" s="12" t="n">
        <v>2088</v>
      </c>
      <c r="B2089" s="12" t="n">
        <v>510</v>
      </c>
      <c r="C2089" s="12" t="n">
        <v>17</v>
      </c>
      <c r="D2089" s="18" t="n">
        <v>45917</v>
      </c>
      <c r="E2089" s="12" t="s">
        <v>44</v>
      </c>
      <c r="F2089" s="12" t="s">
        <v>2292</v>
      </c>
      <c r="G2089" s="12" t="s">
        <v>55</v>
      </c>
      <c r="H2089" s="12" t="str">
        <f aca="false">INDEX(Customers!$I$2:$I$901,MATCH(B2089,Customers!$A$2:$A$901,0))</f>
        <v>Regular</v>
      </c>
      <c r="I2089" s="12" t="str">
        <f aca="false">INDEX(Customers!$G$2:$G$901,MATCH(B2089,Customers!$A$2:$A$901,0))</f>
        <v>North</v>
      </c>
      <c r="J2089" s="12" t="str">
        <f aca="false">INDEX(Stores!$D$2:$D$18,MATCH(C2089,Stores!$A$2:$A$18,0))</f>
        <v>Online</v>
      </c>
      <c r="K2089" s="16" t="n">
        <f aca="false">SUMIF(OrderItems!$B$2:$B$6683,A2089,OrderItems!$J$2:$J$6683)</f>
        <v>1609</v>
      </c>
      <c r="L2089" s="16" t="n">
        <f aca="false">SUMIF(OrderItems!$B$2:$B$6683,A2089,OrderItems!$K$2:$K$6683)</f>
        <v>979.43</v>
      </c>
      <c r="M2089" s="16" t="n">
        <f aca="false">K2089-L2089</f>
        <v>629.57</v>
      </c>
      <c r="N2089" s="12" t="n">
        <f aca="false">COUNTIF(OrderItems!$B$2:$B$6683,A2089)</f>
        <v>1</v>
      </c>
    </row>
    <row r="2090" customFormat="false" ht="15" hidden="false" customHeight="false" outlineLevel="0" collapsed="false">
      <c r="A2090" s="12" t="n">
        <v>2089</v>
      </c>
      <c r="B2090" s="12" t="n">
        <v>510</v>
      </c>
      <c r="C2090" s="12" t="n">
        <v>17</v>
      </c>
      <c r="D2090" s="18" t="n">
        <v>46009</v>
      </c>
      <c r="E2090" s="12" t="s">
        <v>44</v>
      </c>
      <c r="F2090" s="12" t="s">
        <v>2296</v>
      </c>
      <c r="G2090" s="12" t="s">
        <v>55</v>
      </c>
      <c r="H2090" s="12" t="str">
        <f aca="false">INDEX(Customers!$I$2:$I$901,MATCH(B2090,Customers!$A$2:$A$901,0))</f>
        <v>Regular</v>
      </c>
      <c r="I2090" s="12" t="str">
        <f aca="false">INDEX(Customers!$G$2:$G$901,MATCH(B2090,Customers!$A$2:$A$901,0))</f>
        <v>North</v>
      </c>
      <c r="J2090" s="12" t="str">
        <f aca="false">INDEX(Stores!$D$2:$D$18,MATCH(C2090,Stores!$A$2:$A$18,0))</f>
        <v>Online</v>
      </c>
      <c r="K2090" s="16" t="n">
        <f aca="false">SUMIF(OrderItems!$B$2:$B$6683,A2090,OrderItems!$J$2:$J$6683)</f>
        <v>249</v>
      </c>
      <c r="L2090" s="16" t="n">
        <f aca="false">SUMIF(OrderItems!$B$2:$B$6683,A2090,OrderItems!$K$2:$K$6683)</f>
        <v>158.56</v>
      </c>
      <c r="M2090" s="16" t="n">
        <f aca="false">K2090-L2090</f>
        <v>90.44</v>
      </c>
      <c r="N2090" s="12" t="n">
        <f aca="false">COUNTIF(OrderItems!$B$2:$B$6683,A2090)</f>
        <v>1</v>
      </c>
    </row>
    <row r="2091" customFormat="false" ht="15" hidden="false" customHeight="false" outlineLevel="0" collapsed="false">
      <c r="A2091" s="12" t="n">
        <v>2090</v>
      </c>
      <c r="B2091" s="12" t="n">
        <v>510</v>
      </c>
      <c r="C2091" s="12" t="n">
        <v>17</v>
      </c>
      <c r="D2091" s="18" t="n">
        <v>46010</v>
      </c>
      <c r="E2091" s="12" t="s">
        <v>44</v>
      </c>
      <c r="F2091" s="12" t="s">
        <v>2294</v>
      </c>
      <c r="G2091" s="12" t="s">
        <v>57</v>
      </c>
      <c r="H2091" s="12" t="str">
        <f aca="false">INDEX(Customers!$I$2:$I$901,MATCH(B2091,Customers!$A$2:$A$901,0))</f>
        <v>Regular</v>
      </c>
      <c r="I2091" s="12" t="str">
        <f aca="false">INDEX(Customers!$G$2:$G$901,MATCH(B2091,Customers!$A$2:$A$901,0))</f>
        <v>North</v>
      </c>
      <c r="J2091" s="12" t="str">
        <f aca="false">INDEX(Stores!$D$2:$D$18,MATCH(C2091,Stores!$A$2:$A$18,0))</f>
        <v>Online</v>
      </c>
      <c r="K2091" s="16" t="n">
        <f aca="false">SUMIF(OrderItems!$B$2:$B$6683,A2091,OrderItems!$J$2:$J$6683)</f>
        <v>5604.1</v>
      </c>
      <c r="L2091" s="16" t="n">
        <f aca="false">SUMIF(OrderItems!$B$2:$B$6683,A2091,OrderItems!$K$2:$K$6683)</f>
        <v>4026.02</v>
      </c>
      <c r="M2091" s="16" t="n">
        <f aca="false">K2091-L2091</f>
        <v>1578.08</v>
      </c>
      <c r="N2091" s="12" t="n">
        <f aca="false">COUNTIF(OrderItems!$B$2:$B$6683,A2091)</f>
        <v>4</v>
      </c>
    </row>
    <row r="2092" customFormat="false" ht="15" hidden="false" customHeight="false" outlineLevel="0" collapsed="false">
      <c r="A2092" s="12" t="n">
        <v>2091</v>
      </c>
      <c r="B2092" s="12" t="n">
        <v>510</v>
      </c>
      <c r="C2092" s="12" t="n">
        <v>17</v>
      </c>
      <c r="D2092" s="18" t="n">
        <v>46012</v>
      </c>
      <c r="E2092" s="12" t="s">
        <v>44</v>
      </c>
      <c r="F2092" s="12" t="s">
        <v>2296</v>
      </c>
      <c r="G2092" s="12" t="s">
        <v>57</v>
      </c>
      <c r="H2092" s="12" t="str">
        <f aca="false">INDEX(Customers!$I$2:$I$901,MATCH(B2092,Customers!$A$2:$A$901,0))</f>
        <v>Regular</v>
      </c>
      <c r="I2092" s="12" t="str">
        <f aca="false">INDEX(Customers!$G$2:$G$901,MATCH(B2092,Customers!$A$2:$A$901,0))</f>
        <v>North</v>
      </c>
      <c r="J2092" s="12" t="str">
        <f aca="false">INDEX(Stores!$D$2:$D$18,MATCH(C2092,Stores!$A$2:$A$18,0))</f>
        <v>Online</v>
      </c>
      <c r="K2092" s="16" t="n">
        <f aca="false">SUMIF(OrderItems!$B$2:$B$6683,A2092,OrderItems!$J$2:$J$6683)</f>
        <v>3689</v>
      </c>
      <c r="L2092" s="16" t="n">
        <f aca="false">SUMIF(OrderItems!$B$2:$B$6683,A2092,OrderItems!$K$2:$K$6683)</f>
        <v>2302.05</v>
      </c>
      <c r="M2092" s="16" t="n">
        <f aca="false">K2092-L2092</f>
        <v>1386.95</v>
      </c>
      <c r="N2092" s="12" t="n">
        <f aca="false">COUNTIF(OrderItems!$B$2:$B$6683,A2092)</f>
        <v>1</v>
      </c>
    </row>
    <row r="2093" customFormat="false" ht="15" hidden="false" customHeight="false" outlineLevel="0" collapsed="false">
      <c r="A2093" s="12" t="n">
        <v>2092</v>
      </c>
      <c r="B2093" s="12" t="n">
        <v>511</v>
      </c>
      <c r="C2093" s="12" t="n">
        <v>17</v>
      </c>
      <c r="D2093" s="18" t="n">
        <v>45717</v>
      </c>
      <c r="E2093" s="12" t="s">
        <v>44</v>
      </c>
      <c r="F2093" s="12" t="s">
        <v>2294</v>
      </c>
      <c r="G2093" s="12" t="s">
        <v>55</v>
      </c>
      <c r="H2093" s="12" t="str">
        <f aca="false">INDEX(Customers!$I$2:$I$901,MATCH(B2093,Customers!$A$2:$A$901,0))</f>
        <v>Regular</v>
      </c>
      <c r="I2093" s="12" t="str">
        <f aca="false">INDEX(Customers!$G$2:$G$901,MATCH(B2093,Customers!$A$2:$A$901,0))</f>
        <v>South</v>
      </c>
      <c r="J2093" s="12" t="str">
        <f aca="false">INDEX(Stores!$D$2:$D$18,MATCH(C2093,Stores!$A$2:$A$18,0))</f>
        <v>Online</v>
      </c>
      <c r="K2093" s="16" t="n">
        <f aca="false">SUMIF(OrderItems!$B$2:$B$6683,A2093,OrderItems!$J$2:$J$6683)</f>
        <v>6628</v>
      </c>
      <c r="L2093" s="16" t="n">
        <f aca="false">SUMIF(OrderItems!$B$2:$B$6683,A2093,OrderItems!$K$2:$K$6683)</f>
        <v>4446.37</v>
      </c>
      <c r="M2093" s="16" t="n">
        <f aca="false">K2093-L2093</f>
        <v>2181.63</v>
      </c>
      <c r="N2093" s="12" t="n">
        <f aca="false">COUNTIF(OrderItems!$B$2:$B$6683,A2093)</f>
        <v>2</v>
      </c>
    </row>
    <row r="2094" customFormat="false" ht="15" hidden="false" customHeight="false" outlineLevel="0" collapsed="false">
      <c r="A2094" s="12" t="n">
        <v>2093</v>
      </c>
      <c r="B2094" s="12" t="n">
        <v>511</v>
      </c>
      <c r="C2094" s="12" t="n">
        <v>2</v>
      </c>
      <c r="D2094" s="18" t="n">
        <v>45871</v>
      </c>
      <c r="E2094" s="12" t="s">
        <v>49</v>
      </c>
      <c r="F2094" s="12" t="s">
        <v>2294</v>
      </c>
      <c r="G2094" s="12" t="s">
        <v>55</v>
      </c>
      <c r="H2094" s="12" t="str">
        <f aca="false">INDEX(Customers!$I$2:$I$901,MATCH(B2094,Customers!$A$2:$A$901,0))</f>
        <v>Regular</v>
      </c>
      <c r="I2094" s="12" t="str">
        <f aca="false">INDEX(Customers!$G$2:$G$901,MATCH(B2094,Customers!$A$2:$A$901,0))</f>
        <v>South</v>
      </c>
      <c r="J2094" s="12" t="str">
        <f aca="false">INDEX(Stores!$D$2:$D$18,MATCH(C2094,Stores!$A$2:$A$18,0))</f>
        <v>North</v>
      </c>
      <c r="K2094" s="16" t="n">
        <f aca="false">SUMIF(OrderItems!$B$2:$B$6683,A2094,OrderItems!$J$2:$J$6683)</f>
        <v>2759</v>
      </c>
      <c r="L2094" s="16" t="n">
        <f aca="false">SUMIF(OrderItems!$B$2:$B$6683,A2094,OrderItems!$K$2:$K$6683)</f>
        <v>2042.05</v>
      </c>
      <c r="M2094" s="16" t="n">
        <f aca="false">K2094-L2094</f>
        <v>716.95</v>
      </c>
      <c r="N2094" s="12" t="n">
        <f aca="false">COUNTIF(OrderItems!$B$2:$B$6683,A2094)</f>
        <v>1</v>
      </c>
    </row>
    <row r="2095" customFormat="false" ht="15" hidden="false" customHeight="false" outlineLevel="0" collapsed="false">
      <c r="A2095" s="12" t="n">
        <v>2094</v>
      </c>
      <c r="B2095" s="12" t="n">
        <v>511</v>
      </c>
      <c r="C2095" s="12" t="n">
        <v>2</v>
      </c>
      <c r="D2095" s="18" t="n">
        <v>45907</v>
      </c>
      <c r="E2095" s="12" t="s">
        <v>49</v>
      </c>
      <c r="F2095" s="12" t="s">
        <v>2295</v>
      </c>
      <c r="G2095" s="12" t="s">
        <v>55</v>
      </c>
      <c r="H2095" s="12" t="str">
        <f aca="false">INDEX(Customers!$I$2:$I$901,MATCH(B2095,Customers!$A$2:$A$901,0))</f>
        <v>Regular</v>
      </c>
      <c r="I2095" s="12" t="str">
        <f aca="false">INDEX(Customers!$G$2:$G$901,MATCH(B2095,Customers!$A$2:$A$901,0))</f>
        <v>South</v>
      </c>
      <c r="J2095" s="12" t="str">
        <f aca="false">INDEX(Stores!$D$2:$D$18,MATCH(C2095,Stores!$A$2:$A$18,0))</f>
        <v>North</v>
      </c>
      <c r="K2095" s="16" t="n">
        <f aca="false">SUMIF(OrderItems!$B$2:$B$6683,A2095,OrderItems!$J$2:$J$6683)</f>
        <v>7828</v>
      </c>
      <c r="L2095" s="16" t="n">
        <f aca="false">SUMIF(OrderItems!$B$2:$B$6683,A2095,OrderItems!$K$2:$K$6683)</f>
        <v>4956.05</v>
      </c>
      <c r="M2095" s="16" t="n">
        <f aca="false">K2095-L2095</f>
        <v>2871.95</v>
      </c>
      <c r="N2095" s="12" t="n">
        <f aca="false">COUNTIF(OrderItems!$B$2:$B$6683,A2095)</f>
        <v>2</v>
      </c>
    </row>
    <row r="2096" customFormat="false" ht="15" hidden="false" customHeight="false" outlineLevel="0" collapsed="false">
      <c r="A2096" s="12" t="n">
        <v>2095</v>
      </c>
      <c r="B2096" s="12" t="n">
        <v>511</v>
      </c>
      <c r="C2096" s="12" t="n">
        <v>17</v>
      </c>
      <c r="D2096" s="18" t="n">
        <v>45954</v>
      </c>
      <c r="E2096" s="12" t="s">
        <v>44</v>
      </c>
      <c r="F2096" s="12" t="s">
        <v>2294</v>
      </c>
      <c r="G2096" s="12" t="s">
        <v>57</v>
      </c>
      <c r="H2096" s="12" t="str">
        <f aca="false">INDEX(Customers!$I$2:$I$901,MATCH(B2096,Customers!$A$2:$A$901,0))</f>
        <v>Regular</v>
      </c>
      <c r="I2096" s="12" t="str">
        <f aca="false">INDEX(Customers!$G$2:$G$901,MATCH(B2096,Customers!$A$2:$A$901,0))</f>
        <v>South</v>
      </c>
      <c r="J2096" s="12" t="str">
        <f aca="false">INDEX(Stores!$D$2:$D$18,MATCH(C2096,Stores!$A$2:$A$18,0))</f>
        <v>Online</v>
      </c>
      <c r="K2096" s="16" t="n">
        <f aca="false">SUMIF(OrderItems!$B$2:$B$6683,A2096,OrderItems!$J$2:$J$6683)</f>
        <v>719</v>
      </c>
      <c r="L2096" s="16" t="n">
        <f aca="false">SUMIF(OrderItems!$B$2:$B$6683,A2096,OrderItems!$K$2:$K$6683)</f>
        <v>411.77</v>
      </c>
      <c r="M2096" s="16" t="n">
        <f aca="false">K2096-L2096</f>
        <v>307.23</v>
      </c>
      <c r="N2096" s="12" t="n">
        <f aca="false">COUNTIF(OrderItems!$B$2:$B$6683,A2096)</f>
        <v>1</v>
      </c>
    </row>
    <row r="2097" customFormat="false" ht="15" hidden="false" customHeight="false" outlineLevel="0" collapsed="false">
      <c r="A2097" s="12" t="n">
        <v>2096</v>
      </c>
      <c r="B2097" s="12" t="n">
        <v>511</v>
      </c>
      <c r="C2097" s="12" t="n">
        <v>7</v>
      </c>
      <c r="D2097" s="18" t="n">
        <v>45958</v>
      </c>
      <c r="E2097" s="12" t="s">
        <v>49</v>
      </c>
      <c r="F2097" s="12" t="s">
        <v>2292</v>
      </c>
      <c r="G2097" s="12" t="s">
        <v>55</v>
      </c>
      <c r="H2097" s="12" t="str">
        <f aca="false">INDEX(Customers!$I$2:$I$901,MATCH(B2097,Customers!$A$2:$A$901,0))</f>
        <v>Regular</v>
      </c>
      <c r="I2097" s="12" t="str">
        <f aca="false">INDEX(Customers!$G$2:$G$901,MATCH(B2097,Customers!$A$2:$A$901,0))</f>
        <v>South</v>
      </c>
      <c r="J2097" s="12" t="str">
        <f aca="false">INDEX(Stores!$D$2:$D$18,MATCH(C2097,Stores!$A$2:$A$18,0))</f>
        <v>South</v>
      </c>
      <c r="K2097" s="16" t="n">
        <f aca="false">SUMIF(OrderItems!$B$2:$B$6683,A2097,OrderItems!$J$2:$J$6683)</f>
        <v>3167.2</v>
      </c>
      <c r="L2097" s="16" t="n">
        <f aca="false">SUMIF(OrderItems!$B$2:$B$6683,A2097,OrderItems!$K$2:$K$6683)</f>
        <v>2236.08</v>
      </c>
      <c r="M2097" s="16" t="n">
        <f aca="false">K2097-L2097</f>
        <v>931.12</v>
      </c>
      <c r="N2097" s="12" t="n">
        <f aca="false">COUNTIF(OrderItems!$B$2:$B$6683,A2097)</f>
        <v>1</v>
      </c>
    </row>
    <row r="2098" customFormat="false" ht="15" hidden="false" customHeight="false" outlineLevel="0" collapsed="false">
      <c r="A2098" s="12" t="n">
        <v>2097</v>
      </c>
      <c r="B2098" s="12" t="n">
        <v>511</v>
      </c>
      <c r="C2098" s="12" t="n">
        <v>17</v>
      </c>
      <c r="D2098" s="18" t="n">
        <v>45992</v>
      </c>
      <c r="E2098" s="12" t="s">
        <v>44</v>
      </c>
      <c r="F2098" s="12" t="s">
        <v>2294</v>
      </c>
      <c r="G2098" s="12" t="s">
        <v>55</v>
      </c>
      <c r="H2098" s="12" t="str">
        <f aca="false">INDEX(Customers!$I$2:$I$901,MATCH(B2098,Customers!$A$2:$A$901,0))</f>
        <v>Regular</v>
      </c>
      <c r="I2098" s="12" t="str">
        <f aca="false">INDEX(Customers!$G$2:$G$901,MATCH(B2098,Customers!$A$2:$A$901,0))</f>
        <v>South</v>
      </c>
      <c r="J2098" s="12" t="str">
        <f aca="false">INDEX(Stores!$D$2:$D$18,MATCH(C2098,Stores!$A$2:$A$18,0))</f>
        <v>Online</v>
      </c>
      <c r="K2098" s="16" t="n">
        <f aca="false">SUMIF(OrderItems!$B$2:$B$6683,A2098,OrderItems!$J$2:$J$6683)</f>
        <v>2759</v>
      </c>
      <c r="L2098" s="16" t="n">
        <f aca="false">SUMIF(OrderItems!$B$2:$B$6683,A2098,OrderItems!$K$2:$K$6683)</f>
        <v>1649.64</v>
      </c>
      <c r="M2098" s="16" t="n">
        <f aca="false">K2098-L2098</f>
        <v>1109.36</v>
      </c>
      <c r="N2098" s="12" t="n">
        <f aca="false">COUNTIF(OrderItems!$B$2:$B$6683,A2098)</f>
        <v>1</v>
      </c>
    </row>
    <row r="2099" customFormat="false" ht="15" hidden="false" customHeight="false" outlineLevel="0" collapsed="false">
      <c r="A2099" s="12" t="n">
        <v>2098</v>
      </c>
      <c r="B2099" s="12" t="n">
        <v>513</v>
      </c>
      <c r="C2099" s="12" t="n">
        <v>9</v>
      </c>
      <c r="D2099" s="18" t="n">
        <v>45388</v>
      </c>
      <c r="E2099" s="12" t="s">
        <v>49</v>
      </c>
      <c r="F2099" s="12" t="s">
        <v>2295</v>
      </c>
      <c r="G2099" s="12" t="s">
        <v>55</v>
      </c>
      <c r="H2099" s="12" t="str">
        <f aca="false">INDEX(Customers!$I$2:$I$901,MATCH(B2099,Customers!$A$2:$A$901,0))</f>
        <v>New</v>
      </c>
      <c r="I2099" s="12" t="str">
        <f aca="false">INDEX(Customers!$G$2:$G$901,MATCH(B2099,Customers!$A$2:$A$901,0))</f>
        <v>West</v>
      </c>
      <c r="J2099" s="12" t="str">
        <f aca="false">INDEX(Stores!$D$2:$D$18,MATCH(C2099,Stores!$A$2:$A$18,0))</f>
        <v>West</v>
      </c>
      <c r="K2099" s="16" t="n">
        <f aca="false">SUMIF(OrderItems!$B$2:$B$6683,A2099,OrderItems!$J$2:$J$6683)</f>
        <v>19727.9</v>
      </c>
      <c r="L2099" s="16" t="n">
        <f aca="false">SUMIF(OrderItems!$B$2:$B$6683,A2099,OrderItems!$K$2:$K$6683)</f>
        <v>13400.52</v>
      </c>
      <c r="M2099" s="16" t="n">
        <f aca="false">K2099-L2099</f>
        <v>6327.38</v>
      </c>
      <c r="N2099" s="12" t="n">
        <f aca="false">COUNTIF(OrderItems!$B$2:$B$6683,A2099)</f>
        <v>4</v>
      </c>
    </row>
    <row r="2100" customFormat="false" ht="15" hidden="false" customHeight="false" outlineLevel="0" collapsed="false">
      <c r="A2100" s="12" t="n">
        <v>2099</v>
      </c>
      <c r="B2100" s="12" t="n">
        <v>513</v>
      </c>
      <c r="C2100" s="12" t="n">
        <v>17</v>
      </c>
      <c r="D2100" s="18" t="n">
        <v>45441</v>
      </c>
      <c r="E2100" s="12" t="s">
        <v>44</v>
      </c>
      <c r="F2100" s="12" t="s">
        <v>2293</v>
      </c>
      <c r="G2100" s="12" t="s">
        <v>57</v>
      </c>
      <c r="H2100" s="12" t="str">
        <f aca="false">INDEX(Customers!$I$2:$I$901,MATCH(B2100,Customers!$A$2:$A$901,0))</f>
        <v>New</v>
      </c>
      <c r="I2100" s="12" t="str">
        <f aca="false">INDEX(Customers!$G$2:$G$901,MATCH(B2100,Customers!$A$2:$A$901,0))</f>
        <v>West</v>
      </c>
      <c r="J2100" s="12" t="str">
        <f aca="false">INDEX(Stores!$D$2:$D$18,MATCH(C2100,Stores!$A$2:$A$18,0))</f>
        <v>Online</v>
      </c>
      <c r="K2100" s="16" t="n">
        <f aca="false">SUMIF(OrderItems!$B$2:$B$6683,A2100,OrderItems!$J$2:$J$6683)</f>
        <v>4408</v>
      </c>
      <c r="L2100" s="16" t="n">
        <f aca="false">SUMIF(OrderItems!$B$2:$B$6683,A2100,OrderItems!$K$2:$K$6683)</f>
        <v>3157.8</v>
      </c>
      <c r="M2100" s="16" t="n">
        <f aca="false">K2100-L2100</f>
        <v>1250.2</v>
      </c>
      <c r="N2100" s="12" t="n">
        <f aca="false">COUNTIF(OrderItems!$B$2:$B$6683,A2100)</f>
        <v>2</v>
      </c>
    </row>
    <row r="2101" customFormat="false" ht="15" hidden="false" customHeight="false" outlineLevel="0" collapsed="false">
      <c r="A2101" s="12" t="n">
        <v>2100</v>
      </c>
      <c r="B2101" s="12" t="n">
        <v>513</v>
      </c>
      <c r="C2101" s="12" t="n">
        <v>8</v>
      </c>
      <c r="D2101" s="18" t="n">
        <v>45486</v>
      </c>
      <c r="E2101" s="12" t="s">
        <v>49</v>
      </c>
      <c r="F2101" s="12" t="s">
        <v>2294</v>
      </c>
      <c r="G2101" s="12" t="s">
        <v>55</v>
      </c>
      <c r="H2101" s="12" t="str">
        <f aca="false">INDEX(Customers!$I$2:$I$901,MATCH(B2101,Customers!$A$2:$A$901,0))</f>
        <v>New</v>
      </c>
      <c r="I2101" s="12" t="str">
        <f aca="false">INDEX(Customers!$G$2:$G$901,MATCH(B2101,Customers!$A$2:$A$901,0))</f>
        <v>West</v>
      </c>
      <c r="J2101" s="12" t="str">
        <f aca="false">INDEX(Stores!$D$2:$D$18,MATCH(C2101,Stores!$A$2:$A$18,0))</f>
        <v>South</v>
      </c>
      <c r="K2101" s="16" t="n">
        <f aca="false">SUMIF(OrderItems!$B$2:$B$6683,A2101,OrderItems!$J$2:$J$6683)</f>
        <v>7378</v>
      </c>
      <c r="L2101" s="16" t="n">
        <f aca="false">SUMIF(OrderItems!$B$2:$B$6683,A2101,OrderItems!$K$2:$K$6683)</f>
        <v>4604.1</v>
      </c>
      <c r="M2101" s="16" t="n">
        <f aca="false">K2101-L2101</f>
        <v>2773.9</v>
      </c>
      <c r="N2101" s="12" t="n">
        <f aca="false">COUNTIF(OrderItems!$B$2:$B$6683,A2101)</f>
        <v>1</v>
      </c>
    </row>
    <row r="2102" customFormat="false" ht="15" hidden="false" customHeight="false" outlineLevel="0" collapsed="false">
      <c r="A2102" s="12" t="n">
        <v>2101</v>
      </c>
      <c r="B2102" s="12" t="n">
        <v>513</v>
      </c>
      <c r="C2102" s="12" t="n">
        <v>17</v>
      </c>
      <c r="D2102" s="18" t="n">
        <v>45504</v>
      </c>
      <c r="E2102" s="12" t="s">
        <v>44</v>
      </c>
      <c r="F2102" s="12" t="s">
        <v>2294</v>
      </c>
      <c r="G2102" s="12" t="s">
        <v>55</v>
      </c>
      <c r="H2102" s="12" t="str">
        <f aca="false">INDEX(Customers!$I$2:$I$901,MATCH(B2102,Customers!$A$2:$A$901,0))</f>
        <v>New</v>
      </c>
      <c r="I2102" s="12" t="str">
        <f aca="false">INDEX(Customers!$G$2:$G$901,MATCH(B2102,Customers!$A$2:$A$901,0))</f>
        <v>West</v>
      </c>
      <c r="J2102" s="12" t="str">
        <f aca="false">INDEX(Stores!$D$2:$D$18,MATCH(C2102,Stores!$A$2:$A$18,0))</f>
        <v>Online</v>
      </c>
      <c r="K2102" s="16" t="n">
        <f aca="false">SUMIF(OrderItems!$B$2:$B$6683,A2102,OrderItems!$J$2:$J$6683)</f>
        <v>3964</v>
      </c>
      <c r="L2102" s="16" t="n">
        <f aca="false">SUMIF(OrderItems!$B$2:$B$6683,A2102,OrderItems!$K$2:$K$6683)</f>
        <v>2606.75</v>
      </c>
      <c r="M2102" s="16" t="n">
        <f aca="false">K2102-L2102</f>
        <v>1357.25</v>
      </c>
      <c r="N2102" s="12" t="n">
        <f aca="false">COUNTIF(OrderItems!$B$2:$B$6683,A2102)</f>
        <v>4</v>
      </c>
    </row>
    <row r="2103" customFormat="false" ht="15" hidden="false" customHeight="false" outlineLevel="0" collapsed="false">
      <c r="A2103" s="12" t="n">
        <v>2102</v>
      </c>
      <c r="B2103" s="12" t="n">
        <v>513</v>
      </c>
      <c r="C2103" s="12" t="n">
        <v>17</v>
      </c>
      <c r="D2103" s="18" t="n">
        <v>45596</v>
      </c>
      <c r="E2103" s="12" t="s">
        <v>44</v>
      </c>
      <c r="F2103" s="12" t="s">
        <v>2292</v>
      </c>
      <c r="G2103" s="12" t="s">
        <v>56</v>
      </c>
      <c r="H2103" s="12" t="str">
        <f aca="false">INDEX(Customers!$I$2:$I$901,MATCH(B2103,Customers!$A$2:$A$901,0))</f>
        <v>New</v>
      </c>
      <c r="I2103" s="12" t="str">
        <f aca="false">INDEX(Customers!$G$2:$G$901,MATCH(B2103,Customers!$A$2:$A$901,0))</f>
        <v>West</v>
      </c>
      <c r="J2103" s="12" t="str">
        <f aca="false">INDEX(Stores!$D$2:$D$18,MATCH(C2103,Stores!$A$2:$A$18,0))</f>
        <v>Online</v>
      </c>
      <c r="K2103" s="16" t="n">
        <f aca="false">SUMIF(OrderItems!$B$2:$B$6683,A2103,OrderItems!$J$2:$J$6683)</f>
        <v>14534.1</v>
      </c>
      <c r="L2103" s="16" t="n">
        <f aca="false">SUMIF(OrderItems!$B$2:$B$6683,A2103,OrderItems!$K$2:$K$6683)</f>
        <v>8741.67</v>
      </c>
      <c r="M2103" s="16" t="n">
        <f aca="false">K2103-L2103</f>
        <v>5792.43</v>
      </c>
      <c r="N2103" s="12" t="n">
        <f aca="false">COUNTIF(OrderItems!$B$2:$B$6683,A2103)</f>
        <v>4</v>
      </c>
    </row>
    <row r="2104" customFormat="false" ht="15" hidden="false" customHeight="false" outlineLevel="0" collapsed="false">
      <c r="A2104" s="12" t="n">
        <v>2103</v>
      </c>
      <c r="B2104" s="12" t="n">
        <v>513</v>
      </c>
      <c r="C2104" s="12" t="n">
        <v>6</v>
      </c>
      <c r="D2104" s="18" t="n">
        <v>45609</v>
      </c>
      <c r="E2104" s="12" t="s">
        <v>49</v>
      </c>
      <c r="F2104" s="12" t="s">
        <v>2294</v>
      </c>
      <c r="G2104" s="12" t="s">
        <v>57</v>
      </c>
      <c r="H2104" s="12" t="str">
        <f aca="false">INDEX(Customers!$I$2:$I$901,MATCH(B2104,Customers!$A$2:$A$901,0))</f>
        <v>New</v>
      </c>
      <c r="I2104" s="12" t="str">
        <f aca="false">INDEX(Customers!$G$2:$G$901,MATCH(B2104,Customers!$A$2:$A$901,0))</f>
        <v>West</v>
      </c>
      <c r="J2104" s="12" t="str">
        <f aca="false">INDEX(Stores!$D$2:$D$18,MATCH(C2104,Stores!$A$2:$A$18,0))</f>
        <v>South</v>
      </c>
      <c r="K2104" s="16" t="n">
        <f aca="false">SUMIF(OrderItems!$B$2:$B$6683,A2104,OrderItems!$J$2:$J$6683)</f>
        <v>1903.1</v>
      </c>
      <c r="L2104" s="16" t="n">
        <f aca="false">SUMIF(OrderItems!$B$2:$B$6683,A2104,OrderItems!$K$2:$K$6683)</f>
        <v>1305.37</v>
      </c>
      <c r="M2104" s="16" t="n">
        <f aca="false">K2104-L2104</f>
        <v>597.73</v>
      </c>
      <c r="N2104" s="12" t="n">
        <f aca="false">COUNTIF(OrderItems!$B$2:$B$6683,A2104)</f>
        <v>2</v>
      </c>
    </row>
    <row r="2105" customFormat="false" ht="15" hidden="false" customHeight="false" outlineLevel="0" collapsed="false">
      <c r="A2105" s="12" t="n">
        <v>2104</v>
      </c>
      <c r="B2105" s="12" t="n">
        <v>513</v>
      </c>
      <c r="C2105" s="12" t="n">
        <v>4</v>
      </c>
      <c r="D2105" s="18" t="n">
        <v>45655</v>
      </c>
      <c r="E2105" s="12" t="s">
        <v>49</v>
      </c>
      <c r="F2105" s="12" t="s">
        <v>2293</v>
      </c>
      <c r="G2105" s="12" t="s">
        <v>55</v>
      </c>
      <c r="H2105" s="12" t="str">
        <f aca="false">INDEX(Customers!$I$2:$I$901,MATCH(B2105,Customers!$A$2:$A$901,0))</f>
        <v>New</v>
      </c>
      <c r="I2105" s="12" t="str">
        <f aca="false">INDEX(Customers!$G$2:$G$901,MATCH(B2105,Customers!$A$2:$A$901,0))</f>
        <v>West</v>
      </c>
      <c r="J2105" s="12" t="str">
        <f aca="false">INDEX(Stores!$D$2:$D$18,MATCH(C2105,Stores!$A$2:$A$18,0))</f>
        <v>North</v>
      </c>
      <c r="K2105" s="16" t="n">
        <f aca="false">SUMIF(OrderItems!$B$2:$B$6683,A2105,OrderItems!$J$2:$J$6683)</f>
        <v>4689</v>
      </c>
      <c r="L2105" s="16" t="n">
        <f aca="false">SUMIF(OrderItems!$B$2:$B$6683,A2105,OrderItems!$K$2:$K$6683)</f>
        <v>3336.81</v>
      </c>
      <c r="M2105" s="16" t="n">
        <f aca="false">K2105-L2105</f>
        <v>1352.19</v>
      </c>
      <c r="N2105" s="12" t="n">
        <f aca="false">COUNTIF(OrderItems!$B$2:$B$6683,A2105)</f>
        <v>1</v>
      </c>
    </row>
    <row r="2106" customFormat="false" ht="15" hidden="false" customHeight="false" outlineLevel="0" collapsed="false">
      <c r="A2106" s="12" t="n">
        <v>2105</v>
      </c>
      <c r="B2106" s="12" t="n">
        <v>513</v>
      </c>
      <c r="C2106" s="12" t="n">
        <v>17</v>
      </c>
      <c r="D2106" s="18" t="n">
        <v>45932</v>
      </c>
      <c r="E2106" s="12" t="s">
        <v>44</v>
      </c>
      <c r="F2106" s="12" t="s">
        <v>2292</v>
      </c>
      <c r="G2106" s="12" t="s">
        <v>55</v>
      </c>
      <c r="H2106" s="12" t="str">
        <f aca="false">INDEX(Customers!$I$2:$I$901,MATCH(B2106,Customers!$A$2:$A$901,0))</f>
        <v>New</v>
      </c>
      <c r="I2106" s="12" t="str">
        <f aca="false">INDEX(Customers!$G$2:$G$901,MATCH(B2106,Customers!$A$2:$A$901,0))</f>
        <v>West</v>
      </c>
      <c r="J2106" s="12" t="str">
        <f aca="false">INDEX(Stores!$D$2:$D$18,MATCH(C2106,Stores!$A$2:$A$18,0))</f>
        <v>Online</v>
      </c>
      <c r="K2106" s="16" t="n">
        <f aca="false">SUMIF(OrderItems!$B$2:$B$6683,A2106,OrderItems!$J$2:$J$6683)</f>
        <v>1665.4</v>
      </c>
      <c r="L2106" s="16" t="n">
        <f aca="false">SUMIF(OrderItems!$B$2:$B$6683,A2106,OrderItems!$K$2:$K$6683)</f>
        <v>1407.25</v>
      </c>
      <c r="M2106" s="16" t="n">
        <f aca="false">K2106-L2106</f>
        <v>258.15</v>
      </c>
      <c r="N2106" s="12" t="n">
        <f aca="false">COUNTIF(OrderItems!$B$2:$B$6683,A2106)</f>
        <v>2</v>
      </c>
    </row>
    <row r="2107" customFormat="false" ht="15" hidden="false" customHeight="false" outlineLevel="0" collapsed="false">
      <c r="A2107" s="12" t="n">
        <v>2106</v>
      </c>
      <c r="B2107" s="12" t="n">
        <v>513</v>
      </c>
      <c r="C2107" s="12" t="n">
        <v>17</v>
      </c>
      <c r="D2107" s="18" t="n">
        <v>45950</v>
      </c>
      <c r="E2107" s="12" t="s">
        <v>44</v>
      </c>
      <c r="F2107" s="12" t="s">
        <v>2292</v>
      </c>
      <c r="G2107" s="12" t="s">
        <v>55</v>
      </c>
      <c r="H2107" s="12" t="str">
        <f aca="false">INDEX(Customers!$I$2:$I$901,MATCH(B2107,Customers!$A$2:$A$901,0))</f>
        <v>New</v>
      </c>
      <c r="I2107" s="12" t="str">
        <f aca="false">INDEX(Customers!$G$2:$G$901,MATCH(B2107,Customers!$A$2:$A$901,0))</f>
        <v>West</v>
      </c>
      <c r="J2107" s="12" t="str">
        <f aca="false">INDEX(Stores!$D$2:$D$18,MATCH(C2107,Stores!$A$2:$A$18,0))</f>
        <v>Online</v>
      </c>
      <c r="K2107" s="16" t="n">
        <f aca="false">SUMIF(OrderItems!$B$2:$B$6683,A2107,OrderItems!$J$2:$J$6683)</f>
        <v>6087.1</v>
      </c>
      <c r="L2107" s="16" t="n">
        <f aca="false">SUMIF(OrderItems!$B$2:$B$6683,A2107,OrderItems!$K$2:$K$6683)</f>
        <v>4510.4</v>
      </c>
      <c r="M2107" s="16" t="n">
        <f aca="false">K2107-L2107</f>
        <v>1576.7</v>
      </c>
      <c r="N2107" s="12" t="n">
        <f aca="false">COUNTIF(OrderItems!$B$2:$B$6683,A2107)</f>
        <v>2</v>
      </c>
    </row>
    <row r="2108" customFormat="false" ht="15" hidden="false" customHeight="false" outlineLevel="0" collapsed="false">
      <c r="A2108" s="12" t="n">
        <v>2107</v>
      </c>
      <c r="B2108" s="12" t="n">
        <v>513</v>
      </c>
      <c r="C2108" s="12" t="n">
        <v>13</v>
      </c>
      <c r="D2108" s="18" t="n">
        <v>45951</v>
      </c>
      <c r="E2108" s="12" t="s">
        <v>49</v>
      </c>
      <c r="F2108" s="12" t="s">
        <v>2292</v>
      </c>
      <c r="G2108" s="12" t="s">
        <v>55</v>
      </c>
      <c r="H2108" s="12" t="str">
        <f aca="false">INDEX(Customers!$I$2:$I$901,MATCH(B2108,Customers!$A$2:$A$901,0))</f>
        <v>New</v>
      </c>
      <c r="I2108" s="12" t="str">
        <f aca="false">INDEX(Customers!$G$2:$G$901,MATCH(B2108,Customers!$A$2:$A$901,0))</f>
        <v>West</v>
      </c>
      <c r="J2108" s="12" t="str">
        <f aca="false">INDEX(Stores!$D$2:$D$18,MATCH(C2108,Stores!$A$2:$A$18,0))</f>
        <v>East</v>
      </c>
      <c r="K2108" s="16" t="n">
        <f aca="false">SUMIF(OrderItems!$B$2:$B$6683,A2108,OrderItems!$J$2:$J$6683)</f>
        <v>8226</v>
      </c>
      <c r="L2108" s="16" t="n">
        <f aca="false">SUMIF(OrderItems!$B$2:$B$6683,A2108,OrderItems!$K$2:$K$6683)</f>
        <v>5476.35</v>
      </c>
      <c r="M2108" s="16" t="n">
        <f aca="false">K2108-L2108</f>
        <v>2749.65</v>
      </c>
      <c r="N2108" s="12" t="n">
        <f aca="false">COUNTIF(OrderItems!$B$2:$B$6683,A2108)</f>
        <v>2</v>
      </c>
    </row>
    <row r="2109" customFormat="false" ht="15" hidden="false" customHeight="false" outlineLevel="0" collapsed="false">
      <c r="A2109" s="12" t="n">
        <v>2108</v>
      </c>
      <c r="B2109" s="12" t="n">
        <v>514</v>
      </c>
      <c r="C2109" s="12" t="n">
        <v>17</v>
      </c>
      <c r="D2109" s="18" t="n">
        <v>45802</v>
      </c>
      <c r="E2109" s="12" t="s">
        <v>44</v>
      </c>
      <c r="F2109" s="12" t="s">
        <v>2295</v>
      </c>
      <c r="G2109" s="12" t="s">
        <v>55</v>
      </c>
      <c r="H2109" s="12" t="str">
        <f aca="false">INDEX(Customers!$I$2:$I$901,MATCH(B2109,Customers!$A$2:$A$901,0))</f>
        <v>Regular</v>
      </c>
      <c r="I2109" s="12" t="str">
        <f aca="false">INDEX(Customers!$G$2:$G$901,MATCH(B2109,Customers!$A$2:$A$901,0))</f>
        <v>West</v>
      </c>
      <c r="J2109" s="12" t="str">
        <f aca="false">INDEX(Stores!$D$2:$D$18,MATCH(C2109,Stores!$A$2:$A$18,0))</f>
        <v>Online</v>
      </c>
      <c r="K2109" s="16" t="n">
        <f aca="false">SUMIF(OrderItems!$B$2:$B$6683,A2109,OrderItems!$J$2:$J$6683)</f>
        <v>3896.1</v>
      </c>
      <c r="L2109" s="16" t="n">
        <f aca="false">SUMIF(OrderItems!$B$2:$B$6683,A2109,OrderItems!$K$2:$K$6683)</f>
        <v>2650.98</v>
      </c>
      <c r="M2109" s="16" t="n">
        <f aca="false">K2109-L2109</f>
        <v>1245.12</v>
      </c>
      <c r="N2109" s="12" t="n">
        <f aca="false">COUNTIF(OrderItems!$B$2:$B$6683,A2109)</f>
        <v>3</v>
      </c>
    </row>
    <row r="2110" customFormat="false" ht="15" hidden="false" customHeight="false" outlineLevel="0" collapsed="false">
      <c r="A2110" s="12" t="n">
        <v>2109</v>
      </c>
      <c r="B2110" s="12" t="n">
        <v>514</v>
      </c>
      <c r="C2110" s="12" t="n">
        <v>17</v>
      </c>
      <c r="D2110" s="18" t="n">
        <v>45840</v>
      </c>
      <c r="E2110" s="12" t="s">
        <v>44</v>
      </c>
      <c r="F2110" s="12" t="s">
        <v>2293</v>
      </c>
      <c r="G2110" s="12" t="s">
        <v>55</v>
      </c>
      <c r="H2110" s="12" t="str">
        <f aca="false">INDEX(Customers!$I$2:$I$901,MATCH(B2110,Customers!$A$2:$A$901,0))</f>
        <v>Regular</v>
      </c>
      <c r="I2110" s="12" t="str">
        <f aca="false">INDEX(Customers!$G$2:$G$901,MATCH(B2110,Customers!$A$2:$A$901,0))</f>
        <v>West</v>
      </c>
      <c r="J2110" s="12" t="str">
        <f aca="false">INDEX(Stores!$D$2:$D$18,MATCH(C2110,Stores!$A$2:$A$18,0))</f>
        <v>Online</v>
      </c>
      <c r="K2110" s="16" t="n">
        <f aca="false">SUMIF(OrderItems!$B$2:$B$6683,A2110,OrderItems!$J$2:$J$6683)</f>
        <v>11455</v>
      </c>
      <c r="L2110" s="16" t="n">
        <f aca="false">SUMIF(OrderItems!$B$2:$B$6683,A2110,OrderItems!$K$2:$K$6683)</f>
        <v>8048.92</v>
      </c>
      <c r="M2110" s="16" t="n">
        <f aca="false">K2110-L2110</f>
        <v>3406.08</v>
      </c>
      <c r="N2110" s="12" t="n">
        <f aca="false">COUNTIF(OrderItems!$B$2:$B$6683,A2110)</f>
        <v>4</v>
      </c>
    </row>
    <row r="2111" customFormat="false" ht="15" hidden="false" customHeight="false" outlineLevel="0" collapsed="false">
      <c r="A2111" s="12" t="n">
        <v>2110</v>
      </c>
      <c r="B2111" s="12" t="n">
        <v>514</v>
      </c>
      <c r="C2111" s="12" t="n">
        <v>17</v>
      </c>
      <c r="D2111" s="18" t="n">
        <v>45974</v>
      </c>
      <c r="E2111" s="12" t="s">
        <v>44</v>
      </c>
      <c r="F2111" s="12" t="s">
        <v>2295</v>
      </c>
      <c r="G2111" s="12" t="s">
        <v>57</v>
      </c>
      <c r="H2111" s="12" t="str">
        <f aca="false">INDEX(Customers!$I$2:$I$901,MATCH(B2111,Customers!$A$2:$A$901,0))</f>
        <v>Regular</v>
      </c>
      <c r="I2111" s="12" t="str">
        <f aca="false">INDEX(Customers!$G$2:$G$901,MATCH(B2111,Customers!$A$2:$A$901,0))</f>
        <v>West</v>
      </c>
      <c r="J2111" s="12" t="str">
        <f aca="false">INDEX(Stores!$D$2:$D$18,MATCH(C2111,Stores!$A$2:$A$18,0))</f>
        <v>Online</v>
      </c>
      <c r="K2111" s="16" t="n">
        <f aca="false">SUMIF(OrderItems!$B$2:$B$6683,A2111,OrderItems!$J$2:$J$6683)</f>
        <v>3194.1</v>
      </c>
      <c r="L2111" s="16" t="n">
        <f aca="false">SUMIF(OrderItems!$B$2:$B$6683,A2111,OrderItems!$K$2:$K$6683)</f>
        <v>2477.75</v>
      </c>
      <c r="M2111" s="16" t="n">
        <f aca="false">K2111-L2111</f>
        <v>716.35</v>
      </c>
      <c r="N2111" s="12" t="n">
        <f aca="false">COUNTIF(OrderItems!$B$2:$B$6683,A2111)</f>
        <v>1</v>
      </c>
    </row>
    <row r="2112" customFormat="false" ht="15" hidden="false" customHeight="false" outlineLevel="0" collapsed="false">
      <c r="A2112" s="12" t="n">
        <v>2111</v>
      </c>
      <c r="B2112" s="12" t="n">
        <v>514</v>
      </c>
      <c r="C2112" s="12" t="n">
        <v>17</v>
      </c>
      <c r="D2112" s="18" t="n">
        <v>45976</v>
      </c>
      <c r="E2112" s="12" t="s">
        <v>44</v>
      </c>
      <c r="F2112" s="12" t="s">
        <v>2294</v>
      </c>
      <c r="G2112" s="12" t="s">
        <v>55</v>
      </c>
      <c r="H2112" s="12" t="str">
        <f aca="false">INDEX(Customers!$I$2:$I$901,MATCH(B2112,Customers!$A$2:$A$901,0))</f>
        <v>Regular</v>
      </c>
      <c r="I2112" s="12" t="str">
        <f aca="false">INDEX(Customers!$G$2:$G$901,MATCH(B2112,Customers!$A$2:$A$901,0))</f>
        <v>West</v>
      </c>
      <c r="J2112" s="12" t="str">
        <f aca="false">INDEX(Stores!$D$2:$D$18,MATCH(C2112,Stores!$A$2:$A$18,0))</f>
        <v>Online</v>
      </c>
      <c r="K2112" s="16" t="n">
        <f aca="false">SUMIF(OrderItems!$B$2:$B$6683,A2112,OrderItems!$J$2:$J$6683)</f>
        <v>740.05</v>
      </c>
      <c r="L2112" s="16" t="n">
        <f aca="false">SUMIF(OrderItems!$B$2:$B$6683,A2112,OrderItems!$K$2:$K$6683)</f>
        <v>536.88</v>
      </c>
      <c r="M2112" s="16" t="n">
        <f aca="false">K2112-L2112</f>
        <v>203.17</v>
      </c>
      <c r="N2112" s="12" t="n">
        <f aca="false">COUNTIF(OrderItems!$B$2:$B$6683,A2112)</f>
        <v>1</v>
      </c>
    </row>
    <row r="2113" customFormat="false" ht="15" hidden="false" customHeight="false" outlineLevel="0" collapsed="false">
      <c r="A2113" s="12" t="n">
        <v>2112</v>
      </c>
      <c r="B2113" s="12" t="n">
        <v>514</v>
      </c>
      <c r="C2113" s="12" t="n">
        <v>17</v>
      </c>
      <c r="D2113" s="18" t="n">
        <v>45994</v>
      </c>
      <c r="E2113" s="12" t="s">
        <v>44</v>
      </c>
      <c r="F2113" s="12" t="s">
        <v>2294</v>
      </c>
      <c r="G2113" s="12" t="s">
        <v>55</v>
      </c>
      <c r="H2113" s="12" t="str">
        <f aca="false">INDEX(Customers!$I$2:$I$901,MATCH(B2113,Customers!$A$2:$A$901,0))</f>
        <v>Regular</v>
      </c>
      <c r="I2113" s="12" t="str">
        <f aca="false">INDEX(Customers!$G$2:$G$901,MATCH(B2113,Customers!$A$2:$A$901,0))</f>
        <v>West</v>
      </c>
      <c r="J2113" s="12" t="str">
        <f aca="false">INDEX(Stores!$D$2:$D$18,MATCH(C2113,Stores!$A$2:$A$18,0))</f>
        <v>Online</v>
      </c>
      <c r="K2113" s="16" t="n">
        <f aca="false">SUMIF(OrderItems!$B$2:$B$6683,A2113,OrderItems!$J$2:$J$6683)</f>
        <v>6731.1</v>
      </c>
      <c r="L2113" s="16" t="n">
        <f aca="false">SUMIF(OrderItems!$B$2:$B$6683,A2113,OrderItems!$K$2:$K$6683)</f>
        <v>4849.88</v>
      </c>
      <c r="M2113" s="16" t="n">
        <f aca="false">K2113-L2113</f>
        <v>1881.22</v>
      </c>
      <c r="N2113" s="12" t="n">
        <f aca="false">COUNTIF(OrderItems!$B$2:$B$6683,A2113)</f>
        <v>2</v>
      </c>
    </row>
    <row r="2114" customFormat="false" ht="15" hidden="false" customHeight="false" outlineLevel="0" collapsed="false">
      <c r="A2114" s="12" t="n">
        <v>2113</v>
      </c>
      <c r="B2114" s="12" t="n">
        <v>514</v>
      </c>
      <c r="C2114" s="12" t="n">
        <v>17</v>
      </c>
      <c r="D2114" s="18" t="n">
        <v>46004</v>
      </c>
      <c r="E2114" s="12" t="s">
        <v>44</v>
      </c>
      <c r="F2114" s="12" t="s">
        <v>2293</v>
      </c>
      <c r="G2114" s="12" t="s">
        <v>55</v>
      </c>
      <c r="H2114" s="12" t="str">
        <f aca="false">INDEX(Customers!$I$2:$I$901,MATCH(B2114,Customers!$A$2:$A$901,0))</f>
        <v>Regular</v>
      </c>
      <c r="I2114" s="12" t="str">
        <f aca="false">INDEX(Customers!$G$2:$G$901,MATCH(B2114,Customers!$A$2:$A$901,0))</f>
        <v>West</v>
      </c>
      <c r="J2114" s="12" t="str">
        <f aca="false">INDEX(Stores!$D$2:$D$18,MATCH(C2114,Stores!$A$2:$A$18,0))</f>
        <v>Online</v>
      </c>
      <c r="K2114" s="16" t="n">
        <f aca="false">SUMIF(OrderItems!$B$2:$B$6683,A2114,OrderItems!$J$2:$J$6683)</f>
        <v>5157.1</v>
      </c>
      <c r="L2114" s="16" t="n">
        <f aca="false">SUMIF(OrderItems!$B$2:$B$6683,A2114,OrderItems!$K$2:$K$6683)</f>
        <v>3258.24</v>
      </c>
      <c r="M2114" s="16" t="n">
        <f aca="false">K2114-L2114</f>
        <v>1898.86</v>
      </c>
      <c r="N2114" s="12" t="n">
        <f aca="false">COUNTIF(OrderItems!$B$2:$B$6683,A2114)</f>
        <v>3</v>
      </c>
    </row>
    <row r="2115" customFormat="false" ht="15" hidden="false" customHeight="false" outlineLevel="0" collapsed="false">
      <c r="A2115" s="12" t="n">
        <v>2114</v>
      </c>
      <c r="B2115" s="12" t="n">
        <v>514</v>
      </c>
      <c r="C2115" s="12" t="n">
        <v>15</v>
      </c>
      <c r="D2115" s="18" t="n">
        <v>46007</v>
      </c>
      <c r="E2115" s="12" t="s">
        <v>49</v>
      </c>
      <c r="F2115" s="12" t="s">
        <v>2293</v>
      </c>
      <c r="G2115" s="12" t="s">
        <v>55</v>
      </c>
      <c r="H2115" s="12" t="str">
        <f aca="false">INDEX(Customers!$I$2:$I$901,MATCH(B2115,Customers!$A$2:$A$901,0))</f>
        <v>Regular</v>
      </c>
      <c r="I2115" s="12" t="str">
        <f aca="false">INDEX(Customers!$G$2:$G$901,MATCH(B2115,Customers!$A$2:$A$901,0))</f>
        <v>West</v>
      </c>
      <c r="J2115" s="12" t="str">
        <f aca="false">INDEX(Stores!$D$2:$D$18,MATCH(C2115,Stores!$A$2:$A$18,0))</f>
        <v>East</v>
      </c>
      <c r="K2115" s="16" t="n">
        <f aca="false">SUMIF(OrderItems!$B$2:$B$6683,A2115,OrderItems!$J$2:$J$6683)</f>
        <v>9257</v>
      </c>
      <c r="L2115" s="16" t="n">
        <f aca="false">SUMIF(OrderItems!$B$2:$B$6683,A2115,OrderItems!$K$2:$K$6683)</f>
        <v>5570.9</v>
      </c>
      <c r="M2115" s="16" t="n">
        <f aca="false">K2115-L2115</f>
        <v>3686.1</v>
      </c>
      <c r="N2115" s="12" t="n">
        <f aca="false">COUNTIF(OrderItems!$B$2:$B$6683,A2115)</f>
        <v>3</v>
      </c>
    </row>
    <row r="2116" customFormat="false" ht="15" hidden="false" customHeight="false" outlineLevel="0" collapsed="false">
      <c r="A2116" s="12" t="n">
        <v>2115</v>
      </c>
      <c r="B2116" s="12" t="n">
        <v>515</v>
      </c>
      <c r="C2116" s="12" t="n">
        <v>14</v>
      </c>
      <c r="D2116" s="18" t="n">
        <v>45976</v>
      </c>
      <c r="E2116" s="12" t="s">
        <v>49</v>
      </c>
      <c r="F2116" s="12" t="s">
        <v>2294</v>
      </c>
      <c r="G2116" s="12" t="s">
        <v>55</v>
      </c>
      <c r="H2116" s="12" t="str">
        <f aca="false">INDEX(Customers!$I$2:$I$901,MATCH(B2116,Customers!$A$2:$A$901,0))</f>
        <v>Regular</v>
      </c>
      <c r="I2116" s="12" t="str">
        <f aca="false">INDEX(Customers!$G$2:$G$901,MATCH(B2116,Customers!$A$2:$A$901,0))</f>
        <v>South</v>
      </c>
      <c r="J2116" s="12" t="str">
        <f aca="false">INDEX(Stores!$D$2:$D$18,MATCH(C2116,Stores!$A$2:$A$18,0))</f>
        <v>East</v>
      </c>
      <c r="K2116" s="16" t="n">
        <f aca="false">SUMIF(OrderItems!$B$2:$B$6683,A2116,OrderItems!$J$2:$J$6683)</f>
        <v>599.2</v>
      </c>
      <c r="L2116" s="16" t="n">
        <f aca="false">SUMIF(OrderItems!$B$2:$B$6683,A2116,OrderItems!$K$2:$K$6683)</f>
        <v>559.79</v>
      </c>
      <c r="M2116" s="16" t="n">
        <f aca="false">K2116-L2116</f>
        <v>39.4100000000001</v>
      </c>
      <c r="N2116" s="12" t="n">
        <f aca="false">COUNTIF(OrderItems!$B$2:$B$6683,A2116)</f>
        <v>1</v>
      </c>
    </row>
    <row r="2117" customFormat="false" ht="15" hidden="false" customHeight="false" outlineLevel="0" collapsed="false">
      <c r="A2117" s="12" t="n">
        <v>2116</v>
      </c>
      <c r="B2117" s="12" t="n">
        <v>515</v>
      </c>
      <c r="C2117" s="12" t="n">
        <v>16</v>
      </c>
      <c r="D2117" s="18" t="n">
        <v>45994</v>
      </c>
      <c r="E2117" s="12" t="s">
        <v>49</v>
      </c>
      <c r="F2117" s="12" t="s">
        <v>2295</v>
      </c>
      <c r="G2117" s="12" t="s">
        <v>56</v>
      </c>
      <c r="H2117" s="12" t="str">
        <f aca="false">INDEX(Customers!$I$2:$I$901,MATCH(B2117,Customers!$A$2:$A$901,0))</f>
        <v>Regular</v>
      </c>
      <c r="I2117" s="12" t="str">
        <f aca="false">INDEX(Customers!$G$2:$G$901,MATCH(B2117,Customers!$A$2:$A$901,0))</f>
        <v>South</v>
      </c>
      <c r="J2117" s="12" t="str">
        <f aca="false">INDEX(Stores!$D$2:$D$18,MATCH(C2117,Stores!$A$2:$A$18,0))</f>
        <v>East</v>
      </c>
      <c r="K2117" s="16" t="n">
        <f aca="false">SUMIF(OrderItems!$B$2:$B$6683,A2117,OrderItems!$J$2:$J$6683)</f>
        <v>419</v>
      </c>
      <c r="L2117" s="16" t="n">
        <f aca="false">SUMIF(OrderItems!$B$2:$B$6683,A2117,OrderItems!$K$2:$K$6683)</f>
        <v>279.97</v>
      </c>
      <c r="M2117" s="16" t="n">
        <f aca="false">K2117-L2117</f>
        <v>139.03</v>
      </c>
      <c r="N2117" s="12" t="n">
        <f aca="false">COUNTIF(OrderItems!$B$2:$B$6683,A2117)</f>
        <v>1</v>
      </c>
    </row>
    <row r="2118" customFormat="false" ht="15" hidden="false" customHeight="false" outlineLevel="0" collapsed="false">
      <c r="A2118" s="12" t="n">
        <v>2117</v>
      </c>
      <c r="B2118" s="12" t="n">
        <v>516</v>
      </c>
      <c r="C2118" s="12" t="n">
        <v>17</v>
      </c>
      <c r="D2118" s="18" t="n">
        <v>45942</v>
      </c>
      <c r="E2118" s="12" t="s">
        <v>44</v>
      </c>
      <c r="F2118" s="12" t="s">
        <v>2296</v>
      </c>
      <c r="G2118" s="12" t="s">
        <v>56</v>
      </c>
      <c r="H2118" s="12" t="str">
        <f aca="false">INDEX(Customers!$I$2:$I$901,MATCH(B2118,Customers!$A$2:$A$901,0))</f>
        <v>Regular</v>
      </c>
      <c r="I2118" s="12" t="str">
        <f aca="false">INDEX(Customers!$G$2:$G$901,MATCH(B2118,Customers!$A$2:$A$901,0))</f>
        <v>West</v>
      </c>
      <c r="J2118" s="12" t="str">
        <f aca="false">INDEX(Stores!$D$2:$D$18,MATCH(C2118,Stores!$A$2:$A$18,0))</f>
        <v>Online</v>
      </c>
      <c r="K2118" s="16" t="n">
        <f aca="false">SUMIF(OrderItems!$B$2:$B$6683,A2118,OrderItems!$J$2:$J$6683)</f>
        <v>9226</v>
      </c>
      <c r="L2118" s="16" t="n">
        <f aca="false">SUMIF(OrderItems!$B$2:$B$6683,A2118,OrderItems!$K$2:$K$6683)</f>
        <v>6365.89</v>
      </c>
      <c r="M2118" s="16" t="n">
        <f aca="false">K2118-L2118</f>
        <v>2860.11</v>
      </c>
      <c r="N2118" s="12" t="n">
        <f aca="false">COUNTIF(OrderItems!$B$2:$B$6683,A2118)</f>
        <v>3</v>
      </c>
    </row>
    <row r="2119" customFormat="false" ht="15" hidden="false" customHeight="false" outlineLevel="0" collapsed="false">
      <c r="A2119" s="12" t="n">
        <v>2118</v>
      </c>
      <c r="B2119" s="12" t="n">
        <v>518</v>
      </c>
      <c r="C2119" s="12" t="n">
        <v>17</v>
      </c>
      <c r="D2119" s="18" t="n">
        <v>45565</v>
      </c>
      <c r="E2119" s="12" t="s">
        <v>44</v>
      </c>
      <c r="F2119" s="12" t="s">
        <v>2294</v>
      </c>
      <c r="G2119" s="12" t="s">
        <v>56</v>
      </c>
      <c r="H2119" s="12" t="str">
        <f aca="false">INDEX(Customers!$I$2:$I$901,MATCH(B2119,Customers!$A$2:$A$901,0))</f>
        <v>Premium</v>
      </c>
      <c r="I2119" s="12" t="str">
        <f aca="false">INDEX(Customers!$G$2:$G$901,MATCH(B2119,Customers!$A$2:$A$901,0))</f>
        <v>North</v>
      </c>
      <c r="J2119" s="12" t="str">
        <f aca="false">INDEX(Stores!$D$2:$D$18,MATCH(C2119,Stores!$A$2:$A$18,0))</f>
        <v>Online</v>
      </c>
      <c r="K2119" s="16" t="n">
        <f aca="false">SUMIF(OrderItems!$B$2:$B$6683,A2119,OrderItems!$J$2:$J$6683)</f>
        <v>2809</v>
      </c>
      <c r="L2119" s="16" t="n">
        <f aca="false">SUMIF(OrderItems!$B$2:$B$6683,A2119,OrderItems!$K$2:$K$6683)</f>
        <v>1785.14</v>
      </c>
      <c r="M2119" s="16" t="n">
        <f aca="false">K2119-L2119</f>
        <v>1023.86</v>
      </c>
      <c r="N2119" s="12" t="n">
        <f aca="false">COUNTIF(OrderItems!$B$2:$B$6683,A2119)</f>
        <v>1</v>
      </c>
    </row>
    <row r="2120" customFormat="false" ht="15" hidden="false" customHeight="false" outlineLevel="0" collapsed="false">
      <c r="A2120" s="12" t="n">
        <v>2119</v>
      </c>
      <c r="B2120" s="12" t="n">
        <v>518</v>
      </c>
      <c r="C2120" s="12" t="n">
        <v>17</v>
      </c>
      <c r="D2120" s="18" t="n">
        <v>45567</v>
      </c>
      <c r="E2120" s="12" t="s">
        <v>44</v>
      </c>
      <c r="F2120" s="12" t="s">
        <v>2296</v>
      </c>
      <c r="G2120" s="12" t="s">
        <v>55</v>
      </c>
      <c r="H2120" s="12" t="str">
        <f aca="false">INDEX(Customers!$I$2:$I$901,MATCH(B2120,Customers!$A$2:$A$901,0))</f>
        <v>Premium</v>
      </c>
      <c r="I2120" s="12" t="str">
        <f aca="false">INDEX(Customers!$G$2:$G$901,MATCH(B2120,Customers!$A$2:$A$901,0))</f>
        <v>North</v>
      </c>
      <c r="J2120" s="12" t="str">
        <f aca="false">INDEX(Stores!$D$2:$D$18,MATCH(C2120,Stores!$A$2:$A$18,0))</f>
        <v>Online</v>
      </c>
      <c r="K2120" s="16" t="n">
        <f aca="false">SUMIF(OrderItems!$B$2:$B$6683,A2120,OrderItems!$J$2:$J$6683)</f>
        <v>749</v>
      </c>
      <c r="L2120" s="16" t="n">
        <f aca="false">SUMIF(OrderItems!$B$2:$B$6683,A2120,OrderItems!$K$2:$K$6683)</f>
        <v>452.52</v>
      </c>
      <c r="M2120" s="16" t="n">
        <f aca="false">K2120-L2120</f>
        <v>296.48</v>
      </c>
      <c r="N2120" s="12" t="n">
        <f aca="false">COUNTIF(OrderItems!$B$2:$B$6683,A2120)</f>
        <v>1</v>
      </c>
    </row>
    <row r="2121" customFormat="false" ht="15" hidden="false" customHeight="false" outlineLevel="0" collapsed="false">
      <c r="A2121" s="12" t="n">
        <v>2120</v>
      </c>
      <c r="B2121" s="12" t="n">
        <v>518</v>
      </c>
      <c r="C2121" s="12" t="n">
        <v>17</v>
      </c>
      <c r="D2121" s="18" t="n">
        <v>45640</v>
      </c>
      <c r="E2121" s="12" t="s">
        <v>44</v>
      </c>
      <c r="F2121" s="12" t="s">
        <v>2292</v>
      </c>
      <c r="G2121" s="12" t="s">
        <v>55</v>
      </c>
      <c r="H2121" s="12" t="str">
        <f aca="false">INDEX(Customers!$I$2:$I$901,MATCH(B2121,Customers!$A$2:$A$901,0))</f>
        <v>Premium</v>
      </c>
      <c r="I2121" s="12" t="str">
        <f aca="false">INDEX(Customers!$G$2:$G$901,MATCH(B2121,Customers!$A$2:$A$901,0))</f>
        <v>North</v>
      </c>
      <c r="J2121" s="12" t="str">
        <f aca="false">INDEX(Stores!$D$2:$D$18,MATCH(C2121,Stores!$A$2:$A$18,0))</f>
        <v>Online</v>
      </c>
      <c r="K2121" s="16" t="n">
        <f aca="false">SUMIF(OrderItems!$B$2:$B$6683,A2121,OrderItems!$J$2:$J$6683)</f>
        <v>1538.05</v>
      </c>
      <c r="L2121" s="16" t="n">
        <f aca="false">SUMIF(OrderItems!$B$2:$B$6683,A2121,OrderItems!$K$2:$K$6683)</f>
        <v>940.96</v>
      </c>
      <c r="M2121" s="16" t="n">
        <f aca="false">K2121-L2121</f>
        <v>597.09</v>
      </c>
      <c r="N2121" s="12" t="n">
        <f aca="false">COUNTIF(OrderItems!$B$2:$B$6683,A2121)</f>
        <v>1</v>
      </c>
    </row>
    <row r="2122" customFormat="false" ht="15" hidden="false" customHeight="false" outlineLevel="0" collapsed="false">
      <c r="A2122" s="12" t="n">
        <v>2121</v>
      </c>
      <c r="B2122" s="12" t="n">
        <v>518</v>
      </c>
      <c r="C2122" s="12" t="n">
        <v>17</v>
      </c>
      <c r="D2122" s="18" t="n">
        <v>45805</v>
      </c>
      <c r="E2122" s="12" t="s">
        <v>44</v>
      </c>
      <c r="F2122" s="12" t="s">
        <v>2295</v>
      </c>
      <c r="G2122" s="12" t="s">
        <v>55</v>
      </c>
      <c r="H2122" s="12" t="str">
        <f aca="false">INDEX(Customers!$I$2:$I$901,MATCH(B2122,Customers!$A$2:$A$901,0))</f>
        <v>Premium</v>
      </c>
      <c r="I2122" s="12" t="str">
        <f aca="false">INDEX(Customers!$G$2:$G$901,MATCH(B2122,Customers!$A$2:$A$901,0))</f>
        <v>North</v>
      </c>
      <c r="J2122" s="12" t="str">
        <f aca="false">INDEX(Stores!$D$2:$D$18,MATCH(C2122,Stores!$A$2:$A$18,0))</f>
        <v>Online</v>
      </c>
      <c r="K2122" s="16" t="n">
        <f aca="false">SUMIF(OrderItems!$B$2:$B$6683,A2122,OrderItems!$J$2:$J$6683)</f>
        <v>312.55</v>
      </c>
      <c r="L2122" s="16" t="n">
        <f aca="false">SUMIF(OrderItems!$B$2:$B$6683,A2122,OrderItems!$K$2:$K$6683)</f>
        <v>224.61</v>
      </c>
      <c r="M2122" s="16" t="n">
        <f aca="false">K2122-L2122</f>
        <v>87.94</v>
      </c>
      <c r="N2122" s="12" t="n">
        <f aca="false">COUNTIF(OrderItems!$B$2:$B$6683,A2122)</f>
        <v>1</v>
      </c>
    </row>
    <row r="2123" customFormat="false" ht="15" hidden="false" customHeight="false" outlineLevel="0" collapsed="false">
      <c r="A2123" s="12" t="n">
        <v>2122</v>
      </c>
      <c r="B2123" s="12" t="n">
        <v>518</v>
      </c>
      <c r="C2123" s="12" t="n">
        <v>17</v>
      </c>
      <c r="D2123" s="18" t="n">
        <v>45819</v>
      </c>
      <c r="E2123" s="12" t="s">
        <v>44</v>
      </c>
      <c r="F2123" s="12" t="s">
        <v>2296</v>
      </c>
      <c r="G2123" s="12" t="s">
        <v>57</v>
      </c>
      <c r="H2123" s="12" t="str">
        <f aca="false">INDEX(Customers!$I$2:$I$901,MATCH(B2123,Customers!$A$2:$A$901,0))</f>
        <v>Premium</v>
      </c>
      <c r="I2123" s="12" t="str">
        <f aca="false">INDEX(Customers!$G$2:$G$901,MATCH(B2123,Customers!$A$2:$A$901,0))</f>
        <v>North</v>
      </c>
      <c r="J2123" s="12" t="str">
        <f aca="false">INDEX(Stores!$D$2:$D$18,MATCH(C2123,Stores!$A$2:$A$18,0))</f>
        <v>Online</v>
      </c>
      <c r="K2123" s="16" t="n">
        <f aca="false">SUMIF(OrderItems!$B$2:$B$6683,A2123,OrderItems!$J$2:$J$6683)</f>
        <v>2909</v>
      </c>
      <c r="L2123" s="16" t="n">
        <f aca="false">SUMIF(OrderItems!$B$2:$B$6683,A2123,OrderItems!$K$2:$K$6683)</f>
        <v>1746.44</v>
      </c>
      <c r="M2123" s="16" t="n">
        <f aca="false">K2123-L2123</f>
        <v>1162.56</v>
      </c>
      <c r="N2123" s="12" t="n">
        <f aca="false">COUNTIF(OrderItems!$B$2:$B$6683,A2123)</f>
        <v>1</v>
      </c>
    </row>
    <row r="2124" customFormat="false" ht="15" hidden="false" customHeight="false" outlineLevel="0" collapsed="false">
      <c r="A2124" s="12" t="n">
        <v>2123</v>
      </c>
      <c r="B2124" s="12" t="n">
        <v>518</v>
      </c>
      <c r="C2124" s="12" t="n">
        <v>17</v>
      </c>
      <c r="D2124" s="18" t="n">
        <v>45997</v>
      </c>
      <c r="E2124" s="12" t="s">
        <v>44</v>
      </c>
      <c r="F2124" s="12" t="s">
        <v>2296</v>
      </c>
      <c r="G2124" s="12" t="s">
        <v>57</v>
      </c>
      <c r="H2124" s="12" t="str">
        <f aca="false">INDEX(Customers!$I$2:$I$901,MATCH(B2124,Customers!$A$2:$A$901,0))</f>
        <v>Premium</v>
      </c>
      <c r="I2124" s="12" t="str">
        <f aca="false">INDEX(Customers!$G$2:$G$901,MATCH(B2124,Customers!$A$2:$A$901,0))</f>
        <v>North</v>
      </c>
      <c r="J2124" s="12" t="str">
        <f aca="false">INDEX(Stores!$D$2:$D$18,MATCH(C2124,Stores!$A$2:$A$18,0))</f>
        <v>Online</v>
      </c>
      <c r="K2124" s="16" t="n">
        <f aca="false">SUMIF(OrderItems!$B$2:$B$6683,A2124,OrderItems!$J$2:$J$6683)</f>
        <v>2168</v>
      </c>
      <c r="L2124" s="16" t="n">
        <f aca="false">SUMIF(OrderItems!$B$2:$B$6683,A2124,OrderItems!$K$2:$K$6683)</f>
        <v>1404.21</v>
      </c>
      <c r="M2124" s="16" t="n">
        <f aca="false">K2124-L2124</f>
        <v>763.79</v>
      </c>
      <c r="N2124" s="12" t="n">
        <f aca="false">COUNTIF(OrderItems!$B$2:$B$6683,A2124)</f>
        <v>2</v>
      </c>
    </row>
    <row r="2125" customFormat="false" ht="15" hidden="false" customHeight="false" outlineLevel="0" collapsed="false">
      <c r="A2125" s="12" t="n">
        <v>2124</v>
      </c>
      <c r="B2125" s="12" t="n">
        <v>519</v>
      </c>
      <c r="C2125" s="12" t="n">
        <v>17</v>
      </c>
      <c r="D2125" s="18" t="n">
        <v>45372</v>
      </c>
      <c r="E2125" s="12" t="s">
        <v>44</v>
      </c>
      <c r="F2125" s="12" t="s">
        <v>2293</v>
      </c>
      <c r="G2125" s="12" t="s">
        <v>57</v>
      </c>
      <c r="H2125" s="12" t="str">
        <f aca="false">INDEX(Customers!$I$2:$I$901,MATCH(B2125,Customers!$A$2:$A$901,0))</f>
        <v>New</v>
      </c>
      <c r="I2125" s="12" t="str">
        <f aca="false">INDEX(Customers!$G$2:$G$901,MATCH(B2125,Customers!$A$2:$A$901,0))</f>
        <v>North</v>
      </c>
      <c r="J2125" s="12" t="str">
        <f aca="false">INDEX(Stores!$D$2:$D$18,MATCH(C2125,Stores!$A$2:$A$18,0))</f>
        <v>Online</v>
      </c>
      <c r="K2125" s="16" t="n">
        <f aca="false">SUMIF(OrderItems!$B$2:$B$6683,A2125,OrderItems!$J$2:$J$6683)</f>
        <v>1229</v>
      </c>
      <c r="L2125" s="16" t="n">
        <f aca="false">SUMIF(OrderItems!$B$2:$B$6683,A2125,OrderItems!$K$2:$K$6683)</f>
        <v>884.69</v>
      </c>
      <c r="M2125" s="16" t="n">
        <f aca="false">K2125-L2125</f>
        <v>344.31</v>
      </c>
      <c r="N2125" s="12" t="n">
        <f aca="false">COUNTIF(OrderItems!$B$2:$B$6683,A2125)</f>
        <v>1</v>
      </c>
    </row>
    <row r="2126" customFormat="false" ht="15" hidden="false" customHeight="false" outlineLevel="0" collapsed="false">
      <c r="A2126" s="12" t="n">
        <v>2125</v>
      </c>
      <c r="B2126" s="12" t="n">
        <v>519</v>
      </c>
      <c r="C2126" s="12" t="n">
        <v>17</v>
      </c>
      <c r="D2126" s="18" t="n">
        <v>45408</v>
      </c>
      <c r="E2126" s="12" t="s">
        <v>44</v>
      </c>
      <c r="F2126" s="12" t="s">
        <v>2296</v>
      </c>
      <c r="G2126" s="12" t="s">
        <v>57</v>
      </c>
      <c r="H2126" s="12" t="str">
        <f aca="false">INDEX(Customers!$I$2:$I$901,MATCH(B2126,Customers!$A$2:$A$901,0))</f>
        <v>New</v>
      </c>
      <c r="I2126" s="12" t="str">
        <f aca="false">INDEX(Customers!$G$2:$G$901,MATCH(B2126,Customers!$A$2:$A$901,0))</f>
        <v>North</v>
      </c>
      <c r="J2126" s="12" t="str">
        <f aca="false">INDEX(Stores!$D$2:$D$18,MATCH(C2126,Stores!$A$2:$A$18,0))</f>
        <v>Online</v>
      </c>
      <c r="K2126" s="16" t="n">
        <f aca="false">SUMIF(OrderItems!$B$2:$B$6683,A2126,OrderItems!$J$2:$J$6683)</f>
        <v>7216</v>
      </c>
      <c r="L2126" s="16" t="n">
        <f aca="false">SUMIF(OrderItems!$B$2:$B$6683,A2126,OrderItems!$K$2:$K$6683)</f>
        <v>4615.71</v>
      </c>
      <c r="M2126" s="16" t="n">
        <f aca="false">K2126-L2126</f>
        <v>2600.29</v>
      </c>
      <c r="N2126" s="12" t="n">
        <f aca="false">COUNTIF(OrderItems!$B$2:$B$6683,A2126)</f>
        <v>3</v>
      </c>
    </row>
    <row r="2127" customFormat="false" ht="15" hidden="false" customHeight="false" outlineLevel="0" collapsed="false">
      <c r="A2127" s="12" t="n">
        <v>2126</v>
      </c>
      <c r="B2127" s="12" t="n">
        <v>519</v>
      </c>
      <c r="C2127" s="12" t="n">
        <v>17</v>
      </c>
      <c r="D2127" s="18" t="n">
        <v>45457</v>
      </c>
      <c r="E2127" s="12" t="s">
        <v>44</v>
      </c>
      <c r="F2127" s="12" t="s">
        <v>2293</v>
      </c>
      <c r="G2127" s="12" t="s">
        <v>56</v>
      </c>
      <c r="H2127" s="12" t="str">
        <f aca="false">INDEX(Customers!$I$2:$I$901,MATCH(B2127,Customers!$A$2:$A$901,0))</f>
        <v>New</v>
      </c>
      <c r="I2127" s="12" t="str">
        <f aca="false">INDEX(Customers!$G$2:$G$901,MATCH(B2127,Customers!$A$2:$A$901,0))</f>
        <v>North</v>
      </c>
      <c r="J2127" s="12" t="str">
        <f aca="false">INDEX(Stores!$D$2:$D$18,MATCH(C2127,Stores!$A$2:$A$18,0))</f>
        <v>Online</v>
      </c>
      <c r="K2127" s="16" t="n">
        <f aca="false">SUMIF(OrderItems!$B$2:$B$6683,A2127,OrderItems!$J$2:$J$6683)</f>
        <v>169</v>
      </c>
      <c r="L2127" s="16" t="n">
        <f aca="false">SUMIF(OrderItems!$B$2:$B$6683,A2127,OrderItems!$K$2:$K$6683)</f>
        <v>98.39</v>
      </c>
      <c r="M2127" s="16" t="n">
        <f aca="false">K2127-L2127</f>
        <v>70.61</v>
      </c>
      <c r="N2127" s="12" t="n">
        <f aca="false">COUNTIF(OrderItems!$B$2:$B$6683,A2127)</f>
        <v>1</v>
      </c>
    </row>
    <row r="2128" customFormat="false" ht="15" hidden="false" customHeight="false" outlineLevel="0" collapsed="false">
      <c r="A2128" s="12" t="n">
        <v>2127</v>
      </c>
      <c r="B2128" s="12" t="n">
        <v>519</v>
      </c>
      <c r="C2128" s="12" t="n">
        <v>16</v>
      </c>
      <c r="D2128" s="18" t="n">
        <v>45510</v>
      </c>
      <c r="E2128" s="12" t="s">
        <v>49</v>
      </c>
      <c r="F2128" s="12" t="s">
        <v>2295</v>
      </c>
      <c r="G2128" s="12" t="s">
        <v>55</v>
      </c>
      <c r="H2128" s="12" t="str">
        <f aca="false">INDEX(Customers!$I$2:$I$901,MATCH(B2128,Customers!$A$2:$A$901,0))</f>
        <v>New</v>
      </c>
      <c r="I2128" s="12" t="str">
        <f aca="false">INDEX(Customers!$G$2:$G$901,MATCH(B2128,Customers!$A$2:$A$901,0))</f>
        <v>North</v>
      </c>
      <c r="J2128" s="12" t="str">
        <f aca="false">INDEX(Stores!$D$2:$D$18,MATCH(C2128,Stores!$A$2:$A$18,0))</f>
        <v>East</v>
      </c>
      <c r="K2128" s="16" t="n">
        <f aca="false">SUMIF(OrderItems!$B$2:$B$6683,A2128,OrderItems!$J$2:$J$6683)</f>
        <v>2976</v>
      </c>
      <c r="L2128" s="16" t="n">
        <f aca="false">SUMIF(OrderItems!$B$2:$B$6683,A2128,OrderItems!$K$2:$K$6683)</f>
        <v>1997.87</v>
      </c>
      <c r="M2128" s="16" t="n">
        <f aca="false">K2128-L2128</f>
        <v>978.13</v>
      </c>
      <c r="N2128" s="12" t="n">
        <f aca="false">COUNTIF(OrderItems!$B$2:$B$6683,A2128)</f>
        <v>2</v>
      </c>
    </row>
    <row r="2129" customFormat="false" ht="15" hidden="false" customHeight="false" outlineLevel="0" collapsed="false">
      <c r="A2129" s="12" t="n">
        <v>2128</v>
      </c>
      <c r="B2129" s="12" t="n">
        <v>519</v>
      </c>
      <c r="C2129" s="12" t="n">
        <v>17</v>
      </c>
      <c r="D2129" s="18" t="n">
        <v>45536</v>
      </c>
      <c r="E2129" s="12" t="s">
        <v>44</v>
      </c>
      <c r="F2129" s="12" t="s">
        <v>2294</v>
      </c>
      <c r="G2129" s="12" t="s">
        <v>55</v>
      </c>
      <c r="H2129" s="12" t="str">
        <f aca="false">INDEX(Customers!$I$2:$I$901,MATCH(B2129,Customers!$A$2:$A$901,0))</f>
        <v>New</v>
      </c>
      <c r="I2129" s="12" t="str">
        <f aca="false">INDEX(Customers!$G$2:$G$901,MATCH(B2129,Customers!$A$2:$A$901,0))</f>
        <v>North</v>
      </c>
      <c r="J2129" s="12" t="str">
        <f aca="false">INDEX(Stores!$D$2:$D$18,MATCH(C2129,Stores!$A$2:$A$18,0))</f>
        <v>Online</v>
      </c>
      <c r="K2129" s="16" t="n">
        <f aca="false">SUMIF(OrderItems!$B$2:$B$6683,A2129,OrderItems!$J$2:$J$6683)</f>
        <v>12222.15</v>
      </c>
      <c r="L2129" s="16" t="n">
        <f aca="false">SUMIF(OrderItems!$B$2:$B$6683,A2129,OrderItems!$K$2:$K$6683)</f>
        <v>7758.27</v>
      </c>
      <c r="M2129" s="16" t="n">
        <f aca="false">K2129-L2129</f>
        <v>4463.88</v>
      </c>
      <c r="N2129" s="12" t="n">
        <f aca="false">COUNTIF(OrderItems!$B$2:$B$6683,A2129)</f>
        <v>2</v>
      </c>
    </row>
    <row r="2130" customFormat="false" ht="15" hidden="false" customHeight="false" outlineLevel="0" collapsed="false">
      <c r="A2130" s="12" t="n">
        <v>2129</v>
      </c>
      <c r="B2130" s="12" t="n">
        <v>519</v>
      </c>
      <c r="C2130" s="12" t="n">
        <v>17</v>
      </c>
      <c r="D2130" s="18" t="n">
        <v>45588</v>
      </c>
      <c r="E2130" s="12" t="s">
        <v>44</v>
      </c>
      <c r="F2130" s="12" t="s">
        <v>2296</v>
      </c>
      <c r="G2130" s="12" t="s">
        <v>55</v>
      </c>
      <c r="H2130" s="12" t="str">
        <f aca="false">INDEX(Customers!$I$2:$I$901,MATCH(B2130,Customers!$A$2:$A$901,0))</f>
        <v>New</v>
      </c>
      <c r="I2130" s="12" t="str">
        <f aca="false">INDEX(Customers!$G$2:$G$901,MATCH(B2130,Customers!$A$2:$A$901,0))</f>
        <v>North</v>
      </c>
      <c r="J2130" s="12" t="str">
        <f aca="false">INDEX(Stores!$D$2:$D$18,MATCH(C2130,Stores!$A$2:$A$18,0))</f>
        <v>Online</v>
      </c>
      <c r="K2130" s="16" t="n">
        <f aca="false">SUMIF(OrderItems!$B$2:$B$6683,A2130,OrderItems!$J$2:$J$6683)</f>
        <v>1239</v>
      </c>
      <c r="L2130" s="16" t="n">
        <f aca="false">SUMIF(OrderItems!$B$2:$B$6683,A2130,OrderItems!$K$2:$K$6683)</f>
        <v>737.02</v>
      </c>
      <c r="M2130" s="16" t="n">
        <f aca="false">K2130-L2130</f>
        <v>501.98</v>
      </c>
      <c r="N2130" s="12" t="n">
        <f aca="false">COUNTIF(OrderItems!$B$2:$B$6683,A2130)</f>
        <v>1</v>
      </c>
    </row>
    <row r="2131" customFormat="false" ht="15" hidden="false" customHeight="false" outlineLevel="0" collapsed="false">
      <c r="A2131" s="12" t="n">
        <v>2130</v>
      </c>
      <c r="B2131" s="12" t="n">
        <v>519</v>
      </c>
      <c r="C2131" s="12" t="n">
        <v>17</v>
      </c>
      <c r="D2131" s="18" t="n">
        <v>45591</v>
      </c>
      <c r="E2131" s="12" t="s">
        <v>44</v>
      </c>
      <c r="F2131" s="12" t="s">
        <v>2294</v>
      </c>
      <c r="G2131" s="12" t="s">
        <v>55</v>
      </c>
      <c r="H2131" s="12" t="str">
        <f aca="false">INDEX(Customers!$I$2:$I$901,MATCH(B2131,Customers!$A$2:$A$901,0))</f>
        <v>New</v>
      </c>
      <c r="I2131" s="12" t="str">
        <f aca="false">INDEX(Customers!$G$2:$G$901,MATCH(B2131,Customers!$A$2:$A$901,0))</f>
        <v>North</v>
      </c>
      <c r="J2131" s="12" t="str">
        <f aca="false">INDEX(Stores!$D$2:$D$18,MATCH(C2131,Stores!$A$2:$A$18,0))</f>
        <v>Online</v>
      </c>
      <c r="K2131" s="16" t="n">
        <f aca="false">SUMIF(OrderItems!$B$2:$B$6683,A2131,OrderItems!$J$2:$J$6683)</f>
        <v>2869</v>
      </c>
      <c r="L2131" s="16" t="n">
        <f aca="false">SUMIF(OrderItems!$B$2:$B$6683,A2131,OrderItems!$K$2:$K$6683)</f>
        <v>1981.04</v>
      </c>
      <c r="M2131" s="16" t="n">
        <f aca="false">K2131-L2131</f>
        <v>887.96</v>
      </c>
      <c r="N2131" s="12" t="n">
        <f aca="false">COUNTIF(OrderItems!$B$2:$B$6683,A2131)</f>
        <v>1</v>
      </c>
    </row>
    <row r="2132" customFormat="false" ht="15" hidden="false" customHeight="false" outlineLevel="0" collapsed="false">
      <c r="A2132" s="12" t="n">
        <v>2131</v>
      </c>
      <c r="B2132" s="12" t="n">
        <v>519</v>
      </c>
      <c r="C2132" s="12" t="n">
        <v>17</v>
      </c>
      <c r="D2132" s="18" t="n">
        <v>45601</v>
      </c>
      <c r="E2132" s="12" t="s">
        <v>44</v>
      </c>
      <c r="F2132" s="12" t="s">
        <v>2294</v>
      </c>
      <c r="G2132" s="12" t="s">
        <v>55</v>
      </c>
      <c r="H2132" s="12" t="str">
        <f aca="false">INDEX(Customers!$I$2:$I$901,MATCH(B2132,Customers!$A$2:$A$901,0))</f>
        <v>New</v>
      </c>
      <c r="I2132" s="12" t="str">
        <f aca="false">INDEX(Customers!$G$2:$G$901,MATCH(B2132,Customers!$A$2:$A$901,0))</f>
        <v>North</v>
      </c>
      <c r="J2132" s="12" t="str">
        <f aca="false">INDEX(Stores!$D$2:$D$18,MATCH(C2132,Stores!$A$2:$A$18,0))</f>
        <v>Online</v>
      </c>
      <c r="K2132" s="16" t="n">
        <f aca="false">SUMIF(OrderItems!$B$2:$B$6683,A2132,OrderItems!$J$2:$J$6683)</f>
        <v>4218</v>
      </c>
      <c r="L2132" s="16" t="n">
        <f aca="false">SUMIF(OrderItems!$B$2:$B$6683,A2132,OrderItems!$K$2:$K$6683)</f>
        <v>2414.77</v>
      </c>
      <c r="M2132" s="16" t="n">
        <f aca="false">K2132-L2132</f>
        <v>1803.23</v>
      </c>
      <c r="N2132" s="12" t="n">
        <f aca="false">COUNTIF(OrderItems!$B$2:$B$6683,A2132)</f>
        <v>2</v>
      </c>
    </row>
    <row r="2133" customFormat="false" ht="15" hidden="false" customHeight="false" outlineLevel="0" collapsed="false">
      <c r="A2133" s="12" t="n">
        <v>2132</v>
      </c>
      <c r="B2133" s="12" t="n">
        <v>519</v>
      </c>
      <c r="C2133" s="12" t="n">
        <v>17</v>
      </c>
      <c r="D2133" s="18" t="n">
        <v>45612</v>
      </c>
      <c r="E2133" s="12" t="s">
        <v>44</v>
      </c>
      <c r="F2133" s="12" t="s">
        <v>2292</v>
      </c>
      <c r="G2133" s="12" t="s">
        <v>55</v>
      </c>
      <c r="H2133" s="12" t="str">
        <f aca="false">INDEX(Customers!$I$2:$I$901,MATCH(B2133,Customers!$A$2:$A$901,0))</f>
        <v>New</v>
      </c>
      <c r="I2133" s="12" t="str">
        <f aca="false">INDEX(Customers!$G$2:$G$901,MATCH(B2133,Customers!$A$2:$A$901,0))</f>
        <v>North</v>
      </c>
      <c r="J2133" s="12" t="str">
        <f aca="false">INDEX(Stores!$D$2:$D$18,MATCH(C2133,Stores!$A$2:$A$18,0))</f>
        <v>Online</v>
      </c>
      <c r="K2133" s="16" t="n">
        <f aca="false">SUMIF(OrderItems!$B$2:$B$6683,A2133,OrderItems!$J$2:$J$6683)</f>
        <v>1367.05</v>
      </c>
      <c r="L2133" s="16" t="n">
        <f aca="false">SUMIF(OrderItems!$B$2:$B$6683,A2133,OrderItems!$K$2:$K$6683)</f>
        <v>933.96</v>
      </c>
      <c r="M2133" s="16" t="n">
        <f aca="false">K2133-L2133</f>
        <v>433.09</v>
      </c>
      <c r="N2133" s="12" t="n">
        <f aca="false">COUNTIF(OrderItems!$B$2:$B$6683,A2133)</f>
        <v>1</v>
      </c>
    </row>
    <row r="2134" customFormat="false" ht="15" hidden="false" customHeight="false" outlineLevel="0" collapsed="false">
      <c r="A2134" s="12" t="n">
        <v>2133</v>
      </c>
      <c r="B2134" s="12" t="n">
        <v>519</v>
      </c>
      <c r="C2134" s="12" t="n">
        <v>17</v>
      </c>
      <c r="D2134" s="18" t="n">
        <v>45621</v>
      </c>
      <c r="E2134" s="12" t="s">
        <v>44</v>
      </c>
      <c r="F2134" s="12" t="s">
        <v>2295</v>
      </c>
      <c r="G2134" s="12" t="s">
        <v>56</v>
      </c>
      <c r="H2134" s="12" t="str">
        <f aca="false">INDEX(Customers!$I$2:$I$901,MATCH(B2134,Customers!$A$2:$A$901,0))</f>
        <v>New</v>
      </c>
      <c r="I2134" s="12" t="str">
        <f aca="false">INDEX(Customers!$G$2:$G$901,MATCH(B2134,Customers!$A$2:$A$901,0))</f>
        <v>North</v>
      </c>
      <c r="J2134" s="12" t="str">
        <f aca="false">INDEX(Stores!$D$2:$D$18,MATCH(C2134,Stores!$A$2:$A$18,0))</f>
        <v>Online</v>
      </c>
      <c r="K2134" s="16" t="n">
        <f aca="false">SUMIF(OrderItems!$B$2:$B$6683,A2134,OrderItems!$J$2:$J$6683)</f>
        <v>1388</v>
      </c>
      <c r="L2134" s="16" t="n">
        <f aca="false">SUMIF(OrderItems!$B$2:$B$6683,A2134,OrderItems!$K$2:$K$6683)</f>
        <v>794.08</v>
      </c>
      <c r="M2134" s="16" t="n">
        <f aca="false">K2134-L2134</f>
        <v>593.92</v>
      </c>
      <c r="N2134" s="12" t="n">
        <f aca="false">COUNTIF(OrderItems!$B$2:$B$6683,A2134)</f>
        <v>2</v>
      </c>
    </row>
    <row r="2135" customFormat="false" ht="15" hidden="false" customHeight="false" outlineLevel="0" collapsed="false">
      <c r="A2135" s="12" t="n">
        <v>2134</v>
      </c>
      <c r="B2135" s="12" t="n">
        <v>519</v>
      </c>
      <c r="C2135" s="12" t="n">
        <v>17</v>
      </c>
      <c r="D2135" s="18" t="n">
        <v>45697</v>
      </c>
      <c r="E2135" s="12" t="s">
        <v>44</v>
      </c>
      <c r="F2135" s="12" t="s">
        <v>2293</v>
      </c>
      <c r="G2135" s="12" t="s">
        <v>55</v>
      </c>
      <c r="H2135" s="12" t="str">
        <f aca="false">INDEX(Customers!$I$2:$I$901,MATCH(B2135,Customers!$A$2:$A$901,0))</f>
        <v>New</v>
      </c>
      <c r="I2135" s="12" t="str">
        <f aca="false">INDEX(Customers!$G$2:$G$901,MATCH(B2135,Customers!$A$2:$A$901,0))</f>
        <v>North</v>
      </c>
      <c r="J2135" s="12" t="str">
        <f aca="false">INDEX(Stores!$D$2:$D$18,MATCH(C2135,Stores!$A$2:$A$18,0))</f>
        <v>Online</v>
      </c>
      <c r="K2135" s="16" t="n">
        <f aca="false">SUMIF(OrderItems!$B$2:$B$6683,A2135,OrderItems!$J$2:$J$6683)</f>
        <v>9351.3</v>
      </c>
      <c r="L2135" s="16" t="n">
        <f aca="false">SUMIF(OrderItems!$B$2:$B$6683,A2135,OrderItems!$K$2:$K$6683)</f>
        <v>6242.51</v>
      </c>
      <c r="M2135" s="16" t="n">
        <f aca="false">K2135-L2135</f>
        <v>3108.79</v>
      </c>
      <c r="N2135" s="12" t="n">
        <f aca="false">COUNTIF(OrderItems!$B$2:$B$6683,A2135)</f>
        <v>3</v>
      </c>
    </row>
    <row r="2136" customFormat="false" ht="15" hidden="false" customHeight="false" outlineLevel="0" collapsed="false">
      <c r="A2136" s="12" t="n">
        <v>2135</v>
      </c>
      <c r="B2136" s="12" t="n">
        <v>519</v>
      </c>
      <c r="C2136" s="12" t="n">
        <v>17</v>
      </c>
      <c r="D2136" s="18" t="n">
        <v>45739</v>
      </c>
      <c r="E2136" s="12" t="s">
        <v>44</v>
      </c>
      <c r="F2136" s="12" t="s">
        <v>2293</v>
      </c>
      <c r="G2136" s="12" t="s">
        <v>55</v>
      </c>
      <c r="H2136" s="12" t="str">
        <f aca="false">INDEX(Customers!$I$2:$I$901,MATCH(B2136,Customers!$A$2:$A$901,0))</f>
        <v>New</v>
      </c>
      <c r="I2136" s="12" t="str">
        <f aca="false">INDEX(Customers!$G$2:$G$901,MATCH(B2136,Customers!$A$2:$A$901,0))</f>
        <v>North</v>
      </c>
      <c r="J2136" s="12" t="str">
        <f aca="false">INDEX(Stores!$D$2:$D$18,MATCH(C2136,Stores!$A$2:$A$18,0))</f>
        <v>Online</v>
      </c>
      <c r="K2136" s="16" t="n">
        <f aca="false">SUMIF(OrderItems!$B$2:$B$6683,A2136,OrderItems!$J$2:$J$6683)</f>
        <v>7018</v>
      </c>
      <c r="L2136" s="16" t="n">
        <f aca="false">SUMIF(OrderItems!$B$2:$B$6683,A2136,OrderItems!$K$2:$K$6683)</f>
        <v>5141.72</v>
      </c>
      <c r="M2136" s="16" t="n">
        <f aca="false">K2136-L2136</f>
        <v>1876.28</v>
      </c>
      <c r="N2136" s="12" t="n">
        <f aca="false">COUNTIF(OrderItems!$B$2:$B$6683,A2136)</f>
        <v>1</v>
      </c>
    </row>
    <row r="2137" customFormat="false" ht="15" hidden="false" customHeight="false" outlineLevel="0" collapsed="false">
      <c r="A2137" s="12" t="n">
        <v>2136</v>
      </c>
      <c r="B2137" s="12" t="n">
        <v>519</v>
      </c>
      <c r="C2137" s="12" t="n">
        <v>15</v>
      </c>
      <c r="D2137" s="18" t="n">
        <v>45743</v>
      </c>
      <c r="E2137" s="12" t="s">
        <v>49</v>
      </c>
      <c r="F2137" s="12" t="s">
        <v>2295</v>
      </c>
      <c r="G2137" s="12" t="s">
        <v>55</v>
      </c>
      <c r="H2137" s="12" t="str">
        <f aca="false">INDEX(Customers!$I$2:$I$901,MATCH(B2137,Customers!$A$2:$A$901,0))</f>
        <v>New</v>
      </c>
      <c r="I2137" s="12" t="str">
        <f aca="false">INDEX(Customers!$G$2:$G$901,MATCH(B2137,Customers!$A$2:$A$901,0))</f>
        <v>North</v>
      </c>
      <c r="J2137" s="12" t="str">
        <f aca="false">INDEX(Stores!$D$2:$D$18,MATCH(C2137,Stores!$A$2:$A$18,0))</f>
        <v>East</v>
      </c>
      <c r="K2137" s="16" t="n">
        <f aca="false">SUMIF(OrderItems!$B$2:$B$6683,A2137,OrderItems!$J$2:$J$6683)</f>
        <v>6241.3</v>
      </c>
      <c r="L2137" s="16" t="n">
        <f aca="false">SUMIF(OrderItems!$B$2:$B$6683,A2137,OrderItems!$K$2:$K$6683)</f>
        <v>3985.46</v>
      </c>
      <c r="M2137" s="16" t="n">
        <f aca="false">K2137-L2137</f>
        <v>2255.84</v>
      </c>
      <c r="N2137" s="12" t="n">
        <f aca="false">COUNTIF(OrderItems!$B$2:$B$6683,A2137)</f>
        <v>4</v>
      </c>
    </row>
    <row r="2138" customFormat="false" ht="15" hidden="false" customHeight="false" outlineLevel="0" collapsed="false">
      <c r="A2138" s="12" t="n">
        <v>2137</v>
      </c>
      <c r="B2138" s="12" t="n">
        <v>519</v>
      </c>
      <c r="C2138" s="12" t="n">
        <v>17</v>
      </c>
      <c r="D2138" s="18" t="n">
        <v>45754</v>
      </c>
      <c r="E2138" s="12" t="s">
        <v>44</v>
      </c>
      <c r="F2138" s="12" t="s">
        <v>2293</v>
      </c>
      <c r="G2138" s="12" t="s">
        <v>55</v>
      </c>
      <c r="H2138" s="12" t="str">
        <f aca="false">INDEX(Customers!$I$2:$I$901,MATCH(B2138,Customers!$A$2:$A$901,0))</f>
        <v>New</v>
      </c>
      <c r="I2138" s="12" t="str">
        <f aca="false">INDEX(Customers!$G$2:$G$901,MATCH(B2138,Customers!$A$2:$A$901,0))</f>
        <v>North</v>
      </c>
      <c r="J2138" s="12" t="str">
        <f aca="false">INDEX(Stores!$D$2:$D$18,MATCH(C2138,Stores!$A$2:$A$18,0))</f>
        <v>Online</v>
      </c>
      <c r="K2138" s="16" t="n">
        <f aca="false">SUMIF(OrderItems!$B$2:$B$6683,A2138,OrderItems!$J$2:$J$6683)</f>
        <v>7361.55</v>
      </c>
      <c r="L2138" s="16" t="n">
        <f aca="false">SUMIF(OrderItems!$B$2:$B$6683,A2138,OrderItems!$K$2:$K$6683)</f>
        <v>4987.9</v>
      </c>
      <c r="M2138" s="16" t="n">
        <f aca="false">K2138-L2138</f>
        <v>2373.65</v>
      </c>
      <c r="N2138" s="12" t="n">
        <f aca="false">COUNTIF(OrderItems!$B$2:$B$6683,A2138)</f>
        <v>3</v>
      </c>
    </row>
    <row r="2139" customFormat="false" ht="15" hidden="false" customHeight="false" outlineLevel="0" collapsed="false">
      <c r="A2139" s="12" t="n">
        <v>2138</v>
      </c>
      <c r="B2139" s="12" t="n">
        <v>519</v>
      </c>
      <c r="C2139" s="12" t="n">
        <v>17</v>
      </c>
      <c r="D2139" s="18" t="n">
        <v>45763</v>
      </c>
      <c r="E2139" s="12" t="s">
        <v>44</v>
      </c>
      <c r="F2139" s="12" t="s">
        <v>2293</v>
      </c>
      <c r="G2139" s="12" t="s">
        <v>55</v>
      </c>
      <c r="H2139" s="12" t="str">
        <f aca="false">INDEX(Customers!$I$2:$I$901,MATCH(B2139,Customers!$A$2:$A$901,0))</f>
        <v>New</v>
      </c>
      <c r="I2139" s="12" t="str">
        <f aca="false">INDEX(Customers!$G$2:$G$901,MATCH(B2139,Customers!$A$2:$A$901,0))</f>
        <v>North</v>
      </c>
      <c r="J2139" s="12" t="str">
        <f aca="false">INDEX(Stores!$D$2:$D$18,MATCH(C2139,Stores!$A$2:$A$18,0))</f>
        <v>Online</v>
      </c>
      <c r="K2139" s="16" t="n">
        <f aca="false">SUMIF(OrderItems!$B$2:$B$6683,A2139,OrderItems!$J$2:$J$6683)</f>
        <v>3238</v>
      </c>
      <c r="L2139" s="16" t="n">
        <f aca="false">SUMIF(OrderItems!$B$2:$B$6683,A2139,OrderItems!$K$2:$K$6683)</f>
        <v>1881.92</v>
      </c>
      <c r="M2139" s="16" t="n">
        <f aca="false">K2139-L2139</f>
        <v>1356.08</v>
      </c>
      <c r="N2139" s="12" t="n">
        <f aca="false">COUNTIF(OrderItems!$B$2:$B$6683,A2139)</f>
        <v>1</v>
      </c>
    </row>
    <row r="2140" customFormat="false" ht="15" hidden="false" customHeight="false" outlineLevel="0" collapsed="false">
      <c r="A2140" s="12" t="n">
        <v>2139</v>
      </c>
      <c r="B2140" s="12" t="n">
        <v>519</v>
      </c>
      <c r="C2140" s="12" t="n">
        <v>17</v>
      </c>
      <c r="D2140" s="18" t="n">
        <v>45787</v>
      </c>
      <c r="E2140" s="12" t="s">
        <v>44</v>
      </c>
      <c r="F2140" s="12" t="s">
        <v>2294</v>
      </c>
      <c r="G2140" s="12" t="s">
        <v>57</v>
      </c>
      <c r="H2140" s="12" t="str">
        <f aca="false">INDEX(Customers!$I$2:$I$901,MATCH(B2140,Customers!$A$2:$A$901,0))</f>
        <v>New</v>
      </c>
      <c r="I2140" s="12" t="str">
        <f aca="false">INDEX(Customers!$G$2:$G$901,MATCH(B2140,Customers!$A$2:$A$901,0))</f>
        <v>North</v>
      </c>
      <c r="J2140" s="12" t="str">
        <f aca="false">INDEX(Stores!$D$2:$D$18,MATCH(C2140,Stores!$A$2:$A$18,0))</f>
        <v>Online</v>
      </c>
      <c r="K2140" s="16" t="n">
        <f aca="false">SUMIF(OrderItems!$B$2:$B$6683,A2140,OrderItems!$J$2:$J$6683)</f>
        <v>2036.1</v>
      </c>
      <c r="L2140" s="16" t="n">
        <f aca="false">SUMIF(OrderItems!$B$2:$B$6683,A2140,OrderItems!$K$2:$K$6683)</f>
        <v>1505.62</v>
      </c>
      <c r="M2140" s="16" t="n">
        <f aca="false">K2140-L2140</f>
        <v>530.48</v>
      </c>
      <c r="N2140" s="12" t="n">
        <f aca="false">COUNTIF(OrderItems!$B$2:$B$6683,A2140)</f>
        <v>3</v>
      </c>
    </row>
    <row r="2141" customFormat="false" ht="15" hidden="false" customHeight="false" outlineLevel="0" collapsed="false">
      <c r="A2141" s="12" t="n">
        <v>2140</v>
      </c>
      <c r="B2141" s="12" t="n">
        <v>519</v>
      </c>
      <c r="C2141" s="12" t="n">
        <v>4</v>
      </c>
      <c r="D2141" s="18" t="n">
        <v>45839</v>
      </c>
      <c r="E2141" s="12" t="s">
        <v>49</v>
      </c>
      <c r="F2141" s="12" t="s">
        <v>2293</v>
      </c>
      <c r="G2141" s="12" t="s">
        <v>55</v>
      </c>
      <c r="H2141" s="12" t="str">
        <f aca="false">INDEX(Customers!$I$2:$I$901,MATCH(B2141,Customers!$A$2:$A$901,0))</f>
        <v>New</v>
      </c>
      <c r="I2141" s="12" t="str">
        <f aca="false">INDEX(Customers!$G$2:$G$901,MATCH(B2141,Customers!$A$2:$A$901,0))</f>
        <v>North</v>
      </c>
      <c r="J2141" s="12" t="str">
        <f aca="false">INDEX(Stores!$D$2:$D$18,MATCH(C2141,Stores!$A$2:$A$18,0))</f>
        <v>North</v>
      </c>
      <c r="K2141" s="16" t="n">
        <f aca="false">SUMIF(OrderItems!$B$2:$B$6683,A2141,OrderItems!$J$2:$J$6683)</f>
        <v>7104.1</v>
      </c>
      <c r="L2141" s="16" t="n">
        <f aca="false">SUMIF(OrderItems!$B$2:$B$6683,A2141,OrderItems!$K$2:$K$6683)</f>
        <v>4712.92</v>
      </c>
      <c r="M2141" s="16" t="n">
        <f aca="false">K2141-L2141</f>
        <v>2391.18</v>
      </c>
      <c r="N2141" s="12" t="n">
        <f aca="false">COUNTIF(OrderItems!$B$2:$B$6683,A2141)</f>
        <v>4</v>
      </c>
    </row>
    <row r="2142" customFormat="false" ht="15" hidden="false" customHeight="false" outlineLevel="0" collapsed="false">
      <c r="A2142" s="12" t="n">
        <v>2141</v>
      </c>
      <c r="B2142" s="12" t="n">
        <v>519</v>
      </c>
      <c r="C2142" s="12" t="n">
        <v>17</v>
      </c>
      <c r="D2142" s="18" t="n">
        <v>45964</v>
      </c>
      <c r="E2142" s="12" t="s">
        <v>44</v>
      </c>
      <c r="F2142" s="12" t="s">
        <v>2296</v>
      </c>
      <c r="G2142" s="12" t="s">
        <v>55</v>
      </c>
      <c r="H2142" s="12" t="str">
        <f aca="false">INDEX(Customers!$I$2:$I$901,MATCH(B2142,Customers!$A$2:$A$901,0))</f>
        <v>New</v>
      </c>
      <c r="I2142" s="12" t="str">
        <f aca="false">INDEX(Customers!$G$2:$G$901,MATCH(B2142,Customers!$A$2:$A$901,0))</f>
        <v>North</v>
      </c>
      <c r="J2142" s="12" t="str">
        <f aca="false">INDEX(Stores!$D$2:$D$18,MATCH(C2142,Stores!$A$2:$A$18,0))</f>
        <v>Online</v>
      </c>
      <c r="K2142" s="16" t="n">
        <f aca="false">SUMIF(OrderItems!$B$2:$B$6683,A2142,OrderItems!$J$2:$J$6683)</f>
        <v>11297.1</v>
      </c>
      <c r="L2142" s="16" t="n">
        <f aca="false">SUMIF(OrderItems!$B$2:$B$6683,A2142,OrderItems!$K$2:$K$6683)</f>
        <v>7692.64</v>
      </c>
      <c r="M2142" s="16" t="n">
        <f aca="false">K2142-L2142</f>
        <v>3604.46</v>
      </c>
      <c r="N2142" s="12" t="n">
        <f aca="false">COUNTIF(OrderItems!$B$2:$B$6683,A2142)</f>
        <v>4</v>
      </c>
    </row>
    <row r="2143" customFormat="false" ht="15" hidden="false" customHeight="false" outlineLevel="0" collapsed="false">
      <c r="A2143" s="12" t="n">
        <v>2142</v>
      </c>
      <c r="B2143" s="12" t="n">
        <v>519</v>
      </c>
      <c r="C2143" s="12" t="n">
        <v>17</v>
      </c>
      <c r="D2143" s="18" t="n">
        <v>45979</v>
      </c>
      <c r="E2143" s="12" t="s">
        <v>44</v>
      </c>
      <c r="F2143" s="12" t="s">
        <v>2292</v>
      </c>
      <c r="G2143" s="12" t="s">
        <v>55</v>
      </c>
      <c r="H2143" s="12" t="str">
        <f aca="false">INDEX(Customers!$I$2:$I$901,MATCH(B2143,Customers!$A$2:$A$901,0))</f>
        <v>New</v>
      </c>
      <c r="I2143" s="12" t="str">
        <f aca="false">INDEX(Customers!$G$2:$G$901,MATCH(B2143,Customers!$A$2:$A$901,0))</f>
        <v>North</v>
      </c>
      <c r="J2143" s="12" t="str">
        <f aca="false">INDEX(Stores!$D$2:$D$18,MATCH(C2143,Stores!$A$2:$A$18,0))</f>
        <v>Online</v>
      </c>
      <c r="K2143" s="16" t="n">
        <f aca="false">SUMIF(OrderItems!$B$2:$B$6683,A2143,OrderItems!$J$2:$J$6683)</f>
        <v>19980.7</v>
      </c>
      <c r="L2143" s="16" t="n">
        <f aca="false">SUMIF(OrderItems!$B$2:$B$6683,A2143,OrderItems!$K$2:$K$6683)</f>
        <v>14392.96</v>
      </c>
      <c r="M2143" s="16" t="n">
        <f aca="false">K2143-L2143</f>
        <v>5587.74</v>
      </c>
      <c r="N2143" s="12" t="n">
        <f aca="false">COUNTIF(OrderItems!$B$2:$B$6683,A2143)</f>
        <v>4</v>
      </c>
    </row>
    <row r="2144" customFormat="false" ht="15" hidden="false" customHeight="false" outlineLevel="0" collapsed="false">
      <c r="A2144" s="12" t="n">
        <v>2143</v>
      </c>
      <c r="B2144" s="12" t="n">
        <v>520</v>
      </c>
      <c r="C2144" s="12" t="n">
        <v>6</v>
      </c>
      <c r="D2144" s="18" t="n">
        <v>45570</v>
      </c>
      <c r="E2144" s="12" t="s">
        <v>49</v>
      </c>
      <c r="F2144" s="12" t="s">
        <v>2293</v>
      </c>
      <c r="G2144" s="12" t="s">
        <v>55</v>
      </c>
      <c r="H2144" s="12" t="str">
        <f aca="false">INDEX(Customers!$I$2:$I$901,MATCH(B2144,Customers!$A$2:$A$901,0))</f>
        <v>Regular</v>
      </c>
      <c r="I2144" s="12" t="str">
        <f aca="false">INDEX(Customers!$G$2:$G$901,MATCH(B2144,Customers!$A$2:$A$901,0))</f>
        <v>South</v>
      </c>
      <c r="J2144" s="12" t="str">
        <f aca="false">INDEX(Stores!$D$2:$D$18,MATCH(C2144,Stores!$A$2:$A$18,0))</f>
        <v>South</v>
      </c>
      <c r="K2144" s="16" t="n">
        <f aca="false">SUMIF(OrderItems!$B$2:$B$6683,A2144,OrderItems!$J$2:$J$6683)</f>
        <v>11246</v>
      </c>
      <c r="L2144" s="16" t="n">
        <f aca="false">SUMIF(OrderItems!$B$2:$B$6683,A2144,OrderItems!$K$2:$K$6683)</f>
        <v>7023.91</v>
      </c>
      <c r="M2144" s="16" t="n">
        <f aca="false">K2144-L2144</f>
        <v>4222.09</v>
      </c>
      <c r="N2144" s="12" t="n">
        <f aca="false">COUNTIF(OrderItems!$B$2:$B$6683,A2144)</f>
        <v>4</v>
      </c>
    </row>
    <row r="2145" customFormat="false" ht="15" hidden="false" customHeight="false" outlineLevel="0" collapsed="false">
      <c r="A2145" s="12" t="n">
        <v>2144</v>
      </c>
      <c r="B2145" s="12" t="n">
        <v>520</v>
      </c>
      <c r="C2145" s="12" t="n">
        <v>17</v>
      </c>
      <c r="D2145" s="18" t="n">
        <v>45875</v>
      </c>
      <c r="E2145" s="12" t="s">
        <v>44</v>
      </c>
      <c r="F2145" s="12" t="s">
        <v>2296</v>
      </c>
      <c r="G2145" s="12" t="s">
        <v>56</v>
      </c>
      <c r="H2145" s="12" t="str">
        <f aca="false">INDEX(Customers!$I$2:$I$901,MATCH(B2145,Customers!$A$2:$A$901,0))</f>
        <v>Regular</v>
      </c>
      <c r="I2145" s="12" t="str">
        <f aca="false">INDEX(Customers!$G$2:$G$901,MATCH(B2145,Customers!$A$2:$A$901,0))</f>
        <v>South</v>
      </c>
      <c r="J2145" s="12" t="str">
        <f aca="false">INDEX(Stores!$D$2:$D$18,MATCH(C2145,Stores!$A$2:$A$18,0))</f>
        <v>Online</v>
      </c>
      <c r="K2145" s="16" t="n">
        <f aca="false">SUMIF(OrderItems!$B$2:$B$6683,A2145,OrderItems!$J$2:$J$6683)</f>
        <v>2188.55</v>
      </c>
      <c r="L2145" s="16" t="n">
        <f aca="false">SUMIF(OrderItems!$B$2:$B$6683,A2145,OrderItems!$K$2:$K$6683)</f>
        <v>1478.95</v>
      </c>
      <c r="M2145" s="16" t="n">
        <f aca="false">K2145-L2145</f>
        <v>709.6</v>
      </c>
      <c r="N2145" s="12" t="n">
        <f aca="false">COUNTIF(OrderItems!$B$2:$B$6683,A2145)</f>
        <v>2</v>
      </c>
    </row>
    <row r="2146" customFormat="false" ht="15" hidden="false" customHeight="false" outlineLevel="0" collapsed="false">
      <c r="A2146" s="12" t="n">
        <v>2145</v>
      </c>
      <c r="B2146" s="12" t="n">
        <v>521</v>
      </c>
      <c r="C2146" s="12" t="n">
        <v>16</v>
      </c>
      <c r="D2146" s="18" t="n">
        <v>45676</v>
      </c>
      <c r="E2146" s="12" t="s">
        <v>49</v>
      </c>
      <c r="F2146" s="12" t="s">
        <v>2293</v>
      </c>
      <c r="G2146" s="12" t="s">
        <v>56</v>
      </c>
      <c r="H2146" s="12" t="str">
        <f aca="false">INDEX(Customers!$I$2:$I$901,MATCH(B2146,Customers!$A$2:$A$901,0))</f>
        <v>Regular</v>
      </c>
      <c r="I2146" s="12" t="str">
        <f aca="false">INDEX(Customers!$G$2:$G$901,MATCH(B2146,Customers!$A$2:$A$901,0))</f>
        <v>East</v>
      </c>
      <c r="J2146" s="12" t="str">
        <f aca="false">INDEX(Stores!$D$2:$D$18,MATCH(C2146,Stores!$A$2:$A$18,0))</f>
        <v>East</v>
      </c>
      <c r="K2146" s="16" t="n">
        <f aca="false">SUMIF(OrderItems!$B$2:$B$6683,A2146,OrderItems!$J$2:$J$6683)</f>
        <v>2578.55</v>
      </c>
      <c r="L2146" s="16" t="n">
        <f aca="false">SUMIF(OrderItems!$B$2:$B$6683,A2146,OrderItems!$K$2:$K$6683)</f>
        <v>1725.24</v>
      </c>
      <c r="M2146" s="16" t="n">
        <f aca="false">K2146-L2146</f>
        <v>853.31</v>
      </c>
      <c r="N2146" s="12" t="n">
        <f aca="false">COUNTIF(OrderItems!$B$2:$B$6683,A2146)</f>
        <v>3</v>
      </c>
    </row>
    <row r="2147" customFormat="false" ht="15" hidden="false" customHeight="false" outlineLevel="0" collapsed="false">
      <c r="A2147" s="12" t="n">
        <v>2146</v>
      </c>
      <c r="B2147" s="12" t="n">
        <v>521</v>
      </c>
      <c r="C2147" s="12" t="n">
        <v>17</v>
      </c>
      <c r="D2147" s="18" t="n">
        <v>45770</v>
      </c>
      <c r="E2147" s="12" t="s">
        <v>44</v>
      </c>
      <c r="F2147" s="12" t="s">
        <v>2292</v>
      </c>
      <c r="G2147" s="12" t="s">
        <v>57</v>
      </c>
      <c r="H2147" s="12" t="str">
        <f aca="false">INDEX(Customers!$I$2:$I$901,MATCH(B2147,Customers!$A$2:$A$901,0))</f>
        <v>Regular</v>
      </c>
      <c r="I2147" s="12" t="str">
        <f aca="false">INDEX(Customers!$G$2:$G$901,MATCH(B2147,Customers!$A$2:$A$901,0))</f>
        <v>East</v>
      </c>
      <c r="J2147" s="12" t="str">
        <f aca="false">INDEX(Stores!$D$2:$D$18,MATCH(C2147,Stores!$A$2:$A$18,0))</f>
        <v>Online</v>
      </c>
      <c r="K2147" s="16" t="n">
        <f aca="false">SUMIF(OrderItems!$B$2:$B$6683,A2147,OrderItems!$J$2:$J$6683)</f>
        <v>5235</v>
      </c>
      <c r="L2147" s="16" t="n">
        <f aca="false">SUMIF(OrderItems!$B$2:$B$6683,A2147,OrderItems!$K$2:$K$6683)</f>
        <v>3743.68</v>
      </c>
      <c r="M2147" s="16" t="n">
        <f aca="false">K2147-L2147</f>
        <v>1491.32</v>
      </c>
      <c r="N2147" s="12" t="n">
        <f aca="false">COUNTIF(OrderItems!$B$2:$B$6683,A2147)</f>
        <v>2</v>
      </c>
    </row>
    <row r="2148" customFormat="false" ht="15" hidden="false" customHeight="false" outlineLevel="0" collapsed="false">
      <c r="A2148" s="12" t="n">
        <v>2147</v>
      </c>
      <c r="B2148" s="12" t="n">
        <v>521</v>
      </c>
      <c r="C2148" s="12" t="n">
        <v>17</v>
      </c>
      <c r="D2148" s="18" t="n">
        <v>45840</v>
      </c>
      <c r="E2148" s="12" t="s">
        <v>44</v>
      </c>
      <c r="F2148" s="12" t="s">
        <v>2295</v>
      </c>
      <c r="G2148" s="12" t="s">
        <v>55</v>
      </c>
      <c r="H2148" s="12" t="str">
        <f aca="false">INDEX(Customers!$I$2:$I$901,MATCH(B2148,Customers!$A$2:$A$901,0))</f>
        <v>Regular</v>
      </c>
      <c r="I2148" s="12" t="str">
        <f aca="false">INDEX(Customers!$G$2:$G$901,MATCH(B2148,Customers!$A$2:$A$901,0))</f>
        <v>East</v>
      </c>
      <c r="J2148" s="12" t="str">
        <f aca="false">INDEX(Stores!$D$2:$D$18,MATCH(C2148,Stores!$A$2:$A$18,0))</f>
        <v>Online</v>
      </c>
      <c r="K2148" s="16" t="n">
        <f aca="false">SUMIF(OrderItems!$B$2:$B$6683,A2148,OrderItems!$J$2:$J$6683)</f>
        <v>13496</v>
      </c>
      <c r="L2148" s="16" t="n">
        <f aca="false">SUMIF(OrderItems!$B$2:$B$6683,A2148,OrderItems!$K$2:$K$6683)</f>
        <v>9646.58</v>
      </c>
      <c r="M2148" s="16" t="n">
        <f aca="false">K2148-L2148</f>
        <v>3849.42</v>
      </c>
      <c r="N2148" s="12" t="n">
        <f aca="false">COUNTIF(OrderItems!$B$2:$B$6683,A2148)</f>
        <v>2</v>
      </c>
    </row>
    <row r="2149" customFormat="false" ht="15" hidden="false" customHeight="false" outlineLevel="0" collapsed="false">
      <c r="A2149" s="12" t="n">
        <v>2148</v>
      </c>
      <c r="B2149" s="12" t="n">
        <v>522</v>
      </c>
      <c r="C2149" s="12" t="n">
        <v>17</v>
      </c>
      <c r="D2149" s="18" t="n">
        <v>45408</v>
      </c>
      <c r="E2149" s="12" t="s">
        <v>44</v>
      </c>
      <c r="F2149" s="12" t="s">
        <v>2293</v>
      </c>
      <c r="G2149" s="12" t="s">
        <v>55</v>
      </c>
      <c r="H2149" s="12" t="str">
        <f aca="false">INDEX(Customers!$I$2:$I$901,MATCH(B2149,Customers!$A$2:$A$901,0))</f>
        <v>Regular</v>
      </c>
      <c r="I2149" s="12" t="str">
        <f aca="false">INDEX(Customers!$G$2:$G$901,MATCH(B2149,Customers!$A$2:$A$901,0))</f>
        <v>East</v>
      </c>
      <c r="J2149" s="12" t="str">
        <f aca="false">INDEX(Stores!$D$2:$D$18,MATCH(C2149,Stores!$A$2:$A$18,0))</f>
        <v>Online</v>
      </c>
      <c r="K2149" s="16" t="n">
        <f aca="false">SUMIF(OrderItems!$B$2:$B$6683,A2149,OrderItems!$J$2:$J$6683)</f>
        <v>9634</v>
      </c>
      <c r="L2149" s="16" t="n">
        <f aca="false">SUMIF(OrderItems!$B$2:$B$6683,A2149,OrderItems!$K$2:$K$6683)</f>
        <v>5919.71</v>
      </c>
      <c r="M2149" s="16" t="n">
        <f aca="false">K2149-L2149</f>
        <v>3714.29</v>
      </c>
      <c r="N2149" s="12" t="n">
        <f aca="false">COUNTIF(OrderItems!$B$2:$B$6683,A2149)</f>
        <v>4</v>
      </c>
    </row>
    <row r="2150" customFormat="false" ht="15" hidden="false" customHeight="false" outlineLevel="0" collapsed="false">
      <c r="A2150" s="12" t="n">
        <v>2149</v>
      </c>
      <c r="B2150" s="12" t="n">
        <v>522</v>
      </c>
      <c r="C2150" s="12" t="n">
        <v>17</v>
      </c>
      <c r="D2150" s="18" t="n">
        <v>45588</v>
      </c>
      <c r="E2150" s="12" t="s">
        <v>44</v>
      </c>
      <c r="F2150" s="12" t="s">
        <v>2295</v>
      </c>
      <c r="G2150" s="12" t="s">
        <v>57</v>
      </c>
      <c r="H2150" s="12" t="str">
        <f aca="false">INDEX(Customers!$I$2:$I$901,MATCH(B2150,Customers!$A$2:$A$901,0))</f>
        <v>Regular</v>
      </c>
      <c r="I2150" s="12" t="str">
        <f aca="false">INDEX(Customers!$G$2:$G$901,MATCH(B2150,Customers!$A$2:$A$901,0))</f>
        <v>East</v>
      </c>
      <c r="J2150" s="12" t="str">
        <f aca="false">INDEX(Stores!$D$2:$D$18,MATCH(C2150,Stores!$A$2:$A$18,0))</f>
        <v>Online</v>
      </c>
      <c r="K2150" s="16" t="n">
        <f aca="false">SUMIF(OrderItems!$B$2:$B$6683,A2150,OrderItems!$J$2:$J$6683)</f>
        <v>3607</v>
      </c>
      <c r="L2150" s="16" t="n">
        <f aca="false">SUMIF(OrderItems!$B$2:$B$6683,A2150,OrderItems!$K$2:$K$6683)</f>
        <v>2375.08</v>
      </c>
      <c r="M2150" s="16" t="n">
        <f aca="false">K2150-L2150</f>
        <v>1231.92</v>
      </c>
      <c r="N2150" s="12" t="n">
        <f aca="false">COUNTIF(OrderItems!$B$2:$B$6683,A2150)</f>
        <v>3</v>
      </c>
    </row>
    <row r="2151" customFormat="false" ht="15" hidden="false" customHeight="false" outlineLevel="0" collapsed="false">
      <c r="A2151" s="12" t="n">
        <v>2150</v>
      </c>
      <c r="B2151" s="12" t="n">
        <v>522</v>
      </c>
      <c r="C2151" s="12" t="n">
        <v>17</v>
      </c>
      <c r="D2151" s="18" t="n">
        <v>45971</v>
      </c>
      <c r="E2151" s="12" t="s">
        <v>44</v>
      </c>
      <c r="F2151" s="12" t="s">
        <v>2293</v>
      </c>
      <c r="G2151" s="12" t="s">
        <v>55</v>
      </c>
      <c r="H2151" s="12" t="str">
        <f aca="false">INDEX(Customers!$I$2:$I$901,MATCH(B2151,Customers!$A$2:$A$901,0))</f>
        <v>Regular</v>
      </c>
      <c r="I2151" s="12" t="str">
        <f aca="false">INDEX(Customers!$G$2:$G$901,MATCH(B2151,Customers!$A$2:$A$901,0))</f>
        <v>East</v>
      </c>
      <c r="J2151" s="12" t="str">
        <f aca="false">INDEX(Stores!$D$2:$D$18,MATCH(C2151,Stores!$A$2:$A$18,0))</f>
        <v>Online</v>
      </c>
      <c r="K2151" s="16" t="n">
        <f aca="false">SUMIF(OrderItems!$B$2:$B$6683,A2151,OrderItems!$J$2:$J$6683)</f>
        <v>1339</v>
      </c>
      <c r="L2151" s="16" t="n">
        <f aca="false">SUMIF(OrderItems!$B$2:$B$6683,A2151,OrderItems!$K$2:$K$6683)</f>
        <v>799.99</v>
      </c>
      <c r="M2151" s="16" t="n">
        <f aca="false">K2151-L2151</f>
        <v>539.01</v>
      </c>
      <c r="N2151" s="12" t="n">
        <f aca="false">COUNTIF(OrderItems!$B$2:$B$6683,A2151)</f>
        <v>1</v>
      </c>
    </row>
    <row r="2152" customFormat="false" ht="15" hidden="false" customHeight="false" outlineLevel="0" collapsed="false">
      <c r="A2152" s="12" t="n">
        <v>2151</v>
      </c>
      <c r="B2152" s="12" t="n">
        <v>523</v>
      </c>
      <c r="C2152" s="12" t="n">
        <v>17</v>
      </c>
      <c r="D2152" s="18" t="n">
        <v>45311</v>
      </c>
      <c r="E2152" s="12" t="s">
        <v>44</v>
      </c>
      <c r="F2152" s="12" t="s">
        <v>2295</v>
      </c>
      <c r="G2152" s="12" t="s">
        <v>55</v>
      </c>
      <c r="H2152" s="12" t="str">
        <f aca="false">INDEX(Customers!$I$2:$I$901,MATCH(B2152,Customers!$A$2:$A$901,0))</f>
        <v>Regular</v>
      </c>
      <c r="I2152" s="12" t="str">
        <f aca="false">INDEX(Customers!$G$2:$G$901,MATCH(B2152,Customers!$A$2:$A$901,0))</f>
        <v>North</v>
      </c>
      <c r="J2152" s="12" t="str">
        <f aca="false">INDEX(Stores!$D$2:$D$18,MATCH(C2152,Stores!$A$2:$A$18,0))</f>
        <v>Online</v>
      </c>
      <c r="K2152" s="16" t="n">
        <f aca="false">SUMIF(OrderItems!$B$2:$B$6683,A2152,OrderItems!$J$2:$J$6683)</f>
        <v>3997</v>
      </c>
      <c r="L2152" s="16" t="n">
        <f aca="false">SUMIF(OrderItems!$B$2:$B$6683,A2152,OrderItems!$K$2:$K$6683)</f>
        <v>2396.6</v>
      </c>
      <c r="M2152" s="16" t="n">
        <f aca="false">K2152-L2152</f>
        <v>1600.4</v>
      </c>
      <c r="N2152" s="12" t="n">
        <f aca="false">COUNTIF(OrderItems!$B$2:$B$6683,A2152)</f>
        <v>2</v>
      </c>
    </row>
    <row r="2153" customFormat="false" ht="15" hidden="false" customHeight="false" outlineLevel="0" collapsed="false">
      <c r="A2153" s="12" t="n">
        <v>2152</v>
      </c>
      <c r="B2153" s="12" t="n">
        <v>523</v>
      </c>
      <c r="C2153" s="12" t="n">
        <v>1</v>
      </c>
      <c r="D2153" s="18" t="n">
        <v>45419</v>
      </c>
      <c r="E2153" s="12" t="s">
        <v>49</v>
      </c>
      <c r="F2153" s="12" t="s">
        <v>2295</v>
      </c>
      <c r="G2153" s="12" t="s">
        <v>57</v>
      </c>
      <c r="H2153" s="12" t="str">
        <f aca="false">INDEX(Customers!$I$2:$I$901,MATCH(B2153,Customers!$A$2:$A$901,0))</f>
        <v>Regular</v>
      </c>
      <c r="I2153" s="12" t="str">
        <f aca="false">INDEX(Customers!$G$2:$G$901,MATCH(B2153,Customers!$A$2:$A$901,0))</f>
        <v>North</v>
      </c>
      <c r="J2153" s="12" t="str">
        <f aca="false">INDEX(Stores!$D$2:$D$18,MATCH(C2153,Stores!$A$2:$A$18,0))</f>
        <v>North</v>
      </c>
      <c r="K2153" s="16" t="n">
        <f aca="false">SUMIF(OrderItems!$B$2:$B$6683,A2153,OrderItems!$J$2:$J$6683)</f>
        <v>16107.2</v>
      </c>
      <c r="L2153" s="16" t="n">
        <f aca="false">SUMIF(OrderItems!$B$2:$B$6683,A2153,OrderItems!$K$2:$K$6683)</f>
        <v>12432.44</v>
      </c>
      <c r="M2153" s="16" t="n">
        <f aca="false">K2153-L2153</f>
        <v>3674.76</v>
      </c>
      <c r="N2153" s="12" t="n">
        <f aca="false">COUNTIF(OrderItems!$B$2:$B$6683,A2153)</f>
        <v>2</v>
      </c>
    </row>
    <row r="2154" customFormat="false" ht="15" hidden="false" customHeight="false" outlineLevel="0" collapsed="false">
      <c r="A2154" s="12" t="n">
        <v>2153</v>
      </c>
      <c r="B2154" s="12" t="n">
        <v>523</v>
      </c>
      <c r="C2154" s="12" t="n">
        <v>17</v>
      </c>
      <c r="D2154" s="18" t="n">
        <v>45548</v>
      </c>
      <c r="E2154" s="12" t="s">
        <v>44</v>
      </c>
      <c r="F2154" s="12" t="s">
        <v>2295</v>
      </c>
      <c r="G2154" s="12" t="s">
        <v>55</v>
      </c>
      <c r="H2154" s="12" t="str">
        <f aca="false">INDEX(Customers!$I$2:$I$901,MATCH(B2154,Customers!$A$2:$A$901,0))</f>
        <v>Regular</v>
      </c>
      <c r="I2154" s="12" t="str">
        <f aca="false">INDEX(Customers!$G$2:$G$901,MATCH(B2154,Customers!$A$2:$A$901,0))</f>
        <v>North</v>
      </c>
      <c r="J2154" s="12" t="str">
        <f aca="false">INDEX(Stores!$D$2:$D$18,MATCH(C2154,Stores!$A$2:$A$18,0))</f>
        <v>Online</v>
      </c>
      <c r="K2154" s="16" t="n">
        <f aca="false">SUMIF(OrderItems!$B$2:$B$6683,A2154,OrderItems!$J$2:$J$6683)</f>
        <v>4556.7</v>
      </c>
      <c r="L2154" s="16" t="n">
        <f aca="false">SUMIF(OrderItems!$B$2:$B$6683,A2154,OrderItems!$K$2:$K$6683)</f>
        <v>3426.23</v>
      </c>
      <c r="M2154" s="16" t="n">
        <f aca="false">K2154-L2154</f>
        <v>1130.47</v>
      </c>
      <c r="N2154" s="12" t="n">
        <f aca="false">COUNTIF(OrderItems!$B$2:$B$6683,A2154)</f>
        <v>2</v>
      </c>
    </row>
    <row r="2155" customFormat="false" ht="15" hidden="false" customHeight="false" outlineLevel="0" collapsed="false">
      <c r="A2155" s="12" t="n">
        <v>2154</v>
      </c>
      <c r="B2155" s="12" t="n">
        <v>523</v>
      </c>
      <c r="C2155" s="12" t="n">
        <v>14</v>
      </c>
      <c r="D2155" s="18" t="n">
        <v>45578</v>
      </c>
      <c r="E2155" s="12" t="s">
        <v>49</v>
      </c>
      <c r="F2155" s="12" t="s">
        <v>2294</v>
      </c>
      <c r="G2155" s="12" t="s">
        <v>55</v>
      </c>
      <c r="H2155" s="12" t="str">
        <f aca="false">INDEX(Customers!$I$2:$I$901,MATCH(B2155,Customers!$A$2:$A$901,0))</f>
        <v>Regular</v>
      </c>
      <c r="I2155" s="12" t="str">
        <f aca="false">INDEX(Customers!$G$2:$G$901,MATCH(B2155,Customers!$A$2:$A$901,0))</f>
        <v>North</v>
      </c>
      <c r="J2155" s="12" t="str">
        <f aca="false">INDEX(Stores!$D$2:$D$18,MATCH(C2155,Stores!$A$2:$A$18,0))</f>
        <v>East</v>
      </c>
      <c r="K2155" s="16" t="n">
        <f aca="false">SUMIF(OrderItems!$B$2:$B$6683,A2155,OrderItems!$J$2:$J$6683)</f>
        <v>4458</v>
      </c>
      <c r="L2155" s="16" t="n">
        <f aca="false">SUMIF(OrderItems!$B$2:$B$6683,A2155,OrderItems!$K$2:$K$6683)</f>
        <v>2596.83</v>
      </c>
      <c r="M2155" s="16" t="n">
        <f aca="false">K2155-L2155</f>
        <v>1861.17</v>
      </c>
      <c r="N2155" s="12" t="n">
        <f aca="false">COUNTIF(OrderItems!$B$2:$B$6683,A2155)</f>
        <v>2</v>
      </c>
    </row>
    <row r="2156" customFormat="false" ht="15" hidden="false" customHeight="false" outlineLevel="0" collapsed="false">
      <c r="A2156" s="12" t="n">
        <v>2155</v>
      </c>
      <c r="B2156" s="12" t="n">
        <v>523</v>
      </c>
      <c r="C2156" s="12" t="n">
        <v>17</v>
      </c>
      <c r="D2156" s="18" t="n">
        <v>45583</v>
      </c>
      <c r="E2156" s="12" t="s">
        <v>44</v>
      </c>
      <c r="F2156" s="12" t="s">
        <v>2292</v>
      </c>
      <c r="G2156" s="12" t="s">
        <v>55</v>
      </c>
      <c r="H2156" s="12" t="str">
        <f aca="false">INDEX(Customers!$I$2:$I$901,MATCH(B2156,Customers!$A$2:$A$901,0))</f>
        <v>Regular</v>
      </c>
      <c r="I2156" s="12" t="str">
        <f aca="false">INDEX(Customers!$G$2:$G$901,MATCH(B2156,Customers!$A$2:$A$901,0))</f>
        <v>North</v>
      </c>
      <c r="J2156" s="12" t="str">
        <f aca="false">INDEX(Stores!$D$2:$D$18,MATCH(C2156,Stores!$A$2:$A$18,0))</f>
        <v>Online</v>
      </c>
      <c r="K2156" s="16" t="n">
        <f aca="false">SUMIF(OrderItems!$B$2:$B$6683,A2156,OrderItems!$J$2:$J$6683)</f>
        <v>3628.1</v>
      </c>
      <c r="L2156" s="16" t="n">
        <f aca="false">SUMIF(OrderItems!$B$2:$B$6683,A2156,OrderItems!$K$2:$K$6683)</f>
        <v>2334.97</v>
      </c>
      <c r="M2156" s="16" t="n">
        <f aca="false">K2156-L2156</f>
        <v>1293.13</v>
      </c>
      <c r="N2156" s="12" t="n">
        <f aca="false">COUNTIF(OrderItems!$B$2:$B$6683,A2156)</f>
        <v>2</v>
      </c>
    </row>
    <row r="2157" customFormat="false" ht="15" hidden="false" customHeight="false" outlineLevel="0" collapsed="false">
      <c r="A2157" s="12" t="n">
        <v>2156</v>
      </c>
      <c r="B2157" s="12" t="n">
        <v>523</v>
      </c>
      <c r="C2157" s="12" t="n">
        <v>17</v>
      </c>
      <c r="D2157" s="18" t="n">
        <v>45644</v>
      </c>
      <c r="E2157" s="12" t="s">
        <v>44</v>
      </c>
      <c r="F2157" s="12" t="s">
        <v>2294</v>
      </c>
      <c r="G2157" s="12" t="s">
        <v>55</v>
      </c>
      <c r="H2157" s="12" t="str">
        <f aca="false">INDEX(Customers!$I$2:$I$901,MATCH(B2157,Customers!$A$2:$A$901,0))</f>
        <v>Regular</v>
      </c>
      <c r="I2157" s="12" t="str">
        <f aca="false">INDEX(Customers!$G$2:$G$901,MATCH(B2157,Customers!$A$2:$A$901,0))</f>
        <v>North</v>
      </c>
      <c r="J2157" s="12" t="str">
        <f aca="false">INDEX(Stores!$D$2:$D$18,MATCH(C2157,Stores!$A$2:$A$18,0))</f>
        <v>Online</v>
      </c>
      <c r="K2157" s="16" t="n">
        <f aca="false">SUMIF(OrderItems!$B$2:$B$6683,A2157,OrderItems!$J$2:$J$6683)</f>
        <v>3549</v>
      </c>
      <c r="L2157" s="16" t="n">
        <f aca="false">SUMIF(OrderItems!$B$2:$B$6683,A2157,OrderItems!$K$2:$K$6683)</f>
        <v>2477.75</v>
      </c>
      <c r="M2157" s="16" t="n">
        <f aca="false">K2157-L2157</f>
        <v>1071.25</v>
      </c>
      <c r="N2157" s="12" t="n">
        <f aca="false">COUNTIF(OrderItems!$B$2:$B$6683,A2157)</f>
        <v>1</v>
      </c>
    </row>
    <row r="2158" customFormat="false" ht="15" hidden="false" customHeight="false" outlineLevel="0" collapsed="false">
      <c r="A2158" s="12" t="n">
        <v>2157</v>
      </c>
      <c r="B2158" s="12" t="n">
        <v>523</v>
      </c>
      <c r="C2158" s="12" t="n">
        <v>3</v>
      </c>
      <c r="D2158" s="18" t="n">
        <v>45821</v>
      </c>
      <c r="E2158" s="12" t="s">
        <v>49</v>
      </c>
      <c r="F2158" s="12" t="s">
        <v>2295</v>
      </c>
      <c r="G2158" s="12" t="s">
        <v>57</v>
      </c>
      <c r="H2158" s="12" t="str">
        <f aca="false">INDEX(Customers!$I$2:$I$901,MATCH(B2158,Customers!$A$2:$A$901,0))</f>
        <v>Regular</v>
      </c>
      <c r="I2158" s="12" t="str">
        <f aca="false">INDEX(Customers!$G$2:$G$901,MATCH(B2158,Customers!$A$2:$A$901,0))</f>
        <v>North</v>
      </c>
      <c r="J2158" s="12" t="str">
        <f aca="false">INDEX(Stores!$D$2:$D$18,MATCH(C2158,Stores!$A$2:$A$18,0))</f>
        <v>North</v>
      </c>
      <c r="K2158" s="16" t="n">
        <f aca="false">SUMIF(OrderItems!$B$2:$B$6683,A2158,OrderItems!$J$2:$J$6683)</f>
        <v>3716.2</v>
      </c>
      <c r="L2158" s="16" t="n">
        <f aca="false">SUMIF(OrderItems!$B$2:$B$6683,A2158,OrderItems!$K$2:$K$6683)</f>
        <v>2455.34</v>
      </c>
      <c r="M2158" s="16" t="n">
        <f aca="false">K2158-L2158</f>
        <v>1260.86</v>
      </c>
      <c r="N2158" s="12" t="n">
        <f aca="false">COUNTIF(OrderItems!$B$2:$B$6683,A2158)</f>
        <v>3</v>
      </c>
    </row>
    <row r="2159" customFormat="false" ht="15" hidden="false" customHeight="false" outlineLevel="0" collapsed="false">
      <c r="A2159" s="12" t="n">
        <v>2158</v>
      </c>
      <c r="B2159" s="12" t="n">
        <v>523</v>
      </c>
      <c r="C2159" s="12" t="n">
        <v>17</v>
      </c>
      <c r="D2159" s="18" t="n">
        <v>45875</v>
      </c>
      <c r="E2159" s="12" t="s">
        <v>44</v>
      </c>
      <c r="F2159" s="12" t="s">
        <v>2294</v>
      </c>
      <c r="G2159" s="12" t="s">
        <v>55</v>
      </c>
      <c r="H2159" s="12" t="str">
        <f aca="false">INDEX(Customers!$I$2:$I$901,MATCH(B2159,Customers!$A$2:$A$901,0))</f>
        <v>Regular</v>
      </c>
      <c r="I2159" s="12" t="str">
        <f aca="false">INDEX(Customers!$G$2:$G$901,MATCH(B2159,Customers!$A$2:$A$901,0))</f>
        <v>North</v>
      </c>
      <c r="J2159" s="12" t="str">
        <f aca="false">INDEX(Stores!$D$2:$D$18,MATCH(C2159,Stores!$A$2:$A$18,0))</f>
        <v>Online</v>
      </c>
      <c r="K2159" s="16" t="n">
        <f aca="false">SUMIF(OrderItems!$B$2:$B$6683,A2159,OrderItems!$J$2:$J$6683)</f>
        <v>7164.55</v>
      </c>
      <c r="L2159" s="16" t="n">
        <f aca="false">SUMIF(OrderItems!$B$2:$B$6683,A2159,OrderItems!$K$2:$K$6683)</f>
        <v>5177.89</v>
      </c>
      <c r="M2159" s="16" t="n">
        <f aca="false">K2159-L2159</f>
        <v>1986.66</v>
      </c>
      <c r="N2159" s="12" t="n">
        <f aca="false">COUNTIF(OrderItems!$B$2:$B$6683,A2159)</f>
        <v>4</v>
      </c>
    </row>
    <row r="2160" customFormat="false" ht="15" hidden="false" customHeight="false" outlineLevel="0" collapsed="false">
      <c r="A2160" s="12" t="n">
        <v>2159</v>
      </c>
      <c r="B2160" s="12" t="n">
        <v>524</v>
      </c>
      <c r="C2160" s="12" t="n">
        <v>17</v>
      </c>
      <c r="D2160" s="18" t="n">
        <v>45387</v>
      </c>
      <c r="E2160" s="12" t="s">
        <v>44</v>
      </c>
      <c r="F2160" s="12" t="s">
        <v>2296</v>
      </c>
      <c r="G2160" s="12" t="s">
        <v>55</v>
      </c>
      <c r="H2160" s="12" t="str">
        <f aca="false">INDEX(Customers!$I$2:$I$901,MATCH(B2160,Customers!$A$2:$A$901,0))</f>
        <v>Regular</v>
      </c>
      <c r="I2160" s="12" t="str">
        <f aca="false">INDEX(Customers!$G$2:$G$901,MATCH(B2160,Customers!$A$2:$A$901,0))</f>
        <v>East</v>
      </c>
      <c r="J2160" s="12" t="str">
        <f aca="false">INDEX(Stores!$D$2:$D$18,MATCH(C2160,Stores!$A$2:$A$18,0))</f>
        <v>Online</v>
      </c>
      <c r="K2160" s="16" t="n">
        <f aca="false">SUMIF(OrderItems!$B$2:$B$6683,A2160,OrderItems!$J$2:$J$6683)</f>
        <v>8161.25</v>
      </c>
      <c r="L2160" s="16" t="n">
        <f aca="false">SUMIF(OrderItems!$B$2:$B$6683,A2160,OrderItems!$K$2:$K$6683)</f>
        <v>5413.45</v>
      </c>
      <c r="M2160" s="16" t="n">
        <f aca="false">K2160-L2160</f>
        <v>2747.8</v>
      </c>
      <c r="N2160" s="12" t="n">
        <f aca="false">COUNTIF(OrderItems!$B$2:$B$6683,A2160)</f>
        <v>3</v>
      </c>
    </row>
    <row r="2161" customFormat="false" ht="15" hidden="false" customHeight="false" outlineLevel="0" collapsed="false">
      <c r="A2161" s="12" t="n">
        <v>2160</v>
      </c>
      <c r="B2161" s="12" t="n">
        <v>524</v>
      </c>
      <c r="C2161" s="12" t="n">
        <v>17</v>
      </c>
      <c r="D2161" s="18" t="n">
        <v>45445</v>
      </c>
      <c r="E2161" s="12" t="s">
        <v>44</v>
      </c>
      <c r="F2161" s="12" t="s">
        <v>2295</v>
      </c>
      <c r="G2161" s="12" t="s">
        <v>55</v>
      </c>
      <c r="H2161" s="12" t="str">
        <f aca="false">INDEX(Customers!$I$2:$I$901,MATCH(B2161,Customers!$A$2:$A$901,0))</f>
        <v>Regular</v>
      </c>
      <c r="I2161" s="12" t="str">
        <f aca="false">INDEX(Customers!$G$2:$G$901,MATCH(B2161,Customers!$A$2:$A$901,0))</f>
        <v>East</v>
      </c>
      <c r="J2161" s="12" t="str">
        <f aca="false">INDEX(Stores!$D$2:$D$18,MATCH(C2161,Stores!$A$2:$A$18,0))</f>
        <v>Online</v>
      </c>
      <c r="K2161" s="16" t="n">
        <f aca="false">SUMIF(OrderItems!$B$2:$B$6683,A2161,OrderItems!$J$2:$J$6683)</f>
        <v>10545.25</v>
      </c>
      <c r="L2161" s="16" t="n">
        <f aca="false">SUMIF(OrderItems!$B$2:$B$6683,A2161,OrderItems!$K$2:$K$6683)</f>
        <v>6753.69</v>
      </c>
      <c r="M2161" s="16" t="n">
        <f aca="false">K2161-L2161</f>
        <v>3791.56</v>
      </c>
      <c r="N2161" s="12" t="n">
        <f aca="false">COUNTIF(OrderItems!$B$2:$B$6683,A2161)</f>
        <v>3</v>
      </c>
    </row>
    <row r="2162" customFormat="false" ht="15" hidden="false" customHeight="false" outlineLevel="0" collapsed="false">
      <c r="A2162" s="12" t="n">
        <v>2161</v>
      </c>
      <c r="B2162" s="12" t="n">
        <v>524</v>
      </c>
      <c r="C2162" s="12" t="n">
        <v>17</v>
      </c>
      <c r="D2162" s="18" t="n">
        <v>45695</v>
      </c>
      <c r="E2162" s="12" t="s">
        <v>44</v>
      </c>
      <c r="F2162" s="12" t="s">
        <v>2293</v>
      </c>
      <c r="G2162" s="12" t="s">
        <v>55</v>
      </c>
      <c r="H2162" s="12" t="str">
        <f aca="false">INDEX(Customers!$I$2:$I$901,MATCH(B2162,Customers!$A$2:$A$901,0))</f>
        <v>Regular</v>
      </c>
      <c r="I2162" s="12" t="str">
        <f aca="false">INDEX(Customers!$G$2:$G$901,MATCH(B2162,Customers!$A$2:$A$901,0))</f>
        <v>East</v>
      </c>
      <c r="J2162" s="12" t="str">
        <f aca="false">INDEX(Stores!$D$2:$D$18,MATCH(C2162,Stores!$A$2:$A$18,0))</f>
        <v>Online</v>
      </c>
      <c r="K2162" s="16" t="n">
        <f aca="false">SUMIF(OrderItems!$B$2:$B$6683,A2162,OrderItems!$J$2:$J$6683)</f>
        <v>1689</v>
      </c>
      <c r="L2162" s="16" t="n">
        <f aca="false">SUMIF(OrderItems!$B$2:$B$6683,A2162,OrderItems!$K$2:$K$6683)</f>
        <v>1225.32</v>
      </c>
      <c r="M2162" s="16" t="n">
        <f aca="false">K2162-L2162</f>
        <v>463.68</v>
      </c>
      <c r="N2162" s="12" t="n">
        <f aca="false">COUNTIF(OrderItems!$B$2:$B$6683,A2162)</f>
        <v>1</v>
      </c>
    </row>
    <row r="2163" customFormat="false" ht="15" hidden="false" customHeight="false" outlineLevel="0" collapsed="false">
      <c r="A2163" s="12" t="n">
        <v>2162</v>
      </c>
      <c r="B2163" s="12" t="n">
        <v>524</v>
      </c>
      <c r="C2163" s="12" t="n">
        <v>17</v>
      </c>
      <c r="D2163" s="18" t="n">
        <v>45757</v>
      </c>
      <c r="E2163" s="12" t="s">
        <v>44</v>
      </c>
      <c r="F2163" s="12" t="s">
        <v>2296</v>
      </c>
      <c r="G2163" s="12" t="s">
        <v>55</v>
      </c>
      <c r="H2163" s="12" t="str">
        <f aca="false">INDEX(Customers!$I$2:$I$901,MATCH(B2163,Customers!$A$2:$A$901,0))</f>
        <v>Regular</v>
      </c>
      <c r="I2163" s="12" t="str">
        <f aca="false">INDEX(Customers!$G$2:$G$901,MATCH(B2163,Customers!$A$2:$A$901,0))</f>
        <v>East</v>
      </c>
      <c r="J2163" s="12" t="str">
        <f aca="false">INDEX(Stores!$D$2:$D$18,MATCH(C2163,Stores!$A$2:$A$18,0))</f>
        <v>Online</v>
      </c>
      <c r="K2163" s="16" t="n">
        <f aca="false">SUMIF(OrderItems!$B$2:$B$6683,A2163,OrderItems!$J$2:$J$6683)</f>
        <v>13467</v>
      </c>
      <c r="L2163" s="16" t="n">
        <f aca="false">SUMIF(OrderItems!$B$2:$B$6683,A2163,OrderItems!$K$2:$K$6683)</f>
        <v>8678.7</v>
      </c>
      <c r="M2163" s="16" t="n">
        <f aca="false">K2163-L2163</f>
        <v>4788.3</v>
      </c>
      <c r="N2163" s="12" t="n">
        <f aca="false">COUNTIF(OrderItems!$B$2:$B$6683,A2163)</f>
        <v>1</v>
      </c>
    </row>
    <row r="2164" customFormat="false" ht="15" hidden="false" customHeight="false" outlineLevel="0" collapsed="false">
      <c r="A2164" s="12" t="n">
        <v>2163</v>
      </c>
      <c r="B2164" s="12" t="n">
        <v>524</v>
      </c>
      <c r="C2164" s="12" t="n">
        <v>17</v>
      </c>
      <c r="D2164" s="18" t="n">
        <v>45801</v>
      </c>
      <c r="E2164" s="12" t="s">
        <v>44</v>
      </c>
      <c r="F2164" s="12" t="s">
        <v>2293</v>
      </c>
      <c r="G2164" s="12" t="s">
        <v>55</v>
      </c>
      <c r="H2164" s="12" t="str">
        <f aca="false">INDEX(Customers!$I$2:$I$901,MATCH(B2164,Customers!$A$2:$A$901,0))</f>
        <v>Regular</v>
      </c>
      <c r="I2164" s="12" t="str">
        <f aca="false">INDEX(Customers!$G$2:$G$901,MATCH(B2164,Customers!$A$2:$A$901,0))</f>
        <v>East</v>
      </c>
      <c r="J2164" s="12" t="str">
        <f aca="false">INDEX(Stores!$D$2:$D$18,MATCH(C2164,Stores!$A$2:$A$18,0))</f>
        <v>Online</v>
      </c>
      <c r="K2164" s="16" t="n">
        <f aca="false">SUMIF(OrderItems!$B$2:$B$6683,A2164,OrderItems!$J$2:$J$6683)</f>
        <v>3558</v>
      </c>
      <c r="L2164" s="16" t="n">
        <f aca="false">SUMIF(OrderItems!$B$2:$B$6683,A2164,OrderItems!$K$2:$K$6683)</f>
        <v>2210.14</v>
      </c>
      <c r="M2164" s="16" t="n">
        <f aca="false">K2164-L2164</f>
        <v>1347.86</v>
      </c>
      <c r="N2164" s="12" t="n">
        <f aca="false">COUNTIF(OrderItems!$B$2:$B$6683,A2164)</f>
        <v>2</v>
      </c>
    </row>
    <row r="2165" customFormat="false" ht="15" hidden="false" customHeight="false" outlineLevel="0" collapsed="false">
      <c r="A2165" s="12" t="n">
        <v>2164</v>
      </c>
      <c r="B2165" s="12" t="n">
        <v>524</v>
      </c>
      <c r="C2165" s="12" t="n">
        <v>17</v>
      </c>
      <c r="D2165" s="18" t="n">
        <v>45832</v>
      </c>
      <c r="E2165" s="12" t="s">
        <v>44</v>
      </c>
      <c r="F2165" s="12" t="s">
        <v>2294</v>
      </c>
      <c r="G2165" s="12" t="s">
        <v>55</v>
      </c>
      <c r="H2165" s="12" t="str">
        <f aca="false">INDEX(Customers!$I$2:$I$901,MATCH(B2165,Customers!$A$2:$A$901,0))</f>
        <v>Regular</v>
      </c>
      <c r="I2165" s="12" t="str">
        <f aca="false">INDEX(Customers!$G$2:$G$901,MATCH(B2165,Customers!$A$2:$A$901,0))</f>
        <v>East</v>
      </c>
      <c r="J2165" s="12" t="str">
        <f aca="false">INDEX(Stores!$D$2:$D$18,MATCH(C2165,Stores!$A$2:$A$18,0))</f>
        <v>Online</v>
      </c>
      <c r="K2165" s="16" t="n">
        <f aca="false">SUMIF(OrderItems!$B$2:$B$6683,A2165,OrderItems!$J$2:$J$6683)</f>
        <v>2548.1</v>
      </c>
      <c r="L2165" s="16" t="n">
        <f aca="false">SUMIF(OrderItems!$B$2:$B$6683,A2165,OrderItems!$K$2:$K$6683)</f>
        <v>1638.99</v>
      </c>
      <c r="M2165" s="16" t="n">
        <f aca="false">K2165-L2165</f>
        <v>909.11</v>
      </c>
      <c r="N2165" s="12" t="n">
        <f aca="false">COUNTIF(OrderItems!$B$2:$B$6683,A2165)</f>
        <v>2</v>
      </c>
    </row>
    <row r="2166" customFormat="false" ht="15" hidden="false" customHeight="false" outlineLevel="0" collapsed="false">
      <c r="A2166" s="12" t="n">
        <v>2165</v>
      </c>
      <c r="B2166" s="12" t="n">
        <v>524</v>
      </c>
      <c r="C2166" s="12" t="n">
        <v>17</v>
      </c>
      <c r="D2166" s="18" t="n">
        <v>45947</v>
      </c>
      <c r="E2166" s="12" t="s">
        <v>44</v>
      </c>
      <c r="F2166" s="12" t="s">
        <v>2295</v>
      </c>
      <c r="G2166" s="12" t="s">
        <v>55</v>
      </c>
      <c r="H2166" s="12" t="str">
        <f aca="false">INDEX(Customers!$I$2:$I$901,MATCH(B2166,Customers!$A$2:$A$901,0))</f>
        <v>Regular</v>
      </c>
      <c r="I2166" s="12" t="str">
        <f aca="false">INDEX(Customers!$G$2:$G$901,MATCH(B2166,Customers!$A$2:$A$901,0))</f>
        <v>East</v>
      </c>
      <c r="J2166" s="12" t="str">
        <f aca="false">INDEX(Stores!$D$2:$D$18,MATCH(C2166,Stores!$A$2:$A$18,0))</f>
        <v>Online</v>
      </c>
      <c r="K2166" s="16" t="n">
        <f aca="false">SUMIF(OrderItems!$B$2:$B$6683,A2166,OrderItems!$J$2:$J$6683)</f>
        <v>4037</v>
      </c>
      <c r="L2166" s="16" t="n">
        <f aca="false">SUMIF(OrderItems!$B$2:$B$6683,A2166,OrderItems!$K$2:$K$6683)</f>
        <v>2627.78</v>
      </c>
      <c r="M2166" s="16" t="n">
        <f aca="false">K2166-L2166</f>
        <v>1409.22</v>
      </c>
      <c r="N2166" s="12" t="n">
        <f aca="false">COUNTIF(OrderItems!$B$2:$B$6683,A2166)</f>
        <v>2</v>
      </c>
    </row>
    <row r="2167" customFormat="false" ht="15" hidden="false" customHeight="false" outlineLevel="0" collapsed="false">
      <c r="A2167" s="12" t="n">
        <v>2166</v>
      </c>
      <c r="B2167" s="12" t="n">
        <v>525</v>
      </c>
      <c r="C2167" s="12" t="n">
        <v>17</v>
      </c>
      <c r="D2167" s="18" t="n">
        <v>45941</v>
      </c>
      <c r="E2167" s="12" t="s">
        <v>44</v>
      </c>
      <c r="F2167" s="12" t="s">
        <v>2295</v>
      </c>
      <c r="G2167" s="12" t="s">
        <v>57</v>
      </c>
      <c r="H2167" s="12" t="str">
        <f aca="false">INDEX(Customers!$I$2:$I$901,MATCH(B2167,Customers!$A$2:$A$901,0))</f>
        <v>Regular</v>
      </c>
      <c r="I2167" s="12" t="str">
        <f aca="false">INDEX(Customers!$G$2:$G$901,MATCH(B2167,Customers!$A$2:$A$901,0))</f>
        <v>West</v>
      </c>
      <c r="J2167" s="12" t="str">
        <f aca="false">INDEX(Stores!$D$2:$D$18,MATCH(C2167,Stores!$A$2:$A$18,0))</f>
        <v>Online</v>
      </c>
      <c r="K2167" s="16" t="n">
        <f aca="false">SUMIF(OrderItems!$B$2:$B$6683,A2167,OrderItems!$J$2:$J$6683)</f>
        <v>3348</v>
      </c>
      <c r="L2167" s="16" t="n">
        <f aca="false">SUMIF(OrderItems!$B$2:$B$6683,A2167,OrderItems!$K$2:$K$6683)</f>
        <v>2059.49</v>
      </c>
      <c r="M2167" s="16" t="n">
        <f aca="false">K2167-L2167</f>
        <v>1288.51</v>
      </c>
      <c r="N2167" s="12" t="n">
        <f aca="false">COUNTIF(OrderItems!$B$2:$B$6683,A2167)</f>
        <v>2</v>
      </c>
    </row>
    <row r="2168" customFormat="false" ht="15" hidden="false" customHeight="false" outlineLevel="0" collapsed="false">
      <c r="A2168" s="12" t="n">
        <v>2167</v>
      </c>
      <c r="B2168" s="12" t="n">
        <v>525</v>
      </c>
      <c r="C2168" s="12" t="n">
        <v>17</v>
      </c>
      <c r="D2168" s="18" t="n">
        <v>45955</v>
      </c>
      <c r="E2168" s="12" t="s">
        <v>44</v>
      </c>
      <c r="F2168" s="12" t="s">
        <v>2295</v>
      </c>
      <c r="G2168" s="12" t="s">
        <v>55</v>
      </c>
      <c r="H2168" s="12" t="str">
        <f aca="false">INDEX(Customers!$I$2:$I$901,MATCH(B2168,Customers!$A$2:$A$901,0))</f>
        <v>Regular</v>
      </c>
      <c r="I2168" s="12" t="str">
        <f aca="false">INDEX(Customers!$G$2:$G$901,MATCH(B2168,Customers!$A$2:$A$901,0))</f>
        <v>West</v>
      </c>
      <c r="J2168" s="12" t="str">
        <f aca="false">INDEX(Stores!$D$2:$D$18,MATCH(C2168,Stores!$A$2:$A$18,0))</f>
        <v>Online</v>
      </c>
      <c r="K2168" s="16" t="n">
        <f aca="false">SUMIF(OrderItems!$B$2:$B$6683,A2168,OrderItems!$J$2:$J$6683)</f>
        <v>674.1</v>
      </c>
      <c r="L2168" s="16" t="n">
        <f aca="false">SUMIF(OrderItems!$B$2:$B$6683,A2168,OrderItems!$K$2:$K$6683)</f>
        <v>480.37</v>
      </c>
      <c r="M2168" s="16" t="n">
        <f aca="false">K2168-L2168</f>
        <v>193.73</v>
      </c>
      <c r="N2168" s="12" t="n">
        <f aca="false">COUNTIF(OrderItems!$B$2:$B$6683,A2168)</f>
        <v>2</v>
      </c>
    </row>
    <row r="2169" customFormat="false" ht="15" hidden="false" customHeight="false" outlineLevel="0" collapsed="false">
      <c r="A2169" s="12" t="n">
        <v>2168</v>
      </c>
      <c r="B2169" s="12" t="n">
        <v>525</v>
      </c>
      <c r="C2169" s="12" t="n">
        <v>7</v>
      </c>
      <c r="D2169" s="18" t="n">
        <v>45983</v>
      </c>
      <c r="E2169" s="12" t="s">
        <v>49</v>
      </c>
      <c r="F2169" s="12" t="s">
        <v>2294</v>
      </c>
      <c r="G2169" s="12" t="s">
        <v>55</v>
      </c>
      <c r="H2169" s="12" t="str">
        <f aca="false">INDEX(Customers!$I$2:$I$901,MATCH(B2169,Customers!$A$2:$A$901,0))</f>
        <v>Regular</v>
      </c>
      <c r="I2169" s="12" t="str">
        <f aca="false">INDEX(Customers!$G$2:$G$901,MATCH(B2169,Customers!$A$2:$A$901,0))</f>
        <v>West</v>
      </c>
      <c r="J2169" s="12" t="str">
        <f aca="false">INDEX(Stores!$D$2:$D$18,MATCH(C2169,Stores!$A$2:$A$18,0))</f>
        <v>South</v>
      </c>
      <c r="K2169" s="16" t="n">
        <f aca="false">SUMIF(OrderItems!$B$2:$B$6683,A2169,OrderItems!$J$2:$J$6683)</f>
        <v>7347.1</v>
      </c>
      <c r="L2169" s="16" t="n">
        <f aca="false">SUMIF(OrderItems!$B$2:$B$6683,A2169,OrderItems!$K$2:$K$6683)</f>
        <v>4367</v>
      </c>
      <c r="M2169" s="16" t="n">
        <f aca="false">K2169-L2169</f>
        <v>2980.1</v>
      </c>
      <c r="N2169" s="12" t="n">
        <f aca="false">COUNTIF(OrderItems!$B$2:$B$6683,A2169)</f>
        <v>3</v>
      </c>
    </row>
    <row r="2170" customFormat="false" ht="15" hidden="false" customHeight="false" outlineLevel="0" collapsed="false">
      <c r="A2170" s="12" t="n">
        <v>2169</v>
      </c>
      <c r="B2170" s="12" t="n">
        <v>525</v>
      </c>
      <c r="C2170" s="12" t="n">
        <v>7</v>
      </c>
      <c r="D2170" s="18" t="n">
        <v>46007</v>
      </c>
      <c r="E2170" s="12" t="s">
        <v>49</v>
      </c>
      <c r="F2170" s="12" t="s">
        <v>2295</v>
      </c>
      <c r="G2170" s="12" t="s">
        <v>55</v>
      </c>
      <c r="H2170" s="12" t="str">
        <f aca="false">INDEX(Customers!$I$2:$I$901,MATCH(B2170,Customers!$A$2:$A$901,0))</f>
        <v>Regular</v>
      </c>
      <c r="I2170" s="12" t="str">
        <f aca="false">INDEX(Customers!$G$2:$G$901,MATCH(B2170,Customers!$A$2:$A$901,0))</f>
        <v>West</v>
      </c>
      <c r="J2170" s="12" t="str">
        <f aca="false">INDEX(Stores!$D$2:$D$18,MATCH(C2170,Stores!$A$2:$A$18,0))</f>
        <v>South</v>
      </c>
      <c r="K2170" s="16" t="n">
        <f aca="false">SUMIF(OrderItems!$B$2:$B$6683,A2170,OrderItems!$J$2:$J$6683)</f>
        <v>6019.65</v>
      </c>
      <c r="L2170" s="16" t="n">
        <f aca="false">SUMIF(OrderItems!$B$2:$B$6683,A2170,OrderItems!$K$2:$K$6683)</f>
        <v>3665.86</v>
      </c>
      <c r="M2170" s="16" t="n">
        <f aca="false">K2170-L2170</f>
        <v>2353.79</v>
      </c>
      <c r="N2170" s="12" t="n">
        <f aca="false">COUNTIF(OrderItems!$B$2:$B$6683,A2170)</f>
        <v>2</v>
      </c>
    </row>
    <row r="2171" customFormat="false" ht="15" hidden="false" customHeight="false" outlineLevel="0" collapsed="false">
      <c r="A2171" s="12" t="n">
        <v>2170</v>
      </c>
      <c r="B2171" s="12" t="n">
        <v>525</v>
      </c>
      <c r="C2171" s="12" t="n">
        <v>17</v>
      </c>
      <c r="D2171" s="18" t="n">
        <v>46018</v>
      </c>
      <c r="E2171" s="12" t="s">
        <v>44</v>
      </c>
      <c r="F2171" s="12" t="s">
        <v>2296</v>
      </c>
      <c r="G2171" s="12" t="s">
        <v>55</v>
      </c>
      <c r="H2171" s="12" t="str">
        <f aca="false">INDEX(Customers!$I$2:$I$901,MATCH(B2171,Customers!$A$2:$A$901,0))</f>
        <v>Regular</v>
      </c>
      <c r="I2171" s="12" t="str">
        <f aca="false">INDEX(Customers!$G$2:$G$901,MATCH(B2171,Customers!$A$2:$A$901,0))</f>
        <v>West</v>
      </c>
      <c r="J2171" s="12" t="str">
        <f aca="false">INDEX(Stores!$D$2:$D$18,MATCH(C2171,Stores!$A$2:$A$18,0))</f>
        <v>Online</v>
      </c>
      <c r="K2171" s="16" t="n">
        <f aca="false">SUMIF(OrderItems!$B$2:$B$6683,A2171,OrderItems!$J$2:$J$6683)</f>
        <v>2827.1</v>
      </c>
      <c r="L2171" s="16" t="n">
        <f aca="false">SUMIF(OrderItems!$B$2:$B$6683,A2171,OrderItems!$K$2:$K$6683)</f>
        <v>1953.13</v>
      </c>
      <c r="M2171" s="16" t="n">
        <f aca="false">K2171-L2171</f>
        <v>873.97</v>
      </c>
      <c r="N2171" s="12" t="n">
        <f aca="false">COUNTIF(OrderItems!$B$2:$B$6683,A2171)</f>
        <v>2</v>
      </c>
    </row>
    <row r="2172" customFormat="false" ht="15" hidden="false" customHeight="false" outlineLevel="0" collapsed="false">
      <c r="A2172" s="12" t="n">
        <v>2171</v>
      </c>
      <c r="B2172" s="12" t="n">
        <v>525</v>
      </c>
      <c r="C2172" s="12" t="n">
        <v>3</v>
      </c>
      <c r="D2172" s="18" t="n">
        <v>46021</v>
      </c>
      <c r="E2172" s="12" t="s">
        <v>49</v>
      </c>
      <c r="F2172" s="12" t="s">
        <v>2294</v>
      </c>
      <c r="G2172" s="12" t="s">
        <v>56</v>
      </c>
      <c r="H2172" s="12" t="str">
        <f aca="false">INDEX(Customers!$I$2:$I$901,MATCH(B2172,Customers!$A$2:$A$901,0))</f>
        <v>Regular</v>
      </c>
      <c r="I2172" s="12" t="str">
        <f aca="false">INDEX(Customers!$G$2:$G$901,MATCH(B2172,Customers!$A$2:$A$901,0))</f>
        <v>West</v>
      </c>
      <c r="J2172" s="12" t="str">
        <f aca="false">INDEX(Stores!$D$2:$D$18,MATCH(C2172,Stores!$A$2:$A$18,0))</f>
        <v>North</v>
      </c>
      <c r="K2172" s="16" t="n">
        <f aca="false">SUMIF(OrderItems!$B$2:$B$6683,A2172,OrderItems!$J$2:$J$6683)</f>
        <v>12916</v>
      </c>
      <c r="L2172" s="16" t="n">
        <f aca="false">SUMIF(OrderItems!$B$2:$B$6683,A2172,OrderItems!$K$2:$K$6683)</f>
        <v>7961.26</v>
      </c>
      <c r="M2172" s="16" t="n">
        <f aca="false">K2172-L2172</f>
        <v>4954.74</v>
      </c>
      <c r="N2172" s="12" t="n">
        <f aca="false">COUNTIF(OrderItems!$B$2:$B$6683,A2172)</f>
        <v>3</v>
      </c>
    </row>
    <row r="2173" customFormat="false" ht="15" hidden="false" customHeight="false" outlineLevel="0" collapsed="false">
      <c r="A2173" s="12" t="n">
        <v>2172</v>
      </c>
      <c r="B2173" s="12" t="n">
        <v>526</v>
      </c>
      <c r="C2173" s="12" t="n">
        <v>17</v>
      </c>
      <c r="D2173" s="18" t="n">
        <v>45487</v>
      </c>
      <c r="E2173" s="12" t="s">
        <v>44</v>
      </c>
      <c r="F2173" s="12" t="s">
        <v>2293</v>
      </c>
      <c r="G2173" s="12" t="s">
        <v>55</v>
      </c>
      <c r="H2173" s="12" t="str">
        <f aca="false">INDEX(Customers!$I$2:$I$901,MATCH(B2173,Customers!$A$2:$A$901,0))</f>
        <v>Regular</v>
      </c>
      <c r="I2173" s="12" t="str">
        <f aca="false">INDEX(Customers!$G$2:$G$901,MATCH(B2173,Customers!$A$2:$A$901,0))</f>
        <v>North</v>
      </c>
      <c r="J2173" s="12" t="str">
        <f aca="false">INDEX(Stores!$D$2:$D$18,MATCH(C2173,Stores!$A$2:$A$18,0))</f>
        <v>Online</v>
      </c>
      <c r="K2173" s="16" t="n">
        <f aca="false">SUMIF(OrderItems!$B$2:$B$6683,A2173,OrderItems!$J$2:$J$6683)</f>
        <v>498</v>
      </c>
      <c r="L2173" s="16" t="n">
        <f aca="false">SUMIF(OrderItems!$B$2:$B$6683,A2173,OrderItems!$K$2:$K$6683)</f>
        <v>317.12</v>
      </c>
      <c r="M2173" s="16" t="n">
        <f aca="false">K2173-L2173</f>
        <v>180.88</v>
      </c>
      <c r="N2173" s="12" t="n">
        <f aca="false">COUNTIF(OrderItems!$B$2:$B$6683,A2173)</f>
        <v>1</v>
      </c>
    </row>
    <row r="2174" customFormat="false" ht="15" hidden="false" customHeight="false" outlineLevel="0" collapsed="false">
      <c r="A2174" s="12" t="n">
        <v>2173</v>
      </c>
      <c r="B2174" s="12" t="n">
        <v>526</v>
      </c>
      <c r="C2174" s="12" t="n">
        <v>17</v>
      </c>
      <c r="D2174" s="18" t="n">
        <v>45842</v>
      </c>
      <c r="E2174" s="12" t="s">
        <v>44</v>
      </c>
      <c r="F2174" s="12" t="s">
        <v>2295</v>
      </c>
      <c r="G2174" s="12" t="s">
        <v>55</v>
      </c>
      <c r="H2174" s="12" t="str">
        <f aca="false">INDEX(Customers!$I$2:$I$901,MATCH(B2174,Customers!$A$2:$A$901,0))</f>
        <v>Regular</v>
      </c>
      <c r="I2174" s="12" t="str">
        <f aca="false">INDEX(Customers!$G$2:$G$901,MATCH(B2174,Customers!$A$2:$A$901,0))</f>
        <v>North</v>
      </c>
      <c r="J2174" s="12" t="str">
        <f aca="false">INDEX(Stores!$D$2:$D$18,MATCH(C2174,Stores!$A$2:$A$18,0))</f>
        <v>Online</v>
      </c>
      <c r="K2174" s="16" t="n">
        <f aca="false">SUMIF(OrderItems!$B$2:$B$6683,A2174,OrderItems!$J$2:$J$6683)</f>
        <v>11380.3</v>
      </c>
      <c r="L2174" s="16" t="n">
        <f aca="false">SUMIF(OrderItems!$B$2:$B$6683,A2174,OrderItems!$K$2:$K$6683)</f>
        <v>8769.94</v>
      </c>
      <c r="M2174" s="16" t="n">
        <f aca="false">K2174-L2174</f>
        <v>2610.36</v>
      </c>
      <c r="N2174" s="12" t="n">
        <f aca="false">COUNTIF(OrderItems!$B$2:$B$6683,A2174)</f>
        <v>2</v>
      </c>
    </row>
    <row r="2175" customFormat="false" ht="15" hidden="false" customHeight="false" outlineLevel="0" collapsed="false">
      <c r="A2175" s="12" t="n">
        <v>2174</v>
      </c>
      <c r="B2175" s="12" t="n">
        <v>528</v>
      </c>
      <c r="C2175" s="12" t="n">
        <v>17</v>
      </c>
      <c r="D2175" s="18" t="n">
        <v>45985</v>
      </c>
      <c r="E2175" s="12" t="s">
        <v>44</v>
      </c>
      <c r="F2175" s="12" t="s">
        <v>2296</v>
      </c>
      <c r="G2175" s="12" t="s">
        <v>55</v>
      </c>
      <c r="H2175" s="12" t="str">
        <f aca="false">INDEX(Customers!$I$2:$I$901,MATCH(B2175,Customers!$A$2:$A$901,0))</f>
        <v>Regular</v>
      </c>
      <c r="I2175" s="12" t="str">
        <f aca="false">INDEX(Customers!$G$2:$G$901,MATCH(B2175,Customers!$A$2:$A$901,0))</f>
        <v>North</v>
      </c>
      <c r="J2175" s="12" t="str">
        <f aca="false">INDEX(Stores!$D$2:$D$18,MATCH(C2175,Stores!$A$2:$A$18,0))</f>
        <v>Online</v>
      </c>
      <c r="K2175" s="16" t="n">
        <f aca="false">SUMIF(OrderItems!$B$2:$B$6683,A2175,OrderItems!$J$2:$J$6683)</f>
        <v>1568</v>
      </c>
      <c r="L2175" s="16" t="n">
        <f aca="false">SUMIF(OrderItems!$B$2:$B$6683,A2175,OrderItems!$K$2:$K$6683)</f>
        <v>915.73</v>
      </c>
      <c r="M2175" s="16" t="n">
        <f aca="false">K2175-L2175</f>
        <v>652.27</v>
      </c>
      <c r="N2175" s="12" t="n">
        <f aca="false">COUNTIF(OrderItems!$B$2:$B$6683,A2175)</f>
        <v>2</v>
      </c>
    </row>
    <row r="2176" customFormat="false" ht="15" hidden="false" customHeight="false" outlineLevel="0" collapsed="false">
      <c r="A2176" s="12" t="n">
        <v>2175</v>
      </c>
      <c r="B2176" s="12" t="n">
        <v>528</v>
      </c>
      <c r="C2176" s="12" t="n">
        <v>17</v>
      </c>
      <c r="D2176" s="18" t="n">
        <v>46017</v>
      </c>
      <c r="E2176" s="12" t="s">
        <v>44</v>
      </c>
      <c r="F2176" s="12" t="s">
        <v>2292</v>
      </c>
      <c r="G2176" s="12" t="s">
        <v>55</v>
      </c>
      <c r="H2176" s="12" t="str">
        <f aca="false">INDEX(Customers!$I$2:$I$901,MATCH(B2176,Customers!$A$2:$A$901,0))</f>
        <v>Regular</v>
      </c>
      <c r="I2176" s="12" t="str">
        <f aca="false">INDEX(Customers!$G$2:$G$901,MATCH(B2176,Customers!$A$2:$A$901,0))</f>
        <v>North</v>
      </c>
      <c r="J2176" s="12" t="str">
        <f aca="false">INDEX(Stores!$D$2:$D$18,MATCH(C2176,Stores!$A$2:$A$18,0))</f>
        <v>Online</v>
      </c>
      <c r="K2176" s="16" t="n">
        <f aca="false">SUMIF(OrderItems!$B$2:$B$6683,A2176,OrderItems!$J$2:$J$6683)</f>
        <v>7628.05</v>
      </c>
      <c r="L2176" s="16" t="n">
        <f aca="false">SUMIF(OrderItems!$B$2:$B$6683,A2176,OrderItems!$K$2:$K$6683)</f>
        <v>5325.23</v>
      </c>
      <c r="M2176" s="16" t="n">
        <f aca="false">K2176-L2176</f>
        <v>2302.82</v>
      </c>
      <c r="N2176" s="12" t="n">
        <f aca="false">COUNTIF(OrderItems!$B$2:$B$6683,A2176)</f>
        <v>3</v>
      </c>
    </row>
    <row r="2177" customFormat="false" ht="15" hidden="false" customHeight="false" outlineLevel="0" collapsed="false">
      <c r="A2177" s="12" t="n">
        <v>2176</v>
      </c>
      <c r="B2177" s="12" t="n">
        <v>529</v>
      </c>
      <c r="C2177" s="12" t="n">
        <v>17</v>
      </c>
      <c r="D2177" s="18" t="n">
        <v>45880</v>
      </c>
      <c r="E2177" s="12" t="s">
        <v>44</v>
      </c>
      <c r="F2177" s="12" t="s">
        <v>2293</v>
      </c>
      <c r="G2177" s="12" t="s">
        <v>55</v>
      </c>
      <c r="H2177" s="12" t="str">
        <f aca="false">INDEX(Customers!$I$2:$I$901,MATCH(B2177,Customers!$A$2:$A$901,0))</f>
        <v>New</v>
      </c>
      <c r="I2177" s="12" t="str">
        <f aca="false">INDEX(Customers!$G$2:$G$901,MATCH(B2177,Customers!$A$2:$A$901,0))</f>
        <v>East</v>
      </c>
      <c r="J2177" s="12" t="str">
        <f aca="false">INDEX(Stores!$D$2:$D$18,MATCH(C2177,Stores!$A$2:$A$18,0))</f>
        <v>Online</v>
      </c>
      <c r="K2177" s="16" t="n">
        <f aca="false">SUMIF(OrderItems!$B$2:$B$6683,A2177,OrderItems!$J$2:$J$6683)</f>
        <v>619</v>
      </c>
      <c r="L2177" s="16" t="n">
        <f aca="false">SUMIF(OrderItems!$B$2:$B$6683,A2177,OrderItems!$K$2:$K$6683)</f>
        <v>343.46</v>
      </c>
      <c r="M2177" s="16" t="n">
        <f aca="false">K2177-L2177</f>
        <v>275.54</v>
      </c>
      <c r="N2177" s="12" t="n">
        <f aca="false">COUNTIF(OrderItems!$B$2:$B$6683,A2177)</f>
        <v>1</v>
      </c>
    </row>
    <row r="2178" customFormat="false" ht="15" hidden="false" customHeight="false" outlineLevel="0" collapsed="false">
      <c r="A2178" s="12" t="n">
        <v>2177</v>
      </c>
      <c r="B2178" s="12" t="n">
        <v>529</v>
      </c>
      <c r="C2178" s="12" t="n">
        <v>17</v>
      </c>
      <c r="D2178" s="18" t="n">
        <v>45886</v>
      </c>
      <c r="E2178" s="12" t="s">
        <v>44</v>
      </c>
      <c r="F2178" s="12" t="s">
        <v>2293</v>
      </c>
      <c r="G2178" s="12" t="s">
        <v>57</v>
      </c>
      <c r="H2178" s="12" t="str">
        <f aca="false">INDEX(Customers!$I$2:$I$901,MATCH(B2178,Customers!$A$2:$A$901,0))</f>
        <v>New</v>
      </c>
      <c r="I2178" s="12" t="str">
        <f aca="false">INDEX(Customers!$G$2:$G$901,MATCH(B2178,Customers!$A$2:$A$901,0))</f>
        <v>East</v>
      </c>
      <c r="J2178" s="12" t="str">
        <f aca="false">INDEX(Stores!$D$2:$D$18,MATCH(C2178,Stores!$A$2:$A$18,0))</f>
        <v>Online</v>
      </c>
      <c r="K2178" s="16" t="n">
        <f aca="false">SUMIF(OrderItems!$B$2:$B$6683,A2178,OrderItems!$J$2:$J$6683)</f>
        <v>1359</v>
      </c>
      <c r="L2178" s="16" t="n">
        <f aca="false">SUMIF(OrderItems!$B$2:$B$6683,A2178,OrderItems!$K$2:$K$6683)</f>
        <v>852.12</v>
      </c>
      <c r="M2178" s="16" t="n">
        <f aca="false">K2178-L2178</f>
        <v>506.88</v>
      </c>
      <c r="N2178" s="12" t="n">
        <f aca="false">COUNTIF(OrderItems!$B$2:$B$6683,A2178)</f>
        <v>1</v>
      </c>
    </row>
    <row r="2179" customFormat="false" ht="15" hidden="false" customHeight="false" outlineLevel="0" collapsed="false">
      <c r="A2179" s="12" t="n">
        <v>2178</v>
      </c>
      <c r="B2179" s="12" t="n">
        <v>529</v>
      </c>
      <c r="C2179" s="12" t="n">
        <v>17</v>
      </c>
      <c r="D2179" s="18" t="n">
        <v>46017</v>
      </c>
      <c r="E2179" s="12" t="s">
        <v>44</v>
      </c>
      <c r="F2179" s="12" t="s">
        <v>2293</v>
      </c>
      <c r="G2179" s="12" t="s">
        <v>55</v>
      </c>
      <c r="H2179" s="12" t="str">
        <f aca="false">INDEX(Customers!$I$2:$I$901,MATCH(B2179,Customers!$A$2:$A$901,0))</f>
        <v>New</v>
      </c>
      <c r="I2179" s="12" t="str">
        <f aca="false">INDEX(Customers!$G$2:$G$901,MATCH(B2179,Customers!$A$2:$A$901,0))</f>
        <v>East</v>
      </c>
      <c r="J2179" s="12" t="str">
        <f aca="false">INDEX(Stores!$D$2:$D$18,MATCH(C2179,Stores!$A$2:$A$18,0))</f>
        <v>Online</v>
      </c>
      <c r="K2179" s="16" t="n">
        <f aca="false">SUMIF(OrderItems!$B$2:$B$6683,A2179,OrderItems!$J$2:$J$6683)</f>
        <v>5458</v>
      </c>
      <c r="L2179" s="16" t="n">
        <f aca="false">SUMIF(OrderItems!$B$2:$B$6683,A2179,OrderItems!$K$2:$K$6683)</f>
        <v>3778.86</v>
      </c>
      <c r="M2179" s="16" t="n">
        <f aca="false">K2179-L2179</f>
        <v>1679.14</v>
      </c>
      <c r="N2179" s="12" t="n">
        <f aca="false">COUNTIF(OrderItems!$B$2:$B$6683,A2179)</f>
        <v>2</v>
      </c>
    </row>
    <row r="2180" customFormat="false" ht="15" hidden="false" customHeight="false" outlineLevel="0" collapsed="false">
      <c r="A2180" s="12" t="n">
        <v>2179</v>
      </c>
      <c r="B2180" s="12" t="n">
        <v>530</v>
      </c>
      <c r="C2180" s="12" t="n">
        <v>17</v>
      </c>
      <c r="D2180" s="18" t="n">
        <v>45535</v>
      </c>
      <c r="E2180" s="12" t="s">
        <v>44</v>
      </c>
      <c r="F2180" s="12" t="s">
        <v>2296</v>
      </c>
      <c r="G2180" s="12" t="s">
        <v>55</v>
      </c>
      <c r="H2180" s="12" t="str">
        <f aca="false">INDEX(Customers!$I$2:$I$901,MATCH(B2180,Customers!$A$2:$A$901,0))</f>
        <v>Regular</v>
      </c>
      <c r="I2180" s="12" t="str">
        <f aca="false">INDEX(Customers!$G$2:$G$901,MATCH(B2180,Customers!$A$2:$A$901,0))</f>
        <v>East</v>
      </c>
      <c r="J2180" s="12" t="str">
        <f aca="false">INDEX(Stores!$D$2:$D$18,MATCH(C2180,Stores!$A$2:$A$18,0))</f>
        <v>Online</v>
      </c>
      <c r="K2180" s="16" t="n">
        <f aca="false">SUMIF(OrderItems!$B$2:$B$6683,A2180,OrderItems!$J$2:$J$6683)</f>
        <v>5377</v>
      </c>
      <c r="L2180" s="16" t="n">
        <f aca="false">SUMIF(OrderItems!$B$2:$B$6683,A2180,OrderItems!$K$2:$K$6683)</f>
        <v>3380.96</v>
      </c>
      <c r="M2180" s="16" t="n">
        <f aca="false">K2180-L2180</f>
        <v>1996.04</v>
      </c>
      <c r="N2180" s="12" t="n">
        <f aca="false">COUNTIF(OrderItems!$B$2:$B$6683,A2180)</f>
        <v>2</v>
      </c>
    </row>
    <row r="2181" customFormat="false" ht="15" hidden="false" customHeight="false" outlineLevel="0" collapsed="false">
      <c r="A2181" s="12" t="n">
        <v>2180</v>
      </c>
      <c r="B2181" s="12" t="n">
        <v>530</v>
      </c>
      <c r="C2181" s="12" t="n">
        <v>17</v>
      </c>
      <c r="D2181" s="18" t="n">
        <v>45591</v>
      </c>
      <c r="E2181" s="12" t="s">
        <v>44</v>
      </c>
      <c r="F2181" s="12" t="s">
        <v>2293</v>
      </c>
      <c r="G2181" s="12" t="s">
        <v>56</v>
      </c>
      <c r="H2181" s="12" t="str">
        <f aca="false">INDEX(Customers!$I$2:$I$901,MATCH(B2181,Customers!$A$2:$A$901,0))</f>
        <v>Regular</v>
      </c>
      <c r="I2181" s="12" t="str">
        <f aca="false">INDEX(Customers!$G$2:$G$901,MATCH(B2181,Customers!$A$2:$A$901,0))</f>
        <v>East</v>
      </c>
      <c r="J2181" s="12" t="str">
        <f aca="false">INDEX(Stores!$D$2:$D$18,MATCH(C2181,Stores!$A$2:$A$18,0))</f>
        <v>Online</v>
      </c>
      <c r="K2181" s="16" t="n">
        <f aca="false">SUMIF(OrderItems!$B$2:$B$6683,A2181,OrderItems!$J$2:$J$6683)</f>
        <v>2238</v>
      </c>
      <c r="L2181" s="16" t="n">
        <f aca="false">SUMIF(OrderItems!$B$2:$B$6683,A2181,OrderItems!$K$2:$K$6683)</f>
        <v>1517.45</v>
      </c>
      <c r="M2181" s="16" t="n">
        <f aca="false">K2181-L2181</f>
        <v>720.55</v>
      </c>
      <c r="N2181" s="12" t="n">
        <f aca="false">COUNTIF(OrderItems!$B$2:$B$6683,A2181)</f>
        <v>2</v>
      </c>
    </row>
    <row r="2182" customFormat="false" ht="15" hidden="false" customHeight="false" outlineLevel="0" collapsed="false">
      <c r="A2182" s="12" t="n">
        <v>2181</v>
      </c>
      <c r="B2182" s="12" t="n">
        <v>530</v>
      </c>
      <c r="C2182" s="12" t="n">
        <v>14</v>
      </c>
      <c r="D2182" s="18" t="n">
        <v>45627</v>
      </c>
      <c r="E2182" s="12" t="s">
        <v>49</v>
      </c>
      <c r="F2182" s="12" t="s">
        <v>2294</v>
      </c>
      <c r="G2182" s="12" t="s">
        <v>55</v>
      </c>
      <c r="H2182" s="12" t="str">
        <f aca="false">INDEX(Customers!$I$2:$I$901,MATCH(B2182,Customers!$A$2:$A$901,0))</f>
        <v>Regular</v>
      </c>
      <c r="I2182" s="12" t="str">
        <f aca="false">INDEX(Customers!$G$2:$G$901,MATCH(B2182,Customers!$A$2:$A$901,0))</f>
        <v>East</v>
      </c>
      <c r="J2182" s="12" t="str">
        <f aca="false">INDEX(Stores!$D$2:$D$18,MATCH(C2182,Stores!$A$2:$A$18,0))</f>
        <v>East</v>
      </c>
      <c r="K2182" s="16" t="n">
        <f aca="false">SUMIF(OrderItems!$B$2:$B$6683,A2182,OrderItems!$J$2:$J$6683)</f>
        <v>3873.15</v>
      </c>
      <c r="L2182" s="16" t="n">
        <f aca="false">SUMIF(OrderItems!$B$2:$B$6683,A2182,OrderItems!$K$2:$K$6683)</f>
        <v>2976.6</v>
      </c>
      <c r="M2182" s="16" t="n">
        <f aca="false">K2182-L2182</f>
        <v>896.549999999999</v>
      </c>
      <c r="N2182" s="12" t="n">
        <f aca="false">COUNTIF(OrderItems!$B$2:$B$6683,A2182)</f>
        <v>3</v>
      </c>
    </row>
    <row r="2183" customFormat="false" ht="15" hidden="false" customHeight="false" outlineLevel="0" collapsed="false">
      <c r="A2183" s="12" t="n">
        <v>2182</v>
      </c>
      <c r="B2183" s="12" t="n">
        <v>530</v>
      </c>
      <c r="C2183" s="12" t="n">
        <v>17</v>
      </c>
      <c r="D2183" s="18" t="n">
        <v>45818</v>
      </c>
      <c r="E2183" s="12" t="s">
        <v>44</v>
      </c>
      <c r="F2183" s="12" t="s">
        <v>2296</v>
      </c>
      <c r="G2183" s="12" t="s">
        <v>55</v>
      </c>
      <c r="H2183" s="12" t="str">
        <f aca="false">INDEX(Customers!$I$2:$I$901,MATCH(B2183,Customers!$A$2:$A$901,0))</f>
        <v>Regular</v>
      </c>
      <c r="I2183" s="12" t="str">
        <f aca="false">INDEX(Customers!$G$2:$G$901,MATCH(B2183,Customers!$A$2:$A$901,0))</f>
        <v>East</v>
      </c>
      <c r="J2183" s="12" t="str">
        <f aca="false">INDEX(Stores!$D$2:$D$18,MATCH(C2183,Stores!$A$2:$A$18,0))</f>
        <v>Online</v>
      </c>
      <c r="K2183" s="16" t="n">
        <f aca="false">SUMIF(OrderItems!$B$2:$B$6683,A2183,OrderItems!$J$2:$J$6683)</f>
        <v>1528.3</v>
      </c>
      <c r="L2183" s="16" t="n">
        <f aca="false">SUMIF(OrderItems!$B$2:$B$6683,A2183,OrderItems!$K$2:$K$6683)</f>
        <v>1189.12</v>
      </c>
      <c r="M2183" s="16" t="n">
        <f aca="false">K2183-L2183</f>
        <v>339.18</v>
      </c>
      <c r="N2183" s="12" t="n">
        <f aca="false">COUNTIF(OrderItems!$B$2:$B$6683,A2183)</f>
        <v>1</v>
      </c>
    </row>
    <row r="2184" customFormat="false" ht="15" hidden="false" customHeight="false" outlineLevel="0" collapsed="false">
      <c r="A2184" s="12" t="n">
        <v>2183</v>
      </c>
      <c r="B2184" s="12" t="n">
        <v>531</v>
      </c>
      <c r="C2184" s="12" t="n">
        <v>17</v>
      </c>
      <c r="D2184" s="18" t="n">
        <v>45364</v>
      </c>
      <c r="E2184" s="12" t="s">
        <v>44</v>
      </c>
      <c r="F2184" s="12" t="s">
        <v>2295</v>
      </c>
      <c r="G2184" s="12" t="s">
        <v>56</v>
      </c>
      <c r="H2184" s="12" t="str">
        <f aca="false">INDEX(Customers!$I$2:$I$901,MATCH(B2184,Customers!$A$2:$A$901,0))</f>
        <v>Premium</v>
      </c>
      <c r="I2184" s="12" t="str">
        <f aca="false">INDEX(Customers!$G$2:$G$901,MATCH(B2184,Customers!$A$2:$A$901,0))</f>
        <v>East</v>
      </c>
      <c r="J2184" s="12" t="str">
        <f aca="false">INDEX(Stores!$D$2:$D$18,MATCH(C2184,Stores!$A$2:$A$18,0))</f>
        <v>Online</v>
      </c>
      <c r="K2184" s="16" t="n">
        <f aca="false">SUMIF(OrderItems!$B$2:$B$6683,A2184,OrderItems!$J$2:$J$6683)</f>
        <v>1159</v>
      </c>
      <c r="L2184" s="16" t="n">
        <f aca="false">SUMIF(OrderItems!$B$2:$B$6683,A2184,OrderItems!$K$2:$K$6683)</f>
        <v>639.58</v>
      </c>
      <c r="M2184" s="16" t="n">
        <f aca="false">K2184-L2184</f>
        <v>519.42</v>
      </c>
      <c r="N2184" s="12" t="n">
        <f aca="false">COUNTIF(OrderItems!$B$2:$B$6683,A2184)</f>
        <v>1</v>
      </c>
    </row>
    <row r="2185" customFormat="false" ht="15" hidden="false" customHeight="false" outlineLevel="0" collapsed="false">
      <c r="A2185" s="12" t="n">
        <v>2184</v>
      </c>
      <c r="B2185" s="12" t="n">
        <v>531</v>
      </c>
      <c r="C2185" s="12" t="n">
        <v>14</v>
      </c>
      <c r="D2185" s="18" t="n">
        <v>45602</v>
      </c>
      <c r="E2185" s="12" t="s">
        <v>49</v>
      </c>
      <c r="F2185" s="12" t="s">
        <v>2294</v>
      </c>
      <c r="G2185" s="12" t="s">
        <v>55</v>
      </c>
      <c r="H2185" s="12" t="str">
        <f aca="false">INDEX(Customers!$I$2:$I$901,MATCH(B2185,Customers!$A$2:$A$901,0))</f>
        <v>Premium</v>
      </c>
      <c r="I2185" s="12" t="str">
        <f aca="false">INDEX(Customers!$G$2:$G$901,MATCH(B2185,Customers!$A$2:$A$901,0))</f>
        <v>East</v>
      </c>
      <c r="J2185" s="12" t="str">
        <f aca="false">INDEX(Stores!$D$2:$D$18,MATCH(C2185,Stores!$A$2:$A$18,0))</f>
        <v>East</v>
      </c>
      <c r="K2185" s="16" t="n">
        <f aca="false">SUMIF(OrderItems!$B$2:$B$6683,A2185,OrderItems!$J$2:$J$6683)</f>
        <v>169</v>
      </c>
      <c r="L2185" s="16" t="n">
        <f aca="false">SUMIF(OrderItems!$B$2:$B$6683,A2185,OrderItems!$K$2:$K$6683)</f>
        <v>114.66</v>
      </c>
      <c r="M2185" s="16" t="n">
        <f aca="false">K2185-L2185</f>
        <v>54.34</v>
      </c>
      <c r="N2185" s="12" t="n">
        <f aca="false">COUNTIF(OrderItems!$B$2:$B$6683,A2185)</f>
        <v>1</v>
      </c>
    </row>
    <row r="2186" customFormat="false" ht="15" hidden="false" customHeight="false" outlineLevel="0" collapsed="false">
      <c r="A2186" s="12" t="n">
        <v>2185</v>
      </c>
      <c r="B2186" s="12" t="n">
        <v>531</v>
      </c>
      <c r="C2186" s="12" t="n">
        <v>17</v>
      </c>
      <c r="D2186" s="18" t="n">
        <v>45832</v>
      </c>
      <c r="E2186" s="12" t="s">
        <v>44</v>
      </c>
      <c r="F2186" s="12" t="s">
        <v>2296</v>
      </c>
      <c r="G2186" s="12" t="s">
        <v>57</v>
      </c>
      <c r="H2186" s="12" t="str">
        <f aca="false">INDEX(Customers!$I$2:$I$901,MATCH(B2186,Customers!$A$2:$A$901,0))</f>
        <v>Premium</v>
      </c>
      <c r="I2186" s="12" t="str">
        <f aca="false">INDEX(Customers!$G$2:$G$901,MATCH(B2186,Customers!$A$2:$A$901,0))</f>
        <v>East</v>
      </c>
      <c r="J2186" s="12" t="str">
        <f aca="false">INDEX(Stores!$D$2:$D$18,MATCH(C2186,Stores!$A$2:$A$18,0))</f>
        <v>Online</v>
      </c>
      <c r="K2186" s="16" t="n">
        <f aca="false">SUMIF(OrderItems!$B$2:$B$6683,A2186,OrderItems!$J$2:$J$6683)</f>
        <v>8145</v>
      </c>
      <c r="L2186" s="16" t="n">
        <f aca="false">SUMIF(OrderItems!$B$2:$B$6683,A2186,OrderItems!$K$2:$K$6683)</f>
        <v>5630.15</v>
      </c>
      <c r="M2186" s="16" t="n">
        <f aca="false">K2186-L2186</f>
        <v>2514.85</v>
      </c>
      <c r="N2186" s="12" t="n">
        <f aca="false">COUNTIF(OrderItems!$B$2:$B$6683,A2186)</f>
        <v>3</v>
      </c>
    </row>
    <row r="2187" customFormat="false" ht="15" hidden="false" customHeight="false" outlineLevel="0" collapsed="false">
      <c r="A2187" s="12" t="n">
        <v>2186</v>
      </c>
      <c r="B2187" s="12" t="n">
        <v>531</v>
      </c>
      <c r="C2187" s="12" t="n">
        <v>17</v>
      </c>
      <c r="D2187" s="18" t="n">
        <v>45930</v>
      </c>
      <c r="E2187" s="12" t="s">
        <v>44</v>
      </c>
      <c r="F2187" s="12" t="s">
        <v>2292</v>
      </c>
      <c r="G2187" s="12" t="s">
        <v>55</v>
      </c>
      <c r="H2187" s="12" t="str">
        <f aca="false">INDEX(Customers!$I$2:$I$901,MATCH(B2187,Customers!$A$2:$A$901,0))</f>
        <v>Premium</v>
      </c>
      <c r="I2187" s="12" t="str">
        <f aca="false">INDEX(Customers!$G$2:$G$901,MATCH(B2187,Customers!$A$2:$A$901,0))</f>
        <v>East</v>
      </c>
      <c r="J2187" s="12" t="str">
        <f aca="false">INDEX(Stores!$D$2:$D$18,MATCH(C2187,Stores!$A$2:$A$18,0))</f>
        <v>Online</v>
      </c>
      <c r="K2187" s="16" t="n">
        <f aca="false">SUMIF(OrderItems!$B$2:$B$6683,A2187,OrderItems!$J$2:$J$6683)</f>
        <v>5138</v>
      </c>
      <c r="L2187" s="16" t="n">
        <f aca="false">SUMIF(OrderItems!$B$2:$B$6683,A2187,OrderItems!$K$2:$K$6683)</f>
        <v>3843.28</v>
      </c>
      <c r="M2187" s="16" t="n">
        <f aca="false">K2187-L2187</f>
        <v>1294.72</v>
      </c>
      <c r="N2187" s="12" t="n">
        <f aca="false">COUNTIF(OrderItems!$B$2:$B$6683,A2187)</f>
        <v>1</v>
      </c>
    </row>
    <row r="2188" customFormat="false" ht="15" hidden="false" customHeight="false" outlineLevel="0" collapsed="false">
      <c r="A2188" s="12" t="n">
        <v>2187</v>
      </c>
      <c r="B2188" s="12" t="n">
        <v>532</v>
      </c>
      <c r="C2188" s="12" t="n">
        <v>17</v>
      </c>
      <c r="D2188" s="18" t="n">
        <v>45710</v>
      </c>
      <c r="E2188" s="12" t="s">
        <v>44</v>
      </c>
      <c r="F2188" s="12" t="s">
        <v>2296</v>
      </c>
      <c r="G2188" s="12" t="s">
        <v>55</v>
      </c>
      <c r="H2188" s="12" t="str">
        <f aca="false">INDEX(Customers!$I$2:$I$901,MATCH(B2188,Customers!$A$2:$A$901,0))</f>
        <v>Regular</v>
      </c>
      <c r="I2188" s="12" t="str">
        <f aca="false">INDEX(Customers!$G$2:$G$901,MATCH(B2188,Customers!$A$2:$A$901,0))</f>
        <v>South</v>
      </c>
      <c r="J2188" s="12" t="str">
        <f aca="false">INDEX(Stores!$D$2:$D$18,MATCH(C2188,Stores!$A$2:$A$18,0))</f>
        <v>Online</v>
      </c>
      <c r="K2188" s="16" t="n">
        <f aca="false">SUMIF(OrderItems!$B$2:$B$6683,A2188,OrderItems!$J$2:$J$6683)</f>
        <v>8987</v>
      </c>
      <c r="L2188" s="16" t="n">
        <f aca="false">SUMIF(OrderItems!$B$2:$B$6683,A2188,OrderItems!$K$2:$K$6683)</f>
        <v>5813.88</v>
      </c>
      <c r="M2188" s="16" t="n">
        <f aca="false">K2188-L2188</f>
        <v>3173.12</v>
      </c>
      <c r="N2188" s="12" t="n">
        <f aca="false">COUNTIF(OrderItems!$B$2:$B$6683,A2188)</f>
        <v>3</v>
      </c>
    </row>
    <row r="2189" customFormat="false" ht="15" hidden="false" customHeight="false" outlineLevel="0" collapsed="false">
      <c r="A2189" s="12" t="n">
        <v>2188</v>
      </c>
      <c r="B2189" s="12" t="n">
        <v>532</v>
      </c>
      <c r="C2189" s="12" t="n">
        <v>17</v>
      </c>
      <c r="D2189" s="18" t="n">
        <v>45770</v>
      </c>
      <c r="E2189" s="12" t="s">
        <v>44</v>
      </c>
      <c r="F2189" s="12" t="s">
        <v>2292</v>
      </c>
      <c r="G2189" s="12" t="s">
        <v>55</v>
      </c>
      <c r="H2189" s="12" t="str">
        <f aca="false">INDEX(Customers!$I$2:$I$901,MATCH(B2189,Customers!$A$2:$A$901,0))</f>
        <v>Regular</v>
      </c>
      <c r="I2189" s="12" t="str">
        <f aca="false">INDEX(Customers!$G$2:$G$901,MATCH(B2189,Customers!$A$2:$A$901,0))</f>
        <v>South</v>
      </c>
      <c r="J2189" s="12" t="str">
        <f aca="false">INDEX(Stores!$D$2:$D$18,MATCH(C2189,Stores!$A$2:$A$18,0))</f>
        <v>Online</v>
      </c>
      <c r="K2189" s="16" t="n">
        <f aca="false">SUMIF(OrderItems!$B$2:$B$6683,A2189,OrderItems!$J$2:$J$6683)</f>
        <v>3798.65</v>
      </c>
      <c r="L2189" s="16" t="n">
        <f aca="false">SUMIF(OrderItems!$B$2:$B$6683,A2189,OrderItems!$K$2:$K$6683)</f>
        <v>2748.74</v>
      </c>
      <c r="M2189" s="16" t="n">
        <f aca="false">K2189-L2189</f>
        <v>1049.91</v>
      </c>
      <c r="N2189" s="12" t="n">
        <f aca="false">COUNTIF(OrderItems!$B$2:$B$6683,A2189)</f>
        <v>4</v>
      </c>
    </row>
    <row r="2190" customFormat="false" ht="15" hidden="false" customHeight="false" outlineLevel="0" collapsed="false">
      <c r="A2190" s="12" t="n">
        <v>2189</v>
      </c>
      <c r="B2190" s="12" t="n">
        <v>532</v>
      </c>
      <c r="C2190" s="12" t="n">
        <v>17</v>
      </c>
      <c r="D2190" s="18" t="n">
        <v>45782</v>
      </c>
      <c r="E2190" s="12" t="s">
        <v>44</v>
      </c>
      <c r="F2190" s="12" t="s">
        <v>2295</v>
      </c>
      <c r="G2190" s="12" t="s">
        <v>57</v>
      </c>
      <c r="H2190" s="12" t="str">
        <f aca="false">INDEX(Customers!$I$2:$I$901,MATCH(B2190,Customers!$A$2:$A$901,0))</f>
        <v>Regular</v>
      </c>
      <c r="I2190" s="12" t="str">
        <f aca="false">INDEX(Customers!$G$2:$G$901,MATCH(B2190,Customers!$A$2:$A$901,0))</f>
        <v>South</v>
      </c>
      <c r="J2190" s="12" t="str">
        <f aca="false">INDEX(Stores!$D$2:$D$18,MATCH(C2190,Stores!$A$2:$A$18,0))</f>
        <v>Online</v>
      </c>
      <c r="K2190" s="16" t="n">
        <f aca="false">SUMIF(OrderItems!$B$2:$B$6683,A2190,OrderItems!$J$2:$J$6683)</f>
        <v>3167.2</v>
      </c>
      <c r="L2190" s="16" t="n">
        <f aca="false">SUMIF(OrderItems!$B$2:$B$6683,A2190,OrderItems!$K$2:$K$6683)</f>
        <v>2568.44</v>
      </c>
      <c r="M2190" s="16" t="n">
        <f aca="false">K2190-L2190</f>
        <v>598.76</v>
      </c>
      <c r="N2190" s="12" t="n">
        <f aca="false">COUNTIF(OrderItems!$B$2:$B$6683,A2190)</f>
        <v>1</v>
      </c>
    </row>
    <row r="2191" customFormat="false" ht="15" hidden="false" customHeight="false" outlineLevel="0" collapsed="false">
      <c r="A2191" s="12" t="n">
        <v>2190</v>
      </c>
      <c r="B2191" s="12" t="n">
        <v>532</v>
      </c>
      <c r="C2191" s="12" t="n">
        <v>17</v>
      </c>
      <c r="D2191" s="18" t="n">
        <v>45804</v>
      </c>
      <c r="E2191" s="12" t="s">
        <v>44</v>
      </c>
      <c r="F2191" s="12" t="s">
        <v>2296</v>
      </c>
      <c r="G2191" s="12" t="s">
        <v>55</v>
      </c>
      <c r="H2191" s="12" t="str">
        <f aca="false">INDEX(Customers!$I$2:$I$901,MATCH(B2191,Customers!$A$2:$A$901,0))</f>
        <v>Regular</v>
      </c>
      <c r="I2191" s="12" t="str">
        <f aca="false">INDEX(Customers!$G$2:$G$901,MATCH(B2191,Customers!$A$2:$A$901,0))</f>
        <v>South</v>
      </c>
      <c r="J2191" s="12" t="str">
        <f aca="false">INDEX(Stores!$D$2:$D$18,MATCH(C2191,Stores!$A$2:$A$18,0))</f>
        <v>Online</v>
      </c>
      <c r="K2191" s="16" t="n">
        <f aca="false">SUMIF(OrderItems!$B$2:$B$6683,A2191,OrderItems!$J$2:$J$6683)</f>
        <v>18206.7</v>
      </c>
      <c r="L2191" s="16" t="n">
        <f aca="false">SUMIF(OrderItems!$B$2:$B$6683,A2191,OrderItems!$K$2:$K$6683)</f>
        <v>12756.78</v>
      </c>
      <c r="M2191" s="16" t="n">
        <f aca="false">K2191-L2191</f>
        <v>5449.92</v>
      </c>
      <c r="N2191" s="12" t="n">
        <f aca="false">COUNTIF(OrderItems!$B$2:$B$6683,A2191)</f>
        <v>4</v>
      </c>
    </row>
    <row r="2192" customFormat="false" ht="15" hidden="false" customHeight="false" outlineLevel="0" collapsed="false">
      <c r="A2192" s="12" t="n">
        <v>2191</v>
      </c>
      <c r="B2192" s="12" t="n">
        <v>532</v>
      </c>
      <c r="C2192" s="12" t="n">
        <v>17</v>
      </c>
      <c r="D2192" s="18" t="n">
        <v>45839</v>
      </c>
      <c r="E2192" s="12" t="s">
        <v>44</v>
      </c>
      <c r="F2192" s="12" t="s">
        <v>2292</v>
      </c>
      <c r="G2192" s="12" t="s">
        <v>55</v>
      </c>
      <c r="H2192" s="12" t="str">
        <f aca="false">INDEX(Customers!$I$2:$I$901,MATCH(B2192,Customers!$A$2:$A$901,0))</f>
        <v>Regular</v>
      </c>
      <c r="I2192" s="12" t="str">
        <f aca="false">INDEX(Customers!$G$2:$G$901,MATCH(B2192,Customers!$A$2:$A$901,0))</f>
        <v>South</v>
      </c>
      <c r="J2192" s="12" t="str">
        <f aca="false">INDEX(Stores!$D$2:$D$18,MATCH(C2192,Stores!$A$2:$A$18,0))</f>
        <v>Online</v>
      </c>
      <c r="K2192" s="16" t="n">
        <f aca="false">SUMIF(OrderItems!$B$2:$B$6683,A2192,OrderItems!$J$2:$J$6683)</f>
        <v>699</v>
      </c>
      <c r="L2192" s="16" t="n">
        <f aca="false">SUMIF(OrderItems!$B$2:$B$6683,A2192,OrderItems!$K$2:$K$6683)</f>
        <v>488.81</v>
      </c>
      <c r="M2192" s="16" t="n">
        <f aca="false">K2192-L2192</f>
        <v>210.19</v>
      </c>
      <c r="N2192" s="12" t="n">
        <f aca="false">COUNTIF(OrderItems!$B$2:$B$6683,A2192)</f>
        <v>1</v>
      </c>
    </row>
    <row r="2193" customFormat="false" ht="15" hidden="false" customHeight="false" outlineLevel="0" collapsed="false">
      <c r="A2193" s="12" t="n">
        <v>2192</v>
      </c>
      <c r="B2193" s="12" t="n">
        <v>532</v>
      </c>
      <c r="C2193" s="12" t="n">
        <v>17</v>
      </c>
      <c r="D2193" s="18" t="n">
        <v>45844</v>
      </c>
      <c r="E2193" s="12" t="s">
        <v>44</v>
      </c>
      <c r="F2193" s="12" t="s">
        <v>2294</v>
      </c>
      <c r="G2193" s="12" t="s">
        <v>55</v>
      </c>
      <c r="H2193" s="12" t="str">
        <f aca="false">INDEX(Customers!$I$2:$I$901,MATCH(B2193,Customers!$A$2:$A$901,0))</f>
        <v>Regular</v>
      </c>
      <c r="I2193" s="12" t="str">
        <f aca="false">INDEX(Customers!$G$2:$G$901,MATCH(B2193,Customers!$A$2:$A$901,0))</f>
        <v>South</v>
      </c>
      <c r="J2193" s="12" t="str">
        <f aca="false">INDEX(Stores!$D$2:$D$18,MATCH(C2193,Stores!$A$2:$A$18,0))</f>
        <v>Online</v>
      </c>
      <c r="K2193" s="16" t="n">
        <f aca="false">SUMIF(OrderItems!$B$2:$B$6683,A2193,OrderItems!$J$2:$J$6683)</f>
        <v>1358</v>
      </c>
      <c r="L2193" s="16" t="n">
        <f aca="false">SUMIF(OrderItems!$B$2:$B$6683,A2193,OrderItems!$K$2:$K$6683)</f>
        <v>815.27</v>
      </c>
      <c r="M2193" s="16" t="n">
        <f aca="false">K2193-L2193</f>
        <v>542.73</v>
      </c>
      <c r="N2193" s="12" t="n">
        <f aca="false">COUNTIF(OrderItems!$B$2:$B$6683,A2193)</f>
        <v>2</v>
      </c>
    </row>
    <row r="2194" customFormat="false" ht="15" hidden="false" customHeight="false" outlineLevel="0" collapsed="false">
      <c r="A2194" s="12" t="n">
        <v>2193</v>
      </c>
      <c r="B2194" s="12" t="n">
        <v>532</v>
      </c>
      <c r="C2194" s="12" t="n">
        <v>17</v>
      </c>
      <c r="D2194" s="18" t="n">
        <v>45879</v>
      </c>
      <c r="E2194" s="12" t="s">
        <v>44</v>
      </c>
      <c r="F2194" s="12" t="s">
        <v>2295</v>
      </c>
      <c r="G2194" s="12" t="s">
        <v>57</v>
      </c>
      <c r="H2194" s="12" t="str">
        <f aca="false">INDEX(Customers!$I$2:$I$901,MATCH(B2194,Customers!$A$2:$A$901,0))</f>
        <v>Regular</v>
      </c>
      <c r="I2194" s="12" t="str">
        <f aca="false">INDEX(Customers!$G$2:$G$901,MATCH(B2194,Customers!$A$2:$A$901,0))</f>
        <v>South</v>
      </c>
      <c r="J2194" s="12" t="str">
        <f aca="false">INDEX(Stores!$D$2:$D$18,MATCH(C2194,Stores!$A$2:$A$18,0))</f>
        <v>Online</v>
      </c>
      <c r="K2194" s="16" t="n">
        <f aca="false">SUMIF(OrderItems!$B$2:$B$6683,A2194,OrderItems!$J$2:$J$6683)</f>
        <v>3761.05</v>
      </c>
      <c r="L2194" s="16" t="n">
        <f aca="false">SUMIF(OrderItems!$B$2:$B$6683,A2194,OrderItems!$K$2:$K$6683)</f>
        <v>2236.08</v>
      </c>
      <c r="M2194" s="16" t="n">
        <f aca="false">K2194-L2194</f>
        <v>1524.97</v>
      </c>
      <c r="N2194" s="12" t="n">
        <f aca="false">COUNTIF(OrderItems!$B$2:$B$6683,A2194)</f>
        <v>1</v>
      </c>
    </row>
    <row r="2195" customFormat="false" ht="15" hidden="false" customHeight="false" outlineLevel="0" collapsed="false">
      <c r="A2195" s="12" t="n">
        <v>2194</v>
      </c>
      <c r="B2195" s="12" t="n">
        <v>532</v>
      </c>
      <c r="C2195" s="12" t="n">
        <v>17</v>
      </c>
      <c r="D2195" s="18" t="n">
        <v>45886</v>
      </c>
      <c r="E2195" s="12" t="s">
        <v>44</v>
      </c>
      <c r="F2195" s="12" t="s">
        <v>2294</v>
      </c>
      <c r="G2195" s="12" t="s">
        <v>55</v>
      </c>
      <c r="H2195" s="12" t="str">
        <f aca="false">INDEX(Customers!$I$2:$I$901,MATCH(B2195,Customers!$A$2:$A$901,0))</f>
        <v>Regular</v>
      </c>
      <c r="I2195" s="12" t="str">
        <f aca="false">INDEX(Customers!$G$2:$G$901,MATCH(B2195,Customers!$A$2:$A$901,0))</f>
        <v>South</v>
      </c>
      <c r="J2195" s="12" t="str">
        <f aca="false">INDEX(Stores!$D$2:$D$18,MATCH(C2195,Stores!$A$2:$A$18,0))</f>
        <v>Online</v>
      </c>
      <c r="K2195" s="16" t="n">
        <f aca="false">SUMIF(OrderItems!$B$2:$B$6683,A2195,OrderItems!$J$2:$J$6683)</f>
        <v>9895.1</v>
      </c>
      <c r="L2195" s="16" t="n">
        <f aca="false">SUMIF(OrderItems!$B$2:$B$6683,A2195,OrderItems!$K$2:$K$6683)</f>
        <v>6385.93</v>
      </c>
      <c r="M2195" s="16" t="n">
        <f aca="false">K2195-L2195</f>
        <v>3509.17</v>
      </c>
      <c r="N2195" s="12" t="n">
        <f aca="false">COUNTIF(OrderItems!$B$2:$B$6683,A2195)</f>
        <v>2</v>
      </c>
    </row>
    <row r="2196" customFormat="false" ht="15" hidden="false" customHeight="false" outlineLevel="0" collapsed="false">
      <c r="A2196" s="12" t="n">
        <v>2195</v>
      </c>
      <c r="B2196" s="12" t="n">
        <v>532</v>
      </c>
      <c r="C2196" s="12" t="n">
        <v>16</v>
      </c>
      <c r="D2196" s="18" t="n">
        <v>45921</v>
      </c>
      <c r="E2196" s="12" t="s">
        <v>49</v>
      </c>
      <c r="F2196" s="12" t="s">
        <v>2294</v>
      </c>
      <c r="G2196" s="12" t="s">
        <v>57</v>
      </c>
      <c r="H2196" s="12" t="str">
        <f aca="false">INDEX(Customers!$I$2:$I$901,MATCH(B2196,Customers!$A$2:$A$901,0))</f>
        <v>Regular</v>
      </c>
      <c r="I2196" s="12" t="str">
        <f aca="false">INDEX(Customers!$G$2:$G$901,MATCH(B2196,Customers!$A$2:$A$901,0))</f>
        <v>South</v>
      </c>
      <c r="J2196" s="12" t="str">
        <f aca="false">INDEX(Stores!$D$2:$D$18,MATCH(C2196,Stores!$A$2:$A$18,0))</f>
        <v>East</v>
      </c>
      <c r="K2196" s="16" t="n">
        <f aca="false">SUMIF(OrderItems!$B$2:$B$6683,A2196,OrderItems!$J$2:$J$6683)</f>
        <v>3885.65</v>
      </c>
      <c r="L2196" s="16" t="n">
        <f aca="false">SUMIF(OrderItems!$B$2:$B$6683,A2196,OrderItems!$K$2:$K$6683)</f>
        <v>2586.01</v>
      </c>
      <c r="M2196" s="16" t="n">
        <f aca="false">K2196-L2196</f>
        <v>1299.64</v>
      </c>
      <c r="N2196" s="12" t="n">
        <f aca="false">COUNTIF(OrderItems!$B$2:$B$6683,A2196)</f>
        <v>4</v>
      </c>
    </row>
    <row r="2197" customFormat="false" ht="15" hidden="false" customHeight="false" outlineLevel="0" collapsed="false">
      <c r="A2197" s="12" t="n">
        <v>2196</v>
      </c>
      <c r="B2197" s="12" t="n">
        <v>532</v>
      </c>
      <c r="C2197" s="12" t="n">
        <v>17</v>
      </c>
      <c r="D2197" s="18" t="n">
        <v>45929</v>
      </c>
      <c r="E2197" s="12" t="s">
        <v>44</v>
      </c>
      <c r="F2197" s="12" t="s">
        <v>2295</v>
      </c>
      <c r="G2197" s="12" t="s">
        <v>55</v>
      </c>
      <c r="H2197" s="12" t="str">
        <f aca="false">INDEX(Customers!$I$2:$I$901,MATCH(B2197,Customers!$A$2:$A$901,0))</f>
        <v>Regular</v>
      </c>
      <c r="I2197" s="12" t="str">
        <f aca="false">INDEX(Customers!$G$2:$G$901,MATCH(B2197,Customers!$A$2:$A$901,0))</f>
        <v>South</v>
      </c>
      <c r="J2197" s="12" t="str">
        <f aca="false">INDEX(Stores!$D$2:$D$18,MATCH(C2197,Stores!$A$2:$A$18,0))</f>
        <v>Online</v>
      </c>
      <c r="K2197" s="16" t="n">
        <f aca="false">SUMIF(OrderItems!$B$2:$B$6683,A2197,OrderItems!$J$2:$J$6683)</f>
        <v>2311.15</v>
      </c>
      <c r="L2197" s="16" t="n">
        <f aca="false">SUMIF(OrderItems!$B$2:$B$6683,A2197,OrderItems!$K$2:$K$6683)</f>
        <v>1676.66</v>
      </c>
      <c r="M2197" s="16" t="n">
        <f aca="false">K2197-L2197</f>
        <v>634.49</v>
      </c>
      <c r="N2197" s="12" t="n">
        <f aca="false">COUNTIF(OrderItems!$B$2:$B$6683,A2197)</f>
        <v>2</v>
      </c>
    </row>
    <row r="2198" customFormat="false" ht="15" hidden="false" customHeight="false" outlineLevel="0" collapsed="false">
      <c r="A2198" s="12" t="n">
        <v>2197</v>
      </c>
      <c r="B2198" s="12" t="n">
        <v>532</v>
      </c>
      <c r="C2198" s="12" t="n">
        <v>17</v>
      </c>
      <c r="D2198" s="18" t="n">
        <v>45946</v>
      </c>
      <c r="E2198" s="12" t="s">
        <v>44</v>
      </c>
      <c r="F2198" s="12" t="s">
        <v>2294</v>
      </c>
      <c r="G2198" s="12" t="s">
        <v>57</v>
      </c>
      <c r="H2198" s="12" t="str">
        <f aca="false">INDEX(Customers!$I$2:$I$901,MATCH(B2198,Customers!$A$2:$A$901,0))</f>
        <v>Regular</v>
      </c>
      <c r="I2198" s="12" t="str">
        <f aca="false">INDEX(Customers!$G$2:$G$901,MATCH(B2198,Customers!$A$2:$A$901,0))</f>
        <v>South</v>
      </c>
      <c r="J2198" s="12" t="str">
        <f aca="false">INDEX(Stores!$D$2:$D$18,MATCH(C2198,Stores!$A$2:$A$18,0))</f>
        <v>Online</v>
      </c>
      <c r="K2198" s="16" t="n">
        <f aca="false">SUMIF(OrderItems!$B$2:$B$6683,A2198,OrderItems!$J$2:$J$6683)</f>
        <v>2759</v>
      </c>
      <c r="L2198" s="16" t="n">
        <f aca="false">SUMIF(OrderItems!$B$2:$B$6683,A2198,OrderItems!$K$2:$K$6683)</f>
        <v>1649.64</v>
      </c>
      <c r="M2198" s="16" t="n">
        <f aca="false">K2198-L2198</f>
        <v>1109.36</v>
      </c>
      <c r="N2198" s="12" t="n">
        <f aca="false">COUNTIF(OrderItems!$B$2:$B$6683,A2198)</f>
        <v>1</v>
      </c>
    </row>
    <row r="2199" customFormat="false" ht="15" hidden="false" customHeight="false" outlineLevel="0" collapsed="false">
      <c r="A2199" s="12" t="n">
        <v>2198</v>
      </c>
      <c r="B2199" s="12" t="n">
        <v>532</v>
      </c>
      <c r="C2199" s="12" t="n">
        <v>14</v>
      </c>
      <c r="D2199" s="18" t="n">
        <v>45961</v>
      </c>
      <c r="E2199" s="12" t="s">
        <v>49</v>
      </c>
      <c r="F2199" s="12" t="s">
        <v>2294</v>
      </c>
      <c r="G2199" s="12" t="s">
        <v>55</v>
      </c>
      <c r="H2199" s="12" t="str">
        <f aca="false">INDEX(Customers!$I$2:$I$901,MATCH(B2199,Customers!$A$2:$A$901,0))</f>
        <v>Regular</v>
      </c>
      <c r="I2199" s="12" t="str">
        <f aca="false">INDEX(Customers!$G$2:$G$901,MATCH(B2199,Customers!$A$2:$A$901,0))</f>
        <v>South</v>
      </c>
      <c r="J2199" s="12" t="str">
        <f aca="false">INDEX(Stores!$D$2:$D$18,MATCH(C2199,Stores!$A$2:$A$18,0))</f>
        <v>East</v>
      </c>
      <c r="K2199" s="16" t="n">
        <f aca="false">SUMIF(OrderItems!$B$2:$B$6683,A2199,OrderItems!$J$2:$J$6683)</f>
        <v>12546</v>
      </c>
      <c r="L2199" s="16" t="n">
        <f aca="false">SUMIF(OrderItems!$B$2:$B$6683,A2199,OrderItems!$K$2:$K$6683)</f>
        <v>8529.88</v>
      </c>
      <c r="M2199" s="16" t="n">
        <f aca="false">K2199-L2199</f>
        <v>4016.12</v>
      </c>
      <c r="N2199" s="12" t="n">
        <f aca="false">COUNTIF(OrderItems!$B$2:$B$6683,A2199)</f>
        <v>2</v>
      </c>
    </row>
    <row r="2200" customFormat="false" ht="15" hidden="false" customHeight="false" outlineLevel="0" collapsed="false">
      <c r="A2200" s="12" t="n">
        <v>2199</v>
      </c>
      <c r="B2200" s="12" t="n">
        <v>533</v>
      </c>
      <c r="C2200" s="12" t="n">
        <v>5</v>
      </c>
      <c r="D2200" s="18" t="n">
        <v>45786</v>
      </c>
      <c r="E2200" s="12" t="s">
        <v>49</v>
      </c>
      <c r="F2200" s="12" t="s">
        <v>2294</v>
      </c>
      <c r="G2200" s="12" t="s">
        <v>55</v>
      </c>
      <c r="H2200" s="12" t="str">
        <f aca="false">INDEX(Customers!$I$2:$I$901,MATCH(B2200,Customers!$A$2:$A$901,0))</f>
        <v>New</v>
      </c>
      <c r="I2200" s="12" t="str">
        <f aca="false">INDEX(Customers!$G$2:$G$901,MATCH(B2200,Customers!$A$2:$A$901,0))</f>
        <v>East</v>
      </c>
      <c r="J2200" s="12" t="str">
        <f aca="false">INDEX(Stores!$D$2:$D$18,MATCH(C2200,Stores!$A$2:$A$18,0))</f>
        <v>South</v>
      </c>
      <c r="K2200" s="16" t="n">
        <f aca="false">SUMIF(OrderItems!$B$2:$B$6683,A2200,OrderItems!$J$2:$J$6683)</f>
        <v>1619</v>
      </c>
      <c r="L2200" s="16" t="n">
        <f aca="false">SUMIF(OrderItems!$B$2:$B$6683,A2200,OrderItems!$K$2:$K$6683)</f>
        <v>940.96</v>
      </c>
      <c r="M2200" s="16" t="n">
        <f aca="false">K2200-L2200</f>
        <v>678.04</v>
      </c>
      <c r="N2200" s="12" t="n">
        <f aca="false">COUNTIF(OrderItems!$B$2:$B$6683,A2200)</f>
        <v>1</v>
      </c>
    </row>
    <row r="2201" customFormat="false" ht="15" hidden="false" customHeight="false" outlineLevel="0" collapsed="false">
      <c r="A2201" s="12" t="n">
        <v>2200</v>
      </c>
      <c r="B2201" s="12" t="n">
        <v>533</v>
      </c>
      <c r="C2201" s="12" t="n">
        <v>17</v>
      </c>
      <c r="D2201" s="18" t="n">
        <v>45807</v>
      </c>
      <c r="E2201" s="12" t="s">
        <v>44</v>
      </c>
      <c r="F2201" s="12" t="s">
        <v>2294</v>
      </c>
      <c r="G2201" s="12" t="s">
        <v>55</v>
      </c>
      <c r="H2201" s="12" t="str">
        <f aca="false">INDEX(Customers!$I$2:$I$901,MATCH(B2201,Customers!$A$2:$A$901,0))</f>
        <v>New</v>
      </c>
      <c r="I2201" s="12" t="str">
        <f aca="false">INDEX(Customers!$G$2:$G$901,MATCH(B2201,Customers!$A$2:$A$901,0))</f>
        <v>East</v>
      </c>
      <c r="J2201" s="12" t="str">
        <f aca="false">INDEX(Stores!$D$2:$D$18,MATCH(C2201,Stores!$A$2:$A$18,0))</f>
        <v>Online</v>
      </c>
      <c r="K2201" s="16" t="n">
        <f aca="false">SUMIF(OrderItems!$B$2:$B$6683,A2201,OrderItems!$J$2:$J$6683)</f>
        <v>3332.1</v>
      </c>
      <c r="L2201" s="16" t="n">
        <f aca="false">SUMIF(OrderItems!$B$2:$B$6683,A2201,OrderItems!$K$2:$K$6683)</f>
        <v>2151.71</v>
      </c>
      <c r="M2201" s="16" t="n">
        <f aca="false">K2201-L2201</f>
        <v>1180.39</v>
      </c>
      <c r="N2201" s="12" t="n">
        <f aca="false">COUNTIF(OrderItems!$B$2:$B$6683,A2201)</f>
        <v>2</v>
      </c>
    </row>
    <row r="2202" customFormat="false" ht="15" hidden="false" customHeight="false" outlineLevel="0" collapsed="false">
      <c r="A2202" s="12" t="n">
        <v>2201</v>
      </c>
      <c r="B2202" s="12" t="n">
        <v>533</v>
      </c>
      <c r="C2202" s="12" t="n">
        <v>17</v>
      </c>
      <c r="D2202" s="18" t="n">
        <v>45833</v>
      </c>
      <c r="E2202" s="12" t="s">
        <v>44</v>
      </c>
      <c r="F2202" s="12" t="s">
        <v>2293</v>
      </c>
      <c r="G2202" s="12" t="s">
        <v>57</v>
      </c>
      <c r="H2202" s="12" t="str">
        <f aca="false">INDEX(Customers!$I$2:$I$901,MATCH(B2202,Customers!$A$2:$A$901,0))</f>
        <v>New</v>
      </c>
      <c r="I2202" s="12" t="str">
        <f aca="false">INDEX(Customers!$G$2:$G$901,MATCH(B2202,Customers!$A$2:$A$901,0))</f>
        <v>East</v>
      </c>
      <c r="J2202" s="12" t="str">
        <f aca="false">INDEX(Stores!$D$2:$D$18,MATCH(C2202,Stores!$A$2:$A$18,0))</f>
        <v>Online</v>
      </c>
      <c r="K2202" s="16" t="n">
        <f aca="false">SUMIF(OrderItems!$B$2:$B$6683,A2202,OrderItems!$J$2:$J$6683)</f>
        <v>1049</v>
      </c>
      <c r="L2202" s="16" t="n">
        <f aca="false">SUMIF(OrderItems!$B$2:$B$6683,A2202,OrderItems!$K$2:$K$6683)</f>
        <v>645.2</v>
      </c>
      <c r="M2202" s="16" t="n">
        <f aca="false">K2202-L2202</f>
        <v>403.8</v>
      </c>
      <c r="N2202" s="12" t="n">
        <f aca="false">COUNTIF(OrderItems!$B$2:$B$6683,A2202)</f>
        <v>1</v>
      </c>
    </row>
    <row r="2203" customFormat="false" ht="15" hidden="false" customHeight="false" outlineLevel="0" collapsed="false">
      <c r="A2203" s="12" t="n">
        <v>2202</v>
      </c>
      <c r="B2203" s="12" t="n">
        <v>533</v>
      </c>
      <c r="C2203" s="12" t="n">
        <v>9</v>
      </c>
      <c r="D2203" s="18" t="n">
        <v>45833</v>
      </c>
      <c r="E2203" s="12" t="s">
        <v>49</v>
      </c>
      <c r="F2203" s="12" t="s">
        <v>2294</v>
      </c>
      <c r="G2203" s="12" t="s">
        <v>55</v>
      </c>
      <c r="H2203" s="12" t="str">
        <f aca="false">INDEX(Customers!$I$2:$I$901,MATCH(B2203,Customers!$A$2:$A$901,0))</f>
        <v>New</v>
      </c>
      <c r="I2203" s="12" t="str">
        <f aca="false">INDEX(Customers!$G$2:$G$901,MATCH(B2203,Customers!$A$2:$A$901,0))</f>
        <v>East</v>
      </c>
      <c r="J2203" s="12" t="str">
        <f aca="false">INDEX(Stores!$D$2:$D$18,MATCH(C2203,Stores!$A$2:$A$18,0))</f>
        <v>West</v>
      </c>
      <c r="K2203" s="16" t="n">
        <f aca="false">SUMIF(OrderItems!$B$2:$B$6683,A2203,OrderItems!$J$2:$J$6683)</f>
        <v>1849</v>
      </c>
      <c r="L2203" s="16" t="n">
        <f aca="false">SUMIF(OrderItems!$B$2:$B$6683,A2203,OrderItems!$K$2:$K$6683)</f>
        <v>1207.11</v>
      </c>
      <c r="M2203" s="16" t="n">
        <f aca="false">K2203-L2203</f>
        <v>641.89</v>
      </c>
      <c r="N2203" s="12" t="n">
        <f aca="false">COUNTIF(OrderItems!$B$2:$B$6683,A2203)</f>
        <v>1</v>
      </c>
    </row>
    <row r="2204" customFormat="false" ht="15" hidden="false" customHeight="false" outlineLevel="0" collapsed="false">
      <c r="A2204" s="12" t="n">
        <v>2203</v>
      </c>
      <c r="B2204" s="12" t="n">
        <v>533</v>
      </c>
      <c r="C2204" s="12" t="n">
        <v>17</v>
      </c>
      <c r="D2204" s="18" t="n">
        <v>45873</v>
      </c>
      <c r="E2204" s="12" t="s">
        <v>44</v>
      </c>
      <c r="F2204" s="12" t="s">
        <v>2295</v>
      </c>
      <c r="G2204" s="12" t="s">
        <v>55</v>
      </c>
      <c r="H2204" s="12" t="str">
        <f aca="false">INDEX(Customers!$I$2:$I$901,MATCH(B2204,Customers!$A$2:$A$901,0))</f>
        <v>New</v>
      </c>
      <c r="I2204" s="12" t="str">
        <f aca="false">INDEX(Customers!$G$2:$G$901,MATCH(B2204,Customers!$A$2:$A$901,0))</f>
        <v>East</v>
      </c>
      <c r="J2204" s="12" t="str">
        <f aca="false">INDEX(Stores!$D$2:$D$18,MATCH(C2204,Stores!$A$2:$A$18,0))</f>
        <v>Online</v>
      </c>
      <c r="K2204" s="16" t="n">
        <f aca="false">SUMIF(OrderItems!$B$2:$B$6683,A2204,OrderItems!$J$2:$J$6683)</f>
        <v>8903.65</v>
      </c>
      <c r="L2204" s="16" t="n">
        <f aca="false">SUMIF(OrderItems!$B$2:$B$6683,A2204,OrderItems!$K$2:$K$6683)</f>
        <v>5651.94</v>
      </c>
      <c r="M2204" s="16" t="n">
        <f aca="false">K2204-L2204</f>
        <v>3251.71</v>
      </c>
      <c r="N2204" s="12" t="n">
        <f aca="false">COUNTIF(OrderItems!$B$2:$B$6683,A2204)</f>
        <v>4</v>
      </c>
    </row>
    <row r="2205" customFormat="false" ht="15" hidden="false" customHeight="false" outlineLevel="0" collapsed="false">
      <c r="A2205" s="12" t="n">
        <v>2204</v>
      </c>
      <c r="B2205" s="12" t="n">
        <v>533</v>
      </c>
      <c r="C2205" s="12" t="n">
        <v>17</v>
      </c>
      <c r="D2205" s="18" t="n">
        <v>45912</v>
      </c>
      <c r="E2205" s="12" t="s">
        <v>44</v>
      </c>
      <c r="F2205" s="12" t="s">
        <v>2296</v>
      </c>
      <c r="G2205" s="12" t="s">
        <v>55</v>
      </c>
      <c r="H2205" s="12" t="str">
        <f aca="false">INDEX(Customers!$I$2:$I$901,MATCH(B2205,Customers!$A$2:$A$901,0))</f>
        <v>New</v>
      </c>
      <c r="I2205" s="12" t="str">
        <f aca="false">INDEX(Customers!$G$2:$G$901,MATCH(B2205,Customers!$A$2:$A$901,0))</f>
        <v>East</v>
      </c>
      <c r="J2205" s="12" t="str">
        <f aca="false">INDEX(Stores!$D$2:$D$18,MATCH(C2205,Stores!$A$2:$A$18,0))</f>
        <v>Online</v>
      </c>
      <c r="K2205" s="16" t="n">
        <f aca="false">SUMIF(OrderItems!$B$2:$B$6683,A2205,OrderItems!$J$2:$J$6683)</f>
        <v>4616.1</v>
      </c>
      <c r="L2205" s="16" t="n">
        <f aca="false">SUMIF(OrderItems!$B$2:$B$6683,A2205,OrderItems!$K$2:$K$6683)</f>
        <v>2829.42</v>
      </c>
      <c r="M2205" s="16" t="n">
        <f aca="false">K2205-L2205</f>
        <v>1786.68</v>
      </c>
      <c r="N2205" s="12" t="n">
        <f aca="false">COUNTIF(OrderItems!$B$2:$B$6683,A2205)</f>
        <v>3</v>
      </c>
    </row>
    <row r="2206" customFormat="false" ht="15" hidden="false" customHeight="false" outlineLevel="0" collapsed="false">
      <c r="A2206" s="12" t="n">
        <v>2205</v>
      </c>
      <c r="B2206" s="12" t="n">
        <v>533</v>
      </c>
      <c r="C2206" s="12" t="n">
        <v>8</v>
      </c>
      <c r="D2206" s="18" t="n">
        <v>45936</v>
      </c>
      <c r="E2206" s="12" t="s">
        <v>49</v>
      </c>
      <c r="F2206" s="12" t="s">
        <v>2292</v>
      </c>
      <c r="G2206" s="12" t="s">
        <v>55</v>
      </c>
      <c r="H2206" s="12" t="str">
        <f aca="false">INDEX(Customers!$I$2:$I$901,MATCH(B2206,Customers!$A$2:$A$901,0))</f>
        <v>New</v>
      </c>
      <c r="I2206" s="12" t="str">
        <f aca="false">INDEX(Customers!$G$2:$G$901,MATCH(B2206,Customers!$A$2:$A$901,0))</f>
        <v>East</v>
      </c>
      <c r="J2206" s="12" t="str">
        <f aca="false">INDEX(Stores!$D$2:$D$18,MATCH(C2206,Stores!$A$2:$A$18,0))</f>
        <v>South</v>
      </c>
      <c r="K2206" s="16" t="n">
        <f aca="false">SUMIF(OrderItems!$B$2:$B$6683,A2206,OrderItems!$J$2:$J$6683)</f>
        <v>3728</v>
      </c>
      <c r="L2206" s="16" t="n">
        <f aca="false">SUMIF(OrderItems!$B$2:$B$6683,A2206,OrderItems!$K$2:$K$6683)</f>
        <v>2386.43</v>
      </c>
      <c r="M2206" s="16" t="n">
        <f aca="false">K2206-L2206</f>
        <v>1341.57</v>
      </c>
      <c r="N2206" s="12" t="n">
        <f aca="false">COUNTIF(OrderItems!$B$2:$B$6683,A2206)</f>
        <v>2</v>
      </c>
    </row>
    <row r="2207" customFormat="false" ht="15" hidden="false" customHeight="false" outlineLevel="0" collapsed="false">
      <c r="A2207" s="12" t="n">
        <v>2206</v>
      </c>
      <c r="B2207" s="12" t="n">
        <v>533</v>
      </c>
      <c r="C2207" s="12" t="n">
        <v>17</v>
      </c>
      <c r="D2207" s="18" t="n">
        <v>45961</v>
      </c>
      <c r="E2207" s="12" t="s">
        <v>44</v>
      </c>
      <c r="F2207" s="12" t="s">
        <v>2292</v>
      </c>
      <c r="G2207" s="12" t="s">
        <v>55</v>
      </c>
      <c r="H2207" s="12" t="str">
        <f aca="false">INDEX(Customers!$I$2:$I$901,MATCH(B2207,Customers!$A$2:$A$901,0))</f>
        <v>New</v>
      </c>
      <c r="I2207" s="12" t="str">
        <f aca="false">INDEX(Customers!$G$2:$G$901,MATCH(B2207,Customers!$A$2:$A$901,0))</f>
        <v>East</v>
      </c>
      <c r="J2207" s="12" t="str">
        <f aca="false">INDEX(Stores!$D$2:$D$18,MATCH(C2207,Stores!$A$2:$A$18,0))</f>
        <v>Online</v>
      </c>
      <c r="K2207" s="16" t="n">
        <f aca="false">SUMIF(OrderItems!$B$2:$B$6683,A2207,OrderItems!$J$2:$J$6683)</f>
        <v>512.05</v>
      </c>
      <c r="L2207" s="16" t="n">
        <f aca="false">SUMIF(OrderItems!$B$2:$B$6683,A2207,OrderItems!$K$2:$K$6683)</f>
        <v>365.16</v>
      </c>
      <c r="M2207" s="16" t="n">
        <f aca="false">K2207-L2207</f>
        <v>146.89</v>
      </c>
      <c r="N2207" s="12" t="n">
        <f aca="false">COUNTIF(OrderItems!$B$2:$B$6683,A2207)</f>
        <v>1</v>
      </c>
    </row>
    <row r="2208" customFormat="false" ht="15" hidden="false" customHeight="false" outlineLevel="0" collapsed="false">
      <c r="A2208" s="12" t="n">
        <v>2207</v>
      </c>
      <c r="B2208" s="12" t="n">
        <v>533</v>
      </c>
      <c r="C2208" s="12" t="n">
        <v>15</v>
      </c>
      <c r="D2208" s="18" t="n">
        <v>45968</v>
      </c>
      <c r="E2208" s="12" t="s">
        <v>49</v>
      </c>
      <c r="F2208" s="12" t="s">
        <v>2295</v>
      </c>
      <c r="G2208" s="12" t="s">
        <v>55</v>
      </c>
      <c r="H2208" s="12" t="str">
        <f aca="false">INDEX(Customers!$I$2:$I$901,MATCH(B2208,Customers!$A$2:$A$901,0))</f>
        <v>New</v>
      </c>
      <c r="I2208" s="12" t="str">
        <f aca="false">INDEX(Customers!$G$2:$G$901,MATCH(B2208,Customers!$A$2:$A$901,0))</f>
        <v>East</v>
      </c>
      <c r="J2208" s="12" t="str">
        <f aca="false">INDEX(Stores!$D$2:$D$18,MATCH(C2208,Stores!$A$2:$A$18,0))</f>
        <v>East</v>
      </c>
      <c r="K2208" s="16" t="n">
        <f aca="false">SUMIF(OrderItems!$B$2:$B$6683,A2208,OrderItems!$J$2:$J$6683)</f>
        <v>2908</v>
      </c>
      <c r="L2208" s="16" t="n">
        <f aca="false">SUMIF(OrderItems!$B$2:$B$6683,A2208,OrderItems!$K$2:$K$6683)</f>
        <v>1686.07</v>
      </c>
      <c r="M2208" s="16" t="n">
        <f aca="false">K2208-L2208</f>
        <v>1221.93</v>
      </c>
      <c r="N2208" s="12" t="n">
        <f aca="false">COUNTIF(OrderItems!$B$2:$B$6683,A2208)</f>
        <v>2</v>
      </c>
    </row>
    <row r="2209" customFormat="false" ht="15" hidden="false" customHeight="false" outlineLevel="0" collapsed="false">
      <c r="A2209" s="12" t="n">
        <v>2208</v>
      </c>
      <c r="B2209" s="12" t="n">
        <v>533</v>
      </c>
      <c r="C2209" s="12" t="n">
        <v>2</v>
      </c>
      <c r="D2209" s="18" t="n">
        <v>45970</v>
      </c>
      <c r="E2209" s="12" t="s">
        <v>49</v>
      </c>
      <c r="F2209" s="12" t="s">
        <v>2295</v>
      </c>
      <c r="G2209" s="12" t="s">
        <v>55</v>
      </c>
      <c r="H2209" s="12" t="str">
        <f aca="false">INDEX(Customers!$I$2:$I$901,MATCH(B2209,Customers!$A$2:$A$901,0))</f>
        <v>New</v>
      </c>
      <c r="I2209" s="12" t="str">
        <f aca="false">INDEX(Customers!$G$2:$G$901,MATCH(B2209,Customers!$A$2:$A$901,0))</f>
        <v>East</v>
      </c>
      <c r="J2209" s="12" t="str">
        <f aca="false">INDEX(Stores!$D$2:$D$18,MATCH(C2209,Stores!$A$2:$A$18,0))</f>
        <v>North</v>
      </c>
      <c r="K2209" s="16" t="n">
        <f aca="false">SUMIF(OrderItems!$B$2:$B$6683,A2209,OrderItems!$J$2:$J$6683)</f>
        <v>1160.1</v>
      </c>
      <c r="L2209" s="16" t="n">
        <f aca="false">SUMIF(OrderItems!$B$2:$B$6683,A2209,OrderItems!$K$2:$K$6683)</f>
        <v>959.48</v>
      </c>
      <c r="M2209" s="16" t="n">
        <f aca="false">K2209-L2209</f>
        <v>200.62</v>
      </c>
      <c r="N2209" s="12" t="n">
        <f aca="false">COUNTIF(OrderItems!$B$2:$B$6683,A2209)</f>
        <v>1</v>
      </c>
    </row>
    <row r="2210" customFormat="false" ht="15" hidden="false" customHeight="false" outlineLevel="0" collapsed="false">
      <c r="A2210" s="12" t="n">
        <v>2209</v>
      </c>
      <c r="B2210" s="12" t="n">
        <v>533</v>
      </c>
      <c r="C2210" s="12" t="n">
        <v>17</v>
      </c>
      <c r="D2210" s="18" t="n">
        <v>45983</v>
      </c>
      <c r="E2210" s="12" t="s">
        <v>44</v>
      </c>
      <c r="F2210" s="12" t="s">
        <v>2295</v>
      </c>
      <c r="G2210" s="12" t="s">
        <v>55</v>
      </c>
      <c r="H2210" s="12" t="str">
        <f aca="false">INDEX(Customers!$I$2:$I$901,MATCH(B2210,Customers!$A$2:$A$901,0))</f>
        <v>New</v>
      </c>
      <c r="I2210" s="12" t="str">
        <f aca="false">INDEX(Customers!$G$2:$G$901,MATCH(B2210,Customers!$A$2:$A$901,0))</f>
        <v>East</v>
      </c>
      <c r="J2210" s="12" t="str">
        <f aca="false">INDEX(Stores!$D$2:$D$18,MATCH(C2210,Stores!$A$2:$A$18,0))</f>
        <v>Online</v>
      </c>
      <c r="K2210" s="16" t="n">
        <f aca="false">SUMIF(OrderItems!$B$2:$B$6683,A2210,OrderItems!$J$2:$J$6683)</f>
        <v>1459</v>
      </c>
      <c r="L2210" s="16" t="n">
        <f aca="false">SUMIF(OrderItems!$B$2:$B$6683,A2210,OrderItems!$K$2:$K$6683)</f>
        <v>824.91</v>
      </c>
      <c r="M2210" s="16" t="n">
        <f aca="false">K2210-L2210</f>
        <v>634.09</v>
      </c>
      <c r="N2210" s="12" t="n">
        <f aca="false">COUNTIF(OrderItems!$B$2:$B$6683,A2210)</f>
        <v>1</v>
      </c>
    </row>
    <row r="2211" customFormat="false" ht="15" hidden="false" customHeight="false" outlineLevel="0" collapsed="false">
      <c r="A2211" s="12" t="n">
        <v>2210</v>
      </c>
      <c r="B2211" s="12" t="n">
        <v>533</v>
      </c>
      <c r="C2211" s="12" t="n">
        <v>17</v>
      </c>
      <c r="D2211" s="18" t="n">
        <v>45989</v>
      </c>
      <c r="E2211" s="12" t="s">
        <v>44</v>
      </c>
      <c r="F2211" s="12" t="s">
        <v>2292</v>
      </c>
      <c r="G2211" s="12" t="s">
        <v>55</v>
      </c>
      <c r="H2211" s="12" t="str">
        <f aca="false">INDEX(Customers!$I$2:$I$901,MATCH(B2211,Customers!$A$2:$A$901,0))</f>
        <v>New</v>
      </c>
      <c r="I2211" s="12" t="str">
        <f aca="false">INDEX(Customers!$G$2:$G$901,MATCH(B2211,Customers!$A$2:$A$901,0))</f>
        <v>East</v>
      </c>
      <c r="J2211" s="12" t="str">
        <f aca="false">INDEX(Stores!$D$2:$D$18,MATCH(C2211,Stores!$A$2:$A$18,0))</f>
        <v>Online</v>
      </c>
      <c r="K2211" s="16" t="n">
        <f aca="false">SUMIF(OrderItems!$B$2:$B$6683,A2211,OrderItems!$J$2:$J$6683)</f>
        <v>767.2</v>
      </c>
      <c r="L2211" s="16" t="n">
        <f aca="false">SUMIF(OrderItems!$B$2:$B$6683,A2211,OrderItems!$K$2:$K$6683)</f>
        <v>664.25</v>
      </c>
      <c r="M2211" s="16" t="n">
        <f aca="false">K2211-L2211</f>
        <v>102.95</v>
      </c>
      <c r="N2211" s="12" t="n">
        <f aca="false">COUNTIF(OrderItems!$B$2:$B$6683,A2211)</f>
        <v>1</v>
      </c>
    </row>
    <row r="2212" customFormat="false" ht="15" hidden="false" customHeight="false" outlineLevel="0" collapsed="false">
      <c r="A2212" s="12" t="n">
        <v>2211</v>
      </c>
      <c r="B2212" s="12" t="n">
        <v>533</v>
      </c>
      <c r="C2212" s="12" t="n">
        <v>5</v>
      </c>
      <c r="D2212" s="18" t="n">
        <v>45996</v>
      </c>
      <c r="E2212" s="12" t="s">
        <v>49</v>
      </c>
      <c r="F2212" s="12" t="s">
        <v>2293</v>
      </c>
      <c r="G2212" s="12" t="s">
        <v>55</v>
      </c>
      <c r="H2212" s="12" t="str">
        <f aca="false">INDEX(Customers!$I$2:$I$901,MATCH(B2212,Customers!$A$2:$A$901,0))</f>
        <v>New</v>
      </c>
      <c r="I2212" s="12" t="str">
        <f aca="false">INDEX(Customers!$G$2:$G$901,MATCH(B2212,Customers!$A$2:$A$901,0))</f>
        <v>East</v>
      </c>
      <c r="J2212" s="12" t="str">
        <f aca="false">INDEX(Stores!$D$2:$D$18,MATCH(C2212,Stores!$A$2:$A$18,0))</f>
        <v>South</v>
      </c>
      <c r="K2212" s="16" t="n">
        <f aca="false">SUMIF(OrderItems!$B$2:$B$6683,A2212,OrderItems!$J$2:$J$6683)</f>
        <v>10664</v>
      </c>
      <c r="L2212" s="16" t="n">
        <f aca="false">SUMIF(OrderItems!$B$2:$B$6683,A2212,OrderItems!$K$2:$K$6683)</f>
        <v>6581.13</v>
      </c>
      <c r="M2212" s="16" t="n">
        <f aca="false">K2212-L2212</f>
        <v>4082.87</v>
      </c>
      <c r="N2212" s="12" t="n">
        <f aca="false">COUNTIF(OrderItems!$B$2:$B$6683,A2212)</f>
        <v>4</v>
      </c>
    </row>
    <row r="2213" customFormat="false" ht="15" hidden="false" customHeight="false" outlineLevel="0" collapsed="false">
      <c r="A2213" s="12" t="n">
        <v>2212</v>
      </c>
      <c r="B2213" s="12" t="n">
        <v>533</v>
      </c>
      <c r="C2213" s="12" t="n">
        <v>17</v>
      </c>
      <c r="D2213" s="18" t="n">
        <v>45997</v>
      </c>
      <c r="E2213" s="12" t="s">
        <v>44</v>
      </c>
      <c r="F2213" s="12" t="s">
        <v>2295</v>
      </c>
      <c r="G2213" s="12" t="s">
        <v>57</v>
      </c>
      <c r="H2213" s="12" t="str">
        <f aca="false">INDEX(Customers!$I$2:$I$901,MATCH(B2213,Customers!$A$2:$A$901,0))</f>
        <v>New</v>
      </c>
      <c r="I2213" s="12" t="str">
        <f aca="false">INDEX(Customers!$G$2:$G$901,MATCH(B2213,Customers!$A$2:$A$901,0))</f>
        <v>East</v>
      </c>
      <c r="J2213" s="12" t="str">
        <f aca="false">INDEX(Stores!$D$2:$D$18,MATCH(C2213,Stores!$A$2:$A$18,0))</f>
        <v>Online</v>
      </c>
      <c r="K2213" s="16" t="n">
        <f aca="false">SUMIF(OrderItems!$B$2:$B$6683,A2213,OrderItems!$J$2:$J$6683)</f>
        <v>854.55</v>
      </c>
      <c r="L2213" s="16" t="n">
        <f aca="false">SUMIF(OrderItems!$B$2:$B$6683,A2213,OrderItems!$K$2:$K$6683)</f>
        <v>606.39</v>
      </c>
      <c r="M2213" s="16" t="n">
        <f aca="false">K2213-L2213</f>
        <v>248.16</v>
      </c>
      <c r="N2213" s="12" t="n">
        <f aca="false">COUNTIF(OrderItems!$B$2:$B$6683,A2213)</f>
        <v>2</v>
      </c>
    </row>
    <row r="2214" customFormat="false" ht="15" hidden="false" customHeight="false" outlineLevel="0" collapsed="false">
      <c r="A2214" s="12" t="n">
        <v>2213</v>
      </c>
      <c r="B2214" s="12" t="n">
        <v>535</v>
      </c>
      <c r="C2214" s="12" t="n">
        <v>2</v>
      </c>
      <c r="D2214" s="18" t="n">
        <v>45904</v>
      </c>
      <c r="E2214" s="12" t="s">
        <v>49</v>
      </c>
      <c r="F2214" s="12" t="s">
        <v>2294</v>
      </c>
      <c r="G2214" s="12" t="s">
        <v>57</v>
      </c>
      <c r="H2214" s="12" t="str">
        <f aca="false">INDEX(Customers!$I$2:$I$901,MATCH(B2214,Customers!$A$2:$A$901,0))</f>
        <v>Regular</v>
      </c>
      <c r="I2214" s="12" t="str">
        <f aca="false">INDEX(Customers!$G$2:$G$901,MATCH(B2214,Customers!$A$2:$A$901,0))</f>
        <v>East</v>
      </c>
      <c r="J2214" s="12" t="str">
        <f aca="false">INDEX(Stores!$D$2:$D$18,MATCH(C2214,Stores!$A$2:$A$18,0))</f>
        <v>North</v>
      </c>
      <c r="K2214" s="16" t="n">
        <f aca="false">SUMIF(OrderItems!$B$2:$B$6683,A2214,OrderItems!$J$2:$J$6683)</f>
        <v>6396.1</v>
      </c>
      <c r="L2214" s="16" t="n">
        <f aca="false">SUMIF(OrderItems!$B$2:$B$6683,A2214,OrderItems!$K$2:$K$6683)</f>
        <v>4165.61</v>
      </c>
      <c r="M2214" s="16" t="n">
        <f aca="false">K2214-L2214</f>
        <v>2230.49</v>
      </c>
      <c r="N2214" s="12" t="n">
        <f aca="false">COUNTIF(OrderItems!$B$2:$B$6683,A2214)</f>
        <v>4</v>
      </c>
    </row>
    <row r="2215" customFormat="false" ht="15" hidden="false" customHeight="false" outlineLevel="0" collapsed="false">
      <c r="A2215" s="12" t="n">
        <v>2214</v>
      </c>
      <c r="B2215" s="12" t="n">
        <v>535</v>
      </c>
      <c r="C2215" s="12" t="n">
        <v>17</v>
      </c>
      <c r="D2215" s="18" t="n">
        <v>45965</v>
      </c>
      <c r="E2215" s="12" t="s">
        <v>44</v>
      </c>
      <c r="F2215" s="12" t="s">
        <v>2292</v>
      </c>
      <c r="G2215" s="12" t="s">
        <v>57</v>
      </c>
      <c r="H2215" s="12" t="str">
        <f aca="false">INDEX(Customers!$I$2:$I$901,MATCH(B2215,Customers!$A$2:$A$901,0))</f>
        <v>Regular</v>
      </c>
      <c r="I2215" s="12" t="str">
        <f aca="false">INDEX(Customers!$G$2:$G$901,MATCH(B2215,Customers!$A$2:$A$901,0))</f>
        <v>East</v>
      </c>
      <c r="J2215" s="12" t="str">
        <f aca="false">INDEX(Stores!$D$2:$D$18,MATCH(C2215,Stores!$A$2:$A$18,0))</f>
        <v>Online</v>
      </c>
      <c r="K2215" s="16" t="n">
        <f aca="false">SUMIF(OrderItems!$B$2:$B$6683,A2215,OrderItems!$J$2:$J$6683)</f>
        <v>149</v>
      </c>
      <c r="L2215" s="16" t="n">
        <f aca="false">SUMIF(OrderItems!$B$2:$B$6683,A2215,OrderItems!$K$2:$K$6683)</f>
        <v>83.16</v>
      </c>
      <c r="M2215" s="16" t="n">
        <f aca="false">K2215-L2215</f>
        <v>65.84</v>
      </c>
      <c r="N2215" s="12" t="n">
        <f aca="false">COUNTIF(OrderItems!$B$2:$B$6683,A2215)</f>
        <v>1</v>
      </c>
    </row>
    <row r="2216" customFormat="false" ht="15" hidden="false" customHeight="false" outlineLevel="0" collapsed="false">
      <c r="A2216" s="12" t="n">
        <v>2215</v>
      </c>
      <c r="B2216" s="12" t="n">
        <v>535</v>
      </c>
      <c r="C2216" s="12" t="n">
        <v>17</v>
      </c>
      <c r="D2216" s="18" t="n">
        <v>45968</v>
      </c>
      <c r="E2216" s="12" t="s">
        <v>44</v>
      </c>
      <c r="F2216" s="12" t="s">
        <v>2295</v>
      </c>
      <c r="G2216" s="12" t="s">
        <v>55</v>
      </c>
      <c r="H2216" s="12" t="str">
        <f aca="false">INDEX(Customers!$I$2:$I$901,MATCH(B2216,Customers!$A$2:$A$901,0))</f>
        <v>Regular</v>
      </c>
      <c r="I2216" s="12" t="str">
        <f aca="false">INDEX(Customers!$G$2:$G$901,MATCH(B2216,Customers!$A$2:$A$901,0))</f>
        <v>East</v>
      </c>
      <c r="J2216" s="12" t="str">
        <f aca="false">INDEX(Stores!$D$2:$D$18,MATCH(C2216,Stores!$A$2:$A$18,0))</f>
        <v>Online</v>
      </c>
      <c r="K2216" s="16" t="n">
        <f aca="false">SUMIF(OrderItems!$B$2:$B$6683,A2216,OrderItems!$J$2:$J$6683)</f>
        <v>2677.2</v>
      </c>
      <c r="L2216" s="16" t="n">
        <f aca="false">SUMIF(OrderItems!$B$2:$B$6683,A2216,OrderItems!$K$2:$K$6683)</f>
        <v>1706.05</v>
      </c>
      <c r="M2216" s="16" t="n">
        <f aca="false">K2216-L2216</f>
        <v>971.15</v>
      </c>
      <c r="N2216" s="12" t="n">
        <f aca="false">COUNTIF(OrderItems!$B$2:$B$6683,A2216)</f>
        <v>3</v>
      </c>
    </row>
    <row r="2217" customFormat="false" ht="15" hidden="false" customHeight="false" outlineLevel="0" collapsed="false">
      <c r="A2217" s="12" t="n">
        <v>2216</v>
      </c>
      <c r="B2217" s="12" t="n">
        <v>535</v>
      </c>
      <c r="C2217" s="12" t="n">
        <v>17</v>
      </c>
      <c r="D2217" s="18" t="n">
        <v>45974</v>
      </c>
      <c r="E2217" s="12" t="s">
        <v>44</v>
      </c>
      <c r="F2217" s="12" t="s">
        <v>2295</v>
      </c>
      <c r="G2217" s="12" t="s">
        <v>56</v>
      </c>
      <c r="H2217" s="12" t="str">
        <f aca="false">INDEX(Customers!$I$2:$I$901,MATCH(B2217,Customers!$A$2:$A$901,0))</f>
        <v>Regular</v>
      </c>
      <c r="I2217" s="12" t="str">
        <f aca="false">INDEX(Customers!$G$2:$G$901,MATCH(B2217,Customers!$A$2:$A$901,0))</f>
        <v>East</v>
      </c>
      <c r="J2217" s="12" t="str">
        <f aca="false">INDEX(Stores!$D$2:$D$18,MATCH(C2217,Stores!$A$2:$A$18,0))</f>
        <v>Online</v>
      </c>
      <c r="K2217" s="16" t="n">
        <f aca="false">SUMIF(OrderItems!$B$2:$B$6683,A2217,OrderItems!$J$2:$J$6683)</f>
        <v>4534.2</v>
      </c>
      <c r="L2217" s="16" t="n">
        <f aca="false">SUMIF(OrderItems!$B$2:$B$6683,A2217,OrderItems!$K$2:$K$6683)</f>
        <v>3638.18</v>
      </c>
      <c r="M2217" s="16" t="n">
        <f aca="false">K2217-L2217</f>
        <v>896.02</v>
      </c>
      <c r="N2217" s="12" t="n">
        <f aca="false">COUNTIF(OrderItems!$B$2:$B$6683,A2217)</f>
        <v>1</v>
      </c>
    </row>
    <row r="2218" customFormat="false" ht="15" hidden="false" customHeight="false" outlineLevel="0" collapsed="false">
      <c r="A2218" s="12" t="n">
        <v>2217</v>
      </c>
      <c r="B2218" s="12" t="n">
        <v>535</v>
      </c>
      <c r="C2218" s="12" t="n">
        <v>4</v>
      </c>
      <c r="D2218" s="18" t="n">
        <v>45987</v>
      </c>
      <c r="E2218" s="12" t="s">
        <v>49</v>
      </c>
      <c r="F2218" s="12" t="s">
        <v>2292</v>
      </c>
      <c r="G2218" s="12" t="s">
        <v>55</v>
      </c>
      <c r="H2218" s="12" t="str">
        <f aca="false">INDEX(Customers!$I$2:$I$901,MATCH(B2218,Customers!$A$2:$A$901,0))</f>
        <v>Regular</v>
      </c>
      <c r="I2218" s="12" t="str">
        <f aca="false">INDEX(Customers!$G$2:$G$901,MATCH(B2218,Customers!$A$2:$A$901,0))</f>
        <v>East</v>
      </c>
      <c r="J2218" s="12" t="str">
        <f aca="false">INDEX(Stores!$D$2:$D$18,MATCH(C2218,Stores!$A$2:$A$18,0))</f>
        <v>North</v>
      </c>
      <c r="K2218" s="16" t="n">
        <f aca="false">SUMIF(OrderItems!$B$2:$B$6683,A2218,OrderItems!$J$2:$J$6683)</f>
        <v>5246</v>
      </c>
      <c r="L2218" s="16" t="n">
        <f aca="false">SUMIF(OrderItems!$B$2:$B$6683,A2218,OrderItems!$K$2:$K$6683)</f>
        <v>3630.02</v>
      </c>
      <c r="M2218" s="16" t="n">
        <f aca="false">K2218-L2218</f>
        <v>1615.98</v>
      </c>
      <c r="N2218" s="12" t="n">
        <f aca="false">COUNTIF(OrderItems!$B$2:$B$6683,A2218)</f>
        <v>4</v>
      </c>
    </row>
    <row r="2219" customFormat="false" ht="15" hidden="false" customHeight="false" outlineLevel="0" collapsed="false">
      <c r="A2219" s="12" t="n">
        <v>2218</v>
      </c>
      <c r="B2219" s="12" t="n">
        <v>535</v>
      </c>
      <c r="C2219" s="12" t="n">
        <v>13</v>
      </c>
      <c r="D2219" s="18" t="n">
        <v>45991</v>
      </c>
      <c r="E2219" s="12" t="s">
        <v>49</v>
      </c>
      <c r="F2219" s="12" t="s">
        <v>2293</v>
      </c>
      <c r="G2219" s="12" t="s">
        <v>55</v>
      </c>
      <c r="H2219" s="12" t="str">
        <f aca="false">INDEX(Customers!$I$2:$I$901,MATCH(B2219,Customers!$A$2:$A$901,0))</f>
        <v>Regular</v>
      </c>
      <c r="I2219" s="12" t="str">
        <f aca="false">INDEX(Customers!$G$2:$G$901,MATCH(B2219,Customers!$A$2:$A$901,0))</f>
        <v>East</v>
      </c>
      <c r="J2219" s="12" t="str">
        <f aca="false">INDEX(Stores!$D$2:$D$18,MATCH(C2219,Stores!$A$2:$A$18,0))</f>
        <v>East</v>
      </c>
      <c r="K2219" s="16" t="n">
        <f aca="false">SUMIF(OrderItems!$B$2:$B$6683,A2219,OrderItems!$J$2:$J$6683)</f>
        <v>4615.1</v>
      </c>
      <c r="L2219" s="16" t="n">
        <f aca="false">SUMIF(OrderItems!$B$2:$B$6683,A2219,OrderItems!$K$2:$K$6683)</f>
        <v>3618.19</v>
      </c>
      <c r="M2219" s="16" t="n">
        <f aca="false">K2219-L2219</f>
        <v>996.91</v>
      </c>
      <c r="N2219" s="12" t="n">
        <f aca="false">COUNTIF(OrderItems!$B$2:$B$6683,A2219)</f>
        <v>3</v>
      </c>
    </row>
    <row r="2220" customFormat="false" ht="15" hidden="false" customHeight="false" outlineLevel="0" collapsed="false">
      <c r="A2220" s="12" t="n">
        <v>2219</v>
      </c>
      <c r="B2220" s="12" t="n">
        <v>535</v>
      </c>
      <c r="C2220" s="12" t="n">
        <v>9</v>
      </c>
      <c r="D2220" s="18" t="n">
        <v>46000</v>
      </c>
      <c r="E2220" s="12" t="s">
        <v>49</v>
      </c>
      <c r="F2220" s="12" t="s">
        <v>2294</v>
      </c>
      <c r="G2220" s="12" t="s">
        <v>55</v>
      </c>
      <c r="H2220" s="12" t="str">
        <f aca="false">INDEX(Customers!$I$2:$I$901,MATCH(B2220,Customers!$A$2:$A$901,0))</f>
        <v>Regular</v>
      </c>
      <c r="I2220" s="12" t="str">
        <f aca="false">INDEX(Customers!$G$2:$G$901,MATCH(B2220,Customers!$A$2:$A$901,0))</f>
        <v>East</v>
      </c>
      <c r="J2220" s="12" t="str">
        <f aca="false">INDEX(Stores!$D$2:$D$18,MATCH(C2220,Stores!$A$2:$A$18,0))</f>
        <v>West</v>
      </c>
      <c r="K2220" s="16" t="n">
        <f aca="false">SUMIF(OrderItems!$B$2:$B$6683,A2220,OrderItems!$J$2:$J$6683)</f>
        <v>1754.55</v>
      </c>
      <c r="L2220" s="16" t="n">
        <f aca="false">SUMIF(OrderItems!$B$2:$B$6683,A2220,OrderItems!$K$2:$K$6683)</f>
        <v>1196.51</v>
      </c>
      <c r="M2220" s="16" t="n">
        <f aca="false">K2220-L2220</f>
        <v>558.04</v>
      </c>
      <c r="N2220" s="12" t="n">
        <f aca="false">COUNTIF(OrderItems!$B$2:$B$6683,A2220)</f>
        <v>2</v>
      </c>
    </row>
    <row r="2221" customFormat="false" ht="15" hidden="false" customHeight="false" outlineLevel="0" collapsed="false">
      <c r="A2221" s="12" t="n">
        <v>2220</v>
      </c>
      <c r="B2221" s="12" t="n">
        <v>535</v>
      </c>
      <c r="C2221" s="12" t="n">
        <v>8</v>
      </c>
      <c r="D2221" s="18" t="n">
        <v>46010</v>
      </c>
      <c r="E2221" s="12" t="s">
        <v>49</v>
      </c>
      <c r="F2221" s="12" t="s">
        <v>2292</v>
      </c>
      <c r="G2221" s="12" t="s">
        <v>55</v>
      </c>
      <c r="H2221" s="12" t="str">
        <f aca="false">INDEX(Customers!$I$2:$I$901,MATCH(B2221,Customers!$A$2:$A$901,0))</f>
        <v>Regular</v>
      </c>
      <c r="I2221" s="12" t="str">
        <f aca="false">INDEX(Customers!$G$2:$G$901,MATCH(B2221,Customers!$A$2:$A$901,0))</f>
        <v>East</v>
      </c>
      <c r="J2221" s="12" t="str">
        <f aca="false">INDEX(Stores!$D$2:$D$18,MATCH(C2221,Stores!$A$2:$A$18,0))</f>
        <v>South</v>
      </c>
      <c r="K2221" s="16" t="n">
        <f aca="false">SUMIF(OrderItems!$B$2:$B$6683,A2221,OrderItems!$J$2:$J$6683)</f>
        <v>6742.65</v>
      </c>
      <c r="L2221" s="16" t="n">
        <f aca="false">SUMIF(OrderItems!$B$2:$B$6683,A2221,OrderItems!$K$2:$K$6683)</f>
        <v>4531.05</v>
      </c>
      <c r="M2221" s="16" t="n">
        <f aca="false">K2221-L2221</f>
        <v>2211.6</v>
      </c>
      <c r="N2221" s="12" t="n">
        <f aca="false">COUNTIF(OrderItems!$B$2:$B$6683,A2221)</f>
        <v>4</v>
      </c>
    </row>
    <row r="2222" customFormat="false" ht="15" hidden="false" customHeight="false" outlineLevel="0" collapsed="false">
      <c r="A2222" s="12" t="n">
        <v>2221</v>
      </c>
      <c r="B2222" s="12" t="n">
        <v>536</v>
      </c>
      <c r="C2222" s="12" t="n">
        <v>11</v>
      </c>
      <c r="D2222" s="18" t="n">
        <v>45357</v>
      </c>
      <c r="E2222" s="12" t="s">
        <v>49</v>
      </c>
      <c r="F2222" s="12" t="s">
        <v>2293</v>
      </c>
      <c r="G2222" s="12" t="s">
        <v>57</v>
      </c>
      <c r="H2222" s="12" t="str">
        <f aca="false">INDEX(Customers!$I$2:$I$901,MATCH(B2222,Customers!$A$2:$A$901,0))</f>
        <v>Regular</v>
      </c>
      <c r="I2222" s="12" t="str">
        <f aca="false">INDEX(Customers!$G$2:$G$901,MATCH(B2222,Customers!$A$2:$A$901,0))</f>
        <v>West</v>
      </c>
      <c r="J2222" s="12" t="str">
        <f aca="false">INDEX(Stores!$D$2:$D$18,MATCH(C2222,Stores!$A$2:$A$18,0))</f>
        <v>West</v>
      </c>
      <c r="K2222" s="16" t="n">
        <f aca="false">SUMIF(OrderItems!$B$2:$B$6683,A2222,OrderItems!$J$2:$J$6683)</f>
        <v>1554.3</v>
      </c>
      <c r="L2222" s="16" t="n">
        <f aca="false">SUMIF(OrderItems!$B$2:$B$6683,A2222,OrderItems!$K$2:$K$6683)</f>
        <v>1033.41</v>
      </c>
      <c r="M2222" s="16" t="n">
        <f aca="false">K2222-L2222</f>
        <v>520.89</v>
      </c>
      <c r="N2222" s="12" t="n">
        <f aca="false">COUNTIF(OrderItems!$B$2:$B$6683,A2222)</f>
        <v>2</v>
      </c>
    </row>
    <row r="2223" customFormat="false" ht="15" hidden="false" customHeight="false" outlineLevel="0" collapsed="false">
      <c r="A2223" s="12" t="n">
        <v>2222</v>
      </c>
      <c r="B2223" s="12" t="n">
        <v>536</v>
      </c>
      <c r="C2223" s="12" t="n">
        <v>9</v>
      </c>
      <c r="D2223" s="18" t="n">
        <v>45467</v>
      </c>
      <c r="E2223" s="12" t="s">
        <v>49</v>
      </c>
      <c r="F2223" s="12" t="s">
        <v>2294</v>
      </c>
      <c r="G2223" s="12" t="s">
        <v>57</v>
      </c>
      <c r="H2223" s="12" t="str">
        <f aca="false">INDEX(Customers!$I$2:$I$901,MATCH(B2223,Customers!$A$2:$A$901,0))</f>
        <v>Regular</v>
      </c>
      <c r="I2223" s="12" t="str">
        <f aca="false">INDEX(Customers!$G$2:$G$901,MATCH(B2223,Customers!$A$2:$A$901,0))</f>
        <v>West</v>
      </c>
      <c r="J2223" s="12" t="str">
        <f aca="false">INDEX(Stores!$D$2:$D$18,MATCH(C2223,Stores!$A$2:$A$18,0))</f>
        <v>West</v>
      </c>
      <c r="K2223" s="16" t="n">
        <f aca="false">SUMIF(OrderItems!$B$2:$B$6683,A2223,OrderItems!$J$2:$J$6683)</f>
        <v>13238.2</v>
      </c>
      <c r="L2223" s="16" t="n">
        <f aca="false">SUMIF(OrderItems!$B$2:$B$6683,A2223,OrderItems!$K$2:$K$6683)</f>
        <v>9281</v>
      </c>
      <c r="M2223" s="16" t="n">
        <f aca="false">K2223-L2223</f>
        <v>3957.2</v>
      </c>
      <c r="N2223" s="12" t="n">
        <f aca="false">COUNTIF(OrderItems!$B$2:$B$6683,A2223)</f>
        <v>4</v>
      </c>
    </row>
    <row r="2224" customFormat="false" ht="15" hidden="false" customHeight="false" outlineLevel="0" collapsed="false">
      <c r="A2224" s="12" t="n">
        <v>2223</v>
      </c>
      <c r="B2224" s="12" t="n">
        <v>536</v>
      </c>
      <c r="C2224" s="12" t="n">
        <v>16</v>
      </c>
      <c r="D2224" s="18" t="n">
        <v>45556</v>
      </c>
      <c r="E2224" s="12" t="s">
        <v>49</v>
      </c>
      <c r="F2224" s="12" t="s">
        <v>2293</v>
      </c>
      <c r="G2224" s="12" t="s">
        <v>55</v>
      </c>
      <c r="H2224" s="12" t="str">
        <f aca="false">INDEX(Customers!$I$2:$I$901,MATCH(B2224,Customers!$A$2:$A$901,0))</f>
        <v>Regular</v>
      </c>
      <c r="I2224" s="12" t="str">
        <f aca="false">INDEX(Customers!$G$2:$G$901,MATCH(B2224,Customers!$A$2:$A$901,0))</f>
        <v>West</v>
      </c>
      <c r="J2224" s="12" t="str">
        <f aca="false">INDEX(Stores!$D$2:$D$18,MATCH(C2224,Stores!$A$2:$A$18,0))</f>
        <v>East</v>
      </c>
      <c r="K2224" s="16" t="n">
        <f aca="false">SUMIF(OrderItems!$B$2:$B$6683,A2224,OrderItems!$J$2:$J$6683)</f>
        <v>806.65</v>
      </c>
      <c r="L2224" s="16" t="n">
        <f aca="false">SUMIF(OrderItems!$B$2:$B$6683,A2224,OrderItems!$K$2:$K$6683)</f>
        <v>660.17</v>
      </c>
      <c r="M2224" s="16" t="n">
        <f aca="false">K2224-L2224</f>
        <v>146.48</v>
      </c>
      <c r="N2224" s="12" t="n">
        <f aca="false">COUNTIF(OrderItems!$B$2:$B$6683,A2224)</f>
        <v>1</v>
      </c>
    </row>
    <row r="2225" customFormat="false" ht="15" hidden="false" customHeight="false" outlineLevel="0" collapsed="false">
      <c r="A2225" s="12" t="n">
        <v>2224</v>
      </c>
      <c r="B2225" s="12" t="n">
        <v>536</v>
      </c>
      <c r="C2225" s="12" t="n">
        <v>11</v>
      </c>
      <c r="D2225" s="18" t="n">
        <v>45568</v>
      </c>
      <c r="E2225" s="12" t="s">
        <v>49</v>
      </c>
      <c r="F2225" s="12" t="s">
        <v>2293</v>
      </c>
      <c r="G2225" s="12" t="s">
        <v>56</v>
      </c>
      <c r="H2225" s="12" t="str">
        <f aca="false">INDEX(Customers!$I$2:$I$901,MATCH(B2225,Customers!$A$2:$A$901,0))</f>
        <v>Regular</v>
      </c>
      <c r="I2225" s="12" t="str">
        <f aca="false">INDEX(Customers!$G$2:$G$901,MATCH(B2225,Customers!$A$2:$A$901,0))</f>
        <v>West</v>
      </c>
      <c r="J2225" s="12" t="str">
        <f aca="false">INDEX(Stores!$D$2:$D$18,MATCH(C2225,Stores!$A$2:$A$18,0))</f>
        <v>West</v>
      </c>
      <c r="K2225" s="16" t="n">
        <f aca="false">SUMIF(OrderItems!$B$2:$B$6683,A2225,OrderItems!$J$2:$J$6683)</f>
        <v>296.1</v>
      </c>
      <c r="L2225" s="16" t="n">
        <f aca="false">SUMIF(OrderItems!$B$2:$B$6683,A2225,OrderItems!$K$2:$K$6683)</f>
        <v>214.56</v>
      </c>
      <c r="M2225" s="16" t="n">
        <f aca="false">K2225-L2225</f>
        <v>81.54</v>
      </c>
      <c r="N2225" s="12" t="n">
        <f aca="false">COUNTIF(OrderItems!$B$2:$B$6683,A2225)</f>
        <v>1</v>
      </c>
    </row>
    <row r="2226" customFormat="false" ht="15" hidden="false" customHeight="false" outlineLevel="0" collapsed="false">
      <c r="A2226" s="12" t="n">
        <v>2225</v>
      </c>
      <c r="B2226" s="12" t="n">
        <v>536</v>
      </c>
      <c r="C2226" s="12" t="n">
        <v>4</v>
      </c>
      <c r="D2226" s="18" t="n">
        <v>45724</v>
      </c>
      <c r="E2226" s="12" t="s">
        <v>49</v>
      </c>
      <c r="F2226" s="12" t="s">
        <v>2292</v>
      </c>
      <c r="G2226" s="12" t="s">
        <v>57</v>
      </c>
      <c r="H2226" s="12" t="str">
        <f aca="false">INDEX(Customers!$I$2:$I$901,MATCH(B2226,Customers!$A$2:$A$901,0))</f>
        <v>Regular</v>
      </c>
      <c r="I2226" s="12" t="str">
        <f aca="false">INDEX(Customers!$G$2:$G$901,MATCH(B2226,Customers!$A$2:$A$901,0))</f>
        <v>West</v>
      </c>
      <c r="J2226" s="12" t="str">
        <f aca="false">INDEX(Stores!$D$2:$D$18,MATCH(C2226,Stores!$A$2:$A$18,0))</f>
        <v>North</v>
      </c>
      <c r="K2226" s="16" t="n">
        <f aca="false">SUMIF(OrderItems!$B$2:$B$6683,A2226,OrderItems!$J$2:$J$6683)</f>
        <v>1619</v>
      </c>
      <c r="L2226" s="16" t="n">
        <f aca="false">SUMIF(OrderItems!$B$2:$B$6683,A2226,OrderItems!$K$2:$K$6683)</f>
        <v>940.96</v>
      </c>
      <c r="M2226" s="16" t="n">
        <f aca="false">K2226-L2226</f>
        <v>678.04</v>
      </c>
      <c r="N2226" s="12" t="n">
        <f aca="false">COUNTIF(OrderItems!$B$2:$B$6683,A2226)</f>
        <v>1</v>
      </c>
    </row>
    <row r="2227" customFormat="false" ht="15" hidden="false" customHeight="false" outlineLevel="0" collapsed="false">
      <c r="A2227" s="12" t="n">
        <v>2226</v>
      </c>
      <c r="B2227" s="12" t="n">
        <v>536</v>
      </c>
      <c r="C2227" s="12" t="n">
        <v>17</v>
      </c>
      <c r="D2227" s="18" t="n">
        <v>45760</v>
      </c>
      <c r="E2227" s="12" t="s">
        <v>44</v>
      </c>
      <c r="F2227" s="12" t="s">
        <v>2294</v>
      </c>
      <c r="G2227" s="12" t="s">
        <v>55</v>
      </c>
      <c r="H2227" s="12" t="str">
        <f aca="false">INDEX(Customers!$I$2:$I$901,MATCH(B2227,Customers!$A$2:$A$901,0))</f>
        <v>Regular</v>
      </c>
      <c r="I2227" s="12" t="str">
        <f aca="false">INDEX(Customers!$G$2:$G$901,MATCH(B2227,Customers!$A$2:$A$901,0))</f>
        <v>West</v>
      </c>
      <c r="J2227" s="12" t="str">
        <f aca="false">INDEX(Stores!$D$2:$D$18,MATCH(C2227,Stores!$A$2:$A$18,0))</f>
        <v>Online</v>
      </c>
      <c r="K2227" s="16" t="n">
        <f aca="false">SUMIF(OrderItems!$B$2:$B$6683,A2227,OrderItems!$J$2:$J$6683)</f>
        <v>1439</v>
      </c>
      <c r="L2227" s="16" t="n">
        <f aca="false">SUMIF(OrderItems!$B$2:$B$6683,A2227,OrderItems!$K$2:$K$6683)</f>
        <v>933.96</v>
      </c>
      <c r="M2227" s="16" t="n">
        <f aca="false">K2227-L2227</f>
        <v>505.04</v>
      </c>
      <c r="N2227" s="12" t="n">
        <f aca="false">COUNTIF(OrderItems!$B$2:$B$6683,A2227)</f>
        <v>1</v>
      </c>
    </row>
    <row r="2228" customFormat="false" ht="15" hidden="false" customHeight="false" outlineLevel="0" collapsed="false">
      <c r="A2228" s="12" t="n">
        <v>2227</v>
      </c>
      <c r="B2228" s="12" t="n">
        <v>536</v>
      </c>
      <c r="C2228" s="12" t="n">
        <v>17</v>
      </c>
      <c r="D2228" s="18" t="n">
        <v>45861</v>
      </c>
      <c r="E2228" s="12" t="s">
        <v>44</v>
      </c>
      <c r="F2228" s="12" t="s">
        <v>2293</v>
      </c>
      <c r="G2228" s="12" t="s">
        <v>55</v>
      </c>
      <c r="H2228" s="12" t="str">
        <f aca="false">INDEX(Customers!$I$2:$I$901,MATCH(B2228,Customers!$A$2:$A$901,0))</f>
        <v>Regular</v>
      </c>
      <c r="I2228" s="12" t="str">
        <f aca="false">INDEX(Customers!$G$2:$G$901,MATCH(B2228,Customers!$A$2:$A$901,0))</f>
        <v>West</v>
      </c>
      <c r="J2228" s="12" t="str">
        <f aca="false">INDEX(Stores!$D$2:$D$18,MATCH(C2228,Stores!$A$2:$A$18,0))</f>
        <v>Online</v>
      </c>
      <c r="K2228" s="16" t="n">
        <f aca="false">SUMIF(OrderItems!$B$2:$B$6683,A2228,OrderItems!$J$2:$J$6683)</f>
        <v>3518</v>
      </c>
      <c r="L2228" s="16" t="n">
        <f aca="false">SUMIF(OrderItems!$B$2:$B$6683,A2228,OrderItems!$K$2:$K$6683)</f>
        <v>2063.94</v>
      </c>
      <c r="M2228" s="16" t="n">
        <f aca="false">K2228-L2228</f>
        <v>1454.06</v>
      </c>
      <c r="N2228" s="12" t="n">
        <f aca="false">COUNTIF(OrderItems!$B$2:$B$6683,A2228)</f>
        <v>1</v>
      </c>
    </row>
    <row r="2229" customFormat="false" ht="15" hidden="false" customHeight="false" outlineLevel="0" collapsed="false">
      <c r="A2229" s="12" t="n">
        <v>2228</v>
      </c>
      <c r="B2229" s="12" t="n">
        <v>536</v>
      </c>
      <c r="C2229" s="12" t="n">
        <v>15</v>
      </c>
      <c r="D2229" s="18" t="n">
        <v>45924</v>
      </c>
      <c r="E2229" s="12" t="s">
        <v>49</v>
      </c>
      <c r="F2229" s="12" t="s">
        <v>2294</v>
      </c>
      <c r="G2229" s="12" t="s">
        <v>56</v>
      </c>
      <c r="H2229" s="12" t="str">
        <f aca="false">INDEX(Customers!$I$2:$I$901,MATCH(B2229,Customers!$A$2:$A$901,0))</f>
        <v>Regular</v>
      </c>
      <c r="I2229" s="12" t="str">
        <f aca="false">INDEX(Customers!$G$2:$G$901,MATCH(B2229,Customers!$A$2:$A$901,0))</f>
        <v>West</v>
      </c>
      <c r="J2229" s="12" t="str">
        <f aca="false">INDEX(Stores!$D$2:$D$18,MATCH(C2229,Stores!$A$2:$A$18,0))</f>
        <v>East</v>
      </c>
      <c r="K2229" s="16" t="n">
        <f aca="false">SUMIF(OrderItems!$B$2:$B$6683,A2229,OrderItems!$J$2:$J$6683)</f>
        <v>4278</v>
      </c>
      <c r="L2229" s="16" t="n">
        <f aca="false">SUMIF(OrderItems!$B$2:$B$6683,A2229,OrderItems!$K$2:$K$6683)</f>
        <v>2892</v>
      </c>
      <c r="M2229" s="16" t="n">
        <f aca="false">K2229-L2229</f>
        <v>1386</v>
      </c>
      <c r="N2229" s="12" t="n">
        <f aca="false">COUNTIF(OrderItems!$B$2:$B$6683,A2229)</f>
        <v>2</v>
      </c>
    </row>
    <row r="2230" customFormat="false" ht="15" hidden="false" customHeight="false" outlineLevel="0" collapsed="false">
      <c r="A2230" s="12" t="n">
        <v>2229</v>
      </c>
      <c r="B2230" s="12" t="n">
        <v>536</v>
      </c>
      <c r="C2230" s="12" t="n">
        <v>6</v>
      </c>
      <c r="D2230" s="18" t="n">
        <v>45952</v>
      </c>
      <c r="E2230" s="12" t="s">
        <v>49</v>
      </c>
      <c r="F2230" s="12" t="s">
        <v>2293</v>
      </c>
      <c r="G2230" s="12" t="s">
        <v>56</v>
      </c>
      <c r="H2230" s="12" t="str">
        <f aca="false">INDEX(Customers!$I$2:$I$901,MATCH(B2230,Customers!$A$2:$A$901,0))</f>
        <v>Regular</v>
      </c>
      <c r="I2230" s="12" t="str">
        <f aca="false">INDEX(Customers!$G$2:$G$901,MATCH(B2230,Customers!$A$2:$A$901,0))</f>
        <v>West</v>
      </c>
      <c r="J2230" s="12" t="str">
        <f aca="false">INDEX(Stores!$D$2:$D$18,MATCH(C2230,Stores!$A$2:$A$18,0))</f>
        <v>South</v>
      </c>
      <c r="K2230" s="16" t="n">
        <f aca="false">SUMIF(OrderItems!$B$2:$B$6683,A2230,OrderItems!$J$2:$J$6683)</f>
        <v>2357.4</v>
      </c>
      <c r="L2230" s="16" t="n">
        <f aca="false">SUMIF(OrderItems!$B$2:$B$6683,A2230,OrderItems!$K$2:$K$6683)</f>
        <v>1654.54</v>
      </c>
      <c r="M2230" s="16" t="n">
        <f aca="false">K2230-L2230</f>
        <v>702.86</v>
      </c>
      <c r="N2230" s="12" t="n">
        <f aca="false">COUNTIF(OrderItems!$B$2:$B$6683,A2230)</f>
        <v>2</v>
      </c>
    </row>
    <row r="2231" customFormat="false" ht="15" hidden="false" customHeight="false" outlineLevel="0" collapsed="false">
      <c r="A2231" s="12" t="n">
        <v>2230</v>
      </c>
      <c r="B2231" s="12" t="n">
        <v>536</v>
      </c>
      <c r="C2231" s="12" t="n">
        <v>5</v>
      </c>
      <c r="D2231" s="18" t="n">
        <v>46018</v>
      </c>
      <c r="E2231" s="12" t="s">
        <v>49</v>
      </c>
      <c r="F2231" s="12" t="s">
        <v>2293</v>
      </c>
      <c r="G2231" s="12" t="s">
        <v>55</v>
      </c>
      <c r="H2231" s="12" t="str">
        <f aca="false">INDEX(Customers!$I$2:$I$901,MATCH(B2231,Customers!$A$2:$A$901,0))</f>
        <v>Regular</v>
      </c>
      <c r="I2231" s="12" t="str">
        <f aca="false">INDEX(Customers!$G$2:$G$901,MATCH(B2231,Customers!$A$2:$A$901,0))</f>
        <v>West</v>
      </c>
      <c r="J2231" s="12" t="str">
        <f aca="false">INDEX(Stores!$D$2:$D$18,MATCH(C2231,Stores!$A$2:$A$18,0))</f>
        <v>South</v>
      </c>
      <c r="K2231" s="16" t="n">
        <f aca="false">SUMIF(OrderItems!$B$2:$B$6683,A2231,OrderItems!$J$2:$J$6683)</f>
        <v>429</v>
      </c>
      <c r="L2231" s="16" t="n">
        <f aca="false">SUMIF(OrderItems!$B$2:$B$6683,A2231,OrderItems!$K$2:$K$6683)</f>
        <v>288.79</v>
      </c>
      <c r="M2231" s="16" t="n">
        <f aca="false">K2231-L2231</f>
        <v>140.21</v>
      </c>
      <c r="N2231" s="12" t="n">
        <f aca="false">COUNTIF(OrderItems!$B$2:$B$6683,A2231)</f>
        <v>1</v>
      </c>
    </row>
    <row r="2232" customFormat="false" ht="15" hidden="false" customHeight="false" outlineLevel="0" collapsed="false">
      <c r="A2232" s="12" t="n">
        <v>2231</v>
      </c>
      <c r="B2232" s="12" t="n">
        <v>537</v>
      </c>
      <c r="C2232" s="12" t="n">
        <v>17</v>
      </c>
      <c r="D2232" s="18" t="n">
        <v>45350</v>
      </c>
      <c r="E2232" s="12" t="s">
        <v>44</v>
      </c>
      <c r="F2232" s="12" t="s">
        <v>2293</v>
      </c>
      <c r="G2232" s="12" t="s">
        <v>55</v>
      </c>
      <c r="H2232" s="12" t="str">
        <f aca="false">INDEX(Customers!$I$2:$I$901,MATCH(B2232,Customers!$A$2:$A$901,0))</f>
        <v>Regular</v>
      </c>
      <c r="I2232" s="12" t="str">
        <f aca="false">INDEX(Customers!$G$2:$G$901,MATCH(B2232,Customers!$A$2:$A$901,0))</f>
        <v>North</v>
      </c>
      <c r="J2232" s="12" t="str">
        <f aca="false">INDEX(Stores!$D$2:$D$18,MATCH(C2232,Stores!$A$2:$A$18,0))</f>
        <v>Online</v>
      </c>
      <c r="K2232" s="16" t="n">
        <f aca="false">SUMIF(OrderItems!$B$2:$B$6683,A2232,OrderItems!$J$2:$J$6683)</f>
        <v>1619</v>
      </c>
      <c r="L2232" s="16" t="n">
        <f aca="false">SUMIF(OrderItems!$B$2:$B$6683,A2232,OrderItems!$K$2:$K$6683)</f>
        <v>940.96</v>
      </c>
      <c r="M2232" s="16" t="n">
        <f aca="false">K2232-L2232</f>
        <v>678.04</v>
      </c>
      <c r="N2232" s="12" t="n">
        <f aca="false">COUNTIF(OrderItems!$B$2:$B$6683,A2232)</f>
        <v>1</v>
      </c>
    </row>
    <row r="2233" customFormat="false" ht="15" hidden="false" customHeight="false" outlineLevel="0" collapsed="false">
      <c r="A2233" s="12" t="n">
        <v>2232</v>
      </c>
      <c r="B2233" s="12" t="n">
        <v>537</v>
      </c>
      <c r="C2233" s="12" t="n">
        <v>17</v>
      </c>
      <c r="D2233" s="18" t="n">
        <v>45474</v>
      </c>
      <c r="E2233" s="12" t="s">
        <v>44</v>
      </c>
      <c r="F2233" s="12" t="s">
        <v>2292</v>
      </c>
      <c r="G2233" s="12" t="s">
        <v>55</v>
      </c>
      <c r="H2233" s="12" t="str">
        <f aca="false">INDEX(Customers!$I$2:$I$901,MATCH(B2233,Customers!$A$2:$A$901,0))</f>
        <v>Regular</v>
      </c>
      <c r="I2233" s="12" t="str">
        <f aca="false">INDEX(Customers!$G$2:$G$901,MATCH(B2233,Customers!$A$2:$A$901,0))</f>
        <v>North</v>
      </c>
      <c r="J2233" s="12" t="str">
        <f aca="false">INDEX(Stores!$D$2:$D$18,MATCH(C2233,Stores!$A$2:$A$18,0))</f>
        <v>Online</v>
      </c>
      <c r="K2233" s="16" t="n">
        <f aca="false">SUMIF(OrderItems!$B$2:$B$6683,A2233,OrderItems!$J$2:$J$6683)</f>
        <v>873.05</v>
      </c>
      <c r="L2233" s="16" t="n">
        <f aca="false">SUMIF(OrderItems!$B$2:$B$6683,A2233,OrderItems!$K$2:$K$6683)</f>
        <v>683.72</v>
      </c>
      <c r="M2233" s="16" t="n">
        <f aca="false">K2233-L2233</f>
        <v>189.33</v>
      </c>
      <c r="N2233" s="12" t="n">
        <f aca="false">COUNTIF(OrderItems!$B$2:$B$6683,A2233)</f>
        <v>1</v>
      </c>
    </row>
    <row r="2234" customFormat="false" ht="15" hidden="false" customHeight="false" outlineLevel="0" collapsed="false">
      <c r="A2234" s="12" t="n">
        <v>2233</v>
      </c>
      <c r="B2234" s="12" t="n">
        <v>537</v>
      </c>
      <c r="C2234" s="12" t="n">
        <v>17</v>
      </c>
      <c r="D2234" s="18" t="n">
        <v>45598</v>
      </c>
      <c r="E2234" s="12" t="s">
        <v>44</v>
      </c>
      <c r="F2234" s="12" t="s">
        <v>2292</v>
      </c>
      <c r="G2234" s="12" t="s">
        <v>57</v>
      </c>
      <c r="H2234" s="12" t="str">
        <f aca="false">INDEX(Customers!$I$2:$I$901,MATCH(B2234,Customers!$A$2:$A$901,0))</f>
        <v>Regular</v>
      </c>
      <c r="I2234" s="12" t="str">
        <f aca="false">INDEX(Customers!$G$2:$G$901,MATCH(B2234,Customers!$A$2:$A$901,0))</f>
        <v>North</v>
      </c>
      <c r="J2234" s="12" t="str">
        <f aca="false">INDEX(Stores!$D$2:$D$18,MATCH(C2234,Stores!$A$2:$A$18,0))</f>
        <v>Online</v>
      </c>
      <c r="K2234" s="16" t="n">
        <f aca="false">SUMIF(OrderItems!$B$2:$B$6683,A2234,OrderItems!$J$2:$J$6683)</f>
        <v>7889.75</v>
      </c>
      <c r="L2234" s="16" t="n">
        <f aca="false">SUMIF(OrderItems!$B$2:$B$6683,A2234,OrderItems!$K$2:$K$6683)</f>
        <v>5538.07</v>
      </c>
      <c r="M2234" s="16" t="n">
        <f aca="false">K2234-L2234</f>
        <v>2351.68</v>
      </c>
      <c r="N2234" s="12" t="n">
        <f aca="false">COUNTIF(OrderItems!$B$2:$B$6683,A2234)</f>
        <v>3</v>
      </c>
    </row>
    <row r="2235" customFormat="false" ht="15" hidden="false" customHeight="false" outlineLevel="0" collapsed="false">
      <c r="A2235" s="12" t="n">
        <v>2234</v>
      </c>
      <c r="B2235" s="12" t="n">
        <v>537</v>
      </c>
      <c r="C2235" s="12" t="n">
        <v>14</v>
      </c>
      <c r="D2235" s="18" t="n">
        <v>45981</v>
      </c>
      <c r="E2235" s="12" t="s">
        <v>49</v>
      </c>
      <c r="F2235" s="12" t="s">
        <v>2295</v>
      </c>
      <c r="G2235" s="12" t="s">
        <v>57</v>
      </c>
      <c r="H2235" s="12" t="str">
        <f aca="false">INDEX(Customers!$I$2:$I$901,MATCH(B2235,Customers!$A$2:$A$901,0))</f>
        <v>Regular</v>
      </c>
      <c r="I2235" s="12" t="str">
        <f aca="false">INDEX(Customers!$G$2:$G$901,MATCH(B2235,Customers!$A$2:$A$901,0))</f>
        <v>North</v>
      </c>
      <c r="J2235" s="12" t="str">
        <f aca="false">INDEX(Stores!$D$2:$D$18,MATCH(C2235,Stores!$A$2:$A$18,0))</f>
        <v>East</v>
      </c>
      <c r="K2235" s="16" t="n">
        <f aca="false">SUMIF(OrderItems!$B$2:$B$6683,A2235,OrderItems!$J$2:$J$6683)</f>
        <v>6968</v>
      </c>
      <c r="L2235" s="16" t="n">
        <f aca="false">SUMIF(OrderItems!$B$2:$B$6683,A2235,OrderItems!$K$2:$K$6683)</f>
        <v>4261.37</v>
      </c>
      <c r="M2235" s="16" t="n">
        <f aca="false">K2235-L2235</f>
        <v>2706.63</v>
      </c>
      <c r="N2235" s="12" t="n">
        <f aca="false">COUNTIF(OrderItems!$B$2:$B$6683,A2235)</f>
        <v>2</v>
      </c>
    </row>
    <row r="2236" customFormat="false" ht="15" hidden="false" customHeight="false" outlineLevel="0" collapsed="false">
      <c r="A2236" s="12" t="n">
        <v>2235</v>
      </c>
      <c r="B2236" s="12" t="n">
        <v>538</v>
      </c>
      <c r="C2236" s="12" t="n">
        <v>17</v>
      </c>
      <c r="D2236" s="18" t="n">
        <v>45490</v>
      </c>
      <c r="E2236" s="12" t="s">
        <v>44</v>
      </c>
      <c r="F2236" s="12" t="s">
        <v>2292</v>
      </c>
      <c r="G2236" s="12" t="s">
        <v>56</v>
      </c>
      <c r="H2236" s="12" t="str">
        <f aca="false">INDEX(Customers!$I$2:$I$901,MATCH(B2236,Customers!$A$2:$A$901,0))</f>
        <v>Regular</v>
      </c>
      <c r="I2236" s="12" t="str">
        <f aca="false">INDEX(Customers!$G$2:$G$901,MATCH(B2236,Customers!$A$2:$A$901,0))</f>
        <v>North</v>
      </c>
      <c r="J2236" s="12" t="str">
        <f aca="false">INDEX(Stores!$D$2:$D$18,MATCH(C2236,Stores!$A$2:$A$18,0))</f>
        <v>Online</v>
      </c>
      <c r="K2236" s="16" t="n">
        <f aca="false">SUMIF(OrderItems!$B$2:$B$6683,A2236,OrderItems!$J$2:$J$6683)</f>
        <v>13335</v>
      </c>
      <c r="L2236" s="16" t="n">
        <f aca="false">SUMIF(OrderItems!$B$2:$B$6683,A2236,OrderItems!$K$2:$K$6683)</f>
        <v>8888.3</v>
      </c>
      <c r="M2236" s="16" t="n">
        <f aca="false">K2236-L2236</f>
        <v>4446.7</v>
      </c>
      <c r="N2236" s="12" t="n">
        <f aca="false">COUNTIF(OrderItems!$B$2:$B$6683,A2236)</f>
        <v>3</v>
      </c>
    </row>
    <row r="2237" customFormat="false" ht="15" hidden="false" customHeight="false" outlineLevel="0" collapsed="false">
      <c r="A2237" s="12" t="n">
        <v>2236</v>
      </c>
      <c r="B2237" s="12" t="n">
        <v>538</v>
      </c>
      <c r="C2237" s="12" t="n">
        <v>17</v>
      </c>
      <c r="D2237" s="18" t="n">
        <v>45495</v>
      </c>
      <c r="E2237" s="12" t="s">
        <v>44</v>
      </c>
      <c r="F2237" s="12" t="s">
        <v>2293</v>
      </c>
      <c r="G2237" s="12" t="s">
        <v>56</v>
      </c>
      <c r="H2237" s="12" t="str">
        <f aca="false">INDEX(Customers!$I$2:$I$901,MATCH(B2237,Customers!$A$2:$A$901,0))</f>
        <v>Regular</v>
      </c>
      <c r="I2237" s="12" t="str">
        <f aca="false">INDEX(Customers!$G$2:$G$901,MATCH(B2237,Customers!$A$2:$A$901,0))</f>
        <v>North</v>
      </c>
      <c r="J2237" s="12" t="str">
        <f aca="false">INDEX(Stores!$D$2:$D$18,MATCH(C2237,Stores!$A$2:$A$18,0))</f>
        <v>Online</v>
      </c>
      <c r="K2237" s="16" t="n">
        <f aca="false">SUMIF(OrderItems!$B$2:$B$6683,A2237,OrderItems!$J$2:$J$6683)</f>
        <v>10564</v>
      </c>
      <c r="L2237" s="16" t="n">
        <f aca="false">SUMIF(OrderItems!$B$2:$B$6683,A2237,OrderItems!$K$2:$K$6683)</f>
        <v>6356.67</v>
      </c>
      <c r="M2237" s="16" t="n">
        <f aca="false">K2237-L2237</f>
        <v>4207.33</v>
      </c>
      <c r="N2237" s="12" t="n">
        <f aca="false">COUNTIF(OrderItems!$B$2:$B$6683,A2237)</f>
        <v>4</v>
      </c>
    </row>
    <row r="2238" customFormat="false" ht="15" hidden="false" customHeight="false" outlineLevel="0" collapsed="false">
      <c r="A2238" s="12" t="n">
        <v>2237</v>
      </c>
      <c r="B2238" s="12" t="n">
        <v>538</v>
      </c>
      <c r="C2238" s="12" t="n">
        <v>10</v>
      </c>
      <c r="D2238" s="18" t="n">
        <v>45910</v>
      </c>
      <c r="E2238" s="12" t="s">
        <v>49</v>
      </c>
      <c r="F2238" s="12" t="s">
        <v>2294</v>
      </c>
      <c r="G2238" s="12" t="s">
        <v>55</v>
      </c>
      <c r="H2238" s="12" t="str">
        <f aca="false">INDEX(Customers!$I$2:$I$901,MATCH(B2238,Customers!$A$2:$A$901,0))</f>
        <v>Regular</v>
      </c>
      <c r="I2238" s="12" t="str">
        <f aca="false">INDEX(Customers!$G$2:$G$901,MATCH(B2238,Customers!$A$2:$A$901,0))</f>
        <v>North</v>
      </c>
      <c r="J2238" s="12" t="str">
        <f aca="false">INDEX(Stores!$D$2:$D$18,MATCH(C2238,Stores!$A$2:$A$18,0))</f>
        <v>West</v>
      </c>
      <c r="K2238" s="16" t="n">
        <f aca="false">SUMIF(OrderItems!$B$2:$B$6683,A2238,OrderItems!$J$2:$J$6683)</f>
        <v>4109</v>
      </c>
      <c r="L2238" s="16" t="n">
        <f aca="false">SUMIF(OrderItems!$B$2:$B$6683,A2238,OrderItems!$K$2:$K$6683)</f>
        <v>2413.27</v>
      </c>
      <c r="M2238" s="16" t="n">
        <f aca="false">K2238-L2238</f>
        <v>1695.73</v>
      </c>
      <c r="N2238" s="12" t="n">
        <f aca="false">COUNTIF(OrderItems!$B$2:$B$6683,A2238)</f>
        <v>1</v>
      </c>
    </row>
    <row r="2239" customFormat="false" ht="15" hidden="false" customHeight="false" outlineLevel="0" collapsed="false">
      <c r="A2239" s="12" t="n">
        <v>2238</v>
      </c>
      <c r="B2239" s="12" t="n">
        <v>539</v>
      </c>
      <c r="C2239" s="12" t="n">
        <v>17</v>
      </c>
      <c r="D2239" s="18" t="n">
        <v>45306</v>
      </c>
      <c r="E2239" s="12" t="s">
        <v>44</v>
      </c>
      <c r="F2239" s="12" t="s">
        <v>2296</v>
      </c>
      <c r="G2239" s="12" t="s">
        <v>55</v>
      </c>
      <c r="H2239" s="12" t="str">
        <f aca="false">INDEX(Customers!$I$2:$I$901,MATCH(B2239,Customers!$A$2:$A$901,0))</f>
        <v>Premium</v>
      </c>
      <c r="I2239" s="12" t="str">
        <f aca="false">INDEX(Customers!$G$2:$G$901,MATCH(B2239,Customers!$A$2:$A$901,0))</f>
        <v>North</v>
      </c>
      <c r="J2239" s="12" t="str">
        <f aca="false">INDEX(Stores!$D$2:$D$18,MATCH(C2239,Stores!$A$2:$A$18,0))</f>
        <v>Online</v>
      </c>
      <c r="K2239" s="16" t="n">
        <f aca="false">SUMIF(OrderItems!$B$2:$B$6683,A2239,OrderItems!$J$2:$J$6683)</f>
        <v>2991.55</v>
      </c>
      <c r="L2239" s="16" t="n">
        <f aca="false">SUMIF(OrderItems!$B$2:$B$6683,A2239,OrderItems!$K$2:$K$6683)</f>
        <v>1867.87</v>
      </c>
      <c r="M2239" s="16" t="n">
        <f aca="false">K2239-L2239</f>
        <v>1123.68</v>
      </c>
      <c r="N2239" s="12" t="n">
        <f aca="false">COUNTIF(OrderItems!$B$2:$B$6683,A2239)</f>
        <v>1</v>
      </c>
    </row>
    <row r="2240" customFormat="false" ht="15" hidden="false" customHeight="false" outlineLevel="0" collapsed="false">
      <c r="A2240" s="12" t="n">
        <v>2239</v>
      </c>
      <c r="B2240" s="12" t="n">
        <v>539</v>
      </c>
      <c r="C2240" s="12" t="n">
        <v>8</v>
      </c>
      <c r="D2240" s="18" t="n">
        <v>45327</v>
      </c>
      <c r="E2240" s="12" t="s">
        <v>49</v>
      </c>
      <c r="F2240" s="12" t="s">
        <v>2294</v>
      </c>
      <c r="G2240" s="12" t="s">
        <v>55</v>
      </c>
      <c r="H2240" s="12" t="str">
        <f aca="false">INDEX(Customers!$I$2:$I$901,MATCH(B2240,Customers!$A$2:$A$901,0))</f>
        <v>Premium</v>
      </c>
      <c r="I2240" s="12" t="str">
        <f aca="false">INDEX(Customers!$G$2:$G$901,MATCH(B2240,Customers!$A$2:$A$901,0))</f>
        <v>North</v>
      </c>
      <c r="J2240" s="12" t="str">
        <f aca="false">INDEX(Stores!$D$2:$D$18,MATCH(C2240,Stores!$A$2:$A$18,0))</f>
        <v>South</v>
      </c>
      <c r="K2240" s="16" t="n">
        <f aca="false">SUMIF(OrderItems!$B$2:$B$6683,A2240,OrderItems!$J$2:$J$6683)</f>
        <v>1968</v>
      </c>
      <c r="L2240" s="16" t="n">
        <f aca="false">SUMIF(OrderItems!$B$2:$B$6683,A2240,OrderItems!$K$2:$K$6683)</f>
        <v>1257.16</v>
      </c>
      <c r="M2240" s="16" t="n">
        <f aca="false">K2240-L2240</f>
        <v>710.84</v>
      </c>
      <c r="N2240" s="12" t="n">
        <f aca="false">COUNTIF(OrderItems!$B$2:$B$6683,A2240)</f>
        <v>2</v>
      </c>
    </row>
    <row r="2241" customFormat="false" ht="15" hidden="false" customHeight="false" outlineLevel="0" collapsed="false">
      <c r="A2241" s="12" t="n">
        <v>2240</v>
      </c>
      <c r="B2241" s="12" t="n">
        <v>539</v>
      </c>
      <c r="C2241" s="12" t="n">
        <v>8</v>
      </c>
      <c r="D2241" s="18" t="n">
        <v>45883</v>
      </c>
      <c r="E2241" s="12" t="s">
        <v>49</v>
      </c>
      <c r="F2241" s="12" t="s">
        <v>2293</v>
      </c>
      <c r="G2241" s="12" t="s">
        <v>55</v>
      </c>
      <c r="H2241" s="12" t="str">
        <f aca="false">INDEX(Customers!$I$2:$I$901,MATCH(B2241,Customers!$A$2:$A$901,0))</f>
        <v>Premium</v>
      </c>
      <c r="I2241" s="12" t="str">
        <f aca="false">INDEX(Customers!$G$2:$G$901,MATCH(B2241,Customers!$A$2:$A$901,0))</f>
        <v>North</v>
      </c>
      <c r="J2241" s="12" t="str">
        <f aca="false">INDEX(Stores!$D$2:$D$18,MATCH(C2241,Stores!$A$2:$A$18,0))</f>
        <v>South</v>
      </c>
      <c r="K2241" s="16" t="n">
        <f aca="false">SUMIF(OrderItems!$B$2:$B$6683,A2241,OrderItems!$J$2:$J$6683)</f>
        <v>1238</v>
      </c>
      <c r="L2241" s="16" t="n">
        <f aca="false">SUMIF(OrderItems!$B$2:$B$6683,A2241,OrderItems!$K$2:$K$6683)</f>
        <v>818.04</v>
      </c>
      <c r="M2241" s="16" t="n">
        <f aca="false">K2241-L2241</f>
        <v>419.96</v>
      </c>
      <c r="N2241" s="12" t="n">
        <f aca="false">COUNTIF(OrderItems!$B$2:$B$6683,A2241)</f>
        <v>2</v>
      </c>
    </row>
    <row r="2242" customFormat="false" ht="15" hidden="false" customHeight="false" outlineLevel="0" collapsed="false">
      <c r="A2242" s="12" t="n">
        <v>2241</v>
      </c>
      <c r="B2242" s="12" t="n">
        <v>540</v>
      </c>
      <c r="C2242" s="12" t="n">
        <v>17</v>
      </c>
      <c r="D2242" s="18" t="n">
        <v>45915</v>
      </c>
      <c r="E2242" s="12" t="s">
        <v>44</v>
      </c>
      <c r="F2242" s="12" t="s">
        <v>2292</v>
      </c>
      <c r="G2242" s="12" t="s">
        <v>57</v>
      </c>
      <c r="H2242" s="12" t="str">
        <f aca="false">INDEX(Customers!$I$2:$I$901,MATCH(B2242,Customers!$A$2:$A$901,0))</f>
        <v>Regular</v>
      </c>
      <c r="I2242" s="12" t="str">
        <f aca="false">INDEX(Customers!$G$2:$G$901,MATCH(B2242,Customers!$A$2:$A$901,0))</f>
        <v>North</v>
      </c>
      <c r="J2242" s="12" t="str">
        <f aca="false">INDEX(Stores!$D$2:$D$18,MATCH(C2242,Stores!$A$2:$A$18,0))</f>
        <v>Online</v>
      </c>
      <c r="K2242" s="16" t="n">
        <f aca="false">SUMIF(OrderItems!$B$2:$B$6683,A2242,OrderItems!$J$2:$J$6683)</f>
        <v>4118</v>
      </c>
      <c r="L2242" s="16" t="n">
        <f aca="false">SUMIF(OrderItems!$B$2:$B$6683,A2242,OrderItems!$K$2:$K$6683)</f>
        <v>2613.87</v>
      </c>
      <c r="M2242" s="16" t="n">
        <f aca="false">K2242-L2242</f>
        <v>1504.13</v>
      </c>
      <c r="N2242" s="12" t="n">
        <f aca="false">COUNTIF(OrderItems!$B$2:$B$6683,A2242)</f>
        <v>2</v>
      </c>
    </row>
    <row r="2243" customFormat="false" ht="15" hidden="false" customHeight="false" outlineLevel="0" collapsed="false">
      <c r="A2243" s="12" t="n">
        <v>2242</v>
      </c>
      <c r="B2243" s="12" t="n">
        <v>541</v>
      </c>
      <c r="C2243" s="12" t="n">
        <v>17</v>
      </c>
      <c r="D2243" s="18" t="n">
        <v>45528</v>
      </c>
      <c r="E2243" s="12" t="s">
        <v>44</v>
      </c>
      <c r="F2243" s="12" t="s">
        <v>2293</v>
      </c>
      <c r="G2243" s="12" t="s">
        <v>55</v>
      </c>
      <c r="H2243" s="12" t="str">
        <f aca="false">INDEX(Customers!$I$2:$I$901,MATCH(B2243,Customers!$A$2:$A$901,0))</f>
        <v>Regular</v>
      </c>
      <c r="I2243" s="12" t="str">
        <f aca="false">INDEX(Customers!$G$2:$G$901,MATCH(B2243,Customers!$A$2:$A$901,0))</f>
        <v>East</v>
      </c>
      <c r="J2243" s="12" t="str">
        <f aca="false">INDEX(Stores!$D$2:$D$18,MATCH(C2243,Stores!$A$2:$A$18,0))</f>
        <v>Online</v>
      </c>
      <c r="K2243" s="16" t="n">
        <f aca="false">SUMIF(OrderItems!$B$2:$B$6683,A2243,OrderItems!$J$2:$J$6683)</f>
        <v>2329</v>
      </c>
      <c r="L2243" s="16" t="n">
        <f aca="false">SUMIF(OrderItems!$B$2:$B$6683,A2243,OrderItems!$K$2:$K$6683)</f>
        <v>1451.6</v>
      </c>
      <c r="M2243" s="16" t="n">
        <f aca="false">K2243-L2243</f>
        <v>877.4</v>
      </c>
      <c r="N2243" s="12" t="n">
        <f aca="false">COUNTIF(OrderItems!$B$2:$B$6683,A2243)</f>
        <v>1</v>
      </c>
    </row>
    <row r="2244" customFormat="false" ht="15" hidden="false" customHeight="false" outlineLevel="0" collapsed="false">
      <c r="A2244" s="12" t="n">
        <v>2243</v>
      </c>
      <c r="B2244" s="12" t="n">
        <v>541</v>
      </c>
      <c r="C2244" s="12" t="n">
        <v>17</v>
      </c>
      <c r="D2244" s="18" t="n">
        <v>45542</v>
      </c>
      <c r="E2244" s="12" t="s">
        <v>44</v>
      </c>
      <c r="F2244" s="12" t="s">
        <v>2295</v>
      </c>
      <c r="G2244" s="12" t="s">
        <v>55</v>
      </c>
      <c r="H2244" s="12" t="str">
        <f aca="false">INDEX(Customers!$I$2:$I$901,MATCH(B2244,Customers!$A$2:$A$901,0))</f>
        <v>Regular</v>
      </c>
      <c r="I2244" s="12" t="str">
        <f aca="false">INDEX(Customers!$G$2:$G$901,MATCH(B2244,Customers!$A$2:$A$901,0))</f>
        <v>East</v>
      </c>
      <c r="J2244" s="12" t="str">
        <f aca="false">INDEX(Stores!$D$2:$D$18,MATCH(C2244,Stores!$A$2:$A$18,0))</f>
        <v>Online</v>
      </c>
      <c r="K2244" s="16" t="n">
        <f aca="false">SUMIF(OrderItems!$B$2:$B$6683,A2244,OrderItems!$J$2:$J$6683)</f>
        <v>1739</v>
      </c>
      <c r="L2244" s="16" t="n">
        <f aca="false">SUMIF(OrderItems!$B$2:$B$6683,A2244,OrderItems!$K$2:$K$6683)</f>
        <v>1012.52</v>
      </c>
      <c r="M2244" s="16" t="n">
        <f aca="false">K2244-L2244</f>
        <v>726.48</v>
      </c>
      <c r="N2244" s="12" t="n">
        <f aca="false">COUNTIF(OrderItems!$B$2:$B$6683,A2244)</f>
        <v>1</v>
      </c>
    </row>
    <row r="2245" customFormat="false" ht="15" hidden="false" customHeight="false" outlineLevel="0" collapsed="false">
      <c r="A2245" s="12" t="n">
        <v>2244</v>
      </c>
      <c r="B2245" s="12" t="n">
        <v>541</v>
      </c>
      <c r="C2245" s="12" t="n">
        <v>17</v>
      </c>
      <c r="D2245" s="18" t="n">
        <v>45662</v>
      </c>
      <c r="E2245" s="12" t="s">
        <v>44</v>
      </c>
      <c r="F2245" s="12" t="s">
        <v>2294</v>
      </c>
      <c r="G2245" s="12" t="s">
        <v>55</v>
      </c>
      <c r="H2245" s="12" t="str">
        <f aca="false">INDEX(Customers!$I$2:$I$901,MATCH(B2245,Customers!$A$2:$A$901,0))</f>
        <v>Regular</v>
      </c>
      <c r="I2245" s="12" t="str">
        <f aca="false">INDEX(Customers!$G$2:$G$901,MATCH(B2245,Customers!$A$2:$A$901,0))</f>
        <v>East</v>
      </c>
      <c r="J2245" s="12" t="str">
        <f aca="false">INDEX(Stores!$D$2:$D$18,MATCH(C2245,Stores!$A$2:$A$18,0))</f>
        <v>Online</v>
      </c>
      <c r="K2245" s="16" t="n">
        <f aca="false">SUMIF(OrderItems!$B$2:$B$6683,A2245,OrderItems!$J$2:$J$6683)</f>
        <v>15020.1</v>
      </c>
      <c r="L2245" s="16" t="n">
        <f aca="false">SUMIF(OrderItems!$B$2:$B$6683,A2245,OrderItems!$K$2:$K$6683)</f>
        <v>10691.89</v>
      </c>
      <c r="M2245" s="16" t="n">
        <f aca="false">K2245-L2245</f>
        <v>4328.21</v>
      </c>
      <c r="N2245" s="12" t="n">
        <f aca="false">COUNTIF(OrderItems!$B$2:$B$6683,A2245)</f>
        <v>4</v>
      </c>
    </row>
    <row r="2246" customFormat="false" ht="15" hidden="false" customHeight="false" outlineLevel="0" collapsed="false">
      <c r="A2246" s="12" t="n">
        <v>2245</v>
      </c>
      <c r="B2246" s="12" t="n">
        <v>541</v>
      </c>
      <c r="C2246" s="12" t="n">
        <v>17</v>
      </c>
      <c r="D2246" s="18" t="n">
        <v>45718</v>
      </c>
      <c r="E2246" s="12" t="s">
        <v>44</v>
      </c>
      <c r="F2246" s="12" t="s">
        <v>2296</v>
      </c>
      <c r="G2246" s="12" t="s">
        <v>55</v>
      </c>
      <c r="H2246" s="12" t="str">
        <f aca="false">INDEX(Customers!$I$2:$I$901,MATCH(B2246,Customers!$A$2:$A$901,0))</f>
        <v>Regular</v>
      </c>
      <c r="I2246" s="12" t="str">
        <f aca="false">INDEX(Customers!$G$2:$G$901,MATCH(B2246,Customers!$A$2:$A$901,0))</f>
        <v>East</v>
      </c>
      <c r="J2246" s="12" t="str">
        <f aca="false">INDEX(Stores!$D$2:$D$18,MATCH(C2246,Stores!$A$2:$A$18,0))</f>
        <v>Online</v>
      </c>
      <c r="K2246" s="16" t="n">
        <f aca="false">SUMIF(OrderItems!$B$2:$B$6683,A2246,OrderItems!$J$2:$J$6683)</f>
        <v>967</v>
      </c>
      <c r="L2246" s="16" t="n">
        <f aca="false">SUMIF(OrderItems!$B$2:$B$6683,A2246,OrderItems!$K$2:$K$6683)</f>
        <v>683.92</v>
      </c>
      <c r="M2246" s="16" t="n">
        <f aca="false">K2246-L2246</f>
        <v>283.08</v>
      </c>
      <c r="N2246" s="12" t="n">
        <f aca="false">COUNTIF(OrderItems!$B$2:$B$6683,A2246)</f>
        <v>2</v>
      </c>
    </row>
    <row r="2247" customFormat="false" ht="15" hidden="false" customHeight="false" outlineLevel="0" collapsed="false">
      <c r="A2247" s="12" t="n">
        <v>2246</v>
      </c>
      <c r="B2247" s="12" t="n">
        <v>541</v>
      </c>
      <c r="C2247" s="12" t="n">
        <v>15</v>
      </c>
      <c r="D2247" s="18" t="n">
        <v>45807</v>
      </c>
      <c r="E2247" s="12" t="s">
        <v>49</v>
      </c>
      <c r="F2247" s="12" t="s">
        <v>2293</v>
      </c>
      <c r="G2247" s="12" t="s">
        <v>57</v>
      </c>
      <c r="H2247" s="12" t="str">
        <f aca="false">INDEX(Customers!$I$2:$I$901,MATCH(B2247,Customers!$A$2:$A$901,0))</f>
        <v>Regular</v>
      </c>
      <c r="I2247" s="12" t="str">
        <f aca="false">INDEX(Customers!$G$2:$G$901,MATCH(B2247,Customers!$A$2:$A$901,0))</f>
        <v>East</v>
      </c>
      <c r="J2247" s="12" t="str">
        <f aca="false">INDEX(Stores!$D$2:$D$18,MATCH(C2247,Stores!$A$2:$A$18,0))</f>
        <v>East</v>
      </c>
      <c r="K2247" s="16" t="n">
        <f aca="false">SUMIF(OrderItems!$B$2:$B$6683,A2247,OrderItems!$J$2:$J$6683)</f>
        <v>3530.3</v>
      </c>
      <c r="L2247" s="16" t="n">
        <f aca="false">SUMIF(OrderItems!$B$2:$B$6683,A2247,OrderItems!$K$2:$K$6683)</f>
        <v>2717.12</v>
      </c>
      <c r="M2247" s="16" t="n">
        <f aca="false">K2247-L2247</f>
        <v>813.18</v>
      </c>
      <c r="N2247" s="12" t="n">
        <f aca="false">COUNTIF(OrderItems!$B$2:$B$6683,A2247)</f>
        <v>3</v>
      </c>
    </row>
    <row r="2248" customFormat="false" ht="15" hidden="false" customHeight="false" outlineLevel="0" collapsed="false">
      <c r="A2248" s="12" t="n">
        <v>2247</v>
      </c>
      <c r="B2248" s="12" t="n">
        <v>541</v>
      </c>
      <c r="C2248" s="12" t="n">
        <v>17</v>
      </c>
      <c r="D2248" s="18" t="n">
        <v>45932</v>
      </c>
      <c r="E2248" s="12" t="s">
        <v>44</v>
      </c>
      <c r="F2248" s="12" t="s">
        <v>2292</v>
      </c>
      <c r="G2248" s="12" t="s">
        <v>56</v>
      </c>
      <c r="H2248" s="12" t="str">
        <f aca="false">INDEX(Customers!$I$2:$I$901,MATCH(B2248,Customers!$A$2:$A$901,0))</f>
        <v>Regular</v>
      </c>
      <c r="I2248" s="12" t="str">
        <f aca="false">INDEX(Customers!$G$2:$G$901,MATCH(B2248,Customers!$A$2:$A$901,0))</f>
        <v>East</v>
      </c>
      <c r="J2248" s="12" t="str">
        <f aca="false">INDEX(Stores!$D$2:$D$18,MATCH(C2248,Stores!$A$2:$A$18,0))</f>
        <v>Online</v>
      </c>
      <c r="K2248" s="16" t="n">
        <f aca="false">SUMIF(OrderItems!$B$2:$B$6683,A2248,OrderItems!$J$2:$J$6683)</f>
        <v>3939</v>
      </c>
      <c r="L2248" s="16" t="n">
        <f aca="false">SUMIF(OrderItems!$B$2:$B$6683,A2248,OrderItems!$K$2:$K$6683)</f>
        <v>2724.27</v>
      </c>
      <c r="M2248" s="16" t="n">
        <f aca="false">K2248-L2248</f>
        <v>1214.73</v>
      </c>
      <c r="N2248" s="12" t="n">
        <f aca="false">COUNTIF(OrderItems!$B$2:$B$6683,A2248)</f>
        <v>1</v>
      </c>
    </row>
    <row r="2249" customFormat="false" ht="15" hidden="false" customHeight="false" outlineLevel="0" collapsed="false">
      <c r="A2249" s="12" t="n">
        <v>2248</v>
      </c>
      <c r="B2249" s="12" t="n">
        <v>541</v>
      </c>
      <c r="C2249" s="12" t="n">
        <v>17</v>
      </c>
      <c r="D2249" s="18" t="n">
        <v>45940</v>
      </c>
      <c r="E2249" s="12" t="s">
        <v>44</v>
      </c>
      <c r="F2249" s="12" t="s">
        <v>2295</v>
      </c>
      <c r="G2249" s="12" t="s">
        <v>57</v>
      </c>
      <c r="H2249" s="12" t="str">
        <f aca="false">INDEX(Customers!$I$2:$I$901,MATCH(B2249,Customers!$A$2:$A$901,0))</f>
        <v>Regular</v>
      </c>
      <c r="I2249" s="12" t="str">
        <f aca="false">INDEX(Customers!$G$2:$G$901,MATCH(B2249,Customers!$A$2:$A$901,0))</f>
        <v>East</v>
      </c>
      <c r="J2249" s="12" t="str">
        <f aca="false">INDEX(Stores!$D$2:$D$18,MATCH(C2249,Stores!$A$2:$A$18,0))</f>
        <v>Online</v>
      </c>
      <c r="K2249" s="16" t="n">
        <f aca="false">SUMIF(OrderItems!$B$2:$B$6683,A2249,OrderItems!$J$2:$J$6683)</f>
        <v>7280.15</v>
      </c>
      <c r="L2249" s="16" t="n">
        <f aca="false">SUMIF(OrderItems!$B$2:$B$6683,A2249,OrderItems!$K$2:$K$6683)</f>
        <v>4493.65</v>
      </c>
      <c r="M2249" s="16" t="n">
        <f aca="false">K2249-L2249</f>
        <v>2786.5</v>
      </c>
      <c r="N2249" s="12" t="n">
        <f aca="false">COUNTIF(OrderItems!$B$2:$B$6683,A2249)</f>
        <v>3</v>
      </c>
    </row>
    <row r="2250" customFormat="false" ht="15" hidden="false" customHeight="false" outlineLevel="0" collapsed="false">
      <c r="A2250" s="12" t="n">
        <v>2249</v>
      </c>
      <c r="B2250" s="12" t="n">
        <v>541</v>
      </c>
      <c r="C2250" s="12" t="n">
        <v>17</v>
      </c>
      <c r="D2250" s="18" t="n">
        <v>45961</v>
      </c>
      <c r="E2250" s="12" t="s">
        <v>44</v>
      </c>
      <c r="F2250" s="12" t="s">
        <v>2296</v>
      </c>
      <c r="G2250" s="12" t="s">
        <v>55</v>
      </c>
      <c r="H2250" s="12" t="str">
        <f aca="false">INDEX(Customers!$I$2:$I$901,MATCH(B2250,Customers!$A$2:$A$901,0))</f>
        <v>Regular</v>
      </c>
      <c r="I2250" s="12" t="str">
        <f aca="false">INDEX(Customers!$G$2:$G$901,MATCH(B2250,Customers!$A$2:$A$901,0))</f>
        <v>East</v>
      </c>
      <c r="J2250" s="12" t="str">
        <f aca="false">INDEX(Stores!$D$2:$D$18,MATCH(C2250,Stores!$A$2:$A$18,0))</f>
        <v>Online</v>
      </c>
      <c r="K2250" s="16" t="n">
        <f aca="false">SUMIF(OrderItems!$B$2:$B$6683,A2250,OrderItems!$J$2:$J$6683)</f>
        <v>5320.2</v>
      </c>
      <c r="L2250" s="16" t="n">
        <f aca="false">SUMIF(OrderItems!$B$2:$B$6683,A2250,OrderItems!$K$2:$K$6683)</f>
        <v>3881.8</v>
      </c>
      <c r="M2250" s="16" t="n">
        <f aca="false">K2250-L2250</f>
        <v>1438.4</v>
      </c>
      <c r="N2250" s="12" t="n">
        <f aca="false">COUNTIF(OrderItems!$B$2:$B$6683,A2250)</f>
        <v>2</v>
      </c>
    </row>
    <row r="2251" customFormat="false" ht="15" hidden="false" customHeight="false" outlineLevel="0" collapsed="false">
      <c r="A2251" s="12" t="n">
        <v>2250</v>
      </c>
      <c r="B2251" s="12" t="n">
        <v>542</v>
      </c>
      <c r="C2251" s="12" t="n">
        <v>17</v>
      </c>
      <c r="D2251" s="18" t="n">
        <v>45931</v>
      </c>
      <c r="E2251" s="12" t="s">
        <v>44</v>
      </c>
      <c r="F2251" s="12" t="s">
        <v>2293</v>
      </c>
      <c r="G2251" s="12" t="s">
        <v>55</v>
      </c>
      <c r="H2251" s="12" t="str">
        <f aca="false">INDEX(Customers!$I$2:$I$901,MATCH(B2251,Customers!$A$2:$A$901,0))</f>
        <v>New</v>
      </c>
      <c r="I2251" s="12" t="str">
        <f aca="false">INDEX(Customers!$G$2:$G$901,MATCH(B2251,Customers!$A$2:$A$901,0))</f>
        <v>North</v>
      </c>
      <c r="J2251" s="12" t="str">
        <f aca="false">INDEX(Stores!$D$2:$D$18,MATCH(C2251,Stores!$A$2:$A$18,0))</f>
        <v>Online</v>
      </c>
      <c r="K2251" s="16" t="n">
        <f aca="false">SUMIF(OrderItems!$B$2:$B$6683,A2251,OrderItems!$J$2:$J$6683)</f>
        <v>4198.85</v>
      </c>
      <c r="L2251" s="16" t="n">
        <f aca="false">SUMIF(OrderItems!$B$2:$B$6683,A2251,OrderItems!$K$2:$K$6683)</f>
        <v>3740.73</v>
      </c>
      <c r="M2251" s="16" t="n">
        <f aca="false">K2251-L2251</f>
        <v>458.12</v>
      </c>
      <c r="N2251" s="12" t="n">
        <f aca="false">COUNTIF(OrderItems!$B$2:$B$6683,A2251)</f>
        <v>2</v>
      </c>
    </row>
    <row r="2252" customFormat="false" ht="15" hidden="false" customHeight="false" outlineLevel="0" collapsed="false">
      <c r="A2252" s="12" t="n">
        <v>2251</v>
      </c>
      <c r="B2252" s="12" t="n">
        <v>542</v>
      </c>
      <c r="C2252" s="12" t="n">
        <v>17</v>
      </c>
      <c r="D2252" s="18" t="n">
        <v>45943</v>
      </c>
      <c r="E2252" s="12" t="s">
        <v>44</v>
      </c>
      <c r="F2252" s="12" t="s">
        <v>2295</v>
      </c>
      <c r="G2252" s="12" t="s">
        <v>57</v>
      </c>
      <c r="H2252" s="12" t="str">
        <f aca="false">INDEX(Customers!$I$2:$I$901,MATCH(B2252,Customers!$A$2:$A$901,0))</f>
        <v>New</v>
      </c>
      <c r="I2252" s="12" t="str">
        <f aca="false">INDEX(Customers!$G$2:$G$901,MATCH(B2252,Customers!$A$2:$A$901,0))</f>
        <v>North</v>
      </c>
      <c r="J2252" s="12" t="str">
        <f aca="false">INDEX(Stores!$D$2:$D$18,MATCH(C2252,Stores!$A$2:$A$18,0))</f>
        <v>Online</v>
      </c>
      <c r="K2252" s="16" t="n">
        <f aca="false">SUMIF(OrderItems!$B$2:$B$6683,A2252,OrderItems!$J$2:$J$6683)</f>
        <v>2702.15</v>
      </c>
      <c r="L2252" s="16" t="n">
        <f aca="false">SUMIF(OrderItems!$B$2:$B$6683,A2252,OrderItems!$K$2:$K$6683)</f>
        <v>2247.66</v>
      </c>
      <c r="M2252" s="16" t="n">
        <f aca="false">K2252-L2252</f>
        <v>454.49</v>
      </c>
      <c r="N2252" s="12" t="n">
        <f aca="false">COUNTIF(OrderItems!$B$2:$B$6683,A2252)</f>
        <v>1</v>
      </c>
    </row>
    <row r="2253" customFormat="false" ht="15" hidden="false" customHeight="false" outlineLevel="0" collapsed="false">
      <c r="A2253" s="12" t="n">
        <v>2252</v>
      </c>
      <c r="B2253" s="12" t="n">
        <v>542</v>
      </c>
      <c r="C2253" s="12" t="n">
        <v>7</v>
      </c>
      <c r="D2253" s="18" t="n">
        <v>45978</v>
      </c>
      <c r="E2253" s="12" t="s">
        <v>49</v>
      </c>
      <c r="F2253" s="12" t="s">
        <v>2292</v>
      </c>
      <c r="G2253" s="12" t="s">
        <v>55</v>
      </c>
      <c r="H2253" s="12" t="str">
        <f aca="false">INDEX(Customers!$I$2:$I$901,MATCH(B2253,Customers!$A$2:$A$901,0))</f>
        <v>New</v>
      </c>
      <c r="I2253" s="12" t="str">
        <f aca="false">INDEX(Customers!$G$2:$G$901,MATCH(B2253,Customers!$A$2:$A$901,0))</f>
        <v>North</v>
      </c>
      <c r="J2253" s="12" t="str">
        <f aca="false">INDEX(Stores!$D$2:$D$18,MATCH(C2253,Stores!$A$2:$A$18,0))</f>
        <v>South</v>
      </c>
      <c r="K2253" s="16" t="n">
        <f aca="false">SUMIF(OrderItems!$B$2:$B$6683,A2253,OrderItems!$J$2:$J$6683)</f>
        <v>389</v>
      </c>
      <c r="L2253" s="16" t="n">
        <f aca="false">SUMIF(OrderItems!$B$2:$B$6683,A2253,OrderItems!$K$2:$K$6683)</f>
        <v>272.91</v>
      </c>
      <c r="M2253" s="16" t="n">
        <f aca="false">K2253-L2253</f>
        <v>116.09</v>
      </c>
      <c r="N2253" s="12" t="n">
        <f aca="false">COUNTIF(OrderItems!$B$2:$B$6683,A2253)</f>
        <v>1</v>
      </c>
    </row>
    <row r="2254" customFormat="false" ht="15" hidden="false" customHeight="false" outlineLevel="0" collapsed="false">
      <c r="A2254" s="12" t="n">
        <v>2253</v>
      </c>
      <c r="B2254" s="12" t="n">
        <v>542</v>
      </c>
      <c r="C2254" s="12" t="n">
        <v>17</v>
      </c>
      <c r="D2254" s="18" t="n">
        <v>46022</v>
      </c>
      <c r="E2254" s="12" t="s">
        <v>44</v>
      </c>
      <c r="F2254" s="12" t="s">
        <v>2294</v>
      </c>
      <c r="G2254" s="12" t="s">
        <v>55</v>
      </c>
      <c r="H2254" s="12" t="str">
        <f aca="false">INDEX(Customers!$I$2:$I$901,MATCH(B2254,Customers!$A$2:$A$901,0))</f>
        <v>New</v>
      </c>
      <c r="I2254" s="12" t="str">
        <f aca="false">INDEX(Customers!$G$2:$G$901,MATCH(B2254,Customers!$A$2:$A$901,0))</f>
        <v>North</v>
      </c>
      <c r="J2254" s="12" t="str">
        <f aca="false">INDEX(Stores!$D$2:$D$18,MATCH(C2254,Stores!$A$2:$A$18,0))</f>
        <v>Online</v>
      </c>
      <c r="K2254" s="16" t="n">
        <f aca="false">SUMIF(OrderItems!$B$2:$B$6683,A2254,OrderItems!$J$2:$J$6683)</f>
        <v>5188</v>
      </c>
      <c r="L2254" s="16" t="n">
        <f aca="false">SUMIF(OrderItems!$B$2:$B$6683,A2254,OrderItems!$K$2:$K$6683)</f>
        <v>3658.51</v>
      </c>
      <c r="M2254" s="16" t="n">
        <f aca="false">K2254-L2254</f>
        <v>1529.49</v>
      </c>
      <c r="N2254" s="12" t="n">
        <f aca="false">COUNTIF(OrderItems!$B$2:$B$6683,A2254)</f>
        <v>2</v>
      </c>
    </row>
    <row r="2255" customFormat="false" ht="15" hidden="false" customHeight="false" outlineLevel="0" collapsed="false">
      <c r="A2255" s="12" t="n">
        <v>2254</v>
      </c>
      <c r="B2255" s="12" t="n">
        <v>543</v>
      </c>
      <c r="C2255" s="12" t="n">
        <v>8</v>
      </c>
      <c r="D2255" s="18" t="n">
        <v>45672</v>
      </c>
      <c r="E2255" s="12" t="s">
        <v>49</v>
      </c>
      <c r="F2255" s="12" t="s">
        <v>2293</v>
      </c>
      <c r="G2255" s="12" t="s">
        <v>55</v>
      </c>
      <c r="H2255" s="12" t="str">
        <f aca="false">INDEX(Customers!$I$2:$I$901,MATCH(B2255,Customers!$A$2:$A$901,0))</f>
        <v>Premium</v>
      </c>
      <c r="I2255" s="12" t="str">
        <f aca="false">INDEX(Customers!$G$2:$G$901,MATCH(B2255,Customers!$A$2:$A$901,0))</f>
        <v>South</v>
      </c>
      <c r="J2255" s="12" t="str">
        <f aca="false">INDEX(Stores!$D$2:$D$18,MATCH(C2255,Stores!$A$2:$A$18,0))</f>
        <v>South</v>
      </c>
      <c r="K2255" s="16" t="n">
        <f aca="false">SUMIF(OrderItems!$B$2:$B$6683,A2255,OrderItems!$J$2:$J$6683)</f>
        <v>1547</v>
      </c>
      <c r="L2255" s="16" t="n">
        <f aca="false">SUMIF(OrderItems!$B$2:$B$6683,A2255,OrderItems!$K$2:$K$6683)</f>
        <v>1023.81</v>
      </c>
      <c r="M2255" s="16" t="n">
        <f aca="false">K2255-L2255</f>
        <v>523.19</v>
      </c>
      <c r="N2255" s="12" t="n">
        <f aca="false">COUNTIF(OrderItems!$B$2:$B$6683,A2255)</f>
        <v>2</v>
      </c>
    </row>
    <row r="2256" customFormat="false" ht="15" hidden="false" customHeight="false" outlineLevel="0" collapsed="false">
      <c r="A2256" s="12" t="n">
        <v>2255</v>
      </c>
      <c r="B2256" s="12" t="n">
        <v>543</v>
      </c>
      <c r="C2256" s="12" t="n">
        <v>12</v>
      </c>
      <c r="D2256" s="18" t="n">
        <v>46004</v>
      </c>
      <c r="E2256" s="12" t="s">
        <v>49</v>
      </c>
      <c r="F2256" s="12" t="s">
        <v>2293</v>
      </c>
      <c r="G2256" s="12" t="s">
        <v>55</v>
      </c>
      <c r="H2256" s="12" t="str">
        <f aca="false">INDEX(Customers!$I$2:$I$901,MATCH(B2256,Customers!$A$2:$A$901,0))</f>
        <v>Premium</v>
      </c>
      <c r="I2256" s="12" t="str">
        <f aca="false">INDEX(Customers!$G$2:$G$901,MATCH(B2256,Customers!$A$2:$A$901,0))</f>
        <v>South</v>
      </c>
      <c r="J2256" s="12" t="str">
        <f aca="false">INDEX(Stores!$D$2:$D$18,MATCH(C2256,Stores!$A$2:$A$18,0))</f>
        <v>West</v>
      </c>
      <c r="K2256" s="16" t="n">
        <f aca="false">SUMIF(OrderItems!$B$2:$B$6683,A2256,OrderItems!$J$2:$J$6683)</f>
        <v>5897.2</v>
      </c>
      <c r="L2256" s="16" t="n">
        <f aca="false">SUMIF(OrderItems!$B$2:$B$6683,A2256,OrderItems!$K$2:$K$6683)</f>
        <v>3944.1</v>
      </c>
      <c r="M2256" s="16" t="n">
        <f aca="false">K2256-L2256</f>
        <v>1953.1</v>
      </c>
      <c r="N2256" s="12" t="n">
        <f aca="false">COUNTIF(OrderItems!$B$2:$B$6683,A2256)</f>
        <v>3</v>
      </c>
    </row>
    <row r="2257" customFormat="false" ht="15" hidden="false" customHeight="false" outlineLevel="0" collapsed="false">
      <c r="A2257" s="12" t="n">
        <v>2256</v>
      </c>
      <c r="B2257" s="12" t="n">
        <v>544</v>
      </c>
      <c r="C2257" s="12" t="n">
        <v>17</v>
      </c>
      <c r="D2257" s="18" t="n">
        <v>45672</v>
      </c>
      <c r="E2257" s="12" t="s">
        <v>44</v>
      </c>
      <c r="F2257" s="12" t="s">
        <v>2295</v>
      </c>
      <c r="G2257" s="12" t="s">
        <v>55</v>
      </c>
      <c r="H2257" s="12" t="str">
        <f aca="false">INDEX(Customers!$I$2:$I$901,MATCH(B2257,Customers!$A$2:$A$901,0))</f>
        <v>New</v>
      </c>
      <c r="I2257" s="12" t="str">
        <f aca="false">INDEX(Customers!$G$2:$G$901,MATCH(B2257,Customers!$A$2:$A$901,0))</f>
        <v>West</v>
      </c>
      <c r="J2257" s="12" t="str">
        <f aca="false">INDEX(Stores!$D$2:$D$18,MATCH(C2257,Stores!$A$2:$A$18,0))</f>
        <v>Online</v>
      </c>
      <c r="K2257" s="16" t="n">
        <f aca="false">SUMIF(OrderItems!$B$2:$B$6683,A2257,OrderItems!$J$2:$J$6683)</f>
        <v>31611</v>
      </c>
      <c r="L2257" s="16" t="n">
        <f aca="false">SUMIF(OrderItems!$B$2:$B$6683,A2257,OrderItems!$K$2:$K$6683)</f>
        <v>22714.17</v>
      </c>
      <c r="M2257" s="16" t="n">
        <f aca="false">K2257-L2257</f>
        <v>8896.83</v>
      </c>
      <c r="N2257" s="12" t="n">
        <f aca="false">COUNTIF(OrderItems!$B$2:$B$6683,A2257)</f>
        <v>3</v>
      </c>
    </row>
    <row r="2258" customFormat="false" ht="15" hidden="false" customHeight="false" outlineLevel="0" collapsed="false">
      <c r="A2258" s="12" t="n">
        <v>2257</v>
      </c>
      <c r="B2258" s="12" t="n">
        <v>544</v>
      </c>
      <c r="C2258" s="12" t="n">
        <v>13</v>
      </c>
      <c r="D2258" s="18" t="n">
        <v>45883</v>
      </c>
      <c r="E2258" s="12" t="s">
        <v>49</v>
      </c>
      <c r="F2258" s="12" t="s">
        <v>2292</v>
      </c>
      <c r="G2258" s="12" t="s">
        <v>56</v>
      </c>
      <c r="H2258" s="12" t="str">
        <f aca="false">INDEX(Customers!$I$2:$I$901,MATCH(B2258,Customers!$A$2:$A$901,0))</f>
        <v>New</v>
      </c>
      <c r="I2258" s="12" t="str">
        <f aca="false">INDEX(Customers!$G$2:$G$901,MATCH(B2258,Customers!$A$2:$A$901,0))</f>
        <v>West</v>
      </c>
      <c r="J2258" s="12" t="str">
        <f aca="false">INDEX(Stores!$D$2:$D$18,MATCH(C2258,Stores!$A$2:$A$18,0))</f>
        <v>East</v>
      </c>
      <c r="K2258" s="16" t="n">
        <f aca="false">SUMIF(OrderItems!$B$2:$B$6683,A2258,OrderItems!$J$2:$J$6683)</f>
        <v>1179</v>
      </c>
      <c r="L2258" s="16" t="n">
        <f aca="false">SUMIF(OrderItems!$B$2:$B$6683,A2258,OrderItems!$K$2:$K$6683)</f>
        <v>692.43</v>
      </c>
      <c r="M2258" s="16" t="n">
        <f aca="false">K2258-L2258</f>
        <v>486.57</v>
      </c>
      <c r="N2258" s="12" t="n">
        <f aca="false">COUNTIF(OrderItems!$B$2:$B$6683,A2258)</f>
        <v>1</v>
      </c>
    </row>
    <row r="2259" customFormat="false" ht="15" hidden="false" customHeight="false" outlineLevel="0" collapsed="false">
      <c r="A2259" s="12" t="n">
        <v>2258</v>
      </c>
      <c r="B2259" s="12" t="n">
        <v>544</v>
      </c>
      <c r="C2259" s="12" t="n">
        <v>17</v>
      </c>
      <c r="D2259" s="18" t="n">
        <v>45999</v>
      </c>
      <c r="E2259" s="12" t="s">
        <v>44</v>
      </c>
      <c r="F2259" s="12" t="s">
        <v>2296</v>
      </c>
      <c r="G2259" s="12" t="s">
        <v>56</v>
      </c>
      <c r="H2259" s="12" t="str">
        <f aca="false">INDEX(Customers!$I$2:$I$901,MATCH(B2259,Customers!$A$2:$A$901,0))</f>
        <v>New</v>
      </c>
      <c r="I2259" s="12" t="str">
        <f aca="false">INDEX(Customers!$G$2:$G$901,MATCH(B2259,Customers!$A$2:$A$901,0))</f>
        <v>West</v>
      </c>
      <c r="J2259" s="12" t="str">
        <f aca="false">INDEX(Stores!$D$2:$D$18,MATCH(C2259,Stores!$A$2:$A$18,0))</f>
        <v>Online</v>
      </c>
      <c r="K2259" s="16" t="n">
        <f aca="false">SUMIF(OrderItems!$B$2:$B$6683,A2259,OrderItems!$J$2:$J$6683)</f>
        <v>2408</v>
      </c>
      <c r="L2259" s="16" t="n">
        <f aca="false">SUMIF(OrderItems!$B$2:$B$6683,A2259,OrderItems!$K$2:$K$6683)</f>
        <v>1633.12</v>
      </c>
      <c r="M2259" s="16" t="n">
        <f aca="false">K2259-L2259</f>
        <v>774.88</v>
      </c>
      <c r="N2259" s="12" t="n">
        <f aca="false">COUNTIF(OrderItems!$B$2:$B$6683,A2259)</f>
        <v>2</v>
      </c>
    </row>
    <row r="2260" customFormat="false" ht="15" hidden="false" customHeight="false" outlineLevel="0" collapsed="false">
      <c r="A2260" s="12" t="n">
        <v>2259</v>
      </c>
      <c r="B2260" s="12" t="n">
        <v>545</v>
      </c>
      <c r="C2260" s="12" t="n">
        <v>17</v>
      </c>
      <c r="D2260" s="18" t="n">
        <v>45680</v>
      </c>
      <c r="E2260" s="12" t="s">
        <v>44</v>
      </c>
      <c r="F2260" s="12" t="s">
        <v>2294</v>
      </c>
      <c r="G2260" s="12" t="s">
        <v>55</v>
      </c>
      <c r="H2260" s="12" t="str">
        <f aca="false">INDEX(Customers!$I$2:$I$901,MATCH(B2260,Customers!$A$2:$A$901,0))</f>
        <v>Regular</v>
      </c>
      <c r="I2260" s="12" t="str">
        <f aca="false">INDEX(Customers!$G$2:$G$901,MATCH(B2260,Customers!$A$2:$A$901,0))</f>
        <v>South</v>
      </c>
      <c r="J2260" s="12" t="str">
        <f aca="false">INDEX(Stores!$D$2:$D$18,MATCH(C2260,Stores!$A$2:$A$18,0))</f>
        <v>Online</v>
      </c>
      <c r="K2260" s="16" t="n">
        <f aca="false">SUMIF(OrderItems!$B$2:$B$6683,A2260,OrderItems!$J$2:$J$6683)</f>
        <v>789</v>
      </c>
      <c r="L2260" s="16" t="n">
        <f aca="false">SUMIF(OrderItems!$B$2:$B$6683,A2260,OrderItems!$K$2:$K$6683)</f>
        <v>515.74</v>
      </c>
      <c r="M2260" s="16" t="n">
        <f aca="false">K2260-L2260</f>
        <v>273.26</v>
      </c>
      <c r="N2260" s="12" t="n">
        <f aca="false">COUNTIF(OrderItems!$B$2:$B$6683,A2260)</f>
        <v>1</v>
      </c>
    </row>
    <row r="2261" customFormat="false" ht="15" hidden="false" customHeight="false" outlineLevel="0" collapsed="false">
      <c r="A2261" s="12" t="n">
        <v>2260</v>
      </c>
      <c r="B2261" s="12" t="n">
        <v>545</v>
      </c>
      <c r="C2261" s="12" t="n">
        <v>17</v>
      </c>
      <c r="D2261" s="18" t="n">
        <v>45723</v>
      </c>
      <c r="E2261" s="12" t="s">
        <v>44</v>
      </c>
      <c r="F2261" s="12" t="s">
        <v>2295</v>
      </c>
      <c r="G2261" s="12" t="s">
        <v>55</v>
      </c>
      <c r="H2261" s="12" t="str">
        <f aca="false">INDEX(Customers!$I$2:$I$901,MATCH(B2261,Customers!$A$2:$A$901,0))</f>
        <v>Regular</v>
      </c>
      <c r="I2261" s="12" t="str">
        <f aca="false">INDEX(Customers!$G$2:$G$901,MATCH(B2261,Customers!$A$2:$A$901,0))</f>
        <v>South</v>
      </c>
      <c r="J2261" s="12" t="str">
        <f aca="false">INDEX(Stores!$D$2:$D$18,MATCH(C2261,Stores!$A$2:$A$18,0))</f>
        <v>Online</v>
      </c>
      <c r="K2261" s="16" t="n">
        <f aca="false">SUMIF(OrderItems!$B$2:$B$6683,A2261,OrderItems!$J$2:$J$6683)</f>
        <v>1669</v>
      </c>
      <c r="L2261" s="16" t="n">
        <f aca="false">SUMIF(OrderItems!$B$2:$B$6683,A2261,OrderItems!$K$2:$K$6683)</f>
        <v>949.32</v>
      </c>
      <c r="M2261" s="16" t="n">
        <f aca="false">K2261-L2261</f>
        <v>719.68</v>
      </c>
      <c r="N2261" s="12" t="n">
        <f aca="false">COUNTIF(OrderItems!$B$2:$B$6683,A2261)</f>
        <v>1</v>
      </c>
    </row>
    <row r="2262" customFormat="false" ht="15" hidden="false" customHeight="false" outlineLevel="0" collapsed="false">
      <c r="A2262" s="12" t="n">
        <v>2261</v>
      </c>
      <c r="B2262" s="12" t="n">
        <v>545</v>
      </c>
      <c r="C2262" s="12" t="n">
        <v>16</v>
      </c>
      <c r="D2262" s="18" t="n">
        <v>45784</v>
      </c>
      <c r="E2262" s="12" t="s">
        <v>49</v>
      </c>
      <c r="F2262" s="12" t="s">
        <v>2294</v>
      </c>
      <c r="G2262" s="12" t="s">
        <v>55</v>
      </c>
      <c r="H2262" s="12" t="str">
        <f aca="false">INDEX(Customers!$I$2:$I$901,MATCH(B2262,Customers!$A$2:$A$901,0))</f>
        <v>Regular</v>
      </c>
      <c r="I2262" s="12" t="str">
        <f aca="false">INDEX(Customers!$G$2:$G$901,MATCH(B2262,Customers!$A$2:$A$901,0))</f>
        <v>South</v>
      </c>
      <c r="J2262" s="12" t="str">
        <f aca="false">INDEX(Stores!$D$2:$D$18,MATCH(C2262,Stores!$A$2:$A$18,0))</f>
        <v>East</v>
      </c>
      <c r="K2262" s="16" t="n">
        <f aca="false">SUMIF(OrderItems!$B$2:$B$6683,A2262,OrderItems!$J$2:$J$6683)</f>
        <v>7498</v>
      </c>
      <c r="L2262" s="16" t="n">
        <f aca="false">SUMIF(OrderItems!$B$2:$B$6683,A2262,OrderItems!$K$2:$K$6683)</f>
        <v>5097.7</v>
      </c>
      <c r="M2262" s="16" t="n">
        <f aca="false">K2262-L2262</f>
        <v>2400.3</v>
      </c>
      <c r="N2262" s="12" t="n">
        <f aca="false">COUNTIF(OrderItems!$B$2:$B$6683,A2262)</f>
        <v>2</v>
      </c>
    </row>
    <row r="2263" customFormat="false" ht="15" hidden="false" customHeight="false" outlineLevel="0" collapsed="false">
      <c r="A2263" s="12" t="n">
        <v>2262</v>
      </c>
      <c r="B2263" s="12" t="n">
        <v>545</v>
      </c>
      <c r="C2263" s="12" t="n">
        <v>17</v>
      </c>
      <c r="D2263" s="18" t="n">
        <v>45942</v>
      </c>
      <c r="E2263" s="12" t="s">
        <v>44</v>
      </c>
      <c r="F2263" s="12" t="s">
        <v>2293</v>
      </c>
      <c r="G2263" s="12" t="s">
        <v>55</v>
      </c>
      <c r="H2263" s="12" t="str">
        <f aca="false">INDEX(Customers!$I$2:$I$901,MATCH(B2263,Customers!$A$2:$A$901,0))</f>
        <v>Regular</v>
      </c>
      <c r="I2263" s="12" t="str">
        <f aca="false">INDEX(Customers!$G$2:$G$901,MATCH(B2263,Customers!$A$2:$A$901,0))</f>
        <v>South</v>
      </c>
      <c r="J2263" s="12" t="str">
        <f aca="false">INDEX(Stores!$D$2:$D$18,MATCH(C2263,Stores!$A$2:$A$18,0))</f>
        <v>Online</v>
      </c>
      <c r="K2263" s="16" t="n">
        <f aca="false">SUMIF(OrderItems!$B$2:$B$6683,A2263,OrderItems!$J$2:$J$6683)</f>
        <v>134.1</v>
      </c>
      <c r="L2263" s="16" t="n">
        <f aca="false">SUMIF(OrderItems!$B$2:$B$6683,A2263,OrderItems!$K$2:$K$6683)</f>
        <v>83.16</v>
      </c>
      <c r="M2263" s="16" t="n">
        <f aca="false">K2263-L2263</f>
        <v>50.94</v>
      </c>
      <c r="N2263" s="12" t="n">
        <f aca="false">COUNTIF(OrderItems!$B$2:$B$6683,A2263)</f>
        <v>1</v>
      </c>
    </row>
    <row r="2264" customFormat="false" ht="15" hidden="false" customHeight="false" outlineLevel="0" collapsed="false">
      <c r="A2264" s="12" t="n">
        <v>2263</v>
      </c>
      <c r="B2264" s="12" t="n">
        <v>545</v>
      </c>
      <c r="C2264" s="12" t="n">
        <v>17</v>
      </c>
      <c r="D2264" s="18" t="n">
        <v>45965</v>
      </c>
      <c r="E2264" s="12" t="s">
        <v>44</v>
      </c>
      <c r="F2264" s="12" t="s">
        <v>2295</v>
      </c>
      <c r="G2264" s="12" t="s">
        <v>55</v>
      </c>
      <c r="H2264" s="12" t="str">
        <f aca="false">INDEX(Customers!$I$2:$I$901,MATCH(B2264,Customers!$A$2:$A$901,0))</f>
        <v>Regular</v>
      </c>
      <c r="I2264" s="12" t="str">
        <f aca="false">INDEX(Customers!$G$2:$G$901,MATCH(B2264,Customers!$A$2:$A$901,0))</f>
        <v>South</v>
      </c>
      <c r="J2264" s="12" t="str">
        <f aca="false">INDEX(Stores!$D$2:$D$18,MATCH(C2264,Stores!$A$2:$A$18,0))</f>
        <v>Online</v>
      </c>
      <c r="K2264" s="16" t="n">
        <f aca="false">SUMIF(OrderItems!$B$2:$B$6683,A2264,OrderItems!$J$2:$J$6683)</f>
        <v>2869</v>
      </c>
      <c r="L2264" s="16" t="n">
        <f aca="false">SUMIF(OrderItems!$B$2:$B$6683,A2264,OrderItems!$K$2:$K$6683)</f>
        <v>1981.04</v>
      </c>
      <c r="M2264" s="16" t="n">
        <f aca="false">K2264-L2264</f>
        <v>887.96</v>
      </c>
      <c r="N2264" s="12" t="n">
        <f aca="false">COUNTIF(OrderItems!$B$2:$B$6683,A2264)</f>
        <v>1</v>
      </c>
    </row>
    <row r="2265" customFormat="false" ht="15" hidden="false" customHeight="false" outlineLevel="0" collapsed="false">
      <c r="A2265" s="12" t="n">
        <v>2264</v>
      </c>
      <c r="B2265" s="12" t="n">
        <v>545</v>
      </c>
      <c r="C2265" s="12" t="n">
        <v>17</v>
      </c>
      <c r="D2265" s="18" t="n">
        <v>46002</v>
      </c>
      <c r="E2265" s="12" t="s">
        <v>44</v>
      </c>
      <c r="F2265" s="12" t="s">
        <v>2294</v>
      </c>
      <c r="G2265" s="12" t="s">
        <v>55</v>
      </c>
      <c r="H2265" s="12" t="str">
        <f aca="false">INDEX(Customers!$I$2:$I$901,MATCH(B2265,Customers!$A$2:$A$901,0))</f>
        <v>Regular</v>
      </c>
      <c r="I2265" s="12" t="str">
        <f aca="false">INDEX(Customers!$G$2:$G$901,MATCH(B2265,Customers!$A$2:$A$901,0))</f>
        <v>South</v>
      </c>
      <c r="J2265" s="12" t="str">
        <f aca="false">INDEX(Stores!$D$2:$D$18,MATCH(C2265,Stores!$A$2:$A$18,0))</f>
        <v>Online</v>
      </c>
      <c r="K2265" s="16" t="n">
        <f aca="false">SUMIF(OrderItems!$B$2:$B$6683,A2265,OrderItems!$J$2:$J$6683)</f>
        <v>6106.25</v>
      </c>
      <c r="L2265" s="16" t="n">
        <f aca="false">SUMIF(OrderItems!$B$2:$B$6683,A2265,OrderItems!$K$2:$K$6683)</f>
        <v>3916.8</v>
      </c>
      <c r="M2265" s="16" t="n">
        <f aca="false">K2265-L2265</f>
        <v>2189.45</v>
      </c>
      <c r="N2265" s="12" t="n">
        <f aca="false">COUNTIF(OrderItems!$B$2:$B$6683,A2265)</f>
        <v>3</v>
      </c>
    </row>
    <row r="2266" customFormat="false" ht="15" hidden="false" customHeight="false" outlineLevel="0" collapsed="false">
      <c r="A2266" s="12" t="n">
        <v>2265</v>
      </c>
      <c r="B2266" s="12" t="n">
        <v>545</v>
      </c>
      <c r="C2266" s="12" t="n">
        <v>17</v>
      </c>
      <c r="D2266" s="18" t="n">
        <v>46013</v>
      </c>
      <c r="E2266" s="12" t="s">
        <v>44</v>
      </c>
      <c r="F2266" s="12" t="s">
        <v>2292</v>
      </c>
      <c r="G2266" s="12" t="s">
        <v>55</v>
      </c>
      <c r="H2266" s="12" t="str">
        <f aca="false">INDEX(Customers!$I$2:$I$901,MATCH(B2266,Customers!$A$2:$A$901,0))</f>
        <v>Regular</v>
      </c>
      <c r="I2266" s="12" t="str">
        <f aca="false">INDEX(Customers!$G$2:$G$901,MATCH(B2266,Customers!$A$2:$A$901,0))</f>
        <v>South</v>
      </c>
      <c r="J2266" s="12" t="str">
        <f aca="false">INDEX(Stores!$D$2:$D$18,MATCH(C2266,Stores!$A$2:$A$18,0))</f>
        <v>Online</v>
      </c>
      <c r="K2266" s="16" t="n">
        <f aca="false">SUMIF(OrderItems!$B$2:$B$6683,A2266,OrderItems!$J$2:$J$6683)</f>
        <v>859</v>
      </c>
      <c r="L2266" s="16" t="n">
        <f aca="false">SUMIF(OrderItems!$B$2:$B$6683,A2266,OrderItems!$K$2:$K$6683)</f>
        <v>571.32</v>
      </c>
      <c r="M2266" s="16" t="n">
        <f aca="false">K2266-L2266</f>
        <v>287.68</v>
      </c>
      <c r="N2266" s="12" t="n">
        <f aca="false">COUNTIF(OrderItems!$B$2:$B$6683,A2266)</f>
        <v>1</v>
      </c>
    </row>
    <row r="2267" customFormat="false" ht="15" hidden="false" customHeight="false" outlineLevel="0" collapsed="false">
      <c r="A2267" s="12" t="n">
        <v>2266</v>
      </c>
      <c r="B2267" s="12" t="n">
        <v>545</v>
      </c>
      <c r="C2267" s="12" t="n">
        <v>17</v>
      </c>
      <c r="D2267" s="18" t="n">
        <v>46016</v>
      </c>
      <c r="E2267" s="12" t="s">
        <v>44</v>
      </c>
      <c r="F2267" s="12" t="s">
        <v>2296</v>
      </c>
      <c r="G2267" s="12" t="s">
        <v>55</v>
      </c>
      <c r="H2267" s="12" t="str">
        <f aca="false">INDEX(Customers!$I$2:$I$901,MATCH(B2267,Customers!$A$2:$A$901,0))</f>
        <v>Regular</v>
      </c>
      <c r="I2267" s="12" t="str">
        <f aca="false">INDEX(Customers!$G$2:$G$901,MATCH(B2267,Customers!$A$2:$A$901,0))</f>
        <v>South</v>
      </c>
      <c r="J2267" s="12" t="str">
        <f aca="false">INDEX(Stores!$D$2:$D$18,MATCH(C2267,Stores!$A$2:$A$18,0))</f>
        <v>Online</v>
      </c>
      <c r="K2267" s="16" t="n">
        <f aca="false">SUMIF(OrderItems!$B$2:$B$6683,A2267,OrderItems!$J$2:$J$6683)</f>
        <v>1098</v>
      </c>
      <c r="L2267" s="16" t="n">
        <f aca="false">SUMIF(OrderItems!$B$2:$B$6683,A2267,OrderItems!$K$2:$K$6683)</f>
        <v>787.34</v>
      </c>
      <c r="M2267" s="16" t="n">
        <f aca="false">K2267-L2267</f>
        <v>310.66</v>
      </c>
      <c r="N2267" s="12" t="n">
        <f aca="false">COUNTIF(OrderItems!$B$2:$B$6683,A2267)</f>
        <v>1</v>
      </c>
    </row>
    <row r="2268" customFormat="false" ht="15" hidden="false" customHeight="false" outlineLevel="0" collapsed="false">
      <c r="A2268" s="12" t="n">
        <v>2267</v>
      </c>
      <c r="B2268" s="12" t="n">
        <v>546</v>
      </c>
      <c r="C2268" s="12" t="n">
        <v>17</v>
      </c>
      <c r="D2268" s="18" t="n">
        <v>45891</v>
      </c>
      <c r="E2268" s="12" t="s">
        <v>44</v>
      </c>
      <c r="F2268" s="12" t="s">
        <v>2293</v>
      </c>
      <c r="G2268" s="12" t="s">
        <v>56</v>
      </c>
      <c r="H2268" s="12" t="str">
        <f aca="false">INDEX(Customers!$I$2:$I$901,MATCH(B2268,Customers!$A$2:$A$901,0))</f>
        <v>Regular</v>
      </c>
      <c r="I2268" s="12" t="str">
        <f aca="false">INDEX(Customers!$G$2:$G$901,MATCH(B2268,Customers!$A$2:$A$901,0))</f>
        <v>South</v>
      </c>
      <c r="J2268" s="12" t="str">
        <f aca="false">INDEX(Stores!$D$2:$D$18,MATCH(C2268,Stores!$A$2:$A$18,0))</f>
        <v>Online</v>
      </c>
      <c r="K2268" s="16" t="n">
        <f aca="false">SUMIF(OrderItems!$B$2:$B$6683,A2268,OrderItems!$J$2:$J$6683)</f>
        <v>7207</v>
      </c>
      <c r="L2268" s="16" t="n">
        <f aca="false">SUMIF(OrderItems!$B$2:$B$6683,A2268,OrderItems!$K$2:$K$6683)</f>
        <v>4601.12</v>
      </c>
      <c r="M2268" s="16" t="n">
        <f aca="false">K2268-L2268</f>
        <v>2605.88</v>
      </c>
      <c r="N2268" s="12" t="n">
        <f aca="false">COUNTIF(OrderItems!$B$2:$B$6683,A2268)</f>
        <v>2</v>
      </c>
    </row>
    <row r="2269" customFormat="false" ht="15" hidden="false" customHeight="false" outlineLevel="0" collapsed="false">
      <c r="A2269" s="12" t="n">
        <v>2268</v>
      </c>
      <c r="B2269" s="12" t="n">
        <v>547</v>
      </c>
      <c r="C2269" s="12" t="n">
        <v>17</v>
      </c>
      <c r="D2269" s="18" t="n">
        <v>45995</v>
      </c>
      <c r="E2269" s="12" t="s">
        <v>44</v>
      </c>
      <c r="F2269" s="12" t="s">
        <v>2295</v>
      </c>
      <c r="G2269" s="12" t="s">
        <v>55</v>
      </c>
      <c r="H2269" s="12" t="str">
        <f aca="false">INDEX(Customers!$I$2:$I$901,MATCH(B2269,Customers!$A$2:$A$901,0))</f>
        <v>Regular</v>
      </c>
      <c r="I2269" s="12" t="str">
        <f aca="false">INDEX(Customers!$G$2:$G$901,MATCH(B2269,Customers!$A$2:$A$901,0))</f>
        <v>West</v>
      </c>
      <c r="J2269" s="12" t="str">
        <f aca="false">INDEX(Stores!$D$2:$D$18,MATCH(C2269,Stores!$A$2:$A$18,0))</f>
        <v>Online</v>
      </c>
      <c r="K2269" s="16" t="n">
        <f aca="false">SUMIF(OrderItems!$B$2:$B$6683,A2269,OrderItems!$J$2:$J$6683)</f>
        <v>11877</v>
      </c>
      <c r="L2269" s="16" t="n">
        <f aca="false">SUMIF(OrderItems!$B$2:$B$6683,A2269,OrderItems!$K$2:$K$6683)</f>
        <v>7004.37</v>
      </c>
      <c r="M2269" s="16" t="n">
        <f aca="false">K2269-L2269</f>
        <v>4872.63</v>
      </c>
      <c r="N2269" s="12" t="n">
        <f aca="false">COUNTIF(OrderItems!$B$2:$B$6683,A2269)</f>
        <v>1</v>
      </c>
    </row>
    <row r="2270" customFormat="false" ht="15" hidden="false" customHeight="false" outlineLevel="0" collapsed="false">
      <c r="A2270" s="12" t="n">
        <v>2269</v>
      </c>
      <c r="B2270" s="12" t="n">
        <v>547</v>
      </c>
      <c r="C2270" s="12" t="n">
        <v>17</v>
      </c>
      <c r="D2270" s="18" t="n">
        <v>46014</v>
      </c>
      <c r="E2270" s="12" t="s">
        <v>44</v>
      </c>
      <c r="F2270" s="12" t="s">
        <v>2296</v>
      </c>
      <c r="G2270" s="12" t="s">
        <v>55</v>
      </c>
      <c r="H2270" s="12" t="str">
        <f aca="false">INDEX(Customers!$I$2:$I$901,MATCH(B2270,Customers!$A$2:$A$901,0))</f>
        <v>Regular</v>
      </c>
      <c r="I2270" s="12" t="str">
        <f aca="false">INDEX(Customers!$G$2:$G$901,MATCH(B2270,Customers!$A$2:$A$901,0))</f>
        <v>West</v>
      </c>
      <c r="J2270" s="12" t="str">
        <f aca="false">INDEX(Stores!$D$2:$D$18,MATCH(C2270,Stores!$A$2:$A$18,0))</f>
        <v>Online</v>
      </c>
      <c r="K2270" s="16" t="n">
        <f aca="false">SUMIF(OrderItems!$B$2:$B$6683,A2270,OrderItems!$J$2:$J$6683)</f>
        <v>6112.2</v>
      </c>
      <c r="L2270" s="16" t="n">
        <f aca="false">SUMIF(OrderItems!$B$2:$B$6683,A2270,OrderItems!$K$2:$K$6683)</f>
        <v>4612.33</v>
      </c>
      <c r="M2270" s="16" t="n">
        <f aca="false">K2270-L2270</f>
        <v>1499.87</v>
      </c>
      <c r="N2270" s="12" t="n">
        <f aca="false">COUNTIF(OrderItems!$B$2:$B$6683,A2270)</f>
        <v>4</v>
      </c>
    </row>
    <row r="2271" customFormat="false" ht="15" hidden="false" customHeight="false" outlineLevel="0" collapsed="false">
      <c r="A2271" s="12" t="n">
        <v>2270</v>
      </c>
      <c r="B2271" s="12" t="n">
        <v>547</v>
      </c>
      <c r="C2271" s="12" t="n">
        <v>9</v>
      </c>
      <c r="D2271" s="18" t="n">
        <v>46021</v>
      </c>
      <c r="E2271" s="12" t="s">
        <v>49</v>
      </c>
      <c r="F2271" s="12" t="s">
        <v>2295</v>
      </c>
      <c r="G2271" s="12" t="s">
        <v>56</v>
      </c>
      <c r="H2271" s="12" t="str">
        <f aca="false">INDEX(Customers!$I$2:$I$901,MATCH(B2271,Customers!$A$2:$A$901,0))</f>
        <v>Regular</v>
      </c>
      <c r="I2271" s="12" t="str">
        <f aca="false">INDEX(Customers!$G$2:$G$901,MATCH(B2271,Customers!$A$2:$A$901,0))</f>
        <v>West</v>
      </c>
      <c r="J2271" s="12" t="str">
        <f aca="false">INDEX(Stores!$D$2:$D$18,MATCH(C2271,Stores!$A$2:$A$18,0))</f>
        <v>West</v>
      </c>
      <c r="K2271" s="16" t="n">
        <f aca="false">SUMIF(OrderItems!$B$2:$B$6683,A2271,OrderItems!$J$2:$J$6683)</f>
        <v>765.65</v>
      </c>
      <c r="L2271" s="16" t="n">
        <f aca="false">SUMIF(OrderItems!$B$2:$B$6683,A2271,OrderItems!$K$2:$K$6683)</f>
        <v>455.43</v>
      </c>
      <c r="M2271" s="16" t="n">
        <f aca="false">K2271-L2271</f>
        <v>310.22</v>
      </c>
      <c r="N2271" s="12" t="n">
        <f aca="false">COUNTIF(OrderItems!$B$2:$B$6683,A2271)</f>
        <v>2</v>
      </c>
    </row>
    <row r="2272" customFormat="false" ht="15" hidden="false" customHeight="false" outlineLevel="0" collapsed="false">
      <c r="A2272" s="12" t="n">
        <v>2271</v>
      </c>
      <c r="B2272" s="12" t="n">
        <v>548</v>
      </c>
      <c r="C2272" s="12" t="n">
        <v>17</v>
      </c>
      <c r="D2272" s="18" t="n">
        <v>45466</v>
      </c>
      <c r="E2272" s="12" t="s">
        <v>44</v>
      </c>
      <c r="F2272" s="12" t="s">
        <v>2293</v>
      </c>
      <c r="G2272" s="12" t="s">
        <v>55</v>
      </c>
      <c r="H2272" s="12" t="str">
        <f aca="false">INDEX(Customers!$I$2:$I$901,MATCH(B2272,Customers!$A$2:$A$901,0))</f>
        <v>Regular</v>
      </c>
      <c r="I2272" s="12" t="str">
        <f aca="false">INDEX(Customers!$G$2:$G$901,MATCH(B2272,Customers!$A$2:$A$901,0))</f>
        <v>East</v>
      </c>
      <c r="J2272" s="12" t="str">
        <f aca="false">INDEX(Stores!$D$2:$D$18,MATCH(C2272,Stores!$A$2:$A$18,0))</f>
        <v>Online</v>
      </c>
      <c r="K2272" s="16" t="n">
        <f aca="false">SUMIF(OrderItems!$B$2:$B$6683,A2272,OrderItems!$J$2:$J$6683)</f>
        <v>3238.3</v>
      </c>
      <c r="L2272" s="16" t="n">
        <f aca="false">SUMIF(OrderItems!$B$2:$B$6683,A2272,OrderItems!$K$2:$K$6683)</f>
        <v>2164.1</v>
      </c>
      <c r="M2272" s="16" t="n">
        <f aca="false">K2272-L2272</f>
        <v>1074.2</v>
      </c>
      <c r="N2272" s="12" t="n">
        <f aca="false">COUNTIF(OrderItems!$B$2:$B$6683,A2272)</f>
        <v>3</v>
      </c>
    </row>
    <row r="2273" customFormat="false" ht="15" hidden="false" customHeight="false" outlineLevel="0" collapsed="false">
      <c r="A2273" s="12" t="n">
        <v>2272</v>
      </c>
      <c r="B2273" s="12" t="n">
        <v>548</v>
      </c>
      <c r="C2273" s="12" t="n">
        <v>9</v>
      </c>
      <c r="D2273" s="18" t="n">
        <v>45775</v>
      </c>
      <c r="E2273" s="12" t="s">
        <v>49</v>
      </c>
      <c r="F2273" s="12" t="s">
        <v>2295</v>
      </c>
      <c r="G2273" s="12" t="s">
        <v>55</v>
      </c>
      <c r="H2273" s="12" t="str">
        <f aca="false">INDEX(Customers!$I$2:$I$901,MATCH(B2273,Customers!$A$2:$A$901,0))</f>
        <v>Regular</v>
      </c>
      <c r="I2273" s="12" t="str">
        <f aca="false">INDEX(Customers!$G$2:$G$901,MATCH(B2273,Customers!$A$2:$A$901,0))</f>
        <v>East</v>
      </c>
      <c r="J2273" s="12" t="str">
        <f aca="false">INDEX(Stores!$D$2:$D$18,MATCH(C2273,Stores!$A$2:$A$18,0))</f>
        <v>West</v>
      </c>
      <c r="K2273" s="16" t="n">
        <f aca="false">SUMIF(OrderItems!$B$2:$B$6683,A2273,OrderItems!$J$2:$J$6683)</f>
        <v>3583.7</v>
      </c>
      <c r="L2273" s="16" t="n">
        <f aca="false">SUMIF(OrderItems!$B$2:$B$6683,A2273,OrderItems!$K$2:$K$6683)</f>
        <v>2308.09</v>
      </c>
      <c r="M2273" s="16" t="n">
        <f aca="false">K2273-L2273</f>
        <v>1275.61</v>
      </c>
      <c r="N2273" s="12" t="n">
        <f aca="false">COUNTIF(OrderItems!$B$2:$B$6683,A2273)</f>
        <v>3</v>
      </c>
    </row>
    <row r="2274" customFormat="false" ht="15" hidden="false" customHeight="false" outlineLevel="0" collapsed="false">
      <c r="A2274" s="12" t="n">
        <v>2273</v>
      </c>
      <c r="B2274" s="12" t="n">
        <v>548</v>
      </c>
      <c r="C2274" s="12" t="n">
        <v>17</v>
      </c>
      <c r="D2274" s="18" t="n">
        <v>45841</v>
      </c>
      <c r="E2274" s="12" t="s">
        <v>44</v>
      </c>
      <c r="F2274" s="12" t="s">
        <v>2295</v>
      </c>
      <c r="G2274" s="12" t="s">
        <v>55</v>
      </c>
      <c r="H2274" s="12" t="str">
        <f aca="false">INDEX(Customers!$I$2:$I$901,MATCH(B2274,Customers!$A$2:$A$901,0))</f>
        <v>Regular</v>
      </c>
      <c r="I2274" s="12" t="str">
        <f aca="false">INDEX(Customers!$G$2:$G$901,MATCH(B2274,Customers!$A$2:$A$901,0))</f>
        <v>East</v>
      </c>
      <c r="J2274" s="12" t="str">
        <f aca="false">INDEX(Stores!$D$2:$D$18,MATCH(C2274,Stores!$A$2:$A$18,0))</f>
        <v>Online</v>
      </c>
      <c r="K2274" s="16" t="n">
        <f aca="false">SUMIF(OrderItems!$B$2:$B$6683,A2274,OrderItems!$J$2:$J$6683)</f>
        <v>1299</v>
      </c>
      <c r="L2274" s="16" t="n">
        <f aca="false">SUMIF(OrderItems!$B$2:$B$6683,A2274,OrderItems!$K$2:$K$6683)</f>
        <v>878.72</v>
      </c>
      <c r="M2274" s="16" t="n">
        <f aca="false">K2274-L2274</f>
        <v>420.28</v>
      </c>
      <c r="N2274" s="12" t="n">
        <f aca="false">COUNTIF(OrderItems!$B$2:$B$6683,A2274)</f>
        <v>1</v>
      </c>
    </row>
    <row r="2275" customFormat="false" ht="15" hidden="false" customHeight="false" outlineLevel="0" collapsed="false">
      <c r="A2275" s="12" t="n">
        <v>2274</v>
      </c>
      <c r="B2275" s="12" t="n">
        <v>548</v>
      </c>
      <c r="C2275" s="12" t="n">
        <v>16</v>
      </c>
      <c r="D2275" s="18" t="n">
        <v>45863</v>
      </c>
      <c r="E2275" s="12" t="s">
        <v>49</v>
      </c>
      <c r="F2275" s="12" t="s">
        <v>2292</v>
      </c>
      <c r="G2275" s="12" t="s">
        <v>57</v>
      </c>
      <c r="H2275" s="12" t="str">
        <f aca="false">INDEX(Customers!$I$2:$I$901,MATCH(B2275,Customers!$A$2:$A$901,0))</f>
        <v>Regular</v>
      </c>
      <c r="I2275" s="12" t="str">
        <f aca="false">INDEX(Customers!$G$2:$G$901,MATCH(B2275,Customers!$A$2:$A$901,0))</f>
        <v>East</v>
      </c>
      <c r="J2275" s="12" t="str">
        <f aca="false">INDEX(Stores!$D$2:$D$18,MATCH(C2275,Stores!$A$2:$A$18,0))</f>
        <v>East</v>
      </c>
      <c r="K2275" s="16" t="n">
        <f aca="false">SUMIF(OrderItems!$B$2:$B$6683,A2275,OrderItems!$J$2:$J$6683)</f>
        <v>20372.3</v>
      </c>
      <c r="L2275" s="16" t="n">
        <f aca="false">SUMIF(OrderItems!$B$2:$B$6683,A2275,OrderItems!$K$2:$K$6683)</f>
        <v>12913.51</v>
      </c>
      <c r="M2275" s="16" t="n">
        <f aca="false">K2275-L2275</f>
        <v>7458.79</v>
      </c>
      <c r="N2275" s="12" t="n">
        <f aca="false">COUNTIF(OrderItems!$B$2:$B$6683,A2275)</f>
        <v>4</v>
      </c>
    </row>
    <row r="2276" customFormat="false" ht="15" hidden="false" customHeight="false" outlineLevel="0" collapsed="false">
      <c r="A2276" s="12" t="n">
        <v>2275</v>
      </c>
      <c r="B2276" s="12" t="n">
        <v>548</v>
      </c>
      <c r="C2276" s="12" t="n">
        <v>17</v>
      </c>
      <c r="D2276" s="18" t="n">
        <v>45908</v>
      </c>
      <c r="E2276" s="12" t="s">
        <v>44</v>
      </c>
      <c r="F2276" s="12" t="s">
        <v>2296</v>
      </c>
      <c r="G2276" s="12" t="s">
        <v>56</v>
      </c>
      <c r="H2276" s="12" t="str">
        <f aca="false">INDEX(Customers!$I$2:$I$901,MATCH(B2276,Customers!$A$2:$A$901,0))</f>
        <v>Regular</v>
      </c>
      <c r="I2276" s="12" t="str">
        <f aca="false">INDEX(Customers!$G$2:$G$901,MATCH(B2276,Customers!$A$2:$A$901,0))</f>
        <v>East</v>
      </c>
      <c r="J2276" s="12" t="str">
        <f aca="false">INDEX(Stores!$D$2:$D$18,MATCH(C2276,Stores!$A$2:$A$18,0))</f>
        <v>Online</v>
      </c>
      <c r="K2276" s="16" t="n">
        <f aca="false">SUMIF(OrderItems!$B$2:$B$6683,A2276,OrderItems!$J$2:$J$6683)</f>
        <v>5368</v>
      </c>
      <c r="L2276" s="16" t="n">
        <f aca="false">SUMIF(OrderItems!$B$2:$B$6683,A2276,OrderItems!$K$2:$K$6683)</f>
        <v>3334.77</v>
      </c>
      <c r="M2276" s="16" t="n">
        <f aca="false">K2276-L2276</f>
        <v>2033.23</v>
      </c>
      <c r="N2276" s="12" t="n">
        <f aca="false">COUNTIF(OrderItems!$B$2:$B$6683,A2276)</f>
        <v>2</v>
      </c>
    </row>
    <row r="2277" customFormat="false" ht="15" hidden="false" customHeight="false" outlineLevel="0" collapsed="false">
      <c r="A2277" s="12" t="n">
        <v>2276</v>
      </c>
      <c r="B2277" s="12" t="n">
        <v>548</v>
      </c>
      <c r="C2277" s="12" t="n">
        <v>17</v>
      </c>
      <c r="D2277" s="18" t="n">
        <v>46014</v>
      </c>
      <c r="E2277" s="12" t="s">
        <v>44</v>
      </c>
      <c r="F2277" s="12" t="s">
        <v>2294</v>
      </c>
      <c r="G2277" s="12" t="s">
        <v>55</v>
      </c>
      <c r="H2277" s="12" t="str">
        <f aca="false">INDEX(Customers!$I$2:$I$901,MATCH(B2277,Customers!$A$2:$A$901,0))</f>
        <v>Regular</v>
      </c>
      <c r="I2277" s="12" t="str">
        <f aca="false">INDEX(Customers!$G$2:$G$901,MATCH(B2277,Customers!$A$2:$A$901,0))</f>
        <v>East</v>
      </c>
      <c r="J2277" s="12" t="str">
        <f aca="false">INDEX(Stores!$D$2:$D$18,MATCH(C2277,Stores!$A$2:$A$18,0))</f>
        <v>Online</v>
      </c>
      <c r="K2277" s="16" t="n">
        <f aca="false">SUMIF(OrderItems!$B$2:$B$6683,A2277,OrderItems!$J$2:$J$6683)</f>
        <v>7567</v>
      </c>
      <c r="L2277" s="16" t="n">
        <f aca="false">SUMIF(OrderItems!$B$2:$B$6683,A2277,OrderItems!$K$2:$K$6683)</f>
        <v>5204.73</v>
      </c>
      <c r="M2277" s="16" t="n">
        <f aca="false">K2277-L2277</f>
        <v>2362.27</v>
      </c>
      <c r="N2277" s="12" t="n">
        <f aca="false">COUNTIF(OrderItems!$B$2:$B$6683,A2277)</f>
        <v>2</v>
      </c>
    </row>
    <row r="2278" customFormat="false" ht="15" hidden="false" customHeight="false" outlineLevel="0" collapsed="false">
      <c r="A2278" s="12" t="n">
        <v>2277</v>
      </c>
      <c r="B2278" s="12" t="n">
        <v>549</v>
      </c>
      <c r="C2278" s="12" t="n">
        <v>17</v>
      </c>
      <c r="D2278" s="18" t="n">
        <v>45622</v>
      </c>
      <c r="E2278" s="12" t="s">
        <v>44</v>
      </c>
      <c r="F2278" s="12" t="s">
        <v>2295</v>
      </c>
      <c r="G2278" s="12" t="s">
        <v>55</v>
      </c>
      <c r="H2278" s="12" t="str">
        <f aca="false">INDEX(Customers!$I$2:$I$901,MATCH(B2278,Customers!$A$2:$A$901,0))</f>
        <v>New</v>
      </c>
      <c r="I2278" s="12" t="str">
        <f aca="false">INDEX(Customers!$G$2:$G$901,MATCH(B2278,Customers!$A$2:$A$901,0))</f>
        <v>South</v>
      </c>
      <c r="J2278" s="12" t="str">
        <f aca="false">INDEX(Stores!$D$2:$D$18,MATCH(C2278,Stores!$A$2:$A$18,0))</f>
        <v>Online</v>
      </c>
      <c r="K2278" s="16" t="n">
        <f aca="false">SUMIF(OrderItems!$B$2:$B$6683,A2278,OrderItems!$J$2:$J$6683)</f>
        <v>1368.65</v>
      </c>
      <c r="L2278" s="16" t="n">
        <f aca="false">SUMIF(OrderItems!$B$2:$B$6683,A2278,OrderItems!$K$2:$K$6683)</f>
        <v>986.08</v>
      </c>
      <c r="M2278" s="16" t="n">
        <f aca="false">K2278-L2278</f>
        <v>382.57</v>
      </c>
      <c r="N2278" s="12" t="n">
        <f aca="false">COUNTIF(OrderItems!$B$2:$B$6683,A2278)</f>
        <v>2</v>
      </c>
    </row>
    <row r="2279" customFormat="false" ht="15" hidden="false" customHeight="false" outlineLevel="0" collapsed="false">
      <c r="A2279" s="12" t="n">
        <v>2278</v>
      </c>
      <c r="B2279" s="12" t="n">
        <v>550</v>
      </c>
      <c r="C2279" s="12" t="n">
        <v>17</v>
      </c>
      <c r="D2279" s="18" t="n">
        <v>45880</v>
      </c>
      <c r="E2279" s="12" t="s">
        <v>44</v>
      </c>
      <c r="F2279" s="12" t="s">
        <v>2294</v>
      </c>
      <c r="G2279" s="12" t="s">
        <v>55</v>
      </c>
      <c r="H2279" s="12" t="str">
        <f aca="false">INDEX(Customers!$I$2:$I$901,MATCH(B2279,Customers!$A$2:$A$901,0))</f>
        <v>New</v>
      </c>
      <c r="I2279" s="12" t="str">
        <f aca="false">INDEX(Customers!$G$2:$G$901,MATCH(B2279,Customers!$A$2:$A$901,0))</f>
        <v>West</v>
      </c>
      <c r="J2279" s="12" t="str">
        <f aca="false">INDEX(Stores!$D$2:$D$18,MATCH(C2279,Stores!$A$2:$A$18,0))</f>
        <v>Online</v>
      </c>
      <c r="K2279" s="16" t="n">
        <f aca="false">SUMIF(OrderItems!$B$2:$B$6683,A2279,OrderItems!$J$2:$J$6683)</f>
        <v>119.2</v>
      </c>
      <c r="L2279" s="16" t="n">
        <f aca="false">SUMIF(OrderItems!$B$2:$B$6683,A2279,OrderItems!$K$2:$K$6683)</f>
        <v>83.16</v>
      </c>
      <c r="M2279" s="16" t="n">
        <f aca="false">K2279-L2279</f>
        <v>36.04</v>
      </c>
      <c r="N2279" s="12" t="n">
        <f aca="false">COUNTIF(OrderItems!$B$2:$B$6683,A2279)</f>
        <v>1</v>
      </c>
    </row>
    <row r="2280" customFormat="false" ht="15" hidden="false" customHeight="false" outlineLevel="0" collapsed="false">
      <c r="A2280" s="12" t="n">
        <v>2279</v>
      </c>
      <c r="B2280" s="12" t="n">
        <v>550</v>
      </c>
      <c r="C2280" s="12" t="n">
        <v>16</v>
      </c>
      <c r="D2280" s="18" t="n">
        <v>45934</v>
      </c>
      <c r="E2280" s="12" t="s">
        <v>49</v>
      </c>
      <c r="F2280" s="12" t="s">
        <v>2293</v>
      </c>
      <c r="G2280" s="12" t="s">
        <v>55</v>
      </c>
      <c r="H2280" s="12" t="str">
        <f aca="false">INDEX(Customers!$I$2:$I$901,MATCH(B2280,Customers!$A$2:$A$901,0))</f>
        <v>New</v>
      </c>
      <c r="I2280" s="12" t="str">
        <f aca="false">INDEX(Customers!$G$2:$G$901,MATCH(B2280,Customers!$A$2:$A$901,0))</f>
        <v>West</v>
      </c>
      <c r="J2280" s="12" t="str">
        <f aca="false">INDEX(Stores!$D$2:$D$18,MATCH(C2280,Stores!$A$2:$A$18,0))</f>
        <v>East</v>
      </c>
      <c r="K2280" s="16" t="n">
        <f aca="false">SUMIF(OrderItems!$B$2:$B$6683,A2280,OrderItems!$J$2:$J$6683)</f>
        <v>119</v>
      </c>
      <c r="L2280" s="16" t="n">
        <f aca="false">SUMIF(OrderItems!$B$2:$B$6683,A2280,OrderItems!$K$2:$K$6683)</f>
        <v>68.21</v>
      </c>
      <c r="M2280" s="16" t="n">
        <f aca="false">K2280-L2280</f>
        <v>50.79</v>
      </c>
      <c r="N2280" s="12" t="n">
        <f aca="false">COUNTIF(OrderItems!$B$2:$B$6683,A2280)</f>
        <v>1</v>
      </c>
    </row>
    <row r="2281" customFormat="false" ht="15" hidden="false" customHeight="false" outlineLevel="0" collapsed="false">
      <c r="A2281" s="12" t="n">
        <v>2280</v>
      </c>
      <c r="B2281" s="12" t="n">
        <v>550</v>
      </c>
      <c r="C2281" s="12" t="n">
        <v>17</v>
      </c>
      <c r="D2281" s="18" t="n">
        <v>45976</v>
      </c>
      <c r="E2281" s="12" t="s">
        <v>44</v>
      </c>
      <c r="F2281" s="12" t="s">
        <v>2293</v>
      </c>
      <c r="G2281" s="12" t="s">
        <v>56</v>
      </c>
      <c r="H2281" s="12" t="str">
        <f aca="false">INDEX(Customers!$I$2:$I$901,MATCH(B2281,Customers!$A$2:$A$901,0))</f>
        <v>New</v>
      </c>
      <c r="I2281" s="12" t="str">
        <f aca="false">INDEX(Customers!$G$2:$G$901,MATCH(B2281,Customers!$A$2:$A$901,0))</f>
        <v>West</v>
      </c>
      <c r="J2281" s="12" t="str">
        <f aca="false">INDEX(Stores!$D$2:$D$18,MATCH(C2281,Stores!$A$2:$A$18,0))</f>
        <v>Online</v>
      </c>
      <c r="K2281" s="16" t="n">
        <f aca="false">SUMIF(OrderItems!$B$2:$B$6683,A2281,OrderItems!$J$2:$J$6683)</f>
        <v>1718</v>
      </c>
      <c r="L2281" s="16" t="n">
        <f aca="false">SUMIF(OrderItems!$B$2:$B$6683,A2281,OrderItems!$K$2:$K$6683)</f>
        <v>1142.64</v>
      </c>
      <c r="M2281" s="16" t="n">
        <f aca="false">K2281-L2281</f>
        <v>575.36</v>
      </c>
      <c r="N2281" s="12" t="n">
        <f aca="false">COUNTIF(OrderItems!$B$2:$B$6683,A2281)</f>
        <v>1</v>
      </c>
    </row>
    <row r="2282" customFormat="false" ht="15" hidden="false" customHeight="false" outlineLevel="0" collapsed="false">
      <c r="A2282" s="12" t="n">
        <v>2281</v>
      </c>
      <c r="B2282" s="12" t="n">
        <v>550</v>
      </c>
      <c r="C2282" s="12" t="n">
        <v>17</v>
      </c>
      <c r="D2282" s="18" t="n">
        <v>46022</v>
      </c>
      <c r="E2282" s="12" t="s">
        <v>44</v>
      </c>
      <c r="F2282" s="12" t="s">
        <v>2294</v>
      </c>
      <c r="G2282" s="12" t="s">
        <v>55</v>
      </c>
      <c r="H2282" s="12" t="str">
        <f aca="false">INDEX(Customers!$I$2:$I$901,MATCH(B2282,Customers!$A$2:$A$901,0))</f>
        <v>New</v>
      </c>
      <c r="I2282" s="12" t="str">
        <f aca="false">INDEX(Customers!$G$2:$G$901,MATCH(B2282,Customers!$A$2:$A$901,0))</f>
        <v>West</v>
      </c>
      <c r="J2282" s="12" t="str">
        <f aca="false">INDEX(Stores!$D$2:$D$18,MATCH(C2282,Stores!$A$2:$A$18,0))</f>
        <v>Online</v>
      </c>
      <c r="K2282" s="16" t="n">
        <f aca="false">SUMIF(OrderItems!$B$2:$B$6683,A2282,OrderItems!$J$2:$J$6683)</f>
        <v>4290.55</v>
      </c>
      <c r="L2282" s="16" t="n">
        <f aca="false">SUMIF(OrderItems!$B$2:$B$6683,A2282,OrderItems!$K$2:$K$6683)</f>
        <v>2746.59</v>
      </c>
      <c r="M2282" s="16" t="n">
        <f aca="false">K2282-L2282</f>
        <v>1543.96</v>
      </c>
      <c r="N2282" s="12" t="n">
        <f aca="false">COUNTIF(OrderItems!$B$2:$B$6683,A2282)</f>
        <v>2</v>
      </c>
    </row>
    <row r="2283" customFormat="false" ht="15" hidden="false" customHeight="false" outlineLevel="0" collapsed="false">
      <c r="A2283" s="12" t="n">
        <v>2282</v>
      </c>
      <c r="B2283" s="12" t="n">
        <v>551</v>
      </c>
      <c r="C2283" s="12" t="n">
        <v>17</v>
      </c>
      <c r="D2283" s="18" t="n">
        <v>45431</v>
      </c>
      <c r="E2283" s="12" t="s">
        <v>44</v>
      </c>
      <c r="F2283" s="12" t="s">
        <v>2292</v>
      </c>
      <c r="G2283" s="12" t="s">
        <v>55</v>
      </c>
      <c r="H2283" s="12" t="str">
        <f aca="false">INDEX(Customers!$I$2:$I$901,MATCH(B2283,Customers!$A$2:$A$901,0))</f>
        <v>Regular</v>
      </c>
      <c r="I2283" s="12" t="str">
        <f aca="false">INDEX(Customers!$G$2:$G$901,MATCH(B2283,Customers!$A$2:$A$901,0))</f>
        <v>East</v>
      </c>
      <c r="J2283" s="12" t="str">
        <f aca="false">INDEX(Stores!$D$2:$D$18,MATCH(C2283,Stores!$A$2:$A$18,0))</f>
        <v>Online</v>
      </c>
      <c r="K2283" s="16" t="n">
        <f aca="false">SUMIF(OrderItems!$B$2:$B$6683,A2283,OrderItems!$J$2:$J$6683)</f>
        <v>3314.2</v>
      </c>
      <c r="L2283" s="16" t="n">
        <f aca="false">SUMIF(OrderItems!$B$2:$B$6683,A2283,OrderItems!$K$2:$K$6683)</f>
        <v>2139.17</v>
      </c>
      <c r="M2283" s="16" t="n">
        <f aca="false">K2283-L2283</f>
        <v>1175.03</v>
      </c>
      <c r="N2283" s="12" t="n">
        <f aca="false">COUNTIF(OrderItems!$B$2:$B$6683,A2283)</f>
        <v>2</v>
      </c>
    </row>
    <row r="2284" customFormat="false" ht="15" hidden="false" customHeight="false" outlineLevel="0" collapsed="false">
      <c r="A2284" s="12" t="n">
        <v>2283</v>
      </c>
      <c r="B2284" s="12" t="n">
        <v>552</v>
      </c>
      <c r="C2284" s="12" t="n">
        <v>17</v>
      </c>
      <c r="D2284" s="18" t="n">
        <v>45903</v>
      </c>
      <c r="E2284" s="12" t="s">
        <v>44</v>
      </c>
      <c r="F2284" s="12" t="s">
        <v>2293</v>
      </c>
      <c r="G2284" s="12" t="s">
        <v>55</v>
      </c>
      <c r="H2284" s="12" t="str">
        <f aca="false">INDEX(Customers!$I$2:$I$901,MATCH(B2284,Customers!$A$2:$A$901,0))</f>
        <v>Regular</v>
      </c>
      <c r="I2284" s="12" t="str">
        <f aca="false">INDEX(Customers!$G$2:$G$901,MATCH(B2284,Customers!$A$2:$A$901,0))</f>
        <v>East</v>
      </c>
      <c r="J2284" s="12" t="str">
        <f aca="false">INDEX(Stores!$D$2:$D$18,MATCH(C2284,Stores!$A$2:$A$18,0))</f>
        <v>Online</v>
      </c>
      <c r="K2284" s="16" t="n">
        <f aca="false">SUMIF(OrderItems!$B$2:$B$6683,A2284,OrderItems!$J$2:$J$6683)</f>
        <v>1775.55</v>
      </c>
      <c r="L2284" s="16" t="n">
        <f aca="false">SUMIF(OrderItems!$B$2:$B$6683,A2284,OrderItems!$K$2:$K$6683)</f>
        <v>1389.29</v>
      </c>
      <c r="M2284" s="16" t="n">
        <f aca="false">K2284-L2284</f>
        <v>386.26</v>
      </c>
      <c r="N2284" s="12" t="n">
        <f aca="false">COUNTIF(OrderItems!$B$2:$B$6683,A2284)</f>
        <v>1</v>
      </c>
    </row>
    <row r="2285" customFormat="false" ht="15" hidden="false" customHeight="false" outlineLevel="0" collapsed="false">
      <c r="A2285" s="12" t="n">
        <v>2284</v>
      </c>
      <c r="B2285" s="12" t="n">
        <v>552</v>
      </c>
      <c r="C2285" s="12" t="n">
        <v>7</v>
      </c>
      <c r="D2285" s="18" t="n">
        <v>45982</v>
      </c>
      <c r="E2285" s="12" t="s">
        <v>49</v>
      </c>
      <c r="F2285" s="12" t="s">
        <v>2294</v>
      </c>
      <c r="G2285" s="12" t="s">
        <v>55</v>
      </c>
      <c r="H2285" s="12" t="str">
        <f aca="false">INDEX(Customers!$I$2:$I$901,MATCH(B2285,Customers!$A$2:$A$901,0))</f>
        <v>Regular</v>
      </c>
      <c r="I2285" s="12" t="str">
        <f aca="false">INDEX(Customers!$G$2:$G$901,MATCH(B2285,Customers!$A$2:$A$901,0))</f>
        <v>East</v>
      </c>
      <c r="J2285" s="12" t="str">
        <f aca="false">INDEX(Stores!$D$2:$D$18,MATCH(C2285,Stores!$A$2:$A$18,0))</f>
        <v>South</v>
      </c>
      <c r="K2285" s="16" t="n">
        <f aca="false">SUMIF(OrderItems!$B$2:$B$6683,A2285,OrderItems!$J$2:$J$6683)</f>
        <v>3321.55</v>
      </c>
      <c r="L2285" s="16" t="n">
        <f aca="false">SUMIF(OrderItems!$B$2:$B$6683,A2285,OrderItems!$K$2:$K$6683)</f>
        <v>2253.67</v>
      </c>
      <c r="M2285" s="16" t="n">
        <f aca="false">K2285-L2285</f>
        <v>1067.88</v>
      </c>
      <c r="N2285" s="12" t="n">
        <f aca="false">COUNTIF(OrderItems!$B$2:$B$6683,A2285)</f>
        <v>2</v>
      </c>
    </row>
    <row r="2286" customFormat="false" ht="15" hidden="false" customHeight="false" outlineLevel="0" collapsed="false">
      <c r="A2286" s="12" t="n">
        <v>2285</v>
      </c>
      <c r="B2286" s="12" t="n">
        <v>552</v>
      </c>
      <c r="C2286" s="12" t="n">
        <v>17</v>
      </c>
      <c r="D2286" s="18" t="n">
        <v>45984</v>
      </c>
      <c r="E2286" s="12" t="s">
        <v>44</v>
      </c>
      <c r="F2286" s="12" t="s">
        <v>2292</v>
      </c>
      <c r="G2286" s="12" t="s">
        <v>55</v>
      </c>
      <c r="H2286" s="12" t="str">
        <f aca="false">INDEX(Customers!$I$2:$I$901,MATCH(B2286,Customers!$A$2:$A$901,0))</f>
        <v>Regular</v>
      </c>
      <c r="I2286" s="12" t="str">
        <f aca="false">INDEX(Customers!$G$2:$G$901,MATCH(B2286,Customers!$A$2:$A$901,0))</f>
        <v>East</v>
      </c>
      <c r="J2286" s="12" t="str">
        <f aca="false">INDEX(Stores!$D$2:$D$18,MATCH(C2286,Stores!$A$2:$A$18,0))</f>
        <v>Online</v>
      </c>
      <c r="K2286" s="16" t="n">
        <f aca="false">SUMIF(OrderItems!$B$2:$B$6683,A2286,OrderItems!$J$2:$J$6683)</f>
        <v>6125.1</v>
      </c>
      <c r="L2286" s="16" t="n">
        <f aca="false">SUMIF(OrderItems!$B$2:$B$6683,A2286,OrderItems!$K$2:$K$6683)</f>
        <v>4323.57</v>
      </c>
      <c r="M2286" s="16" t="n">
        <f aca="false">K2286-L2286</f>
        <v>1801.53</v>
      </c>
      <c r="N2286" s="12" t="n">
        <f aca="false">COUNTIF(OrderItems!$B$2:$B$6683,A2286)</f>
        <v>4</v>
      </c>
    </row>
    <row r="2287" customFormat="false" ht="15" hidden="false" customHeight="false" outlineLevel="0" collapsed="false">
      <c r="A2287" s="12" t="n">
        <v>2286</v>
      </c>
      <c r="B2287" s="12" t="n">
        <v>552</v>
      </c>
      <c r="C2287" s="12" t="n">
        <v>17</v>
      </c>
      <c r="D2287" s="18" t="n">
        <v>46004</v>
      </c>
      <c r="E2287" s="12" t="s">
        <v>44</v>
      </c>
      <c r="F2287" s="12" t="s">
        <v>2292</v>
      </c>
      <c r="G2287" s="12" t="s">
        <v>55</v>
      </c>
      <c r="H2287" s="12" t="str">
        <f aca="false">INDEX(Customers!$I$2:$I$901,MATCH(B2287,Customers!$A$2:$A$901,0))</f>
        <v>Regular</v>
      </c>
      <c r="I2287" s="12" t="str">
        <f aca="false">INDEX(Customers!$G$2:$G$901,MATCH(B2287,Customers!$A$2:$A$901,0))</f>
        <v>East</v>
      </c>
      <c r="J2287" s="12" t="str">
        <f aca="false">INDEX(Stores!$D$2:$D$18,MATCH(C2287,Stores!$A$2:$A$18,0))</f>
        <v>Online</v>
      </c>
      <c r="K2287" s="16" t="n">
        <f aca="false">SUMIF(OrderItems!$B$2:$B$6683,A2287,OrderItems!$J$2:$J$6683)</f>
        <v>6306</v>
      </c>
      <c r="L2287" s="16" t="n">
        <f aca="false">SUMIF(OrderItems!$B$2:$B$6683,A2287,OrderItems!$K$2:$K$6683)</f>
        <v>4137.63</v>
      </c>
      <c r="M2287" s="16" t="n">
        <f aca="false">K2287-L2287</f>
        <v>2168.37</v>
      </c>
      <c r="N2287" s="12" t="n">
        <f aca="false">COUNTIF(OrderItems!$B$2:$B$6683,A2287)</f>
        <v>4</v>
      </c>
    </row>
    <row r="2288" customFormat="false" ht="15" hidden="false" customHeight="false" outlineLevel="0" collapsed="false">
      <c r="A2288" s="12" t="n">
        <v>2287</v>
      </c>
      <c r="B2288" s="12" t="n">
        <v>552</v>
      </c>
      <c r="C2288" s="12" t="n">
        <v>4</v>
      </c>
      <c r="D2288" s="18" t="n">
        <v>46015</v>
      </c>
      <c r="E2288" s="12" t="s">
        <v>49</v>
      </c>
      <c r="F2288" s="12" t="s">
        <v>2294</v>
      </c>
      <c r="G2288" s="12" t="s">
        <v>55</v>
      </c>
      <c r="H2288" s="12" t="str">
        <f aca="false">INDEX(Customers!$I$2:$I$901,MATCH(B2288,Customers!$A$2:$A$901,0))</f>
        <v>Regular</v>
      </c>
      <c r="I2288" s="12" t="str">
        <f aca="false">INDEX(Customers!$G$2:$G$901,MATCH(B2288,Customers!$A$2:$A$901,0))</f>
        <v>East</v>
      </c>
      <c r="J2288" s="12" t="str">
        <f aca="false">INDEX(Stores!$D$2:$D$18,MATCH(C2288,Stores!$A$2:$A$18,0))</f>
        <v>North</v>
      </c>
      <c r="K2288" s="16" t="n">
        <f aca="false">SUMIF(OrderItems!$B$2:$B$6683,A2288,OrderItems!$J$2:$J$6683)</f>
        <v>937.65</v>
      </c>
      <c r="L2288" s="16" t="n">
        <f aca="false">SUMIF(OrderItems!$B$2:$B$6683,A2288,OrderItems!$K$2:$K$6683)</f>
        <v>673.83</v>
      </c>
      <c r="M2288" s="16" t="n">
        <f aca="false">K2288-L2288</f>
        <v>263.82</v>
      </c>
      <c r="N2288" s="12" t="n">
        <f aca="false">COUNTIF(OrderItems!$B$2:$B$6683,A2288)</f>
        <v>1</v>
      </c>
    </row>
    <row r="2289" customFormat="false" ht="15" hidden="false" customHeight="false" outlineLevel="0" collapsed="false">
      <c r="A2289" s="12" t="n">
        <v>2288</v>
      </c>
      <c r="B2289" s="12" t="n">
        <v>553</v>
      </c>
      <c r="C2289" s="12" t="n">
        <v>17</v>
      </c>
      <c r="D2289" s="18" t="n">
        <v>45802</v>
      </c>
      <c r="E2289" s="12" t="s">
        <v>44</v>
      </c>
      <c r="F2289" s="12" t="s">
        <v>2294</v>
      </c>
      <c r="G2289" s="12" t="s">
        <v>56</v>
      </c>
      <c r="H2289" s="12" t="str">
        <f aca="false">INDEX(Customers!$I$2:$I$901,MATCH(B2289,Customers!$A$2:$A$901,0))</f>
        <v>Regular</v>
      </c>
      <c r="I2289" s="12" t="str">
        <f aca="false">INDEX(Customers!$G$2:$G$901,MATCH(B2289,Customers!$A$2:$A$901,0))</f>
        <v>North</v>
      </c>
      <c r="J2289" s="12" t="str">
        <f aca="false">INDEX(Stores!$D$2:$D$18,MATCH(C2289,Stores!$A$2:$A$18,0))</f>
        <v>Online</v>
      </c>
      <c r="K2289" s="16" t="n">
        <f aca="false">SUMIF(OrderItems!$B$2:$B$6683,A2289,OrderItems!$J$2:$J$6683)</f>
        <v>287.1</v>
      </c>
      <c r="L2289" s="16" t="n">
        <f aca="false">SUMIF(OrderItems!$B$2:$B$6683,A2289,OrderItems!$K$2:$K$6683)</f>
        <v>234.68</v>
      </c>
      <c r="M2289" s="16" t="n">
        <f aca="false">K2289-L2289</f>
        <v>52.42</v>
      </c>
      <c r="N2289" s="12" t="n">
        <f aca="false">COUNTIF(OrderItems!$B$2:$B$6683,A2289)</f>
        <v>1</v>
      </c>
    </row>
    <row r="2290" customFormat="false" ht="15" hidden="false" customHeight="false" outlineLevel="0" collapsed="false">
      <c r="A2290" s="12" t="n">
        <v>2289</v>
      </c>
      <c r="B2290" s="12" t="n">
        <v>553</v>
      </c>
      <c r="C2290" s="12" t="n">
        <v>17</v>
      </c>
      <c r="D2290" s="18" t="n">
        <v>45934</v>
      </c>
      <c r="E2290" s="12" t="s">
        <v>44</v>
      </c>
      <c r="F2290" s="12" t="s">
        <v>2294</v>
      </c>
      <c r="G2290" s="12" t="s">
        <v>55</v>
      </c>
      <c r="H2290" s="12" t="str">
        <f aca="false">INDEX(Customers!$I$2:$I$901,MATCH(B2290,Customers!$A$2:$A$901,0))</f>
        <v>Regular</v>
      </c>
      <c r="I2290" s="12" t="str">
        <f aca="false">INDEX(Customers!$G$2:$G$901,MATCH(B2290,Customers!$A$2:$A$901,0))</f>
        <v>North</v>
      </c>
      <c r="J2290" s="12" t="str">
        <f aca="false">INDEX(Stores!$D$2:$D$18,MATCH(C2290,Stores!$A$2:$A$18,0))</f>
        <v>Online</v>
      </c>
      <c r="K2290" s="16" t="n">
        <f aca="false">SUMIF(OrderItems!$B$2:$B$6683,A2290,OrderItems!$J$2:$J$6683)</f>
        <v>3591.1</v>
      </c>
      <c r="L2290" s="16" t="n">
        <f aca="false">SUMIF(OrderItems!$B$2:$B$6683,A2290,OrderItems!$K$2:$K$6683)</f>
        <v>2756.39</v>
      </c>
      <c r="M2290" s="16" t="n">
        <f aca="false">K2290-L2290</f>
        <v>834.71</v>
      </c>
      <c r="N2290" s="12" t="n">
        <f aca="false">COUNTIF(OrderItems!$B$2:$B$6683,A2290)</f>
        <v>3</v>
      </c>
    </row>
    <row r="2291" customFormat="false" ht="15" hidden="false" customHeight="false" outlineLevel="0" collapsed="false">
      <c r="A2291" s="12" t="n">
        <v>2290</v>
      </c>
      <c r="B2291" s="12" t="n">
        <v>554</v>
      </c>
      <c r="C2291" s="12" t="n">
        <v>17</v>
      </c>
      <c r="D2291" s="18" t="n">
        <v>45656</v>
      </c>
      <c r="E2291" s="12" t="s">
        <v>44</v>
      </c>
      <c r="F2291" s="12" t="s">
        <v>2296</v>
      </c>
      <c r="G2291" s="12" t="s">
        <v>55</v>
      </c>
      <c r="H2291" s="12" t="str">
        <f aca="false">INDEX(Customers!$I$2:$I$901,MATCH(B2291,Customers!$A$2:$A$901,0))</f>
        <v>Regular</v>
      </c>
      <c r="I2291" s="12" t="str">
        <f aca="false">INDEX(Customers!$G$2:$G$901,MATCH(B2291,Customers!$A$2:$A$901,0))</f>
        <v>South</v>
      </c>
      <c r="J2291" s="12" t="str">
        <f aca="false">INDEX(Stores!$D$2:$D$18,MATCH(C2291,Stores!$A$2:$A$18,0))</f>
        <v>Online</v>
      </c>
      <c r="K2291" s="16" t="n">
        <f aca="false">SUMIF(OrderItems!$B$2:$B$6683,A2291,OrderItems!$J$2:$J$6683)</f>
        <v>1169</v>
      </c>
      <c r="L2291" s="16" t="n">
        <f aca="false">SUMIF(OrderItems!$B$2:$B$6683,A2291,OrderItems!$K$2:$K$6683)</f>
        <v>668.68</v>
      </c>
      <c r="M2291" s="16" t="n">
        <f aca="false">K2291-L2291</f>
        <v>500.32</v>
      </c>
      <c r="N2291" s="12" t="n">
        <f aca="false">COUNTIF(OrderItems!$B$2:$B$6683,A2291)</f>
        <v>1</v>
      </c>
    </row>
    <row r="2292" customFormat="false" ht="15" hidden="false" customHeight="false" outlineLevel="0" collapsed="false">
      <c r="A2292" s="12" t="n">
        <v>2291</v>
      </c>
      <c r="B2292" s="12" t="n">
        <v>554</v>
      </c>
      <c r="C2292" s="12" t="n">
        <v>16</v>
      </c>
      <c r="D2292" s="18" t="n">
        <v>45960</v>
      </c>
      <c r="E2292" s="12" t="s">
        <v>49</v>
      </c>
      <c r="F2292" s="12" t="s">
        <v>2295</v>
      </c>
      <c r="G2292" s="12" t="s">
        <v>55</v>
      </c>
      <c r="H2292" s="12" t="str">
        <f aca="false">INDEX(Customers!$I$2:$I$901,MATCH(B2292,Customers!$A$2:$A$901,0))</f>
        <v>Regular</v>
      </c>
      <c r="I2292" s="12" t="str">
        <f aca="false">INDEX(Customers!$G$2:$G$901,MATCH(B2292,Customers!$A$2:$A$901,0))</f>
        <v>South</v>
      </c>
      <c r="J2292" s="12" t="str">
        <f aca="false">INDEX(Stores!$D$2:$D$18,MATCH(C2292,Stores!$A$2:$A$18,0))</f>
        <v>East</v>
      </c>
      <c r="K2292" s="16" t="n">
        <f aca="false">SUMIF(OrderItems!$B$2:$B$6683,A2292,OrderItems!$J$2:$J$6683)</f>
        <v>7828</v>
      </c>
      <c r="L2292" s="16" t="n">
        <f aca="false">SUMIF(OrderItems!$B$2:$B$6683,A2292,OrderItems!$K$2:$K$6683)</f>
        <v>5069.89</v>
      </c>
      <c r="M2292" s="16" t="n">
        <f aca="false">K2292-L2292</f>
        <v>2758.11</v>
      </c>
      <c r="N2292" s="12" t="n">
        <f aca="false">COUNTIF(OrderItems!$B$2:$B$6683,A2292)</f>
        <v>2</v>
      </c>
    </row>
    <row r="2293" customFormat="false" ht="15" hidden="false" customHeight="false" outlineLevel="0" collapsed="false">
      <c r="A2293" s="12" t="n">
        <v>2292</v>
      </c>
      <c r="B2293" s="12" t="n">
        <v>555</v>
      </c>
      <c r="C2293" s="12" t="n">
        <v>17</v>
      </c>
      <c r="D2293" s="18" t="n">
        <v>45640</v>
      </c>
      <c r="E2293" s="12" t="s">
        <v>44</v>
      </c>
      <c r="F2293" s="12" t="s">
        <v>2294</v>
      </c>
      <c r="G2293" s="12" t="s">
        <v>55</v>
      </c>
      <c r="H2293" s="12" t="str">
        <f aca="false">INDEX(Customers!$I$2:$I$901,MATCH(B2293,Customers!$A$2:$A$901,0))</f>
        <v>New</v>
      </c>
      <c r="I2293" s="12" t="str">
        <f aca="false">INDEX(Customers!$G$2:$G$901,MATCH(B2293,Customers!$A$2:$A$901,0))</f>
        <v>North</v>
      </c>
      <c r="J2293" s="12" t="str">
        <f aca="false">INDEX(Stores!$D$2:$D$18,MATCH(C2293,Stores!$A$2:$A$18,0))</f>
        <v>Online</v>
      </c>
      <c r="K2293" s="16" t="n">
        <f aca="false">SUMIF(OrderItems!$B$2:$B$6683,A2293,OrderItems!$J$2:$J$6683)</f>
        <v>8683.15</v>
      </c>
      <c r="L2293" s="16" t="n">
        <f aca="false">SUMIF(OrderItems!$B$2:$B$6683,A2293,OrderItems!$K$2:$K$6683)</f>
        <v>6151.75</v>
      </c>
      <c r="M2293" s="16" t="n">
        <f aca="false">K2293-L2293</f>
        <v>2531.4</v>
      </c>
      <c r="N2293" s="12" t="n">
        <f aca="false">COUNTIF(OrderItems!$B$2:$B$6683,A2293)</f>
        <v>3</v>
      </c>
    </row>
    <row r="2294" customFormat="false" ht="15" hidden="false" customHeight="false" outlineLevel="0" collapsed="false">
      <c r="A2294" s="12" t="n">
        <v>2293</v>
      </c>
      <c r="B2294" s="12" t="n">
        <v>555</v>
      </c>
      <c r="C2294" s="12" t="n">
        <v>17</v>
      </c>
      <c r="D2294" s="18" t="n">
        <v>45738</v>
      </c>
      <c r="E2294" s="12" t="s">
        <v>44</v>
      </c>
      <c r="F2294" s="12" t="s">
        <v>2295</v>
      </c>
      <c r="G2294" s="12" t="s">
        <v>55</v>
      </c>
      <c r="H2294" s="12" t="str">
        <f aca="false">INDEX(Customers!$I$2:$I$901,MATCH(B2294,Customers!$A$2:$A$901,0))</f>
        <v>New</v>
      </c>
      <c r="I2294" s="12" t="str">
        <f aca="false">INDEX(Customers!$G$2:$G$901,MATCH(B2294,Customers!$A$2:$A$901,0))</f>
        <v>North</v>
      </c>
      <c r="J2294" s="12" t="str">
        <f aca="false">INDEX(Stores!$D$2:$D$18,MATCH(C2294,Stores!$A$2:$A$18,0))</f>
        <v>Online</v>
      </c>
      <c r="K2294" s="16" t="n">
        <f aca="false">SUMIF(OrderItems!$B$2:$B$6683,A2294,OrderItems!$J$2:$J$6683)</f>
        <v>6916.65</v>
      </c>
      <c r="L2294" s="16" t="n">
        <f aca="false">SUMIF(OrderItems!$B$2:$B$6683,A2294,OrderItems!$K$2:$K$6683)</f>
        <v>4645.41</v>
      </c>
      <c r="M2294" s="16" t="n">
        <f aca="false">K2294-L2294</f>
        <v>2271.24</v>
      </c>
      <c r="N2294" s="12" t="n">
        <f aca="false">COUNTIF(OrderItems!$B$2:$B$6683,A2294)</f>
        <v>3</v>
      </c>
    </row>
    <row r="2295" customFormat="false" ht="15" hidden="false" customHeight="false" outlineLevel="0" collapsed="false">
      <c r="A2295" s="12" t="n">
        <v>2294</v>
      </c>
      <c r="B2295" s="12" t="n">
        <v>555</v>
      </c>
      <c r="C2295" s="12" t="n">
        <v>5</v>
      </c>
      <c r="D2295" s="18" t="n">
        <v>45772</v>
      </c>
      <c r="E2295" s="12" t="s">
        <v>49</v>
      </c>
      <c r="F2295" s="12" t="s">
        <v>2294</v>
      </c>
      <c r="G2295" s="12" t="s">
        <v>55</v>
      </c>
      <c r="H2295" s="12" t="str">
        <f aca="false">INDEX(Customers!$I$2:$I$901,MATCH(B2295,Customers!$A$2:$A$901,0))</f>
        <v>New</v>
      </c>
      <c r="I2295" s="12" t="str">
        <f aca="false">INDEX(Customers!$G$2:$G$901,MATCH(B2295,Customers!$A$2:$A$901,0))</f>
        <v>North</v>
      </c>
      <c r="J2295" s="12" t="str">
        <f aca="false">INDEX(Stores!$D$2:$D$18,MATCH(C2295,Stores!$A$2:$A$18,0))</f>
        <v>South</v>
      </c>
      <c r="K2295" s="16" t="n">
        <f aca="false">SUMIF(OrderItems!$B$2:$B$6683,A2295,OrderItems!$J$2:$J$6683)</f>
        <v>5699</v>
      </c>
      <c r="L2295" s="16" t="n">
        <f aca="false">SUMIF(OrderItems!$B$2:$B$6683,A2295,OrderItems!$K$2:$K$6683)</f>
        <v>4154.37</v>
      </c>
      <c r="M2295" s="16" t="n">
        <f aca="false">K2295-L2295</f>
        <v>1544.63</v>
      </c>
      <c r="N2295" s="12" t="n">
        <f aca="false">COUNTIF(OrderItems!$B$2:$B$6683,A2295)</f>
        <v>1</v>
      </c>
    </row>
    <row r="2296" customFormat="false" ht="15" hidden="false" customHeight="false" outlineLevel="0" collapsed="false">
      <c r="A2296" s="12" t="n">
        <v>2295</v>
      </c>
      <c r="B2296" s="12" t="n">
        <v>555</v>
      </c>
      <c r="C2296" s="12" t="n">
        <v>10</v>
      </c>
      <c r="D2296" s="18" t="n">
        <v>45882</v>
      </c>
      <c r="E2296" s="12" t="s">
        <v>49</v>
      </c>
      <c r="F2296" s="12" t="s">
        <v>2294</v>
      </c>
      <c r="G2296" s="12" t="s">
        <v>55</v>
      </c>
      <c r="H2296" s="12" t="str">
        <f aca="false">INDEX(Customers!$I$2:$I$901,MATCH(B2296,Customers!$A$2:$A$901,0))</f>
        <v>New</v>
      </c>
      <c r="I2296" s="12" t="str">
        <f aca="false">INDEX(Customers!$G$2:$G$901,MATCH(B2296,Customers!$A$2:$A$901,0))</f>
        <v>North</v>
      </c>
      <c r="J2296" s="12" t="str">
        <f aca="false">INDEX(Stores!$D$2:$D$18,MATCH(C2296,Stores!$A$2:$A$18,0))</f>
        <v>West</v>
      </c>
      <c r="K2296" s="16" t="n">
        <f aca="false">SUMIF(OrderItems!$B$2:$B$6683,A2296,OrderItems!$J$2:$J$6683)</f>
        <v>1716.2</v>
      </c>
      <c r="L2296" s="16" t="n">
        <f aca="false">SUMIF(OrderItems!$B$2:$B$6683,A2296,OrderItems!$K$2:$K$6683)</f>
        <v>1148.29</v>
      </c>
      <c r="M2296" s="16" t="n">
        <f aca="false">K2296-L2296</f>
        <v>567.91</v>
      </c>
      <c r="N2296" s="12" t="n">
        <f aca="false">COUNTIF(OrderItems!$B$2:$B$6683,A2296)</f>
        <v>2</v>
      </c>
    </row>
    <row r="2297" customFormat="false" ht="15" hidden="false" customHeight="false" outlineLevel="0" collapsed="false">
      <c r="A2297" s="12" t="n">
        <v>2296</v>
      </c>
      <c r="B2297" s="12" t="n">
        <v>555</v>
      </c>
      <c r="C2297" s="12" t="n">
        <v>13</v>
      </c>
      <c r="D2297" s="18" t="n">
        <v>45987</v>
      </c>
      <c r="E2297" s="12" t="s">
        <v>49</v>
      </c>
      <c r="F2297" s="12" t="s">
        <v>2293</v>
      </c>
      <c r="G2297" s="12" t="s">
        <v>55</v>
      </c>
      <c r="H2297" s="12" t="str">
        <f aca="false">INDEX(Customers!$I$2:$I$901,MATCH(B2297,Customers!$A$2:$A$901,0))</f>
        <v>New</v>
      </c>
      <c r="I2297" s="12" t="str">
        <f aca="false">INDEX(Customers!$G$2:$G$901,MATCH(B2297,Customers!$A$2:$A$901,0))</f>
        <v>North</v>
      </c>
      <c r="J2297" s="12" t="str">
        <f aca="false">INDEX(Stores!$D$2:$D$18,MATCH(C2297,Stores!$A$2:$A$18,0))</f>
        <v>East</v>
      </c>
      <c r="K2297" s="16" t="n">
        <f aca="false">SUMIF(OrderItems!$B$2:$B$6683,A2297,OrderItems!$J$2:$J$6683)</f>
        <v>689</v>
      </c>
      <c r="L2297" s="16" t="n">
        <f aca="false">SUMIF(OrderItems!$B$2:$B$6683,A2297,OrderItems!$K$2:$K$6683)</f>
        <v>513.42</v>
      </c>
      <c r="M2297" s="16" t="n">
        <f aca="false">K2297-L2297</f>
        <v>175.58</v>
      </c>
      <c r="N2297" s="12" t="n">
        <f aca="false">COUNTIF(OrderItems!$B$2:$B$6683,A2297)</f>
        <v>1</v>
      </c>
    </row>
    <row r="2298" customFormat="false" ht="15" hidden="false" customHeight="false" outlineLevel="0" collapsed="false">
      <c r="A2298" s="12" t="n">
        <v>2297</v>
      </c>
      <c r="B2298" s="12" t="n">
        <v>555</v>
      </c>
      <c r="C2298" s="12" t="n">
        <v>17</v>
      </c>
      <c r="D2298" s="18" t="n">
        <v>45997</v>
      </c>
      <c r="E2298" s="12" t="s">
        <v>44</v>
      </c>
      <c r="F2298" s="12" t="s">
        <v>2296</v>
      </c>
      <c r="G2298" s="12" t="s">
        <v>55</v>
      </c>
      <c r="H2298" s="12" t="str">
        <f aca="false">INDEX(Customers!$I$2:$I$901,MATCH(B2298,Customers!$A$2:$A$901,0))</f>
        <v>New</v>
      </c>
      <c r="I2298" s="12" t="str">
        <f aca="false">INDEX(Customers!$G$2:$G$901,MATCH(B2298,Customers!$A$2:$A$901,0))</f>
        <v>North</v>
      </c>
      <c r="J2298" s="12" t="str">
        <f aca="false">INDEX(Stores!$D$2:$D$18,MATCH(C2298,Stores!$A$2:$A$18,0))</f>
        <v>Online</v>
      </c>
      <c r="K2298" s="16" t="n">
        <f aca="false">SUMIF(OrderItems!$B$2:$B$6683,A2298,OrderItems!$J$2:$J$6683)</f>
        <v>1437</v>
      </c>
      <c r="L2298" s="16" t="n">
        <f aca="false">SUMIF(OrderItems!$B$2:$B$6683,A2298,OrderItems!$K$2:$K$6683)</f>
        <v>997.98</v>
      </c>
      <c r="M2298" s="16" t="n">
        <f aca="false">K2298-L2298</f>
        <v>439.02</v>
      </c>
      <c r="N2298" s="12" t="n">
        <f aca="false">COUNTIF(OrderItems!$B$2:$B$6683,A2298)</f>
        <v>1</v>
      </c>
    </row>
    <row r="2299" customFormat="false" ht="15" hidden="false" customHeight="false" outlineLevel="0" collapsed="false">
      <c r="A2299" s="12" t="n">
        <v>2298</v>
      </c>
      <c r="B2299" s="12" t="n">
        <v>555</v>
      </c>
      <c r="C2299" s="12" t="n">
        <v>17</v>
      </c>
      <c r="D2299" s="18" t="n">
        <v>45999</v>
      </c>
      <c r="E2299" s="12" t="s">
        <v>44</v>
      </c>
      <c r="F2299" s="12" t="s">
        <v>2292</v>
      </c>
      <c r="G2299" s="12" t="s">
        <v>57</v>
      </c>
      <c r="H2299" s="12" t="str">
        <f aca="false">INDEX(Customers!$I$2:$I$901,MATCH(B2299,Customers!$A$2:$A$901,0))</f>
        <v>New</v>
      </c>
      <c r="I2299" s="12" t="str">
        <f aca="false">INDEX(Customers!$G$2:$G$901,MATCH(B2299,Customers!$A$2:$A$901,0))</f>
        <v>North</v>
      </c>
      <c r="J2299" s="12" t="str">
        <f aca="false">INDEX(Stores!$D$2:$D$18,MATCH(C2299,Stores!$A$2:$A$18,0))</f>
        <v>Online</v>
      </c>
      <c r="K2299" s="16" t="n">
        <f aca="false">SUMIF(OrderItems!$B$2:$B$6683,A2299,OrderItems!$J$2:$J$6683)</f>
        <v>2759</v>
      </c>
      <c r="L2299" s="16" t="n">
        <f aca="false">SUMIF(OrderItems!$B$2:$B$6683,A2299,OrderItems!$K$2:$K$6683)</f>
        <v>1649.64</v>
      </c>
      <c r="M2299" s="16" t="n">
        <f aca="false">K2299-L2299</f>
        <v>1109.36</v>
      </c>
      <c r="N2299" s="12" t="n">
        <f aca="false">COUNTIF(OrderItems!$B$2:$B$6683,A2299)</f>
        <v>1</v>
      </c>
    </row>
    <row r="2300" customFormat="false" ht="15" hidden="false" customHeight="false" outlineLevel="0" collapsed="false">
      <c r="A2300" s="12" t="n">
        <v>2299</v>
      </c>
      <c r="B2300" s="12" t="n">
        <v>556</v>
      </c>
      <c r="C2300" s="12" t="n">
        <v>17</v>
      </c>
      <c r="D2300" s="18" t="n">
        <v>45903</v>
      </c>
      <c r="E2300" s="12" t="s">
        <v>44</v>
      </c>
      <c r="F2300" s="12" t="s">
        <v>2295</v>
      </c>
      <c r="G2300" s="12" t="s">
        <v>55</v>
      </c>
      <c r="H2300" s="12" t="str">
        <f aca="false">INDEX(Customers!$I$2:$I$901,MATCH(B2300,Customers!$A$2:$A$901,0))</f>
        <v>New</v>
      </c>
      <c r="I2300" s="12" t="str">
        <f aca="false">INDEX(Customers!$G$2:$G$901,MATCH(B2300,Customers!$A$2:$A$901,0))</f>
        <v>South</v>
      </c>
      <c r="J2300" s="12" t="str">
        <f aca="false">INDEX(Stores!$D$2:$D$18,MATCH(C2300,Stores!$A$2:$A$18,0))</f>
        <v>Online</v>
      </c>
      <c r="K2300" s="16" t="n">
        <f aca="false">SUMIF(OrderItems!$B$2:$B$6683,A2300,OrderItems!$J$2:$J$6683)</f>
        <v>1917</v>
      </c>
      <c r="L2300" s="16" t="n">
        <f aca="false">SUMIF(OrderItems!$B$2:$B$6683,A2300,OrderItems!$K$2:$K$6683)</f>
        <v>1116.81</v>
      </c>
      <c r="M2300" s="16" t="n">
        <f aca="false">K2300-L2300</f>
        <v>800.19</v>
      </c>
      <c r="N2300" s="12" t="n">
        <f aca="false">COUNTIF(OrderItems!$B$2:$B$6683,A2300)</f>
        <v>1</v>
      </c>
    </row>
    <row r="2301" customFormat="false" ht="15" hidden="false" customHeight="false" outlineLevel="0" collapsed="false">
      <c r="A2301" s="12" t="n">
        <v>2300</v>
      </c>
      <c r="B2301" s="12" t="n">
        <v>557</v>
      </c>
      <c r="C2301" s="12" t="n">
        <v>17</v>
      </c>
      <c r="D2301" s="18" t="n">
        <v>45400</v>
      </c>
      <c r="E2301" s="12" t="s">
        <v>44</v>
      </c>
      <c r="F2301" s="12" t="s">
        <v>2296</v>
      </c>
      <c r="G2301" s="12" t="s">
        <v>55</v>
      </c>
      <c r="H2301" s="12" t="str">
        <f aca="false">INDEX(Customers!$I$2:$I$901,MATCH(B2301,Customers!$A$2:$A$901,0))</f>
        <v>Regular</v>
      </c>
      <c r="I2301" s="12" t="str">
        <f aca="false">INDEX(Customers!$G$2:$G$901,MATCH(B2301,Customers!$A$2:$A$901,0))</f>
        <v>West</v>
      </c>
      <c r="J2301" s="12" t="str">
        <f aca="false">INDEX(Stores!$D$2:$D$18,MATCH(C2301,Stores!$A$2:$A$18,0))</f>
        <v>Online</v>
      </c>
      <c r="K2301" s="16" t="n">
        <f aca="false">SUMIF(OrderItems!$B$2:$B$6683,A2301,OrderItems!$J$2:$J$6683)</f>
        <v>749</v>
      </c>
      <c r="L2301" s="16" t="n">
        <f aca="false">SUMIF(OrderItems!$B$2:$B$6683,A2301,OrderItems!$K$2:$K$6683)</f>
        <v>559.79</v>
      </c>
      <c r="M2301" s="16" t="n">
        <f aca="false">K2301-L2301</f>
        <v>189.21</v>
      </c>
      <c r="N2301" s="12" t="n">
        <f aca="false">COUNTIF(OrderItems!$B$2:$B$6683,A2301)</f>
        <v>1</v>
      </c>
    </row>
    <row r="2302" customFormat="false" ht="15" hidden="false" customHeight="false" outlineLevel="0" collapsed="false">
      <c r="A2302" s="12" t="n">
        <v>2301</v>
      </c>
      <c r="B2302" s="12" t="n">
        <v>558</v>
      </c>
      <c r="C2302" s="12" t="n">
        <v>5</v>
      </c>
      <c r="D2302" s="18" t="n">
        <v>45491</v>
      </c>
      <c r="E2302" s="12" t="s">
        <v>49</v>
      </c>
      <c r="F2302" s="12" t="s">
        <v>2294</v>
      </c>
      <c r="G2302" s="12" t="s">
        <v>55</v>
      </c>
      <c r="H2302" s="12" t="str">
        <f aca="false">INDEX(Customers!$I$2:$I$901,MATCH(B2302,Customers!$A$2:$A$901,0))</f>
        <v>New</v>
      </c>
      <c r="I2302" s="12" t="str">
        <f aca="false">INDEX(Customers!$G$2:$G$901,MATCH(B2302,Customers!$A$2:$A$901,0))</f>
        <v>South</v>
      </c>
      <c r="J2302" s="12" t="str">
        <f aca="false">INDEX(Stores!$D$2:$D$18,MATCH(C2302,Stores!$A$2:$A$18,0))</f>
        <v>South</v>
      </c>
      <c r="K2302" s="16" t="n">
        <f aca="false">SUMIF(OrderItems!$B$2:$B$6683,A2302,OrderItems!$J$2:$J$6683)</f>
        <v>9033.65</v>
      </c>
      <c r="L2302" s="16" t="n">
        <f aca="false">SUMIF(OrderItems!$B$2:$B$6683,A2302,OrderItems!$K$2:$K$6683)</f>
        <v>6689.12</v>
      </c>
      <c r="M2302" s="16" t="n">
        <f aca="false">K2302-L2302</f>
        <v>2344.53</v>
      </c>
      <c r="N2302" s="12" t="n">
        <f aca="false">COUNTIF(OrderItems!$B$2:$B$6683,A2302)</f>
        <v>3</v>
      </c>
    </row>
    <row r="2303" customFormat="false" ht="15" hidden="false" customHeight="false" outlineLevel="0" collapsed="false">
      <c r="A2303" s="12" t="n">
        <v>2302</v>
      </c>
      <c r="B2303" s="12" t="n">
        <v>558</v>
      </c>
      <c r="C2303" s="12" t="n">
        <v>7</v>
      </c>
      <c r="D2303" s="18" t="n">
        <v>45579</v>
      </c>
      <c r="E2303" s="12" t="s">
        <v>49</v>
      </c>
      <c r="F2303" s="12" t="s">
        <v>2293</v>
      </c>
      <c r="G2303" s="12" t="s">
        <v>55</v>
      </c>
      <c r="H2303" s="12" t="str">
        <f aca="false">INDEX(Customers!$I$2:$I$901,MATCH(B2303,Customers!$A$2:$A$901,0))</f>
        <v>New</v>
      </c>
      <c r="I2303" s="12" t="str">
        <f aca="false">INDEX(Customers!$G$2:$G$901,MATCH(B2303,Customers!$A$2:$A$901,0))</f>
        <v>South</v>
      </c>
      <c r="J2303" s="12" t="str">
        <f aca="false">INDEX(Stores!$D$2:$D$18,MATCH(C2303,Stores!$A$2:$A$18,0))</f>
        <v>South</v>
      </c>
      <c r="K2303" s="16" t="n">
        <f aca="false">SUMIF(OrderItems!$B$2:$B$6683,A2303,OrderItems!$J$2:$J$6683)</f>
        <v>5244.3</v>
      </c>
      <c r="L2303" s="16" t="n">
        <f aca="false">SUMIF(OrderItems!$B$2:$B$6683,A2303,OrderItems!$K$2:$K$6683)</f>
        <v>3858.34</v>
      </c>
      <c r="M2303" s="16" t="n">
        <f aca="false">K2303-L2303</f>
        <v>1385.96</v>
      </c>
      <c r="N2303" s="12" t="n">
        <f aca="false">COUNTIF(OrderItems!$B$2:$B$6683,A2303)</f>
        <v>3</v>
      </c>
    </row>
    <row r="2304" customFormat="false" ht="15" hidden="false" customHeight="false" outlineLevel="0" collapsed="false">
      <c r="A2304" s="12" t="n">
        <v>2303</v>
      </c>
      <c r="B2304" s="12" t="n">
        <v>559</v>
      </c>
      <c r="C2304" s="12" t="n">
        <v>17</v>
      </c>
      <c r="D2304" s="18" t="n">
        <v>45305</v>
      </c>
      <c r="E2304" s="12" t="s">
        <v>44</v>
      </c>
      <c r="F2304" s="12" t="s">
        <v>2293</v>
      </c>
      <c r="G2304" s="12" t="s">
        <v>55</v>
      </c>
      <c r="H2304" s="12" t="str">
        <f aca="false">INDEX(Customers!$I$2:$I$901,MATCH(B2304,Customers!$A$2:$A$901,0))</f>
        <v>Premium</v>
      </c>
      <c r="I2304" s="12" t="str">
        <f aca="false">INDEX(Customers!$G$2:$G$901,MATCH(B2304,Customers!$A$2:$A$901,0))</f>
        <v>East</v>
      </c>
      <c r="J2304" s="12" t="str">
        <f aca="false">INDEX(Stores!$D$2:$D$18,MATCH(C2304,Stores!$A$2:$A$18,0))</f>
        <v>Online</v>
      </c>
      <c r="K2304" s="16" t="n">
        <f aca="false">SUMIF(OrderItems!$B$2:$B$6683,A2304,OrderItems!$J$2:$J$6683)</f>
        <v>5405.05</v>
      </c>
      <c r="L2304" s="16" t="n">
        <f aca="false">SUMIF(OrderItems!$B$2:$B$6683,A2304,OrderItems!$K$2:$K$6683)</f>
        <v>3295.72</v>
      </c>
      <c r="M2304" s="16" t="n">
        <f aca="false">K2304-L2304</f>
        <v>2109.33</v>
      </c>
      <c r="N2304" s="12" t="n">
        <f aca="false">COUNTIF(OrderItems!$B$2:$B$6683,A2304)</f>
        <v>2</v>
      </c>
    </row>
    <row r="2305" customFormat="false" ht="15" hidden="false" customHeight="false" outlineLevel="0" collapsed="false">
      <c r="A2305" s="12" t="n">
        <v>2304</v>
      </c>
      <c r="B2305" s="12" t="n">
        <v>559</v>
      </c>
      <c r="C2305" s="12" t="n">
        <v>17</v>
      </c>
      <c r="D2305" s="18" t="n">
        <v>45430</v>
      </c>
      <c r="E2305" s="12" t="s">
        <v>44</v>
      </c>
      <c r="F2305" s="12" t="s">
        <v>2296</v>
      </c>
      <c r="G2305" s="12" t="s">
        <v>57</v>
      </c>
      <c r="H2305" s="12" t="str">
        <f aca="false">INDEX(Customers!$I$2:$I$901,MATCH(B2305,Customers!$A$2:$A$901,0))</f>
        <v>Premium</v>
      </c>
      <c r="I2305" s="12" t="str">
        <f aca="false">INDEX(Customers!$G$2:$G$901,MATCH(B2305,Customers!$A$2:$A$901,0))</f>
        <v>East</v>
      </c>
      <c r="J2305" s="12" t="str">
        <f aca="false">INDEX(Stores!$D$2:$D$18,MATCH(C2305,Stores!$A$2:$A$18,0))</f>
        <v>Online</v>
      </c>
      <c r="K2305" s="16" t="n">
        <f aca="false">SUMIF(OrderItems!$B$2:$B$6683,A2305,OrderItems!$J$2:$J$6683)</f>
        <v>1918</v>
      </c>
      <c r="L2305" s="16" t="n">
        <f aca="false">SUMIF(OrderItems!$B$2:$B$6683,A2305,OrderItems!$K$2:$K$6683)</f>
        <v>1328.5</v>
      </c>
      <c r="M2305" s="16" t="n">
        <f aca="false">K2305-L2305</f>
        <v>589.5</v>
      </c>
      <c r="N2305" s="12" t="n">
        <f aca="false">COUNTIF(OrderItems!$B$2:$B$6683,A2305)</f>
        <v>1</v>
      </c>
    </row>
    <row r="2306" customFormat="false" ht="15" hidden="false" customHeight="false" outlineLevel="0" collapsed="false">
      <c r="A2306" s="12" t="n">
        <v>2305</v>
      </c>
      <c r="B2306" s="12" t="n">
        <v>559</v>
      </c>
      <c r="C2306" s="12" t="n">
        <v>6</v>
      </c>
      <c r="D2306" s="18" t="n">
        <v>45567</v>
      </c>
      <c r="E2306" s="12" t="s">
        <v>49</v>
      </c>
      <c r="F2306" s="12" t="s">
        <v>2293</v>
      </c>
      <c r="G2306" s="12" t="s">
        <v>55</v>
      </c>
      <c r="H2306" s="12" t="str">
        <f aca="false">INDEX(Customers!$I$2:$I$901,MATCH(B2306,Customers!$A$2:$A$901,0))</f>
        <v>Premium</v>
      </c>
      <c r="I2306" s="12" t="str">
        <f aca="false">INDEX(Customers!$G$2:$G$901,MATCH(B2306,Customers!$A$2:$A$901,0))</f>
        <v>East</v>
      </c>
      <c r="J2306" s="12" t="str">
        <f aca="false">INDEX(Stores!$D$2:$D$18,MATCH(C2306,Stores!$A$2:$A$18,0))</f>
        <v>South</v>
      </c>
      <c r="K2306" s="16" t="n">
        <f aca="false">SUMIF(OrderItems!$B$2:$B$6683,A2306,OrderItems!$J$2:$J$6683)</f>
        <v>4379</v>
      </c>
      <c r="L2306" s="16" t="n">
        <f aca="false">SUMIF(OrderItems!$B$2:$B$6683,A2306,OrderItems!$K$2:$K$6683)</f>
        <v>2954.33</v>
      </c>
      <c r="M2306" s="16" t="n">
        <f aca="false">K2306-L2306</f>
        <v>1424.67</v>
      </c>
      <c r="N2306" s="12" t="n">
        <f aca="false">COUNTIF(OrderItems!$B$2:$B$6683,A2306)</f>
        <v>1</v>
      </c>
    </row>
    <row r="2307" customFormat="false" ht="15" hidden="false" customHeight="false" outlineLevel="0" collapsed="false">
      <c r="A2307" s="12" t="n">
        <v>2306</v>
      </c>
      <c r="B2307" s="12" t="n">
        <v>559</v>
      </c>
      <c r="C2307" s="12" t="n">
        <v>17</v>
      </c>
      <c r="D2307" s="18" t="n">
        <v>45590</v>
      </c>
      <c r="E2307" s="12" t="s">
        <v>44</v>
      </c>
      <c r="F2307" s="12" t="s">
        <v>2295</v>
      </c>
      <c r="G2307" s="12" t="s">
        <v>55</v>
      </c>
      <c r="H2307" s="12" t="str">
        <f aca="false">INDEX(Customers!$I$2:$I$901,MATCH(B2307,Customers!$A$2:$A$901,0))</f>
        <v>Premium</v>
      </c>
      <c r="I2307" s="12" t="str">
        <f aca="false">INDEX(Customers!$G$2:$G$901,MATCH(B2307,Customers!$A$2:$A$901,0))</f>
        <v>East</v>
      </c>
      <c r="J2307" s="12" t="str">
        <f aca="false">INDEX(Stores!$D$2:$D$18,MATCH(C2307,Stores!$A$2:$A$18,0))</f>
        <v>Online</v>
      </c>
      <c r="K2307" s="16" t="n">
        <f aca="false">SUMIF(OrderItems!$B$2:$B$6683,A2307,OrderItems!$J$2:$J$6683)</f>
        <v>4519</v>
      </c>
      <c r="L2307" s="16" t="n">
        <f aca="false">SUMIF(OrderItems!$B$2:$B$6683,A2307,OrderItems!$K$2:$K$6683)</f>
        <v>2972.91</v>
      </c>
      <c r="M2307" s="16" t="n">
        <f aca="false">K2307-L2307</f>
        <v>1546.09</v>
      </c>
      <c r="N2307" s="12" t="n">
        <f aca="false">COUNTIF(OrderItems!$B$2:$B$6683,A2307)</f>
        <v>1</v>
      </c>
    </row>
    <row r="2308" customFormat="false" ht="15" hidden="false" customHeight="false" outlineLevel="0" collapsed="false">
      <c r="A2308" s="12" t="n">
        <v>2307</v>
      </c>
      <c r="B2308" s="12" t="n">
        <v>559</v>
      </c>
      <c r="C2308" s="12" t="n">
        <v>8</v>
      </c>
      <c r="D2308" s="18" t="n">
        <v>45991</v>
      </c>
      <c r="E2308" s="12" t="s">
        <v>49</v>
      </c>
      <c r="F2308" s="12" t="s">
        <v>2292</v>
      </c>
      <c r="G2308" s="12" t="s">
        <v>56</v>
      </c>
      <c r="H2308" s="12" t="str">
        <f aca="false">INDEX(Customers!$I$2:$I$901,MATCH(B2308,Customers!$A$2:$A$901,0))</f>
        <v>Premium</v>
      </c>
      <c r="I2308" s="12" t="str">
        <f aca="false">INDEX(Customers!$G$2:$G$901,MATCH(B2308,Customers!$A$2:$A$901,0))</f>
        <v>East</v>
      </c>
      <c r="J2308" s="12" t="str">
        <f aca="false">INDEX(Stores!$D$2:$D$18,MATCH(C2308,Stores!$A$2:$A$18,0))</f>
        <v>South</v>
      </c>
      <c r="K2308" s="16" t="n">
        <f aca="false">SUMIF(OrderItems!$B$2:$B$6683,A2308,OrderItems!$J$2:$J$6683)</f>
        <v>3489.25</v>
      </c>
      <c r="L2308" s="16" t="n">
        <f aca="false">SUMIF(OrderItems!$B$2:$B$6683,A2308,OrderItems!$K$2:$K$6683)</f>
        <v>2532.39</v>
      </c>
      <c r="M2308" s="16" t="n">
        <f aca="false">K2308-L2308</f>
        <v>956.86</v>
      </c>
      <c r="N2308" s="12" t="n">
        <f aca="false">COUNTIF(OrderItems!$B$2:$B$6683,A2308)</f>
        <v>4</v>
      </c>
    </row>
    <row r="2309" customFormat="false" ht="15" hidden="false" customHeight="false" outlineLevel="0" collapsed="false">
      <c r="A2309" s="12" t="n">
        <v>2308</v>
      </c>
      <c r="B2309" s="12" t="n">
        <v>559</v>
      </c>
      <c r="C2309" s="12" t="n">
        <v>3</v>
      </c>
      <c r="D2309" s="18" t="n">
        <v>46003</v>
      </c>
      <c r="E2309" s="12" t="s">
        <v>49</v>
      </c>
      <c r="F2309" s="12" t="s">
        <v>2293</v>
      </c>
      <c r="G2309" s="12" t="s">
        <v>55</v>
      </c>
      <c r="H2309" s="12" t="str">
        <f aca="false">INDEX(Customers!$I$2:$I$901,MATCH(B2309,Customers!$A$2:$A$901,0))</f>
        <v>Premium</v>
      </c>
      <c r="I2309" s="12" t="str">
        <f aca="false">INDEX(Customers!$G$2:$G$901,MATCH(B2309,Customers!$A$2:$A$901,0))</f>
        <v>East</v>
      </c>
      <c r="J2309" s="12" t="str">
        <f aca="false">INDEX(Stores!$D$2:$D$18,MATCH(C2309,Stores!$A$2:$A$18,0))</f>
        <v>North</v>
      </c>
      <c r="K2309" s="16" t="n">
        <f aca="false">SUMIF(OrderItems!$B$2:$B$6683,A2309,OrderItems!$J$2:$J$6683)</f>
        <v>9148.1</v>
      </c>
      <c r="L2309" s="16" t="n">
        <f aca="false">SUMIF(OrderItems!$B$2:$B$6683,A2309,OrderItems!$K$2:$K$6683)</f>
        <v>6585.94</v>
      </c>
      <c r="M2309" s="16" t="n">
        <f aca="false">K2309-L2309</f>
        <v>2562.16</v>
      </c>
      <c r="N2309" s="12" t="n">
        <f aca="false">COUNTIF(OrderItems!$B$2:$B$6683,A2309)</f>
        <v>4</v>
      </c>
    </row>
    <row r="2310" customFormat="false" ht="15" hidden="false" customHeight="false" outlineLevel="0" collapsed="false">
      <c r="A2310" s="12" t="n">
        <v>2309</v>
      </c>
      <c r="B2310" s="12" t="n">
        <v>560</v>
      </c>
      <c r="C2310" s="12" t="n">
        <v>17</v>
      </c>
      <c r="D2310" s="18" t="n">
        <v>45407</v>
      </c>
      <c r="E2310" s="12" t="s">
        <v>44</v>
      </c>
      <c r="F2310" s="12" t="s">
        <v>2296</v>
      </c>
      <c r="G2310" s="12" t="s">
        <v>57</v>
      </c>
      <c r="H2310" s="12" t="str">
        <f aca="false">INDEX(Customers!$I$2:$I$901,MATCH(B2310,Customers!$A$2:$A$901,0))</f>
        <v>Premium</v>
      </c>
      <c r="I2310" s="12" t="str">
        <f aca="false">INDEX(Customers!$G$2:$G$901,MATCH(B2310,Customers!$A$2:$A$901,0))</f>
        <v>South</v>
      </c>
      <c r="J2310" s="12" t="str">
        <f aca="false">INDEX(Stores!$D$2:$D$18,MATCH(C2310,Stores!$A$2:$A$18,0))</f>
        <v>Online</v>
      </c>
      <c r="K2310" s="16" t="n">
        <f aca="false">SUMIF(OrderItems!$B$2:$B$6683,A2310,OrderItems!$J$2:$J$6683)</f>
        <v>15252</v>
      </c>
      <c r="L2310" s="16" t="n">
        <f aca="false">SUMIF(OrderItems!$B$2:$B$6683,A2310,OrderItems!$K$2:$K$6683)</f>
        <v>10188.81</v>
      </c>
      <c r="M2310" s="16" t="n">
        <f aca="false">K2310-L2310</f>
        <v>5063.19</v>
      </c>
      <c r="N2310" s="12" t="n">
        <f aca="false">COUNTIF(OrderItems!$B$2:$B$6683,A2310)</f>
        <v>4</v>
      </c>
    </row>
    <row r="2311" customFormat="false" ht="15" hidden="false" customHeight="false" outlineLevel="0" collapsed="false">
      <c r="A2311" s="12" t="n">
        <v>2310</v>
      </c>
      <c r="B2311" s="12" t="n">
        <v>560</v>
      </c>
      <c r="C2311" s="12" t="n">
        <v>17</v>
      </c>
      <c r="D2311" s="18" t="n">
        <v>45456</v>
      </c>
      <c r="E2311" s="12" t="s">
        <v>44</v>
      </c>
      <c r="F2311" s="12" t="s">
        <v>2295</v>
      </c>
      <c r="G2311" s="12" t="s">
        <v>55</v>
      </c>
      <c r="H2311" s="12" t="str">
        <f aca="false">INDEX(Customers!$I$2:$I$901,MATCH(B2311,Customers!$A$2:$A$901,0))</f>
        <v>Premium</v>
      </c>
      <c r="I2311" s="12" t="str">
        <f aca="false">INDEX(Customers!$G$2:$G$901,MATCH(B2311,Customers!$A$2:$A$901,0))</f>
        <v>South</v>
      </c>
      <c r="J2311" s="12" t="str">
        <f aca="false">INDEX(Stores!$D$2:$D$18,MATCH(C2311,Stores!$A$2:$A$18,0))</f>
        <v>Online</v>
      </c>
      <c r="K2311" s="16" t="n">
        <f aca="false">SUMIF(OrderItems!$B$2:$B$6683,A2311,OrderItems!$J$2:$J$6683)</f>
        <v>1439</v>
      </c>
      <c r="L2311" s="16" t="n">
        <f aca="false">SUMIF(OrderItems!$B$2:$B$6683,A2311,OrderItems!$K$2:$K$6683)</f>
        <v>855.37</v>
      </c>
      <c r="M2311" s="16" t="n">
        <f aca="false">K2311-L2311</f>
        <v>583.63</v>
      </c>
      <c r="N2311" s="12" t="n">
        <f aca="false">COUNTIF(OrderItems!$B$2:$B$6683,A2311)</f>
        <v>1</v>
      </c>
    </row>
    <row r="2312" customFormat="false" ht="15" hidden="false" customHeight="false" outlineLevel="0" collapsed="false">
      <c r="A2312" s="12" t="n">
        <v>2311</v>
      </c>
      <c r="B2312" s="12" t="n">
        <v>560</v>
      </c>
      <c r="C2312" s="12" t="n">
        <v>14</v>
      </c>
      <c r="D2312" s="18" t="n">
        <v>45525</v>
      </c>
      <c r="E2312" s="12" t="s">
        <v>49</v>
      </c>
      <c r="F2312" s="12" t="s">
        <v>2294</v>
      </c>
      <c r="G2312" s="12" t="s">
        <v>55</v>
      </c>
      <c r="H2312" s="12" t="str">
        <f aca="false">INDEX(Customers!$I$2:$I$901,MATCH(B2312,Customers!$A$2:$A$901,0))</f>
        <v>Premium</v>
      </c>
      <c r="I2312" s="12" t="str">
        <f aca="false">INDEX(Customers!$G$2:$G$901,MATCH(B2312,Customers!$A$2:$A$901,0))</f>
        <v>South</v>
      </c>
      <c r="J2312" s="12" t="str">
        <f aca="false">INDEX(Stores!$D$2:$D$18,MATCH(C2312,Stores!$A$2:$A$18,0))</f>
        <v>East</v>
      </c>
      <c r="K2312" s="16" t="n">
        <f aca="false">SUMIF(OrderItems!$B$2:$B$6683,A2312,OrderItems!$J$2:$J$6683)</f>
        <v>11558.3</v>
      </c>
      <c r="L2312" s="16" t="n">
        <f aca="false">SUMIF(OrderItems!$B$2:$B$6683,A2312,OrderItems!$K$2:$K$6683)</f>
        <v>7930.82</v>
      </c>
      <c r="M2312" s="16" t="n">
        <f aca="false">K2312-L2312</f>
        <v>3627.48</v>
      </c>
      <c r="N2312" s="12" t="n">
        <f aca="false">COUNTIF(OrderItems!$B$2:$B$6683,A2312)</f>
        <v>2</v>
      </c>
    </row>
    <row r="2313" customFormat="false" ht="15" hidden="false" customHeight="false" outlineLevel="0" collapsed="false">
      <c r="A2313" s="12" t="n">
        <v>2312</v>
      </c>
      <c r="B2313" s="12" t="n">
        <v>560</v>
      </c>
      <c r="C2313" s="12" t="n">
        <v>17</v>
      </c>
      <c r="D2313" s="18" t="n">
        <v>45640</v>
      </c>
      <c r="E2313" s="12" t="s">
        <v>44</v>
      </c>
      <c r="F2313" s="12" t="s">
        <v>2293</v>
      </c>
      <c r="G2313" s="12" t="s">
        <v>55</v>
      </c>
      <c r="H2313" s="12" t="str">
        <f aca="false">INDEX(Customers!$I$2:$I$901,MATCH(B2313,Customers!$A$2:$A$901,0))</f>
        <v>Premium</v>
      </c>
      <c r="I2313" s="12" t="str">
        <f aca="false">INDEX(Customers!$G$2:$G$901,MATCH(B2313,Customers!$A$2:$A$901,0))</f>
        <v>South</v>
      </c>
      <c r="J2313" s="12" t="str">
        <f aca="false">INDEX(Stores!$D$2:$D$18,MATCH(C2313,Stores!$A$2:$A$18,0))</f>
        <v>Online</v>
      </c>
      <c r="K2313" s="16" t="n">
        <f aca="false">SUMIF(OrderItems!$B$2:$B$6683,A2313,OrderItems!$J$2:$J$6683)</f>
        <v>2413.15</v>
      </c>
      <c r="L2313" s="16" t="n">
        <f aca="false">SUMIF(OrderItems!$B$2:$B$6683,A2313,OrderItems!$K$2:$K$6683)</f>
        <v>1639.53</v>
      </c>
      <c r="M2313" s="16" t="n">
        <f aca="false">K2313-L2313</f>
        <v>773.62</v>
      </c>
      <c r="N2313" s="12" t="n">
        <f aca="false">COUNTIF(OrderItems!$B$2:$B$6683,A2313)</f>
        <v>1</v>
      </c>
    </row>
    <row r="2314" customFormat="false" ht="15" hidden="false" customHeight="false" outlineLevel="0" collapsed="false">
      <c r="A2314" s="12" t="n">
        <v>2313</v>
      </c>
      <c r="B2314" s="12" t="n">
        <v>560</v>
      </c>
      <c r="C2314" s="12" t="n">
        <v>17</v>
      </c>
      <c r="D2314" s="18" t="n">
        <v>45778</v>
      </c>
      <c r="E2314" s="12" t="s">
        <v>44</v>
      </c>
      <c r="F2314" s="12" t="s">
        <v>2296</v>
      </c>
      <c r="G2314" s="12" t="s">
        <v>55</v>
      </c>
      <c r="H2314" s="12" t="str">
        <f aca="false">INDEX(Customers!$I$2:$I$901,MATCH(B2314,Customers!$A$2:$A$901,0))</f>
        <v>Premium</v>
      </c>
      <c r="I2314" s="12" t="str">
        <f aca="false">INDEX(Customers!$G$2:$G$901,MATCH(B2314,Customers!$A$2:$A$901,0))</f>
        <v>South</v>
      </c>
      <c r="J2314" s="12" t="str">
        <f aca="false">INDEX(Stores!$D$2:$D$18,MATCH(C2314,Stores!$A$2:$A$18,0))</f>
        <v>Online</v>
      </c>
      <c r="K2314" s="16" t="n">
        <f aca="false">SUMIF(OrderItems!$B$2:$B$6683,A2314,OrderItems!$J$2:$J$6683)</f>
        <v>466.65</v>
      </c>
      <c r="L2314" s="16" t="n">
        <f aca="false">SUMIF(OrderItems!$B$2:$B$6683,A2314,OrderItems!$K$2:$K$6683)</f>
        <v>393.67</v>
      </c>
      <c r="M2314" s="16" t="n">
        <f aca="false">K2314-L2314</f>
        <v>72.98</v>
      </c>
      <c r="N2314" s="12" t="n">
        <f aca="false">COUNTIF(OrderItems!$B$2:$B$6683,A2314)</f>
        <v>1</v>
      </c>
    </row>
    <row r="2315" customFormat="false" ht="15" hidden="false" customHeight="false" outlineLevel="0" collapsed="false">
      <c r="A2315" s="12" t="n">
        <v>2314</v>
      </c>
      <c r="B2315" s="12" t="n">
        <v>560</v>
      </c>
      <c r="C2315" s="12" t="n">
        <v>17</v>
      </c>
      <c r="D2315" s="18" t="n">
        <v>45878</v>
      </c>
      <c r="E2315" s="12" t="s">
        <v>44</v>
      </c>
      <c r="F2315" s="12" t="s">
        <v>2293</v>
      </c>
      <c r="G2315" s="12" t="s">
        <v>56</v>
      </c>
      <c r="H2315" s="12" t="str">
        <f aca="false">INDEX(Customers!$I$2:$I$901,MATCH(B2315,Customers!$A$2:$A$901,0))</f>
        <v>Premium</v>
      </c>
      <c r="I2315" s="12" t="str">
        <f aca="false">INDEX(Customers!$G$2:$G$901,MATCH(B2315,Customers!$A$2:$A$901,0))</f>
        <v>South</v>
      </c>
      <c r="J2315" s="12" t="str">
        <f aca="false">INDEX(Stores!$D$2:$D$18,MATCH(C2315,Stores!$A$2:$A$18,0))</f>
        <v>Online</v>
      </c>
      <c r="K2315" s="16" t="n">
        <f aca="false">SUMIF(OrderItems!$B$2:$B$6683,A2315,OrderItems!$J$2:$J$6683)</f>
        <v>647.1</v>
      </c>
      <c r="L2315" s="16" t="n">
        <f aca="false">SUMIF(OrderItems!$B$2:$B$6683,A2315,OrderItems!$K$2:$K$6683)</f>
        <v>445.67</v>
      </c>
      <c r="M2315" s="16" t="n">
        <f aca="false">K2315-L2315</f>
        <v>201.43</v>
      </c>
      <c r="N2315" s="12" t="n">
        <f aca="false">COUNTIF(OrderItems!$B$2:$B$6683,A2315)</f>
        <v>1</v>
      </c>
    </row>
    <row r="2316" customFormat="false" ht="15" hidden="false" customHeight="false" outlineLevel="0" collapsed="false">
      <c r="A2316" s="12" t="n">
        <v>2315</v>
      </c>
      <c r="B2316" s="12" t="n">
        <v>561</v>
      </c>
      <c r="C2316" s="12" t="n">
        <v>17</v>
      </c>
      <c r="D2316" s="18" t="n">
        <v>45368</v>
      </c>
      <c r="E2316" s="12" t="s">
        <v>44</v>
      </c>
      <c r="F2316" s="12" t="s">
        <v>2294</v>
      </c>
      <c r="G2316" s="12" t="s">
        <v>55</v>
      </c>
      <c r="H2316" s="12" t="str">
        <f aca="false">INDEX(Customers!$I$2:$I$901,MATCH(B2316,Customers!$A$2:$A$901,0))</f>
        <v>Regular</v>
      </c>
      <c r="I2316" s="12" t="str">
        <f aca="false">INDEX(Customers!$G$2:$G$901,MATCH(B2316,Customers!$A$2:$A$901,0))</f>
        <v>West</v>
      </c>
      <c r="J2316" s="12" t="str">
        <f aca="false">INDEX(Stores!$D$2:$D$18,MATCH(C2316,Stores!$A$2:$A$18,0))</f>
        <v>Online</v>
      </c>
      <c r="K2316" s="16" t="n">
        <f aca="false">SUMIF(OrderItems!$B$2:$B$6683,A2316,OrderItems!$J$2:$J$6683)</f>
        <v>509</v>
      </c>
      <c r="L2316" s="16" t="n">
        <f aca="false">SUMIF(OrderItems!$B$2:$B$6683,A2316,OrderItems!$K$2:$K$6683)</f>
        <v>367.14</v>
      </c>
      <c r="M2316" s="16" t="n">
        <f aca="false">K2316-L2316</f>
        <v>141.86</v>
      </c>
      <c r="N2316" s="12" t="n">
        <f aca="false">COUNTIF(OrderItems!$B$2:$B$6683,A2316)</f>
        <v>1</v>
      </c>
    </row>
    <row r="2317" customFormat="false" ht="15" hidden="false" customHeight="false" outlineLevel="0" collapsed="false">
      <c r="A2317" s="12" t="n">
        <v>2316</v>
      </c>
      <c r="B2317" s="12" t="n">
        <v>561</v>
      </c>
      <c r="C2317" s="12" t="n">
        <v>1</v>
      </c>
      <c r="D2317" s="18" t="n">
        <v>45385</v>
      </c>
      <c r="E2317" s="12" t="s">
        <v>49</v>
      </c>
      <c r="F2317" s="12" t="s">
        <v>2293</v>
      </c>
      <c r="G2317" s="12" t="s">
        <v>55</v>
      </c>
      <c r="H2317" s="12" t="str">
        <f aca="false">INDEX(Customers!$I$2:$I$901,MATCH(B2317,Customers!$A$2:$A$901,0))</f>
        <v>Regular</v>
      </c>
      <c r="I2317" s="12" t="str">
        <f aca="false">INDEX(Customers!$G$2:$G$901,MATCH(B2317,Customers!$A$2:$A$901,0))</f>
        <v>West</v>
      </c>
      <c r="J2317" s="12" t="str">
        <f aca="false">INDEX(Stores!$D$2:$D$18,MATCH(C2317,Stores!$A$2:$A$18,0))</f>
        <v>North</v>
      </c>
      <c r="K2317" s="16" t="n">
        <f aca="false">SUMIF(OrderItems!$B$2:$B$6683,A2317,OrderItems!$J$2:$J$6683)</f>
        <v>2956.2</v>
      </c>
      <c r="L2317" s="16" t="n">
        <f aca="false">SUMIF(OrderItems!$B$2:$B$6683,A2317,OrderItems!$K$2:$K$6683)</f>
        <v>2209.43</v>
      </c>
      <c r="M2317" s="16" t="n">
        <f aca="false">K2317-L2317</f>
        <v>746.77</v>
      </c>
      <c r="N2317" s="12" t="n">
        <f aca="false">COUNTIF(OrderItems!$B$2:$B$6683,A2317)</f>
        <v>2</v>
      </c>
    </row>
    <row r="2318" customFormat="false" ht="15" hidden="false" customHeight="false" outlineLevel="0" collapsed="false">
      <c r="A2318" s="12" t="n">
        <v>2317</v>
      </c>
      <c r="B2318" s="12" t="n">
        <v>561</v>
      </c>
      <c r="C2318" s="12" t="n">
        <v>17</v>
      </c>
      <c r="D2318" s="18" t="n">
        <v>45451</v>
      </c>
      <c r="E2318" s="12" t="s">
        <v>44</v>
      </c>
      <c r="F2318" s="12" t="s">
        <v>2296</v>
      </c>
      <c r="G2318" s="12" t="s">
        <v>55</v>
      </c>
      <c r="H2318" s="12" t="str">
        <f aca="false">INDEX(Customers!$I$2:$I$901,MATCH(B2318,Customers!$A$2:$A$901,0))</f>
        <v>Regular</v>
      </c>
      <c r="I2318" s="12" t="str">
        <f aca="false">INDEX(Customers!$G$2:$G$901,MATCH(B2318,Customers!$A$2:$A$901,0))</f>
        <v>West</v>
      </c>
      <c r="J2318" s="12" t="str">
        <f aca="false">INDEX(Stores!$D$2:$D$18,MATCH(C2318,Stores!$A$2:$A$18,0))</f>
        <v>Online</v>
      </c>
      <c r="K2318" s="16" t="n">
        <f aca="false">SUMIF(OrderItems!$B$2:$B$6683,A2318,OrderItems!$J$2:$J$6683)</f>
        <v>5308</v>
      </c>
      <c r="L2318" s="16" t="n">
        <f aca="false">SUMIF(OrderItems!$B$2:$B$6683,A2318,OrderItems!$K$2:$K$6683)</f>
        <v>3445.02</v>
      </c>
      <c r="M2318" s="16" t="n">
        <f aca="false">K2318-L2318</f>
        <v>1862.98</v>
      </c>
      <c r="N2318" s="12" t="n">
        <f aca="false">COUNTIF(OrderItems!$B$2:$B$6683,A2318)</f>
        <v>2</v>
      </c>
    </row>
    <row r="2319" customFormat="false" ht="15" hidden="false" customHeight="false" outlineLevel="0" collapsed="false">
      <c r="A2319" s="12" t="n">
        <v>2318</v>
      </c>
      <c r="B2319" s="12" t="n">
        <v>561</v>
      </c>
      <c r="C2319" s="12" t="n">
        <v>17</v>
      </c>
      <c r="D2319" s="18" t="n">
        <v>45471</v>
      </c>
      <c r="E2319" s="12" t="s">
        <v>44</v>
      </c>
      <c r="F2319" s="12" t="s">
        <v>2295</v>
      </c>
      <c r="G2319" s="12" t="s">
        <v>55</v>
      </c>
      <c r="H2319" s="12" t="str">
        <f aca="false">INDEX(Customers!$I$2:$I$901,MATCH(B2319,Customers!$A$2:$A$901,0))</f>
        <v>Regular</v>
      </c>
      <c r="I2319" s="12" t="str">
        <f aca="false">INDEX(Customers!$G$2:$G$901,MATCH(B2319,Customers!$A$2:$A$901,0))</f>
        <v>West</v>
      </c>
      <c r="J2319" s="12" t="str">
        <f aca="false">INDEX(Stores!$D$2:$D$18,MATCH(C2319,Stores!$A$2:$A$18,0))</f>
        <v>Online</v>
      </c>
      <c r="K2319" s="16" t="n">
        <f aca="false">SUMIF(OrderItems!$B$2:$B$6683,A2319,OrderItems!$J$2:$J$6683)</f>
        <v>7100.55</v>
      </c>
      <c r="L2319" s="16" t="n">
        <f aca="false">SUMIF(OrderItems!$B$2:$B$6683,A2319,OrderItems!$K$2:$K$6683)</f>
        <v>4630.85</v>
      </c>
      <c r="M2319" s="16" t="n">
        <f aca="false">K2319-L2319</f>
        <v>2469.7</v>
      </c>
      <c r="N2319" s="12" t="n">
        <f aca="false">COUNTIF(OrderItems!$B$2:$B$6683,A2319)</f>
        <v>3</v>
      </c>
    </row>
    <row r="2320" customFormat="false" ht="15" hidden="false" customHeight="false" outlineLevel="0" collapsed="false">
      <c r="A2320" s="12" t="n">
        <v>2319</v>
      </c>
      <c r="B2320" s="12" t="n">
        <v>561</v>
      </c>
      <c r="C2320" s="12" t="n">
        <v>17</v>
      </c>
      <c r="D2320" s="18" t="n">
        <v>45584</v>
      </c>
      <c r="E2320" s="12" t="s">
        <v>44</v>
      </c>
      <c r="F2320" s="12" t="s">
        <v>2296</v>
      </c>
      <c r="G2320" s="12" t="s">
        <v>56</v>
      </c>
      <c r="H2320" s="12" t="str">
        <f aca="false">INDEX(Customers!$I$2:$I$901,MATCH(B2320,Customers!$A$2:$A$901,0))</f>
        <v>Regular</v>
      </c>
      <c r="I2320" s="12" t="str">
        <f aca="false">INDEX(Customers!$G$2:$G$901,MATCH(B2320,Customers!$A$2:$A$901,0))</f>
        <v>West</v>
      </c>
      <c r="J2320" s="12" t="str">
        <f aca="false">INDEX(Stores!$D$2:$D$18,MATCH(C2320,Stores!$A$2:$A$18,0))</f>
        <v>Online</v>
      </c>
      <c r="K2320" s="16" t="n">
        <f aca="false">SUMIF(OrderItems!$B$2:$B$6683,A2320,OrderItems!$J$2:$J$6683)</f>
        <v>1322.1</v>
      </c>
      <c r="L2320" s="16" t="n">
        <f aca="false">SUMIF(OrderItems!$B$2:$B$6683,A2320,OrderItems!$K$2:$K$6683)</f>
        <v>955.62</v>
      </c>
      <c r="M2320" s="16" t="n">
        <f aca="false">K2320-L2320</f>
        <v>366.48</v>
      </c>
      <c r="N2320" s="12" t="n">
        <f aca="false">COUNTIF(OrderItems!$B$2:$B$6683,A2320)</f>
        <v>1</v>
      </c>
    </row>
    <row r="2321" customFormat="false" ht="15" hidden="false" customHeight="false" outlineLevel="0" collapsed="false">
      <c r="A2321" s="12" t="n">
        <v>2320</v>
      </c>
      <c r="B2321" s="12" t="n">
        <v>562</v>
      </c>
      <c r="C2321" s="12" t="n">
        <v>17</v>
      </c>
      <c r="D2321" s="18" t="n">
        <v>45541</v>
      </c>
      <c r="E2321" s="12" t="s">
        <v>44</v>
      </c>
      <c r="F2321" s="12" t="s">
        <v>2295</v>
      </c>
      <c r="G2321" s="12" t="s">
        <v>55</v>
      </c>
      <c r="H2321" s="12" t="str">
        <f aca="false">INDEX(Customers!$I$2:$I$901,MATCH(B2321,Customers!$A$2:$A$901,0))</f>
        <v>Regular</v>
      </c>
      <c r="I2321" s="12" t="str">
        <f aca="false">INDEX(Customers!$G$2:$G$901,MATCH(B2321,Customers!$A$2:$A$901,0))</f>
        <v>West</v>
      </c>
      <c r="J2321" s="12" t="str">
        <f aca="false">INDEX(Stores!$D$2:$D$18,MATCH(C2321,Stores!$A$2:$A$18,0))</f>
        <v>Online</v>
      </c>
      <c r="K2321" s="16" t="n">
        <f aca="false">SUMIF(OrderItems!$B$2:$B$6683,A2321,OrderItems!$J$2:$J$6683)</f>
        <v>6247.4</v>
      </c>
      <c r="L2321" s="16" t="n">
        <f aca="false">SUMIF(OrderItems!$B$2:$B$6683,A2321,OrderItems!$K$2:$K$6683)</f>
        <v>4529.82</v>
      </c>
      <c r="M2321" s="16" t="n">
        <f aca="false">K2321-L2321</f>
        <v>1717.58</v>
      </c>
      <c r="N2321" s="12" t="n">
        <f aca="false">COUNTIF(OrderItems!$B$2:$B$6683,A2321)</f>
        <v>3</v>
      </c>
    </row>
    <row r="2322" customFormat="false" ht="15" hidden="false" customHeight="false" outlineLevel="0" collapsed="false">
      <c r="A2322" s="12" t="n">
        <v>2321</v>
      </c>
      <c r="B2322" s="12" t="n">
        <v>562</v>
      </c>
      <c r="C2322" s="12" t="n">
        <v>6</v>
      </c>
      <c r="D2322" s="18" t="n">
        <v>45793</v>
      </c>
      <c r="E2322" s="12" t="s">
        <v>49</v>
      </c>
      <c r="F2322" s="12" t="s">
        <v>2292</v>
      </c>
      <c r="G2322" s="12" t="s">
        <v>55</v>
      </c>
      <c r="H2322" s="12" t="str">
        <f aca="false">INDEX(Customers!$I$2:$I$901,MATCH(B2322,Customers!$A$2:$A$901,0))</f>
        <v>Regular</v>
      </c>
      <c r="I2322" s="12" t="str">
        <f aca="false">INDEX(Customers!$G$2:$G$901,MATCH(B2322,Customers!$A$2:$A$901,0))</f>
        <v>West</v>
      </c>
      <c r="J2322" s="12" t="str">
        <f aca="false">INDEX(Stores!$D$2:$D$18,MATCH(C2322,Stores!$A$2:$A$18,0))</f>
        <v>South</v>
      </c>
      <c r="K2322" s="16" t="n">
        <f aca="false">SUMIF(OrderItems!$B$2:$B$6683,A2322,OrderItems!$J$2:$J$6683)</f>
        <v>3769</v>
      </c>
      <c r="L2322" s="16" t="n">
        <f aca="false">SUMIF(OrderItems!$B$2:$B$6683,A2322,OrderItems!$K$2:$K$6683)</f>
        <v>2553.54</v>
      </c>
      <c r="M2322" s="16" t="n">
        <f aca="false">K2322-L2322</f>
        <v>1215.46</v>
      </c>
      <c r="N2322" s="12" t="n">
        <f aca="false">COUNTIF(OrderItems!$B$2:$B$6683,A2322)</f>
        <v>1</v>
      </c>
    </row>
    <row r="2323" customFormat="false" ht="15" hidden="false" customHeight="false" outlineLevel="0" collapsed="false">
      <c r="A2323" s="12" t="n">
        <v>2322</v>
      </c>
      <c r="B2323" s="12" t="n">
        <v>562</v>
      </c>
      <c r="C2323" s="12" t="n">
        <v>17</v>
      </c>
      <c r="D2323" s="18" t="n">
        <v>45832</v>
      </c>
      <c r="E2323" s="12" t="s">
        <v>44</v>
      </c>
      <c r="F2323" s="12" t="s">
        <v>2295</v>
      </c>
      <c r="G2323" s="12" t="s">
        <v>55</v>
      </c>
      <c r="H2323" s="12" t="str">
        <f aca="false">INDEX(Customers!$I$2:$I$901,MATCH(B2323,Customers!$A$2:$A$901,0))</f>
        <v>Regular</v>
      </c>
      <c r="I2323" s="12" t="str">
        <f aca="false">INDEX(Customers!$G$2:$G$901,MATCH(B2323,Customers!$A$2:$A$901,0))</f>
        <v>West</v>
      </c>
      <c r="J2323" s="12" t="str">
        <f aca="false">INDEX(Stores!$D$2:$D$18,MATCH(C2323,Stores!$A$2:$A$18,0))</f>
        <v>Online</v>
      </c>
      <c r="K2323" s="16" t="n">
        <f aca="false">SUMIF(OrderItems!$B$2:$B$6683,A2323,OrderItems!$J$2:$J$6683)</f>
        <v>2429</v>
      </c>
      <c r="L2323" s="16" t="n">
        <f aca="false">SUMIF(OrderItems!$B$2:$B$6683,A2323,OrderItems!$K$2:$K$6683)</f>
        <v>1353.41</v>
      </c>
      <c r="M2323" s="16" t="n">
        <f aca="false">K2323-L2323</f>
        <v>1075.59</v>
      </c>
      <c r="N2323" s="12" t="n">
        <f aca="false">COUNTIF(OrderItems!$B$2:$B$6683,A2323)</f>
        <v>1</v>
      </c>
    </row>
    <row r="2324" customFormat="false" ht="15" hidden="false" customHeight="false" outlineLevel="0" collapsed="false">
      <c r="A2324" s="12" t="n">
        <v>2323</v>
      </c>
      <c r="B2324" s="12" t="n">
        <v>564</v>
      </c>
      <c r="C2324" s="12" t="n">
        <v>17</v>
      </c>
      <c r="D2324" s="18" t="n">
        <v>45785</v>
      </c>
      <c r="E2324" s="12" t="s">
        <v>44</v>
      </c>
      <c r="F2324" s="12" t="s">
        <v>2296</v>
      </c>
      <c r="G2324" s="12" t="s">
        <v>55</v>
      </c>
      <c r="H2324" s="12" t="str">
        <f aca="false">INDEX(Customers!$I$2:$I$901,MATCH(B2324,Customers!$A$2:$A$901,0))</f>
        <v>Regular</v>
      </c>
      <c r="I2324" s="12" t="str">
        <f aca="false">INDEX(Customers!$G$2:$G$901,MATCH(B2324,Customers!$A$2:$A$901,0))</f>
        <v>East</v>
      </c>
      <c r="J2324" s="12" t="str">
        <f aca="false">INDEX(Stores!$D$2:$D$18,MATCH(C2324,Stores!$A$2:$A$18,0))</f>
        <v>Online</v>
      </c>
      <c r="K2324" s="16" t="n">
        <f aca="false">SUMIF(OrderItems!$B$2:$B$6683,A2324,OrderItems!$J$2:$J$6683)</f>
        <v>1724.1</v>
      </c>
      <c r="L2324" s="16" t="n">
        <f aca="false">SUMIF(OrderItems!$B$2:$B$6683,A2324,OrderItems!$K$2:$K$6683)</f>
        <v>1335.49</v>
      </c>
      <c r="M2324" s="16" t="n">
        <f aca="false">K2324-L2324</f>
        <v>388.61</v>
      </c>
      <c r="N2324" s="12" t="n">
        <f aca="false">COUNTIF(OrderItems!$B$2:$B$6683,A2324)</f>
        <v>2</v>
      </c>
    </row>
    <row r="2325" customFormat="false" ht="15" hidden="false" customHeight="false" outlineLevel="0" collapsed="false">
      <c r="A2325" s="12" t="n">
        <v>2324</v>
      </c>
      <c r="B2325" s="12" t="n">
        <v>564</v>
      </c>
      <c r="C2325" s="12" t="n">
        <v>17</v>
      </c>
      <c r="D2325" s="18" t="n">
        <v>46009</v>
      </c>
      <c r="E2325" s="12" t="s">
        <v>44</v>
      </c>
      <c r="F2325" s="12" t="s">
        <v>2296</v>
      </c>
      <c r="G2325" s="12" t="s">
        <v>55</v>
      </c>
      <c r="H2325" s="12" t="str">
        <f aca="false">INDEX(Customers!$I$2:$I$901,MATCH(B2325,Customers!$A$2:$A$901,0))</f>
        <v>Regular</v>
      </c>
      <c r="I2325" s="12" t="str">
        <f aca="false">INDEX(Customers!$G$2:$G$901,MATCH(B2325,Customers!$A$2:$A$901,0))</f>
        <v>East</v>
      </c>
      <c r="J2325" s="12" t="str">
        <f aca="false">INDEX(Stores!$D$2:$D$18,MATCH(C2325,Stores!$A$2:$A$18,0))</f>
        <v>Online</v>
      </c>
      <c r="K2325" s="16" t="n">
        <f aca="false">SUMIF(OrderItems!$B$2:$B$6683,A2325,OrderItems!$J$2:$J$6683)</f>
        <v>597.55</v>
      </c>
      <c r="L2325" s="16" t="n">
        <f aca="false">SUMIF(OrderItems!$B$2:$B$6683,A2325,OrderItems!$K$2:$K$6683)</f>
        <v>388.42</v>
      </c>
      <c r="M2325" s="16" t="n">
        <f aca="false">K2325-L2325</f>
        <v>209.13</v>
      </c>
      <c r="N2325" s="12" t="n">
        <f aca="false">COUNTIF(OrderItems!$B$2:$B$6683,A2325)</f>
        <v>1</v>
      </c>
    </row>
    <row r="2326" customFormat="false" ht="15" hidden="false" customHeight="false" outlineLevel="0" collapsed="false">
      <c r="A2326" s="12" t="n">
        <v>2325</v>
      </c>
      <c r="B2326" s="12" t="n">
        <v>564</v>
      </c>
      <c r="C2326" s="12" t="n">
        <v>17</v>
      </c>
      <c r="D2326" s="18" t="n">
        <v>46011</v>
      </c>
      <c r="E2326" s="12" t="s">
        <v>44</v>
      </c>
      <c r="F2326" s="12" t="s">
        <v>2293</v>
      </c>
      <c r="G2326" s="12" t="s">
        <v>55</v>
      </c>
      <c r="H2326" s="12" t="str">
        <f aca="false">INDEX(Customers!$I$2:$I$901,MATCH(B2326,Customers!$A$2:$A$901,0))</f>
        <v>Regular</v>
      </c>
      <c r="I2326" s="12" t="str">
        <f aca="false">INDEX(Customers!$G$2:$G$901,MATCH(B2326,Customers!$A$2:$A$901,0))</f>
        <v>East</v>
      </c>
      <c r="J2326" s="12" t="str">
        <f aca="false">INDEX(Stores!$D$2:$D$18,MATCH(C2326,Stores!$A$2:$A$18,0))</f>
        <v>Online</v>
      </c>
      <c r="K2326" s="16" t="n">
        <f aca="false">SUMIF(OrderItems!$B$2:$B$6683,A2326,OrderItems!$J$2:$J$6683)</f>
        <v>1571.65</v>
      </c>
      <c r="L2326" s="16" t="n">
        <f aca="false">SUMIF(OrderItems!$B$2:$B$6683,A2326,OrderItems!$K$2:$K$6683)</f>
        <v>1207.11</v>
      </c>
      <c r="M2326" s="16" t="n">
        <f aca="false">K2326-L2326</f>
        <v>364.54</v>
      </c>
      <c r="N2326" s="12" t="n">
        <f aca="false">COUNTIF(OrderItems!$B$2:$B$6683,A2326)</f>
        <v>1</v>
      </c>
    </row>
    <row r="2327" customFormat="false" ht="15" hidden="false" customHeight="false" outlineLevel="0" collapsed="false">
      <c r="A2327" s="12" t="n">
        <v>2326</v>
      </c>
      <c r="B2327" s="12" t="n">
        <v>565</v>
      </c>
      <c r="C2327" s="12" t="n">
        <v>17</v>
      </c>
      <c r="D2327" s="18" t="n">
        <v>45864</v>
      </c>
      <c r="E2327" s="12" t="s">
        <v>44</v>
      </c>
      <c r="F2327" s="12" t="s">
        <v>2293</v>
      </c>
      <c r="G2327" s="12" t="s">
        <v>57</v>
      </c>
      <c r="H2327" s="12" t="str">
        <f aca="false">INDEX(Customers!$I$2:$I$901,MATCH(B2327,Customers!$A$2:$A$901,0))</f>
        <v>New</v>
      </c>
      <c r="I2327" s="12" t="str">
        <f aca="false">INDEX(Customers!$G$2:$G$901,MATCH(B2327,Customers!$A$2:$A$901,0))</f>
        <v>East</v>
      </c>
      <c r="J2327" s="12" t="str">
        <f aca="false">INDEX(Stores!$D$2:$D$18,MATCH(C2327,Stores!$A$2:$A$18,0))</f>
        <v>Online</v>
      </c>
      <c r="K2327" s="16" t="n">
        <f aca="false">SUMIF(OrderItems!$B$2:$B$6683,A2327,OrderItems!$J$2:$J$6683)</f>
        <v>2223.55</v>
      </c>
      <c r="L2327" s="16" t="n">
        <f aca="false">SUMIF(OrderItems!$B$2:$B$6683,A2327,OrderItems!$K$2:$K$6683)</f>
        <v>1571.38</v>
      </c>
      <c r="M2327" s="16" t="n">
        <f aca="false">K2327-L2327</f>
        <v>652.17</v>
      </c>
      <c r="N2327" s="12" t="n">
        <f aca="false">COUNTIF(OrderItems!$B$2:$B$6683,A2327)</f>
        <v>2</v>
      </c>
    </row>
    <row r="2328" customFormat="false" ht="15" hidden="false" customHeight="false" outlineLevel="0" collapsed="false">
      <c r="A2328" s="12" t="n">
        <v>2327</v>
      </c>
      <c r="B2328" s="12" t="n">
        <v>565</v>
      </c>
      <c r="C2328" s="12" t="n">
        <v>17</v>
      </c>
      <c r="D2328" s="18" t="n">
        <v>45868</v>
      </c>
      <c r="E2328" s="12" t="s">
        <v>44</v>
      </c>
      <c r="F2328" s="12" t="s">
        <v>2296</v>
      </c>
      <c r="G2328" s="12" t="s">
        <v>56</v>
      </c>
      <c r="H2328" s="12" t="str">
        <f aca="false">INDEX(Customers!$I$2:$I$901,MATCH(B2328,Customers!$A$2:$A$901,0))</f>
        <v>New</v>
      </c>
      <c r="I2328" s="12" t="str">
        <f aca="false">INDEX(Customers!$G$2:$G$901,MATCH(B2328,Customers!$A$2:$A$901,0))</f>
        <v>East</v>
      </c>
      <c r="J2328" s="12" t="str">
        <f aca="false">INDEX(Stores!$D$2:$D$18,MATCH(C2328,Stores!$A$2:$A$18,0))</f>
        <v>Online</v>
      </c>
      <c r="K2328" s="16" t="n">
        <f aca="false">SUMIF(OrderItems!$B$2:$B$6683,A2328,OrderItems!$J$2:$J$6683)</f>
        <v>3062.05</v>
      </c>
      <c r="L2328" s="16" t="n">
        <f aca="false">SUMIF(OrderItems!$B$2:$B$6683,A2328,OrderItems!$K$2:$K$6683)</f>
        <v>1884.32</v>
      </c>
      <c r="M2328" s="16" t="n">
        <f aca="false">K2328-L2328</f>
        <v>1177.73</v>
      </c>
      <c r="N2328" s="12" t="n">
        <f aca="false">COUNTIF(OrderItems!$B$2:$B$6683,A2328)</f>
        <v>2</v>
      </c>
    </row>
    <row r="2329" customFormat="false" ht="15" hidden="false" customHeight="false" outlineLevel="0" collapsed="false">
      <c r="A2329" s="12" t="n">
        <v>2328</v>
      </c>
      <c r="B2329" s="12" t="n">
        <v>565</v>
      </c>
      <c r="C2329" s="12" t="n">
        <v>3</v>
      </c>
      <c r="D2329" s="18" t="n">
        <v>45993</v>
      </c>
      <c r="E2329" s="12" t="s">
        <v>49</v>
      </c>
      <c r="F2329" s="12" t="s">
        <v>2292</v>
      </c>
      <c r="G2329" s="12" t="s">
        <v>55</v>
      </c>
      <c r="H2329" s="12" t="str">
        <f aca="false">INDEX(Customers!$I$2:$I$901,MATCH(B2329,Customers!$A$2:$A$901,0))</f>
        <v>New</v>
      </c>
      <c r="I2329" s="12" t="str">
        <f aca="false">INDEX(Customers!$G$2:$G$901,MATCH(B2329,Customers!$A$2:$A$901,0))</f>
        <v>East</v>
      </c>
      <c r="J2329" s="12" t="str">
        <f aca="false">INDEX(Stores!$D$2:$D$18,MATCH(C2329,Stores!$A$2:$A$18,0))</f>
        <v>North</v>
      </c>
      <c r="K2329" s="16" t="n">
        <f aca="false">SUMIF(OrderItems!$B$2:$B$6683,A2329,OrderItems!$J$2:$J$6683)</f>
        <v>3919</v>
      </c>
      <c r="L2329" s="16" t="n">
        <f aca="false">SUMIF(OrderItems!$B$2:$B$6683,A2329,OrderItems!$K$2:$K$6683)</f>
        <v>2878.02</v>
      </c>
      <c r="M2329" s="16" t="n">
        <f aca="false">K2329-L2329</f>
        <v>1040.98</v>
      </c>
      <c r="N2329" s="12" t="n">
        <f aca="false">COUNTIF(OrderItems!$B$2:$B$6683,A2329)</f>
        <v>1</v>
      </c>
    </row>
    <row r="2330" customFormat="false" ht="15" hidden="false" customHeight="false" outlineLevel="0" collapsed="false">
      <c r="A2330" s="12" t="n">
        <v>2329</v>
      </c>
      <c r="B2330" s="12" t="n">
        <v>567</v>
      </c>
      <c r="C2330" s="12" t="n">
        <v>17</v>
      </c>
      <c r="D2330" s="18" t="n">
        <v>45505</v>
      </c>
      <c r="E2330" s="12" t="s">
        <v>44</v>
      </c>
      <c r="F2330" s="12" t="s">
        <v>2292</v>
      </c>
      <c r="G2330" s="12" t="s">
        <v>55</v>
      </c>
      <c r="H2330" s="12" t="str">
        <f aca="false">INDEX(Customers!$I$2:$I$901,MATCH(B2330,Customers!$A$2:$A$901,0))</f>
        <v>Regular</v>
      </c>
      <c r="I2330" s="12" t="str">
        <f aca="false">INDEX(Customers!$G$2:$G$901,MATCH(B2330,Customers!$A$2:$A$901,0))</f>
        <v>East</v>
      </c>
      <c r="J2330" s="12" t="str">
        <f aca="false">INDEX(Stores!$D$2:$D$18,MATCH(C2330,Stores!$A$2:$A$18,0))</f>
        <v>Online</v>
      </c>
      <c r="K2330" s="16" t="n">
        <f aca="false">SUMIF(OrderItems!$B$2:$B$6683,A2330,OrderItems!$J$2:$J$6683)</f>
        <v>6048</v>
      </c>
      <c r="L2330" s="16" t="n">
        <f aca="false">SUMIF(OrderItems!$B$2:$B$6683,A2330,OrderItems!$K$2:$K$6683)</f>
        <v>3485.4</v>
      </c>
      <c r="M2330" s="16" t="n">
        <f aca="false">K2330-L2330</f>
        <v>2562.6</v>
      </c>
      <c r="N2330" s="12" t="n">
        <f aca="false">COUNTIF(OrderItems!$B$2:$B$6683,A2330)</f>
        <v>2</v>
      </c>
    </row>
    <row r="2331" customFormat="false" ht="15" hidden="false" customHeight="false" outlineLevel="0" collapsed="false">
      <c r="A2331" s="12" t="n">
        <v>2330</v>
      </c>
      <c r="B2331" s="12" t="n">
        <v>569</v>
      </c>
      <c r="C2331" s="12" t="n">
        <v>17</v>
      </c>
      <c r="D2331" s="18" t="n">
        <v>45844</v>
      </c>
      <c r="E2331" s="12" t="s">
        <v>44</v>
      </c>
      <c r="F2331" s="12" t="s">
        <v>2292</v>
      </c>
      <c r="G2331" s="12" t="s">
        <v>55</v>
      </c>
      <c r="H2331" s="12" t="str">
        <f aca="false">INDEX(Customers!$I$2:$I$901,MATCH(B2331,Customers!$A$2:$A$901,0))</f>
        <v>New</v>
      </c>
      <c r="I2331" s="12" t="str">
        <f aca="false">INDEX(Customers!$G$2:$G$901,MATCH(B2331,Customers!$A$2:$A$901,0))</f>
        <v>East</v>
      </c>
      <c r="J2331" s="12" t="str">
        <f aca="false">INDEX(Stores!$D$2:$D$18,MATCH(C2331,Stores!$A$2:$A$18,0))</f>
        <v>Online</v>
      </c>
      <c r="K2331" s="16" t="n">
        <f aca="false">SUMIF(OrderItems!$B$2:$B$6683,A2331,OrderItems!$J$2:$J$6683)</f>
        <v>4798</v>
      </c>
      <c r="L2331" s="16" t="n">
        <f aca="false">SUMIF(OrderItems!$B$2:$B$6683,A2331,OrderItems!$K$2:$K$6683)</f>
        <v>2732.16</v>
      </c>
      <c r="M2331" s="16" t="n">
        <f aca="false">K2331-L2331</f>
        <v>2065.84</v>
      </c>
      <c r="N2331" s="12" t="n">
        <f aca="false">COUNTIF(OrderItems!$B$2:$B$6683,A2331)</f>
        <v>1</v>
      </c>
    </row>
    <row r="2332" customFormat="false" ht="15" hidden="false" customHeight="false" outlineLevel="0" collapsed="false">
      <c r="A2332" s="12" t="n">
        <v>2331</v>
      </c>
      <c r="B2332" s="12" t="n">
        <v>569</v>
      </c>
      <c r="C2332" s="12" t="n">
        <v>17</v>
      </c>
      <c r="D2332" s="18" t="n">
        <v>45938</v>
      </c>
      <c r="E2332" s="12" t="s">
        <v>44</v>
      </c>
      <c r="F2332" s="12" t="s">
        <v>2293</v>
      </c>
      <c r="G2332" s="12" t="s">
        <v>56</v>
      </c>
      <c r="H2332" s="12" t="str">
        <f aca="false">INDEX(Customers!$I$2:$I$901,MATCH(B2332,Customers!$A$2:$A$901,0))</f>
        <v>New</v>
      </c>
      <c r="I2332" s="12" t="str">
        <f aca="false">INDEX(Customers!$G$2:$G$901,MATCH(B2332,Customers!$A$2:$A$901,0))</f>
        <v>East</v>
      </c>
      <c r="J2332" s="12" t="str">
        <f aca="false">INDEX(Stores!$D$2:$D$18,MATCH(C2332,Stores!$A$2:$A$18,0))</f>
        <v>Online</v>
      </c>
      <c r="K2332" s="16" t="n">
        <f aca="false">SUMIF(OrderItems!$B$2:$B$6683,A2332,OrderItems!$J$2:$J$6683)</f>
        <v>8767</v>
      </c>
      <c r="L2332" s="16" t="n">
        <f aca="false">SUMIF(OrderItems!$B$2:$B$6683,A2332,OrderItems!$K$2:$K$6683)</f>
        <v>5991.77</v>
      </c>
      <c r="M2332" s="16" t="n">
        <f aca="false">K2332-L2332</f>
        <v>2775.23</v>
      </c>
      <c r="N2332" s="12" t="n">
        <f aca="false">COUNTIF(OrderItems!$B$2:$B$6683,A2332)</f>
        <v>2</v>
      </c>
    </row>
    <row r="2333" customFormat="false" ht="15" hidden="false" customHeight="false" outlineLevel="0" collapsed="false">
      <c r="A2333" s="12" t="n">
        <v>2332</v>
      </c>
      <c r="B2333" s="12" t="n">
        <v>569</v>
      </c>
      <c r="C2333" s="12" t="n">
        <v>17</v>
      </c>
      <c r="D2333" s="18" t="n">
        <v>45984</v>
      </c>
      <c r="E2333" s="12" t="s">
        <v>44</v>
      </c>
      <c r="F2333" s="12" t="s">
        <v>2296</v>
      </c>
      <c r="G2333" s="12" t="s">
        <v>55</v>
      </c>
      <c r="H2333" s="12" t="str">
        <f aca="false">INDEX(Customers!$I$2:$I$901,MATCH(B2333,Customers!$A$2:$A$901,0))</f>
        <v>New</v>
      </c>
      <c r="I2333" s="12" t="str">
        <f aca="false">INDEX(Customers!$G$2:$G$901,MATCH(B2333,Customers!$A$2:$A$901,0))</f>
        <v>East</v>
      </c>
      <c r="J2333" s="12" t="str">
        <f aca="false">INDEX(Stores!$D$2:$D$18,MATCH(C2333,Stores!$A$2:$A$18,0))</f>
        <v>Online</v>
      </c>
      <c r="K2333" s="16" t="n">
        <f aca="false">SUMIF(OrderItems!$B$2:$B$6683,A2333,OrderItems!$J$2:$J$6683)</f>
        <v>991.2</v>
      </c>
      <c r="L2333" s="16" t="n">
        <f aca="false">SUMIF(OrderItems!$B$2:$B$6683,A2333,OrderItems!$K$2:$K$6683)</f>
        <v>737.02</v>
      </c>
      <c r="M2333" s="16" t="n">
        <f aca="false">K2333-L2333</f>
        <v>254.18</v>
      </c>
      <c r="N2333" s="12" t="n">
        <f aca="false">COUNTIF(OrderItems!$B$2:$B$6683,A2333)</f>
        <v>1</v>
      </c>
    </row>
    <row r="2334" customFormat="false" ht="15" hidden="false" customHeight="false" outlineLevel="0" collapsed="false">
      <c r="A2334" s="12" t="n">
        <v>2333</v>
      </c>
      <c r="B2334" s="12" t="n">
        <v>569</v>
      </c>
      <c r="C2334" s="12" t="n">
        <v>17</v>
      </c>
      <c r="D2334" s="18" t="n">
        <v>45992</v>
      </c>
      <c r="E2334" s="12" t="s">
        <v>44</v>
      </c>
      <c r="F2334" s="12" t="s">
        <v>2294</v>
      </c>
      <c r="G2334" s="12" t="s">
        <v>55</v>
      </c>
      <c r="H2334" s="12" t="str">
        <f aca="false">INDEX(Customers!$I$2:$I$901,MATCH(B2334,Customers!$A$2:$A$901,0))</f>
        <v>New</v>
      </c>
      <c r="I2334" s="12" t="str">
        <f aca="false">INDEX(Customers!$G$2:$G$901,MATCH(B2334,Customers!$A$2:$A$901,0))</f>
        <v>East</v>
      </c>
      <c r="J2334" s="12" t="str">
        <f aca="false">INDEX(Stores!$D$2:$D$18,MATCH(C2334,Stores!$A$2:$A$18,0))</f>
        <v>Online</v>
      </c>
      <c r="K2334" s="16" t="n">
        <f aca="false">SUMIF(OrderItems!$B$2:$B$6683,A2334,OrderItems!$J$2:$J$6683)</f>
        <v>539</v>
      </c>
      <c r="L2334" s="16" t="n">
        <f aca="false">SUMIF(OrderItems!$B$2:$B$6683,A2334,OrderItems!$K$2:$K$6683)</f>
        <v>365.16</v>
      </c>
      <c r="M2334" s="16" t="n">
        <f aca="false">K2334-L2334</f>
        <v>173.84</v>
      </c>
      <c r="N2334" s="12" t="n">
        <f aca="false">COUNTIF(OrderItems!$B$2:$B$6683,A2334)</f>
        <v>1</v>
      </c>
    </row>
    <row r="2335" customFormat="false" ht="15" hidden="false" customHeight="false" outlineLevel="0" collapsed="false">
      <c r="A2335" s="12" t="n">
        <v>2334</v>
      </c>
      <c r="B2335" s="12" t="n">
        <v>569</v>
      </c>
      <c r="C2335" s="12" t="n">
        <v>17</v>
      </c>
      <c r="D2335" s="18" t="n">
        <v>45993</v>
      </c>
      <c r="E2335" s="12" t="s">
        <v>44</v>
      </c>
      <c r="F2335" s="12" t="s">
        <v>2296</v>
      </c>
      <c r="G2335" s="12" t="s">
        <v>55</v>
      </c>
      <c r="H2335" s="12" t="str">
        <f aca="false">INDEX(Customers!$I$2:$I$901,MATCH(B2335,Customers!$A$2:$A$901,0))</f>
        <v>New</v>
      </c>
      <c r="I2335" s="12" t="str">
        <f aca="false">INDEX(Customers!$G$2:$G$901,MATCH(B2335,Customers!$A$2:$A$901,0))</f>
        <v>East</v>
      </c>
      <c r="J2335" s="12" t="str">
        <f aca="false">INDEX(Stores!$D$2:$D$18,MATCH(C2335,Stores!$A$2:$A$18,0))</f>
        <v>Online</v>
      </c>
      <c r="K2335" s="16" t="n">
        <f aca="false">SUMIF(OrderItems!$B$2:$B$6683,A2335,OrderItems!$J$2:$J$6683)</f>
        <v>1993.1</v>
      </c>
      <c r="L2335" s="16" t="n">
        <f aca="false">SUMIF(OrderItems!$B$2:$B$6683,A2335,OrderItems!$K$2:$K$6683)</f>
        <v>1290.4</v>
      </c>
      <c r="M2335" s="16" t="n">
        <f aca="false">K2335-L2335</f>
        <v>702.7</v>
      </c>
      <c r="N2335" s="12" t="n">
        <f aca="false">COUNTIF(OrderItems!$B$2:$B$6683,A2335)</f>
        <v>1</v>
      </c>
    </row>
    <row r="2336" customFormat="false" ht="15" hidden="false" customHeight="false" outlineLevel="0" collapsed="false">
      <c r="A2336" s="12" t="n">
        <v>2335</v>
      </c>
      <c r="B2336" s="12" t="n">
        <v>569</v>
      </c>
      <c r="C2336" s="12" t="n">
        <v>16</v>
      </c>
      <c r="D2336" s="18" t="n">
        <v>45994</v>
      </c>
      <c r="E2336" s="12" t="s">
        <v>49</v>
      </c>
      <c r="F2336" s="12" t="s">
        <v>2293</v>
      </c>
      <c r="G2336" s="12" t="s">
        <v>55</v>
      </c>
      <c r="H2336" s="12" t="str">
        <f aca="false">INDEX(Customers!$I$2:$I$901,MATCH(B2336,Customers!$A$2:$A$901,0))</f>
        <v>New</v>
      </c>
      <c r="I2336" s="12" t="str">
        <f aca="false">INDEX(Customers!$G$2:$G$901,MATCH(B2336,Customers!$A$2:$A$901,0))</f>
        <v>East</v>
      </c>
      <c r="J2336" s="12" t="str">
        <f aca="false">INDEX(Stores!$D$2:$D$18,MATCH(C2336,Stores!$A$2:$A$18,0))</f>
        <v>East</v>
      </c>
      <c r="K2336" s="16" t="n">
        <f aca="false">SUMIF(OrderItems!$B$2:$B$6683,A2336,OrderItems!$J$2:$J$6683)</f>
        <v>2519</v>
      </c>
      <c r="L2336" s="16" t="n">
        <f aca="false">SUMIF(OrderItems!$B$2:$B$6683,A2336,OrderItems!$K$2:$K$6683)</f>
        <v>1819.09</v>
      </c>
      <c r="M2336" s="16" t="n">
        <f aca="false">K2336-L2336</f>
        <v>699.91</v>
      </c>
      <c r="N2336" s="12" t="n">
        <f aca="false">COUNTIF(OrderItems!$B$2:$B$6683,A2336)</f>
        <v>1</v>
      </c>
    </row>
    <row r="2337" customFormat="false" ht="15" hidden="false" customHeight="false" outlineLevel="0" collapsed="false">
      <c r="A2337" s="12" t="n">
        <v>2336</v>
      </c>
      <c r="B2337" s="12" t="n">
        <v>569</v>
      </c>
      <c r="C2337" s="12" t="n">
        <v>17</v>
      </c>
      <c r="D2337" s="18" t="n">
        <v>46002</v>
      </c>
      <c r="E2337" s="12" t="s">
        <v>44</v>
      </c>
      <c r="F2337" s="12" t="s">
        <v>2295</v>
      </c>
      <c r="G2337" s="12" t="s">
        <v>55</v>
      </c>
      <c r="H2337" s="12" t="str">
        <f aca="false">INDEX(Customers!$I$2:$I$901,MATCH(B2337,Customers!$A$2:$A$901,0))</f>
        <v>New</v>
      </c>
      <c r="I2337" s="12" t="str">
        <f aca="false">INDEX(Customers!$G$2:$G$901,MATCH(B2337,Customers!$A$2:$A$901,0))</f>
        <v>East</v>
      </c>
      <c r="J2337" s="12" t="str">
        <f aca="false">INDEX(Stores!$D$2:$D$18,MATCH(C2337,Stores!$A$2:$A$18,0))</f>
        <v>Online</v>
      </c>
      <c r="K2337" s="16" t="n">
        <f aca="false">SUMIF(OrderItems!$B$2:$B$6683,A2337,OrderItems!$J$2:$J$6683)</f>
        <v>1875.1</v>
      </c>
      <c r="L2337" s="16" t="n">
        <f aca="false">SUMIF(OrderItems!$B$2:$B$6683,A2337,OrderItems!$K$2:$K$6683)</f>
        <v>1118.03</v>
      </c>
      <c r="M2337" s="16" t="n">
        <f aca="false">K2337-L2337</f>
        <v>757.07</v>
      </c>
      <c r="N2337" s="12" t="n">
        <f aca="false">COUNTIF(OrderItems!$B$2:$B$6683,A2337)</f>
        <v>2</v>
      </c>
    </row>
    <row r="2338" customFormat="false" ht="15" hidden="false" customHeight="false" outlineLevel="0" collapsed="false">
      <c r="A2338" s="12" t="n">
        <v>2337</v>
      </c>
      <c r="B2338" s="12" t="n">
        <v>569</v>
      </c>
      <c r="C2338" s="12" t="n">
        <v>17</v>
      </c>
      <c r="D2338" s="18" t="n">
        <v>46006</v>
      </c>
      <c r="E2338" s="12" t="s">
        <v>44</v>
      </c>
      <c r="F2338" s="12" t="s">
        <v>2296</v>
      </c>
      <c r="G2338" s="12" t="s">
        <v>57</v>
      </c>
      <c r="H2338" s="12" t="str">
        <f aca="false">INDEX(Customers!$I$2:$I$901,MATCH(B2338,Customers!$A$2:$A$901,0))</f>
        <v>New</v>
      </c>
      <c r="I2338" s="12" t="str">
        <f aca="false">INDEX(Customers!$G$2:$G$901,MATCH(B2338,Customers!$A$2:$A$901,0))</f>
        <v>East</v>
      </c>
      <c r="J2338" s="12" t="str">
        <f aca="false">INDEX(Stores!$D$2:$D$18,MATCH(C2338,Stores!$A$2:$A$18,0))</f>
        <v>Online</v>
      </c>
      <c r="K2338" s="16" t="n">
        <f aca="false">SUMIF(OrderItems!$B$2:$B$6683,A2338,OrderItems!$J$2:$J$6683)</f>
        <v>7288</v>
      </c>
      <c r="L2338" s="16" t="n">
        <f aca="false">SUMIF(OrderItems!$B$2:$B$6683,A2338,OrderItems!$K$2:$K$6683)</f>
        <v>4810.62</v>
      </c>
      <c r="M2338" s="16" t="n">
        <f aca="false">K2338-L2338</f>
        <v>2477.38</v>
      </c>
      <c r="N2338" s="12" t="n">
        <f aca="false">COUNTIF(OrderItems!$B$2:$B$6683,A2338)</f>
        <v>2</v>
      </c>
    </row>
    <row r="2339" customFormat="false" ht="15" hidden="false" customHeight="false" outlineLevel="0" collapsed="false">
      <c r="A2339" s="12" t="n">
        <v>2338</v>
      </c>
      <c r="B2339" s="12" t="n">
        <v>569</v>
      </c>
      <c r="C2339" s="12" t="n">
        <v>17</v>
      </c>
      <c r="D2339" s="18" t="n">
        <v>46010</v>
      </c>
      <c r="E2339" s="12" t="s">
        <v>44</v>
      </c>
      <c r="F2339" s="12" t="s">
        <v>2294</v>
      </c>
      <c r="G2339" s="12" t="s">
        <v>55</v>
      </c>
      <c r="H2339" s="12" t="str">
        <f aca="false">INDEX(Customers!$I$2:$I$901,MATCH(B2339,Customers!$A$2:$A$901,0))</f>
        <v>New</v>
      </c>
      <c r="I2339" s="12" t="str">
        <f aca="false">INDEX(Customers!$G$2:$G$901,MATCH(B2339,Customers!$A$2:$A$901,0))</f>
        <v>East</v>
      </c>
      <c r="J2339" s="12" t="str">
        <f aca="false">INDEX(Stores!$D$2:$D$18,MATCH(C2339,Stores!$A$2:$A$18,0))</f>
        <v>Online</v>
      </c>
      <c r="K2339" s="16" t="n">
        <f aca="false">SUMIF(OrderItems!$B$2:$B$6683,A2339,OrderItems!$J$2:$J$6683)</f>
        <v>3194.1</v>
      </c>
      <c r="L2339" s="16" t="n">
        <f aca="false">SUMIF(OrderItems!$B$2:$B$6683,A2339,OrderItems!$K$2:$K$6683)</f>
        <v>2477.75</v>
      </c>
      <c r="M2339" s="16" t="n">
        <f aca="false">K2339-L2339</f>
        <v>716.35</v>
      </c>
      <c r="N2339" s="12" t="n">
        <f aca="false">COUNTIF(OrderItems!$B$2:$B$6683,A2339)</f>
        <v>1</v>
      </c>
    </row>
    <row r="2340" customFormat="false" ht="15" hidden="false" customHeight="false" outlineLevel="0" collapsed="false">
      <c r="A2340" s="12" t="n">
        <v>2339</v>
      </c>
      <c r="B2340" s="12" t="n">
        <v>569</v>
      </c>
      <c r="C2340" s="12" t="n">
        <v>17</v>
      </c>
      <c r="D2340" s="18" t="n">
        <v>46016</v>
      </c>
      <c r="E2340" s="12" t="s">
        <v>44</v>
      </c>
      <c r="F2340" s="12" t="s">
        <v>2296</v>
      </c>
      <c r="G2340" s="12" t="s">
        <v>56</v>
      </c>
      <c r="H2340" s="12" t="str">
        <f aca="false">INDEX(Customers!$I$2:$I$901,MATCH(B2340,Customers!$A$2:$A$901,0))</f>
        <v>New</v>
      </c>
      <c r="I2340" s="12" t="str">
        <f aca="false">INDEX(Customers!$G$2:$G$901,MATCH(B2340,Customers!$A$2:$A$901,0))</f>
        <v>East</v>
      </c>
      <c r="J2340" s="12" t="str">
        <f aca="false">INDEX(Stores!$D$2:$D$18,MATCH(C2340,Stores!$A$2:$A$18,0))</f>
        <v>Online</v>
      </c>
      <c r="K2340" s="16" t="n">
        <f aca="false">SUMIF(OrderItems!$B$2:$B$6683,A2340,OrderItems!$J$2:$J$6683)</f>
        <v>1853.1</v>
      </c>
      <c r="L2340" s="16" t="n">
        <f aca="false">SUMIF(OrderItems!$B$2:$B$6683,A2340,OrderItems!$K$2:$K$6683)</f>
        <v>1180.16</v>
      </c>
      <c r="M2340" s="16" t="n">
        <f aca="false">K2340-L2340</f>
        <v>672.94</v>
      </c>
      <c r="N2340" s="12" t="n">
        <f aca="false">COUNTIF(OrderItems!$B$2:$B$6683,A2340)</f>
        <v>1</v>
      </c>
    </row>
    <row r="2341" customFormat="false" ht="15" hidden="false" customHeight="false" outlineLevel="0" collapsed="false">
      <c r="A2341" s="12" t="n">
        <v>2340</v>
      </c>
      <c r="B2341" s="12" t="n">
        <v>569</v>
      </c>
      <c r="C2341" s="12" t="n">
        <v>16</v>
      </c>
      <c r="D2341" s="18" t="n">
        <v>46019</v>
      </c>
      <c r="E2341" s="12" t="s">
        <v>49</v>
      </c>
      <c r="F2341" s="12" t="s">
        <v>2295</v>
      </c>
      <c r="G2341" s="12" t="s">
        <v>56</v>
      </c>
      <c r="H2341" s="12" t="str">
        <f aca="false">INDEX(Customers!$I$2:$I$901,MATCH(B2341,Customers!$A$2:$A$901,0))</f>
        <v>New</v>
      </c>
      <c r="I2341" s="12" t="str">
        <f aca="false">INDEX(Customers!$G$2:$G$901,MATCH(B2341,Customers!$A$2:$A$901,0))</f>
        <v>East</v>
      </c>
      <c r="J2341" s="12" t="str">
        <f aca="false">INDEX(Stores!$D$2:$D$18,MATCH(C2341,Stores!$A$2:$A$18,0))</f>
        <v>East</v>
      </c>
      <c r="K2341" s="16" t="n">
        <f aca="false">SUMIF(OrderItems!$B$2:$B$6683,A2341,OrderItems!$J$2:$J$6683)</f>
        <v>5650.1</v>
      </c>
      <c r="L2341" s="16" t="n">
        <f aca="false">SUMIF(OrderItems!$B$2:$B$6683,A2341,OrderItems!$K$2:$K$6683)</f>
        <v>3754.28</v>
      </c>
      <c r="M2341" s="16" t="n">
        <f aca="false">K2341-L2341</f>
        <v>1895.82</v>
      </c>
      <c r="N2341" s="12" t="n">
        <f aca="false">COUNTIF(OrderItems!$B$2:$B$6683,A2341)</f>
        <v>4</v>
      </c>
    </row>
    <row r="2342" customFormat="false" ht="15" hidden="false" customHeight="false" outlineLevel="0" collapsed="false">
      <c r="A2342" s="12" t="n">
        <v>2341</v>
      </c>
      <c r="B2342" s="12" t="n">
        <v>571</v>
      </c>
      <c r="C2342" s="12" t="n">
        <v>17</v>
      </c>
      <c r="D2342" s="18" t="n">
        <v>45607</v>
      </c>
      <c r="E2342" s="12" t="s">
        <v>44</v>
      </c>
      <c r="F2342" s="12" t="s">
        <v>2293</v>
      </c>
      <c r="G2342" s="12" t="s">
        <v>55</v>
      </c>
      <c r="H2342" s="12" t="str">
        <f aca="false">INDEX(Customers!$I$2:$I$901,MATCH(B2342,Customers!$A$2:$A$901,0))</f>
        <v>Premium</v>
      </c>
      <c r="I2342" s="12" t="str">
        <f aca="false">INDEX(Customers!$G$2:$G$901,MATCH(B2342,Customers!$A$2:$A$901,0))</f>
        <v>West</v>
      </c>
      <c r="J2342" s="12" t="str">
        <f aca="false">INDEX(Stores!$D$2:$D$18,MATCH(C2342,Stores!$A$2:$A$18,0))</f>
        <v>Online</v>
      </c>
      <c r="K2342" s="16" t="n">
        <f aca="false">SUMIF(OrderItems!$B$2:$B$6683,A2342,OrderItems!$J$2:$J$6683)</f>
        <v>791.2</v>
      </c>
      <c r="L2342" s="16" t="n">
        <f aca="false">SUMIF(OrderItems!$B$2:$B$6683,A2342,OrderItems!$K$2:$K$6683)</f>
        <v>723.81</v>
      </c>
      <c r="M2342" s="16" t="n">
        <f aca="false">K2342-L2342</f>
        <v>67.3900000000001</v>
      </c>
      <c r="N2342" s="12" t="n">
        <f aca="false">COUNTIF(OrderItems!$B$2:$B$6683,A2342)</f>
        <v>1</v>
      </c>
    </row>
    <row r="2343" customFormat="false" ht="15" hidden="false" customHeight="false" outlineLevel="0" collapsed="false">
      <c r="A2343" s="12" t="n">
        <v>2342</v>
      </c>
      <c r="B2343" s="12" t="n">
        <v>571</v>
      </c>
      <c r="C2343" s="12" t="n">
        <v>16</v>
      </c>
      <c r="D2343" s="18" t="n">
        <v>45667</v>
      </c>
      <c r="E2343" s="12" t="s">
        <v>49</v>
      </c>
      <c r="F2343" s="12" t="s">
        <v>2294</v>
      </c>
      <c r="G2343" s="12" t="s">
        <v>55</v>
      </c>
      <c r="H2343" s="12" t="str">
        <f aca="false">INDEX(Customers!$I$2:$I$901,MATCH(B2343,Customers!$A$2:$A$901,0))</f>
        <v>Premium</v>
      </c>
      <c r="I2343" s="12" t="str">
        <f aca="false">INDEX(Customers!$G$2:$G$901,MATCH(B2343,Customers!$A$2:$A$901,0))</f>
        <v>West</v>
      </c>
      <c r="J2343" s="12" t="str">
        <f aca="false">INDEX(Stores!$D$2:$D$18,MATCH(C2343,Stores!$A$2:$A$18,0))</f>
        <v>East</v>
      </c>
      <c r="K2343" s="16" t="n">
        <f aca="false">SUMIF(OrderItems!$B$2:$B$6683,A2343,OrderItems!$J$2:$J$6683)</f>
        <v>1458</v>
      </c>
      <c r="L2343" s="16" t="n">
        <f aca="false">SUMIF(OrderItems!$B$2:$B$6683,A2343,OrderItems!$K$2:$K$6683)</f>
        <v>1007.9</v>
      </c>
      <c r="M2343" s="16" t="n">
        <f aca="false">K2343-L2343</f>
        <v>450.1</v>
      </c>
      <c r="N2343" s="12" t="n">
        <f aca="false">COUNTIF(OrderItems!$B$2:$B$6683,A2343)</f>
        <v>2</v>
      </c>
    </row>
    <row r="2344" customFormat="false" ht="15" hidden="false" customHeight="false" outlineLevel="0" collapsed="false">
      <c r="A2344" s="12" t="n">
        <v>2343</v>
      </c>
      <c r="B2344" s="12" t="n">
        <v>571</v>
      </c>
      <c r="C2344" s="12" t="n">
        <v>17</v>
      </c>
      <c r="D2344" s="18" t="n">
        <v>45711</v>
      </c>
      <c r="E2344" s="12" t="s">
        <v>44</v>
      </c>
      <c r="F2344" s="12" t="s">
        <v>2293</v>
      </c>
      <c r="G2344" s="12" t="s">
        <v>55</v>
      </c>
      <c r="H2344" s="12" t="str">
        <f aca="false">INDEX(Customers!$I$2:$I$901,MATCH(B2344,Customers!$A$2:$A$901,0))</f>
        <v>Premium</v>
      </c>
      <c r="I2344" s="12" t="str">
        <f aca="false">INDEX(Customers!$G$2:$G$901,MATCH(B2344,Customers!$A$2:$A$901,0))</f>
        <v>West</v>
      </c>
      <c r="J2344" s="12" t="str">
        <f aca="false">INDEX(Stores!$D$2:$D$18,MATCH(C2344,Stores!$A$2:$A$18,0))</f>
        <v>Online</v>
      </c>
      <c r="K2344" s="16" t="n">
        <f aca="false">SUMIF(OrderItems!$B$2:$B$6683,A2344,OrderItems!$J$2:$J$6683)</f>
        <v>4891.1</v>
      </c>
      <c r="L2344" s="16" t="n">
        <f aca="false">SUMIF(OrderItems!$B$2:$B$6683,A2344,OrderItems!$K$2:$K$6683)</f>
        <v>3451.81</v>
      </c>
      <c r="M2344" s="16" t="n">
        <f aca="false">K2344-L2344</f>
        <v>1439.29</v>
      </c>
      <c r="N2344" s="12" t="n">
        <f aca="false">COUNTIF(OrderItems!$B$2:$B$6683,A2344)</f>
        <v>2</v>
      </c>
    </row>
    <row r="2345" customFormat="false" ht="15" hidden="false" customHeight="false" outlineLevel="0" collapsed="false">
      <c r="A2345" s="12" t="n">
        <v>2344</v>
      </c>
      <c r="B2345" s="12" t="n">
        <v>572</v>
      </c>
      <c r="C2345" s="12" t="n">
        <v>17</v>
      </c>
      <c r="D2345" s="18" t="n">
        <v>45846</v>
      </c>
      <c r="E2345" s="12" t="s">
        <v>44</v>
      </c>
      <c r="F2345" s="12" t="s">
        <v>2296</v>
      </c>
      <c r="G2345" s="12" t="s">
        <v>55</v>
      </c>
      <c r="H2345" s="12" t="str">
        <f aca="false">INDEX(Customers!$I$2:$I$901,MATCH(B2345,Customers!$A$2:$A$901,0))</f>
        <v>New</v>
      </c>
      <c r="I2345" s="12" t="str">
        <f aca="false">INDEX(Customers!$G$2:$G$901,MATCH(B2345,Customers!$A$2:$A$901,0))</f>
        <v>East</v>
      </c>
      <c r="J2345" s="12" t="str">
        <f aca="false">INDEX(Stores!$D$2:$D$18,MATCH(C2345,Stores!$A$2:$A$18,0))</f>
        <v>Online</v>
      </c>
      <c r="K2345" s="16" t="n">
        <f aca="false">SUMIF(OrderItems!$B$2:$B$6683,A2345,OrderItems!$J$2:$J$6683)</f>
        <v>1149</v>
      </c>
      <c r="L2345" s="16" t="n">
        <f aca="false">SUMIF(OrderItems!$B$2:$B$6683,A2345,OrderItems!$K$2:$K$6683)</f>
        <v>850</v>
      </c>
      <c r="M2345" s="16" t="n">
        <f aca="false">K2345-L2345</f>
        <v>299</v>
      </c>
      <c r="N2345" s="12" t="n">
        <f aca="false">COUNTIF(OrderItems!$B$2:$B$6683,A2345)</f>
        <v>1</v>
      </c>
    </row>
    <row r="2346" customFormat="false" ht="15" hidden="false" customHeight="false" outlineLevel="0" collapsed="false">
      <c r="A2346" s="12" t="n">
        <v>2345</v>
      </c>
      <c r="B2346" s="12" t="n">
        <v>572</v>
      </c>
      <c r="C2346" s="12" t="n">
        <v>4</v>
      </c>
      <c r="D2346" s="18" t="n">
        <v>45885</v>
      </c>
      <c r="E2346" s="12" t="s">
        <v>49</v>
      </c>
      <c r="F2346" s="12" t="s">
        <v>2295</v>
      </c>
      <c r="G2346" s="12" t="s">
        <v>55</v>
      </c>
      <c r="H2346" s="12" t="str">
        <f aca="false">INDEX(Customers!$I$2:$I$901,MATCH(B2346,Customers!$A$2:$A$901,0))</f>
        <v>New</v>
      </c>
      <c r="I2346" s="12" t="str">
        <f aca="false">INDEX(Customers!$G$2:$G$901,MATCH(B2346,Customers!$A$2:$A$901,0))</f>
        <v>East</v>
      </c>
      <c r="J2346" s="12" t="str">
        <f aca="false">INDEX(Stores!$D$2:$D$18,MATCH(C2346,Stores!$A$2:$A$18,0))</f>
        <v>North</v>
      </c>
      <c r="K2346" s="16" t="n">
        <f aca="false">SUMIF(OrderItems!$B$2:$B$6683,A2346,OrderItems!$J$2:$J$6683)</f>
        <v>4076</v>
      </c>
      <c r="L2346" s="16" t="n">
        <f aca="false">SUMIF(OrderItems!$B$2:$B$6683,A2346,OrderItems!$K$2:$K$6683)</f>
        <v>2589.42</v>
      </c>
      <c r="M2346" s="16" t="n">
        <f aca="false">K2346-L2346</f>
        <v>1486.58</v>
      </c>
      <c r="N2346" s="12" t="n">
        <f aca="false">COUNTIF(OrderItems!$B$2:$B$6683,A2346)</f>
        <v>2</v>
      </c>
    </row>
    <row r="2347" customFormat="false" ht="15" hidden="false" customHeight="false" outlineLevel="0" collapsed="false">
      <c r="A2347" s="12" t="n">
        <v>2346</v>
      </c>
      <c r="B2347" s="12" t="n">
        <v>572</v>
      </c>
      <c r="C2347" s="12" t="n">
        <v>17</v>
      </c>
      <c r="D2347" s="18" t="n">
        <v>45902</v>
      </c>
      <c r="E2347" s="12" t="s">
        <v>44</v>
      </c>
      <c r="F2347" s="12" t="s">
        <v>2294</v>
      </c>
      <c r="G2347" s="12" t="s">
        <v>55</v>
      </c>
      <c r="H2347" s="12" t="str">
        <f aca="false">INDEX(Customers!$I$2:$I$901,MATCH(B2347,Customers!$A$2:$A$901,0))</f>
        <v>New</v>
      </c>
      <c r="I2347" s="12" t="str">
        <f aca="false">INDEX(Customers!$G$2:$G$901,MATCH(B2347,Customers!$A$2:$A$901,0))</f>
        <v>East</v>
      </c>
      <c r="J2347" s="12" t="str">
        <f aca="false">INDEX(Stores!$D$2:$D$18,MATCH(C2347,Stores!$A$2:$A$18,0))</f>
        <v>Online</v>
      </c>
      <c r="K2347" s="16" t="n">
        <f aca="false">SUMIF(OrderItems!$B$2:$B$6683,A2347,OrderItems!$J$2:$J$6683)</f>
        <v>5139</v>
      </c>
      <c r="L2347" s="16" t="n">
        <f aca="false">SUMIF(OrderItems!$B$2:$B$6683,A2347,OrderItems!$K$2:$K$6683)</f>
        <v>3044.69</v>
      </c>
      <c r="M2347" s="16" t="n">
        <f aca="false">K2347-L2347</f>
        <v>2094.31</v>
      </c>
      <c r="N2347" s="12" t="n">
        <f aca="false">COUNTIF(OrderItems!$B$2:$B$6683,A2347)</f>
        <v>1</v>
      </c>
    </row>
    <row r="2348" customFormat="false" ht="15" hidden="false" customHeight="false" outlineLevel="0" collapsed="false">
      <c r="A2348" s="12" t="n">
        <v>2347</v>
      </c>
      <c r="B2348" s="12" t="n">
        <v>572</v>
      </c>
      <c r="C2348" s="12" t="n">
        <v>17</v>
      </c>
      <c r="D2348" s="18" t="n">
        <v>45971</v>
      </c>
      <c r="E2348" s="12" t="s">
        <v>44</v>
      </c>
      <c r="F2348" s="12" t="s">
        <v>2292</v>
      </c>
      <c r="G2348" s="12" t="s">
        <v>56</v>
      </c>
      <c r="H2348" s="12" t="str">
        <f aca="false">INDEX(Customers!$I$2:$I$901,MATCH(B2348,Customers!$A$2:$A$901,0))</f>
        <v>New</v>
      </c>
      <c r="I2348" s="12" t="str">
        <f aca="false">INDEX(Customers!$G$2:$G$901,MATCH(B2348,Customers!$A$2:$A$901,0))</f>
        <v>East</v>
      </c>
      <c r="J2348" s="12" t="str">
        <f aca="false">INDEX(Stores!$D$2:$D$18,MATCH(C2348,Stores!$A$2:$A$18,0))</f>
        <v>Online</v>
      </c>
      <c r="K2348" s="16" t="n">
        <f aca="false">SUMIF(OrderItems!$B$2:$B$6683,A2348,OrderItems!$J$2:$J$6683)</f>
        <v>1669</v>
      </c>
      <c r="L2348" s="16" t="n">
        <f aca="false">SUMIF(OrderItems!$B$2:$B$6683,A2348,OrderItems!$K$2:$K$6683)</f>
        <v>949.32</v>
      </c>
      <c r="M2348" s="16" t="n">
        <f aca="false">K2348-L2348</f>
        <v>719.68</v>
      </c>
      <c r="N2348" s="12" t="n">
        <f aca="false">COUNTIF(OrderItems!$B$2:$B$6683,A2348)</f>
        <v>1</v>
      </c>
    </row>
    <row r="2349" customFormat="false" ht="15" hidden="false" customHeight="false" outlineLevel="0" collapsed="false">
      <c r="A2349" s="12" t="n">
        <v>2348</v>
      </c>
      <c r="B2349" s="12" t="n">
        <v>572</v>
      </c>
      <c r="C2349" s="12" t="n">
        <v>17</v>
      </c>
      <c r="D2349" s="18" t="n">
        <v>45993</v>
      </c>
      <c r="E2349" s="12" t="s">
        <v>44</v>
      </c>
      <c r="F2349" s="12" t="s">
        <v>2292</v>
      </c>
      <c r="G2349" s="12" t="s">
        <v>55</v>
      </c>
      <c r="H2349" s="12" t="str">
        <f aca="false">INDEX(Customers!$I$2:$I$901,MATCH(B2349,Customers!$A$2:$A$901,0))</f>
        <v>New</v>
      </c>
      <c r="I2349" s="12" t="str">
        <f aca="false">INDEX(Customers!$G$2:$G$901,MATCH(B2349,Customers!$A$2:$A$901,0))</f>
        <v>East</v>
      </c>
      <c r="J2349" s="12" t="str">
        <f aca="false">INDEX(Stores!$D$2:$D$18,MATCH(C2349,Stores!$A$2:$A$18,0))</f>
        <v>Online</v>
      </c>
      <c r="K2349" s="16" t="n">
        <f aca="false">SUMIF(OrderItems!$B$2:$B$6683,A2349,OrderItems!$J$2:$J$6683)</f>
        <v>9843.1</v>
      </c>
      <c r="L2349" s="16" t="n">
        <f aca="false">SUMIF(OrderItems!$B$2:$B$6683,A2349,OrderItems!$K$2:$K$6683)</f>
        <v>6336.6</v>
      </c>
      <c r="M2349" s="16" t="n">
        <f aca="false">K2349-L2349</f>
        <v>3506.5</v>
      </c>
      <c r="N2349" s="12" t="n">
        <f aca="false">COUNTIF(OrderItems!$B$2:$B$6683,A2349)</f>
        <v>3</v>
      </c>
    </row>
    <row r="2350" customFormat="false" ht="15" hidden="false" customHeight="false" outlineLevel="0" collapsed="false">
      <c r="A2350" s="12" t="n">
        <v>2349</v>
      </c>
      <c r="B2350" s="12" t="n">
        <v>573</v>
      </c>
      <c r="C2350" s="12" t="n">
        <v>17</v>
      </c>
      <c r="D2350" s="18" t="n">
        <v>45555</v>
      </c>
      <c r="E2350" s="12" t="s">
        <v>44</v>
      </c>
      <c r="F2350" s="12" t="s">
        <v>2295</v>
      </c>
      <c r="G2350" s="12" t="s">
        <v>56</v>
      </c>
      <c r="H2350" s="12" t="str">
        <f aca="false">INDEX(Customers!$I$2:$I$901,MATCH(B2350,Customers!$A$2:$A$901,0))</f>
        <v>New</v>
      </c>
      <c r="I2350" s="12" t="str">
        <f aca="false">INDEX(Customers!$G$2:$G$901,MATCH(B2350,Customers!$A$2:$A$901,0))</f>
        <v>North</v>
      </c>
      <c r="J2350" s="12" t="str">
        <f aca="false">INDEX(Stores!$D$2:$D$18,MATCH(C2350,Stores!$A$2:$A$18,0))</f>
        <v>Online</v>
      </c>
      <c r="K2350" s="16" t="n">
        <f aca="false">SUMIF(OrderItems!$B$2:$B$6683,A2350,OrderItems!$J$2:$J$6683)</f>
        <v>11281.65</v>
      </c>
      <c r="L2350" s="16" t="n">
        <f aca="false">SUMIF(OrderItems!$B$2:$B$6683,A2350,OrderItems!$K$2:$K$6683)</f>
        <v>7963.02</v>
      </c>
      <c r="M2350" s="16" t="n">
        <f aca="false">K2350-L2350</f>
        <v>3318.63</v>
      </c>
      <c r="N2350" s="12" t="n">
        <f aca="false">COUNTIF(OrderItems!$B$2:$B$6683,A2350)</f>
        <v>3</v>
      </c>
    </row>
    <row r="2351" customFormat="false" ht="15" hidden="false" customHeight="false" outlineLevel="0" collapsed="false">
      <c r="A2351" s="12" t="n">
        <v>2350</v>
      </c>
      <c r="B2351" s="12" t="n">
        <v>574</v>
      </c>
      <c r="C2351" s="12" t="n">
        <v>15</v>
      </c>
      <c r="D2351" s="18" t="n">
        <v>45512</v>
      </c>
      <c r="E2351" s="12" t="s">
        <v>49</v>
      </c>
      <c r="F2351" s="12" t="s">
        <v>2295</v>
      </c>
      <c r="G2351" s="12" t="s">
        <v>55</v>
      </c>
      <c r="H2351" s="12" t="str">
        <f aca="false">INDEX(Customers!$I$2:$I$901,MATCH(B2351,Customers!$A$2:$A$901,0))</f>
        <v>Regular</v>
      </c>
      <c r="I2351" s="12" t="str">
        <f aca="false">INDEX(Customers!$G$2:$G$901,MATCH(B2351,Customers!$A$2:$A$901,0))</f>
        <v>North</v>
      </c>
      <c r="J2351" s="12" t="str">
        <f aca="false">INDEX(Stores!$D$2:$D$18,MATCH(C2351,Stores!$A$2:$A$18,0))</f>
        <v>East</v>
      </c>
      <c r="K2351" s="16" t="n">
        <f aca="false">SUMIF(OrderItems!$B$2:$B$6683,A2351,OrderItems!$J$2:$J$6683)</f>
        <v>7496.05</v>
      </c>
      <c r="L2351" s="16" t="n">
        <f aca="false">SUMIF(OrderItems!$B$2:$B$6683,A2351,OrderItems!$K$2:$K$6683)</f>
        <v>4855.28</v>
      </c>
      <c r="M2351" s="16" t="n">
        <f aca="false">K2351-L2351</f>
        <v>2640.77</v>
      </c>
      <c r="N2351" s="12" t="n">
        <f aca="false">COUNTIF(OrderItems!$B$2:$B$6683,A2351)</f>
        <v>3</v>
      </c>
    </row>
    <row r="2352" customFormat="false" ht="15" hidden="false" customHeight="false" outlineLevel="0" collapsed="false">
      <c r="A2352" s="12" t="n">
        <v>2351</v>
      </c>
      <c r="B2352" s="12" t="n">
        <v>574</v>
      </c>
      <c r="C2352" s="12" t="n">
        <v>13</v>
      </c>
      <c r="D2352" s="18" t="n">
        <v>45640</v>
      </c>
      <c r="E2352" s="12" t="s">
        <v>49</v>
      </c>
      <c r="F2352" s="12" t="s">
        <v>2295</v>
      </c>
      <c r="G2352" s="12" t="s">
        <v>55</v>
      </c>
      <c r="H2352" s="12" t="str">
        <f aca="false">INDEX(Customers!$I$2:$I$901,MATCH(B2352,Customers!$A$2:$A$901,0))</f>
        <v>Regular</v>
      </c>
      <c r="I2352" s="12" t="str">
        <f aca="false">INDEX(Customers!$G$2:$G$901,MATCH(B2352,Customers!$A$2:$A$901,0))</f>
        <v>North</v>
      </c>
      <c r="J2352" s="12" t="str">
        <f aca="false">INDEX(Stores!$D$2:$D$18,MATCH(C2352,Stores!$A$2:$A$18,0))</f>
        <v>East</v>
      </c>
      <c r="K2352" s="16" t="n">
        <f aca="false">SUMIF(OrderItems!$B$2:$B$6683,A2352,OrderItems!$J$2:$J$6683)</f>
        <v>2796.25</v>
      </c>
      <c r="L2352" s="16" t="n">
        <f aca="false">SUMIF(OrderItems!$B$2:$B$6683,A2352,OrderItems!$K$2:$K$6683)</f>
        <v>1735.45</v>
      </c>
      <c r="M2352" s="16" t="n">
        <f aca="false">K2352-L2352</f>
        <v>1060.8</v>
      </c>
      <c r="N2352" s="12" t="n">
        <f aca="false">COUNTIF(OrderItems!$B$2:$B$6683,A2352)</f>
        <v>3</v>
      </c>
    </row>
    <row r="2353" customFormat="false" ht="15" hidden="false" customHeight="false" outlineLevel="0" collapsed="false">
      <c r="A2353" s="12" t="n">
        <v>2352</v>
      </c>
      <c r="B2353" s="12" t="n">
        <v>574</v>
      </c>
      <c r="C2353" s="12" t="n">
        <v>6</v>
      </c>
      <c r="D2353" s="18" t="n">
        <v>45823</v>
      </c>
      <c r="E2353" s="12" t="s">
        <v>49</v>
      </c>
      <c r="F2353" s="12" t="s">
        <v>2292</v>
      </c>
      <c r="G2353" s="12" t="s">
        <v>55</v>
      </c>
      <c r="H2353" s="12" t="str">
        <f aca="false">INDEX(Customers!$I$2:$I$901,MATCH(B2353,Customers!$A$2:$A$901,0))</f>
        <v>Regular</v>
      </c>
      <c r="I2353" s="12" t="str">
        <f aca="false">INDEX(Customers!$G$2:$G$901,MATCH(B2353,Customers!$A$2:$A$901,0))</f>
        <v>North</v>
      </c>
      <c r="J2353" s="12" t="str">
        <f aca="false">INDEX(Stores!$D$2:$D$18,MATCH(C2353,Stores!$A$2:$A$18,0))</f>
        <v>South</v>
      </c>
      <c r="K2353" s="16" t="n">
        <f aca="false">SUMIF(OrderItems!$B$2:$B$6683,A2353,OrderItems!$J$2:$J$6683)</f>
        <v>2049</v>
      </c>
      <c r="L2353" s="16" t="n">
        <f aca="false">SUMIF(OrderItems!$B$2:$B$6683,A2353,OrderItems!$K$2:$K$6683)</f>
        <v>1198.41</v>
      </c>
      <c r="M2353" s="16" t="n">
        <f aca="false">K2353-L2353</f>
        <v>850.59</v>
      </c>
      <c r="N2353" s="12" t="n">
        <f aca="false">COUNTIF(OrderItems!$B$2:$B$6683,A2353)</f>
        <v>1</v>
      </c>
    </row>
    <row r="2354" customFormat="false" ht="15" hidden="false" customHeight="false" outlineLevel="0" collapsed="false">
      <c r="A2354" s="12" t="n">
        <v>2353</v>
      </c>
      <c r="B2354" s="12" t="n">
        <v>574</v>
      </c>
      <c r="C2354" s="12" t="n">
        <v>17</v>
      </c>
      <c r="D2354" s="18" t="n">
        <v>45870</v>
      </c>
      <c r="E2354" s="12" t="s">
        <v>44</v>
      </c>
      <c r="F2354" s="12" t="s">
        <v>2294</v>
      </c>
      <c r="G2354" s="12" t="s">
        <v>56</v>
      </c>
      <c r="H2354" s="12" t="str">
        <f aca="false">INDEX(Customers!$I$2:$I$901,MATCH(B2354,Customers!$A$2:$A$901,0))</f>
        <v>Regular</v>
      </c>
      <c r="I2354" s="12" t="str">
        <f aca="false">INDEX(Customers!$G$2:$G$901,MATCH(B2354,Customers!$A$2:$A$901,0))</f>
        <v>North</v>
      </c>
      <c r="J2354" s="12" t="str">
        <f aca="false">INDEX(Stores!$D$2:$D$18,MATCH(C2354,Stores!$A$2:$A$18,0))</f>
        <v>Online</v>
      </c>
      <c r="K2354" s="16" t="n">
        <f aca="false">SUMIF(OrderItems!$B$2:$B$6683,A2354,OrderItems!$J$2:$J$6683)</f>
        <v>1689</v>
      </c>
      <c r="L2354" s="16" t="n">
        <f aca="false">SUMIF(OrderItems!$B$2:$B$6683,A2354,OrderItems!$K$2:$K$6683)</f>
        <v>1005.46</v>
      </c>
      <c r="M2354" s="16" t="n">
        <f aca="false">K2354-L2354</f>
        <v>683.54</v>
      </c>
      <c r="N2354" s="12" t="n">
        <f aca="false">COUNTIF(OrderItems!$B$2:$B$6683,A2354)</f>
        <v>1</v>
      </c>
    </row>
    <row r="2355" customFormat="false" ht="15" hidden="false" customHeight="false" outlineLevel="0" collapsed="false">
      <c r="A2355" s="12" t="n">
        <v>2354</v>
      </c>
      <c r="B2355" s="12" t="n">
        <v>574</v>
      </c>
      <c r="C2355" s="12" t="n">
        <v>17</v>
      </c>
      <c r="D2355" s="18" t="n">
        <v>45872</v>
      </c>
      <c r="E2355" s="12" t="s">
        <v>44</v>
      </c>
      <c r="F2355" s="12" t="s">
        <v>2292</v>
      </c>
      <c r="G2355" s="12" t="s">
        <v>55</v>
      </c>
      <c r="H2355" s="12" t="str">
        <f aca="false">INDEX(Customers!$I$2:$I$901,MATCH(B2355,Customers!$A$2:$A$901,0))</f>
        <v>Regular</v>
      </c>
      <c r="I2355" s="12" t="str">
        <f aca="false">INDEX(Customers!$G$2:$G$901,MATCH(B2355,Customers!$A$2:$A$901,0))</f>
        <v>North</v>
      </c>
      <c r="J2355" s="12" t="str">
        <f aca="false">INDEX(Stores!$D$2:$D$18,MATCH(C2355,Stores!$A$2:$A$18,0))</f>
        <v>Online</v>
      </c>
      <c r="K2355" s="16" t="n">
        <f aca="false">SUMIF(OrderItems!$B$2:$B$6683,A2355,OrderItems!$J$2:$J$6683)</f>
        <v>6667</v>
      </c>
      <c r="L2355" s="16" t="n">
        <f aca="false">SUMIF(OrderItems!$B$2:$B$6683,A2355,OrderItems!$K$2:$K$6683)</f>
        <v>4257.51</v>
      </c>
      <c r="M2355" s="16" t="n">
        <f aca="false">K2355-L2355</f>
        <v>2409.49</v>
      </c>
      <c r="N2355" s="12" t="n">
        <f aca="false">COUNTIF(OrderItems!$B$2:$B$6683,A2355)</f>
        <v>3</v>
      </c>
    </row>
    <row r="2356" customFormat="false" ht="15" hidden="false" customHeight="false" outlineLevel="0" collapsed="false">
      <c r="A2356" s="12" t="n">
        <v>2355</v>
      </c>
      <c r="B2356" s="12" t="n">
        <v>574</v>
      </c>
      <c r="C2356" s="12" t="n">
        <v>17</v>
      </c>
      <c r="D2356" s="18" t="n">
        <v>45964</v>
      </c>
      <c r="E2356" s="12" t="s">
        <v>44</v>
      </c>
      <c r="F2356" s="12" t="s">
        <v>2296</v>
      </c>
      <c r="G2356" s="12" t="s">
        <v>55</v>
      </c>
      <c r="H2356" s="12" t="str">
        <f aca="false">INDEX(Customers!$I$2:$I$901,MATCH(B2356,Customers!$A$2:$A$901,0))</f>
        <v>Regular</v>
      </c>
      <c r="I2356" s="12" t="str">
        <f aca="false">INDEX(Customers!$G$2:$G$901,MATCH(B2356,Customers!$A$2:$A$901,0))</f>
        <v>North</v>
      </c>
      <c r="J2356" s="12" t="str">
        <f aca="false">INDEX(Stores!$D$2:$D$18,MATCH(C2356,Stores!$A$2:$A$18,0))</f>
        <v>Online</v>
      </c>
      <c r="K2356" s="16" t="n">
        <f aca="false">SUMIF(OrderItems!$B$2:$B$6683,A2356,OrderItems!$J$2:$J$6683)</f>
        <v>356.15</v>
      </c>
      <c r="L2356" s="16" t="n">
        <f aca="false">SUMIF(OrderItems!$B$2:$B$6683,A2356,OrderItems!$K$2:$K$6683)</f>
        <v>279.97</v>
      </c>
      <c r="M2356" s="16" t="n">
        <f aca="false">K2356-L2356</f>
        <v>76.18</v>
      </c>
      <c r="N2356" s="12" t="n">
        <f aca="false">COUNTIF(OrderItems!$B$2:$B$6683,A2356)</f>
        <v>1</v>
      </c>
    </row>
    <row r="2357" customFormat="false" ht="15" hidden="false" customHeight="false" outlineLevel="0" collapsed="false">
      <c r="A2357" s="12" t="n">
        <v>2356</v>
      </c>
      <c r="B2357" s="12" t="n">
        <v>574</v>
      </c>
      <c r="C2357" s="12" t="n">
        <v>17</v>
      </c>
      <c r="D2357" s="18" t="n">
        <v>46010</v>
      </c>
      <c r="E2357" s="12" t="s">
        <v>44</v>
      </c>
      <c r="F2357" s="12" t="s">
        <v>2296</v>
      </c>
      <c r="G2357" s="12" t="s">
        <v>55</v>
      </c>
      <c r="H2357" s="12" t="str">
        <f aca="false">INDEX(Customers!$I$2:$I$901,MATCH(B2357,Customers!$A$2:$A$901,0))</f>
        <v>Regular</v>
      </c>
      <c r="I2357" s="12" t="str">
        <f aca="false">INDEX(Customers!$G$2:$G$901,MATCH(B2357,Customers!$A$2:$A$901,0))</f>
        <v>North</v>
      </c>
      <c r="J2357" s="12" t="str">
        <f aca="false">INDEX(Stores!$D$2:$D$18,MATCH(C2357,Stores!$A$2:$A$18,0))</f>
        <v>Online</v>
      </c>
      <c r="K2357" s="16" t="n">
        <f aca="false">SUMIF(OrderItems!$B$2:$B$6683,A2357,OrderItems!$J$2:$J$6683)</f>
        <v>6507</v>
      </c>
      <c r="L2357" s="16" t="n">
        <f aca="false">SUMIF(OrderItems!$B$2:$B$6683,A2357,OrderItems!$K$2:$K$6683)</f>
        <v>3985.09</v>
      </c>
      <c r="M2357" s="16" t="n">
        <f aca="false">K2357-L2357</f>
        <v>2521.91</v>
      </c>
      <c r="N2357" s="12" t="n">
        <f aca="false">COUNTIF(OrderItems!$B$2:$B$6683,A2357)</f>
        <v>3</v>
      </c>
    </row>
    <row r="2358" customFormat="false" ht="15" hidden="false" customHeight="false" outlineLevel="0" collapsed="false">
      <c r="A2358" s="12" t="n">
        <v>2357</v>
      </c>
      <c r="B2358" s="12" t="n">
        <v>575</v>
      </c>
      <c r="C2358" s="12" t="n">
        <v>17</v>
      </c>
      <c r="D2358" s="18" t="n">
        <v>45329</v>
      </c>
      <c r="E2358" s="12" t="s">
        <v>44</v>
      </c>
      <c r="F2358" s="12" t="s">
        <v>2294</v>
      </c>
      <c r="G2358" s="12" t="s">
        <v>55</v>
      </c>
      <c r="H2358" s="12" t="str">
        <f aca="false">INDEX(Customers!$I$2:$I$901,MATCH(B2358,Customers!$A$2:$A$901,0))</f>
        <v>Regular</v>
      </c>
      <c r="I2358" s="12" t="str">
        <f aca="false">INDEX(Customers!$G$2:$G$901,MATCH(B2358,Customers!$A$2:$A$901,0))</f>
        <v>South</v>
      </c>
      <c r="J2358" s="12" t="str">
        <f aca="false">INDEX(Stores!$D$2:$D$18,MATCH(C2358,Stores!$A$2:$A$18,0))</f>
        <v>Online</v>
      </c>
      <c r="K2358" s="16" t="n">
        <f aca="false">SUMIF(OrderItems!$B$2:$B$6683,A2358,OrderItems!$J$2:$J$6683)</f>
        <v>5903</v>
      </c>
      <c r="L2358" s="16" t="n">
        <f aca="false">SUMIF(OrderItems!$B$2:$B$6683,A2358,OrderItems!$K$2:$K$6683)</f>
        <v>4114.51</v>
      </c>
      <c r="M2358" s="16" t="n">
        <f aca="false">K2358-L2358</f>
        <v>1788.49</v>
      </c>
      <c r="N2358" s="12" t="n">
        <f aca="false">COUNTIF(OrderItems!$B$2:$B$6683,A2358)</f>
        <v>3</v>
      </c>
    </row>
    <row r="2359" customFormat="false" ht="15" hidden="false" customHeight="false" outlineLevel="0" collapsed="false">
      <c r="A2359" s="12" t="n">
        <v>2358</v>
      </c>
      <c r="B2359" s="12" t="n">
        <v>575</v>
      </c>
      <c r="C2359" s="12" t="n">
        <v>12</v>
      </c>
      <c r="D2359" s="18" t="n">
        <v>45396</v>
      </c>
      <c r="E2359" s="12" t="s">
        <v>49</v>
      </c>
      <c r="F2359" s="12" t="s">
        <v>2295</v>
      </c>
      <c r="G2359" s="12" t="s">
        <v>55</v>
      </c>
      <c r="H2359" s="12" t="str">
        <f aca="false">INDEX(Customers!$I$2:$I$901,MATCH(B2359,Customers!$A$2:$A$901,0))</f>
        <v>Regular</v>
      </c>
      <c r="I2359" s="12" t="str">
        <f aca="false">INDEX(Customers!$G$2:$G$901,MATCH(B2359,Customers!$A$2:$A$901,0))</f>
        <v>South</v>
      </c>
      <c r="J2359" s="12" t="str">
        <f aca="false">INDEX(Stores!$D$2:$D$18,MATCH(C2359,Stores!$A$2:$A$18,0))</f>
        <v>West</v>
      </c>
      <c r="K2359" s="16" t="n">
        <f aca="false">SUMIF(OrderItems!$B$2:$B$6683,A2359,OrderItems!$J$2:$J$6683)</f>
        <v>12151.1</v>
      </c>
      <c r="L2359" s="16" t="n">
        <f aca="false">SUMIF(OrderItems!$B$2:$B$6683,A2359,OrderItems!$K$2:$K$6683)</f>
        <v>8212.2</v>
      </c>
      <c r="M2359" s="16" t="n">
        <f aca="false">K2359-L2359</f>
        <v>3938.9</v>
      </c>
      <c r="N2359" s="12" t="n">
        <f aca="false">COUNTIF(OrderItems!$B$2:$B$6683,A2359)</f>
        <v>4</v>
      </c>
    </row>
    <row r="2360" customFormat="false" ht="15" hidden="false" customHeight="false" outlineLevel="0" collapsed="false">
      <c r="A2360" s="12" t="n">
        <v>2359</v>
      </c>
      <c r="B2360" s="12" t="n">
        <v>575</v>
      </c>
      <c r="C2360" s="12" t="n">
        <v>17</v>
      </c>
      <c r="D2360" s="18" t="n">
        <v>45703</v>
      </c>
      <c r="E2360" s="12" t="s">
        <v>44</v>
      </c>
      <c r="F2360" s="12" t="s">
        <v>2293</v>
      </c>
      <c r="G2360" s="12" t="s">
        <v>55</v>
      </c>
      <c r="H2360" s="12" t="str">
        <f aca="false">INDEX(Customers!$I$2:$I$901,MATCH(B2360,Customers!$A$2:$A$901,0))</f>
        <v>Regular</v>
      </c>
      <c r="I2360" s="12" t="str">
        <f aca="false">INDEX(Customers!$G$2:$G$901,MATCH(B2360,Customers!$A$2:$A$901,0))</f>
        <v>South</v>
      </c>
      <c r="J2360" s="12" t="str">
        <f aca="false">INDEX(Stores!$D$2:$D$18,MATCH(C2360,Stores!$A$2:$A$18,0))</f>
        <v>Online</v>
      </c>
      <c r="K2360" s="16" t="n">
        <f aca="false">SUMIF(OrderItems!$B$2:$B$6683,A2360,OrderItems!$J$2:$J$6683)</f>
        <v>4178</v>
      </c>
      <c r="L2360" s="16" t="n">
        <f aca="false">SUMIF(OrderItems!$B$2:$B$6683,A2360,OrderItems!$K$2:$K$6683)</f>
        <v>2866.17</v>
      </c>
      <c r="M2360" s="16" t="n">
        <f aca="false">K2360-L2360</f>
        <v>1311.83</v>
      </c>
      <c r="N2360" s="12" t="n">
        <f aca="false">COUNTIF(OrderItems!$B$2:$B$6683,A2360)</f>
        <v>2</v>
      </c>
    </row>
    <row r="2361" customFormat="false" ht="15" hidden="false" customHeight="false" outlineLevel="0" collapsed="false">
      <c r="A2361" s="12" t="n">
        <v>2360</v>
      </c>
      <c r="B2361" s="12" t="n">
        <v>575</v>
      </c>
      <c r="C2361" s="12" t="n">
        <v>17</v>
      </c>
      <c r="D2361" s="18" t="n">
        <v>45736</v>
      </c>
      <c r="E2361" s="12" t="s">
        <v>44</v>
      </c>
      <c r="F2361" s="12" t="s">
        <v>2295</v>
      </c>
      <c r="G2361" s="12" t="s">
        <v>55</v>
      </c>
      <c r="H2361" s="12" t="str">
        <f aca="false">INDEX(Customers!$I$2:$I$901,MATCH(B2361,Customers!$A$2:$A$901,0))</f>
        <v>Regular</v>
      </c>
      <c r="I2361" s="12" t="str">
        <f aca="false">INDEX(Customers!$G$2:$G$901,MATCH(B2361,Customers!$A$2:$A$901,0))</f>
        <v>South</v>
      </c>
      <c r="J2361" s="12" t="str">
        <f aca="false">INDEX(Stores!$D$2:$D$18,MATCH(C2361,Stores!$A$2:$A$18,0))</f>
        <v>Online</v>
      </c>
      <c r="K2361" s="16" t="n">
        <f aca="false">SUMIF(OrderItems!$B$2:$B$6683,A2361,OrderItems!$J$2:$J$6683)</f>
        <v>14550.3</v>
      </c>
      <c r="L2361" s="16" t="n">
        <f aca="false">SUMIF(OrderItems!$B$2:$B$6683,A2361,OrderItems!$K$2:$K$6683)</f>
        <v>10422.45</v>
      </c>
      <c r="M2361" s="16" t="n">
        <f aca="false">K2361-L2361</f>
        <v>4127.85</v>
      </c>
      <c r="N2361" s="12" t="n">
        <f aca="false">COUNTIF(OrderItems!$B$2:$B$6683,A2361)</f>
        <v>4</v>
      </c>
    </row>
    <row r="2362" customFormat="false" ht="15" hidden="false" customHeight="false" outlineLevel="0" collapsed="false">
      <c r="A2362" s="12" t="n">
        <v>2361</v>
      </c>
      <c r="B2362" s="12" t="n">
        <v>575</v>
      </c>
      <c r="C2362" s="12" t="n">
        <v>17</v>
      </c>
      <c r="D2362" s="18" t="n">
        <v>45941</v>
      </c>
      <c r="E2362" s="12" t="s">
        <v>44</v>
      </c>
      <c r="F2362" s="12" t="s">
        <v>2292</v>
      </c>
      <c r="G2362" s="12" t="s">
        <v>55</v>
      </c>
      <c r="H2362" s="12" t="str">
        <f aca="false">INDEX(Customers!$I$2:$I$901,MATCH(B2362,Customers!$A$2:$A$901,0))</f>
        <v>Regular</v>
      </c>
      <c r="I2362" s="12" t="str">
        <f aca="false">INDEX(Customers!$G$2:$G$901,MATCH(B2362,Customers!$A$2:$A$901,0))</f>
        <v>South</v>
      </c>
      <c r="J2362" s="12" t="str">
        <f aca="false">INDEX(Stores!$D$2:$D$18,MATCH(C2362,Stores!$A$2:$A$18,0))</f>
        <v>Online</v>
      </c>
      <c r="K2362" s="16" t="n">
        <f aca="false">SUMIF(OrderItems!$B$2:$B$6683,A2362,OrderItems!$J$2:$J$6683)</f>
        <v>1566.55</v>
      </c>
      <c r="L2362" s="16" t="n">
        <f aca="false">SUMIF(OrderItems!$B$2:$B$6683,A2362,OrderItems!$K$2:$K$6683)</f>
        <v>1115.75</v>
      </c>
      <c r="M2362" s="16" t="n">
        <f aca="false">K2362-L2362</f>
        <v>450.8</v>
      </c>
      <c r="N2362" s="12" t="n">
        <f aca="false">COUNTIF(OrderItems!$B$2:$B$6683,A2362)</f>
        <v>1</v>
      </c>
    </row>
    <row r="2363" customFormat="false" ht="15" hidden="false" customHeight="false" outlineLevel="0" collapsed="false">
      <c r="A2363" s="12" t="n">
        <v>2362</v>
      </c>
      <c r="B2363" s="12" t="n">
        <v>576</v>
      </c>
      <c r="C2363" s="12" t="n">
        <v>17</v>
      </c>
      <c r="D2363" s="18" t="n">
        <v>45858</v>
      </c>
      <c r="E2363" s="12" t="s">
        <v>44</v>
      </c>
      <c r="F2363" s="12" t="s">
        <v>2295</v>
      </c>
      <c r="G2363" s="12" t="s">
        <v>55</v>
      </c>
      <c r="H2363" s="12" t="str">
        <f aca="false">INDEX(Customers!$I$2:$I$901,MATCH(B2363,Customers!$A$2:$A$901,0))</f>
        <v>Regular</v>
      </c>
      <c r="I2363" s="12" t="str">
        <f aca="false">INDEX(Customers!$G$2:$G$901,MATCH(B2363,Customers!$A$2:$A$901,0))</f>
        <v>South</v>
      </c>
      <c r="J2363" s="12" t="str">
        <f aca="false">INDEX(Stores!$D$2:$D$18,MATCH(C2363,Stores!$A$2:$A$18,0))</f>
        <v>Online</v>
      </c>
      <c r="K2363" s="16" t="n">
        <f aca="false">SUMIF(OrderItems!$B$2:$B$6683,A2363,OrderItems!$J$2:$J$6683)</f>
        <v>869</v>
      </c>
      <c r="L2363" s="16" t="n">
        <f aca="false">SUMIF(OrderItems!$B$2:$B$6683,A2363,OrderItems!$K$2:$K$6683)</f>
        <v>606.2</v>
      </c>
      <c r="M2363" s="16" t="n">
        <f aca="false">K2363-L2363</f>
        <v>262.8</v>
      </c>
      <c r="N2363" s="12" t="n">
        <f aca="false">COUNTIF(OrderItems!$B$2:$B$6683,A2363)</f>
        <v>1</v>
      </c>
    </row>
    <row r="2364" customFormat="false" ht="15" hidden="false" customHeight="false" outlineLevel="0" collapsed="false">
      <c r="A2364" s="12" t="n">
        <v>2363</v>
      </c>
      <c r="B2364" s="12" t="n">
        <v>576</v>
      </c>
      <c r="C2364" s="12" t="n">
        <v>12</v>
      </c>
      <c r="D2364" s="18" t="n">
        <v>45862</v>
      </c>
      <c r="E2364" s="12" t="s">
        <v>49</v>
      </c>
      <c r="F2364" s="12" t="s">
        <v>2294</v>
      </c>
      <c r="G2364" s="12" t="s">
        <v>57</v>
      </c>
      <c r="H2364" s="12" t="str">
        <f aca="false">INDEX(Customers!$I$2:$I$901,MATCH(B2364,Customers!$A$2:$A$901,0))</f>
        <v>Regular</v>
      </c>
      <c r="I2364" s="12" t="str">
        <f aca="false">INDEX(Customers!$G$2:$G$901,MATCH(B2364,Customers!$A$2:$A$901,0))</f>
        <v>South</v>
      </c>
      <c r="J2364" s="12" t="str">
        <f aca="false">INDEX(Stores!$D$2:$D$18,MATCH(C2364,Stores!$A$2:$A$18,0))</f>
        <v>West</v>
      </c>
      <c r="K2364" s="16" t="n">
        <f aca="false">SUMIF(OrderItems!$B$2:$B$6683,A2364,OrderItems!$J$2:$J$6683)</f>
        <v>2444</v>
      </c>
      <c r="L2364" s="16" t="n">
        <f aca="false">SUMIF(OrderItems!$B$2:$B$6683,A2364,OrderItems!$K$2:$K$6683)</f>
        <v>1644.61</v>
      </c>
      <c r="M2364" s="16" t="n">
        <f aca="false">K2364-L2364</f>
        <v>799.39</v>
      </c>
      <c r="N2364" s="12" t="n">
        <f aca="false">COUNTIF(OrderItems!$B$2:$B$6683,A2364)</f>
        <v>4</v>
      </c>
    </row>
    <row r="2365" customFormat="false" ht="15" hidden="false" customHeight="false" outlineLevel="0" collapsed="false">
      <c r="A2365" s="12" t="n">
        <v>2364</v>
      </c>
      <c r="B2365" s="12" t="n">
        <v>576</v>
      </c>
      <c r="C2365" s="12" t="n">
        <v>9</v>
      </c>
      <c r="D2365" s="18" t="n">
        <v>45941</v>
      </c>
      <c r="E2365" s="12" t="s">
        <v>49</v>
      </c>
      <c r="F2365" s="12" t="s">
        <v>2294</v>
      </c>
      <c r="G2365" s="12" t="s">
        <v>55</v>
      </c>
      <c r="H2365" s="12" t="str">
        <f aca="false">INDEX(Customers!$I$2:$I$901,MATCH(B2365,Customers!$A$2:$A$901,0))</f>
        <v>Regular</v>
      </c>
      <c r="I2365" s="12" t="str">
        <f aca="false">INDEX(Customers!$G$2:$G$901,MATCH(B2365,Customers!$A$2:$A$901,0))</f>
        <v>South</v>
      </c>
      <c r="J2365" s="12" t="str">
        <f aca="false">INDEX(Stores!$D$2:$D$18,MATCH(C2365,Stores!$A$2:$A$18,0))</f>
        <v>West</v>
      </c>
      <c r="K2365" s="16" t="n">
        <f aca="false">SUMIF(OrderItems!$B$2:$B$6683,A2365,OrderItems!$J$2:$J$6683)</f>
        <v>4577</v>
      </c>
      <c r="L2365" s="16" t="n">
        <f aca="false">SUMIF(OrderItems!$B$2:$B$6683,A2365,OrderItems!$K$2:$K$6683)</f>
        <v>3215.95</v>
      </c>
      <c r="M2365" s="16" t="n">
        <f aca="false">K2365-L2365</f>
        <v>1361.05</v>
      </c>
      <c r="N2365" s="12" t="n">
        <f aca="false">COUNTIF(OrderItems!$B$2:$B$6683,A2365)</f>
        <v>3</v>
      </c>
    </row>
    <row r="2366" customFormat="false" ht="15" hidden="false" customHeight="false" outlineLevel="0" collapsed="false">
      <c r="A2366" s="12" t="n">
        <v>2365</v>
      </c>
      <c r="B2366" s="12" t="n">
        <v>576</v>
      </c>
      <c r="C2366" s="12" t="n">
        <v>17</v>
      </c>
      <c r="D2366" s="18" t="n">
        <v>45947</v>
      </c>
      <c r="E2366" s="12" t="s">
        <v>44</v>
      </c>
      <c r="F2366" s="12" t="s">
        <v>2296</v>
      </c>
      <c r="G2366" s="12" t="s">
        <v>55</v>
      </c>
      <c r="H2366" s="12" t="str">
        <f aca="false">INDEX(Customers!$I$2:$I$901,MATCH(B2366,Customers!$A$2:$A$901,0))</f>
        <v>Regular</v>
      </c>
      <c r="I2366" s="12" t="str">
        <f aca="false">INDEX(Customers!$G$2:$G$901,MATCH(B2366,Customers!$A$2:$A$901,0))</f>
        <v>South</v>
      </c>
      <c r="J2366" s="12" t="str">
        <f aca="false">INDEX(Stores!$D$2:$D$18,MATCH(C2366,Stores!$A$2:$A$18,0))</f>
        <v>Online</v>
      </c>
      <c r="K2366" s="16" t="n">
        <f aca="false">SUMIF(OrderItems!$B$2:$B$6683,A2366,OrderItems!$J$2:$J$6683)</f>
        <v>13220.7</v>
      </c>
      <c r="L2366" s="16" t="n">
        <f aca="false">SUMIF(OrderItems!$B$2:$B$6683,A2366,OrderItems!$K$2:$K$6683)</f>
        <v>8944.39</v>
      </c>
      <c r="M2366" s="16" t="n">
        <f aca="false">K2366-L2366</f>
        <v>4276.31</v>
      </c>
      <c r="N2366" s="12" t="n">
        <f aca="false">COUNTIF(OrderItems!$B$2:$B$6683,A2366)</f>
        <v>3</v>
      </c>
    </row>
    <row r="2367" customFormat="false" ht="15" hidden="false" customHeight="false" outlineLevel="0" collapsed="false">
      <c r="A2367" s="12" t="n">
        <v>2366</v>
      </c>
      <c r="B2367" s="12" t="n">
        <v>576</v>
      </c>
      <c r="C2367" s="12" t="n">
        <v>4</v>
      </c>
      <c r="D2367" s="18" t="n">
        <v>45953</v>
      </c>
      <c r="E2367" s="12" t="s">
        <v>49</v>
      </c>
      <c r="F2367" s="12" t="s">
        <v>2294</v>
      </c>
      <c r="G2367" s="12" t="s">
        <v>55</v>
      </c>
      <c r="H2367" s="12" t="str">
        <f aca="false">INDEX(Customers!$I$2:$I$901,MATCH(B2367,Customers!$A$2:$A$901,0))</f>
        <v>Regular</v>
      </c>
      <c r="I2367" s="12" t="str">
        <f aca="false">INDEX(Customers!$G$2:$G$901,MATCH(B2367,Customers!$A$2:$A$901,0))</f>
        <v>South</v>
      </c>
      <c r="J2367" s="12" t="str">
        <f aca="false">INDEX(Stores!$D$2:$D$18,MATCH(C2367,Stores!$A$2:$A$18,0))</f>
        <v>North</v>
      </c>
      <c r="K2367" s="16" t="n">
        <f aca="false">SUMIF(OrderItems!$B$2:$B$6683,A2367,OrderItems!$J$2:$J$6683)</f>
        <v>4065.65</v>
      </c>
      <c r="L2367" s="16" t="n">
        <f aca="false">SUMIF(OrderItems!$B$2:$B$6683,A2367,OrderItems!$K$2:$K$6683)</f>
        <v>2909.72</v>
      </c>
      <c r="M2367" s="16" t="n">
        <f aca="false">K2367-L2367</f>
        <v>1155.93</v>
      </c>
      <c r="N2367" s="12" t="n">
        <f aca="false">COUNTIF(OrderItems!$B$2:$B$6683,A2367)</f>
        <v>4</v>
      </c>
    </row>
    <row r="2368" customFormat="false" ht="15" hidden="false" customHeight="false" outlineLevel="0" collapsed="false">
      <c r="A2368" s="12" t="n">
        <v>2367</v>
      </c>
      <c r="B2368" s="12" t="n">
        <v>576</v>
      </c>
      <c r="C2368" s="12" t="n">
        <v>2</v>
      </c>
      <c r="D2368" s="18" t="n">
        <v>45967</v>
      </c>
      <c r="E2368" s="12" t="s">
        <v>49</v>
      </c>
      <c r="F2368" s="12" t="s">
        <v>2294</v>
      </c>
      <c r="G2368" s="12" t="s">
        <v>55</v>
      </c>
      <c r="H2368" s="12" t="str">
        <f aca="false">INDEX(Customers!$I$2:$I$901,MATCH(B2368,Customers!$A$2:$A$901,0))</f>
        <v>Regular</v>
      </c>
      <c r="I2368" s="12" t="str">
        <f aca="false">INDEX(Customers!$G$2:$G$901,MATCH(B2368,Customers!$A$2:$A$901,0))</f>
        <v>South</v>
      </c>
      <c r="J2368" s="12" t="str">
        <f aca="false">INDEX(Stores!$D$2:$D$18,MATCH(C2368,Stores!$A$2:$A$18,0))</f>
        <v>North</v>
      </c>
      <c r="K2368" s="16" t="n">
        <f aca="false">SUMIF(OrderItems!$B$2:$B$6683,A2368,OrderItems!$J$2:$J$6683)</f>
        <v>2019</v>
      </c>
      <c r="L2368" s="16" t="n">
        <f aca="false">SUMIF(OrderItems!$B$2:$B$6683,A2368,OrderItems!$K$2:$K$6683)</f>
        <v>1326.8</v>
      </c>
      <c r="M2368" s="16" t="n">
        <f aca="false">K2368-L2368</f>
        <v>692.2</v>
      </c>
      <c r="N2368" s="12" t="n">
        <f aca="false">COUNTIF(OrderItems!$B$2:$B$6683,A2368)</f>
        <v>1</v>
      </c>
    </row>
    <row r="2369" customFormat="false" ht="15" hidden="false" customHeight="false" outlineLevel="0" collapsed="false">
      <c r="A2369" s="12" t="n">
        <v>2368</v>
      </c>
      <c r="B2369" s="12" t="n">
        <v>576</v>
      </c>
      <c r="C2369" s="12" t="n">
        <v>17</v>
      </c>
      <c r="D2369" s="18" t="n">
        <v>45982</v>
      </c>
      <c r="E2369" s="12" t="s">
        <v>44</v>
      </c>
      <c r="F2369" s="12" t="s">
        <v>2292</v>
      </c>
      <c r="G2369" s="12" t="s">
        <v>55</v>
      </c>
      <c r="H2369" s="12" t="str">
        <f aca="false">INDEX(Customers!$I$2:$I$901,MATCH(B2369,Customers!$A$2:$A$901,0))</f>
        <v>Regular</v>
      </c>
      <c r="I2369" s="12" t="str">
        <f aca="false">INDEX(Customers!$G$2:$G$901,MATCH(B2369,Customers!$A$2:$A$901,0))</f>
        <v>South</v>
      </c>
      <c r="J2369" s="12" t="str">
        <f aca="false">INDEX(Stores!$D$2:$D$18,MATCH(C2369,Stores!$A$2:$A$18,0))</f>
        <v>Online</v>
      </c>
      <c r="K2369" s="16" t="n">
        <f aca="false">SUMIF(OrderItems!$B$2:$B$6683,A2369,OrderItems!$J$2:$J$6683)</f>
        <v>8443.55</v>
      </c>
      <c r="L2369" s="16" t="n">
        <f aca="false">SUMIF(OrderItems!$B$2:$B$6683,A2369,OrderItems!$K$2:$K$6683)</f>
        <v>6203.13</v>
      </c>
      <c r="M2369" s="16" t="n">
        <f aca="false">K2369-L2369</f>
        <v>2240.42</v>
      </c>
      <c r="N2369" s="12" t="n">
        <f aca="false">COUNTIF(OrderItems!$B$2:$B$6683,A2369)</f>
        <v>2</v>
      </c>
    </row>
    <row r="2370" customFormat="false" ht="15" hidden="false" customHeight="false" outlineLevel="0" collapsed="false">
      <c r="A2370" s="12" t="n">
        <v>2369</v>
      </c>
      <c r="B2370" s="12" t="n">
        <v>576</v>
      </c>
      <c r="C2370" s="12" t="n">
        <v>6</v>
      </c>
      <c r="D2370" s="18" t="n">
        <v>45999</v>
      </c>
      <c r="E2370" s="12" t="s">
        <v>49</v>
      </c>
      <c r="F2370" s="12" t="s">
        <v>2295</v>
      </c>
      <c r="G2370" s="12" t="s">
        <v>56</v>
      </c>
      <c r="H2370" s="12" t="str">
        <f aca="false">INDEX(Customers!$I$2:$I$901,MATCH(B2370,Customers!$A$2:$A$901,0))</f>
        <v>Regular</v>
      </c>
      <c r="I2370" s="12" t="str">
        <f aca="false">INDEX(Customers!$G$2:$G$901,MATCH(B2370,Customers!$A$2:$A$901,0))</f>
        <v>South</v>
      </c>
      <c r="J2370" s="12" t="str">
        <f aca="false">INDEX(Stores!$D$2:$D$18,MATCH(C2370,Stores!$A$2:$A$18,0))</f>
        <v>South</v>
      </c>
      <c r="K2370" s="16" t="n">
        <f aca="false">SUMIF(OrderItems!$B$2:$B$6683,A2370,OrderItems!$J$2:$J$6683)</f>
        <v>2832.55</v>
      </c>
      <c r="L2370" s="16" t="n">
        <f aca="false">SUMIF(OrderItems!$B$2:$B$6683,A2370,OrderItems!$K$2:$K$6683)</f>
        <v>1970.16</v>
      </c>
      <c r="M2370" s="16" t="n">
        <f aca="false">K2370-L2370</f>
        <v>862.39</v>
      </c>
      <c r="N2370" s="12" t="n">
        <f aca="false">COUNTIF(OrderItems!$B$2:$B$6683,A2370)</f>
        <v>3</v>
      </c>
    </row>
    <row r="2371" customFormat="false" ht="15" hidden="false" customHeight="false" outlineLevel="0" collapsed="false">
      <c r="A2371" s="12" t="n">
        <v>2370</v>
      </c>
      <c r="B2371" s="12" t="n">
        <v>576</v>
      </c>
      <c r="C2371" s="12" t="n">
        <v>17</v>
      </c>
      <c r="D2371" s="18" t="n">
        <v>46019</v>
      </c>
      <c r="E2371" s="12" t="s">
        <v>44</v>
      </c>
      <c r="F2371" s="12" t="s">
        <v>2293</v>
      </c>
      <c r="G2371" s="12" t="s">
        <v>57</v>
      </c>
      <c r="H2371" s="12" t="str">
        <f aca="false">INDEX(Customers!$I$2:$I$901,MATCH(B2371,Customers!$A$2:$A$901,0))</f>
        <v>Regular</v>
      </c>
      <c r="I2371" s="12" t="str">
        <f aca="false">INDEX(Customers!$G$2:$G$901,MATCH(B2371,Customers!$A$2:$A$901,0))</f>
        <v>South</v>
      </c>
      <c r="J2371" s="12" t="str">
        <f aca="false">INDEX(Stores!$D$2:$D$18,MATCH(C2371,Stores!$A$2:$A$18,0))</f>
        <v>Online</v>
      </c>
      <c r="K2371" s="16" t="n">
        <f aca="false">SUMIF(OrderItems!$B$2:$B$6683,A2371,OrderItems!$J$2:$J$6683)</f>
        <v>3137</v>
      </c>
      <c r="L2371" s="16" t="n">
        <f aca="false">SUMIF(OrderItems!$B$2:$B$6683,A2371,OrderItems!$K$2:$K$6683)</f>
        <v>1826.95</v>
      </c>
      <c r="M2371" s="16" t="n">
        <f aca="false">K2371-L2371</f>
        <v>1310.05</v>
      </c>
      <c r="N2371" s="12" t="n">
        <f aca="false">COUNTIF(OrderItems!$B$2:$B$6683,A2371)</f>
        <v>2</v>
      </c>
    </row>
    <row r="2372" customFormat="false" ht="15" hidden="false" customHeight="false" outlineLevel="0" collapsed="false">
      <c r="A2372" s="12" t="n">
        <v>2371</v>
      </c>
      <c r="B2372" s="12" t="n">
        <v>577</v>
      </c>
      <c r="C2372" s="12" t="n">
        <v>4</v>
      </c>
      <c r="D2372" s="18" t="n">
        <v>45921</v>
      </c>
      <c r="E2372" s="12" t="s">
        <v>49</v>
      </c>
      <c r="F2372" s="12" t="s">
        <v>2295</v>
      </c>
      <c r="G2372" s="12" t="s">
        <v>55</v>
      </c>
      <c r="H2372" s="12" t="str">
        <f aca="false">INDEX(Customers!$I$2:$I$901,MATCH(B2372,Customers!$A$2:$A$901,0))</f>
        <v>Regular</v>
      </c>
      <c r="I2372" s="12" t="str">
        <f aca="false">INDEX(Customers!$G$2:$G$901,MATCH(B2372,Customers!$A$2:$A$901,0))</f>
        <v>East</v>
      </c>
      <c r="J2372" s="12" t="str">
        <f aca="false">INDEX(Stores!$D$2:$D$18,MATCH(C2372,Stores!$A$2:$A$18,0))</f>
        <v>North</v>
      </c>
      <c r="K2372" s="16" t="n">
        <f aca="false">SUMIF(OrderItems!$B$2:$B$6683,A2372,OrderItems!$J$2:$J$6683)</f>
        <v>5998</v>
      </c>
      <c r="L2372" s="16" t="n">
        <f aca="false">SUMIF(OrderItems!$B$2:$B$6683,A2372,OrderItems!$K$2:$K$6683)</f>
        <v>4385.88</v>
      </c>
      <c r="M2372" s="16" t="n">
        <f aca="false">K2372-L2372</f>
        <v>1612.12</v>
      </c>
      <c r="N2372" s="12" t="n">
        <f aca="false">COUNTIF(OrderItems!$B$2:$B$6683,A2372)</f>
        <v>2</v>
      </c>
    </row>
    <row r="2373" customFormat="false" ht="15" hidden="false" customHeight="false" outlineLevel="0" collapsed="false">
      <c r="A2373" s="12" t="n">
        <v>2372</v>
      </c>
      <c r="B2373" s="12" t="n">
        <v>577</v>
      </c>
      <c r="C2373" s="12" t="n">
        <v>17</v>
      </c>
      <c r="D2373" s="18" t="n">
        <v>45972</v>
      </c>
      <c r="E2373" s="12" t="s">
        <v>44</v>
      </c>
      <c r="F2373" s="12" t="s">
        <v>2294</v>
      </c>
      <c r="G2373" s="12" t="s">
        <v>55</v>
      </c>
      <c r="H2373" s="12" t="str">
        <f aca="false">INDEX(Customers!$I$2:$I$901,MATCH(B2373,Customers!$A$2:$A$901,0))</f>
        <v>Regular</v>
      </c>
      <c r="I2373" s="12" t="str">
        <f aca="false">INDEX(Customers!$G$2:$G$901,MATCH(B2373,Customers!$A$2:$A$901,0))</f>
        <v>East</v>
      </c>
      <c r="J2373" s="12" t="str">
        <f aca="false">INDEX(Stores!$D$2:$D$18,MATCH(C2373,Stores!$A$2:$A$18,0))</f>
        <v>Online</v>
      </c>
      <c r="K2373" s="16" t="n">
        <f aca="false">SUMIF(OrderItems!$B$2:$B$6683,A2373,OrderItems!$J$2:$J$6683)</f>
        <v>549</v>
      </c>
      <c r="L2373" s="16" t="n">
        <f aca="false">SUMIF(OrderItems!$B$2:$B$6683,A2373,OrderItems!$K$2:$K$6683)</f>
        <v>380.41</v>
      </c>
      <c r="M2373" s="16" t="n">
        <f aca="false">K2373-L2373</f>
        <v>168.59</v>
      </c>
      <c r="N2373" s="12" t="n">
        <f aca="false">COUNTIF(OrderItems!$B$2:$B$6683,A2373)</f>
        <v>1</v>
      </c>
    </row>
    <row r="2374" customFormat="false" ht="15" hidden="false" customHeight="false" outlineLevel="0" collapsed="false">
      <c r="A2374" s="12" t="n">
        <v>2373</v>
      </c>
      <c r="B2374" s="12" t="n">
        <v>577</v>
      </c>
      <c r="C2374" s="12" t="n">
        <v>15</v>
      </c>
      <c r="D2374" s="18" t="n">
        <v>46009</v>
      </c>
      <c r="E2374" s="12" t="s">
        <v>49</v>
      </c>
      <c r="F2374" s="12" t="s">
        <v>2294</v>
      </c>
      <c r="G2374" s="12" t="s">
        <v>55</v>
      </c>
      <c r="H2374" s="12" t="str">
        <f aca="false">INDEX(Customers!$I$2:$I$901,MATCH(B2374,Customers!$A$2:$A$901,0))</f>
        <v>Regular</v>
      </c>
      <c r="I2374" s="12" t="str">
        <f aca="false">INDEX(Customers!$G$2:$G$901,MATCH(B2374,Customers!$A$2:$A$901,0))</f>
        <v>East</v>
      </c>
      <c r="J2374" s="12" t="str">
        <f aca="false">INDEX(Stores!$D$2:$D$18,MATCH(C2374,Stores!$A$2:$A$18,0))</f>
        <v>East</v>
      </c>
      <c r="K2374" s="16" t="n">
        <f aca="false">SUMIF(OrderItems!$B$2:$B$6683,A2374,OrderItems!$J$2:$J$6683)</f>
        <v>2725.55</v>
      </c>
      <c r="L2374" s="16" t="n">
        <f aca="false">SUMIF(OrderItems!$B$2:$B$6683,A2374,OrderItems!$K$2:$K$6683)</f>
        <v>1981.04</v>
      </c>
      <c r="M2374" s="16" t="n">
        <f aca="false">K2374-L2374</f>
        <v>744.51</v>
      </c>
      <c r="N2374" s="12" t="n">
        <f aca="false">COUNTIF(OrderItems!$B$2:$B$6683,A2374)</f>
        <v>1</v>
      </c>
    </row>
    <row r="2375" customFormat="false" ht="15" hidden="false" customHeight="false" outlineLevel="0" collapsed="false">
      <c r="A2375" s="12" t="n">
        <v>2374</v>
      </c>
      <c r="B2375" s="12" t="n">
        <v>578</v>
      </c>
      <c r="C2375" s="12" t="n">
        <v>16</v>
      </c>
      <c r="D2375" s="18" t="n">
        <v>45601</v>
      </c>
      <c r="E2375" s="12" t="s">
        <v>49</v>
      </c>
      <c r="F2375" s="12" t="s">
        <v>2295</v>
      </c>
      <c r="G2375" s="12" t="s">
        <v>55</v>
      </c>
      <c r="H2375" s="12" t="str">
        <f aca="false">INDEX(Customers!$I$2:$I$901,MATCH(B2375,Customers!$A$2:$A$901,0))</f>
        <v>Regular</v>
      </c>
      <c r="I2375" s="12" t="str">
        <f aca="false">INDEX(Customers!$G$2:$G$901,MATCH(B2375,Customers!$A$2:$A$901,0))</f>
        <v>East</v>
      </c>
      <c r="J2375" s="12" t="str">
        <f aca="false">INDEX(Stores!$D$2:$D$18,MATCH(C2375,Stores!$A$2:$A$18,0))</f>
        <v>East</v>
      </c>
      <c r="K2375" s="16" t="n">
        <f aca="false">SUMIF(OrderItems!$B$2:$B$6683,A2375,OrderItems!$J$2:$J$6683)</f>
        <v>1769</v>
      </c>
      <c r="L2375" s="16" t="n">
        <f aca="false">SUMIF(OrderItems!$B$2:$B$6683,A2375,OrderItems!$K$2:$K$6683)</f>
        <v>1112.03</v>
      </c>
      <c r="M2375" s="16" t="n">
        <f aca="false">K2375-L2375</f>
        <v>656.97</v>
      </c>
      <c r="N2375" s="12" t="n">
        <f aca="false">COUNTIF(OrderItems!$B$2:$B$6683,A2375)</f>
        <v>1</v>
      </c>
    </row>
    <row r="2376" customFormat="false" ht="15" hidden="false" customHeight="false" outlineLevel="0" collapsed="false">
      <c r="A2376" s="12" t="n">
        <v>2375</v>
      </c>
      <c r="B2376" s="12" t="n">
        <v>578</v>
      </c>
      <c r="C2376" s="12" t="n">
        <v>17</v>
      </c>
      <c r="D2376" s="18" t="n">
        <v>45627</v>
      </c>
      <c r="E2376" s="12" t="s">
        <v>44</v>
      </c>
      <c r="F2376" s="12" t="s">
        <v>2295</v>
      </c>
      <c r="G2376" s="12" t="s">
        <v>55</v>
      </c>
      <c r="H2376" s="12" t="str">
        <f aca="false">INDEX(Customers!$I$2:$I$901,MATCH(B2376,Customers!$A$2:$A$901,0))</f>
        <v>Regular</v>
      </c>
      <c r="I2376" s="12" t="str">
        <f aca="false">INDEX(Customers!$G$2:$G$901,MATCH(B2376,Customers!$A$2:$A$901,0))</f>
        <v>East</v>
      </c>
      <c r="J2376" s="12" t="str">
        <f aca="false">INDEX(Stores!$D$2:$D$18,MATCH(C2376,Stores!$A$2:$A$18,0))</f>
        <v>Online</v>
      </c>
      <c r="K2376" s="16" t="n">
        <f aca="false">SUMIF(OrderItems!$B$2:$B$6683,A2376,OrderItems!$J$2:$J$6683)</f>
        <v>8994.25</v>
      </c>
      <c r="L2376" s="16" t="n">
        <f aca="false">SUMIF(OrderItems!$B$2:$B$6683,A2376,OrderItems!$K$2:$K$6683)</f>
        <v>5925.58</v>
      </c>
      <c r="M2376" s="16" t="n">
        <f aca="false">K2376-L2376</f>
        <v>3068.67</v>
      </c>
      <c r="N2376" s="12" t="n">
        <f aca="false">COUNTIF(OrderItems!$B$2:$B$6683,A2376)</f>
        <v>4</v>
      </c>
    </row>
    <row r="2377" customFormat="false" ht="15" hidden="false" customHeight="false" outlineLevel="0" collapsed="false">
      <c r="A2377" s="12" t="n">
        <v>2376</v>
      </c>
      <c r="B2377" s="12" t="n">
        <v>578</v>
      </c>
      <c r="C2377" s="12" t="n">
        <v>17</v>
      </c>
      <c r="D2377" s="18" t="n">
        <v>45628</v>
      </c>
      <c r="E2377" s="12" t="s">
        <v>44</v>
      </c>
      <c r="F2377" s="12" t="s">
        <v>2296</v>
      </c>
      <c r="G2377" s="12" t="s">
        <v>57</v>
      </c>
      <c r="H2377" s="12" t="str">
        <f aca="false">INDEX(Customers!$I$2:$I$901,MATCH(B2377,Customers!$A$2:$A$901,0))</f>
        <v>Regular</v>
      </c>
      <c r="I2377" s="12" t="str">
        <f aca="false">INDEX(Customers!$G$2:$G$901,MATCH(B2377,Customers!$A$2:$A$901,0))</f>
        <v>East</v>
      </c>
      <c r="J2377" s="12" t="str">
        <f aca="false">INDEX(Stores!$D$2:$D$18,MATCH(C2377,Stores!$A$2:$A$18,0))</f>
        <v>Online</v>
      </c>
      <c r="K2377" s="16" t="n">
        <f aca="false">SUMIF(OrderItems!$B$2:$B$6683,A2377,OrderItems!$J$2:$J$6683)</f>
        <v>5945.05</v>
      </c>
      <c r="L2377" s="16" t="n">
        <f aca="false">SUMIF(OrderItems!$B$2:$B$6683,A2377,OrderItems!$K$2:$K$6683)</f>
        <v>4139.44</v>
      </c>
      <c r="M2377" s="16" t="n">
        <f aca="false">K2377-L2377</f>
        <v>1805.61</v>
      </c>
      <c r="N2377" s="12" t="n">
        <f aca="false">COUNTIF(OrderItems!$B$2:$B$6683,A2377)</f>
        <v>3</v>
      </c>
    </row>
    <row r="2378" customFormat="false" ht="15" hidden="false" customHeight="false" outlineLevel="0" collapsed="false">
      <c r="A2378" s="12" t="n">
        <v>2377</v>
      </c>
      <c r="B2378" s="12" t="n">
        <v>578</v>
      </c>
      <c r="C2378" s="12" t="n">
        <v>17</v>
      </c>
      <c r="D2378" s="18" t="n">
        <v>45638</v>
      </c>
      <c r="E2378" s="12" t="s">
        <v>44</v>
      </c>
      <c r="F2378" s="12" t="s">
        <v>2292</v>
      </c>
      <c r="G2378" s="12" t="s">
        <v>56</v>
      </c>
      <c r="H2378" s="12" t="str">
        <f aca="false">INDEX(Customers!$I$2:$I$901,MATCH(B2378,Customers!$A$2:$A$901,0))</f>
        <v>Regular</v>
      </c>
      <c r="I2378" s="12" t="str">
        <f aca="false">INDEX(Customers!$G$2:$G$901,MATCH(B2378,Customers!$A$2:$A$901,0))</f>
        <v>East</v>
      </c>
      <c r="J2378" s="12" t="str">
        <f aca="false">INDEX(Stores!$D$2:$D$18,MATCH(C2378,Stores!$A$2:$A$18,0))</f>
        <v>Online</v>
      </c>
      <c r="K2378" s="16" t="n">
        <f aca="false">SUMIF(OrderItems!$B$2:$B$6683,A2378,OrderItems!$J$2:$J$6683)</f>
        <v>10769.75</v>
      </c>
      <c r="L2378" s="16" t="n">
        <f aca="false">SUMIF(OrderItems!$B$2:$B$6683,A2378,OrderItems!$K$2:$K$6683)</f>
        <v>7675.98</v>
      </c>
      <c r="M2378" s="16" t="n">
        <f aca="false">K2378-L2378</f>
        <v>3093.77</v>
      </c>
      <c r="N2378" s="12" t="n">
        <f aca="false">COUNTIF(OrderItems!$B$2:$B$6683,A2378)</f>
        <v>4</v>
      </c>
    </row>
    <row r="2379" customFormat="false" ht="15" hidden="false" customHeight="false" outlineLevel="0" collapsed="false">
      <c r="A2379" s="12" t="n">
        <v>2378</v>
      </c>
      <c r="B2379" s="12" t="n">
        <v>578</v>
      </c>
      <c r="C2379" s="12" t="n">
        <v>17</v>
      </c>
      <c r="D2379" s="18" t="n">
        <v>45666</v>
      </c>
      <c r="E2379" s="12" t="s">
        <v>44</v>
      </c>
      <c r="F2379" s="12" t="s">
        <v>2293</v>
      </c>
      <c r="G2379" s="12" t="s">
        <v>57</v>
      </c>
      <c r="H2379" s="12" t="str">
        <f aca="false">INDEX(Customers!$I$2:$I$901,MATCH(B2379,Customers!$A$2:$A$901,0))</f>
        <v>Regular</v>
      </c>
      <c r="I2379" s="12" t="str">
        <f aca="false">INDEX(Customers!$G$2:$G$901,MATCH(B2379,Customers!$A$2:$A$901,0))</f>
        <v>East</v>
      </c>
      <c r="J2379" s="12" t="str">
        <f aca="false">INDEX(Stores!$D$2:$D$18,MATCH(C2379,Stores!$A$2:$A$18,0))</f>
        <v>Online</v>
      </c>
      <c r="K2379" s="16" t="n">
        <f aca="false">SUMIF(OrderItems!$B$2:$B$6683,A2379,OrderItems!$J$2:$J$6683)</f>
        <v>5700.15</v>
      </c>
      <c r="L2379" s="16" t="n">
        <f aca="false">SUMIF(OrderItems!$B$2:$B$6683,A2379,OrderItems!$K$2:$K$6683)</f>
        <v>3374.37</v>
      </c>
      <c r="M2379" s="16" t="n">
        <f aca="false">K2379-L2379</f>
        <v>2325.78</v>
      </c>
      <c r="N2379" s="12" t="n">
        <f aca="false">COUNTIF(OrderItems!$B$2:$B$6683,A2379)</f>
        <v>3</v>
      </c>
    </row>
    <row r="2380" customFormat="false" ht="15" hidden="false" customHeight="false" outlineLevel="0" collapsed="false">
      <c r="A2380" s="12" t="n">
        <v>2379</v>
      </c>
      <c r="B2380" s="12" t="n">
        <v>578</v>
      </c>
      <c r="C2380" s="12" t="n">
        <v>17</v>
      </c>
      <c r="D2380" s="18" t="n">
        <v>45673</v>
      </c>
      <c r="E2380" s="12" t="s">
        <v>44</v>
      </c>
      <c r="F2380" s="12" t="s">
        <v>2292</v>
      </c>
      <c r="G2380" s="12" t="s">
        <v>55</v>
      </c>
      <c r="H2380" s="12" t="str">
        <f aca="false">INDEX(Customers!$I$2:$I$901,MATCH(B2380,Customers!$A$2:$A$901,0))</f>
        <v>Regular</v>
      </c>
      <c r="I2380" s="12" t="str">
        <f aca="false">INDEX(Customers!$G$2:$G$901,MATCH(B2380,Customers!$A$2:$A$901,0))</f>
        <v>East</v>
      </c>
      <c r="J2380" s="12" t="str">
        <f aca="false">INDEX(Stores!$D$2:$D$18,MATCH(C2380,Stores!$A$2:$A$18,0))</f>
        <v>Online</v>
      </c>
      <c r="K2380" s="16" t="n">
        <f aca="false">SUMIF(OrderItems!$B$2:$B$6683,A2380,OrderItems!$J$2:$J$6683)</f>
        <v>5974.2</v>
      </c>
      <c r="L2380" s="16" t="n">
        <f aca="false">SUMIF(OrderItems!$B$2:$B$6683,A2380,OrderItems!$K$2:$K$6683)</f>
        <v>4807.86</v>
      </c>
      <c r="M2380" s="16" t="n">
        <f aca="false">K2380-L2380</f>
        <v>1166.34</v>
      </c>
      <c r="N2380" s="12" t="n">
        <f aca="false">COUNTIF(OrderItems!$B$2:$B$6683,A2380)</f>
        <v>1</v>
      </c>
    </row>
    <row r="2381" customFormat="false" ht="15" hidden="false" customHeight="false" outlineLevel="0" collapsed="false">
      <c r="A2381" s="12" t="n">
        <v>2380</v>
      </c>
      <c r="B2381" s="12" t="n">
        <v>578</v>
      </c>
      <c r="C2381" s="12" t="n">
        <v>14</v>
      </c>
      <c r="D2381" s="18" t="n">
        <v>45791</v>
      </c>
      <c r="E2381" s="12" t="s">
        <v>49</v>
      </c>
      <c r="F2381" s="12" t="s">
        <v>2293</v>
      </c>
      <c r="G2381" s="12" t="s">
        <v>55</v>
      </c>
      <c r="H2381" s="12" t="str">
        <f aca="false">INDEX(Customers!$I$2:$I$901,MATCH(B2381,Customers!$A$2:$A$901,0))</f>
        <v>Regular</v>
      </c>
      <c r="I2381" s="12" t="str">
        <f aca="false">INDEX(Customers!$G$2:$G$901,MATCH(B2381,Customers!$A$2:$A$901,0))</f>
        <v>East</v>
      </c>
      <c r="J2381" s="12" t="str">
        <f aca="false">INDEX(Stores!$D$2:$D$18,MATCH(C2381,Stores!$A$2:$A$18,0))</f>
        <v>East</v>
      </c>
      <c r="K2381" s="16" t="n">
        <f aca="false">SUMIF(OrderItems!$B$2:$B$6683,A2381,OrderItems!$J$2:$J$6683)</f>
        <v>4560.15</v>
      </c>
      <c r="L2381" s="16" t="n">
        <f aca="false">SUMIF(OrderItems!$B$2:$B$6683,A2381,OrderItems!$K$2:$K$6683)</f>
        <v>3530.27</v>
      </c>
      <c r="M2381" s="16" t="n">
        <f aca="false">K2381-L2381</f>
        <v>1029.88</v>
      </c>
      <c r="N2381" s="12" t="n">
        <f aca="false">COUNTIF(OrderItems!$B$2:$B$6683,A2381)</f>
        <v>2</v>
      </c>
    </row>
    <row r="2382" customFormat="false" ht="15" hidden="false" customHeight="false" outlineLevel="0" collapsed="false">
      <c r="A2382" s="12" t="n">
        <v>2381</v>
      </c>
      <c r="B2382" s="12" t="n">
        <v>578</v>
      </c>
      <c r="C2382" s="12" t="n">
        <v>12</v>
      </c>
      <c r="D2382" s="18" t="n">
        <v>45797</v>
      </c>
      <c r="E2382" s="12" t="s">
        <v>49</v>
      </c>
      <c r="F2382" s="12" t="s">
        <v>2293</v>
      </c>
      <c r="G2382" s="12" t="s">
        <v>55</v>
      </c>
      <c r="H2382" s="12" t="str">
        <f aca="false">INDEX(Customers!$I$2:$I$901,MATCH(B2382,Customers!$A$2:$A$901,0))</f>
        <v>Regular</v>
      </c>
      <c r="I2382" s="12" t="str">
        <f aca="false">INDEX(Customers!$G$2:$G$901,MATCH(B2382,Customers!$A$2:$A$901,0))</f>
        <v>East</v>
      </c>
      <c r="J2382" s="12" t="str">
        <f aca="false">INDEX(Stores!$D$2:$D$18,MATCH(C2382,Stores!$A$2:$A$18,0))</f>
        <v>West</v>
      </c>
      <c r="K2382" s="16" t="n">
        <f aca="false">SUMIF(OrderItems!$B$2:$B$6683,A2382,OrderItems!$J$2:$J$6683)</f>
        <v>141.55</v>
      </c>
      <c r="L2382" s="16" t="n">
        <f aca="false">SUMIF(OrderItems!$B$2:$B$6683,A2382,OrderItems!$K$2:$K$6683)</f>
        <v>83.16</v>
      </c>
      <c r="M2382" s="16" t="n">
        <f aca="false">K2382-L2382</f>
        <v>58.39</v>
      </c>
      <c r="N2382" s="12" t="n">
        <f aca="false">COUNTIF(OrderItems!$B$2:$B$6683,A2382)</f>
        <v>1</v>
      </c>
    </row>
    <row r="2383" customFormat="false" ht="15" hidden="false" customHeight="false" outlineLevel="0" collapsed="false">
      <c r="A2383" s="12" t="n">
        <v>2382</v>
      </c>
      <c r="B2383" s="12" t="n">
        <v>578</v>
      </c>
      <c r="C2383" s="12" t="n">
        <v>17</v>
      </c>
      <c r="D2383" s="18" t="n">
        <v>45844</v>
      </c>
      <c r="E2383" s="12" t="s">
        <v>44</v>
      </c>
      <c r="F2383" s="12" t="s">
        <v>2293</v>
      </c>
      <c r="G2383" s="12" t="s">
        <v>55</v>
      </c>
      <c r="H2383" s="12" t="str">
        <f aca="false">INDEX(Customers!$I$2:$I$901,MATCH(B2383,Customers!$A$2:$A$901,0))</f>
        <v>Regular</v>
      </c>
      <c r="I2383" s="12" t="str">
        <f aca="false">INDEX(Customers!$G$2:$G$901,MATCH(B2383,Customers!$A$2:$A$901,0))</f>
        <v>East</v>
      </c>
      <c r="J2383" s="12" t="str">
        <f aca="false">INDEX(Stores!$D$2:$D$18,MATCH(C2383,Stores!$A$2:$A$18,0))</f>
        <v>Online</v>
      </c>
      <c r="K2383" s="16" t="n">
        <f aca="false">SUMIF(OrderItems!$B$2:$B$6683,A2383,OrderItems!$J$2:$J$6683)</f>
        <v>9829.65</v>
      </c>
      <c r="L2383" s="16" t="n">
        <f aca="false">SUMIF(OrderItems!$B$2:$B$6683,A2383,OrderItems!$K$2:$K$6683)</f>
        <v>6346.68</v>
      </c>
      <c r="M2383" s="16" t="n">
        <f aca="false">K2383-L2383</f>
        <v>3482.97</v>
      </c>
      <c r="N2383" s="12" t="n">
        <f aca="false">COUNTIF(OrderItems!$B$2:$B$6683,A2383)</f>
        <v>1</v>
      </c>
    </row>
    <row r="2384" customFormat="false" ht="15" hidden="false" customHeight="false" outlineLevel="0" collapsed="false">
      <c r="A2384" s="12" t="n">
        <v>2383</v>
      </c>
      <c r="B2384" s="12" t="n">
        <v>578</v>
      </c>
      <c r="C2384" s="12" t="n">
        <v>3</v>
      </c>
      <c r="D2384" s="18" t="n">
        <v>45925</v>
      </c>
      <c r="E2384" s="12" t="s">
        <v>49</v>
      </c>
      <c r="F2384" s="12" t="s">
        <v>2295</v>
      </c>
      <c r="G2384" s="12" t="s">
        <v>55</v>
      </c>
      <c r="H2384" s="12" t="str">
        <f aca="false">INDEX(Customers!$I$2:$I$901,MATCH(B2384,Customers!$A$2:$A$901,0))</f>
        <v>Regular</v>
      </c>
      <c r="I2384" s="12" t="str">
        <f aca="false">INDEX(Customers!$G$2:$G$901,MATCH(B2384,Customers!$A$2:$A$901,0))</f>
        <v>East</v>
      </c>
      <c r="J2384" s="12" t="str">
        <f aca="false">INDEX(Stores!$D$2:$D$18,MATCH(C2384,Stores!$A$2:$A$18,0))</f>
        <v>North</v>
      </c>
      <c r="K2384" s="16" t="n">
        <f aca="false">SUMIF(OrderItems!$B$2:$B$6683,A2384,OrderItems!$J$2:$J$6683)</f>
        <v>21608.3</v>
      </c>
      <c r="L2384" s="16" t="n">
        <f aca="false">SUMIF(OrderItems!$B$2:$B$6683,A2384,OrderItems!$K$2:$K$6683)</f>
        <v>15500.46</v>
      </c>
      <c r="M2384" s="16" t="n">
        <f aca="false">K2384-L2384</f>
        <v>6107.84</v>
      </c>
      <c r="N2384" s="12" t="n">
        <f aca="false">COUNTIF(OrderItems!$B$2:$B$6683,A2384)</f>
        <v>2</v>
      </c>
    </row>
    <row r="2385" customFormat="false" ht="15" hidden="false" customHeight="false" outlineLevel="0" collapsed="false">
      <c r="A2385" s="12" t="n">
        <v>2384</v>
      </c>
      <c r="B2385" s="12" t="n">
        <v>578</v>
      </c>
      <c r="C2385" s="12" t="n">
        <v>17</v>
      </c>
      <c r="D2385" s="18" t="n">
        <v>45932</v>
      </c>
      <c r="E2385" s="12" t="s">
        <v>44</v>
      </c>
      <c r="F2385" s="12" t="s">
        <v>2292</v>
      </c>
      <c r="G2385" s="12" t="s">
        <v>57</v>
      </c>
      <c r="H2385" s="12" t="str">
        <f aca="false">INDEX(Customers!$I$2:$I$901,MATCH(B2385,Customers!$A$2:$A$901,0))</f>
        <v>Regular</v>
      </c>
      <c r="I2385" s="12" t="str">
        <f aca="false">INDEX(Customers!$G$2:$G$901,MATCH(B2385,Customers!$A$2:$A$901,0))</f>
        <v>East</v>
      </c>
      <c r="J2385" s="12" t="str">
        <f aca="false">INDEX(Stores!$D$2:$D$18,MATCH(C2385,Stores!$A$2:$A$18,0))</f>
        <v>Online</v>
      </c>
      <c r="K2385" s="16" t="n">
        <f aca="false">SUMIF(OrderItems!$B$2:$B$6683,A2385,OrderItems!$J$2:$J$6683)</f>
        <v>14351.1</v>
      </c>
      <c r="L2385" s="16" t="n">
        <f aca="false">SUMIF(OrderItems!$B$2:$B$6683,A2385,OrderItems!$K$2:$K$6683)</f>
        <v>9763.33</v>
      </c>
      <c r="M2385" s="16" t="n">
        <f aca="false">K2385-L2385</f>
        <v>4587.77</v>
      </c>
      <c r="N2385" s="12" t="n">
        <f aca="false">COUNTIF(OrderItems!$B$2:$B$6683,A2385)</f>
        <v>4</v>
      </c>
    </row>
    <row r="2386" customFormat="false" ht="15" hidden="false" customHeight="false" outlineLevel="0" collapsed="false">
      <c r="A2386" s="12" t="n">
        <v>2385</v>
      </c>
      <c r="B2386" s="12" t="n">
        <v>579</v>
      </c>
      <c r="C2386" s="12" t="n">
        <v>17</v>
      </c>
      <c r="D2386" s="18" t="n">
        <v>45589</v>
      </c>
      <c r="E2386" s="12" t="s">
        <v>44</v>
      </c>
      <c r="F2386" s="12" t="s">
        <v>2294</v>
      </c>
      <c r="G2386" s="12" t="s">
        <v>57</v>
      </c>
      <c r="H2386" s="12" t="str">
        <f aca="false">INDEX(Customers!$I$2:$I$901,MATCH(B2386,Customers!$A$2:$A$901,0))</f>
        <v>Regular</v>
      </c>
      <c r="I2386" s="12" t="str">
        <f aca="false">INDEX(Customers!$G$2:$G$901,MATCH(B2386,Customers!$A$2:$A$901,0))</f>
        <v>West</v>
      </c>
      <c r="J2386" s="12" t="str">
        <f aca="false">INDEX(Stores!$D$2:$D$18,MATCH(C2386,Stores!$A$2:$A$18,0))</f>
        <v>Online</v>
      </c>
      <c r="K2386" s="16" t="n">
        <f aca="false">SUMIF(OrderItems!$B$2:$B$6683,A2386,OrderItems!$J$2:$J$6683)</f>
        <v>5327</v>
      </c>
      <c r="L2386" s="16" t="n">
        <f aca="false">SUMIF(OrderItems!$B$2:$B$6683,A2386,OrderItems!$K$2:$K$6683)</f>
        <v>3034.52</v>
      </c>
      <c r="M2386" s="16" t="n">
        <f aca="false">K2386-L2386</f>
        <v>2292.48</v>
      </c>
      <c r="N2386" s="12" t="n">
        <f aca="false">COUNTIF(OrderItems!$B$2:$B$6683,A2386)</f>
        <v>2</v>
      </c>
    </row>
    <row r="2387" customFormat="false" ht="15" hidden="false" customHeight="false" outlineLevel="0" collapsed="false">
      <c r="A2387" s="12" t="n">
        <v>2386</v>
      </c>
      <c r="B2387" s="12" t="n">
        <v>579</v>
      </c>
      <c r="C2387" s="12" t="n">
        <v>17</v>
      </c>
      <c r="D2387" s="18" t="n">
        <v>45936</v>
      </c>
      <c r="E2387" s="12" t="s">
        <v>44</v>
      </c>
      <c r="F2387" s="12" t="s">
        <v>2292</v>
      </c>
      <c r="G2387" s="12" t="s">
        <v>56</v>
      </c>
      <c r="H2387" s="12" t="str">
        <f aca="false">INDEX(Customers!$I$2:$I$901,MATCH(B2387,Customers!$A$2:$A$901,0))</f>
        <v>Regular</v>
      </c>
      <c r="I2387" s="12" t="str">
        <f aca="false">INDEX(Customers!$G$2:$G$901,MATCH(B2387,Customers!$A$2:$A$901,0))</f>
        <v>West</v>
      </c>
      <c r="J2387" s="12" t="str">
        <f aca="false">INDEX(Stores!$D$2:$D$18,MATCH(C2387,Stores!$A$2:$A$18,0))</f>
        <v>Online</v>
      </c>
      <c r="K2387" s="16" t="n">
        <f aca="false">SUMIF(OrderItems!$B$2:$B$6683,A2387,OrderItems!$J$2:$J$6683)</f>
        <v>4446.55</v>
      </c>
      <c r="L2387" s="16" t="n">
        <f aca="false">SUMIF(OrderItems!$B$2:$B$6683,A2387,OrderItems!$K$2:$K$6683)</f>
        <v>2772.15</v>
      </c>
      <c r="M2387" s="16" t="n">
        <f aca="false">K2387-L2387</f>
        <v>1674.4</v>
      </c>
      <c r="N2387" s="12" t="n">
        <f aca="false">COUNTIF(OrderItems!$B$2:$B$6683,A2387)</f>
        <v>2</v>
      </c>
    </row>
    <row r="2388" customFormat="false" ht="15" hidden="false" customHeight="false" outlineLevel="0" collapsed="false">
      <c r="A2388" s="12" t="n">
        <v>2387</v>
      </c>
      <c r="B2388" s="12" t="n">
        <v>579</v>
      </c>
      <c r="C2388" s="12" t="n">
        <v>2</v>
      </c>
      <c r="D2388" s="18" t="n">
        <v>46015</v>
      </c>
      <c r="E2388" s="12" t="s">
        <v>49</v>
      </c>
      <c r="F2388" s="12" t="s">
        <v>2295</v>
      </c>
      <c r="G2388" s="12" t="s">
        <v>56</v>
      </c>
      <c r="H2388" s="12" t="str">
        <f aca="false">INDEX(Customers!$I$2:$I$901,MATCH(B2388,Customers!$A$2:$A$901,0))</f>
        <v>Regular</v>
      </c>
      <c r="I2388" s="12" t="str">
        <f aca="false">INDEX(Customers!$G$2:$G$901,MATCH(B2388,Customers!$A$2:$A$901,0))</f>
        <v>West</v>
      </c>
      <c r="J2388" s="12" t="str">
        <f aca="false">INDEX(Stores!$D$2:$D$18,MATCH(C2388,Stores!$A$2:$A$18,0))</f>
        <v>North</v>
      </c>
      <c r="K2388" s="16" t="n">
        <f aca="false">SUMIF(OrderItems!$B$2:$B$6683,A2388,OrderItems!$J$2:$J$6683)</f>
        <v>4368</v>
      </c>
      <c r="L2388" s="16" t="n">
        <f aca="false">SUMIF(OrderItems!$B$2:$B$6683,A2388,OrderItems!$K$2:$K$6683)</f>
        <v>2799.28</v>
      </c>
      <c r="M2388" s="16" t="n">
        <f aca="false">K2388-L2388</f>
        <v>1568.72</v>
      </c>
      <c r="N2388" s="12" t="n">
        <f aca="false">COUNTIF(OrderItems!$B$2:$B$6683,A2388)</f>
        <v>2</v>
      </c>
    </row>
    <row r="2389" customFormat="false" ht="15" hidden="false" customHeight="false" outlineLevel="0" collapsed="false">
      <c r="A2389" s="12" t="n">
        <v>2388</v>
      </c>
      <c r="B2389" s="12" t="n">
        <v>580</v>
      </c>
      <c r="C2389" s="12" t="n">
        <v>17</v>
      </c>
      <c r="D2389" s="18" t="n">
        <v>45515</v>
      </c>
      <c r="E2389" s="12" t="s">
        <v>44</v>
      </c>
      <c r="F2389" s="12" t="s">
        <v>2293</v>
      </c>
      <c r="G2389" s="12" t="s">
        <v>56</v>
      </c>
      <c r="H2389" s="12" t="str">
        <f aca="false">INDEX(Customers!$I$2:$I$901,MATCH(B2389,Customers!$A$2:$A$901,0))</f>
        <v>New</v>
      </c>
      <c r="I2389" s="12" t="str">
        <f aca="false">INDEX(Customers!$G$2:$G$901,MATCH(B2389,Customers!$A$2:$A$901,0))</f>
        <v>East</v>
      </c>
      <c r="J2389" s="12" t="str">
        <f aca="false">INDEX(Stores!$D$2:$D$18,MATCH(C2389,Stores!$A$2:$A$18,0))</f>
        <v>Online</v>
      </c>
      <c r="K2389" s="16" t="n">
        <f aca="false">SUMIF(OrderItems!$B$2:$B$6683,A2389,OrderItems!$J$2:$J$6683)</f>
        <v>730.2</v>
      </c>
      <c r="L2389" s="16" t="n">
        <f aca="false">SUMIF(OrderItems!$B$2:$B$6683,A2389,OrderItems!$K$2:$K$6683)</f>
        <v>556.74</v>
      </c>
      <c r="M2389" s="16" t="n">
        <f aca="false">K2389-L2389</f>
        <v>173.46</v>
      </c>
      <c r="N2389" s="12" t="n">
        <f aca="false">COUNTIF(OrderItems!$B$2:$B$6683,A2389)</f>
        <v>2</v>
      </c>
    </row>
    <row r="2390" customFormat="false" ht="15" hidden="false" customHeight="false" outlineLevel="0" collapsed="false">
      <c r="A2390" s="12" t="n">
        <v>2389</v>
      </c>
      <c r="B2390" s="12" t="n">
        <v>580</v>
      </c>
      <c r="C2390" s="12" t="n">
        <v>11</v>
      </c>
      <c r="D2390" s="18" t="n">
        <v>45562</v>
      </c>
      <c r="E2390" s="12" t="s">
        <v>49</v>
      </c>
      <c r="F2390" s="12" t="s">
        <v>2294</v>
      </c>
      <c r="G2390" s="12" t="s">
        <v>55</v>
      </c>
      <c r="H2390" s="12" t="str">
        <f aca="false">INDEX(Customers!$I$2:$I$901,MATCH(B2390,Customers!$A$2:$A$901,0))</f>
        <v>New</v>
      </c>
      <c r="I2390" s="12" t="str">
        <f aca="false">INDEX(Customers!$G$2:$G$901,MATCH(B2390,Customers!$A$2:$A$901,0))</f>
        <v>East</v>
      </c>
      <c r="J2390" s="12" t="str">
        <f aca="false">INDEX(Stores!$D$2:$D$18,MATCH(C2390,Stores!$A$2:$A$18,0))</f>
        <v>West</v>
      </c>
      <c r="K2390" s="16" t="n">
        <f aca="false">SUMIF(OrderItems!$B$2:$B$6683,A2390,OrderItems!$J$2:$J$6683)</f>
        <v>4224.1</v>
      </c>
      <c r="L2390" s="16" t="n">
        <f aca="false">SUMIF(OrderItems!$B$2:$B$6683,A2390,OrderItems!$K$2:$K$6683)</f>
        <v>3015.6</v>
      </c>
      <c r="M2390" s="16" t="n">
        <f aca="false">K2390-L2390</f>
        <v>1208.5</v>
      </c>
      <c r="N2390" s="12" t="n">
        <f aca="false">COUNTIF(OrderItems!$B$2:$B$6683,A2390)</f>
        <v>3</v>
      </c>
    </row>
    <row r="2391" customFormat="false" ht="15" hidden="false" customHeight="false" outlineLevel="0" collapsed="false">
      <c r="A2391" s="12" t="n">
        <v>2390</v>
      </c>
      <c r="B2391" s="12" t="n">
        <v>580</v>
      </c>
      <c r="C2391" s="12" t="n">
        <v>5</v>
      </c>
      <c r="D2391" s="18" t="n">
        <v>45753</v>
      </c>
      <c r="E2391" s="12" t="s">
        <v>49</v>
      </c>
      <c r="F2391" s="12" t="s">
        <v>2293</v>
      </c>
      <c r="G2391" s="12" t="s">
        <v>56</v>
      </c>
      <c r="H2391" s="12" t="str">
        <f aca="false">INDEX(Customers!$I$2:$I$901,MATCH(B2391,Customers!$A$2:$A$901,0))</f>
        <v>New</v>
      </c>
      <c r="I2391" s="12" t="str">
        <f aca="false">INDEX(Customers!$G$2:$G$901,MATCH(B2391,Customers!$A$2:$A$901,0))</f>
        <v>East</v>
      </c>
      <c r="J2391" s="12" t="str">
        <f aca="false">INDEX(Stores!$D$2:$D$18,MATCH(C2391,Stores!$A$2:$A$18,0))</f>
        <v>South</v>
      </c>
      <c r="K2391" s="16" t="n">
        <f aca="false">SUMIF(OrderItems!$B$2:$B$6683,A2391,OrderItems!$J$2:$J$6683)</f>
        <v>1619</v>
      </c>
      <c r="L2391" s="16" t="n">
        <f aca="false">SUMIF(OrderItems!$B$2:$B$6683,A2391,OrderItems!$K$2:$K$6683)</f>
        <v>1142.97</v>
      </c>
      <c r="M2391" s="16" t="n">
        <f aca="false">K2391-L2391</f>
        <v>476.03</v>
      </c>
      <c r="N2391" s="12" t="n">
        <f aca="false">COUNTIF(OrderItems!$B$2:$B$6683,A2391)</f>
        <v>1</v>
      </c>
    </row>
    <row r="2392" customFormat="false" ht="15" hidden="false" customHeight="false" outlineLevel="0" collapsed="false">
      <c r="A2392" s="12" t="n">
        <v>2391</v>
      </c>
      <c r="B2392" s="12" t="n">
        <v>581</v>
      </c>
      <c r="C2392" s="12" t="n">
        <v>17</v>
      </c>
      <c r="D2392" s="18" t="n">
        <v>45401</v>
      </c>
      <c r="E2392" s="12" t="s">
        <v>44</v>
      </c>
      <c r="F2392" s="12" t="s">
        <v>2293</v>
      </c>
      <c r="G2392" s="12" t="s">
        <v>55</v>
      </c>
      <c r="H2392" s="12" t="str">
        <f aca="false">INDEX(Customers!$I$2:$I$901,MATCH(B2392,Customers!$A$2:$A$901,0))</f>
        <v>Premium</v>
      </c>
      <c r="I2392" s="12" t="str">
        <f aca="false">INDEX(Customers!$G$2:$G$901,MATCH(B2392,Customers!$A$2:$A$901,0))</f>
        <v>South</v>
      </c>
      <c r="J2392" s="12" t="str">
        <f aca="false">INDEX(Stores!$D$2:$D$18,MATCH(C2392,Stores!$A$2:$A$18,0))</f>
        <v>Online</v>
      </c>
      <c r="K2392" s="16" t="n">
        <f aca="false">SUMIF(OrderItems!$B$2:$B$6683,A2392,OrderItems!$J$2:$J$6683)</f>
        <v>2875.2</v>
      </c>
      <c r="L2392" s="16" t="n">
        <f aca="false">SUMIF(OrderItems!$B$2:$B$6683,A2392,OrderItems!$K$2:$K$6683)</f>
        <v>2233.32</v>
      </c>
      <c r="M2392" s="16" t="n">
        <f aca="false">K2392-L2392</f>
        <v>641.88</v>
      </c>
      <c r="N2392" s="12" t="n">
        <f aca="false">COUNTIF(OrderItems!$B$2:$B$6683,A2392)</f>
        <v>3</v>
      </c>
    </row>
    <row r="2393" customFormat="false" ht="15" hidden="false" customHeight="false" outlineLevel="0" collapsed="false">
      <c r="A2393" s="12" t="n">
        <v>2392</v>
      </c>
      <c r="B2393" s="12" t="n">
        <v>581</v>
      </c>
      <c r="C2393" s="12" t="n">
        <v>15</v>
      </c>
      <c r="D2393" s="18" t="n">
        <v>45602</v>
      </c>
      <c r="E2393" s="12" t="s">
        <v>49</v>
      </c>
      <c r="F2393" s="12" t="s">
        <v>2295</v>
      </c>
      <c r="G2393" s="12" t="s">
        <v>56</v>
      </c>
      <c r="H2393" s="12" t="str">
        <f aca="false">INDEX(Customers!$I$2:$I$901,MATCH(B2393,Customers!$A$2:$A$901,0))</f>
        <v>Premium</v>
      </c>
      <c r="I2393" s="12" t="str">
        <f aca="false">INDEX(Customers!$G$2:$G$901,MATCH(B2393,Customers!$A$2:$A$901,0))</f>
        <v>South</v>
      </c>
      <c r="J2393" s="12" t="str">
        <f aca="false">INDEX(Stores!$D$2:$D$18,MATCH(C2393,Stores!$A$2:$A$18,0))</f>
        <v>East</v>
      </c>
      <c r="K2393" s="16" t="n">
        <f aca="false">SUMIF(OrderItems!$B$2:$B$6683,A2393,OrderItems!$J$2:$J$6683)</f>
        <v>1676.2</v>
      </c>
      <c r="L2393" s="16" t="n">
        <f aca="false">SUMIF(OrderItems!$B$2:$B$6683,A2393,OrderItems!$K$2:$K$6683)</f>
        <v>1114.83</v>
      </c>
      <c r="M2393" s="16" t="n">
        <f aca="false">K2393-L2393</f>
        <v>561.37</v>
      </c>
      <c r="N2393" s="12" t="n">
        <f aca="false">COUNTIF(OrderItems!$B$2:$B$6683,A2393)</f>
        <v>2</v>
      </c>
    </row>
    <row r="2394" customFormat="false" ht="15" hidden="false" customHeight="false" outlineLevel="0" collapsed="false">
      <c r="A2394" s="12" t="n">
        <v>2393</v>
      </c>
      <c r="B2394" s="12" t="n">
        <v>581</v>
      </c>
      <c r="C2394" s="12" t="n">
        <v>13</v>
      </c>
      <c r="D2394" s="18" t="n">
        <v>45848</v>
      </c>
      <c r="E2394" s="12" t="s">
        <v>49</v>
      </c>
      <c r="F2394" s="12" t="s">
        <v>2292</v>
      </c>
      <c r="G2394" s="12" t="s">
        <v>57</v>
      </c>
      <c r="H2394" s="12" t="str">
        <f aca="false">INDEX(Customers!$I$2:$I$901,MATCH(B2394,Customers!$A$2:$A$901,0))</f>
        <v>Premium</v>
      </c>
      <c r="I2394" s="12" t="str">
        <f aca="false">INDEX(Customers!$G$2:$G$901,MATCH(B2394,Customers!$A$2:$A$901,0))</f>
        <v>South</v>
      </c>
      <c r="J2394" s="12" t="str">
        <f aca="false">INDEX(Stores!$D$2:$D$18,MATCH(C2394,Stores!$A$2:$A$18,0))</f>
        <v>East</v>
      </c>
      <c r="K2394" s="16" t="n">
        <f aca="false">SUMIF(OrderItems!$B$2:$B$6683,A2394,OrderItems!$J$2:$J$6683)</f>
        <v>3959</v>
      </c>
      <c r="L2394" s="16" t="n">
        <f aca="false">SUMIF(OrderItems!$B$2:$B$6683,A2394,OrderItems!$K$2:$K$6683)</f>
        <v>2334.79</v>
      </c>
      <c r="M2394" s="16" t="n">
        <f aca="false">K2394-L2394</f>
        <v>1624.21</v>
      </c>
      <c r="N2394" s="12" t="n">
        <f aca="false">COUNTIF(OrderItems!$B$2:$B$6683,A2394)</f>
        <v>1</v>
      </c>
    </row>
    <row r="2395" customFormat="false" ht="15" hidden="false" customHeight="false" outlineLevel="0" collapsed="false">
      <c r="A2395" s="12" t="n">
        <v>2394</v>
      </c>
      <c r="B2395" s="12" t="n">
        <v>582</v>
      </c>
      <c r="C2395" s="12" t="n">
        <v>17</v>
      </c>
      <c r="D2395" s="18" t="n">
        <v>45347</v>
      </c>
      <c r="E2395" s="12" t="s">
        <v>44</v>
      </c>
      <c r="F2395" s="12" t="s">
        <v>2295</v>
      </c>
      <c r="G2395" s="12" t="s">
        <v>55</v>
      </c>
      <c r="H2395" s="12" t="str">
        <f aca="false">INDEX(Customers!$I$2:$I$901,MATCH(B2395,Customers!$A$2:$A$901,0))</f>
        <v>New</v>
      </c>
      <c r="I2395" s="12" t="str">
        <f aca="false">INDEX(Customers!$G$2:$G$901,MATCH(B2395,Customers!$A$2:$A$901,0))</f>
        <v>West</v>
      </c>
      <c r="J2395" s="12" t="str">
        <f aca="false">INDEX(Stores!$D$2:$D$18,MATCH(C2395,Stores!$A$2:$A$18,0))</f>
        <v>Online</v>
      </c>
      <c r="K2395" s="16" t="n">
        <f aca="false">SUMIF(OrderItems!$B$2:$B$6683,A2395,OrderItems!$J$2:$J$6683)</f>
        <v>1629</v>
      </c>
      <c r="L2395" s="16" t="n">
        <f aca="false">SUMIF(OrderItems!$B$2:$B$6683,A2395,OrderItems!$K$2:$K$6683)</f>
        <v>1101.57</v>
      </c>
      <c r="M2395" s="16" t="n">
        <f aca="false">K2395-L2395</f>
        <v>527.43</v>
      </c>
      <c r="N2395" s="12" t="n">
        <f aca="false">COUNTIF(OrderItems!$B$2:$B$6683,A2395)</f>
        <v>1</v>
      </c>
    </row>
    <row r="2396" customFormat="false" ht="15" hidden="false" customHeight="false" outlineLevel="0" collapsed="false">
      <c r="A2396" s="12" t="n">
        <v>2395</v>
      </c>
      <c r="B2396" s="12" t="n">
        <v>582</v>
      </c>
      <c r="C2396" s="12" t="n">
        <v>17</v>
      </c>
      <c r="D2396" s="18" t="n">
        <v>45437</v>
      </c>
      <c r="E2396" s="12" t="s">
        <v>44</v>
      </c>
      <c r="F2396" s="12" t="s">
        <v>2292</v>
      </c>
      <c r="G2396" s="12" t="s">
        <v>56</v>
      </c>
      <c r="H2396" s="12" t="str">
        <f aca="false">INDEX(Customers!$I$2:$I$901,MATCH(B2396,Customers!$A$2:$A$901,0))</f>
        <v>New</v>
      </c>
      <c r="I2396" s="12" t="str">
        <f aca="false">INDEX(Customers!$G$2:$G$901,MATCH(B2396,Customers!$A$2:$A$901,0))</f>
        <v>West</v>
      </c>
      <c r="J2396" s="12" t="str">
        <f aca="false">INDEX(Stores!$D$2:$D$18,MATCH(C2396,Stores!$A$2:$A$18,0))</f>
        <v>Online</v>
      </c>
      <c r="K2396" s="16" t="n">
        <f aca="false">SUMIF(OrderItems!$B$2:$B$6683,A2396,OrderItems!$J$2:$J$6683)</f>
        <v>9026</v>
      </c>
      <c r="L2396" s="16" t="n">
        <f aca="false">SUMIF(OrderItems!$B$2:$B$6683,A2396,OrderItems!$K$2:$K$6683)</f>
        <v>5836.49</v>
      </c>
      <c r="M2396" s="16" t="n">
        <f aca="false">K2396-L2396</f>
        <v>3189.51</v>
      </c>
      <c r="N2396" s="12" t="n">
        <f aca="false">COUNTIF(OrderItems!$B$2:$B$6683,A2396)</f>
        <v>3</v>
      </c>
    </row>
    <row r="2397" customFormat="false" ht="15" hidden="false" customHeight="false" outlineLevel="0" collapsed="false">
      <c r="A2397" s="12" t="n">
        <v>2396</v>
      </c>
      <c r="B2397" s="12" t="n">
        <v>582</v>
      </c>
      <c r="C2397" s="12" t="n">
        <v>17</v>
      </c>
      <c r="D2397" s="18" t="n">
        <v>45473</v>
      </c>
      <c r="E2397" s="12" t="s">
        <v>44</v>
      </c>
      <c r="F2397" s="12" t="s">
        <v>2295</v>
      </c>
      <c r="G2397" s="12" t="s">
        <v>55</v>
      </c>
      <c r="H2397" s="12" t="str">
        <f aca="false">INDEX(Customers!$I$2:$I$901,MATCH(B2397,Customers!$A$2:$A$901,0))</f>
        <v>New</v>
      </c>
      <c r="I2397" s="12" t="str">
        <f aca="false">INDEX(Customers!$G$2:$G$901,MATCH(B2397,Customers!$A$2:$A$901,0))</f>
        <v>West</v>
      </c>
      <c r="J2397" s="12" t="str">
        <f aca="false">INDEX(Stores!$D$2:$D$18,MATCH(C2397,Stores!$A$2:$A$18,0))</f>
        <v>Online</v>
      </c>
      <c r="K2397" s="16" t="n">
        <f aca="false">SUMIF(OrderItems!$B$2:$B$6683,A2397,OrderItems!$J$2:$J$6683)</f>
        <v>6083.55</v>
      </c>
      <c r="L2397" s="16" t="n">
        <f aca="false">SUMIF(OrderItems!$B$2:$B$6683,A2397,OrderItems!$K$2:$K$6683)</f>
        <v>3739.76</v>
      </c>
      <c r="M2397" s="16" t="n">
        <f aca="false">K2397-L2397</f>
        <v>2343.79</v>
      </c>
      <c r="N2397" s="12" t="n">
        <f aca="false">COUNTIF(OrderItems!$B$2:$B$6683,A2397)</f>
        <v>2</v>
      </c>
    </row>
    <row r="2398" customFormat="false" ht="15" hidden="false" customHeight="false" outlineLevel="0" collapsed="false">
      <c r="A2398" s="12" t="n">
        <v>2397</v>
      </c>
      <c r="B2398" s="12" t="n">
        <v>582</v>
      </c>
      <c r="C2398" s="12" t="n">
        <v>17</v>
      </c>
      <c r="D2398" s="18" t="n">
        <v>45618</v>
      </c>
      <c r="E2398" s="12" t="s">
        <v>44</v>
      </c>
      <c r="F2398" s="12" t="s">
        <v>2293</v>
      </c>
      <c r="G2398" s="12" t="s">
        <v>55</v>
      </c>
      <c r="H2398" s="12" t="str">
        <f aca="false">INDEX(Customers!$I$2:$I$901,MATCH(B2398,Customers!$A$2:$A$901,0))</f>
        <v>New</v>
      </c>
      <c r="I2398" s="12" t="str">
        <f aca="false">INDEX(Customers!$G$2:$G$901,MATCH(B2398,Customers!$A$2:$A$901,0))</f>
        <v>West</v>
      </c>
      <c r="J2398" s="12" t="str">
        <f aca="false">INDEX(Stores!$D$2:$D$18,MATCH(C2398,Stores!$A$2:$A$18,0))</f>
        <v>Online</v>
      </c>
      <c r="K2398" s="16" t="n">
        <f aca="false">SUMIF(OrderItems!$B$2:$B$6683,A2398,OrderItems!$J$2:$J$6683)</f>
        <v>478</v>
      </c>
      <c r="L2398" s="16" t="n">
        <f aca="false">SUMIF(OrderItems!$B$2:$B$6683,A2398,OrderItems!$K$2:$K$6683)</f>
        <v>322.39</v>
      </c>
      <c r="M2398" s="16" t="n">
        <f aca="false">K2398-L2398</f>
        <v>155.61</v>
      </c>
      <c r="N2398" s="12" t="n">
        <f aca="false">COUNTIF(OrderItems!$B$2:$B$6683,A2398)</f>
        <v>2</v>
      </c>
    </row>
    <row r="2399" customFormat="false" ht="15" hidden="false" customHeight="false" outlineLevel="0" collapsed="false">
      <c r="A2399" s="12" t="n">
        <v>2398</v>
      </c>
      <c r="B2399" s="12" t="n">
        <v>582</v>
      </c>
      <c r="C2399" s="12" t="n">
        <v>17</v>
      </c>
      <c r="D2399" s="18" t="n">
        <v>45619</v>
      </c>
      <c r="E2399" s="12" t="s">
        <v>44</v>
      </c>
      <c r="F2399" s="12" t="s">
        <v>2292</v>
      </c>
      <c r="G2399" s="12" t="s">
        <v>55</v>
      </c>
      <c r="H2399" s="12" t="str">
        <f aca="false">INDEX(Customers!$I$2:$I$901,MATCH(B2399,Customers!$A$2:$A$901,0))</f>
        <v>New</v>
      </c>
      <c r="I2399" s="12" t="str">
        <f aca="false">INDEX(Customers!$G$2:$G$901,MATCH(B2399,Customers!$A$2:$A$901,0))</f>
        <v>West</v>
      </c>
      <c r="J2399" s="12" t="str">
        <f aca="false">INDEX(Stores!$D$2:$D$18,MATCH(C2399,Stores!$A$2:$A$18,0))</f>
        <v>Online</v>
      </c>
      <c r="K2399" s="16" t="n">
        <f aca="false">SUMIF(OrderItems!$B$2:$B$6683,A2399,OrderItems!$J$2:$J$6683)</f>
        <v>9228.55</v>
      </c>
      <c r="L2399" s="16" t="n">
        <f aca="false">SUMIF(OrderItems!$B$2:$B$6683,A2399,OrderItems!$K$2:$K$6683)</f>
        <v>5779.07</v>
      </c>
      <c r="M2399" s="16" t="n">
        <f aca="false">K2399-L2399</f>
        <v>3449.48</v>
      </c>
      <c r="N2399" s="12" t="n">
        <f aca="false">COUNTIF(OrderItems!$B$2:$B$6683,A2399)</f>
        <v>4</v>
      </c>
    </row>
    <row r="2400" customFormat="false" ht="15" hidden="false" customHeight="false" outlineLevel="0" collapsed="false">
      <c r="A2400" s="12" t="n">
        <v>2399</v>
      </c>
      <c r="B2400" s="12" t="n">
        <v>582</v>
      </c>
      <c r="C2400" s="12" t="n">
        <v>17</v>
      </c>
      <c r="D2400" s="18" t="n">
        <v>45646</v>
      </c>
      <c r="E2400" s="12" t="s">
        <v>44</v>
      </c>
      <c r="F2400" s="12" t="s">
        <v>2293</v>
      </c>
      <c r="G2400" s="12" t="s">
        <v>57</v>
      </c>
      <c r="H2400" s="12" t="str">
        <f aca="false">INDEX(Customers!$I$2:$I$901,MATCH(B2400,Customers!$A$2:$A$901,0))</f>
        <v>New</v>
      </c>
      <c r="I2400" s="12" t="str">
        <f aca="false">INDEX(Customers!$G$2:$G$901,MATCH(B2400,Customers!$A$2:$A$901,0))</f>
        <v>West</v>
      </c>
      <c r="J2400" s="12" t="str">
        <f aca="false">INDEX(Stores!$D$2:$D$18,MATCH(C2400,Stores!$A$2:$A$18,0))</f>
        <v>Online</v>
      </c>
      <c r="K2400" s="16" t="n">
        <f aca="false">SUMIF(OrderItems!$B$2:$B$6683,A2400,OrderItems!$J$2:$J$6683)</f>
        <v>4868</v>
      </c>
      <c r="L2400" s="16" t="n">
        <f aca="false">SUMIF(OrderItems!$B$2:$B$6683,A2400,OrderItems!$K$2:$K$6683)</f>
        <v>3232.85</v>
      </c>
      <c r="M2400" s="16" t="n">
        <f aca="false">K2400-L2400</f>
        <v>1635.15</v>
      </c>
      <c r="N2400" s="12" t="n">
        <f aca="false">COUNTIF(OrderItems!$B$2:$B$6683,A2400)</f>
        <v>2</v>
      </c>
    </row>
    <row r="2401" customFormat="false" ht="15" hidden="false" customHeight="false" outlineLevel="0" collapsed="false">
      <c r="A2401" s="12" t="n">
        <v>2400</v>
      </c>
      <c r="B2401" s="12" t="n">
        <v>582</v>
      </c>
      <c r="C2401" s="12" t="n">
        <v>17</v>
      </c>
      <c r="D2401" s="18" t="n">
        <v>45807</v>
      </c>
      <c r="E2401" s="12" t="s">
        <v>44</v>
      </c>
      <c r="F2401" s="12" t="s">
        <v>2295</v>
      </c>
      <c r="G2401" s="12" t="s">
        <v>55</v>
      </c>
      <c r="H2401" s="12" t="str">
        <f aca="false">INDEX(Customers!$I$2:$I$901,MATCH(B2401,Customers!$A$2:$A$901,0))</f>
        <v>New</v>
      </c>
      <c r="I2401" s="12" t="str">
        <f aca="false">INDEX(Customers!$G$2:$G$901,MATCH(B2401,Customers!$A$2:$A$901,0))</f>
        <v>West</v>
      </c>
      <c r="J2401" s="12" t="str">
        <f aca="false">INDEX(Stores!$D$2:$D$18,MATCH(C2401,Stores!$A$2:$A$18,0))</f>
        <v>Online</v>
      </c>
      <c r="K2401" s="16" t="n">
        <f aca="false">SUMIF(OrderItems!$B$2:$B$6683,A2401,OrderItems!$J$2:$J$6683)</f>
        <v>296.1</v>
      </c>
      <c r="L2401" s="16" t="n">
        <f aca="false">SUMIF(OrderItems!$B$2:$B$6683,A2401,OrderItems!$K$2:$K$6683)</f>
        <v>214.56</v>
      </c>
      <c r="M2401" s="16" t="n">
        <f aca="false">K2401-L2401</f>
        <v>81.54</v>
      </c>
      <c r="N2401" s="12" t="n">
        <f aca="false">COUNTIF(OrderItems!$B$2:$B$6683,A2401)</f>
        <v>1</v>
      </c>
    </row>
    <row r="2402" customFormat="false" ht="15" hidden="false" customHeight="false" outlineLevel="0" collapsed="false">
      <c r="A2402" s="12" t="n">
        <v>2401</v>
      </c>
      <c r="B2402" s="12" t="n">
        <v>582</v>
      </c>
      <c r="C2402" s="12" t="n">
        <v>4</v>
      </c>
      <c r="D2402" s="18" t="n">
        <v>45849</v>
      </c>
      <c r="E2402" s="12" t="s">
        <v>49</v>
      </c>
      <c r="F2402" s="12" t="s">
        <v>2294</v>
      </c>
      <c r="G2402" s="12" t="s">
        <v>56</v>
      </c>
      <c r="H2402" s="12" t="str">
        <f aca="false">INDEX(Customers!$I$2:$I$901,MATCH(B2402,Customers!$A$2:$A$901,0))</f>
        <v>New</v>
      </c>
      <c r="I2402" s="12" t="str">
        <f aca="false">INDEX(Customers!$G$2:$G$901,MATCH(B2402,Customers!$A$2:$A$901,0))</f>
        <v>West</v>
      </c>
      <c r="J2402" s="12" t="str">
        <f aca="false">INDEX(Stores!$D$2:$D$18,MATCH(C2402,Stores!$A$2:$A$18,0))</f>
        <v>North</v>
      </c>
      <c r="K2402" s="16" t="n">
        <f aca="false">SUMIF(OrderItems!$B$2:$B$6683,A2402,OrderItems!$J$2:$J$6683)</f>
        <v>3851.1</v>
      </c>
      <c r="L2402" s="16" t="n">
        <f aca="false">SUMIF(OrderItems!$B$2:$B$6683,A2402,OrderItems!$K$2:$K$6683)</f>
        <v>2644.59</v>
      </c>
      <c r="M2402" s="16" t="n">
        <f aca="false">K2402-L2402</f>
        <v>1206.51</v>
      </c>
      <c r="N2402" s="12" t="n">
        <f aca="false">COUNTIF(OrderItems!$B$2:$B$6683,A2402)</f>
        <v>2</v>
      </c>
    </row>
    <row r="2403" customFormat="false" ht="15" hidden="false" customHeight="false" outlineLevel="0" collapsed="false">
      <c r="A2403" s="12" t="n">
        <v>2402</v>
      </c>
      <c r="B2403" s="12" t="n">
        <v>582</v>
      </c>
      <c r="C2403" s="12" t="n">
        <v>9</v>
      </c>
      <c r="D2403" s="18" t="n">
        <v>45937</v>
      </c>
      <c r="E2403" s="12" t="s">
        <v>49</v>
      </c>
      <c r="F2403" s="12" t="s">
        <v>2295</v>
      </c>
      <c r="G2403" s="12" t="s">
        <v>56</v>
      </c>
      <c r="H2403" s="12" t="str">
        <f aca="false">INDEX(Customers!$I$2:$I$901,MATCH(B2403,Customers!$A$2:$A$901,0))</f>
        <v>New</v>
      </c>
      <c r="I2403" s="12" t="str">
        <f aca="false">INDEX(Customers!$G$2:$G$901,MATCH(B2403,Customers!$A$2:$A$901,0))</f>
        <v>West</v>
      </c>
      <c r="J2403" s="12" t="str">
        <f aca="false">INDEX(Stores!$D$2:$D$18,MATCH(C2403,Stores!$A$2:$A$18,0))</f>
        <v>West</v>
      </c>
      <c r="K2403" s="16" t="n">
        <f aca="false">SUMIF(OrderItems!$B$2:$B$6683,A2403,OrderItems!$J$2:$J$6683)</f>
        <v>5149.2</v>
      </c>
      <c r="L2403" s="16" t="n">
        <f aca="false">SUMIF(OrderItems!$B$2:$B$6683,A2403,OrderItems!$K$2:$K$6683)</f>
        <v>3286.69</v>
      </c>
      <c r="M2403" s="16" t="n">
        <f aca="false">K2403-L2403</f>
        <v>1862.51</v>
      </c>
      <c r="N2403" s="12" t="n">
        <f aca="false">COUNTIF(OrderItems!$B$2:$B$6683,A2403)</f>
        <v>2</v>
      </c>
    </row>
    <row r="2404" customFormat="false" ht="15" hidden="false" customHeight="false" outlineLevel="0" collapsed="false">
      <c r="A2404" s="12" t="n">
        <v>2403</v>
      </c>
      <c r="B2404" s="12" t="n">
        <v>582</v>
      </c>
      <c r="C2404" s="12" t="n">
        <v>17</v>
      </c>
      <c r="D2404" s="18" t="n">
        <v>45940</v>
      </c>
      <c r="E2404" s="12" t="s">
        <v>44</v>
      </c>
      <c r="F2404" s="12" t="s">
        <v>2294</v>
      </c>
      <c r="G2404" s="12" t="s">
        <v>57</v>
      </c>
      <c r="H2404" s="12" t="str">
        <f aca="false">INDEX(Customers!$I$2:$I$901,MATCH(B2404,Customers!$A$2:$A$901,0))</f>
        <v>New</v>
      </c>
      <c r="I2404" s="12" t="str">
        <f aca="false">INDEX(Customers!$G$2:$G$901,MATCH(B2404,Customers!$A$2:$A$901,0))</f>
        <v>West</v>
      </c>
      <c r="J2404" s="12" t="str">
        <f aca="false">INDEX(Stores!$D$2:$D$18,MATCH(C2404,Stores!$A$2:$A$18,0))</f>
        <v>Online</v>
      </c>
      <c r="K2404" s="16" t="n">
        <f aca="false">SUMIF(OrderItems!$B$2:$B$6683,A2404,OrderItems!$J$2:$J$6683)</f>
        <v>4142.65</v>
      </c>
      <c r="L2404" s="16" t="n">
        <f aca="false">SUMIF(OrderItems!$B$2:$B$6683,A2404,OrderItems!$K$2:$K$6683)</f>
        <v>2710.7</v>
      </c>
      <c r="M2404" s="16" t="n">
        <f aca="false">K2404-L2404</f>
        <v>1431.95</v>
      </c>
      <c r="N2404" s="12" t="n">
        <f aca="false">COUNTIF(OrderItems!$B$2:$B$6683,A2404)</f>
        <v>3</v>
      </c>
    </row>
    <row r="2405" customFormat="false" ht="15" hidden="false" customHeight="false" outlineLevel="0" collapsed="false">
      <c r="A2405" s="12" t="n">
        <v>2404</v>
      </c>
      <c r="B2405" s="12" t="n">
        <v>582</v>
      </c>
      <c r="C2405" s="12" t="n">
        <v>17</v>
      </c>
      <c r="D2405" s="18" t="n">
        <v>45998</v>
      </c>
      <c r="E2405" s="12" t="s">
        <v>44</v>
      </c>
      <c r="F2405" s="12" t="s">
        <v>2294</v>
      </c>
      <c r="G2405" s="12" t="s">
        <v>55</v>
      </c>
      <c r="H2405" s="12" t="str">
        <f aca="false">INDEX(Customers!$I$2:$I$901,MATCH(B2405,Customers!$A$2:$A$901,0))</f>
        <v>New</v>
      </c>
      <c r="I2405" s="12" t="str">
        <f aca="false">INDEX(Customers!$G$2:$G$901,MATCH(B2405,Customers!$A$2:$A$901,0))</f>
        <v>West</v>
      </c>
      <c r="J2405" s="12" t="str">
        <f aca="false">INDEX(Stores!$D$2:$D$18,MATCH(C2405,Stores!$A$2:$A$18,0))</f>
        <v>Online</v>
      </c>
      <c r="K2405" s="16" t="n">
        <f aca="false">SUMIF(OrderItems!$B$2:$B$6683,A2405,OrderItems!$J$2:$J$6683)</f>
        <v>7735.05</v>
      </c>
      <c r="L2405" s="16" t="n">
        <f aca="false">SUMIF(OrderItems!$B$2:$B$6683,A2405,OrderItems!$K$2:$K$6683)</f>
        <v>5500.96</v>
      </c>
      <c r="M2405" s="16" t="n">
        <f aca="false">K2405-L2405</f>
        <v>2234.09</v>
      </c>
      <c r="N2405" s="12" t="n">
        <f aca="false">COUNTIF(OrderItems!$B$2:$B$6683,A2405)</f>
        <v>3</v>
      </c>
    </row>
    <row r="2406" customFormat="false" ht="15" hidden="false" customHeight="false" outlineLevel="0" collapsed="false">
      <c r="A2406" s="12" t="n">
        <v>2405</v>
      </c>
      <c r="B2406" s="12" t="n">
        <v>582</v>
      </c>
      <c r="C2406" s="12" t="n">
        <v>17</v>
      </c>
      <c r="D2406" s="18" t="n">
        <v>46003</v>
      </c>
      <c r="E2406" s="12" t="s">
        <v>44</v>
      </c>
      <c r="F2406" s="12" t="s">
        <v>2293</v>
      </c>
      <c r="G2406" s="12" t="s">
        <v>55</v>
      </c>
      <c r="H2406" s="12" t="str">
        <f aca="false">INDEX(Customers!$I$2:$I$901,MATCH(B2406,Customers!$A$2:$A$901,0))</f>
        <v>New</v>
      </c>
      <c r="I2406" s="12" t="str">
        <f aca="false">INDEX(Customers!$G$2:$G$901,MATCH(B2406,Customers!$A$2:$A$901,0))</f>
        <v>West</v>
      </c>
      <c r="J2406" s="12" t="str">
        <f aca="false">INDEX(Stores!$D$2:$D$18,MATCH(C2406,Stores!$A$2:$A$18,0))</f>
        <v>Online</v>
      </c>
      <c r="K2406" s="16" t="n">
        <f aca="false">SUMIF(OrderItems!$B$2:$B$6683,A2406,OrderItems!$J$2:$J$6683)</f>
        <v>1469</v>
      </c>
      <c r="L2406" s="16" t="n">
        <f aca="false">SUMIF(OrderItems!$B$2:$B$6683,A2406,OrderItems!$K$2:$K$6683)</f>
        <v>955.62</v>
      </c>
      <c r="M2406" s="16" t="n">
        <f aca="false">K2406-L2406</f>
        <v>513.38</v>
      </c>
      <c r="N2406" s="12" t="n">
        <f aca="false">COUNTIF(OrderItems!$B$2:$B$6683,A2406)</f>
        <v>1</v>
      </c>
    </row>
    <row r="2407" customFormat="false" ht="15" hidden="false" customHeight="false" outlineLevel="0" collapsed="false">
      <c r="A2407" s="12" t="n">
        <v>2406</v>
      </c>
      <c r="B2407" s="12" t="n">
        <v>583</v>
      </c>
      <c r="C2407" s="12" t="n">
        <v>17</v>
      </c>
      <c r="D2407" s="18" t="n">
        <v>45379</v>
      </c>
      <c r="E2407" s="12" t="s">
        <v>44</v>
      </c>
      <c r="F2407" s="12" t="s">
        <v>2293</v>
      </c>
      <c r="G2407" s="12" t="s">
        <v>55</v>
      </c>
      <c r="H2407" s="12" t="str">
        <f aca="false">INDEX(Customers!$I$2:$I$901,MATCH(B2407,Customers!$A$2:$A$901,0))</f>
        <v>Regular</v>
      </c>
      <c r="I2407" s="12" t="str">
        <f aca="false">INDEX(Customers!$G$2:$G$901,MATCH(B2407,Customers!$A$2:$A$901,0))</f>
        <v>North</v>
      </c>
      <c r="J2407" s="12" t="str">
        <f aca="false">INDEX(Stores!$D$2:$D$18,MATCH(C2407,Stores!$A$2:$A$18,0))</f>
        <v>Online</v>
      </c>
      <c r="K2407" s="16" t="n">
        <f aca="false">SUMIF(OrderItems!$B$2:$B$6683,A2407,OrderItems!$J$2:$J$6683)</f>
        <v>3196</v>
      </c>
      <c r="L2407" s="16" t="n">
        <f aca="false">SUMIF(OrderItems!$B$2:$B$6683,A2407,OrderItems!$K$2:$K$6683)</f>
        <v>2307.83</v>
      </c>
      <c r="M2407" s="16" t="n">
        <f aca="false">K2407-L2407</f>
        <v>888.17</v>
      </c>
      <c r="N2407" s="12" t="n">
        <f aca="false">COUNTIF(OrderItems!$B$2:$B$6683,A2407)</f>
        <v>2</v>
      </c>
    </row>
    <row r="2408" customFormat="false" ht="15" hidden="false" customHeight="false" outlineLevel="0" collapsed="false">
      <c r="A2408" s="12" t="n">
        <v>2407</v>
      </c>
      <c r="B2408" s="12" t="n">
        <v>584</v>
      </c>
      <c r="C2408" s="12" t="n">
        <v>17</v>
      </c>
      <c r="D2408" s="18" t="n">
        <v>45969</v>
      </c>
      <c r="E2408" s="12" t="s">
        <v>44</v>
      </c>
      <c r="F2408" s="12" t="s">
        <v>2292</v>
      </c>
      <c r="G2408" s="12" t="s">
        <v>55</v>
      </c>
      <c r="H2408" s="12" t="str">
        <f aca="false">INDEX(Customers!$I$2:$I$901,MATCH(B2408,Customers!$A$2:$A$901,0))</f>
        <v>Premium</v>
      </c>
      <c r="I2408" s="12" t="str">
        <f aca="false">INDEX(Customers!$G$2:$G$901,MATCH(B2408,Customers!$A$2:$A$901,0))</f>
        <v>South</v>
      </c>
      <c r="J2408" s="12" t="str">
        <f aca="false">INDEX(Stores!$D$2:$D$18,MATCH(C2408,Stores!$A$2:$A$18,0))</f>
        <v>Online</v>
      </c>
      <c r="K2408" s="16" t="n">
        <f aca="false">SUMIF(OrderItems!$B$2:$B$6683,A2408,OrderItems!$J$2:$J$6683)</f>
        <v>5573.1</v>
      </c>
      <c r="L2408" s="16" t="n">
        <f aca="false">SUMIF(OrderItems!$B$2:$B$6683,A2408,OrderItems!$K$2:$K$6683)</f>
        <v>3875.45</v>
      </c>
      <c r="M2408" s="16" t="n">
        <f aca="false">K2408-L2408</f>
        <v>1697.65</v>
      </c>
      <c r="N2408" s="12" t="n">
        <f aca="false">COUNTIF(OrderItems!$B$2:$B$6683,A2408)</f>
        <v>3</v>
      </c>
    </row>
    <row r="2409" customFormat="false" ht="15" hidden="false" customHeight="false" outlineLevel="0" collapsed="false">
      <c r="A2409" s="12" t="n">
        <v>2408</v>
      </c>
      <c r="B2409" s="12" t="n">
        <v>585</v>
      </c>
      <c r="C2409" s="12" t="n">
        <v>17</v>
      </c>
      <c r="D2409" s="18" t="n">
        <v>45768</v>
      </c>
      <c r="E2409" s="12" t="s">
        <v>44</v>
      </c>
      <c r="F2409" s="12" t="s">
        <v>2292</v>
      </c>
      <c r="G2409" s="12" t="s">
        <v>55</v>
      </c>
      <c r="H2409" s="12" t="str">
        <f aca="false">INDEX(Customers!$I$2:$I$901,MATCH(B2409,Customers!$A$2:$A$901,0))</f>
        <v>Regular</v>
      </c>
      <c r="I2409" s="12" t="str">
        <f aca="false">INDEX(Customers!$G$2:$G$901,MATCH(B2409,Customers!$A$2:$A$901,0))</f>
        <v>North</v>
      </c>
      <c r="J2409" s="12" t="str">
        <f aca="false">INDEX(Stores!$D$2:$D$18,MATCH(C2409,Stores!$A$2:$A$18,0))</f>
        <v>Online</v>
      </c>
      <c r="K2409" s="16" t="n">
        <f aca="false">SUMIF(OrderItems!$B$2:$B$6683,A2409,OrderItems!$J$2:$J$6683)</f>
        <v>2889</v>
      </c>
      <c r="L2409" s="16" t="n">
        <f aca="false">SUMIF(OrderItems!$B$2:$B$6683,A2409,OrderItems!$K$2:$K$6683)</f>
        <v>2048.76</v>
      </c>
      <c r="M2409" s="16" t="n">
        <f aca="false">K2409-L2409</f>
        <v>840.24</v>
      </c>
      <c r="N2409" s="12" t="n">
        <f aca="false">COUNTIF(OrderItems!$B$2:$B$6683,A2409)</f>
        <v>1</v>
      </c>
    </row>
    <row r="2410" customFormat="false" ht="15" hidden="false" customHeight="false" outlineLevel="0" collapsed="false">
      <c r="A2410" s="12" t="n">
        <v>2409</v>
      </c>
      <c r="B2410" s="12" t="n">
        <v>585</v>
      </c>
      <c r="C2410" s="12" t="n">
        <v>12</v>
      </c>
      <c r="D2410" s="18" t="n">
        <v>45933</v>
      </c>
      <c r="E2410" s="12" t="s">
        <v>49</v>
      </c>
      <c r="F2410" s="12" t="s">
        <v>2294</v>
      </c>
      <c r="G2410" s="12" t="s">
        <v>55</v>
      </c>
      <c r="H2410" s="12" t="str">
        <f aca="false">INDEX(Customers!$I$2:$I$901,MATCH(B2410,Customers!$A$2:$A$901,0))</f>
        <v>Regular</v>
      </c>
      <c r="I2410" s="12" t="str">
        <f aca="false">INDEX(Customers!$G$2:$G$901,MATCH(B2410,Customers!$A$2:$A$901,0))</f>
        <v>North</v>
      </c>
      <c r="J2410" s="12" t="str">
        <f aca="false">INDEX(Stores!$D$2:$D$18,MATCH(C2410,Stores!$A$2:$A$18,0))</f>
        <v>West</v>
      </c>
      <c r="K2410" s="16" t="n">
        <f aca="false">SUMIF(OrderItems!$B$2:$B$6683,A2410,OrderItems!$J$2:$J$6683)</f>
        <v>4109</v>
      </c>
      <c r="L2410" s="16" t="n">
        <f aca="false">SUMIF(OrderItems!$B$2:$B$6683,A2410,OrderItems!$K$2:$K$6683)</f>
        <v>2413.27</v>
      </c>
      <c r="M2410" s="16" t="n">
        <f aca="false">K2410-L2410</f>
        <v>1695.73</v>
      </c>
      <c r="N2410" s="12" t="n">
        <f aca="false">COUNTIF(OrderItems!$B$2:$B$6683,A2410)</f>
        <v>1</v>
      </c>
    </row>
    <row r="2411" customFormat="false" ht="15" hidden="false" customHeight="false" outlineLevel="0" collapsed="false">
      <c r="A2411" s="12" t="n">
        <v>2410</v>
      </c>
      <c r="B2411" s="12" t="n">
        <v>585</v>
      </c>
      <c r="C2411" s="12" t="n">
        <v>17</v>
      </c>
      <c r="D2411" s="18" t="n">
        <v>45984</v>
      </c>
      <c r="E2411" s="12" t="s">
        <v>44</v>
      </c>
      <c r="F2411" s="12" t="s">
        <v>2296</v>
      </c>
      <c r="G2411" s="12" t="s">
        <v>55</v>
      </c>
      <c r="H2411" s="12" t="str">
        <f aca="false">INDEX(Customers!$I$2:$I$901,MATCH(B2411,Customers!$A$2:$A$901,0))</f>
        <v>Regular</v>
      </c>
      <c r="I2411" s="12" t="str">
        <f aca="false">INDEX(Customers!$G$2:$G$901,MATCH(B2411,Customers!$A$2:$A$901,0))</f>
        <v>North</v>
      </c>
      <c r="J2411" s="12" t="str">
        <f aca="false">INDEX(Stores!$D$2:$D$18,MATCH(C2411,Stores!$A$2:$A$18,0))</f>
        <v>Online</v>
      </c>
      <c r="K2411" s="16" t="n">
        <f aca="false">SUMIF(OrderItems!$B$2:$B$6683,A2411,OrderItems!$J$2:$J$6683)</f>
        <v>5288.65</v>
      </c>
      <c r="L2411" s="16" t="n">
        <f aca="false">SUMIF(OrderItems!$B$2:$B$6683,A2411,OrderItems!$K$2:$K$6683)</f>
        <v>3652.97</v>
      </c>
      <c r="M2411" s="16" t="n">
        <f aca="false">K2411-L2411</f>
        <v>1635.68</v>
      </c>
      <c r="N2411" s="12" t="n">
        <f aca="false">COUNTIF(OrderItems!$B$2:$B$6683,A2411)</f>
        <v>4</v>
      </c>
    </row>
    <row r="2412" customFormat="false" ht="15" hidden="false" customHeight="false" outlineLevel="0" collapsed="false">
      <c r="A2412" s="12" t="n">
        <v>2411</v>
      </c>
      <c r="B2412" s="12" t="n">
        <v>589</v>
      </c>
      <c r="C2412" s="12" t="n">
        <v>16</v>
      </c>
      <c r="D2412" s="18" t="n">
        <v>45293</v>
      </c>
      <c r="E2412" s="12" t="s">
        <v>49</v>
      </c>
      <c r="F2412" s="12" t="s">
        <v>2293</v>
      </c>
      <c r="G2412" s="12" t="s">
        <v>55</v>
      </c>
      <c r="H2412" s="12" t="str">
        <f aca="false">INDEX(Customers!$I$2:$I$901,MATCH(B2412,Customers!$A$2:$A$901,0))</f>
        <v>New</v>
      </c>
      <c r="I2412" s="12" t="str">
        <f aca="false">INDEX(Customers!$G$2:$G$901,MATCH(B2412,Customers!$A$2:$A$901,0))</f>
        <v>South</v>
      </c>
      <c r="J2412" s="12" t="str">
        <f aca="false">INDEX(Stores!$D$2:$D$18,MATCH(C2412,Stores!$A$2:$A$18,0))</f>
        <v>East</v>
      </c>
      <c r="K2412" s="16" t="n">
        <f aca="false">SUMIF(OrderItems!$B$2:$B$6683,A2412,OrderItems!$J$2:$J$6683)</f>
        <v>4125.1</v>
      </c>
      <c r="L2412" s="16" t="n">
        <f aca="false">SUMIF(OrderItems!$B$2:$B$6683,A2412,OrderItems!$K$2:$K$6683)</f>
        <v>2527.12</v>
      </c>
      <c r="M2412" s="16" t="n">
        <f aca="false">K2412-L2412</f>
        <v>1597.98</v>
      </c>
      <c r="N2412" s="12" t="n">
        <f aca="false">COUNTIF(OrderItems!$B$2:$B$6683,A2412)</f>
        <v>2</v>
      </c>
    </row>
    <row r="2413" customFormat="false" ht="15" hidden="false" customHeight="false" outlineLevel="0" collapsed="false">
      <c r="A2413" s="12" t="n">
        <v>2412</v>
      </c>
      <c r="B2413" s="12" t="n">
        <v>589</v>
      </c>
      <c r="C2413" s="12" t="n">
        <v>17</v>
      </c>
      <c r="D2413" s="18" t="n">
        <v>45472</v>
      </c>
      <c r="E2413" s="12" t="s">
        <v>44</v>
      </c>
      <c r="F2413" s="12" t="s">
        <v>2293</v>
      </c>
      <c r="G2413" s="12" t="s">
        <v>56</v>
      </c>
      <c r="H2413" s="12" t="str">
        <f aca="false">INDEX(Customers!$I$2:$I$901,MATCH(B2413,Customers!$A$2:$A$901,0))</f>
        <v>New</v>
      </c>
      <c r="I2413" s="12" t="str">
        <f aca="false">INDEX(Customers!$G$2:$G$901,MATCH(B2413,Customers!$A$2:$A$901,0))</f>
        <v>South</v>
      </c>
      <c r="J2413" s="12" t="str">
        <f aca="false">INDEX(Stores!$D$2:$D$18,MATCH(C2413,Stores!$A$2:$A$18,0))</f>
        <v>Online</v>
      </c>
      <c r="K2413" s="16" t="n">
        <f aca="false">SUMIF(OrderItems!$B$2:$B$6683,A2413,OrderItems!$J$2:$J$6683)</f>
        <v>1728</v>
      </c>
      <c r="L2413" s="16" t="n">
        <f aca="false">SUMIF(OrderItems!$B$2:$B$6683,A2413,OrderItems!$K$2:$K$6683)</f>
        <v>1206.39</v>
      </c>
      <c r="M2413" s="16" t="n">
        <f aca="false">K2413-L2413</f>
        <v>521.61</v>
      </c>
      <c r="N2413" s="12" t="n">
        <f aca="false">COUNTIF(OrderItems!$B$2:$B$6683,A2413)</f>
        <v>2</v>
      </c>
    </row>
    <row r="2414" customFormat="false" ht="15" hidden="false" customHeight="false" outlineLevel="0" collapsed="false">
      <c r="A2414" s="12" t="n">
        <v>2413</v>
      </c>
      <c r="B2414" s="12" t="n">
        <v>589</v>
      </c>
      <c r="C2414" s="12" t="n">
        <v>17</v>
      </c>
      <c r="D2414" s="18" t="n">
        <v>45995</v>
      </c>
      <c r="E2414" s="12" t="s">
        <v>44</v>
      </c>
      <c r="F2414" s="12" t="s">
        <v>2293</v>
      </c>
      <c r="G2414" s="12" t="s">
        <v>55</v>
      </c>
      <c r="H2414" s="12" t="str">
        <f aca="false">INDEX(Customers!$I$2:$I$901,MATCH(B2414,Customers!$A$2:$A$901,0))</f>
        <v>New</v>
      </c>
      <c r="I2414" s="12" t="str">
        <f aca="false">INDEX(Customers!$G$2:$G$901,MATCH(B2414,Customers!$A$2:$A$901,0))</f>
        <v>South</v>
      </c>
      <c r="J2414" s="12" t="str">
        <f aca="false">INDEX(Stores!$D$2:$D$18,MATCH(C2414,Stores!$A$2:$A$18,0))</f>
        <v>Online</v>
      </c>
      <c r="K2414" s="16" t="n">
        <f aca="false">SUMIF(OrderItems!$B$2:$B$6683,A2414,OrderItems!$J$2:$J$6683)</f>
        <v>1258</v>
      </c>
      <c r="L2414" s="16" t="n">
        <f aca="false">SUMIF(OrderItems!$B$2:$B$6683,A2414,OrderItems!$K$2:$K$6683)</f>
        <v>899.85</v>
      </c>
      <c r="M2414" s="16" t="n">
        <f aca="false">K2414-L2414</f>
        <v>358.15</v>
      </c>
      <c r="N2414" s="12" t="n">
        <f aca="false">COUNTIF(OrderItems!$B$2:$B$6683,A2414)</f>
        <v>2</v>
      </c>
    </row>
    <row r="2415" customFormat="false" ht="15" hidden="false" customHeight="false" outlineLevel="0" collapsed="false">
      <c r="A2415" s="12" t="n">
        <v>2414</v>
      </c>
      <c r="B2415" s="12" t="n">
        <v>590</v>
      </c>
      <c r="C2415" s="12" t="n">
        <v>16</v>
      </c>
      <c r="D2415" s="18" t="n">
        <v>45683</v>
      </c>
      <c r="E2415" s="12" t="s">
        <v>49</v>
      </c>
      <c r="F2415" s="12" t="s">
        <v>2293</v>
      </c>
      <c r="G2415" s="12" t="s">
        <v>56</v>
      </c>
      <c r="H2415" s="12" t="str">
        <f aca="false">INDEX(Customers!$I$2:$I$901,MATCH(B2415,Customers!$A$2:$A$901,0))</f>
        <v>New</v>
      </c>
      <c r="I2415" s="12" t="str">
        <f aca="false">INDEX(Customers!$G$2:$G$901,MATCH(B2415,Customers!$A$2:$A$901,0))</f>
        <v>East</v>
      </c>
      <c r="J2415" s="12" t="str">
        <f aca="false">INDEX(Stores!$D$2:$D$18,MATCH(C2415,Stores!$A$2:$A$18,0))</f>
        <v>East</v>
      </c>
      <c r="K2415" s="16" t="n">
        <f aca="false">SUMIF(OrderItems!$B$2:$B$6683,A2415,OrderItems!$J$2:$J$6683)</f>
        <v>293.55</v>
      </c>
      <c r="L2415" s="16" t="n">
        <f aca="false">SUMIF(OrderItems!$B$2:$B$6683,A2415,OrderItems!$K$2:$K$6683)</f>
        <v>225.4</v>
      </c>
      <c r="M2415" s="16" t="n">
        <f aca="false">K2415-L2415</f>
        <v>68.15</v>
      </c>
      <c r="N2415" s="12" t="n">
        <f aca="false">COUNTIF(OrderItems!$B$2:$B$6683,A2415)</f>
        <v>1</v>
      </c>
    </row>
    <row r="2416" customFormat="false" ht="15" hidden="false" customHeight="false" outlineLevel="0" collapsed="false">
      <c r="A2416" s="12" t="n">
        <v>2415</v>
      </c>
      <c r="B2416" s="12" t="n">
        <v>590</v>
      </c>
      <c r="C2416" s="12" t="n">
        <v>16</v>
      </c>
      <c r="D2416" s="18" t="n">
        <v>45694</v>
      </c>
      <c r="E2416" s="12" t="s">
        <v>49</v>
      </c>
      <c r="F2416" s="12" t="s">
        <v>2293</v>
      </c>
      <c r="G2416" s="12" t="s">
        <v>56</v>
      </c>
      <c r="H2416" s="12" t="str">
        <f aca="false">INDEX(Customers!$I$2:$I$901,MATCH(B2416,Customers!$A$2:$A$901,0))</f>
        <v>New</v>
      </c>
      <c r="I2416" s="12" t="str">
        <f aca="false">INDEX(Customers!$G$2:$G$901,MATCH(B2416,Customers!$A$2:$A$901,0))</f>
        <v>East</v>
      </c>
      <c r="J2416" s="12" t="str">
        <f aca="false">INDEX(Stores!$D$2:$D$18,MATCH(C2416,Stores!$A$2:$A$18,0))</f>
        <v>East</v>
      </c>
      <c r="K2416" s="16" t="n">
        <f aca="false">SUMIF(OrderItems!$B$2:$B$6683,A2416,OrderItems!$J$2:$J$6683)</f>
        <v>319</v>
      </c>
      <c r="L2416" s="16" t="n">
        <f aca="false">SUMIF(OrderItems!$B$2:$B$6683,A2416,OrderItems!$K$2:$K$6683)</f>
        <v>234.68</v>
      </c>
      <c r="M2416" s="16" t="n">
        <f aca="false">K2416-L2416</f>
        <v>84.32</v>
      </c>
      <c r="N2416" s="12" t="n">
        <f aca="false">COUNTIF(OrderItems!$B$2:$B$6683,A2416)</f>
        <v>1</v>
      </c>
    </row>
    <row r="2417" customFormat="false" ht="15" hidden="false" customHeight="false" outlineLevel="0" collapsed="false">
      <c r="A2417" s="12" t="n">
        <v>2416</v>
      </c>
      <c r="B2417" s="12" t="n">
        <v>590</v>
      </c>
      <c r="C2417" s="12" t="n">
        <v>5</v>
      </c>
      <c r="D2417" s="18" t="n">
        <v>45783</v>
      </c>
      <c r="E2417" s="12" t="s">
        <v>49</v>
      </c>
      <c r="F2417" s="12" t="s">
        <v>2292</v>
      </c>
      <c r="G2417" s="12" t="s">
        <v>55</v>
      </c>
      <c r="H2417" s="12" t="str">
        <f aca="false">INDEX(Customers!$I$2:$I$901,MATCH(B2417,Customers!$A$2:$A$901,0))</f>
        <v>New</v>
      </c>
      <c r="I2417" s="12" t="str">
        <f aca="false">INDEX(Customers!$G$2:$G$901,MATCH(B2417,Customers!$A$2:$A$901,0))</f>
        <v>East</v>
      </c>
      <c r="J2417" s="12" t="str">
        <f aca="false">INDEX(Stores!$D$2:$D$18,MATCH(C2417,Stores!$A$2:$A$18,0))</f>
        <v>South</v>
      </c>
      <c r="K2417" s="16" t="n">
        <f aca="false">SUMIF(OrderItems!$B$2:$B$6683,A2417,OrderItems!$J$2:$J$6683)</f>
        <v>2483.1</v>
      </c>
      <c r="L2417" s="16" t="n">
        <f aca="false">SUMIF(OrderItems!$B$2:$B$6683,A2417,OrderItems!$K$2:$K$6683)</f>
        <v>2042.05</v>
      </c>
      <c r="M2417" s="16" t="n">
        <f aca="false">K2417-L2417</f>
        <v>441.05</v>
      </c>
      <c r="N2417" s="12" t="n">
        <f aca="false">COUNTIF(OrderItems!$B$2:$B$6683,A2417)</f>
        <v>1</v>
      </c>
    </row>
    <row r="2418" customFormat="false" ht="15" hidden="false" customHeight="false" outlineLevel="0" collapsed="false">
      <c r="A2418" s="12" t="n">
        <v>2417</v>
      </c>
      <c r="B2418" s="12" t="n">
        <v>591</v>
      </c>
      <c r="C2418" s="12" t="n">
        <v>17</v>
      </c>
      <c r="D2418" s="18" t="n">
        <v>45333</v>
      </c>
      <c r="E2418" s="12" t="s">
        <v>44</v>
      </c>
      <c r="F2418" s="12" t="s">
        <v>2293</v>
      </c>
      <c r="G2418" s="12" t="s">
        <v>55</v>
      </c>
      <c r="H2418" s="12" t="str">
        <f aca="false">INDEX(Customers!$I$2:$I$901,MATCH(B2418,Customers!$A$2:$A$901,0))</f>
        <v>New</v>
      </c>
      <c r="I2418" s="12" t="str">
        <f aca="false">INDEX(Customers!$G$2:$G$901,MATCH(B2418,Customers!$A$2:$A$901,0))</f>
        <v>West</v>
      </c>
      <c r="J2418" s="12" t="str">
        <f aca="false">INDEX(Stores!$D$2:$D$18,MATCH(C2418,Stores!$A$2:$A$18,0))</f>
        <v>Online</v>
      </c>
      <c r="K2418" s="16" t="n">
        <f aca="false">SUMIF(OrderItems!$B$2:$B$6683,A2418,OrderItems!$J$2:$J$6683)</f>
        <v>8451.2</v>
      </c>
      <c r="L2418" s="16" t="n">
        <f aca="false">SUMIF(OrderItems!$B$2:$B$6683,A2418,OrderItems!$K$2:$K$6683)</f>
        <v>5435.77</v>
      </c>
      <c r="M2418" s="16" t="n">
        <f aca="false">K2418-L2418</f>
        <v>3015.43</v>
      </c>
      <c r="N2418" s="12" t="n">
        <f aca="false">COUNTIF(OrderItems!$B$2:$B$6683,A2418)</f>
        <v>4</v>
      </c>
    </row>
    <row r="2419" customFormat="false" ht="15" hidden="false" customHeight="false" outlineLevel="0" collapsed="false">
      <c r="A2419" s="12" t="n">
        <v>2418</v>
      </c>
      <c r="B2419" s="12" t="n">
        <v>591</v>
      </c>
      <c r="C2419" s="12" t="n">
        <v>4</v>
      </c>
      <c r="D2419" s="18" t="n">
        <v>45680</v>
      </c>
      <c r="E2419" s="12" t="s">
        <v>49</v>
      </c>
      <c r="F2419" s="12" t="s">
        <v>2292</v>
      </c>
      <c r="G2419" s="12" t="s">
        <v>56</v>
      </c>
      <c r="H2419" s="12" t="str">
        <f aca="false">INDEX(Customers!$I$2:$I$901,MATCH(B2419,Customers!$A$2:$A$901,0))</f>
        <v>New</v>
      </c>
      <c r="I2419" s="12" t="str">
        <f aca="false">INDEX(Customers!$G$2:$G$901,MATCH(B2419,Customers!$A$2:$A$901,0))</f>
        <v>West</v>
      </c>
      <c r="J2419" s="12" t="str">
        <f aca="false">INDEX(Stores!$D$2:$D$18,MATCH(C2419,Stores!$A$2:$A$18,0))</f>
        <v>North</v>
      </c>
      <c r="K2419" s="16" t="n">
        <f aca="false">SUMIF(OrderItems!$B$2:$B$6683,A2419,OrderItems!$J$2:$J$6683)</f>
        <v>2029.55</v>
      </c>
      <c r="L2419" s="16" t="n">
        <f aca="false">SUMIF(OrderItems!$B$2:$B$6683,A2419,OrderItems!$K$2:$K$6683)</f>
        <v>1352.4</v>
      </c>
      <c r="M2419" s="16" t="n">
        <f aca="false">K2419-L2419</f>
        <v>677.15</v>
      </c>
      <c r="N2419" s="12" t="n">
        <f aca="false">COUNTIF(OrderItems!$B$2:$B$6683,A2419)</f>
        <v>2</v>
      </c>
    </row>
    <row r="2420" customFormat="false" ht="15" hidden="false" customHeight="false" outlineLevel="0" collapsed="false">
      <c r="A2420" s="12" t="n">
        <v>2419</v>
      </c>
      <c r="B2420" s="12" t="n">
        <v>591</v>
      </c>
      <c r="C2420" s="12" t="n">
        <v>17</v>
      </c>
      <c r="D2420" s="18" t="n">
        <v>45753</v>
      </c>
      <c r="E2420" s="12" t="s">
        <v>44</v>
      </c>
      <c r="F2420" s="12" t="s">
        <v>2292</v>
      </c>
      <c r="G2420" s="12" t="s">
        <v>55</v>
      </c>
      <c r="H2420" s="12" t="str">
        <f aca="false">INDEX(Customers!$I$2:$I$901,MATCH(B2420,Customers!$A$2:$A$901,0))</f>
        <v>New</v>
      </c>
      <c r="I2420" s="12" t="str">
        <f aca="false">INDEX(Customers!$G$2:$G$901,MATCH(B2420,Customers!$A$2:$A$901,0))</f>
        <v>West</v>
      </c>
      <c r="J2420" s="12" t="str">
        <f aca="false">INDEX(Stores!$D$2:$D$18,MATCH(C2420,Stores!$A$2:$A$18,0))</f>
        <v>Online</v>
      </c>
      <c r="K2420" s="16" t="n">
        <f aca="false">SUMIF(OrderItems!$B$2:$B$6683,A2420,OrderItems!$J$2:$J$6683)</f>
        <v>1053.6</v>
      </c>
      <c r="L2420" s="16" t="n">
        <f aca="false">SUMIF(OrderItems!$B$2:$B$6683,A2420,OrderItems!$K$2:$K$6683)</f>
        <v>939.15</v>
      </c>
      <c r="M2420" s="16" t="n">
        <f aca="false">K2420-L2420</f>
        <v>114.45</v>
      </c>
      <c r="N2420" s="12" t="n">
        <f aca="false">COUNTIF(OrderItems!$B$2:$B$6683,A2420)</f>
        <v>1</v>
      </c>
    </row>
    <row r="2421" customFormat="false" ht="15" hidden="false" customHeight="false" outlineLevel="0" collapsed="false">
      <c r="A2421" s="12" t="n">
        <v>2420</v>
      </c>
      <c r="B2421" s="12" t="n">
        <v>592</v>
      </c>
      <c r="C2421" s="12" t="n">
        <v>17</v>
      </c>
      <c r="D2421" s="18" t="n">
        <v>45951</v>
      </c>
      <c r="E2421" s="12" t="s">
        <v>44</v>
      </c>
      <c r="F2421" s="12" t="s">
        <v>2293</v>
      </c>
      <c r="G2421" s="12" t="s">
        <v>55</v>
      </c>
      <c r="H2421" s="12" t="str">
        <f aca="false">INDEX(Customers!$I$2:$I$901,MATCH(B2421,Customers!$A$2:$A$901,0))</f>
        <v>Premium</v>
      </c>
      <c r="I2421" s="12" t="str">
        <f aca="false">INDEX(Customers!$G$2:$G$901,MATCH(B2421,Customers!$A$2:$A$901,0))</f>
        <v>West</v>
      </c>
      <c r="J2421" s="12" t="str">
        <f aca="false">INDEX(Stores!$D$2:$D$18,MATCH(C2421,Stores!$A$2:$A$18,0))</f>
        <v>Online</v>
      </c>
      <c r="K2421" s="16" t="n">
        <f aca="false">SUMIF(OrderItems!$B$2:$B$6683,A2421,OrderItems!$J$2:$J$6683)</f>
        <v>3188</v>
      </c>
      <c r="L2421" s="16" t="n">
        <f aca="false">SUMIF(OrderItems!$B$2:$B$6683,A2421,OrderItems!$K$2:$K$6683)</f>
        <v>1828.75</v>
      </c>
      <c r="M2421" s="16" t="n">
        <f aca="false">K2421-L2421</f>
        <v>1359.25</v>
      </c>
      <c r="N2421" s="12" t="n">
        <f aca="false">COUNTIF(OrderItems!$B$2:$B$6683,A2421)</f>
        <v>2</v>
      </c>
    </row>
    <row r="2422" customFormat="false" ht="15" hidden="false" customHeight="false" outlineLevel="0" collapsed="false">
      <c r="A2422" s="12" t="n">
        <v>2421</v>
      </c>
      <c r="B2422" s="12" t="n">
        <v>592</v>
      </c>
      <c r="C2422" s="12" t="n">
        <v>4</v>
      </c>
      <c r="D2422" s="18" t="n">
        <v>45952</v>
      </c>
      <c r="E2422" s="12" t="s">
        <v>49</v>
      </c>
      <c r="F2422" s="12" t="s">
        <v>2295</v>
      </c>
      <c r="G2422" s="12" t="s">
        <v>55</v>
      </c>
      <c r="H2422" s="12" t="str">
        <f aca="false">INDEX(Customers!$I$2:$I$901,MATCH(B2422,Customers!$A$2:$A$901,0))</f>
        <v>Premium</v>
      </c>
      <c r="I2422" s="12" t="str">
        <f aca="false">INDEX(Customers!$G$2:$G$901,MATCH(B2422,Customers!$A$2:$A$901,0))</f>
        <v>West</v>
      </c>
      <c r="J2422" s="12" t="str">
        <f aca="false">INDEX(Stores!$D$2:$D$18,MATCH(C2422,Stores!$A$2:$A$18,0))</f>
        <v>North</v>
      </c>
      <c r="K2422" s="16" t="n">
        <f aca="false">SUMIF(OrderItems!$B$2:$B$6683,A2422,OrderItems!$J$2:$J$6683)</f>
        <v>789</v>
      </c>
      <c r="L2422" s="16" t="n">
        <f aca="false">SUMIF(OrderItems!$B$2:$B$6683,A2422,OrderItems!$K$2:$K$6683)</f>
        <v>515.74</v>
      </c>
      <c r="M2422" s="16" t="n">
        <f aca="false">K2422-L2422</f>
        <v>273.26</v>
      </c>
      <c r="N2422" s="12" t="n">
        <f aca="false">COUNTIF(OrderItems!$B$2:$B$6683,A2422)</f>
        <v>1</v>
      </c>
    </row>
    <row r="2423" customFormat="false" ht="15" hidden="false" customHeight="false" outlineLevel="0" collapsed="false">
      <c r="A2423" s="12" t="n">
        <v>2422</v>
      </c>
      <c r="B2423" s="12" t="n">
        <v>592</v>
      </c>
      <c r="C2423" s="12" t="n">
        <v>17</v>
      </c>
      <c r="D2423" s="18" t="n">
        <v>45953</v>
      </c>
      <c r="E2423" s="12" t="s">
        <v>44</v>
      </c>
      <c r="F2423" s="12" t="s">
        <v>2293</v>
      </c>
      <c r="G2423" s="12" t="s">
        <v>55</v>
      </c>
      <c r="H2423" s="12" t="str">
        <f aca="false">INDEX(Customers!$I$2:$I$901,MATCH(B2423,Customers!$A$2:$A$901,0))</f>
        <v>Premium</v>
      </c>
      <c r="I2423" s="12" t="str">
        <f aca="false">INDEX(Customers!$G$2:$G$901,MATCH(B2423,Customers!$A$2:$A$901,0))</f>
        <v>West</v>
      </c>
      <c r="J2423" s="12" t="str">
        <f aca="false">INDEX(Stores!$D$2:$D$18,MATCH(C2423,Stores!$A$2:$A$18,0))</f>
        <v>Online</v>
      </c>
      <c r="K2423" s="16" t="n">
        <f aca="false">SUMIF(OrderItems!$B$2:$B$6683,A2423,OrderItems!$J$2:$J$6683)</f>
        <v>1119.1</v>
      </c>
      <c r="L2423" s="16" t="n">
        <f aca="false">SUMIF(OrderItems!$B$2:$B$6683,A2423,OrderItems!$K$2:$K$6683)</f>
        <v>803.4</v>
      </c>
      <c r="M2423" s="16" t="n">
        <f aca="false">K2423-L2423</f>
        <v>315.7</v>
      </c>
      <c r="N2423" s="12" t="n">
        <f aca="false">COUNTIF(OrderItems!$B$2:$B$6683,A2423)</f>
        <v>1</v>
      </c>
    </row>
    <row r="2424" customFormat="false" ht="15" hidden="false" customHeight="false" outlineLevel="0" collapsed="false">
      <c r="A2424" s="12" t="n">
        <v>2423</v>
      </c>
      <c r="B2424" s="12" t="n">
        <v>592</v>
      </c>
      <c r="C2424" s="12" t="n">
        <v>17</v>
      </c>
      <c r="D2424" s="18" t="n">
        <v>45973</v>
      </c>
      <c r="E2424" s="12" t="s">
        <v>44</v>
      </c>
      <c r="F2424" s="12" t="s">
        <v>2295</v>
      </c>
      <c r="G2424" s="12" t="s">
        <v>55</v>
      </c>
      <c r="H2424" s="12" t="str">
        <f aca="false">INDEX(Customers!$I$2:$I$901,MATCH(B2424,Customers!$A$2:$A$901,0))</f>
        <v>Premium</v>
      </c>
      <c r="I2424" s="12" t="str">
        <f aca="false">INDEX(Customers!$G$2:$G$901,MATCH(B2424,Customers!$A$2:$A$901,0))</f>
        <v>West</v>
      </c>
      <c r="J2424" s="12" t="str">
        <f aca="false">INDEX(Stores!$D$2:$D$18,MATCH(C2424,Stores!$A$2:$A$18,0))</f>
        <v>Online</v>
      </c>
      <c r="K2424" s="16" t="n">
        <f aca="false">SUMIF(OrderItems!$B$2:$B$6683,A2424,OrderItems!$J$2:$J$6683)</f>
        <v>3116</v>
      </c>
      <c r="L2424" s="16" t="n">
        <f aca="false">SUMIF(OrderItems!$B$2:$B$6683,A2424,OrderItems!$K$2:$K$6683)</f>
        <v>2001.26</v>
      </c>
      <c r="M2424" s="16" t="n">
        <f aca="false">K2424-L2424</f>
        <v>1114.74</v>
      </c>
      <c r="N2424" s="12" t="n">
        <f aca="false">COUNTIF(OrderItems!$B$2:$B$6683,A2424)</f>
        <v>2</v>
      </c>
    </row>
    <row r="2425" customFormat="false" ht="15" hidden="false" customHeight="false" outlineLevel="0" collapsed="false">
      <c r="A2425" s="12" t="n">
        <v>2424</v>
      </c>
      <c r="B2425" s="12" t="n">
        <v>592</v>
      </c>
      <c r="C2425" s="12" t="n">
        <v>10</v>
      </c>
      <c r="D2425" s="18" t="n">
        <v>45983</v>
      </c>
      <c r="E2425" s="12" t="s">
        <v>49</v>
      </c>
      <c r="F2425" s="12" t="s">
        <v>2293</v>
      </c>
      <c r="G2425" s="12" t="s">
        <v>55</v>
      </c>
      <c r="H2425" s="12" t="str">
        <f aca="false">INDEX(Customers!$I$2:$I$901,MATCH(B2425,Customers!$A$2:$A$901,0))</f>
        <v>Premium</v>
      </c>
      <c r="I2425" s="12" t="str">
        <f aca="false">INDEX(Customers!$G$2:$G$901,MATCH(B2425,Customers!$A$2:$A$901,0))</f>
        <v>West</v>
      </c>
      <c r="J2425" s="12" t="str">
        <f aca="false">INDEX(Stores!$D$2:$D$18,MATCH(C2425,Stores!$A$2:$A$18,0))</f>
        <v>West</v>
      </c>
      <c r="K2425" s="16" t="n">
        <f aca="false">SUMIF(OrderItems!$B$2:$B$6683,A2425,OrderItems!$J$2:$J$6683)</f>
        <v>1059</v>
      </c>
      <c r="L2425" s="16" t="n">
        <f aca="false">SUMIF(OrderItems!$B$2:$B$6683,A2425,OrderItems!$K$2:$K$6683)</f>
        <v>752.36</v>
      </c>
      <c r="M2425" s="16" t="n">
        <f aca="false">K2425-L2425</f>
        <v>306.64</v>
      </c>
      <c r="N2425" s="12" t="n">
        <f aca="false">COUNTIF(OrderItems!$B$2:$B$6683,A2425)</f>
        <v>1</v>
      </c>
    </row>
    <row r="2426" customFormat="false" ht="15" hidden="false" customHeight="false" outlineLevel="0" collapsed="false">
      <c r="A2426" s="12" t="n">
        <v>2425</v>
      </c>
      <c r="B2426" s="12" t="n">
        <v>592</v>
      </c>
      <c r="C2426" s="12" t="n">
        <v>17</v>
      </c>
      <c r="D2426" s="18" t="n">
        <v>45984</v>
      </c>
      <c r="E2426" s="12" t="s">
        <v>44</v>
      </c>
      <c r="F2426" s="12" t="s">
        <v>2292</v>
      </c>
      <c r="G2426" s="12" t="s">
        <v>55</v>
      </c>
      <c r="H2426" s="12" t="str">
        <f aca="false">INDEX(Customers!$I$2:$I$901,MATCH(B2426,Customers!$A$2:$A$901,0))</f>
        <v>Premium</v>
      </c>
      <c r="I2426" s="12" t="str">
        <f aca="false">INDEX(Customers!$G$2:$G$901,MATCH(B2426,Customers!$A$2:$A$901,0))</f>
        <v>West</v>
      </c>
      <c r="J2426" s="12" t="str">
        <f aca="false">INDEX(Stores!$D$2:$D$18,MATCH(C2426,Stores!$A$2:$A$18,0))</f>
        <v>Online</v>
      </c>
      <c r="K2426" s="16" t="n">
        <f aca="false">SUMIF(OrderItems!$B$2:$B$6683,A2426,OrderItems!$J$2:$J$6683)</f>
        <v>3007</v>
      </c>
      <c r="L2426" s="16" t="n">
        <f aca="false">SUMIF(OrderItems!$B$2:$B$6683,A2426,OrderItems!$K$2:$K$6683)</f>
        <v>1819.37</v>
      </c>
      <c r="M2426" s="16" t="n">
        <f aca="false">K2426-L2426</f>
        <v>1187.63</v>
      </c>
      <c r="N2426" s="12" t="n">
        <f aca="false">COUNTIF(OrderItems!$B$2:$B$6683,A2426)</f>
        <v>2</v>
      </c>
    </row>
    <row r="2427" customFormat="false" ht="15" hidden="false" customHeight="false" outlineLevel="0" collapsed="false">
      <c r="A2427" s="12" t="n">
        <v>2426</v>
      </c>
      <c r="B2427" s="12" t="n">
        <v>592</v>
      </c>
      <c r="C2427" s="12" t="n">
        <v>14</v>
      </c>
      <c r="D2427" s="18" t="n">
        <v>46002</v>
      </c>
      <c r="E2427" s="12" t="s">
        <v>49</v>
      </c>
      <c r="F2427" s="12" t="s">
        <v>2295</v>
      </c>
      <c r="G2427" s="12" t="s">
        <v>55</v>
      </c>
      <c r="H2427" s="12" t="str">
        <f aca="false">INDEX(Customers!$I$2:$I$901,MATCH(B2427,Customers!$A$2:$A$901,0))</f>
        <v>Premium</v>
      </c>
      <c r="I2427" s="12" t="str">
        <f aca="false">INDEX(Customers!$G$2:$G$901,MATCH(B2427,Customers!$A$2:$A$901,0))</f>
        <v>West</v>
      </c>
      <c r="J2427" s="12" t="str">
        <f aca="false">INDEX(Stores!$D$2:$D$18,MATCH(C2427,Stores!$A$2:$A$18,0))</f>
        <v>East</v>
      </c>
      <c r="K2427" s="16" t="n">
        <f aca="false">SUMIF(OrderItems!$B$2:$B$6683,A2427,OrderItems!$J$2:$J$6683)</f>
        <v>5699</v>
      </c>
      <c r="L2427" s="16" t="n">
        <f aca="false">SUMIF(OrderItems!$B$2:$B$6683,A2427,OrderItems!$K$2:$K$6683)</f>
        <v>4154.37</v>
      </c>
      <c r="M2427" s="16" t="n">
        <f aca="false">K2427-L2427</f>
        <v>1544.63</v>
      </c>
      <c r="N2427" s="12" t="n">
        <f aca="false">COUNTIF(OrderItems!$B$2:$B$6683,A2427)</f>
        <v>1</v>
      </c>
    </row>
    <row r="2428" customFormat="false" ht="15" hidden="false" customHeight="false" outlineLevel="0" collapsed="false">
      <c r="A2428" s="12" t="n">
        <v>2427</v>
      </c>
      <c r="B2428" s="12" t="n">
        <v>593</v>
      </c>
      <c r="C2428" s="12" t="n">
        <v>17</v>
      </c>
      <c r="D2428" s="18" t="n">
        <v>45656</v>
      </c>
      <c r="E2428" s="12" t="s">
        <v>44</v>
      </c>
      <c r="F2428" s="12" t="s">
        <v>2296</v>
      </c>
      <c r="G2428" s="12" t="s">
        <v>57</v>
      </c>
      <c r="H2428" s="12" t="str">
        <f aca="false">INDEX(Customers!$I$2:$I$901,MATCH(B2428,Customers!$A$2:$A$901,0))</f>
        <v>Regular</v>
      </c>
      <c r="I2428" s="12" t="str">
        <f aca="false">INDEX(Customers!$G$2:$G$901,MATCH(B2428,Customers!$A$2:$A$901,0))</f>
        <v>East</v>
      </c>
      <c r="J2428" s="12" t="str">
        <f aca="false">INDEX(Stores!$D$2:$D$18,MATCH(C2428,Stores!$A$2:$A$18,0))</f>
        <v>Online</v>
      </c>
      <c r="K2428" s="16" t="n">
        <f aca="false">SUMIF(OrderItems!$B$2:$B$6683,A2428,OrderItems!$J$2:$J$6683)</f>
        <v>1158.05</v>
      </c>
      <c r="L2428" s="16" t="n">
        <f aca="false">SUMIF(OrderItems!$B$2:$B$6683,A2428,OrderItems!$K$2:$K$6683)</f>
        <v>690.96</v>
      </c>
      <c r="M2428" s="16" t="n">
        <f aca="false">K2428-L2428</f>
        <v>467.09</v>
      </c>
      <c r="N2428" s="12" t="n">
        <f aca="false">COUNTIF(OrderItems!$B$2:$B$6683,A2428)</f>
        <v>1</v>
      </c>
    </row>
    <row r="2429" customFormat="false" ht="15" hidden="false" customHeight="false" outlineLevel="0" collapsed="false">
      <c r="A2429" s="12" t="n">
        <v>2428</v>
      </c>
      <c r="B2429" s="12" t="n">
        <v>593</v>
      </c>
      <c r="C2429" s="12" t="n">
        <v>17</v>
      </c>
      <c r="D2429" s="18" t="n">
        <v>45885</v>
      </c>
      <c r="E2429" s="12" t="s">
        <v>44</v>
      </c>
      <c r="F2429" s="12" t="s">
        <v>2295</v>
      </c>
      <c r="G2429" s="12" t="s">
        <v>55</v>
      </c>
      <c r="H2429" s="12" t="str">
        <f aca="false">INDEX(Customers!$I$2:$I$901,MATCH(B2429,Customers!$A$2:$A$901,0))</f>
        <v>Regular</v>
      </c>
      <c r="I2429" s="12" t="str">
        <f aca="false">INDEX(Customers!$G$2:$G$901,MATCH(B2429,Customers!$A$2:$A$901,0))</f>
        <v>East</v>
      </c>
      <c r="J2429" s="12" t="str">
        <f aca="false">INDEX(Stores!$D$2:$D$18,MATCH(C2429,Stores!$A$2:$A$18,0))</f>
        <v>Online</v>
      </c>
      <c r="K2429" s="16" t="n">
        <f aca="false">SUMIF(OrderItems!$B$2:$B$6683,A2429,OrderItems!$J$2:$J$6683)</f>
        <v>818</v>
      </c>
      <c r="L2429" s="16" t="n">
        <f aca="false">SUMIF(OrderItems!$B$2:$B$6683,A2429,OrderItems!$K$2:$K$6683)</f>
        <v>552.3</v>
      </c>
      <c r="M2429" s="16" t="n">
        <f aca="false">K2429-L2429</f>
        <v>265.7</v>
      </c>
      <c r="N2429" s="12" t="n">
        <f aca="false">COUNTIF(OrderItems!$B$2:$B$6683,A2429)</f>
        <v>1</v>
      </c>
    </row>
    <row r="2430" customFormat="false" ht="15" hidden="false" customHeight="false" outlineLevel="0" collapsed="false">
      <c r="A2430" s="12" t="n">
        <v>2429</v>
      </c>
      <c r="B2430" s="12" t="n">
        <v>595</v>
      </c>
      <c r="C2430" s="12" t="n">
        <v>17</v>
      </c>
      <c r="D2430" s="18" t="n">
        <v>45931</v>
      </c>
      <c r="E2430" s="12" t="s">
        <v>44</v>
      </c>
      <c r="F2430" s="12" t="s">
        <v>2295</v>
      </c>
      <c r="G2430" s="12" t="s">
        <v>55</v>
      </c>
      <c r="H2430" s="12" t="str">
        <f aca="false">INDEX(Customers!$I$2:$I$901,MATCH(B2430,Customers!$A$2:$A$901,0))</f>
        <v>Regular</v>
      </c>
      <c r="I2430" s="12" t="str">
        <f aca="false">INDEX(Customers!$G$2:$G$901,MATCH(B2430,Customers!$A$2:$A$901,0))</f>
        <v>West</v>
      </c>
      <c r="J2430" s="12" t="str">
        <f aca="false">INDEX(Stores!$D$2:$D$18,MATCH(C2430,Stores!$A$2:$A$18,0))</f>
        <v>Online</v>
      </c>
      <c r="K2430" s="16" t="n">
        <f aca="false">SUMIF(OrderItems!$B$2:$B$6683,A2430,OrderItems!$J$2:$J$6683)</f>
        <v>3221.65</v>
      </c>
      <c r="L2430" s="16" t="n">
        <f aca="false">SUMIF(OrderItems!$B$2:$B$6683,A2430,OrderItems!$K$2:$K$6683)</f>
        <v>2147.89</v>
      </c>
      <c r="M2430" s="16" t="n">
        <f aca="false">K2430-L2430</f>
        <v>1073.76</v>
      </c>
      <c r="N2430" s="12" t="n">
        <f aca="false">COUNTIF(OrderItems!$B$2:$B$6683,A2430)</f>
        <v>2</v>
      </c>
    </row>
    <row r="2431" customFormat="false" ht="15" hidden="false" customHeight="false" outlineLevel="0" collapsed="false">
      <c r="A2431" s="12" t="n">
        <v>2430</v>
      </c>
      <c r="B2431" s="12" t="n">
        <v>595</v>
      </c>
      <c r="C2431" s="12" t="n">
        <v>17</v>
      </c>
      <c r="D2431" s="18" t="n">
        <v>45937</v>
      </c>
      <c r="E2431" s="12" t="s">
        <v>44</v>
      </c>
      <c r="F2431" s="12" t="s">
        <v>2296</v>
      </c>
      <c r="G2431" s="12" t="s">
        <v>55</v>
      </c>
      <c r="H2431" s="12" t="str">
        <f aca="false">INDEX(Customers!$I$2:$I$901,MATCH(B2431,Customers!$A$2:$A$901,0))</f>
        <v>Regular</v>
      </c>
      <c r="I2431" s="12" t="str">
        <f aca="false">INDEX(Customers!$G$2:$G$901,MATCH(B2431,Customers!$A$2:$A$901,0))</f>
        <v>West</v>
      </c>
      <c r="J2431" s="12" t="str">
        <f aca="false">INDEX(Stores!$D$2:$D$18,MATCH(C2431,Stores!$A$2:$A$18,0))</f>
        <v>Online</v>
      </c>
      <c r="K2431" s="16" t="n">
        <f aca="false">SUMIF(OrderItems!$B$2:$B$6683,A2431,OrderItems!$J$2:$J$6683)</f>
        <v>549</v>
      </c>
      <c r="L2431" s="16" t="n">
        <f aca="false">SUMIF(OrderItems!$B$2:$B$6683,A2431,OrderItems!$K$2:$K$6683)</f>
        <v>380.41</v>
      </c>
      <c r="M2431" s="16" t="n">
        <f aca="false">K2431-L2431</f>
        <v>168.59</v>
      </c>
      <c r="N2431" s="12" t="n">
        <f aca="false">COUNTIF(OrderItems!$B$2:$B$6683,A2431)</f>
        <v>1</v>
      </c>
    </row>
    <row r="2432" customFormat="false" ht="15" hidden="false" customHeight="false" outlineLevel="0" collapsed="false">
      <c r="A2432" s="12" t="n">
        <v>2431</v>
      </c>
      <c r="B2432" s="12" t="n">
        <v>595</v>
      </c>
      <c r="C2432" s="12" t="n">
        <v>17</v>
      </c>
      <c r="D2432" s="18" t="n">
        <v>45984</v>
      </c>
      <c r="E2432" s="12" t="s">
        <v>44</v>
      </c>
      <c r="F2432" s="12" t="s">
        <v>2293</v>
      </c>
      <c r="G2432" s="12" t="s">
        <v>56</v>
      </c>
      <c r="H2432" s="12" t="str">
        <f aca="false">INDEX(Customers!$I$2:$I$901,MATCH(B2432,Customers!$A$2:$A$901,0))</f>
        <v>Regular</v>
      </c>
      <c r="I2432" s="12" t="str">
        <f aca="false">INDEX(Customers!$G$2:$G$901,MATCH(B2432,Customers!$A$2:$A$901,0))</f>
        <v>West</v>
      </c>
      <c r="J2432" s="12" t="str">
        <f aca="false">INDEX(Stores!$D$2:$D$18,MATCH(C2432,Stores!$A$2:$A$18,0))</f>
        <v>Online</v>
      </c>
      <c r="K2432" s="16" t="n">
        <f aca="false">SUMIF(OrderItems!$B$2:$B$6683,A2432,OrderItems!$J$2:$J$6683)</f>
        <v>15572.1</v>
      </c>
      <c r="L2432" s="16" t="n">
        <f aca="false">SUMIF(OrderItems!$B$2:$B$6683,A2432,OrderItems!$K$2:$K$6683)</f>
        <v>10312.87</v>
      </c>
      <c r="M2432" s="16" t="n">
        <f aca="false">K2432-L2432</f>
        <v>5259.23</v>
      </c>
      <c r="N2432" s="12" t="n">
        <f aca="false">COUNTIF(OrderItems!$B$2:$B$6683,A2432)</f>
        <v>4</v>
      </c>
    </row>
    <row r="2433" customFormat="false" ht="15" hidden="false" customHeight="false" outlineLevel="0" collapsed="false">
      <c r="A2433" s="12" t="n">
        <v>2432</v>
      </c>
      <c r="B2433" s="12" t="n">
        <v>596</v>
      </c>
      <c r="C2433" s="12" t="n">
        <v>15</v>
      </c>
      <c r="D2433" s="18" t="n">
        <v>45992</v>
      </c>
      <c r="E2433" s="12" t="s">
        <v>49</v>
      </c>
      <c r="F2433" s="12" t="s">
        <v>2293</v>
      </c>
      <c r="G2433" s="12" t="s">
        <v>57</v>
      </c>
      <c r="H2433" s="12" t="str">
        <f aca="false">INDEX(Customers!$I$2:$I$901,MATCH(B2433,Customers!$A$2:$A$901,0))</f>
        <v>Regular</v>
      </c>
      <c r="I2433" s="12" t="str">
        <f aca="false">INDEX(Customers!$G$2:$G$901,MATCH(B2433,Customers!$A$2:$A$901,0))</f>
        <v>North</v>
      </c>
      <c r="J2433" s="12" t="str">
        <f aca="false">INDEX(Stores!$D$2:$D$18,MATCH(C2433,Stores!$A$2:$A$18,0))</f>
        <v>East</v>
      </c>
      <c r="K2433" s="16" t="n">
        <f aca="false">SUMIF(OrderItems!$B$2:$B$6683,A2433,OrderItems!$J$2:$J$6683)</f>
        <v>12577</v>
      </c>
      <c r="L2433" s="16" t="n">
        <f aca="false">SUMIF(OrderItems!$B$2:$B$6683,A2433,OrderItems!$K$2:$K$6683)</f>
        <v>8980.48</v>
      </c>
      <c r="M2433" s="16" t="n">
        <f aca="false">K2433-L2433</f>
        <v>3596.52</v>
      </c>
      <c r="N2433" s="12" t="n">
        <f aca="false">COUNTIF(OrderItems!$B$2:$B$6683,A2433)</f>
        <v>2</v>
      </c>
    </row>
    <row r="2434" customFormat="false" ht="15" hidden="false" customHeight="false" outlineLevel="0" collapsed="false">
      <c r="A2434" s="12" t="n">
        <v>2433</v>
      </c>
      <c r="B2434" s="12" t="n">
        <v>597</v>
      </c>
      <c r="C2434" s="12" t="n">
        <v>17</v>
      </c>
      <c r="D2434" s="18" t="n">
        <v>45626</v>
      </c>
      <c r="E2434" s="12" t="s">
        <v>44</v>
      </c>
      <c r="F2434" s="12" t="s">
        <v>2295</v>
      </c>
      <c r="G2434" s="12" t="s">
        <v>57</v>
      </c>
      <c r="H2434" s="12" t="str">
        <f aca="false">INDEX(Customers!$I$2:$I$901,MATCH(B2434,Customers!$A$2:$A$901,0))</f>
        <v>Premium</v>
      </c>
      <c r="I2434" s="12" t="str">
        <f aca="false">INDEX(Customers!$G$2:$G$901,MATCH(B2434,Customers!$A$2:$A$901,0))</f>
        <v>South</v>
      </c>
      <c r="J2434" s="12" t="str">
        <f aca="false">INDEX(Stores!$D$2:$D$18,MATCH(C2434,Stores!$A$2:$A$18,0))</f>
        <v>Online</v>
      </c>
      <c r="K2434" s="16" t="n">
        <f aca="false">SUMIF(OrderItems!$B$2:$B$6683,A2434,OrderItems!$J$2:$J$6683)</f>
        <v>605.55</v>
      </c>
      <c r="L2434" s="16" t="n">
        <f aca="false">SUMIF(OrderItems!$B$2:$B$6683,A2434,OrderItems!$K$2:$K$6683)</f>
        <v>364.27</v>
      </c>
      <c r="M2434" s="16" t="n">
        <f aca="false">K2434-L2434</f>
        <v>241.28</v>
      </c>
      <c r="N2434" s="12" t="n">
        <f aca="false">COUNTIF(OrderItems!$B$2:$B$6683,A2434)</f>
        <v>2</v>
      </c>
    </row>
    <row r="2435" customFormat="false" ht="15" hidden="false" customHeight="false" outlineLevel="0" collapsed="false">
      <c r="A2435" s="12" t="n">
        <v>2434</v>
      </c>
      <c r="B2435" s="12" t="n">
        <v>597</v>
      </c>
      <c r="C2435" s="12" t="n">
        <v>17</v>
      </c>
      <c r="D2435" s="18" t="n">
        <v>45709</v>
      </c>
      <c r="E2435" s="12" t="s">
        <v>44</v>
      </c>
      <c r="F2435" s="12" t="s">
        <v>2293</v>
      </c>
      <c r="G2435" s="12" t="s">
        <v>55</v>
      </c>
      <c r="H2435" s="12" t="str">
        <f aca="false">INDEX(Customers!$I$2:$I$901,MATCH(B2435,Customers!$A$2:$A$901,0))</f>
        <v>Premium</v>
      </c>
      <c r="I2435" s="12" t="str">
        <f aca="false">INDEX(Customers!$G$2:$G$901,MATCH(B2435,Customers!$A$2:$A$901,0))</f>
        <v>South</v>
      </c>
      <c r="J2435" s="12" t="str">
        <f aca="false">INDEX(Stores!$D$2:$D$18,MATCH(C2435,Stores!$A$2:$A$18,0))</f>
        <v>Online</v>
      </c>
      <c r="K2435" s="16" t="n">
        <f aca="false">SUMIF(OrderItems!$B$2:$B$6683,A2435,OrderItems!$J$2:$J$6683)</f>
        <v>639</v>
      </c>
      <c r="L2435" s="16" t="n">
        <f aca="false">SUMIF(OrderItems!$B$2:$B$6683,A2435,OrderItems!$K$2:$K$6683)</f>
        <v>372.27</v>
      </c>
      <c r="M2435" s="16" t="n">
        <f aca="false">K2435-L2435</f>
        <v>266.73</v>
      </c>
      <c r="N2435" s="12" t="n">
        <f aca="false">COUNTIF(OrderItems!$B$2:$B$6683,A2435)</f>
        <v>1</v>
      </c>
    </row>
    <row r="2436" customFormat="false" ht="15" hidden="false" customHeight="false" outlineLevel="0" collapsed="false">
      <c r="A2436" s="12" t="n">
        <v>2435</v>
      </c>
      <c r="B2436" s="12" t="n">
        <v>597</v>
      </c>
      <c r="C2436" s="12" t="n">
        <v>17</v>
      </c>
      <c r="D2436" s="18" t="n">
        <v>45756</v>
      </c>
      <c r="E2436" s="12" t="s">
        <v>44</v>
      </c>
      <c r="F2436" s="12" t="s">
        <v>2296</v>
      </c>
      <c r="G2436" s="12" t="s">
        <v>55</v>
      </c>
      <c r="H2436" s="12" t="str">
        <f aca="false">INDEX(Customers!$I$2:$I$901,MATCH(B2436,Customers!$A$2:$A$901,0))</f>
        <v>Premium</v>
      </c>
      <c r="I2436" s="12" t="str">
        <f aca="false">INDEX(Customers!$G$2:$G$901,MATCH(B2436,Customers!$A$2:$A$901,0))</f>
        <v>South</v>
      </c>
      <c r="J2436" s="12" t="str">
        <f aca="false">INDEX(Stores!$D$2:$D$18,MATCH(C2436,Stores!$A$2:$A$18,0))</f>
        <v>Online</v>
      </c>
      <c r="K2436" s="16" t="n">
        <f aca="false">SUMIF(OrderItems!$B$2:$B$6683,A2436,OrderItems!$J$2:$J$6683)</f>
        <v>5063.55</v>
      </c>
      <c r="L2436" s="16" t="n">
        <f aca="false">SUMIF(OrderItems!$B$2:$B$6683,A2436,OrderItems!$K$2:$K$6683)</f>
        <v>3790.24</v>
      </c>
      <c r="M2436" s="16" t="n">
        <f aca="false">K2436-L2436</f>
        <v>1273.31</v>
      </c>
      <c r="N2436" s="12" t="n">
        <f aca="false">COUNTIF(OrderItems!$B$2:$B$6683,A2436)</f>
        <v>3</v>
      </c>
    </row>
    <row r="2437" customFormat="false" ht="15" hidden="false" customHeight="false" outlineLevel="0" collapsed="false">
      <c r="A2437" s="12" t="n">
        <v>2436</v>
      </c>
      <c r="B2437" s="12" t="n">
        <v>597</v>
      </c>
      <c r="C2437" s="12" t="n">
        <v>17</v>
      </c>
      <c r="D2437" s="18" t="n">
        <v>45781</v>
      </c>
      <c r="E2437" s="12" t="s">
        <v>44</v>
      </c>
      <c r="F2437" s="12" t="s">
        <v>2296</v>
      </c>
      <c r="G2437" s="12" t="s">
        <v>55</v>
      </c>
      <c r="H2437" s="12" t="str">
        <f aca="false">INDEX(Customers!$I$2:$I$901,MATCH(B2437,Customers!$A$2:$A$901,0))</f>
        <v>Premium</v>
      </c>
      <c r="I2437" s="12" t="str">
        <f aca="false">INDEX(Customers!$G$2:$G$901,MATCH(B2437,Customers!$A$2:$A$901,0))</f>
        <v>South</v>
      </c>
      <c r="J2437" s="12" t="str">
        <f aca="false">INDEX(Stores!$D$2:$D$18,MATCH(C2437,Stores!$A$2:$A$18,0))</f>
        <v>Online</v>
      </c>
      <c r="K2437" s="16" t="n">
        <f aca="false">SUMIF(OrderItems!$B$2:$B$6683,A2437,OrderItems!$J$2:$J$6683)</f>
        <v>9930.3</v>
      </c>
      <c r="L2437" s="16" t="n">
        <f aca="false">SUMIF(OrderItems!$B$2:$B$6683,A2437,OrderItems!$K$2:$K$6683)</f>
        <v>7367.62</v>
      </c>
      <c r="M2437" s="16" t="n">
        <f aca="false">K2437-L2437</f>
        <v>2562.68</v>
      </c>
      <c r="N2437" s="12" t="n">
        <f aca="false">COUNTIF(OrderItems!$B$2:$B$6683,A2437)</f>
        <v>4</v>
      </c>
    </row>
    <row r="2438" customFormat="false" ht="15" hidden="false" customHeight="false" outlineLevel="0" collapsed="false">
      <c r="A2438" s="12" t="n">
        <v>2437</v>
      </c>
      <c r="B2438" s="12" t="n">
        <v>597</v>
      </c>
      <c r="C2438" s="12" t="n">
        <v>3</v>
      </c>
      <c r="D2438" s="18" t="n">
        <v>45817</v>
      </c>
      <c r="E2438" s="12" t="s">
        <v>49</v>
      </c>
      <c r="F2438" s="12" t="s">
        <v>2292</v>
      </c>
      <c r="G2438" s="12" t="s">
        <v>57</v>
      </c>
      <c r="H2438" s="12" t="str">
        <f aca="false">INDEX(Customers!$I$2:$I$901,MATCH(B2438,Customers!$A$2:$A$901,0))</f>
        <v>Premium</v>
      </c>
      <c r="I2438" s="12" t="str">
        <f aca="false">INDEX(Customers!$G$2:$G$901,MATCH(B2438,Customers!$A$2:$A$901,0))</f>
        <v>South</v>
      </c>
      <c r="J2438" s="12" t="str">
        <f aca="false">INDEX(Stores!$D$2:$D$18,MATCH(C2438,Stores!$A$2:$A$18,0))</f>
        <v>North</v>
      </c>
      <c r="K2438" s="16" t="n">
        <f aca="false">SUMIF(OrderItems!$B$2:$B$6683,A2438,OrderItems!$J$2:$J$6683)</f>
        <v>1060.2</v>
      </c>
      <c r="L2438" s="16" t="n">
        <f aca="false">SUMIF(OrderItems!$B$2:$B$6683,A2438,OrderItems!$K$2:$K$6683)</f>
        <v>803.4</v>
      </c>
      <c r="M2438" s="16" t="n">
        <f aca="false">K2438-L2438</f>
        <v>256.8</v>
      </c>
      <c r="N2438" s="12" t="n">
        <f aca="false">COUNTIF(OrderItems!$B$2:$B$6683,A2438)</f>
        <v>1</v>
      </c>
    </row>
    <row r="2439" customFormat="false" ht="15" hidden="false" customHeight="false" outlineLevel="0" collapsed="false">
      <c r="A2439" s="12" t="n">
        <v>2438</v>
      </c>
      <c r="B2439" s="12" t="n">
        <v>597</v>
      </c>
      <c r="C2439" s="12" t="n">
        <v>17</v>
      </c>
      <c r="D2439" s="18" t="n">
        <v>45879</v>
      </c>
      <c r="E2439" s="12" t="s">
        <v>44</v>
      </c>
      <c r="F2439" s="12" t="s">
        <v>2295</v>
      </c>
      <c r="G2439" s="12" t="s">
        <v>55</v>
      </c>
      <c r="H2439" s="12" t="str">
        <f aca="false">INDEX(Customers!$I$2:$I$901,MATCH(B2439,Customers!$A$2:$A$901,0))</f>
        <v>Premium</v>
      </c>
      <c r="I2439" s="12" t="str">
        <f aca="false">INDEX(Customers!$G$2:$G$901,MATCH(B2439,Customers!$A$2:$A$901,0))</f>
        <v>South</v>
      </c>
      <c r="J2439" s="12" t="str">
        <f aca="false">INDEX(Stores!$D$2:$D$18,MATCH(C2439,Stores!$A$2:$A$18,0))</f>
        <v>Online</v>
      </c>
      <c r="K2439" s="16" t="n">
        <f aca="false">SUMIF(OrderItems!$B$2:$B$6683,A2439,OrderItems!$J$2:$J$6683)</f>
        <v>3187.55</v>
      </c>
      <c r="L2439" s="16" t="n">
        <f aca="false">SUMIF(OrderItems!$B$2:$B$6683,A2439,OrderItems!$K$2:$K$6683)</f>
        <v>2139.95</v>
      </c>
      <c r="M2439" s="16" t="n">
        <f aca="false">K2439-L2439</f>
        <v>1047.6</v>
      </c>
      <c r="N2439" s="12" t="n">
        <f aca="false">COUNTIF(OrderItems!$B$2:$B$6683,A2439)</f>
        <v>3</v>
      </c>
    </row>
    <row r="2440" customFormat="false" ht="15" hidden="false" customHeight="false" outlineLevel="0" collapsed="false">
      <c r="A2440" s="12" t="n">
        <v>2439</v>
      </c>
      <c r="B2440" s="12" t="n">
        <v>597</v>
      </c>
      <c r="C2440" s="12" t="n">
        <v>17</v>
      </c>
      <c r="D2440" s="18" t="n">
        <v>45925</v>
      </c>
      <c r="E2440" s="12" t="s">
        <v>44</v>
      </c>
      <c r="F2440" s="12" t="s">
        <v>2293</v>
      </c>
      <c r="G2440" s="12" t="s">
        <v>55</v>
      </c>
      <c r="H2440" s="12" t="str">
        <f aca="false">INDEX(Customers!$I$2:$I$901,MATCH(B2440,Customers!$A$2:$A$901,0))</f>
        <v>Premium</v>
      </c>
      <c r="I2440" s="12" t="str">
        <f aca="false">INDEX(Customers!$G$2:$G$901,MATCH(B2440,Customers!$A$2:$A$901,0))</f>
        <v>South</v>
      </c>
      <c r="J2440" s="12" t="str">
        <f aca="false">INDEX(Stores!$D$2:$D$18,MATCH(C2440,Stores!$A$2:$A$18,0))</f>
        <v>Online</v>
      </c>
      <c r="K2440" s="16" t="n">
        <f aca="false">SUMIF(OrderItems!$B$2:$B$6683,A2440,OrderItems!$J$2:$J$6683)</f>
        <v>6708.2</v>
      </c>
      <c r="L2440" s="16" t="n">
        <f aca="false">SUMIF(OrderItems!$B$2:$B$6683,A2440,OrderItems!$K$2:$K$6683)</f>
        <v>5102.03</v>
      </c>
      <c r="M2440" s="16" t="n">
        <f aca="false">K2440-L2440</f>
        <v>1606.17</v>
      </c>
      <c r="N2440" s="12" t="n">
        <f aca="false">COUNTIF(OrderItems!$B$2:$B$6683,A2440)</f>
        <v>4</v>
      </c>
    </row>
    <row r="2441" customFormat="false" ht="15" hidden="false" customHeight="false" outlineLevel="0" collapsed="false">
      <c r="A2441" s="12" t="n">
        <v>2440</v>
      </c>
      <c r="B2441" s="12" t="n">
        <v>597</v>
      </c>
      <c r="C2441" s="12" t="n">
        <v>17</v>
      </c>
      <c r="D2441" s="18" t="n">
        <v>45990</v>
      </c>
      <c r="E2441" s="12" t="s">
        <v>44</v>
      </c>
      <c r="F2441" s="12" t="s">
        <v>2293</v>
      </c>
      <c r="G2441" s="12" t="s">
        <v>55</v>
      </c>
      <c r="H2441" s="12" t="str">
        <f aca="false">INDEX(Customers!$I$2:$I$901,MATCH(B2441,Customers!$A$2:$A$901,0))</f>
        <v>Premium</v>
      </c>
      <c r="I2441" s="12" t="str">
        <f aca="false">INDEX(Customers!$G$2:$G$901,MATCH(B2441,Customers!$A$2:$A$901,0))</f>
        <v>South</v>
      </c>
      <c r="J2441" s="12" t="str">
        <f aca="false">INDEX(Stores!$D$2:$D$18,MATCH(C2441,Stores!$A$2:$A$18,0))</f>
        <v>Online</v>
      </c>
      <c r="K2441" s="16" t="n">
        <f aca="false">SUMIF(OrderItems!$B$2:$B$6683,A2441,OrderItems!$J$2:$J$6683)</f>
        <v>4033.55</v>
      </c>
      <c r="L2441" s="16" t="n">
        <f aca="false">SUMIF(OrderItems!$B$2:$B$6683,A2441,OrderItems!$K$2:$K$6683)</f>
        <v>2578.73</v>
      </c>
      <c r="M2441" s="16" t="n">
        <f aca="false">K2441-L2441</f>
        <v>1454.82</v>
      </c>
      <c r="N2441" s="12" t="n">
        <f aca="false">COUNTIF(OrderItems!$B$2:$B$6683,A2441)</f>
        <v>2</v>
      </c>
    </row>
    <row r="2442" customFormat="false" ht="15" hidden="false" customHeight="false" outlineLevel="0" collapsed="false">
      <c r="A2442" s="12" t="n">
        <v>2441</v>
      </c>
      <c r="B2442" s="12" t="n">
        <v>599</v>
      </c>
      <c r="C2442" s="12" t="n">
        <v>1</v>
      </c>
      <c r="D2442" s="18" t="n">
        <v>45967</v>
      </c>
      <c r="E2442" s="12" t="s">
        <v>49</v>
      </c>
      <c r="F2442" s="12" t="s">
        <v>2292</v>
      </c>
      <c r="G2442" s="12" t="s">
        <v>55</v>
      </c>
      <c r="H2442" s="12" t="str">
        <f aca="false">INDEX(Customers!$I$2:$I$901,MATCH(B2442,Customers!$A$2:$A$901,0))</f>
        <v>Regular</v>
      </c>
      <c r="I2442" s="12" t="str">
        <f aca="false">INDEX(Customers!$G$2:$G$901,MATCH(B2442,Customers!$A$2:$A$901,0))</f>
        <v>East</v>
      </c>
      <c r="J2442" s="12" t="str">
        <f aca="false">INDEX(Stores!$D$2:$D$18,MATCH(C2442,Stores!$A$2:$A$18,0))</f>
        <v>North</v>
      </c>
      <c r="K2442" s="16" t="n">
        <f aca="false">SUMIF(OrderItems!$B$2:$B$6683,A2442,OrderItems!$J$2:$J$6683)</f>
        <v>1378</v>
      </c>
      <c r="L2442" s="16" t="n">
        <f aca="false">SUMIF(OrderItems!$B$2:$B$6683,A2442,OrderItems!$K$2:$K$6683)</f>
        <v>1026.84</v>
      </c>
      <c r="M2442" s="16" t="n">
        <f aca="false">K2442-L2442</f>
        <v>351.16</v>
      </c>
      <c r="N2442" s="12" t="n">
        <f aca="false">COUNTIF(OrderItems!$B$2:$B$6683,A2442)</f>
        <v>1</v>
      </c>
    </row>
    <row r="2443" customFormat="false" ht="15" hidden="false" customHeight="false" outlineLevel="0" collapsed="false">
      <c r="A2443" s="12" t="n">
        <v>2442</v>
      </c>
      <c r="B2443" s="12" t="n">
        <v>601</v>
      </c>
      <c r="C2443" s="12" t="n">
        <v>8</v>
      </c>
      <c r="D2443" s="18" t="n">
        <v>45415</v>
      </c>
      <c r="E2443" s="12" t="s">
        <v>49</v>
      </c>
      <c r="F2443" s="12" t="s">
        <v>2293</v>
      </c>
      <c r="G2443" s="12" t="s">
        <v>57</v>
      </c>
      <c r="H2443" s="12" t="str">
        <f aca="false">INDEX(Customers!$I$2:$I$901,MATCH(B2443,Customers!$A$2:$A$901,0))</f>
        <v>Regular</v>
      </c>
      <c r="I2443" s="12" t="str">
        <f aca="false">INDEX(Customers!$G$2:$G$901,MATCH(B2443,Customers!$A$2:$A$901,0))</f>
        <v>East</v>
      </c>
      <c r="J2443" s="12" t="str">
        <f aca="false">INDEX(Stores!$D$2:$D$18,MATCH(C2443,Stores!$A$2:$A$18,0))</f>
        <v>South</v>
      </c>
      <c r="K2443" s="16" t="n">
        <f aca="false">SUMIF(OrderItems!$B$2:$B$6683,A2443,OrderItems!$J$2:$J$6683)</f>
        <v>8218</v>
      </c>
      <c r="L2443" s="16" t="n">
        <f aca="false">SUMIF(OrderItems!$B$2:$B$6683,A2443,OrderItems!$K$2:$K$6683)</f>
        <v>4826.54</v>
      </c>
      <c r="M2443" s="16" t="n">
        <f aca="false">K2443-L2443</f>
        <v>3391.46</v>
      </c>
      <c r="N2443" s="12" t="n">
        <f aca="false">COUNTIF(OrderItems!$B$2:$B$6683,A2443)</f>
        <v>1</v>
      </c>
    </row>
    <row r="2444" customFormat="false" ht="15" hidden="false" customHeight="false" outlineLevel="0" collapsed="false">
      <c r="A2444" s="12" t="n">
        <v>2443</v>
      </c>
      <c r="B2444" s="12" t="n">
        <v>601</v>
      </c>
      <c r="C2444" s="12" t="n">
        <v>17</v>
      </c>
      <c r="D2444" s="18" t="n">
        <v>45874</v>
      </c>
      <c r="E2444" s="12" t="s">
        <v>44</v>
      </c>
      <c r="F2444" s="12" t="s">
        <v>2293</v>
      </c>
      <c r="G2444" s="12" t="s">
        <v>55</v>
      </c>
      <c r="H2444" s="12" t="str">
        <f aca="false">INDEX(Customers!$I$2:$I$901,MATCH(B2444,Customers!$A$2:$A$901,0))</f>
        <v>Regular</v>
      </c>
      <c r="I2444" s="12" t="str">
        <f aca="false">INDEX(Customers!$G$2:$G$901,MATCH(B2444,Customers!$A$2:$A$901,0))</f>
        <v>East</v>
      </c>
      <c r="J2444" s="12" t="str">
        <f aca="false">INDEX(Stores!$D$2:$D$18,MATCH(C2444,Stores!$A$2:$A$18,0))</f>
        <v>Online</v>
      </c>
      <c r="K2444" s="16" t="n">
        <f aca="false">SUMIF(OrderItems!$B$2:$B$6683,A2444,OrderItems!$J$2:$J$6683)</f>
        <v>319</v>
      </c>
      <c r="L2444" s="16" t="n">
        <f aca="false">SUMIF(OrderItems!$B$2:$B$6683,A2444,OrderItems!$K$2:$K$6683)</f>
        <v>234.68</v>
      </c>
      <c r="M2444" s="16" t="n">
        <f aca="false">K2444-L2444</f>
        <v>84.32</v>
      </c>
      <c r="N2444" s="12" t="n">
        <f aca="false">COUNTIF(OrderItems!$B$2:$B$6683,A2444)</f>
        <v>1</v>
      </c>
    </row>
    <row r="2445" customFormat="false" ht="15" hidden="false" customHeight="false" outlineLevel="0" collapsed="false">
      <c r="A2445" s="12" t="n">
        <v>2444</v>
      </c>
      <c r="B2445" s="12" t="n">
        <v>602</v>
      </c>
      <c r="C2445" s="12" t="n">
        <v>17</v>
      </c>
      <c r="D2445" s="18" t="n">
        <v>45981</v>
      </c>
      <c r="E2445" s="12" t="s">
        <v>44</v>
      </c>
      <c r="F2445" s="12" t="s">
        <v>2296</v>
      </c>
      <c r="G2445" s="12" t="s">
        <v>55</v>
      </c>
      <c r="H2445" s="12" t="str">
        <f aca="false">INDEX(Customers!$I$2:$I$901,MATCH(B2445,Customers!$A$2:$A$901,0))</f>
        <v>Regular</v>
      </c>
      <c r="I2445" s="12" t="str">
        <f aca="false">INDEX(Customers!$G$2:$G$901,MATCH(B2445,Customers!$A$2:$A$901,0))</f>
        <v>South</v>
      </c>
      <c r="J2445" s="12" t="str">
        <f aca="false">INDEX(Stores!$D$2:$D$18,MATCH(C2445,Stores!$A$2:$A$18,0))</f>
        <v>Online</v>
      </c>
      <c r="K2445" s="16" t="n">
        <f aca="false">SUMIF(OrderItems!$B$2:$B$6683,A2445,OrderItems!$J$2:$J$6683)</f>
        <v>5226</v>
      </c>
      <c r="L2445" s="16" t="n">
        <f aca="false">SUMIF(OrderItems!$B$2:$B$6683,A2445,OrderItems!$K$2:$K$6683)</f>
        <v>3406.36</v>
      </c>
      <c r="M2445" s="16" t="n">
        <f aca="false">K2445-L2445</f>
        <v>1819.64</v>
      </c>
      <c r="N2445" s="12" t="n">
        <f aca="false">COUNTIF(OrderItems!$B$2:$B$6683,A2445)</f>
        <v>2</v>
      </c>
    </row>
    <row r="2446" customFormat="false" ht="15" hidden="false" customHeight="false" outlineLevel="0" collapsed="false">
      <c r="A2446" s="12" t="n">
        <v>2445</v>
      </c>
      <c r="B2446" s="12" t="n">
        <v>602</v>
      </c>
      <c r="C2446" s="12" t="n">
        <v>1</v>
      </c>
      <c r="D2446" s="18" t="n">
        <v>46010</v>
      </c>
      <c r="E2446" s="12" t="s">
        <v>49</v>
      </c>
      <c r="F2446" s="12" t="s">
        <v>2293</v>
      </c>
      <c r="G2446" s="12" t="s">
        <v>55</v>
      </c>
      <c r="H2446" s="12" t="str">
        <f aca="false">INDEX(Customers!$I$2:$I$901,MATCH(B2446,Customers!$A$2:$A$901,0))</f>
        <v>Regular</v>
      </c>
      <c r="I2446" s="12" t="str">
        <f aca="false">INDEX(Customers!$G$2:$G$901,MATCH(B2446,Customers!$A$2:$A$901,0))</f>
        <v>South</v>
      </c>
      <c r="J2446" s="12" t="str">
        <f aca="false">INDEX(Stores!$D$2:$D$18,MATCH(C2446,Stores!$A$2:$A$18,0))</f>
        <v>North</v>
      </c>
      <c r="K2446" s="16" t="n">
        <f aca="false">SUMIF(OrderItems!$B$2:$B$6683,A2446,OrderItems!$J$2:$J$6683)</f>
        <v>2367</v>
      </c>
      <c r="L2446" s="16" t="n">
        <f aca="false">SUMIF(OrderItems!$B$2:$B$6683,A2446,OrderItems!$K$2:$K$6683)</f>
        <v>1634.97</v>
      </c>
      <c r="M2446" s="16" t="n">
        <f aca="false">K2446-L2446</f>
        <v>732.03</v>
      </c>
      <c r="N2446" s="12" t="n">
        <f aca="false">COUNTIF(OrderItems!$B$2:$B$6683,A2446)</f>
        <v>1</v>
      </c>
    </row>
    <row r="2447" customFormat="false" ht="15" hidden="false" customHeight="false" outlineLevel="0" collapsed="false">
      <c r="A2447" s="12" t="n">
        <v>2446</v>
      </c>
      <c r="B2447" s="12" t="n">
        <v>603</v>
      </c>
      <c r="C2447" s="12" t="n">
        <v>17</v>
      </c>
      <c r="D2447" s="18" t="n">
        <v>45585</v>
      </c>
      <c r="E2447" s="12" t="s">
        <v>44</v>
      </c>
      <c r="F2447" s="12" t="s">
        <v>2293</v>
      </c>
      <c r="G2447" s="12" t="s">
        <v>57</v>
      </c>
      <c r="H2447" s="12" t="str">
        <f aca="false">INDEX(Customers!$I$2:$I$901,MATCH(B2447,Customers!$A$2:$A$901,0))</f>
        <v>Regular</v>
      </c>
      <c r="I2447" s="12" t="str">
        <f aca="false">INDEX(Customers!$G$2:$G$901,MATCH(B2447,Customers!$A$2:$A$901,0))</f>
        <v>East</v>
      </c>
      <c r="J2447" s="12" t="str">
        <f aca="false">INDEX(Stores!$D$2:$D$18,MATCH(C2447,Stores!$A$2:$A$18,0))</f>
        <v>Online</v>
      </c>
      <c r="K2447" s="16" t="n">
        <f aca="false">SUMIF(OrderItems!$B$2:$B$6683,A2447,OrderItems!$J$2:$J$6683)</f>
        <v>8840.7</v>
      </c>
      <c r="L2447" s="16" t="n">
        <f aca="false">SUMIF(OrderItems!$B$2:$B$6683,A2447,OrderItems!$K$2:$K$6683)</f>
        <v>6633.84</v>
      </c>
      <c r="M2447" s="16" t="n">
        <f aca="false">K2447-L2447</f>
        <v>2206.86</v>
      </c>
      <c r="N2447" s="12" t="n">
        <f aca="false">COUNTIF(OrderItems!$B$2:$B$6683,A2447)</f>
        <v>3</v>
      </c>
    </row>
    <row r="2448" customFormat="false" ht="15" hidden="false" customHeight="false" outlineLevel="0" collapsed="false">
      <c r="A2448" s="12" t="n">
        <v>2447</v>
      </c>
      <c r="B2448" s="12" t="n">
        <v>604</v>
      </c>
      <c r="C2448" s="12" t="n">
        <v>17</v>
      </c>
      <c r="D2448" s="18" t="n">
        <v>45646</v>
      </c>
      <c r="E2448" s="12" t="s">
        <v>44</v>
      </c>
      <c r="F2448" s="12" t="s">
        <v>2294</v>
      </c>
      <c r="G2448" s="12" t="s">
        <v>55</v>
      </c>
      <c r="H2448" s="12" t="str">
        <f aca="false">INDEX(Customers!$I$2:$I$901,MATCH(B2448,Customers!$A$2:$A$901,0))</f>
        <v>Regular</v>
      </c>
      <c r="I2448" s="12" t="str">
        <f aca="false">INDEX(Customers!$G$2:$G$901,MATCH(B2448,Customers!$A$2:$A$901,0))</f>
        <v>West</v>
      </c>
      <c r="J2448" s="12" t="str">
        <f aca="false">INDEX(Stores!$D$2:$D$18,MATCH(C2448,Stores!$A$2:$A$18,0))</f>
        <v>Online</v>
      </c>
      <c r="K2448" s="16" t="n">
        <f aca="false">SUMIF(OrderItems!$B$2:$B$6683,A2448,OrderItems!$J$2:$J$6683)</f>
        <v>7294.3</v>
      </c>
      <c r="L2448" s="16" t="n">
        <f aca="false">SUMIF(OrderItems!$B$2:$B$6683,A2448,OrderItems!$K$2:$K$6683)</f>
        <v>5751.26</v>
      </c>
      <c r="M2448" s="16" t="n">
        <f aca="false">K2448-L2448</f>
        <v>1543.04</v>
      </c>
      <c r="N2448" s="12" t="n">
        <f aca="false">COUNTIF(OrderItems!$B$2:$B$6683,A2448)</f>
        <v>4</v>
      </c>
    </row>
    <row r="2449" customFormat="false" ht="15" hidden="false" customHeight="false" outlineLevel="0" collapsed="false">
      <c r="A2449" s="12" t="n">
        <v>2448</v>
      </c>
      <c r="B2449" s="12" t="n">
        <v>604</v>
      </c>
      <c r="C2449" s="12" t="n">
        <v>6</v>
      </c>
      <c r="D2449" s="18" t="n">
        <v>45671</v>
      </c>
      <c r="E2449" s="12" t="s">
        <v>49</v>
      </c>
      <c r="F2449" s="12" t="s">
        <v>2292</v>
      </c>
      <c r="G2449" s="12" t="s">
        <v>55</v>
      </c>
      <c r="H2449" s="12" t="str">
        <f aca="false">INDEX(Customers!$I$2:$I$901,MATCH(B2449,Customers!$A$2:$A$901,0))</f>
        <v>Regular</v>
      </c>
      <c r="I2449" s="12" t="str">
        <f aca="false">INDEX(Customers!$G$2:$G$901,MATCH(B2449,Customers!$A$2:$A$901,0))</f>
        <v>West</v>
      </c>
      <c r="J2449" s="12" t="str">
        <f aca="false">INDEX(Stores!$D$2:$D$18,MATCH(C2449,Stores!$A$2:$A$18,0))</f>
        <v>South</v>
      </c>
      <c r="K2449" s="16" t="n">
        <f aca="false">SUMIF(OrderItems!$B$2:$B$6683,A2449,OrderItems!$J$2:$J$6683)</f>
        <v>7327</v>
      </c>
      <c r="L2449" s="16" t="n">
        <f aca="false">SUMIF(OrderItems!$B$2:$B$6683,A2449,OrderItems!$K$2:$K$6683)</f>
        <v>5011.19</v>
      </c>
      <c r="M2449" s="16" t="n">
        <f aca="false">K2449-L2449</f>
        <v>2315.81</v>
      </c>
      <c r="N2449" s="12" t="n">
        <f aca="false">COUNTIF(OrderItems!$B$2:$B$6683,A2449)</f>
        <v>3</v>
      </c>
    </row>
    <row r="2450" customFormat="false" ht="15" hidden="false" customHeight="false" outlineLevel="0" collapsed="false">
      <c r="A2450" s="12" t="n">
        <v>2449</v>
      </c>
      <c r="B2450" s="12" t="n">
        <v>605</v>
      </c>
      <c r="C2450" s="12" t="n">
        <v>17</v>
      </c>
      <c r="D2450" s="18" t="n">
        <v>45780</v>
      </c>
      <c r="E2450" s="12" t="s">
        <v>44</v>
      </c>
      <c r="F2450" s="12" t="s">
        <v>2292</v>
      </c>
      <c r="G2450" s="12" t="s">
        <v>55</v>
      </c>
      <c r="H2450" s="12" t="str">
        <f aca="false">INDEX(Customers!$I$2:$I$901,MATCH(B2450,Customers!$A$2:$A$901,0))</f>
        <v>New</v>
      </c>
      <c r="I2450" s="12" t="str">
        <f aca="false">INDEX(Customers!$G$2:$G$901,MATCH(B2450,Customers!$A$2:$A$901,0))</f>
        <v>West</v>
      </c>
      <c r="J2450" s="12" t="str">
        <f aca="false">INDEX(Stores!$D$2:$D$18,MATCH(C2450,Stores!$A$2:$A$18,0))</f>
        <v>Online</v>
      </c>
      <c r="K2450" s="16" t="n">
        <f aca="false">SUMIF(OrderItems!$B$2:$B$6683,A2450,OrderItems!$J$2:$J$6683)</f>
        <v>4228</v>
      </c>
      <c r="L2450" s="16" t="n">
        <f aca="false">SUMIF(OrderItems!$B$2:$B$6683,A2450,OrderItems!$K$2:$K$6683)</f>
        <v>2667.21</v>
      </c>
      <c r="M2450" s="16" t="n">
        <f aca="false">K2450-L2450</f>
        <v>1560.79</v>
      </c>
      <c r="N2450" s="12" t="n">
        <f aca="false">COUNTIF(OrderItems!$B$2:$B$6683,A2450)</f>
        <v>2</v>
      </c>
    </row>
    <row r="2451" customFormat="false" ht="15" hidden="false" customHeight="false" outlineLevel="0" collapsed="false">
      <c r="A2451" s="12" t="n">
        <v>2450</v>
      </c>
      <c r="B2451" s="12" t="n">
        <v>606</v>
      </c>
      <c r="C2451" s="12" t="n">
        <v>6</v>
      </c>
      <c r="D2451" s="18" t="n">
        <v>45794</v>
      </c>
      <c r="E2451" s="12" t="s">
        <v>49</v>
      </c>
      <c r="F2451" s="12" t="s">
        <v>2295</v>
      </c>
      <c r="G2451" s="12" t="s">
        <v>55</v>
      </c>
      <c r="H2451" s="12" t="str">
        <f aca="false">INDEX(Customers!$I$2:$I$901,MATCH(B2451,Customers!$A$2:$A$901,0))</f>
        <v>Regular</v>
      </c>
      <c r="I2451" s="12" t="str">
        <f aca="false">INDEX(Customers!$G$2:$G$901,MATCH(B2451,Customers!$A$2:$A$901,0))</f>
        <v>North</v>
      </c>
      <c r="J2451" s="12" t="str">
        <f aca="false">INDEX(Stores!$D$2:$D$18,MATCH(C2451,Stores!$A$2:$A$18,0))</f>
        <v>South</v>
      </c>
      <c r="K2451" s="16" t="n">
        <f aca="false">SUMIF(OrderItems!$B$2:$B$6683,A2451,OrderItems!$J$2:$J$6683)</f>
        <v>7113.1</v>
      </c>
      <c r="L2451" s="16" t="n">
        <f aca="false">SUMIF(OrderItems!$B$2:$B$6683,A2451,OrderItems!$K$2:$K$6683)</f>
        <v>5355.77</v>
      </c>
      <c r="M2451" s="16" t="n">
        <f aca="false">K2451-L2451</f>
        <v>1757.33</v>
      </c>
      <c r="N2451" s="12" t="n">
        <f aca="false">COUNTIF(OrderItems!$B$2:$B$6683,A2451)</f>
        <v>2</v>
      </c>
    </row>
    <row r="2452" customFormat="false" ht="15" hidden="false" customHeight="false" outlineLevel="0" collapsed="false">
      <c r="A2452" s="12" t="n">
        <v>2451</v>
      </c>
      <c r="B2452" s="12" t="n">
        <v>606</v>
      </c>
      <c r="C2452" s="12" t="n">
        <v>17</v>
      </c>
      <c r="D2452" s="18" t="n">
        <v>45827</v>
      </c>
      <c r="E2452" s="12" t="s">
        <v>44</v>
      </c>
      <c r="F2452" s="12" t="s">
        <v>2294</v>
      </c>
      <c r="G2452" s="12" t="s">
        <v>56</v>
      </c>
      <c r="H2452" s="12" t="str">
        <f aca="false">INDEX(Customers!$I$2:$I$901,MATCH(B2452,Customers!$A$2:$A$901,0))</f>
        <v>Regular</v>
      </c>
      <c r="I2452" s="12" t="str">
        <f aca="false">INDEX(Customers!$G$2:$G$901,MATCH(B2452,Customers!$A$2:$A$901,0))</f>
        <v>North</v>
      </c>
      <c r="J2452" s="12" t="str">
        <f aca="false">INDEX(Stores!$D$2:$D$18,MATCH(C2452,Stores!$A$2:$A$18,0))</f>
        <v>Online</v>
      </c>
      <c r="K2452" s="16" t="n">
        <f aca="false">SUMIF(OrderItems!$B$2:$B$6683,A2452,OrderItems!$J$2:$J$6683)</f>
        <v>665.1</v>
      </c>
      <c r="L2452" s="16" t="n">
        <f aca="false">SUMIF(OrderItems!$B$2:$B$6683,A2452,OrderItems!$K$2:$K$6683)</f>
        <v>489.46</v>
      </c>
      <c r="M2452" s="16" t="n">
        <f aca="false">K2452-L2452</f>
        <v>175.64</v>
      </c>
      <c r="N2452" s="12" t="n">
        <f aca="false">COUNTIF(OrderItems!$B$2:$B$6683,A2452)</f>
        <v>2</v>
      </c>
    </row>
    <row r="2453" customFormat="false" ht="15" hidden="false" customHeight="false" outlineLevel="0" collapsed="false">
      <c r="A2453" s="12" t="n">
        <v>2452</v>
      </c>
      <c r="B2453" s="12" t="n">
        <v>607</v>
      </c>
      <c r="C2453" s="12" t="n">
        <v>17</v>
      </c>
      <c r="D2453" s="18" t="n">
        <v>45582</v>
      </c>
      <c r="E2453" s="12" t="s">
        <v>44</v>
      </c>
      <c r="F2453" s="12" t="s">
        <v>2292</v>
      </c>
      <c r="G2453" s="12" t="s">
        <v>55</v>
      </c>
      <c r="H2453" s="12" t="str">
        <f aca="false">INDEX(Customers!$I$2:$I$901,MATCH(B2453,Customers!$A$2:$A$901,0))</f>
        <v>Regular</v>
      </c>
      <c r="I2453" s="12" t="str">
        <f aca="false">INDEX(Customers!$G$2:$G$901,MATCH(B2453,Customers!$A$2:$A$901,0))</f>
        <v>East</v>
      </c>
      <c r="J2453" s="12" t="str">
        <f aca="false">INDEX(Stores!$D$2:$D$18,MATCH(C2453,Stores!$A$2:$A$18,0))</f>
        <v>Online</v>
      </c>
      <c r="K2453" s="16" t="n">
        <f aca="false">SUMIF(OrderItems!$B$2:$B$6683,A2453,OrderItems!$J$2:$J$6683)</f>
        <v>2279.75</v>
      </c>
      <c r="L2453" s="16" t="n">
        <f aca="false">SUMIF(OrderItems!$B$2:$B$6683,A2453,OrderItems!$K$2:$K$6683)</f>
        <v>1559.47</v>
      </c>
      <c r="M2453" s="16" t="n">
        <f aca="false">K2453-L2453</f>
        <v>720.28</v>
      </c>
      <c r="N2453" s="12" t="n">
        <f aca="false">COUNTIF(OrderItems!$B$2:$B$6683,A2453)</f>
        <v>3</v>
      </c>
    </row>
    <row r="2454" customFormat="false" ht="15" hidden="false" customHeight="false" outlineLevel="0" collapsed="false">
      <c r="A2454" s="12" t="n">
        <v>2453</v>
      </c>
      <c r="B2454" s="12" t="n">
        <v>607</v>
      </c>
      <c r="C2454" s="12" t="n">
        <v>17</v>
      </c>
      <c r="D2454" s="18" t="n">
        <v>45615</v>
      </c>
      <c r="E2454" s="12" t="s">
        <v>44</v>
      </c>
      <c r="F2454" s="12" t="s">
        <v>2295</v>
      </c>
      <c r="G2454" s="12" t="s">
        <v>55</v>
      </c>
      <c r="H2454" s="12" t="str">
        <f aca="false">INDEX(Customers!$I$2:$I$901,MATCH(B2454,Customers!$A$2:$A$901,0))</f>
        <v>Regular</v>
      </c>
      <c r="I2454" s="12" t="str">
        <f aca="false">INDEX(Customers!$G$2:$G$901,MATCH(B2454,Customers!$A$2:$A$901,0))</f>
        <v>East</v>
      </c>
      <c r="J2454" s="12" t="str">
        <f aca="false">INDEX(Stores!$D$2:$D$18,MATCH(C2454,Stores!$A$2:$A$18,0))</f>
        <v>Online</v>
      </c>
      <c r="K2454" s="16" t="n">
        <f aca="false">SUMIF(OrderItems!$B$2:$B$6683,A2454,OrderItems!$J$2:$J$6683)</f>
        <v>683.05</v>
      </c>
      <c r="L2454" s="16" t="n">
        <f aca="false">SUMIF(OrderItems!$B$2:$B$6683,A2454,OrderItems!$K$2:$K$6683)</f>
        <v>445.67</v>
      </c>
      <c r="M2454" s="16" t="n">
        <f aca="false">K2454-L2454</f>
        <v>237.38</v>
      </c>
      <c r="N2454" s="12" t="n">
        <f aca="false">COUNTIF(OrderItems!$B$2:$B$6683,A2454)</f>
        <v>1</v>
      </c>
    </row>
    <row r="2455" customFormat="false" ht="15" hidden="false" customHeight="false" outlineLevel="0" collapsed="false">
      <c r="A2455" s="12" t="n">
        <v>2454</v>
      </c>
      <c r="B2455" s="12" t="n">
        <v>608</v>
      </c>
      <c r="C2455" s="12" t="n">
        <v>4</v>
      </c>
      <c r="D2455" s="18" t="n">
        <v>45503</v>
      </c>
      <c r="E2455" s="12" t="s">
        <v>49</v>
      </c>
      <c r="F2455" s="12" t="s">
        <v>2292</v>
      </c>
      <c r="G2455" s="12" t="s">
        <v>55</v>
      </c>
      <c r="H2455" s="12" t="str">
        <f aca="false">INDEX(Customers!$I$2:$I$901,MATCH(B2455,Customers!$A$2:$A$901,0))</f>
        <v>Premium</v>
      </c>
      <c r="I2455" s="12" t="str">
        <f aca="false">INDEX(Customers!$G$2:$G$901,MATCH(B2455,Customers!$A$2:$A$901,0))</f>
        <v>West</v>
      </c>
      <c r="J2455" s="12" t="str">
        <f aca="false">INDEX(Stores!$D$2:$D$18,MATCH(C2455,Stores!$A$2:$A$18,0))</f>
        <v>North</v>
      </c>
      <c r="K2455" s="16" t="n">
        <f aca="false">SUMIF(OrderItems!$B$2:$B$6683,A2455,OrderItems!$J$2:$J$6683)</f>
        <v>149</v>
      </c>
      <c r="L2455" s="16" t="n">
        <f aca="false">SUMIF(OrderItems!$B$2:$B$6683,A2455,OrderItems!$K$2:$K$6683)</f>
        <v>97.78</v>
      </c>
      <c r="M2455" s="16" t="n">
        <f aca="false">K2455-L2455</f>
        <v>51.22</v>
      </c>
      <c r="N2455" s="12" t="n">
        <f aca="false">COUNTIF(OrderItems!$B$2:$B$6683,A2455)</f>
        <v>1</v>
      </c>
    </row>
    <row r="2456" customFormat="false" ht="15" hidden="false" customHeight="false" outlineLevel="0" collapsed="false">
      <c r="A2456" s="12" t="n">
        <v>2455</v>
      </c>
      <c r="B2456" s="12" t="n">
        <v>608</v>
      </c>
      <c r="C2456" s="12" t="n">
        <v>17</v>
      </c>
      <c r="D2456" s="18" t="n">
        <v>45832</v>
      </c>
      <c r="E2456" s="12" t="s">
        <v>44</v>
      </c>
      <c r="F2456" s="12" t="s">
        <v>2293</v>
      </c>
      <c r="G2456" s="12" t="s">
        <v>55</v>
      </c>
      <c r="H2456" s="12" t="str">
        <f aca="false">INDEX(Customers!$I$2:$I$901,MATCH(B2456,Customers!$A$2:$A$901,0))</f>
        <v>Premium</v>
      </c>
      <c r="I2456" s="12" t="str">
        <f aca="false">INDEX(Customers!$G$2:$G$901,MATCH(B2456,Customers!$A$2:$A$901,0))</f>
        <v>West</v>
      </c>
      <c r="J2456" s="12" t="str">
        <f aca="false">INDEX(Stores!$D$2:$D$18,MATCH(C2456,Stores!$A$2:$A$18,0))</f>
        <v>Online</v>
      </c>
      <c r="K2456" s="16" t="n">
        <f aca="false">SUMIF(OrderItems!$B$2:$B$6683,A2456,OrderItems!$J$2:$J$6683)</f>
        <v>3473.2</v>
      </c>
      <c r="L2456" s="16" t="n">
        <f aca="false">SUMIF(OrderItems!$B$2:$B$6683,A2456,OrderItems!$K$2:$K$6683)</f>
        <v>2240.55</v>
      </c>
      <c r="M2456" s="16" t="n">
        <f aca="false">K2456-L2456</f>
        <v>1232.65</v>
      </c>
      <c r="N2456" s="12" t="n">
        <f aca="false">COUNTIF(OrderItems!$B$2:$B$6683,A2456)</f>
        <v>2</v>
      </c>
    </row>
    <row r="2457" customFormat="false" ht="15" hidden="false" customHeight="false" outlineLevel="0" collapsed="false">
      <c r="A2457" s="12" t="n">
        <v>2456</v>
      </c>
      <c r="B2457" s="12" t="n">
        <v>608</v>
      </c>
      <c r="C2457" s="12" t="n">
        <v>17</v>
      </c>
      <c r="D2457" s="18" t="n">
        <v>46009</v>
      </c>
      <c r="E2457" s="12" t="s">
        <v>44</v>
      </c>
      <c r="F2457" s="12" t="s">
        <v>2293</v>
      </c>
      <c r="G2457" s="12" t="s">
        <v>55</v>
      </c>
      <c r="H2457" s="12" t="str">
        <f aca="false">INDEX(Customers!$I$2:$I$901,MATCH(B2457,Customers!$A$2:$A$901,0))</f>
        <v>Premium</v>
      </c>
      <c r="I2457" s="12" t="str">
        <f aca="false">INDEX(Customers!$G$2:$G$901,MATCH(B2457,Customers!$A$2:$A$901,0))</f>
        <v>West</v>
      </c>
      <c r="J2457" s="12" t="str">
        <f aca="false">INDEX(Stores!$D$2:$D$18,MATCH(C2457,Stores!$A$2:$A$18,0))</f>
        <v>Online</v>
      </c>
      <c r="K2457" s="16" t="n">
        <f aca="false">SUMIF(OrderItems!$B$2:$B$6683,A2457,OrderItems!$J$2:$J$6683)</f>
        <v>1699</v>
      </c>
      <c r="L2457" s="16" t="n">
        <f aca="false">SUMIF(OrderItems!$B$2:$B$6683,A2457,OrderItems!$K$2:$K$6683)</f>
        <v>1118.86</v>
      </c>
      <c r="M2457" s="16" t="n">
        <f aca="false">K2457-L2457</f>
        <v>580.14</v>
      </c>
      <c r="N2457" s="12" t="n">
        <f aca="false">COUNTIF(OrderItems!$B$2:$B$6683,A2457)</f>
        <v>1</v>
      </c>
    </row>
    <row r="2458" customFormat="false" ht="15" hidden="false" customHeight="false" outlineLevel="0" collapsed="false">
      <c r="A2458" s="12" t="n">
        <v>2457</v>
      </c>
      <c r="B2458" s="12" t="n">
        <v>609</v>
      </c>
      <c r="C2458" s="12" t="n">
        <v>9</v>
      </c>
      <c r="D2458" s="18" t="n">
        <v>45830</v>
      </c>
      <c r="E2458" s="12" t="s">
        <v>49</v>
      </c>
      <c r="F2458" s="12" t="s">
        <v>2295</v>
      </c>
      <c r="G2458" s="12" t="s">
        <v>55</v>
      </c>
      <c r="H2458" s="12" t="str">
        <f aca="false">INDEX(Customers!$I$2:$I$901,MATCH(B2458,Customers!$A$2:$A$901,0))</f>
        <v>Regular</v>
      </c>
      <c r="I2458" s="12" t="str">
        <f aca="false">INDEX(Customers!$G$2:$G$901,MATCH(B2458,Customers!$A$2:$A$901,0))</f>
        <v>West</v>
      </c>
      <c r="J2458" s="12" t="str">
        <f aca="false">INDEX(Stores!$D$2:$D$18,MATCH(C2458,Stores!$A$2:$A$18,0))</f>
        <v>West</v>
      </c>
      <c r="K2458" s="16" t="n">
        <f aca="false">SUMIF(OrderItems!$B$2:$B$6683,A2458,OrderItems!$J$2:$J$6683)</f>
        <v>389</v>
      </c>
      <c r="L2458" s="16" t="n">
        <f aca="false">SUMIF(OrderItems!$B$2:$B$6683,A2458,OrderItems!$K$2:$K$6683)</f>
        <v>272.91</v>
      </c>
      <c r="M2458" s="16" t="n">
        <f aca="false">K2458-L2458</f>
        <v>116.09</v>
      </c>
      <c r="N2458" s="12" t="n">
        <f aca="false">COUNTIF(OrderItems!$B$2:$B$6683,A2458)</f>
        <v>1</v>
      </c>
    </row>
    <row r="2459" customFormat="false" ht="15" hidden="false" customHeight="false" outlineLevel="0" collapsed="false">
      <c r="A2459" s="12" t="n">
        <v>2458</v>
      </c>
      <c r="B2459" s="12" t="n">
        <v>609</v>
      </c>
      <c r="C2459" s="12" t="n">
        <v>17</v>
      </c>
      <c r="D2459" s="18" t="n">
        <v>45972</v>
      </c>
      <c r="E2459" s="12" t="s">
        <v>44</v>
      </c>
      <c r="F2459" s="12" t="s">
        <v>2294</v>
      </c>
      <c r="G2459" s="12" t="s">
        <v>55</v>
      </c>
      <c r="H2459" s="12" t="str">
        <f aca="false">INDEX(Customers!$I$2:$I$901,MATCH(B2459,Customers!$A$2:$A$901,0))</f>
        <v>Regular</v>
      </c>
      <c r="I2459" s="12" t="str">
        <f aca="false">INDEX(Customers!$G$2:$G$901,MATCH(B2459,Customers!$A$2:$A$901,0))</f>
        <v>West</v>
      </c>
      <c r="J2459" s="12" t="str">
        <f aca="false">INDEX(Stores!$D$2:$D$18,MATCH(C2459,Stores!$A$2:$A$18,0))</f>
        <v>Online</v>
      </c>
      <c r="K2459" s="16" t="n">
        <f aca="false">SUMIF(OrderItems!$B$2:$B$6683,A2459,OrderItems!$J$2:$J$6683)</f>
        <v>521.55</v>
      </c>
      <c r="L2459" s="16" t="n">
        <f aca="false">SUMIF(OrderItems!$B$2:$B$6683,A2459,OrderItems!$K$2:$K$6683)</f>
        <v>369.12</v>
      </c>
      <c r="M2459" s="16" t="n">
        <f aca="false">K2459-L2459</f>
        <v>152.43</v>
      </c>
      <c r="N2459" s="12" t="n">
        <f aca="false">COUNTIF(OrderItems!$B$2:$B$6683,A2459)</f>
        <v>1</v>
      </c>
    </row>
    <row r="2460" customFormat="false" ht="15" hidden="false" customHeight="false" outlineLevel="0" collapsed="false">
      <c r="A2460" s="12" t="n">
        <v>2459</v>
      </c>
      <c r="B2460" s="12" t="n">
        <v>609</v>
      </c>
      <c r="C2460" s="12" t="n">
        <v>17</v>
      </c>
      <c r="D2460" s="18" t="n">
        <v>45985</v>
      </c>
      <c r="E2460" s="12" t="s">
        <v>44</v>
      </c>
      <c r="F2460" s="12" t="s">
        <v>2292</v>
      </c>
      <c r="G2460" s="12" t="s">
        <v>55</v>
      </c>
      <c r="H2460" s="12" t="str">
        <f aca="false">INDEX(Customers!$I$2:$I$901,MATCH(B2460,Customers!$A$2:$A$901,0))</f>
        <v>Regular</v>
      </c>
      <c r="I2460" s="12" t="str">
        <f aca="false">INDEX(Customers!$G$2:$G$901,MATCH(B2460,Customers!$A$2:$A$901,0))</f>
        <v>West</v>
      </c>
      <c r="J2460" s="12" t="str">
        <f aca="false">INDEX(Stores!$D$2:$D$18,MATCH(C2460,Stores!$A$2:$A$18,0))</f>
        <v>Online</v>
      </c>
      <c r="K2460" s="16" t="n">
        <f aca="false">SUMIF(OrderItems!$B$2:$B$6683,A2460,OrderItems!$J$2:$J$6683)</f>
        <v>3408</v>
      </c>
      <c r="L2460" s="16" t="n">
        <f aca="false">SUMIF(OrderItems!$B$2:$B$6683,A2460,OrderItems!$K$2:$K$6683)</f>
        <v>2147.72</v>
      </c>
      <c r="M2460" s="16" t="n">
        <f aca="false">K2460-L2460</f>
        <v>1260.28</v>
      </c>
      <c r="N2460" s="12" t="n">
        <f aca="false">COUNTIF(OrderItems!$B$2:$B$6683,A2460)</f>
        <v>2</v>
      </c>
    </row>
    <row r="2461" customFormat="false" ht="15" hidden="false" customHeight="false" outlineLevel="0" collapsed="false">
      <c r="A2461" s="12" t="n">
        <v>2460</v>
      </c>
      <c r="B2461" s="12" t="n">
        <v>610</v>
      </c>
      <c r="C2461" s="12" t="n">
        <v>17</v>
      </c>
      <c r="D2461" s="18" t="n">
        <v>45486</v>
      </c>
      <c r="E2461" s="12" t="s">
        <v>44</v>
      </c>
      <c r="F2461" s="12" t="s">
        <v>2294</v>
      </c>
      <c r="G2461" s="12" t="s">
        <v>55</v>
      </c>
      <c r="H2461" s="12" t="str">
        <f aca="false">INDEX(Customers!$I$2:$I$901,MATCH(B2461,Customers!$A$2:$A$901,0))</f>
        <v>New</v>
      </c>
      <c r="I2461" s="12" t="str">
        <f aca="false">INDEX(Customers!$G$2:$G$901,MATCH(B2461,Customers!$A$2:$A$901,0))</f>
        <v>East</v>
      </c>
      <c r="J2461" s="12" t="str">
        <f aca="false">INDEX(Stores!$D$2:$D$18,MATCH(C2461,Stores!$A$2:$A$18,0))</f>
        <v>Online</v>
      </c>
      <c r="K2461" s="16" t="n">
        <f aca="false">SUMIF(OrderItems!$B$2:$B$6683,A2461,OrderItems!$J$2:$J$6683)</f>
        <v>1716.15</v>
      </c>
      <c r="L2461" s="16" t="n">
        <f aca="false">SUMIF(OrderItems!$B$2:$B$6683,A2461,OrderItems!$K$2:$K$6683)</f>
        <v>1326.8</v>
      </c>
      <c r="M2461" s="16" t="n">
        <f aca="false">K2461-L2461</f>
        <v>389.35</v>
      </c>
      <c r="N2461" s="12" t="n">
        <f aca="false">COUNTIF(OrderItems!$B$2:$B$6683,A2461)</f>
        <v>1</v>
      </c>
    </row>
    <row r="2462" customFormat="false" ht="15" hidden="false" customHeight="false" outlineLevel="0" collapsed="false">
      <c r="A2462" s="12" t="n">
        <v>2461</v>
      </c>
      <c r="B2462" s="12" t="n">
        <v>610</v>
      </c>
      <c r="C2462" s="12" t="n">
        <v>17</v>
      </c>
      <c r="D2462" s="18" t="n">
        <v>45570</v>
      </c>
      <c r="E2462" s="12" t="s">
        <v>44</v>
      </c>
      <c r="F2462" s="12" t="s">
        <v>2292</v>
      </c>
      <c r="G2462" s="12" t="s">
        <v>55</v>
      </c>
      <c r="H2462" s="12" t="str">
        <f aca="false">INDEX(Customers!$I$2:$I$901,MATCH(B2462,Customers!$A$2:$A$901,0))</f>
        <v>New</v>
      </c>
      <c r="I2462" s="12" t="str">
        <f aca="false">INDEX(Customers!$G$2:$G$901,MATCH(B2462,Customers!$A$2:$A$901,0))</f>
        <v>East</v>
      </c>
      <c r="J2462" s="12" t="str">
        <f aca="false">INDEX(Stores!$D$2:$D$18,MATCH(C2462,Stores!$A$2:$A$18,0))</f>
        <v>Online</v>
      </c>
      <c r="K2462" s="16" t="n">
        <f aca="false">SUMIF(OrderItems!$B$2:$B$6683,A2462,OrderItems!$J$2:$J$6683)</f>
        <v>883.1</v>
      </c>
      <c r="L2462" s="16" t="n">
        <f aca="false">SUMIF(OrderItems!$B$2:$B$6683,A2462,OrderItems!$K$2:$K$6683)</f>
        <v>666.58</v>
      </c>
      <c r="M2462" s="16" t="n">
        <f aca="false">K2462-L2462</f>
        <v>216.52</v>
      </c>
      <c r="N2462" s="12" t="n">
        <f aca="false">COUNTIF(OrderItems!$B$2:$B$6683,A2462)</f>
        <v>2</v>
      </c>
    </row>
    <row r="2463" customFormat="false" ht="15" hidden="false" customHeight="false" outlineLevel="0" collapsed="false">
      <c r="A2463" s="12" t="n">
        <v>2462</v>
      </c>
      <c r="B2463" s="12" t="n">
        <v>610</v>
      </c>
      <c r="C2463" s="12" t="n">
        <v>17</v>
      </c>
      <c r="D2463" s="18" t="n">
        <v>45618</v>
      </c>
      <c r="E2463" s="12" t="s">
        <v>44</v>
      </c>
      <c r="F2463" s="12" t="s">
        <v>2296</v>
      </c>
      <c r="G2463" s="12" t="s">
        <v>55</v>
      </c>
      <c r="H2463" s="12" t="str">
        <f aca="false">INDEX(Customers!$I$2:$I$901,MATCH(B2463,Customers!$A$2:$A$901,0))</f>
        <v>New</v>
      </c>
      <c r="I2463" s="12" t="str">
        <f aca="false">INDEX(Customers!$G$2:$G$901,MATCH(B2463,Customers!$A$2:$A$901,0))</f>
        <v>East</v>
      </c>
      <c r="J2463" s="12" t="str">
        <f aca="false">INDEX(Stores!$D$2:$D$18,MATCH(C2463,Stores!$A$2:$A$18,0))</f>
        <v>Online</v>
      </c>
      <c r="K2463" s="16" t="n">
        <f aca="false">SUMIF(OrderItems!$B$2:$B$6683,A2463,OrderItems!$J$2:$J$6683)</f>
        <v>4596.8</v>
      </c>
      <c r="L2463" s="16" t="n">
        <f aca="false">SUMIF(OrderItems!$B$2:$B$6683,A2463,OrderItems!$K$2:$K$6683)</f>
        <v>3782.48</v>
      </c>
      <c r="M2463" s="16" t="n">
        <f aca="false">K2463-L2463</f>
        <v>814.32</v>
      </c>
      <c r="N2463" s="12" t="n">
        <f aca="false">COUNTIF(OrderItems!$B$2:$B$6683,A2463)</f>
        <v>2</v>
      </c>
    </row>
    <row r="2464" customFormat="false" ht="15" hidden="false" customHeight="false" outlineLevel="0" collapsed="false">
      <c r="A2464" s="12" t="n">
        <v>2463</v>
      </c>
      <c r="B2464" s="12" t="n">
        <v>612</v>
      </c>
      <c r="C2464" s="12" t="n">
        <v>17</v>
      </c>
      <c r="D2464" s="18" t="n">
        <v>45609</v>
      </c>
      <c r="E2464" s="12" t="s">
        <v>44</v>
      </c>
      <c r="F2464" s="12" t="s">
        <v>2292</v>
      </c>
      <c r="G2464" s="12" t="s">
        <v>57</v>
      </c>
      <c r="H2464" s="12" t="str">
        <f aca="false">INDEX(Customers!$I$2:$I$901,MATCH(B2464,Customers!$A$2:$A$901,0))</f>
        <v>Regular</v>
      </c>
      <c r="I2464" s="12" t="str">
        <f aca="false">INDEX(Customers!$G$2:$G$901,MATCH(B2464,Customers!$A$2:$A$901,0))</f>
        <v>South</v>
      </c>
      <c r="J2464" s="12" t="str">
        <f aca="false">INDEX(Stores!$D$2:$D$18,MATCH(C2464,Stores!$A$2:$A$18,0))</f>
        <v>Online</v>
      </c>
      <c r="K2464" s="16" t="n">
        <f aca="false">SUMIF(OrderItems!$B$2:$B$6683,A2464,OrderItems!$J$2:$J$6683)</f>
        <v>6298</v>
      </c>
      <c r="L2464" s="16" t="n">
        <f aca="false">SUMIF(OrderItems!$B$2:$B$6683,A2464,OrderItems!$K$2:$K$6683)</f>
        <v>3735.74</v>
      </c>
      <c r="M2464" s="16" t="n">
        <f aca="false">K2464-L2464</f>
        <v>2562.26</v>
      </c>
      <c r="N2464" s="12" t="n">
        <f aca="false">COUNTIF(OrderItems!$B$2:$B$6683,A2464)</f>
        <v>1</v>
      </c>
    </row>
    <row r="2465" customFormat="false" ht="15" hidden="false" customHeight="false" outlineLevel="0" collapsed="false">
      <c r="A2465" s="12" t="n">
        <v>2464</v>
      </c>
      <c r="B2465" s="12" t="n">
        <v>612</v>
      </c>
      <c r="C2465" s="12" t="n">
        <v>17</v>
      </c>
      <c r="D2465" s="18" t="n">
        <v>45649</v>
      </c>
      <c r="E2465" s="12" t="s">
        <v>44</v>
      </c>
      <c r="F2465" s="12" t="s">
        <v>2292</v>
      </c>
      <c r="G2465" s="12" t="s">
        <v>55</v>
      </c>
      <c r="H2465" s="12" t="str">
        <f aca="false">INDEX(Customers!$I$2:$I$901,MATCH(B2465,Customers!$A$2:$A$901,0))</f>
        <v>Regular</v>
      </c>
      <c r="I2465" s="12" t="str">
        <f aca="false">INDEX(Customers!$G$2:$G$901,MATCH(B2465,Customers!$A$2:$A$901,0))</f>
        <v>South</v>
      </c>
      <c r="J2465" s="12" t="str">
        <f aca="false">INDEX(Stores!$D$2:$D$18,MATCH(C2465,Stores!$A$2:$A$18,0))</f>
        <v>Online</v>
      </c>
      <c r="K2465" s="16" t="n">
        <f aca="false">SUMIF(OrderItems!$B$2:$B$6683,A2465,OrderItems!$J$2:$J$6683)</f>
        <v>2037</v>
      </c>
      <c r="L2465" s="16" t="n">
        <f aca="false">SUMIF(OrderItems!$B$2:$B$6683,A2465,OrderItems!$K$2:$K$6683)</f>
        <v>1391.6</v>
      </c>
      <c r="M2465" s="16" t="n">
        <f aca="false">K2465-L2465</f>
        <v>645.4</v>
      </c>
      <c r="N2465" s="12" t="n">
        <f aca="false">COUNTIF(OrderItems!$B$2:$B$6683,A2465)</f>
        <v>3</v>
      </c>
    </row>
    <row r="2466" customFormat="false" ht="15" hidden="false" customHeight="false" outlineLevel="0" collapsed="false">
      <c r="A2466" s="12" t="n">
        <v>2465</v>
      </c>
      <c r="B2466" s="12" t="n">
        <v>612</v>
      </c>
      <c r="C2466" s="12" t="n">
        <v>17</v>
      </c>
      <c r="D2466" s="18" t="n">
        <v>45848</v>
      </c>
      <c r="E2466" s="12" t="s">
        <v>44</v>
      </c>
      <c r="F2466" s="12" t="s">
        <v>2293</v>
      </c>
      <c r="G2466" s="12" t="s">
        <v>55</v>
      </c>
      <c r="H2466" s="12" t="str">
        <f aca="false">INDEX(Customers!$I$2:$I$901,MATCH(B2466,Customers!$A$2:$A$901,0))</f>
        <v>Regular</v>
      </c>
      <c r="I2466" s="12" t="str">
        <f aca="false">INDEX(Customers!$G$2:$G$901,MATCH(B2466,Customers!$A$2:$A$901,0))</f>
        <v>South</v>
      </c>
      <c r="J2466" s="12" t="str">
        <f aca="false">INDEX(Stores!$D$2:$D$18,MATCH(C2466,Stores!$A$2:$A$18,0))</f>
        <v>Online</v>
      </c>
      <c r="K2466" s="16" t="n">
        <f aca="false">SUMIF(OrderItems!$B$2:$B$6683,A2466,OrderItems!$J$2:$J$6683)</f>
        <v>12422.35</v>
      </c>
      <c r="L2466" s="16" t="n">
        <f aca="false">SUMIF(OrderItems!$B$2:$B$6683,A2466,OrderItems!$K$2:$K$6683)</f>
        <v>7928.24</v>
      </c>
      <c r="M2466" s="16" t="n">
        <f aca="false">K2466-L2466</f>
        <v>4494.11</v>
      </c>
      <c r="N2466" s="12" t="n">
        <f aca="false">COUNTIF(OrderItems!$B$2:$B$6683,A2466)</f>
        <v>2</v>
      </c>
    </row>
    <row r="2467" customFormat="false" ht="15" hidden="false" customHeight="false" outlineLevel="0" collapsed="false">
      <c r="A2467" s="12" t="n">
        <v>2466</v>
      </c>
      <c r="B2467" s="12" t="n">
        <v>612</v>
      </c>
      <c r="C2467" s="12" t="n">
        <v>17</v>
      </c>
      <c r="D2467" s="18" t="n">
        <v>45880</v>
      </c>
      <c r="E2467" s="12" t="s">
        <v>44</v>
      </c>
      <c r="F2467" s="12" t="s">
        <v>2296</v>
      </c>
      <c r="G2467" s="12" t="s">
        <v>55</v>
      </c>
      <c r="H2467" s="12" t="str">
        <f aca="false">INDEX(Customers!$I$2:$I$901,MATCH(B2467,Customers!$A$2:$A$901,0))</f>
        <v>Regular</v>
      </c>
      <c r="I2467" s="12" t="str">
        <f aca="false">INDEX(Customers!$G$2:$G$901,MATCH(B2467,Customers!$A$2:$A$901,0))</f>
        <v>South</v>
      </c>
      <c r="J2467" s="12" t="str">
        <f aca="false">INDEX(Stores!$D$2:$D$18,MATCH(C2467,Stores!$A$2:$A$18,0))</f>
        <v>Online</v>
      </c>
      <c r="K2467" s="16" t="n">
        <f aca="false">SUMIF(OrderItems!$B$2:$B$6683,A2467,OrderItems!$J$2:$J$6683)</f>
        <v>4778</v>
      </c>
      <c r="L2467" s="16" t="n">
        <f aca="false">SUMIF(OrderItems!$B$2:$B$6683,A2467,OrderItems!$K$2:$K$6683)</f>
        <v>3318.55</v>
      </c>
      <c r="M2467" s="16" t="n">
        <f aca="false">K2467-L2467</f>
        <v>1459.45</v>
      </c>
      <c r="N2467" s="12" t="n">
        <f aca="false">COUNTIF(OrderItems!$B$2:$B$6683,A2467)</f>
        <v>2</v>
      </c>
    </row>
    <row r="2468" customFormat="false" ht="15" hidden="false" customHeight="false" outlineLevel="0" collapsed="false">
      <c r="A2468" s="12" t="n">
        <v>2467</v>
      </c>
      <c r="B2468" s="12" t="n">
        <v>612</v>
      </c>
      <c r="C2468" s="12" t="n">
        <v>10</v>
      </c>
      <c r="D2468" s="18" t="n">
        <v>45954</v>
      </c>
      <c r="E2468" s="12" t="s">
        <v>49</v>
      </c>
      <c r="F2468" s="12" t="s">
        <v>2292</v>
      </c>
      <c r="G2468" s="12" t="s">
        <v>56</v>
      </c>
      <c r="H2468" s="12" t="str">
        <f aca="false">INDEX(Customers!$I$2:$I$901,MATCH(B2468,Customers!$A$2:$A$901,0))</f>
        <v>Regular</v>
      </c>
      <c r="I2468" s="12" t="str">
        <f aca="false">INDEX(Customers!$G$2:$G$901,MATCH(B2468,Customers!$A$2:$A$901,0))</f>
        <v>South</v>
      </c>
      <c r="J2468" s="12" t="str">
        <f aca="false">INDEX(Stores!$D$2:$D$18,MATCH(C2468,Stores!$A$2:$A$18,0))</f>
        <v>West</v>
      </c>
      <c r="K2468" s="16" t="n">
        <f aca="false">SUMIF(OrderItems!$B$2:$B$6683,A2468,OrderItems!$J$2:$J$6683)</f>
        <v>1811.65</v>
      </c>
      <c r="L2468" s="16" t="n">
        <f aca="false">SUMIF(OrderItems!$B$2:$B$6683,A2468,OrderItems!$K$2:$K$6683)</f>
        <v>1325.29</v>
      </c>
      <c r="M2468" s="16" t="n">
        <f aca="false">K2468-L2468</f>
        <v>486.36</v>
      </c>
      <c r="N2468" s="12" t="n">
        <f aca="false">COUNTIF(OrderItems!$B$2:$B$6683,A2468)</f>
        <v>2</v>
      </c>
    </row>
    <row r="2469" customFormat="false" ht="15" hidden="false" customHeight="false" outlineLevel="0" collapsed="false">
      <c r="A2469" s="12" t="n">
        <v>2468</v>
      </c>
      <c r="B2469" s="12" t="n">
        <v>612</v>
      </c>
      <c r="C2469" s="12" t="n">
        <v>17</v>
      </c>
      <c r="D2469" s="18" t="n">
        <v>45974</v>
      </c>
      <c r="E2469" s="12" t="s">
        <v>44</v>
      </c>
      <c r="F2469" s="12" t="s">
        <v>2295</v>
      </c>
      <c r="G2469" s="12" t="s">
        <v>55</v>
      </c>
      <c r="H2469" s="12" t="str">
        <f aca="false">INDEX(Customers!$I$2:$I$901,MATCH(B2469,Customers!$A$2:$A$901,0))</f>
        <v>Regular</v>
      </c>
      <c r="I2469" s="12" t="str">
        <f aca="false">INDEX(Customers!$G$2:$G$901,MATCH(B2469,Customers!$A$2:$A$901,0))</f>
        <v>South</v>
      </c>
      <c r="J2469" s="12" t="str">
        <f aca="false">INDEX(Stores!$D$2:$D$18,MATCH(C2469,Stores!$A$2:$A$18,0))</f>
        <v>Online</v>
      </c>
      <c r="K2469" s="16" t="n">
        <f aca="false">SUMIF(OrderItems!$B$2:$B$6683,A2469,OrderItems!$J$2:$J$6683)</f>
        <v>2389</v>
      </c>
      <c r="L2469" s="16" t="n">
        <f aca="false">SUMIF(OrderItems!$B$2:$B$6683,A2469,OrderItems!$K$2:$K$6683)</f>
        <v>1564.68</v>
      </c>
      <c r="M2469" s="16" t="n">
        <f aca="false">K2469-L2469</f>
        <v>824.32</v>
      </c>
      <c r="N2469" s="12" t="n">
        <f aca="false">COUNTIF(OrderItems!$B$2:$B$6683,A2469)</f>
        <v>1</v>
      </c>
    </row>
    <row r="2470" customFormat="false" ht="15" hidden="false" customHeight="false" outlineLevel="0" collapsed="false">
      <c r="A2470" s="12" t="n">
        <v>2469</v>
      </c>
      <c r="B2470" s="12" t="n">
        <v>612</v>
      </c>
      <c r="C2470" s="12" t="n">
        <v>17</v>
      </c>
      <c r="D2470" s="18" t="n">
        <v>45977</v>
      </c>
      <c r="E2470" s="12" t="s">
        <v>44</v>
      </c>
      <c r="F2470" s="12" t="s">
        <v>2296</v>
      </c>
      <c r="G2470" s="12" t="s">
        <v>57</v>
      </c>
      <c r="H2470" s="12" t="str">
        <f aca="false">INDEX(Customers!$I$2:$I$901,MATCH(B2470,Customers!$A$2:$A$901,0))</f>
        <v>Regular</v>
      </c>
      <c r="I2470" s="12" t="str">
        <f aca="false">INDEX(Customers!$G$2:$G$901,MATCH(B2470,Customers!$A$2:$A$901,0))</f>
        <v>South</v>
      </c>
      <c r="J2470" s="12" t="str">
        <f aca="false">INDEX(Stores!$D$2:$D$18,MATCH(C2470,Stores!$A$2:$A$18,0))</f>
        <v>Online</v>
      </c>
      <c r="K2470" s="16" t="n">
        <f aca="false">SUMIF(OrderItems!$B$2:$B$6683,A2470,OrderItems!$J$2:$J$6683)</f>
        <v>1469</v>
      </c>
      <c r="L2470" s="16" t="n">
        <f aca="false">SUMIF(OrderItems!$B$2:$B$6683,A2470,OrderItems!$K$2:$K$6683)</f>
        <v>955.62</v>
      </c>
      <c r="M2470" s="16" t="n">
        <f aca="false">K2470-L2470</f>
        <v>513.38</v>
      </c>
      <c r="N2470" s="12" t="n">
        <f aca="false">COUNTIF(OrderItems!$B$2:$B$6683,A2470)</f>
        <v>1</v>
      </c>
    </row>
    <row r="2471" customFormat="false" ht="15" hidden="false" customHeight="false" outlineLevel="0" collapsed="false">
      <c r="A2471" s="12" t="n">
        <v>2470</v>
      </c>
      <c r="B2471" s="12" t="n">
        <v>612</v>
      </c>
      <c r="C2471" s="12" t="n">
        <v>7</v>
      </c>
      <c r="D2471" s="18" t="n">
        <v>46018</v>
      </c>
      <c r="E2471" s="12" t="s">
        <v>49</v>
      </c>
      <c r="F2471" s="12" t="s">
        <v>2295</v>
      </c>
      <c r="G2471" s="12" t="s">
        <v>55</v>
      </c>
      <c r="H2471" s="12" t="str">
        <f aca="false">INDEX(Customers!$I$2:$I$901,MATCH(B2471,Customers!$A$2:$A$901,0))</f>
        <v>Regular</v>
      </c>
      <c r="I2471" s="12" t="str">
        <f aca="false">INDEX(Customers!$G$2:$G$901,MATCH(B2471,Customers!$A$2:$A$901,0))</f>
        <v>South</v>
      </c>
      <c r="J2471" s="12" t="str">
        <f aca="false">INDEX(Stores!$D$2:$D$18,MATCH(C2471,Stores!$A$2:$A$18,0))</f>
        <v>South</v>
      </c>
      <c r="K2471" s="16" t="n">
        <f aca="false">SUMIF(OrderItems!$B$2:$B$6683,A2471,OrderItems!$J$2:$J$6683)</f>
        <v>1868.85</v>
      </c>
      <c r="L2471" s="16" t="n">
        <f aca="false">SUMIF(OrderItems!$B$2:$B$6683,A2471,OrderItems!$K$2:$K$6683)</f>
        <v>1330.62</v>
      </c>
      <c r="M2471" s="16" t="n">
        <f aca="false">K2471-L2471</f>
        <v>538.23</v>
      </c>
      <c r="N2471" s="12" t="n">
        <f aca="false">COUNTIF(OrderItems!$B$2:$B$6683,A2471)</f>
        <v>3</v>
      </c>
    </row>
    <row r="2472" customFormat="false" ht="15" hidden="false" customHeight="false" outlineLevel="0" collapsed="false">
      <c r="A2472" s="12" t="n">
        <v>2471</v>
      </c>
      <c r="B2472" s="12" t="n">
        <v>613</v>
      </c>
      <c r="C2472" s="12" t="n">
        <v>17</v>
      </c>
      <c r="D2472" s="18" t="n">
        <v>45641</v>
      </c>
      <c r="E2472" s="12" t="s">
        <v>44</v>
      </c>
      <c r="F2472" s="12" t="s">
        <v>2293</v>
      </c>
      <c r="G2472" s="12" t="s">
        <v>55</v>
      </c>
      <c r="H2472" s="12" t="str">
        <f aca="false">INDEX(Customers!$I$2:$I$901,MATCH(B2472,Customers!$A$2:$A$901,0))</f>
        <v>Regular</v>
      </c>
      <c r="I2472" s="12" t="str">
        <f aca="false">INDEX(Customers!$G$2:$G$901,MATCH(B2472,Customers!$A$2:$A$901,0))</f>
        <v>South</v>
      </c>
      <c r="J2472" s="12" t="str">
        <f aca="false">INDEX(Stores!$D$2:$D$18,MATCH(C2472,Stores!$A$2:$A$18,0))</f>
        <v>Online</v>
      </c>
      <c r="K2472" s="16" t="n">
        <f aca="false">SUMIF(OrderItems!$B$2:$B$6683,A2472,OrderItems!$J$2:$J$6683)</f>
        <v>6126.25</v>
      </c>
      <c r="L2472" s="16" t="n">
        <f aca="false">SUMIF(OrderItems!$B$2:$B$6683,A2472,OrderItems!$K$2:$K$6683)</f>
        <v>3979.61</v>
      </c>
      <c r="M2472" s="16" t="n">
        <f aca="false">K2472-L2472</f>
        <v>2146.64</v>
      </c>
      <c r="N2472" s="12" t="n">
        <f aca="false">COUNTIF(OrderItems!$B$2:$B$6683,A2472)</f>
        <v>3</v>
      </c>
    </row>
    <row r="2473" customFormat="false" ht="15" hidden="false" customHeight="false" outlineLevel="0" collapsed="false">
      <c r="A2473" s="12" t="n">
        <v>2472</v>
      </c>
      <c r="B2473" s="12" t="n">
        <v>613</v>
      </c>
      <c r="C2473" s="12" t="n">
        <v>17</v>
      </c>
      <c r="D2473" s="18" t="n">
        <v>45731</v>
      </c>
      <c r="E2473" s="12" t="s">
        <v>44</v>
      </c>
      <c r="F2473" s="12" t="s">
        <v>2296</v>
      </c>
      <c r="G2473" s="12" t="s">
        <v>55</v>
      </c>
      <c r="H2473" s="12" t="str">
        <f aca="false">INDEX(Customers!$I$2:$I$901,MATCH(B2473,Customers!$A$2:$A$901,0))</f>
        <v>Regular</v>
      </c>
      <c r="I2473" s="12" t="str">
        <f aca="false">INDEX(Customers!$G$2:$G$901,MATCH(B2473,Customers!$A$2:$A$901,0))</f>
        <v>South</v>
      </c>
      <c r="J2473" s="12" t="str">
        <f aca="false">INDEX(Stores!$D$2:$D$18,MATCH(C2473,Stores!$A$2:$A$18,0))</f>
        <v>Online</v>
      </c>
      <c r="K2473" s="16" t="n">
        <f aca="false">SUMIF(OrderItems!$B$2:$B$6683,A2473,OrderItems!$J$2:$J$6683)</f>
        <v>1269</v>
      </c>
      <c r="L2473" s="16" t="n">
        <f aca="false">SUMIF(OrderItems!$B$2:$B$6683,A2473,OrderItems!$K$2:$K$6683)</f>
        <v>747.69</v>
      </c>
      <c r="M2473" s="16" t="n">
        <f aca="false">K2473-L2473</f>
        <v>521.31</v>
      </c>
      <c r="N2473" s="12" t="n">
        <f aca="false">COUNTIF(OrderItems!$B$2:$B$6683,A2473)</f>
        <v>1</v>
      </c>
    </row>
    <row r="2474" customFormat="false" ht="15" hidden="false" customHeight="false" outlineLevel="0" collapsed="false">
      <c r="A2474" s="12" t="n">
        <v>2473</v>
      </c>
      <c r="B2474" s="12" t="n">
        <v>613</v>
      </c>
      <c r="C2474" s="12" t="n">
        <v>17</v>
      </c>
      <c r="D2474" s="18" t="n">
        <v>45881</v>
      </c>
      <c r="E2474" s="12" t="s">
        <v>44</v>
      </c>
      <c r="F2474" s="12" t="s">
        <v>2292</v>
      </c>
      <c r="G2474" s="12" t="s">
        <v>57</v>
      </c>
      <c r="H2474" s="12" t="str">
        <f aca="false">INDEX(Customers!$I$2:$I$901,MATCH(B2474,Customers!$A$2:$A$901,0))</f>
        <v>Regular</v>
      </c>
      <c r="I2474" s="12" t="str">
        <f aca="false">INDEX(Customers!$G$2:$G$901,MATCH(B2474,Customers!$A$2:$A$901,0))</f>
        <v>South</v>
      </c>
      <c r="J2474" s="12" t="str">
        <f aca="false">INDEX(Stores!$D$2:$D$18,MATCH(C2474,Stores!$A$2:$A$18,0))</f>
        <v>Online</v>
      </c>
      <c r="K2474" s="16" t="n">
        <f aca="false">SUMIF(OrderItems!$B$2:$B$6683,A2474,OrderItems!$J$2:$J$6683)</f>
        <v>569.05</v>
      </c>
      <c r="L2474" s="16" t="n">
        <f aca="false">SUMIF(OrderItems!$B$2:$B$6683,A2474,OrderItems!$K$2:$K$6683)</f>
        <v>358.68</v>
      </c>
      <c r="M2474" s="16" t="n">
        <f aca="false">K2474-L2474</f>
        <v>210.37</v>
      </c>
      <c r="N2474" s="12" t="n">
        <f aca="false">COUNTIF(OrderItems!$B$2:$B$6683,A2474)</f>
        <v>1</v>
      </c>
    </row>
    <row r="2475" customFormat="false" ht="15" hidden="false" customHeight="false" outlineLevel="0" collapsed="false">
      <c r="A2475" s="12" t="n">
        <v>2474</v>
      </c>
      <c r="B2475" s="12" t="n">
        <v>614</v>
      </c>
      <c r="C2475" s="12" t="n">
        <v>7</v>
      </c>
      <c r="D2475" s="18" t="n">
        <v>45424</v>
      </c>
      <c r="E2475" s="12" t="s">
        <v>49</v>
      </c>
      <c r="F2475" s="12" t="s">
        <v>2295</v>
      </c>
      <c r="G2475" s="12" t="s">
        <v>55</v>
      </c>
      <c r="H2475" s="12" t="str">
        <f aca="false">INDEX(Customers!$I$2:$I$901,MATCH(B2475,Customers!$A$2:$A$901,0))</f>
        <v>New</v>
      </c>
      <c r="I2475" s="12" t="str">
        <f aca="false">INDEX(Customers!$G$2:$G$901,MATCH(B2475,Customers!$A$2:$A$901,0))</f>
        <v>East</v>
      </c>
      <c r="J2475" s="12" t="str">
        <f aca="false">INDEX(Stores!$D$2:$D$18,MATCH(C2475,Stores!$A$2:$A$18,0))</f>
        <v>South</v>
      </c>
      <c r="K2475" s="16" t="n">
        <f aca="false">SUMIF(OrderItems!$B$2:$B$6683,A2475,OrderItems!$J$2:$J$6683)</f>
        <v>3659</v>
      </c>
      <c r="L2475" s="16" t="n">
        <f aca="false">SUMIF(OrderItems!$B$2:$B$6683,A2475,OrderItems!$K$2:$K$6683)</f>
        <v>2545.94</v>
      </c>
      <c r="M2475" s="16" t="n">
        <f aca="false">K2475-L2475</f>
        <v>1113.06</v>
      </c>
      <c r="N2475" s="12" t="n">
        <f aca="false">COUNTIF(OrderItems!$B$2:$B$6683,A2475)</f>
        <v>1</v>
      </c>
    </row>
    <row r="2476" customFormat="false" ht="15" hidden="false" customHeight="false" outlineLevel="0" collapsed="false">
      <c r="A2476" s="12" t="n">
        <v>2475</v>
      </c>
      <c r="B2476" s="12" t="n">
        <v>614</v>
      </c>
      <c r="C2476" s="12" t="n">
        <v>11</v>
      </c>
      <c r="D2476" s="18" t="n">
        <v>45909</v>
      </c>
      <c r="E2476" s="12" t="s">
        <v>49</v>
      </c>
      <c r="F2476" s="12" t="s">
        <v>2295</v>
      </c>
      <c r="G2476" s="12" t="s">
        <v>56</v>
      </c>
      <c r="H2476" s="12" t="str">
        <f aca="false">INDEX(Customers!$I$2:$I$901,MATCH(B2476,Customers!$A$2:$A$901,0))</f>
        <v>New</v>
      </c>
      <c r="I2476" s="12" t="str">
        <f aca="false">INDEX(Customers!$G$2:$G$901,MATCH(B2476,Customers!$A$2:$A$901,0))</f>
        <v>East</v>
      </c>
      <c r="J2476" s="12" t="str">
        <f aca="false">INDEX(Stores!$D$2:$D$18,MATCH(C2476,Stores!$A$2:$A$18,0))</f>
        <v>West</v>
      </c>
      <c r="K2476" s="16" t="n">
        <f aca="false">SUMIF(OrderItems!$B$2:$B$6683,A2476,OrderItems!$J$2:$J$6683)</f>
        <v>2090.2</v>
      </c>
      <c r="L2476" s="16" t="n">
        <f aca="false">SUMIF(OrderItems!$B$2:$B$6683,A2476,OrderItems!$K$2:$K$6683)</f>
        <v>1711.84</v>
      </c>
      <c r="M2476" s="16" t="n">
        <f aca="false">K2476-L2476</f>
        <v>378.36</v>
      </c>
      <c r="N2476" s="12" t="n">
        <f aca="false">COUNTIF(OrderItems!$B$2:$B$6683,A2476)</f>
        <v>2</v>
      </c>
    </row>
    <row r="2477" customFormat="false" ht="15" hidden="false" customHeight="false" outlineLevel="0" collapsed="false">
      <c r="A2477" s="12" t="n">
        <v>2476</v>
      </c>
      <c r="B2477" s="12" t="n">
        <v>615</v>
      </c>
      <c r="C2477" s="12" t="n">
        <v>17</v>
      </c>
      <c r="D2477" s="18" t="n">
        <v>45370</v>
      </c>
      <c r="E2477" s="12" t="s">
        <v>44</v>
      </c>
      <c r="F2477" s="12" t="s">
        <v>2295</v>
      </c>
      <c r="G2477" s="12" t="s">
        <v>55</v>
      </c>
      <c r="H2477" s="12" t="str">
        <f aca="false">INDEX(Customers!$I$2:$I$901,MATCH(B2477,Customers!$A$2:$A$901,0))</f>
        <v>Premium</v>
      </c>
      <c r="I2477" s="12" t="str">
        <f aca="false">INDEX(Customers!$G$2:$G$901,MATCH(B2477,Customers!$A$2:$A$901,0))</f>
        <v>West</v>
      </c>
      <c r="J2477" s="12" t="str">
        <f aca="false">INDEX(Stores!$D$2:$D$18,MATCH(C2477,Stores!$A$2:$A$18,0))</f>
        <v>Online</v>
      </c>
      <c r="K2477" s="16" t="n">
        <f aca="false">SUMIF(OrderItems!$B$2:$B$6683,A2477,OrderItems!$J$2:$J$6683)</f>
        <v>4642.65</v>
      </c>
      <c r="L2477" s="16" t="n">
        <f aca="false">SUMIF(OrderItems!$B$2:$B$6683,A2477,OrderItems!$K$2:$K$6683)</f>
        <v>3304.71</v>
      </c>
      <c r="M2477" s="16" t="n">
        <f aca="false">K2477-L2477</f>
        <v>1337.94</v>
      </c>
      <c r="N2477" s="12" t="n">
        <f aca="false">COUNTIF(OrderItems!$B$2:$B$6683,A2477)</f>
        <v>1</v>
      </c>
    </row>
    <row r="2478" customFormat="false" ht="15" hidden="false" customHeight="false" outlineLevel="0" collapsed="false">
      <c r="A2478" s="12" t="n">
        <v>2477</v>
      </c>
      <c r="B2478" s="12" t="n">
        <v>615</v>
      </c>
      <c r="C2478" s="12" t="n">
        <v>17</v>
      </c>
      <c r="D2478" s="18" t="n">
        <v>45482</v>
      </c>
      <c r="E2478" s="12" t="s">
        <v>44</v>
      </c>
      <c r="F2478" s="12" t="s">
        <v>2293</v>
      </c>
      <c r="G2478" s="12" t="s">
        <v>55</v>
      </c>
      <c r="H2478" s="12" t="str">
        <f aca="false">INDEX(Customers!$I$2:$I$901,MATCH(B2478,Customers!$A$2:$A$901,0))</f>
        <v>Premium</v>
      </c>
      <c r="I2478" s="12" t="str">
        <f aca="false">INDEX(Customers!$G$2:$G$901,MATCH(B2478,Customers!$A$2:$A$901,0))</f>
        <v>West</v>
      </c>
      <c r="J2478" s="12" t="str">
        <f aca="false">INDEX(Stores!$D$2:$D$18,MATCH(C2478,Stores!$A$2:$A$18,0))</f>
        <v>Online</v>
      </c>
      <c r="K2478" s="16" t="n">
        <f aca="false">SUMIF(OrderItems!$B$2:$B$6683,A2478,OrderItems!$J$2:$J$6683)</f>
        <v>3888.2</v>
      </c>
      <c r="L2478" s="16" t="n">
        <f aca="false">SUMIF(OrderItems!$B$2:$B$6683,A2478,OrderItems!$K$2:$K$6683)</f>
        <v>2495.97</v>
      </c>
      <c r="M2478" s="16" t="n">
        <f aca="false">K2478-L2478</f>
        <v>1392.23</v>
      </c>
      <c r="N2478" s="12" t="n">
        <f aca="false">COUNTIF(OrderItems!$B$2:$B$6683,A2478)</f>
        <v>2</v>
      </c>
    </row>
    <row r="2479" customFormat="false" ht="15" hidden="false" customHeight="false" outlineLevel="0" collapsed="false">
      <c r="A2479" s="12" t="n">
        <v>2478</v>
      </c>
      <c r="B2479" s="12" t="n">
        <v>615</v>
      </c>
      <c r="C2479" s="12" t="n">
        <v>17</v>
      </c>
      <c r="D2479" s="18" t="n">
        <v>45748</v>
      </c>
      <c r="E2479" s="12" t="s">
        <v>44</v>
      </c>
      <c r="F2479" s="12" t="s">
        <v>2292</v>
      </c>
      <c r="G2479" s="12" t="s">
        <v>56</v>
      </c>
      <c r="H2479" s="12" t="str">
        <f aca="false">INDEX(Customers!$I$2:$I$901,MATCH(B2479,Customers!$A$2:$A$901,0))</f>
        <v>Premium</v>
      </c>
      <c r="I2479" s="12" t="str">
        <f aca="false">INDEX(Customers!$G$2:$G$901,MATCH(B2479,Customers!$A$2:$A$901,0))</f>
        <v>West</v>
      </c>
      <c r="J2479" s="12" t="str">
        <f aca="false">INDEX(Stores!$D$2:$D$18,MATCH(C2479,Stores!$A$2:$A$18,0))</f>
        <v>Online</v>
      </c>
      <c r="K2479" s="16" t="n">
        <f aca="false">SUMIF(OrderItems!$B$2:$B$6683,A2479,OrderItems!$J$2:$J$6683)</f>
        <v>1861.05</v>
      </c>
      <c r="L2479" s="16" t="n">
        <f aca="false">SUMIF(OrderItems!$B$2:$B$6683,A2479,OrderItems!$K$2:$K$6683)</f>
        <v>1274.4</v>
      </c>
      <c r="M2479" s="16" t="n">
        <f aca="false">K2479-L2479</f>
        <v>586.65</v>
      </c>
      <c r="N2479" s="12" t="n">
        <f aca="false">COUNTIF(OrderItems!$B$2:$B$6683,A2479)</f>
        <v>1</v>
      </c>
    </row>
    <row r="2480" customFormat="false" ht="15" hidden="false" customHeight="false" outlineLevel="0" collapsed="false">
      <c r="A2480" s="12" t="n">
        <v>2479</v>
      </c>
      <c r="B2480" s="12" t="n">
        <v>615</v>
      </c>
      <c r="C2480" s="12" t="n">
        <v>17</v>
      </c>
      <c r="D2480" s="18" t="n">
        <v>45761</v>
      </c>
      <c r="E2480" s="12" t="s">
        <v>44</v>
      </c>
      <c r="F2480" s="12" t="s">
        <v>2293</v>
      </c>
      <c r="G2480" s="12" t="s">
        <v>55</v>
      </c>
      <c r="H2480" s="12" t="str">
        <f aca="false">INDEX(Customers!$I$2:$I$901,MATCH(B2480,Customers!$A$2:$A$901,0))</f>
        <v>Premium</v>
      </c>
      <c r="I2480" s="12" t="str">
        <f aca="false">INDEX(Customers!$G$2:$G$901,MATCH(B2480,Customers!$A$2:$A$901,0))</f>
        <v>West</v>
      </c>
      <c r="J2480" s="12" t="str">
        <f aca="false">INDEX(Stores!$D$2:$D$18,MATCH(C2480,Stores!$A$2:$A$18,0))</f>
        <v>Online</v>
      </c>
      <c r="K2480" s="16" t="n">
        <f aca="false">SUMIF(OrderItems!$B$2:$B$6683,A2480,OrderItems!$J$2:$J$6683)</f>
        <v>2569</v>
      </c>
      <c r="L2480" s="16" t="n">
        <f aca="false">SUMIF(OrderItems!$B$2:$B$6683,A2480,OrderItems!$K$2:$K$6683)</f>
        <v>1921.64</v>
      </c>
      <c r="M2480" s="16" t="n">
        <f aca="false">K2480-L2480</f>
        <v>647.36</v>
      </c>
      <c r="N2480" s="12" t="n">
        <f aca="false">COUNTIF(OrderItems!$B$2:$B$6683,A2480)</f>
        <v>1</v>
      </c>
    </row>
    <row r="2481" customFormat="false" ht="15" hidden="false" customHeight="false" outlineLevel="0" collapsed="false">
      <c r="A2481" s="12" t="n">
        <v>2480</v>
      </c>
      <c r="B2481" s="12" t="n">
        <v>615</v>
      </c>
      <c r="C2481" s="12" t="n">
        <v>17</v>
      </c>
      <c r="D2481" s="18" t="n">
        <v>45822</v>
      </c>
      <c r="E2481" s="12" t="s">
        <v>44</v>
      </c>
      <c r="F2481" s="12" t="s">
        <v>2292</v>
      </c>
      <c r="G2481" s="12" t="s">
        <v>55</v>
      </c>
      <c r="H2481" s="12" t="str">
        <f aca="false">INDEX(Customers!$I$2:$I$901,MATCH(B2481,Customers!$A$2:$A$901,0))</f>
        <v>Premium</v>
      </c>
      <c r="I2481" s="12" t="str">
        <f aca="false">INDEX(Customers!$G$2:$G$901,MATCH(B2481,Customers!$A$2:$A$901,0))</f>
        <v>West</v>
      </c>
      <c r="J2481" s="12" t="str">
        <f aca="false">INDEX(Stores!$D$2:$D$18,MATCH(C2481,Stores!$A$2:$A$18,0))</f>
        <v>Online</v>
      </c>
      <c r="K2481" s="16" t="n">
        <f aca="false">SUMIF(OrderItems!$B$2:$B$6683,A2481,OrderItems!$J$2:$J$6683)</f>
        <v>3600.3</v>
      </c>
      <c r="L2481" s="16" t="n">
        <f aca="false">SUMIF(OrderItems!$B$2:$B$6683,A2481,OrderItems!$K$2:$K$6683)</f>
        <v>2864.7</v>
      </c>
      <c r="M2481" s="16" t="n">
        <f aca="false">K2481-L2481</f>
        <v>735.6</v>
      </c>
      <c r="N2481" s="12" t="n">
        <f aca="false">COUNTIF(OrderItems!$B$2:$B$6683,A2481)</f>
        <v>2</v>
      </c>
    </row>
    <row r="2482" customFormat="false" ht="15" hidden="false" customHeight="false" outlineLevel="0" collapsed="false">
      <c r="A2482" s="12" t="n">
        <v>2481</v>
      </c>
      <c r="B2482" s="12" t="n">
        <v>615</v>
      </c>
      <c r="C2482" s="12" t="n">
        <v>17</v>
      </c>
      <c r="D2482" s="18" t="n">
        <v>45858</v>
      </c>
      <c r="E2482" s="12" t="s">
        <v>44</v>
      </c>
      <c r="F2482" s="12" t="s">
        <v>2296</v>
      </c>
      <c r="G2482" s="12" t="s">
        <v>56</v>
      </c>
      <c r="H2482" s="12" t="str">
        <f aca="false">INDEX(Customers!$I$2:$I$901,MATCH(B2482,Customers!$A$2:$A$901,0))</f>
        <v>Premium</v>
      </c>
      <c r="I2482" s="12" t="str">
        <f aca="false">INDEX(Customers!$G$2:$G$901,MATCH(B2482,Customers!$A$2:$A$901,0))</f>
        <v>West</v>
      </c>
      <c r="J2482" s="12" t="str">
        <f aca="false">INDEX(Stores!$D$2:$D$18,MATCH(C2482,Stores!$A$2:$A$18,0))</f>
        <v>Online</v>
      </c>
      <c r="K2482" s="16" t="n">
        <f aca="false">SUMIF(OrderItems!$B$2:$B$6683,A2482,OrderItems!$J$2:$J$6683)</f>
        <v>2329</v>
      </c>
      <c r="L2482" s="16" t="n">
        <f aca="false">SUMIF(OrderItems!$B$2:$B$6683,A2482,OrderItems!$K$2:$K$6683)</f>
        <v>1451.6</v>
      </c>
      <c r="M2482" s="16" t="n">
        <f aca="false">K2482-L2482</f>
        <v>877.4</v>
      </c>
      <c r="N2482" s="12" t="n">
        <f aca="false">COUNTIF(OrderItems!$B$2:$B$6683,A2482)</f>
        <v>1</v>
      </c>
    </row>
    <row r="2483" customFormat="false" ht="15" hidden="false" customHeight="false" outlineLevel="0" collapsed="false">
      <c r="A2483" s="12" t="n">
        <v>2482</v>
      </c>
      <c r="B2483" s="12" t="n">
        <v>615</v>
      </c>
      <c r="C2483" s="12" t="n">
        <v>3</v>
      </c>
      <c r="D2483" s="18" t="n">
        <v>45963</v>
      </c>
      <c r="E2483" s="12" t="s">
        <v>49</v>
      </c>
      <c r="F2483" s="12" t="s">
        <v>2294</v>
      </c>
      <c r="G2483" s="12" t="s">
        <v>57</v>
      </c>
      <c r="H2483" s="12" t="str">
        <f aca="false">INDEX(Customers!$I$2:$I$901,MATCH(B2483,Customers!$A$2:$A$901,0))</f>
        <v>Premium</v>
      </c>
      <c r="I2483" s="12" t="str">
        <f aca="false">INDEX(Customers!$G$2:$G$901,MATCH(B2483,Customers!$A$2:$A$901,0))</f>
        <v>West</v>
      </c>
      <c r="J2483" s="12" t="str">
        <f aca="false">INDEX(Stores!$D$2:$D$18,MATCH(C2483,Stores!$A$2:$A$18,0))</f>
        <v>North</v>
      </c>
      <c r="K2483" s="16" t="n">
        <f aca="false">SUMIF(OrderItems!$B$2:$B$6683,A2483,OrderItems!$J$2:$J$6683)</f>
        <v>5738</v>
      </c>
      <c r="L2483" s="16" t="n">
        <f aca="false">SUMIF(OrderItems!$B$2:$B$6683,A2483,OrderItems!$K$2:$K$6683)</f>
        <v>3962.08</v>
      </c>
      <c r="M2483" s="16" t="n">
        <f aca="false">K2483-L2483</f>
        <v>1775.92</v>
      </c>
      <c r="N2483" s="12" t="n">
        <f aca="false">COUNTIF(OrderItems!$B$2:$B$6683,A2483)</f>
        <v>1</v>
      </c>
    </row>
    <row r="2484" customFormat="false" ht="15" hidden="false" customHeight="false" outlineLevel="0" collapsed="false">
      <c r="A2484" s="12" t="n">
        <v>2483</v>
      </c>
      <c r="B2484" s="12" t="n">
        <v>615</v>
      </c>
      <c r="C2484" s="12" t="n">
        <v>17</v>
      </c>
      <c r="D2484" s="18" t="n">
        <v>45977</v>
      </c>
      <c r="E2484" s="12" t="s">
        <v>44</v>
      </c>
      <c r="F2484" s="12" t="s">
        <v>2296</v>
      </c>
      <c r="G2484" s="12" t="s">
        <v>57</v>
      </c>
      <c r="H2484" s="12" t="str">
        <f aca="false">INDEX(Customers!$I$2:$I$901,MATCH(B2484,Customers!$A$2:$A$901,0))</f>
        <v>Premium</v>
      </c>
      <c r="I2484" s="12" t="str">
        <f aca="false">INDEX(Customers!$G$2:$G$901,MATCH(B2484,Customers!$A$2:$A$901,0))</f>
        <v>West</v>
      </c>
      <c r="J2484" s="12" t="str">
        <f aca="false">INDEX(Stores!$D$2:$D$18,MATCH(C2484,Stores!$A$2:$A$18,0))</f>
        <v>Online</v>
      </c>
      <c r="K2484" s="16" t="n">
        <f aca="false">SUMIF(OrderItems!$B$2:$B$6683,A2484,OrderItems!$J$2:$J$6683)</f>
        <v>3477</v>
      </c>
      <c r="L2484" s="16" t="n">
        <f aca="false">SUMIF(OrderItems!$B$2:$B$6683,A2484,OrderItems!$K$2:$K$6683)</f>
        <v>1918.74</v>
      </c>
      <c r="M2484" s="16" t="n">
        <f aca="false">K2484-L2484</f>
        <v>1558.26</v>
      </c>
      <c r="N2484" s="12" t="n">
        <f aca="false">COUNTIF(OrderItems!$B$2:$B$6683,A2484)</f>
        <v>1</v>
      </c>
    </row>
    <row r="2485" customFormat="false" ht="15" hidden="false" customHeight="false" outlineLevel="0" collapsed="false">
      <c r="A2485" s="12" t="n">
        <v>2484</v>
      </c>
      <c r="B2485" s="12" t="n">
        <v>616</v>
      </c>
      <c r="C2485" s="12" t="n">
        <v>17</v>
      </c>
      <c r="D2485" s="18" t="n">
        <v>45333</v>
      </c>
      <c r="E2485" s="12" t="s">
        <v>44</v>
      </c>
      <c r="F2485" s="12" t="s">
        <v>2296</v>
      </c>
      <c r="G2485" s="12" t="s">
        <v>57</v>
      </c>
      <c r="H2485" s="12" t="str">
        <f aca="false">INDEX(Customers!$I$2:$I$901,MATCH(B2485,Customers!$A$2:$A$901,0))</f>
        <v>Regular</v>
      </c>
      <c r="I2485" s="12" t="str">
        <f aca="false">INDEX(Customers!$G$2:$G$901,MATCH(B2485,Customers!$A$2:$A$901,0))</f>
        <v>East</v>
      </c>
      <c r="J2485" s="12" t="str">
        <f aca="false">INDEX(Stores!$D$2:$D$18,MATCH(C2485,Stores!$A$2:$A$18,0))</f>
        <v>Online</v>
      </c>
      <c r="K2485" s="16" t="n">
        <f aca="false">SUMIF(OrderItems!$B$2:$B$6683,A2485,OrderItems!$J$2:$J$6683)</f>
        <v>17081.65</v>
      </c>
      <c r="L2485" s="16" t="n">
        <f aca="false">SUMIF(OrderItems!$B$2:$B$6683,A2485,OrderItems!$K$2:$K$6683)</f>
        <v>11570.65</v>
      </c>
      <c r="M2485" s="16" t="n">
        <f aca="false">K2485-L2485</f>
        <v>5511</v>
      </c>
      <c r="N2485" s="12" t="n">
        <f aca="false">COUNTIF(OrderItems!$B$2:$B$6683,A2485)</f>
        <v>4</v>
      </c>
    </row>
    <row r="2486" customFormat="false" ht="15" hidden="false" customHeight="false" outlineLevel="0" collapsed="false">
      <c r="A2486" s="12" t="n">
        <v>2485</v>
      </c>
      <c r="B2486" s="12" t="n">
        <v>616</v>
      </c>
      <c r="C2486" s="12" t="n">
        <v>12</v>
      </c>
      <c r="D2486" s="18" t="n">
        <v>45348</v>
      </c>
      <c r="E2486" s="12" t="s">
        <v>49</v>
      </c>
      <c r="F2486" s="12" t="s">
        <v>2292</v>
      </c>
      <c r="G2486" s="12" t="s">
        <v>55</v>
      </c>
      <c r="H2486" s="12" t="str">
        <f aca="false">INDEX(Customers!$I$2:$I$901,MATCH(B2486,Customers!$A$2:$A$901,0))</f>
        <v>Regular</v>
      </c>
      <c r="I2486" s="12" t="str">
        <f aca="false">INDEX(Customers!$G$2:$G$901,MATCH(B2486,Customers!$A$2:$A$901,0))</f>
        <v>East</v>
      </c>
      <c r="J2486" s="12" t="str">
        <f aca="false">INDEX(Stores!$D$2:$D$18,MATCH(C2486,Stores!$A$2:$A$18,0))</f>
        <v>West</v>
      </c>
      <c r="K2486" s="16" t="n">
        <f aca="false">SUMIF(OrderItems!$B$2:$B$6683,A2486,OrderItems!$J$2:$J$6683)</f>
        <v>749</v>
      </c>
      <c r="L2486" s="16" t="n">
        <f aca="false">SUMIF(OrderItems!$B$2:$B$6683,A2486,OrderItems!$K$2:$K$6683)</f>
        <v>452.52</v>
      </c>
      <c r="M2486" s="16" t="n">
        <f aca="false">K2486-L2486</f>
        <v>296.48</v>
      </c>
      <c r="N2486" s="12" t="n">
        <f aca="false">COUNTIF(OrderItems!$B$2:$B$6683,A2486)</f>
        <v>1</v>
      </c>
    </row>
    <row r="2487" customFormat="false" ht="15" hidden="false" customHeight="false" outlineLevel="0" collapsed="false">
      <c r="A2487" s="12" t="n">
        <v>2486</v>
      </c>
      <c r="B2487" s="12" t="n">
        <v>616</v>
      </c>
      <c r="C2487" s="12" t="n">
        <v>1</v>
      </c>
      <c r="D2487" s="18" t="n">
        <v>45379</v>
      </c>
      <c r="E2487" s="12" t="s">
        <v>49</v>
      </c>
      <c r="F2487" s="12" t="s">
        <v>2293</v>
      </c>
      <c r="G2487" s="12" t="s">
        <v>55</v>
      </c>
      <c r="H2487" s="12" t="str">
        <f aca="false">INDEX(Customers!$I$2:$I$901,MATCH(B2487,Customers!$A$2:$A$901,0))</f>
        <v>Regular</v>
      </c>
      <c r="I2487" s="12" t="str">
        <f aca="false">INDEX(Customers!$G$2:$G$901,MATCH(B2487,Customers!$A$2:$A$901,0))</f>
        <v>East</v>
      </c>
      <c r="J2487" s="12" t="str">
        <f aca="false">INDEX(Stores!$D$2:$D$18,MATCH(C2487,Stores!$A$2:$A$18,0))</f>
        <v>North</v>
      </c>
      <c r="K2487" s="16" t="n">
        <f aca="false">SUMIF(OrderItems!$B$2:$B$6683,A2487,OrderItems!$J$2:$J$6683)</f>
        <v>2110.1</v>
      </c>
      <c r="L2487" s="16" t="n">
        <f aca="false">SUMIF(OrderItems!$B$2:$B$6683,A2487,OrderItems!$K$2:$K$6683)</f>
        <v>1337.63</v>
      </c>
      <c r="M2487" s="16" t="n">
        <f aca="false">K2487-L2487</f>
        <v>772.47</v>
      </c>
      <c r="N2487" s="12" t="n">
        <f aca="false">COUNTIF(OrderItems!$B$2:$B$6683,A2487)</f>
        <v>2</v>
      </c>
    </row>
    <row r="2488" customFormat="false" ht="15" hidden="false" customHeight="false" outlineLevel="0" collapsed="false">
      <c r="A2488" s="12" t="n">
        <v>2487</v>
      </c>
      <c r="B2488" s="12" t="n">
        <v>616</v>
      </c>
      <c r="C2488" s="12" t="n">
        <v>17</v>
      </c>
      <c r="D2488" s="18" t="n">
        <v>45390</v>
      </c>
      <c r="E2488" s="12" t="s">
        <v>44</v>
      </c>
      <c r="F2488" s="12" t="s">
        <v>2296</v>
      </c>
      <c r="G2488" s="12" t="s">
        <v>55</v>
      </c>
      <c r="H2488" s="12" t="str">
        <f aca="false">INDEX(Customers!$I$2:$I$901,MATCH(B2488,Customers!$A$2:$A$901,0))</f>
        <v>Regular</v>
      </c>
      <c r="I2488" s="12" t="str">
        <f aca="false">INDEX(Customers!$G$2:$G$901,MATCH(B2488,Customers!$A$2:$A$901,0))</f>
        <v>East</v>
      </c>
      <c r="J2488" s="12" t="str">
        <f aca="false">INDEX(Stores!$D$2:$D$18,MATCH(C2488,Stores!$A$2:$A$18,0))</f>
        <v>Online</v>
      </c>
      <c r="K2488" s="16" t="n">
        <f aca="false">SUMIF(OrderItems!$B$2:$B$6683,A2488,OrderItems!$J$2:$J$6683)</f>
        <v>3958.2</v>
      </c>
      <c r="L2488" s="16" t="n">
        <f aca="false">SUMIF(OrderItems!$B$2:$B$6683,A2488,OrderItems!$K$2:$K$6683)</f>
        <v>2657.58</v>
      </c>
      <c r="M2488" s="16" t="n">
        <f aca="false">K2488-L2488</f>
        <v>1300.62</v>
      </c>
      <c r="N2488" s="12" t="n">
        <f aca="false">COUNTIF(OrderItems!$B$2:$B$6683,A2488)</f>
        <v>1</v>
      </c>
    </row>
    <row r="2489" customFormat="false" ht="15" hidden="false" customHeight="false" outlineLevel="0" collapsed="false">
      <c r="A2489" s="12" t="n">
        <v>2488</v>
      </c>
      <c r="B2489" s="12" t="n">
        <v>616</v>
      </c>
      <c r="C2489" s="12" t="n">
        <v>17</v>
      </c>
      <c r="D2489" s="18" t="n">
        <v>45594</v>
      </c>
      <c r="E2489" s="12" t="s">
        <v>44</v>
      </c>
      <c r="F2489" s="12" t="s">
        <v>2294</v>
      </c>
      <c r="G2489" s="12" t="s">
        <v>56</v>
      </c>
      <c r="H2489" s="12" t="str">
        <f aca="false">INDEX(Customers!$I$2:$I$901,MATCH(B2489,Customers!$A$2:$A$901,0))</f>
        <v>Regular</v>
      </c>
      <c r="I2489" s="12" t="str">
        <f aca="false">INDEX(Customers!$G$2:$G$901,MATCH(B2489,Customers!$A$2:$A$901,0))</f>
        <v>East</v>
      </c>
      <c r="J2489" s="12" t="str">
        <f aca="false">INDEX(Stores!$D$2:$D$18,MATCH(C2489,Stores!$A$2:$A$18,0))</f>
        <v>Online</v>
      </c>
      <c r="K2489" s="16" t="n">
        <f aca="false">SUMIF(OrderItems!$B$2:$B$6683,A2489,OrderItems!$J$2:$J$6683)</f>
        <v>11767.1</v>
      </c>
      <c r="L2489" s="16" t="n">
        <f aca="false">SUMIF(OrderItems!$B$2:$B$6683,A2489,OrderItems!$K$2:$K$6683)</f>
        <v>7131.91</v>
      </c>
      <c r="M2489" s="16" t="n">
        <f aca="false">K2489-L2489</f>
        <v>4635.19</v>
      </c>
      <c r="N2489" s="12" t="n">
        <f aca="false">COUNTIF(OrderItems!$B$2:$B$6683,A2489)</f>
        <v>4</v>
      </c>
    </row>
    <row r="2490" customFormat="false" ht="15" hidden="false" customHeight="false" outlineLevel="0" collapsed="false">
      <c r="A2490" s="12" t="n">
        <v>2489</v>
      </c>
      <c r="B2490" s="12" t="n">
        <v>616</v>
      </c>
      <c r="C2490" s="12" t="n">
        <v>12</v>
      </c>
      <c r="D2490" s="18" t="n">
        <v>45624</v>
      </c>
      <c r="E2490" s="12" t="s">
        <v>49</v>
      </c>
      <c r="F2490" s="12" t="s">
        <v>2294</v>
      </c>
      <c r="G2490" s="12" t="s">
        <v>55</v>
      </c>
      <c r="H2490" s="12" t="str">
        <f aca="false">INDEX(Customers!$I$2:$I$901,MATCH(B2490,Customers!$A$2:$A$901,0))</f>
        <v>Regular</v>
      </c>
      <c r="I2490" s="12" t="str">
        <f aca="false">INDEX(Customers!$G$2:$G$901,MATCH(B2490,Customers!$A$2:$A$901,0))</f>
        <v>East</v>
      </c>
      <c r="J2490" s="12" t="str">
        <f aca="false">INDEX(Stores!$D$2:$D$18,MATCH(C2490,Stores!$A$2:$A$18,0))</f>
        <v>West</v>
      </c>
      <c r="K2490" s="16" t="n">
        <f aca="false">SUMIF(OrderItems!$B$2:$B$6683,A2490,OrderItems!$J$2:$J$6683)</f>
        <v>1169</v>
      </c>
      <c r="L2490" s="16" t="n">
        <f aca="false">SUMIF(OrderItems!$B$2:$B$6683,A2490,OrderItems!$K$2:$K$6683)</f>
        <v>668.68</v>
      </c>
      <c r="M2490" s="16" t="n">
        <f aca="false">K2490-L2490</f>
        <v>500.32</v>
      </c>
      <c r="N2490" s="12" t="n">
        <f aca="false">COUNTIF(OrderItems!$B$2:$B$6683,A2490)</f>
        <v>1</v>
      </c>
    </row>
    <row r="2491" customFormat="false" ht="15" hidden="false" customHeight="false" outlineLevel="0" collapsed="false">
      <c r="A2491" s="12" t="n">
        <v>2490</v>
      </c>
      <c r="B2491" s="12" t="n">
        <v>616</v>
      </c>
      <c r="C2491" s="12" t="n">
        <v>10</v>
      </c>
      <c r="D2491" s="18" t="n">
        <v>45639</v>
      </c>
      <c r="E2491" s="12" t="s">
        <v>49</v>
      </c>
      <c r="F2491" s="12" t="s">
        <v>2292</v>
      </c>
      <c r="G2491" s="12" t="s">
        <v>57</v>
      </c>
      <c r="H2491" s="12" t="str">
        <f aca="false">INDEX(Customers!$I$2:$I$901,MATCH(B2491,Customers!$A$2:$A$901,0))</f>
        <v>Regular</v>
      </c>
      <c r="I2491" s="12" t="str">
        <f aca="false">INDEX(Customers!$G$2:$G$901,MATCH(B2491,Customers!$A$2:$A$901,0))</f>
        <v>East</v>
      </c>
      <c r="J2491" s="12" t="str">
        <f aca="false">INDEX(Stores!$D$2:$D$18,MATCH(C2491,Stores!$A$2:$A$18,0))</f>
        <v>West</v>
      </c>
      <c r="K2491" s="16" t="n">
        <f aca="false">SUMIF(OrderItems!$B$2:$B$6683,A2491,OrderItems!$J$2:$J$6683)</f>
        <v>4337.55</v>
      </c>
      <c r="L2491" s="16" t="n">
        <f aca="false">SUMIF(OrderItems!$B$2:$B$6683,A2491,OrderItems!$K$2:$K$6683)</f>
        <v>2764.57</v>
      </c>
      <c r="M2491" s="16" t="n">
        <f aca="false">K2491-L2491</f>
        <v>1572.98</v>
      </c>
      <c r="N2491" s="12" t="n">
        <f aca="false">COUNTIF(OrderItems!$B$2:$B$6683,A2491)</f>
        <v>2</v>
      </c>
    </row>
    <row r="2492" customFormat="false" ht="15" hidden="false" customHeight="false" outlineLevel="0" collapsed="false">
      <c r="A2492" s="12" t="n">
        <v>2491</v>
      </c>
      <c r="B2492" s="12" t="n">
        <v>616</v>
      </c>
      <c r="C2492" s="12" t="n">
        <v>17</v>
      </c>
      <c r="D2492" s="18" t="n">
        <v>45653</v>
      </c>
      <c r="E2492" s="12" t="s">
        <v>44</v>
      </c>
      <c r="F2492" s="12" t="s">
        <v>2295</v>
      </c>
      <c r="G2492" s="12" t="s">
        <v>55</v>
      </c>
      <c r="H2492" s="12" t="str">
        <f aca="false">INDEX(Customers!$I$2:$I$901,MATCH(B2492,Customers!$A$2:$A$901,0))</f>
        <v>Regular</v>
      </c>
      <c r="I2492" s="12" t="str">
        <f aca="false">INDEX(Customers!$G$2:$G$901,MATCH(B2492,Customers!$A$2:$A$901,0))</f>
        <v>East</v>
      </c>
      <c r="J2492" s="12" t="str">
        <f aca="false">INDEX(Stores!$D$2:$D$18,MATCH(C2492,Stores!$A$2:$A$18,0))</f>
        <v>Online</v>
      </c>
      <c r="K2492" s="16" t="n">
        <f aca="false">SUMIF(OrderItems!$B$2:$B$6683,A2492,OrderItems!$J$2:$J$6683)</f>
        <v>2590.2</v>
      </c>
      <c r="L2492" s="16" t="n">
        <f aca="false">SUMIF(OrderItems!$B$2:$B$6683,A2492,OrderItems!$K$2:$K$6683)</f>
        <v>1867.92</v>
      </c>
      <c r="M2492" s="16" t="n">
        <f aca="false">K2492-L2492</f>
        <v>722.28</v>
      </c>
      <c r="N2492" s="12" t="n">
        <f aca="false">COUNTIF(OrderItems!$B$2:$B$6683,A2492)</f>
        <v>1</v>
      </c>
    </row>
    <row r="2493" customFormat="false" ht="15" hidden="false" customHeight="false" outlineLevel="0" collapsed="false">
      <c r="A2493" s="12" t="n">
        <v>2492</v>
      </c>
      <c r="B2493" s="12" t="n">
        <v>616</v>
      </c>
      <c r="C2493" s="12" t="n">
        <v>17</v>
      </c>
      <c r="D2493" s="18" t="n">
        <v>45689</v>
      </c>
      <c r="E2493" s="12" t="s">
        <v>44</v>
      </c>
      <c r="F2493" s="12" t="s">
        <v>2293</v>
      </c>
      <c r="G2493" s="12" t="s">
        <v>55</v>
      </c>
      <c r="H2493" s="12" t="str">
        <f aca="false">INDEX(Customers!$I$2:$I$901,MATCH(B2493,Customers!$A$2:$A$901,0))</f>
        <v>Regular</v>
      </c>
      <c r="I2493" s="12" t="str">
        <f aca="false">INDEX(Customers!$G$2:$G$901,MATCH(B2493,Customers!$A$2:$A$901,0))</f>
        <v>East</v>
      </c>
      <c r="J2493" s="12" t="str">
        <f aca="false">INDEX(Stores!$D$2:$D$18,MATCH(C2493,Stores!$A$2:$A$18,0))</f>
        <v>Online</v>
      </c>
      <c r="K2493" s="16" t="n">
        <f aca="false">SUMIF(OrderItems!$B$2:$B$6683,A2493,OrderItems!$J$2:$J$6683)</f>
        <v>2599</v>
      </c>
      <c r="L2493" s="16" t="n">
        <f aca="false">SUMIF(OrderItems!$B$2:$B$6683,A2493,OrderItems!$K$2:$K$6683)</f>
        <v>1473.81</v>
      </c>
      <c r="M2493" s="16" t="n">
        <f aca="false">K2493-L2493</f>
        <v>1125.19</v>
      </c>
      <c r="N2493" s="12" t="n">
        <f aca="false">COUNTIF(OrderItems!$B$2:$B$6683,A2493)</f>
        <v>1</v>
      </c>
    </row>
    <row r="2494" customFormat="false" ht="15" hidden="false" customHeight="false" outlineLevel="0" collapsed="false">
      <c r="A2494" s="12" t="n">
        <v>2493</v>
      </c>
      <c r="B2494" s="12" t="n">
        <v>616</v>
      </c>
      <c r="C2494" s="12" t="n">
        <v>17</v>
      </c>
      <c r="D2494" s="18" t="n">
        <v>45691</v>
      </c>
      <c r="E2494" s="12" t="s">
        <v>44</v>
      </c>
      <c r="F2494" s="12" t="s">
        <v>2296</v>
      </c>
      <c r="G2494" s="12" t="s">
        <v>55</v>
      </c>
      <c r="H2494" s="12" t="str">
        <f aca="false">INDEX(Customers!$I$2:$I$901,MATCH(B2494,Customers!$A$2:$A$901,0))</f>
        <v>Regular</v>
      </c>
      <c r="I2494" s="12" t="str">
        <f aca="false">INDEX(Customers!$G$2:$G$901,MATCH(B2494,Customers!$A$2:$A$901,0))</f>
        <v>East</v>
      </c>
      <c r="J2494" s="12" t="str">
        <f aca="false">INDEX(Stores!$D$2:$D$18,MATCH(C2494,Stores!$A$2:$A$18,0))</f>
        <v>Online</v>
      </c>
      <c r="K2494" s="16" t="n">
        <f aca="false">SUMIF(OrderItems!$B$2:$B$6683,A2494,OrderItems!$J$2:$J$6683)</f>
        <v>499</v>
      </c>
      <c r="L2494" s="16" t="n">
        <f aca="false">SUMIF(OrderItems!$B$2:$B$6683,A2494,OrderItems!$K$2:$K$6683)</f>
        <v>321.7</v>
      </c>
      <c r="M2494" s="16" t="n">
        <f aca="false">K2494-L2494</f>
        <v>177.3</v>
      </c>
      <c r="N2494" s="12" t="n">
        <f aca="false">COUNTIF(OrderItems!$B$2:$B$6683,A2494)</f>
        <v>1</v>
      </c>
    </row>
    <row r="2495" customFormat="false" ht="15" hidden="false" customHeight="false" outlineLevel="0" collapsed="false">
      <c r="A2495" s="12" t="n">
        <v>2494</v>
      </c>
      <c r="B2495" s="12" t="n">
        <v>616</v>
      </c>
      <c r="C2495" s="12" t="n">
        <v>17</v>
      </c>
      <c r="D2495" s="18" t="n">
        <v>45737</v>
      </c>
      <c r="E2495" s="12" t="s">
        <v>44</v>
      </c>
      <c r="F2495" s="12" t="s">
        <v>2293</v>
      </c>
      <c r="G2495" s="12" t="s">
        <v>55</v>
      </c>
      <c r="H2495" s="12" t="str">
        <f aca="false">INDEX(Customers!$I$2:$I$901,MATCH(B2495,Customers!$A$2:$A$901,0))</f>
        <v>Regular</v>
      </c>
      <c r="I2495" s="12" t="str">
        <f aca="false">INDEX(Customers!$G$2:$G$901,MATCH(B2495,Customers!$A$2:$A$901,0))</f>
        <v>East</v>
      </c>
      <c r="J2495" s="12" t="str">
        <f aca="false">INDEX(Stores!$D$2:$D$18,MATCH(C2495,Stores!$A$2:$A$18,0))</f>
        <v>Online</v>
      </c>
      <c r="K2495" s="16" t="n">
        <f aca="false">SUMIF(OrderItems!$B$2:$B$6683,A2495,OrderItems!$J$2:$J$6683)</f>
        <v>4449.1</v>
      </c>
      <c r="L2495" s="16" t="n">
        <f aca="false">SUMIF(OrderItems!$B$2:$B$6683,A2495,OrderItems!$K$2:$K$6683)</f>
        <v>3001.57</v>
      </c>
      <c r="M2495" s="16" t="n">
        <f aca="false">K2495-L2495</f>
        <v>1447.53</v>
      </c>
      <c r="N2495" s="12" t="n">
        <f aca="false">COUNTIF(OrderItems!$B$2:$B$6683,A2495)</f>
        <v>4</v>
      </c>
    </row>
    <row r="2496" customFormat="false" ht="15" hidden="false" customHeight="false" outlineLevel="0" collapsed="false">
      <c r="A2496" s="12" t="n">
        <v>2495</v>
      </c>
      <c r="B2496" s="12" t="n">
        <v>616</v>
      </c>
      <c r="C2496" s="12" t="n">
        <v>17</v>
      </c>
      <c r="D2496" s="18" t="n">
        <v>45737</v>
      </c>
      <c r="E2496" s="12" t="s">
        <v>44</v>
      </c>
      <c r="F2496" s="12" t="s">
        <v>2293</v>
      </c>
      <c r="G2496" s="12" t="s">
        <v>55</v>
      </c>
      <c r="H2496" s="12" t="str">
        <f aca="false">INDEX(Customers!$I$2:$I$901,MATCH(B2496,Customers!$A$2:$A$901,0))</f>
        <v>Regular</v>
      </c>
      <c r="I2496" s="12" t="str">
        <f aca="false">INDEX(Customers!$G$2:$G$901,MATCH(B2496,Customers!$A$2:$A$901,0))</f>
        <v>East</v>
      </c>
      <c r="J2496" s="12" t="str">
        <f aca="false">INDEX(Stores!$D$2:$D$18,MATCH(C2496,Stores!$A$2:$A$18,0))</f>
        <v>Online</v>
      </c>
      <c r="K2496" s="16" t="n">
        <f aca="false">SUMIF(OrderItems!$B$2:$B$6683,A2496,OrderItems!$J$2:$J$6683)</f>
        <v>3064.6</v>
      </c>
      <c r="L2496" s="16" t="n">
        <f aca="false">SUMIF(OrderItems!$B$2:$B$6683,A2496,OrderItems!$K$2:$K$6683)</f>
        <v>2331.17</v>
      </c>
      <c r="M2496" s="16" t="n">
        <f aca="false">K2496-L2496</f>
        <v>733.43</v>
      </c>
      <c r="N2496" s="12" t="n">
        <f aca="false">COUNTIF(OrderItems!$B$2:$B$6683,A2496)</f>
        <v>3</v>
      </c>
    </row>
    <row r="2497" customFormat="false" ht="15" hidden="false" customHeight="false" outlineLevel="0" collapsed="false">
      <c r="A2497" s="12" t="n">
        <v>2496</v>
      </c>
      <c r="B2497" s="12" t="n">
        <v>616</v>
      </c>
      <c r="C2497" s="12" t="n">
        <v>17</v>
      </c>
      <c r="D2497" s="18" t="n">
        <v>45834</v>
      </c>
      <c r="E2497" s="12" t="s">
        <v>44</v>
      </c>
      <c r="F2497" s="12" t="s">
        <v>2293</v>
      </c>
      <c r="G2497" s="12" t="s">
        <v>56</v>
      </c>
      <c r="H2497" s="12" t="str">
        <f aca="false">INDEX(Customers!$I$2:$I$901,MATCH(B2497,Customers!$A$2:$A$901,0))</f>
        <v>Regular</v>
      </c>
      <c r="I2497" s="12" t="str">
        <f aca="false">INDEX(Customers!$G$2:$G$901,MATCH(B2497,Customers!$A$2:$A$901,0))</f>
        <v>East</v>
      </c>
      <c r="J2497" s="12" t="str">
        <f aca="false">INDEX(Stores!$D$2:$D$18,MATCH(C2497,Stores!$A$2:$A$18,0))</f>
        <v>Online</v>
      </c>
      <c r="K2497" s="16" t="n">
        <f aca="false">SUMIF(OrderItems!$B$2:$B$6683,A2497,OrderItems!$J$2:$J$6683)</f>
        <v>2032.05</v>
      </c>
      <c r="L2497" s="16" t="n">
        <f aca="false">SUMIF(OrderItems!$B$2:$B$6683,A2497,OrderItems!$K$2:$K$6683)</f>
        <v>1183.55</v>
      </c>
      <c r="M2497" s="16" t="n">
        <f aca="false">K2497-L2497</f>
        <v>848.5</v>
      </c>
      <c r="N2497" s="12" t="n">
        <f aca="false">COUNTIF(OrderItems!$B$2:$B$6683,A2497)</f>
        <v>1</v>
      </c>
    </row>
    <row r="2498" customFormat="false" ht="15" hidden="false" customHeight="false" outlineLevel="0" collapsed="false">
      <c r="A2498" s="12" t="n">
        <v>2497</v>
      </c>
      <c r="B2498" s="12" t="n">
        <v>616</v>
      </c>
      <c r="C2498" s="12" t="n">
        <v>17</v>
      </c>
      <c r="D2498" s="18" t="n">
        <v>45931</v>
      </c>
      <c r="E2498" s="12" t="s">
        <v>44</v>
      </c>
      <c r="F2498" s="12" t="s">
        <v>2293</v>
      </c>
      <c r="G2498" s="12" t="s">
        <v>55</v>
      </c>
      <c r="H2498" s="12" t="str">
        <f aca="false">INDEX(Customers!$I$2:$I$901,MATCH(B2498,Customers!$A$2:$A$901,0))</f>
        <v>Regular</v>
      </c>
      <c r="I2498" s="12" t="str">
        <f aca="false">INDEX(Customers!$G$2:$G$901,MATCH(B2498,Customers!$A$2:$A$901,0))</f>
        <v>East</v>
      </c>
      <c r="J2498" s="12" t="str">
        <f aca="false">INDEX(Stores!$D$2:$D$18,MATCH(C2498,Stores!$A$2:$A$18,0))</f>
        <v>Online</v>
      </c>
      <c r="K2498" s="16" t="n">
        <f aca="false">SUMIF(OrderItems!$B$2:$B$6683,A2498,OrderItems!$J$2:$J$6683)</f>
        <v>5948</v>
      </c>
      <c r="L2498" s="16" t="n">
        <f aca="false">SUMIF(OrderItems!$B$2:$B$6683,A2498,OrderItems!$K$2:$K$6683)</f>
        <v>4047.25</v>
      </c>
      <c r="M2498" s="16" t="n">
        <f aca="false">K2498-L2498</f>
        <v>1900.75</v>
      </c>
      <c r="N2498" s="12" t="n">
        <f aca="false">COUNTIF(OrderItems!$B$2:$B$6683,A2498)</f>
        <v>2</v>
      </c>
    </row>
    <row r="2499" customFormat="false" ht="15" hidden="false" customHeight="false" outlineLevel="0" collapsed="false">
      <c r="A2499" s="12" t="n">
        <v>2498</v>
      </c>
      <c r="B2499" s="12" t="n">
        <v>616</v>
      </c>
      <c r="C2499" s="12" t="n">
        <v>17</v>
      </c>
      <c r="D2499" s="18" t="n">
        <v>45938</v>
      </c>
      <c r="E2499" s="12" t="s">
        <v>44</v>
      </c>
      <c r="F2499" s="12" t="s">
        <v>2292</v>
      </c>
      <c r="G2499" s="12" t="s">
        <v>55</v>
      </c>
      <c r="H2499" s="12" t="str">
        <f aca="false">INDEX(Customers!$I$2:$I$901,MATCH(B2499,Customers!$A$2:$A$901,0))</f>
        <v>Regular</v>
      </c>
      <c r="I2499" s="12" t="str">
        <f aca="false">INDEX(Customers!$G$2:$G$901,MATCH(B2499,Customers!$A$2:$A$901,0))</f>
        <v>East</v>
      </c>
      <c r="J2499" s="12" t="str">
        <f aca="false">INDEX(Stores!$D$2:$D$18,MATCH(C2499,Stores!$A$2:$A$18,0))</f>
        <v>Online</v>
      </c>
      <c r="K2499" s="16" t="n">
        <f aca="false">SUMIF(OrderItems!$B$2:$B$6683,A2499,OrderItems!$J$2:$J$6683)</f>
        <v>1049</v>
      </c>
      <c r="L2499" s="16" t="n">
        <f aca="false">SUMIF(OrderItems!$B$2:$B$6683,A2499,OrderItems!$K$2:$K$6683)</f>
        <v>645.2</v>
      </c>
      <c r="M2499" s="16" t="n">
        <f aca="false">K2499-L2499</f>
        <v>403.8</v>
      </c>
      <c r="N2499" s="12" t="n">
        <f aca="false">COUNTIF(OrderItems!$B$2:$B$6683,A2499)</f>
        <v>1</v>
      </c>
    </row>
    <row r="2500" customFormat="false" ht="15" hidden="false" customHeight="false" outlineLevel="0" collapsed="false">
      <c r="A2500" s="12" t="n">
        <v>2499</v>
      </c>
      <c r="B2500" s="12" t="n">
        <v>616</v>
      </c>
      <c r="C2500" s="12" t="n">
        <v>5</v>
      </c>
      <c r="D2500" s="18" t="n">
        <v>45961</v>
      </c>
      <c r="E2500" s="12" t="s">
        <v>49</v>
      </c>
      <c r="F2500" s="12" t="s">
        <v>2292</v>
      </c>
      <c r="G2500" s="12" t="s">
        <v>55</v>
      </c>
      <c r="H2500" s="12" t="str">
        <f aca="false">INDEX(Customers!$I$2:$I$901,MATCH(B2500,Customers!$A$2:$A$901,0))</f>
        <v>Regular</v>
      </c>
      <c r="I2500" s="12" t="str">
        <f aca="false">INDEX(Customers!$G$2:$G$901,MATCH(B2500,Customers!$A$2:$A$901,0))</f>
        <v>East</v>
      </c>
      <c r="J2500" s="12" t="str">
        <f aca="false">INDEX(Stores!$D$2:$D$18,MATCH(C2500,Stores!$A$2:$A$18,0))</f>
        <v>South</v>
      </c>
      <c r="K2500" s="16" t="n">
        <f aca="false">SUMIF(OrderItems!$B$2:$B$6683,A2500,OrderItems!$J$2:$J$6683)</f>
        <v>3346.2</v>
      </c>
      <c r="L2500" s="16" t="n">
        <f aca="false">SUMIF(OrderItems!$B$2:$B$6683,A2500,OrderItems!$K$2:$K$6683)</f>
        <v>2230.13</v>
      </c>
      <c r="M2500" s="16" t="n">
        <f aca="false">K2500-L2500</f>
        <v>1116.07</v>
      </c>
      <c r="N2500" s="12" t="n">
        <f aca="false">COUNTIF(OrderItems!$B$2:$B$6683,A2500)</f>
        <v>3</v>
      </c>
    </row>
    <row r="2501" customFormat="false" ht="15" hidden="false" customHeight="false" outlineLevel="0" collapsed="false">
      <c r="A2501" s="12" t="n">
        <v>2500</v>
      </c>
      <c r="B2501" s="12" t="n">
        <v>616</v>
      </c>
      <c r="C2501" s="12" t="n">
        <v>9</v>
      </c>
      <c r="D2501" s="18" t="n">
        <v>45980</v>
      </c>
      <c r="E2501" s="12" t="s">
        <v>49</v>
      </c>
      <c r="F2501" s="12" t="s">
        <v>2294</v>
      </c>
      <c r="G2501" s="12" t="s">
        <v>55</v>
      </c>
      <c r="H2501" s="12" t="str">
        <f aca="false">INDEX(Customers!$I$2:$I$901,MATCH(B2501,Customers!$A$2:$A$901,0))</f>
        <v>Regular</v>
      </c>
      <c r="I2501" s="12" t="str">
        <f aca="false">INDEX(Customers!$G$2:$G$901,MATCH(B2501,Customers!$A$2:$A$901,0))</f>
        <v>East</v>
      </c>
      <c r="J2501" s="12" t="str">
        <f aca="false">INDEX(Stores!$D$2:$D$18,MATCH(C2501,Stores!$A$2:$A$18,0))</f>
        <v>West</v>
      </c>
      <c r="K2501" s="16" t="n">
        <f aca="false">SUMIF(OrderItems!$B$2:$B$6683,A2501,OrderItems!$J$2:$J$6683)</f>
        <v>1918.05</v>
      </c>
      <c r="L2501" s="16" t="n">
        <f aca="false">SUMIF(OrderItems!$B$2:$B$6683,A2501,OrderItems!$K$2:$K$6683)</f>
        <v>1326.8</v>
      </c>
      <c r="M2501" s="16" t="n">
        <f aca="false">K2501-L2501</f>
        <v>591.25</v>
      </c>
      <c r="N2501" s="12" t="n">
        <f aca="false">COUNTIF(OrderItems!$B$2:$B$6683,A2501)</f>
        <v>1</v>
      </c>
    </row>
    <row r="2502" customFormat="false" ht="15" hidden="false" customHeight="false" outlineLevel="0" collapsed="false">
      <c r="A2502" s="12" t="n">
        <v>2501</v>
      </c>
      <c r="B2502" s="12" t="n">
        <v>616</v>
      </c>
      <c r="C2502" s="12" t="n">
        <v>9</v>
      </c>
      <c r="D2502" s="18" t="n">
        <v>45998</v>
      </c>
      <c r="E2502" s="12" t="s">
        <v>49</v>
      </c>
      <c r="F2502" s="12" t="s">
        <v>2293</v>
      </c>
      <c r="G2502" s="12" t="s">
        <v>56</v>
      </c>
      <c r="H2502" s="12" t="str">
        <f aca="false">INDEX(Customers!$I$2:$I$901,MATCH(B2502,Customers!$A$2:$A$901,0))</f>
        <v>Regular</v>
      </c>
      <c r="I2502" s="12" t="str">
        <f aca="false">INDEX(Customers!$G$2:$G$901,MATCH(B2502,Customers!$A$2:$A$901,0))</f>
        <v>East</v>
      </c>
      <c r="J2502" s="12" t="str">
        <f aca="false">INDEX(Stores!$D$2:$D$18,MATCH(C2502,Stores!$A$2:$A$18,0))</f>
        <v>West</v>
      </c>
      <c r="K2502" s="16" t="n">
        <f aca="false">SUMIF(OrderItems!$B$2:$B$6683,A2502,OrderItems!$J$2:$J$6683)</f>
        <v>129</v>
      </c>
      <c r="L2502" s="16" t="n">
        <f aca="false">SUMIF(OrderItems!$B$2:$B$6683,A2502,OrderItems!$K$2:$K$6683)</f>
        <v>95.79</v>
      </c>
      <c r="M2502" s="16" t="n">
        <f aca="false">K2502-L2502</f>
        <v>33.21</v>
      </c>
      <c r="N2502" s="12" t="n">
        <f aca="false">COUNTIF(OrderItems!$B$2:$B$6683,A2502)</f>
        <v>1</v>
      </c>
    </row>
    <row r="2503" customFormat="false" ht="15" hidden="false" customHeight="false" outlineLevel="0" collapsed="false">
      <c r="A2503" s="12" t="n">
        <v>2502</v>
      </c>
      <c r="B2503" s="12" t="n">
        <v>618</v>
      </c>
      <c r="C2503" s="12" t="n">
        <v>17</v>
      </c>
      <c r="D2503" s="18" t="n">
        <v>45789</v>
      </c>
      <c r="E2503" s="12" t="s">
        <v>44</v>
      </c>
      <c r="F2503" s="12" t="s">
        <v>2294</v>
      </c>
      <c r="G2503" s="12" t="s">
        <v>56</v>
      </c>
      <c r="H2503" s="12" t="str">
        <f aca="false">INDEX(Customers!$I$2:$I$901,MATCH(B2503,Customers!$A$2:$A$901,0))</f>
        <v>Regular</v>
      </c>
      <c r="I2503" s="12" t="str">
        <f aca="false">INDEX(Customers!$G$2:$G$901,MATCH(B2503,Customers!$A$2:$A$901,0))</f>
        <v>East</v>
      </c>
      <c r="J2503" s="12" t="str">
        <f aca="false">INDEX(Stores!$D$2:$D$18,MATCH(C2503,Stores!$A$2:$A$18,0))</f>
        <v>Online</v>
      </c>
      <c r="K2503" s="16" t="n">
        <f aca="false">SUMIF(OrderItems!$B$2:$B$6683,A2503,OrderItems!$J$2:$J$6683)</f>
        <v>2039.15</v>
      </c>
      <c r="L2503" s="16" t="n">
        <f aca="false">SUMIF(OrderItems!$B$2:$B$6683,A2503,OrderItems!$K$2:$K$6683)</f>
        <v>1366.08</v>
      </c>
      <c r="M2503" s="16" t="n">
        <f aca="false">K2503-L2503</f>
        <v>673.07</v>
      </c>
      <c r="N2503" s="12" t="n">
        <f aca="false">COUNTIF(OrderItems!$B$2:$B$6683,A2503)</f>
        <v>1</v>
      </c>
    </row>
    <row r="2504" customFormat="false" ht="15" hidden="false" customHeight="false" outlineLevel="0" collapsed="false">
      <c r="A2504" s="12" t="n">
        <v>2503</v>
      </c>
      <c r="B2504" s="12" t="n">
        <v>618</v>
      </c>
      <c r="C2504" s="12" t="n">
        <v>11</v>
      </c>
      <c r="D2504" s="18" t="n">
        <v>45961</v>
      </c>
      <c r="E2504" s="12" t="s">
        <v>49</v>
      </c>
      <c r="F2504" s="12" t="s">
        <v>2293</v>
      </c>
      <c r="G2504" s="12" t="s">
        <v>55</v>
      </c>
      <c r="H2504" s="12" t="str">
        <f aca="false">INDEX(Customers!$I$2:$I$901,MATCH(B2504,Customers!$A$2:$A$901,0))</f>
        <v>Regular</v>
      </c>
      <c r="I2504" s="12" t="str">
        <f aca="false">INDEX(Customers!$G$2:$G$901,MATCH(B2504,Customers!$A$2:$A$901,0))</f>
        <v>East</v>
      </c>
      <c r="J2504" s="12" t="str">
        <f aca="false">INDEX(Stores!$D$2:$D$18,MATCH(C2504,Stores!$A$2:$A$18,0))</f>
        <v>West</v>
      </c>
      <c r="K2504" s="16" t="n">
        <f aca="false">SUMIF(OrderItems!$B$2:$B$6683,A2504,OrderItems!$J$2:$J$6683)</f>
        <v>2519</v>
      </c>
      <c r="L2504" s="16" t="n">
        <f aca="false">SUMIF(OrderItems!$B$2:$B$6683,A2504,OrderItems!$K$2:$K$6683)</f>
        <v>1819.09</v>
      </c>
      <c r="M2504" s="16" t="n">
        <f aca="false">K2504-L2504</f>
        <v>699.91</v>
      </c>
      <c r="N2504" s="12" t="n">
        <f aca="false">COUNTIF(OrderItems!$B$2:$B$6683,A2504)</f>
        <v>1</v>
      </c>
    </row>
    <row r="2505" customFormat="false" ht="15" hidden="false" customHeight="false" outlineLevel="0" collapsed="false">
      <c r="A2505" s="12" t="n">
        <v>2504</v>
      </c>
      <c r="B2505" s="12" t="n">
        <v>618</v>
      </c>
      <c r="C2505" s="12" t="n">
        <v>17</v>
      </c>
      <c r="D2505" s="18" t="n">
        <v>45989</v>
      </c>
      <c r="E2505" s="12" t="s">
        <v>44</v>
      </c>
      <c r="F2505" s="12" t="s">
        <v>2293</v>
      </c>
      <c r="G2505" s="12" t="s">
        <v>56</v>
      </c>
      <c r="H2505" s="12" t="str">
        <f aca="false">INDEX(Customers!$I$2:$I$901,MATCH(B2505,Customers!$A$2:$A$901,0))</f>
        <v>Regular</v>
      </c>
      <c r="I2505" s="12" t="str">
        <f aca="false">INDEX(Customers!$G$2:$G$901,MATCH(B2505,Customers!$A$2:$A$901,0))</f>
        <v>East</v>
      </c>
      <c r="J2505" s="12" t="str">
        <f aca="false">INDEX(Stores!$D$2:$D$18,MATCH(C2505,Stores!$A$2:$A$18,0))</f>
        <v>Online</v>
      </c>
      <c r="K2505" s="16" t="n">
        <f aca="false">SUMIF(OrderItems!$B$2:$B$6683,A2505,OrderItems!$J$2:$J$6683)</f>
        <v>9277</v>
      </c>
      <c r="L2505" s="16" t="n">
        <f aca="false">SUMIF(OrderItems!$B$2:$B$6683,A2505,OrderItems!$K$2:$K$6683)</f>
        <v>5463.44</v>
      </c>
      <c r="M2505" s="16" t="n">
        <f aca="false">K2505-L2505</f>
        <v>3813.56</v>
      </c>
      <c r="N2505" s="12" t="n">
        <f aca="false">COUNTIF(OrderItems!$B$2:$B$6683,A2505)</f>
        <v>2</v>
      </c>
    </row>
    <row r="2506" customFormat="false" ht="15" hidden="false" customHeight="false" outlineLevel="0" collapsed="false">
      <c r="A2506" s="12" t="n">
        <v>2505</v>
      </c>
      <c r="B2506" s="12" t="n">
        <v>619</v>
      </c>
      <c r="C2506" s="12" t="n">
        <v>17</v>
      </c>
      <c r="D2506" s="18" t="n">
        <v>45616</v>
      </c>
      <c r="E2506" s="12" t="s">
        <v>44</v>
      </c>
      <c r="F2506" s="12" t="s">
        <v>2294</v>
      </c>
      <c r="G2506" s="12" t="s">
        <v>55</v>
      </c>
      <c r="H2506" s="12" t="str">
        <f aca="false">INDEX(Customers!$I$2:$I$901,MATCH(B2506,Customers!$A$2:$A$901,0))</f>
        <v>Premium</v>
      </c>
      <c r="I2506" s="12" t="str">
        <f aca="false">INDEX(Customers!$G$2:$G$901,MATCH(B2506,Customers!$A$2:$A$901,0))</f>
        <v>South</v>
      </c>
      <c r="J2506" s="12" t="str">
        <f aca="false">INDEX(Stores!$D$2:$D$18,MATCH(C2506,Stores!$A$2:$A$18,0))</f>
        <v>Online</v>
      </c>
      <c r="K2506" s="16" t="n">
        <f aca="false">SUMIF(OrderItems!$B$2:$B$6683,A2506,OrderItems!$J$2:$J$6683)</f>
        <v>12063.3</v>
      </c>
      <c r="L2506" s="16" t="n">
        <f aca="false">SUMIF(OrderItems!$B$2:$B$6683,A2506,OrderItems!$K$2:$K$6683)</f>
        <v>7853.98</v>
      </c>
      <c r="M2506" s="16" t="n">
        <f aca="false">K2506-L2506</f>
        <v>4209.32</v>
      </c>
      <c r="N2506" s="12" t="n">
        <f aca="false">COUNTIF(OrderItems!$B$2:$B$6683,A2506)</f>
        <v>2</v>
      </c>
    </row>
    <row r="2507" customFormat="false" ht="15" hidden="false" customHeight="false" outlineLevel="0" collapsed="false">
      <c r="A2507" s="12" t="n">
        <v>2506</v>
      </c>
      <c r="B2507" s="12" t="n">
        <v>619</v>
      </c>
      <c r="C2507" s="12" t="n">
        <v>8</v>
      </c>
      <c r="D2507" s="18" t="n">
        <v>45740</v>
      </c>
      <c r="E2507" s="12" t="s">
        <v>49</v>
      </c>
      <c r="F2507" s="12" t="s">
        <v>2295</v>
      </c>
      <c r="G2507" s="12" t="s">
        <v>55</v>
      </c>
      <c r="H2507" s="12" t="str">
        <f aca="false">INDEX(Customers!$I$2:$I$901,MATCH(B2507,Customers!$A$2:$A$901,0))</f>
        <v>Premium</v>
      </c>
      <c r="I2507" s="12" t="str">
        <f aca="false">INDEX(Customers!$G$2:$G$901,MATCH(B2507,Customers!$A$2:$A$901,0))</f>
        <v>South</v>
      </c>
      <c r="J2507" s="12" t="str">
        <f aca="false">INDEX(Stores!$D$2:$D$18,MATCH(C2507,Stores!$A$2:$A$18,0))</f>
        <v>South</v>
      </c>
      <c r="K2507" s="16" t="n">
        <f aca="false">SUMIF(OrderItems!$B$2:$B$6683,A2507,OrderItems!$J$2:$J$6683)</f>
        <v>7695.15</v>
      </c>
      <c r="L2507" s="16" t="n">
        <f aca="false">SUMIF(OrderItems!$B$2:$B$6683,A2507,OrderItems!$K$2:$K$6683)</f>
        <v>5450.91</v>
      </c>
      <c r="M2507" s="16" t="n">
        <f aca="false">K2507-L2507</f>
        <v>2244.24</v>
      </c>
      <c r="N2507" s="12" t="n">
        <f aca="false">COUNTIF(OrderItems!$B$2:$B$6683,A2507)</f>
        <v>3</v>
      </c>
    </row>
    <row r="2508" customFormat="false" ht="15" hidden="false" customHeight="false" outlineLevel="0" collapsed="false">
      <c r="A2508" s="12" t="n">
        <v>2507</v>
      </c>
      <c r="B2508" s="12" t="n">
        <v>619</v>
      </c>
      <c r="C2508" s="12" t="n">
        <v>15</v>
      </c>
      <c r="D2508" s="18" t="n">
        <v>45756</v>
      </c>
      <c r="E2508" s="12" t="s">
        <v>49</v>
      </c>
      <c r="F2508" s="12" t="s">
        <v>2294</v>
      </c>
      <c r="G2508" s="12" t="s">
        <v>55</v>
      </c>
      <c r="H2508" s="12" t="str">
        <f aca="false">INDEX(Customers!$I$2:$I$901,MATCH(B2508,Customers!$A$2:$A$901,0))</f>
        <v>Premium</v>
      </c>
      <c r="I2508" s="12" t="str">
        <f aca="false">INDEX(Customers!$G$2:$G$901,MATCH(B2508,Customers!$A$2:$A$901,0))</f>
        <v>South</v>
      </c>
      <c r="J2508" s="12" t="str">
        <f aca="false">INDEX(Stores!$D$2:$D$18,MATCH(C2508,Stores!$A$2:$A$18,0))</f>
        <v>East</v>
      </c>
      <c r="K2508" s="16" t="n">
        <f aca="false">SUMIF(OrderItems!$B$2:$B$6683,A2508,OrderItems!$J$2:$J$6683)</f>
        <v>1077.6</v>
      </c>
      <c r="L2508" s="16" t="n">
        <f aca="false">SUMIF(OrderItems!$B$2:$B$6683,A2508,OrderItems!$K$2:$K$6683)</f>
        <v>807.6</v>
      </c>
      <c r="M2508" s="16" t="n">
        <f aca="false">K2508-L2508</f>
        <v>270</v>
      </c>
      <c r="N2508" s="12" t="n">
        <f aca="false">COUNTIF(OrderItems!$B$2:$B$6683,A2508)</f>
        <v>1</v>
      </c>
    </row>
    <row r="2509" customFormat="false" ht="15" hidden="false" customHeight="false" outlineLevel="0" collapsed="false">
      <c r="A2509" s="12" t="n">
        <v>2508</v>
      </c>
      <c r="B2509" s="12" t="n">
        <v>619</v>
      </c>
      <c r="C2509" s="12" t="n">
        <v>17</v>
      </c>
      <c r="D2509" s="18" t="n">
        <v>45866</v>
      </c>
      <c r="E2509" s="12" t="s">
        <v>44</v>
      </c>
      <c r="F2509" s="12" t="s">
        <v>2294</v>
      </c>
      <c r="G2509" s="12" t="s">
        <v>55</v>
      </c>
      <c r="H2509" s="12" t="str">
        <f aca="false">INDEX(Customers!$I$2:$I$901,MATCH(B2509,Customers!$A$2:$A$901,0))</f>
        <v>Premium</v>
      </c>
      <c r="I2509" s="12" t="str">
        <f aca="false">INDEX(Customers!$G$2:$G$901,MATCH(B2509,Customers!$A$2:$A$901,0))</f>
        <v>South</v>
      </c>
      <c r="J2509" s="12" t="str">
        <f aca="false">INDEX(Stores!$D$2:$D$18,MATCH(C2509,Stores!$A$2:$A$18,0))</f>
        <v>Online</v>
      </c>
      <c r="K2509" s="16" t="n">
        <f aca="false">SUMIF(OrderItems!$B$2:$B$6683,A2509,OrderItems!$J$2:$J$6683)</f>
        <v>141.55</v>
      </c>
      <c r="L2509" s="16" t="n">
        <f aca="false">SUMIF(OrderItems!$B$2:$B$6683,A2509,OrderItems!$K$2:$K$6683)</f>
        <v>97.78</v>
      </c>
      <c r="M2509" s="16" t="n">
        <f aca="false">K2509-L2509</f>
        <v>43.77</v>
      </c>
      <c r="N2509" s="12" t="n">
        <f aca="false">COUNTIF(OrderItems!$B$2:$B$6683,A2509)</f>
        <v>1</v>
      </c>
    </row>
    <row r="2510" customFormat="false" ht="15" hidden="false" customHeight="false" outlineLevel="0" collapsed="false">
      <c r="A2510" s="12" t="n">
        <v>2509</v>
      </c>
      <c r="B2510" s="12" t="n">
        <v>619</v>
      </c>
      <c r="C2510" s="12" t="n">
        <v>1</v>
      </c>
      <c r="D2510" s="18" t="n">
        <v>45978</v>
      </c>
      <c r="E2510" s="12" t="s">
        <v>49</v>
      </c>
      <c r="F2510" s="12" t="s">
        <v>2292</v>
      </c>
      <c r="G2510" s="12" t="s">
        <v>56</v>
      </c>
      <c r="H2510" s="12" t="str">
        <f aca="false">INDEX(Customers!$I$2:$I$901,MATCH(B2510,Customers!$A$2:$A$901,0))</f>
        <v>Premium</v>
      </c>
      <c r="I2510" s="12" t="str">
        <f aca="false">INDEX(Customers!$G$2:$G$901,MATCH(B2510,Customers!$A$2:$A$901,0))</f>
        <v>South</v>
      </c>
      <c r="J2510" s="12" t="str">
        <f aca="false">INDEX(Stores!$D$2:$D$18,MATCH(C2510,Stores!$A$2:$A$18,0))</f>
        <v>North</v>
      </c>
      <c r="K2510" s="16" t="n">
        <f aca="false">SUMIF(OrderItems!$B$2:$B$6683,A2510,OrderItems!$J$2:$J$6683)</f>
        <v>12335</v>
      </c>
      <c r="L2510" s="16" t="n">
        <f aca="false">SUMIF(OrderItems!$B$2:$B$6683,A2510,OrderItems!$K$2:$K$6683)</f>
        <v>7226.64</v>
      </c>
      <c r="M2510" s="16" t="n">
        <f aca="false">K2510-L2510</f>
        <v>5108.36</v>
      </c>
      <c r="N2510" s="12" t="n">
        <f aca="false">COUNTIF(OrderItems!$B$2:$B$6683,A2510)</f>
        <v>3</v>
      </c>
    </row>
    <row r="2511" customFormat="false" ht="15" hidden="false" customHeight="false" outlineLevel="0" collapsed="false">
      <c r="A2511" s="12" t="n">
        <v>2510</v>
      </c>
      <c r="B2511" s="12" t="n">
        <v>619</v>
      </c>
      <c r="C2511" s="12" t="n">
        <v>14</v>
      </c>
      <c r="D2511" s="18" t="n">
        <v>46011</v>
      </c>
      <c r="E2511" s="12" t="s">
        <v>49</v>
      </c>
      <c r="F2511" s="12" t="s">
        <v>2292</v>
      </c>
      <c r="G2511" s="12" t="s">
        <v>55</v>
      </c>
      <c r="H2511" s="12" t="str">
        <f aca="false">INDEX(Customers!$I$2:$I$901,MATCH(B2511,Customers!$A$2:$A$901,0))</f>
        <v>Premium</v>
      </c>
      <c r="I2511" s="12" t="str">
        <f aca="false">INDEX(Customers!$G$2:$G$901,MATCH(B2511,Customers!$A$2:$A$901,0))</f>
        <v>South</v>
      </c>
      <c r="J2511" s="12" t="str">
        <f aca="false">INDEX(Stores!$D$2:$D$18,MATCH(C2511,Stores!$A$2:$A$18,0))</f>
        <v>East</v>
      </c>
      <c r="K2511" s="16" t="n">
        <f aca="false">SUMIF(OrderItems!$B$2:$B$6683,A2511,OrderItems!$J$2:$J$6683)</f>
        <v>1623.55</v>
      </c>
      <c r="L2511" s="16" t="n">
        <f aca="false">SUMIF(OrderItems!$B$2:$B$6683,A2511,OrderItems!$K$2:$K$6683)</f>
        <v>1180.24</v>
      </c>
      <c r="M2511" s="16" t="n">
        <f aca="false">K2511-L2511</f>
        <v>443.31</v>
      </c>
      <c r="N2511" s="12" t="n">
        <f aca="false">COUNTIF(OrderItems!$B$2:$B$6683,A2511)</f>
        <v>1</v>
      </c>
    </row>
    <row r="2512" customFormat="false" ht="15" hidden="false" customHeight="false" outlineLevel="0" collapsed="false">
      <c r="A2512" s="12" t="n">
        <v>2511</v>
      </c>
      <c r="B2512" s="12" t="n">
        <v>620</v>
      </c>
      <c r="C2512" s="12" t="n">
        <v>17</v>
      </c>
      <c r="D2512" s="18" t="n">
        <v>45469</v>
      </c>
      <c r="E2512" s="12" t="s">
        <v>44</v>
      </c>
      <c r="F2512" s="12" t="s">
        <v>2294</v>
      </c>
      <c r="G2512" s="12" t="s">
        <v>55</v>
      </c>
      <c r="H2512" s="12" t="str">
        <f aca="false">INDEX(Customers!$I$2:$I$901,MATCH(B2512,Customers!$A$2:$A$901,0))</f>
        <v>Regular</v>
      </c>
      <c r="I2512" s="12" t="str">
        <f aca="false">INDEX(Customers!$G$2:$G$901,MATCH(B2512,Customers!$A$2:$A$901,0))</f>
        <v>South</v>
      </c>
      <c r="J2512" s="12" t="str">
        <f aca="false">INDEX(Stores!$D$2:$D$18,MATCH(C2512,Stores!$A$2:$A$18,0))</f>
        <v>Online</v>
      </c>
      <c r="K2512" s="16" t="n">
        <f aca="false">SUMIF(OrderItems!$B$2:$B$6683,A2512,OrderItems!$J$2:$J$6683)</f>
        <v>249</v>
      </c>
      <c r="L2512" s="16" t="n">
        <f aca="false">SUMIF(OrderItems!$B$2:$B$6683,A2512,OrderItems!$K$2:$K$6683)</f>
        <v>158.56</v>
      </c>
      <c r="M2512" s="16" t="n">
        <f aca="false">K2512-L2512</f>
        <v>90.44</v>
      </c>
      <c r="N2512" s="12" t="n">
        <f aca="false">COUNTIF(OrderItems!$B$2:$B$6683,A2512)</f>
        <v>1</v>
      </c>
    </row>
    <row r="2513" customFormat="false" ht="15" hidden="false" customHeight="false" outlineLevel="0" collapsed="false">
      <c r="A2513" s="12" t="n">
        <v>2512</v>
      </c>
      <c r="B2513" s="12" t="n">
        <v>620</v>
      </c>
      <c r="C2513" s="12" t="n">
        <v>17</v>
      </c>
      <c r="D2513" s="18" t="n">
        <v>45487</v>
      </c>
      <c r="E2513" s="12" t="s">
        <v>44</v>
      </c>
      <c r="F2513" s="12" t="s">
        <v>2294</v>
      </c>
      <c r="G2513" s="12" t="s">
        <v>55</v>
      </c>
      <c r="H2513" s="12" t="str">
        <f aca="false">INDEX(Customers!$I$2:$I$901,MATCH(B2513,Customers!$A$2:$A$901,0))</f>
        <v>Regular</v>
      </c>
      <c r="I2513" s="12" t="str">
        <f aca="false">INDEX(Customers!$G$2:$G$901,MATCH(B2513,Customers!$A$2:$A$901,0))</f>
        <v>South</v>
      </c>
      <c r="J2513" s="12" t="str">
        <f aca="false">INDEX(Stores!$D$2:$D$18,MATCH(C2513,Stores!$A$2:$A$18,0))</f>
        <v>Online</v>
      </c>
      <c r="K2513" s="16" t="n">
        <f aca="false">SUMIF(OrderItems!$B$2:$B$6683,A2513,OrderItems!$J$2:$J$6683)</f>
        <v>9428.75</v>
      </c>
      <c r="L2513" s="16" t="n">
        <f aca="false">SUMIF(OrderItems!$B$2:$B$6683,A2513,OrderItems!$K$2:$K$6683)</f>
        <v>6210.53</v>
      </c>
      <c r="M2513" s="16" t="n">
        <f aca="false">K2513-L2513</f>
        <v>3218.22</v>
      </c>
      <c r="N2513" s="12" t="n">
        <f aca="false">COUNTIF(OrderItems!$B$2:$B$6683,A2513)</f>
        <v>4</v>
      </c>
    </row>
    <row r="2514" customFormat="false" ht="15" hidden="false" customHeight="false" outlineLevel="0" collapsed="false">
      <c r="A2514" s="12" t="n">
        <v>2513</v>
      </c>
      <c r="B2514" s="12" t="n">
        <v>620</v>
      </c>
      <c r="C2514" s="12" t="n">
        <v>17</v>
      </c>
      <c r="D2514" s="18" t="n">
        <v>45656</v>
      </c>
      <c r="E2514" s="12" t="s">
        <v>44</v>
      </c>
      <c r="F2514" s="12" t="s">
        <v>2294</v>
      </c>
      <c r="G2514" s="12" t="s">
        <v>57</v>
      </c>
      <c r="H2514" s="12" t="str">
        <f aca="false">INDEX(Customers!$I$2:$I$901,MATCH(B2514,Customers!$A$2:$A$901,0))</f>
        <v>Regular</v>
      </c>
      <c r="I2514" s="12" t="str">
        <f aca="false">INDEX(Customers!$G$2:$G$901,MATCH(B2514,Customers!$A$2:$A$901,0))</f>
        <v>South</v>
      </c>
      <c r="J2514" s="12" t="str">
        <f aca="false">INDEX(Stores!$D$2:$D$18,MATCH(C2514,Stores!$A$2:$A$18,0))</f>
        <v>Online</v>
      </c>
      <c r="K2514" s="16" t="n">
        <f aca="false">SUMIF(OrderItems!$B$2:$B$6683,A2514,OrderItems!$J$2:$J$6683)</f>
        <v>2111.65</v>
      </c>
      <c r="L2514" s="16" t="n">
        <f aca="false">SUMIF(OrderItems!$B$2:$B$6683,A2514,OrderItems!$K$2:$K$6683)</f>
        <v>1438.28</v>
      </c>
      <c r="M2514" s="16" t="n">
        <f aca="false">K2514-L2514</f>
        <v>673.37</v>
      </c>
      <c r="N2514" s="12" t="n">
        <f aca="false">COUNTIF(OrderItems!$B$2:$B$6683,A2514)</f>
        <v>3</v>
      </c>
    </row>
    <row r="2515" customFormat="false" ht="15" hidden="false" customHeight="false" outlineLevel="0" collapsed="false">
      <c r="A2515" s="12" t="n">
        <v>2514</v>
      </c>
      <c r="B2515" s="12" t="n">
        <v>620</v>
      </c>
      <c r="C2515" s="12" t="n">
        <v>17</v>
      </c>
      <c r="D2515" s="18" t="n">
        <v>45717</v>
      </c>
      <c r="E2515" s="12" t="s">
        <v>44</v>
      </c>
      <c r="F2515" s="12" t="s">
        <v>2295</v>
      </c>
      <c r="G2515" s="12" t="s">
        <v>56</v>
      </c>
      <c r="H2515" s="12" t="str">
        <f aca="false">INDEX(Customers!$I$2:$I$901,MATCH(B2515,Customers!$A$2:$A$901,0))</f>
        <v>Regular</v>
      </c>
      <c r="I2515" s="12" t="str">
        <f aca="false">INDEX(Customers!$G$2:$G$901,MATCH(B2515,Customers!$A$2:$A$901,0))</f>
        <v>South</v>
      </c>
      <c r="J2515" s="12" t="str">
        <f aca="false">INDEX(Stores!$D$2:$D$18,MATCH(C2515,Stores!$A$2:$A$18,0))</f>
        <v>Online</v>
      </c>
      <c r="K2515" s="16" t="n">
        <f aca="false">SUMIF(OrderItems!$B$2:$B$6683,A2515,OrderItems!$J$2:$J$6683)</f>
        <v>3572.25</v>
      </c>
      <c r="L2515" s="16" t="n">
        <f aca="false">SUMIF(OrderItems!$B$2:$B$6683,A2515,OrderItems!$K$2:$K$6683)</f>
        <v>2557.13</v>
      </c>
      <c r="M2515" s="16" t="n">
        <f aca="false">K2515-L2515</f>
        <v>1015.12</v>
      </c>
      <c r="N2515" s="12" t="n">
        <f aca="false">COUNTIF(OrderItems!$B$2:$B$6683,A2515)</f>
        <v>4</v>
      </c>
    </row>
    <row r="2516" customFormat="false" ht="15" hidden="false" customHeight="false" outlineLevel="0" collapsed="false">
      <c r="A2516" s="12" t="n">
        <v>2515</v>
      </c>
      <c r="B2516" s="12" t="n">
        <v>621</v>
      </c>
      <c r="C2516" s="12" t="n">
        <v>17</v>
      </c>
      <c r="D2516" s="18" t="n">
        <v>45961</v>
      </c>
      <c r="E2516" s="12" t="s">
        <v>44</v>
      </c>
      <c r="F2516" s="12" t="s">
        <v>2292</v>
      </c>
      <c r="G2516" s="12" t="s">
        <v>55</v>
      </c>
      <c r="H2516" s="12" t="str">
        <f aca="false">INDEX(Customers!$I$2:$I$901,MATCH(B2516,Customers!$A$2:$A$901,0))</f>
        <v>Premium</v>
      </c>
      <c r="I2516" s="12" t="str">
        <f aca="false">INDEX(Customers!$G$2:$G$901,MATCH(B2516,Customers!$A$2:$A$901,0))</f>
        <v>East</v>
      </c>
      <c r="J2516" s="12" t="str">
        <f aca="false">INDEX(Stores!$D$2:$D$18,MATCH(C2516,Stores!$A$2:$A$18,0))</f>
        <v>Online</v>
      </c>
      <c r="K2516" s="16" t="n">
        <f aca="false">SUMIF(OrderItems!$B$2:$B$6683,A2516,OrderItems!$J$2:$J$6683)</f>
        <v>3087</v>
      </c>
      <c r="L2516" s="16" t="n">
        <f aca="false">SUMIF(OrderItems!$B$2:$B$6683,A2516,OrderItems!$K$2:$K$6683)</f>
        <v>2035.7</v>
      </c>
      <c r="M2516" s="16" t="n">
        <f aca="false">K2516-L2516</f>
        <v>1051.3</v>
      </c>
      <c r="N2516" s="12" t="n">
        <f aca="false">COUNTIF(OrderItems!$B$2:$B$6683,A2516)</f>
        <v>3</v>
      </c>
    </row>
    <row r="2517" customFormat="false" ht="15" hidden="false" customHeight="false" outlineLevel="0" collapsed="false">
      <c r="A2517" s="12" t="n">
        <v>2516</v>
      </c>
      <c r="B2517" s="12" t="n">
        <v>621</v>
      </c>
      <c r="C2517" s="12" t="n">
        <v>2</v>
      </c>
      <c r="D2517" s="18" t="n">
        <v>45970</v>
      </c>
      <c r="E2517" s="12" t="s">
        <v>49</v>
      </c>
      <c r="F2517" s="12" t="s">
        <v>2295</v>
      </c>
      <c r="G2517" s="12" t="s">
        <v>57</v>
      </c>
      <c r="H2517" s="12" t="str">
        <f aca="false">INDEX(Customers!$I$2:$I$901,MATCH(B2517,Customers!$A$2:$A$901,0))</f>
        <v>Premium</v>
      </c>
      <c r="I2517" s="12" t="str">
        <f aca="false">INDEX(Customers!$G$2:$G$901,MATCH(B2517,Customers!$A$2:$A$901,0))</f>
        <v>East</v>
      </c>
      <c r="J2517" s="12" t="str">
        <f aca="false">INDEX(Stores!$D$2:$D$18,MATCH(C2517,Stores!$A$2:$A$18,0))</f>
        <v>North</v>
      </c>
      <c r="K2517" s="16" t="n">
        <f aca="false">SUMIF(OrderItems!$B$2:$B$6683,A2517,OrderItems!$J$2:$J$6683)</f>
        <v>3168</v>
      </c>
      <c r="L2517" s="16" t="n">
        <f aca="false">SUMIF(OrderItems!$B$2:$B$6683,A2517,OrderItems!$K$2:$K$6683)</f>
        <v>2318.2</v>
      </c>
      <c r="M2517" s="16" t="n">
        <f aca="false">K2517-L2517</f>
        <v>849.8</v>
      </c>
      <c r="N2517" s="12" t="n">
        <f aca="false">COUNTIF(OrderItems!$B$2:$B$6683,A2517)</f>
        <v>2</v>
      </c>
    </row>
    <row r="2518" customFormat="false" ht="15" hidden="false" customHeight="false" outlineLevel="0" collapsed="false">
      <c r="A2518" s="12" t="n">
        <v>2517</v>
      </c>
      <c r="B2518" s="12" t="n">
        <v>622</v>
      </c>
      <c r="C2518" s="12" t="n">
        <v>15</v>
      </c>
      <c r="D2518" s="18" t="n">
        <v>45560</v>
      </c>
      <c r="E2518" s="12" t="s">
        <v>49</v>
      </c>
      <c r="F2518" s="12" t="s">
        <v>2294</v>
      </c>
      <c r="G2518" s="12" t="s">
        <v>57</v>
      </c>
      <c r="H2518" s="12" t="str">
        <f aca="false">INDEX(Customers!$I$2:$I$901,MATCH(B2518,Customers!$A$2:$A$901,0))</f>
        <v>Regular</v>
      </c>
      <c r="I2518" s="12" t="str">
        <f aca="false">INDEX(Customers!$G$2:$G$901,MATCH(B2518,Customers!$A$2:$A$901,0))</f>
        <v>East</v>
      </c>
      <c r="J2518" s="12" t="str">
        <f aca="false">INDEX(Stores!$D$2:$D$18,MATCH(C2518,Stores!$A$2:$A$18,0))</f>
        <v>East</v>
      </c>
      <c r="K2518" s="16" t="n">
        <f aca="false">SUMIF(OrderItems!$B$2:$B$6683,A2518,OrderItems!$J$2:$J$6683)</f>
        <v>4054</v>
      </c>
      <c r="L2518" s="16" t="n">
        <f aca="false">SUMIF(OrderItems!$B$2:$B$6683,A2518,OrderItems!$K$2:$K$6683)</f>
        <v>2350.15</v>
      </c>
      <c r="M2518" s="16" t="n">
        <f aca="false">K2518-L2518</f>
        <v>1703.85</v>
      </c>
      <c r="N2518" s="12" t="n">
        <f aca="false">COUNTIF(OrderItems!$B$2:$B$6683,A2518)</f>
        <v>3</v>
      </c>
    </row>
    <row r="2519" customFormat="false" ht="15" hidden="false" customHeight="false" outlineLevel="0" collapsed="false">
      <c r="A2519" s="12" t="n">
        <v>2518</v>
      </c>
      <c r="B2519" s="12" t="n">
        <v>623</v>
      </c>
      <c r="C2519" s="12" t="n">
        <v>17</v>
      </c>
      <c r="D2519" s="18" t="n">
        <v>45429</v>
      </c>
      <c r="E2519" s="12" t="s">
        <v>44</v>
      </c>
      <c r="F2519" s="12" t="s">
        <v>2294</v>
      </c>
      <c r="G2519" s="12" t="s">
        <v>55</v>
      </c>
      <c r="H2519" s="12" t="str">
        <f aca="false">INDEX(Customers!$I$2:$I$901,MATCH(B2519,Customers!$A$2:$A$901,0))</f>
        <v>New</v>
      </c>
      <c r="I2519" s="12" t="str">
        <f aca="false">INDEX(Customers!$G$2:$G$901,MATCH(B2519,Customers!$A$2:$A$901,0))</f>
        <v>East</v>
      </c>
      <c r="J2519" s="12" t="str">
        <f aca="false">INDEX(Stores!$D$2:$D$18,MATCH(C2519,Stores!$A$2:$A$18,0))</f>
        <v>Online</v>
      </c>
      <c r="K2519" s="16" t="n">
        <f aca="false">SUMIF(OrderItems!$B$2:$B$6683,A2519,OrderItems!$J$2:$J$6683)</f>
        <v>2269.55</v>
      </c>
      <c r="L2519" s="16" t="n">
        <f aca="false">SUMIF(OrderItems!$B$2:$B$6683,A2519,OrderItems!$K$2:$K$6683)</f>
        <v>1360.62</v>
      </c>
      <c r="M2519" s="16" t="n">
        <f aca="false">K2519-L2519</f>
        <v>908.93</v>
      </c>
      <c r="N2519" s="12" t="n">
        <f aca="false">COUNTIF(OrderItems!$B$2:$B$6683,A2519)</f>
        <v>1</v>
      </c>
    </row>
    <row r="2520" customFormat="false" ht="15" hidden="false" customHeight="false" outlineLevel="0" collapsed="false">
      <c r="A2520" s="12" t="n">
        <v>2519</v>
      </c>
      <c r="B2520" s="12" t="n">
        <v>623</v>
      </c>
      <c r="C2520" s="12" t="n">
        <v>13</v>
      </c>
      <c r="D2520" s="18" t="n">
        <v>45584</v>
      </c>
      <c r="E2520" s="12" t="s">
        <v>49</v>
      </c>
      <c r="F2520" s="12" t="s">
        <v>2294</v>
      </c>
      <c r="G2520" s="12" t="s">
        <v>55</v>
      </c>
      <c r="H2520" s="12" t="str">
        <f aca="false">INDEX(Customers!$I$2:$I$901,MATCH(B2520,Customers!$A$2:$A$901,0))</f>
        <v>New</v>
      </c>
      <c r="I2520" s="12" t="str">
        <f aca="false">INDEX(Customers!$G$2:$G$901,MATCH(B2520,Customers!$A$2:$A$901,0))</f>
        <v>East</v>
      </c>
      <c r="J2520" s="12" t="str">
        <f aca="false">INDEX(Stores!$D$2:$D$18,MATCH(C2520,Stores!$A$2:$A$18,0))</f>
        <v>East</v>
      </c>
      <c r="K2520" s="16" t="n">
        <f aca="false">SUMIF(OrderItems!$B$2:$B$6683,A2520,OrderItems!$J$2:$J$6683)</f>
        <v>6731.4</v>
      </c>
      <c r="L2520" s="16" t="n">
        <f aca="false">SUMIF(OrderItems!$B$2:$B$6683,A2520,OrderItems!$K$2:$K$6683)</f>
        <v>5371.29</v>
      </c>
      <c r="M2520" s="16" t="n">
        <f aca="false">K2520-L2520</f>
        <v>1360.11</v>
      </c>
      <c r="N2520" s="12" t="n">
        <f aca="false">COUNTIF(OrderItems!$B$2:$B$6683,A2520)</f>
        <v>3</v>
      </c>
    </row>
    <row r="2521" customFormat="false" ht="15" hidden="false" customHeight="false" outlineLevel="0" collapsed="false">
      <c r="A2521" s="12" t="n">
        <v>2520</v>
      </c>
      <c r="B2521" s="12" t="n">
        <v>623</v>
      </c>
      <c r="C2521" s="12" t="n">
        <v>2</v>
      </c>
      <c r="D2521" s="18" t="n">
        <v>45985</v>
      </c>
      <c r="E2521" s="12" t="s">
        <v>49</v>
      </c>
      <c r="F2521" s="12" t="s">
        <v>2293</v>
      </c>
      <c r="G2521" s="12" t="s">
        <v>57</v>
      </c>
      <c r="H2521" s="12" t="str">
        <f aca="false">INDEX(Customers!$I$2:$I$901,MATCH(B2521,Customers!$A$2:$A$901,0))</f>
        <v>New</v>
      </c>
      <c r="I2521" s="12" t="str">
        <f aca="false">INDEX(Customers!$G$2:$G$901,MATCH(B2521,Customers!$A$2:$A$901,0))</f>
        <v>East</v>
      </c>
      <c r="J2521" s="12" t="str">
        <f aca="false">INDEX(Stores!$D$2:$D$18,MATCH(C2521,Stores!$A$2:$A$18,0))</f>
        <v>North</v>
      </c>
      <c r="K2521" s="16" t="n">
        <f aca="false">SUMIF(OrderItems!$B$2:$B$6683,A2521,OrderItems!$J$2:$J$6683)</f>
        <v>1029</v>
      </c>
      <c r="L2521" s="16" t="n">
        <f aca="false">SUMIF(OrderItems!$B$2:$B$6683,A2521,OrderItems!$K$2:$K$6683)</f>
        <v>615.72</v>
      </c>
      <c r="M2521" s="16" t="n">
        <f aca="false">K2521-L2521</f>
        <v>413.28</v>
      </c>
      <c r="N2521" s="12" t="n">
        <f aca="false">COUNTIF(OrderItems!$B$2:$B$6683,A2521)</f>
        <v>1</v>
      </c>
    </row>
    <row r="2522" customFormat="false" ht="15" hidden="false" customHeight="false" outlineLevel="0" collapsed="false">
      <c r="A2522" s="12" t="n">
        <v>2521</v>
      </c>
      <c r="B2522" s="12" t="n">
        <v>625</v>
      </c>
      <c r="C2522" s="12" t="n">
        <v>17</v>
      </c>
      <c r="D2522" s="18" t="n">
        <v>45318</v>
      </c>
      <c r="E2522" s="12" t="s">
        <v>44</v>
      </c>
      <c r="F2522" s="12" t="s">
        <v>2294</v>
      </c>
      <c r="G2522" s="12" t="s">
        <v>55</v>
      </c>
      <c r="H2522" s="12" t="str">
        <f aca="false">INDEX(Customers!$I$2:$I$901,MATCH(B2522,Customers!$A$2:$A$901,0))</f>
        <v>Regular</v>
      </c>
      <c r="I2522" s="12" t="str">
        <f aca="false">INDEX(Customers!$G$2:$G$901,MATCH(B2522,Customers!$A$2:$A$901,0))</f>
        <v>North</v>
      </c>
      <c r="J2522" s="12" t="str">
        <f aca="false">INDEX(Stores!$D$2:$D$18,MATCH(C2522,Stores!$A$2:$A$18,0))</f>
        <v>Online</v>
      </c>
      <c r="K2522" s="16" t="n">
        <f aca="false">SUMIF(OrderItems!$B$2:$B$6683,A2522,OrderItems!$J$2:$J$6683)</f>
        <v>425.1</v>
      </c>
      <c r="L2522" s="16" t="n">
        <f aca="false">SUMIF(OrderItems!$B$2:$B$6683,A2522,OrderItems!$K$2:$K$6683)</f>
        <v>311.46</v>
      </c>
      <c r="M2522" s="16" t="n">
        <f aca="false">K2522-L2522</f>
        <v>113.64</v>
      </c>
      <c r="N2522" s="12" t="n">
        <f aca="false">COUNTIF(OrderItems!$B$2:$B$6683,A2522)</f>
        <v>2</v>
      </c>
    </row>
    <row r="2523" customFormat="false" ht="15" hidden="false" customHeight="false" outlineLevel="0" collapsed="false">
      <c r="A2523" s="12" t="n">
        <v>2522</v>
      </c>
      <c r="B2523" s="12" t="n">
        <v>625</v>
      </c>
      <c r="C2523" s="12" t="n">
        <v>17</v>
      </c>
      <c r="D2523" s="18" t="n">
        <v>45391</v>
      </c>
      <c r="E2523" s="12" t="s">
        <v>44</v>
      </c>
      <c r="F2523" s="12" t="s">
        <v>2293</v>
      </c>
      <c r="G2523" s="12" t="s">
        <v>55</v>
      </c>
      <c r="H2523" s="12" t="str">
        <f aca="false">INDEX(Customers!$I$2:$I$901,MATCH(B2523,Customers!$A$2:$A$901,0))</f>
        <v>Regular</v>
      </c>
      <c r="I2523" s="12" t="str">
        <f aca="false">INDEX(Customers!$G$2:$G$901,MATCH(B2523,Customers!$A$2:$A$901,0))</f>
        <v>North</v>
      </c>
      <c r="J2523" s="12" t="str">
        <f aca="false">INDEX(Stores!$D$2:$D$18,MATCH(C2523,Stores!$A$2:$A$18,0))</f>
        <v>Online</v>
      </c>
      <c r="K2523" s="16" t="n">
        <f aca="false">SUMIF(OrderItems!$B$2:$B$6683,A2523,OrderItems!$J$2:$J$6683)</f>
        <v>6952.55</v>
      </c>
      <c r="L2523" s="16" t="n">
        <f aca="false">SUMIF(OrderItems!$B$2:$B$6683,A2523,OrderItems!$K$2:$K$6683)</f>
        <v>4734.67</v>
      </c>
      <c r="M2523" s="16" t="n">
        <f aca="false">K2523-L2523</f>
        <v>2217.88</v>
      </c>
      <c r="N2523" s="12" t="n">
        <f aca="false">COUNTIF(OrderItems!$B$2:$B$6683,A2523)</f>
        <v>3</v>
      </c>
    </row>
    <row r="2524" customFormat="false" ht="15" hidden="false" customHeight="false" outlineLevel="0" collapsed="false">
      <c r="A2524" s="12" t="n">
        <v>2523</v>
      </c>
      <c r="B2524" s="12" t="n">
        <v>625</v>
      </c>
      <c r="C2524" s="12" t="n">
        <v>17</v>
      </c>
      <c r="D2524" s="18" t="n">
        <v>45484</v>
      </c>
      <c r="E2524" s="12" t="s">
        <v>44</v>
      </c>
      <c r="F2524" s="12" t="s">
        <v>2296</v>
      </c>
      <c r="G2524" s="12" t="s">
        <v>57</v>
      </c>
      <c r="H2524" s="12" t="str">
        <f aca="false">INDEX(Customers!$I$2:$I$901,MATCH(B2524,Customers!$A$2:$A$901,0))</f>
        <v>Regular</v>
      </c>
      <c r="I2524" s="12" t="str">
        <f aca="false">INDEX(Customers!$G$2:$G$901,MATCH(B2524,Customers!$A$2:$A$901,0))</f>
        <v>North</v>
      </c>
      <c r="J2524" s="12" t="str">
        <f aca="false">INDEX(Stores!$D$2:$D$18,MATCH(C2524,Stores!$A$2:$A$18,0))</f>
        <v>Online</v>
      </c>
      <c r="K2524" s="16" t="n">
        <f aca="false">SUMIF(OrderItems!$B$2:$B$6683,A2524,OrderItems!$J$2:$J$6683)</f>
        <v>1498</v>
      </c>
      <c r="L2524" s="16" t="n">
        <f aca="false">SUMIF(OrderItems!$B$2:$B$6683,A2524,OrderItems!$K$2:$K$6683)</f>
        <v>905.04</v>
      </c>
      <c r="M2524" s="16" t="n">
        <f aca="false">K2524-L2524</f>
        <v>592.96</v>
      </c>
      <c r="N2524" s="12" t="n">
        <f aca="false">COUNTIF(OrderItems!$B$2:$B$6683,A2524)</f>
        <v>1</v>
      </c>
    </row>
    <row r="2525" customFormat="false" ht="15" hidden="false" customHeight="false" outlineLevel="0" collapsed="false">
      <c r="A2525" s="12" t="n">
        <v>2524</v>
      </c>
      <c r="B2525" s="12" t="n">
        <v>625</v>
      </c>
      <c r="C2525" s="12" t="n">
        <v>17</v>
      </c>
      <c r="D2525" s="18" t="n">
        <v>45523</v>
      </c>
      <c r="E2525" s="12" t="s">
        <v>44</v>
      </c>
      <c r="F2525" s="12" t="s">
        <v>2296</v>
      </c>
      <c r="G2525" s="12" t="s">
        <v>55</v>
      </c>
      <c r="H2525" s="12" t="str">
        <f aca="false">INDEX(Customers!$I$2:$I$901,MATCH(B2525,Customers!$A$2:$A$901,0))</f>
        <v>Regular</v>
      </c>
      <c r="I2525" s="12" t="str">
        <f aca="false">INDEX(Customers!$G$2:$G$901,MATCH(B2525,Customers!$A$2:$A$901,0))</f>
        <v>North</v>
      </c>
      <c r="J2525" s="12" t="str">
        <f aca="false">INDEX(Stores!$D$2:$D$18,MATCH(C2525,Stores!$A$2:$A$18,0))</f>
        <v>Online</v>
      </c>
      <c r="K2525" s="16" t="n">
        <f aca="false">SUMIF(OrderItems!$B$2:$B$6683,A2525,OrderItems!$J$2:$J$6683)</f>
        <v>2883.1</v>
      </c>
      <c r="L2525" s="16" t="n">
        <f aca="false">SUMIF(OrderItems!$B$2:$B$6683,A2525,OrderItems!$K$2:$K$6683)</f>
        <v>1945.09</v>
      </c>
      <c r="M2525" s="16" t="n">
        <f aca="false">K2525-L2525</f>
        <v>938.01</v>
      </c>
      <c r="N2525" s="12" t="n">
        <f aca="false">COUNTIF(OrderItems!$B$2:$B$6683,A2525)</f>
        <v>2</v>
      </c>
    </row>
    <row r="2526" customFormat="false" ht="15" hidden="false" customHeight="false" outlineLevel="0" collapsed="false">
      <c r="A2526" s="12" t="n">
        <v>2525</v>
      </c>
      <c r="B2526" s="12" t="n">
        <v>625</v>
      </c>
      <c r="C2526" s="12" t="n">
        <v>17</v>
      </c>
      <c r="D2526" s="18" t="n">
        <v>45575</v>
      </c>
      <c r="E2526" s="12" t="s">
        <v>44</v>
      </c>
      <c r="F2526" s="12" t="s">
        <v>2293</v>
      </c>
      <c r="G2526" s="12" t="s">
        <v>55</v>
      </c>
      <c r="H2526" s="12" t="str">
        <f aca="false">INDEX(Customers!$I$2:$I$901,MATCH(B2526,Customers!$A$2:$A$901,0))</f>
        <v>Regular</v>
      </c>
      <c r="I2526" s="12" t="str">
        <f aca="false">INDEX(Customers!$G$2:$G$901,MATCH(B2526,Customers!$A$2:$A$901,0))</f>
        <v>North</v>
      </c>
      <c r="J2526" s="12" t="str">
        <f aca="false">INDEX(Stores!$D$2:$D$18,MATCH(C2526,Stores!$A$2:$A$18,0))</f>
        <v>Online</v>
      </c>
      <c r="K2526" s="16" t="n">
        <f aca="false">SUMIF(OrderItems!$B$2:$B$6683,A2526,OrderItems!$J$2:$J$6683)</f>
        <v>5397</v>
      </c>
      <c r="L2526" s="16" t="n">
        <f aca="false">SUMIF(OrderItems!$B$2:$B$6683,A2526,OrderItems!$K$2:$K$6683)</f>
        <v>3752.28</v>
      </c>
      <c r="M2526" s="16" t="n">
        <f aca="false">K2526-L2526</f>
        <v>1644.72</v>
      </c>
      <c r="N2526" s="12" t="n">
        <f aca="false">COUNTIF(OrderItems!$B$2:$B$6683,A2526)</f>
        <v>3</v>
      </c>
    </row>
    <row r="2527" customFormat="false" ht="15" hidden="false" customHeight="false" outlineLevel="0" collapsed="false">
      <c r="A2527" s="12" t="n">
        <v>2526</v>
      </c>
      <c r="B2527" s="12" t="n">
        <v>627</v>
      </c>
      <c r="C2527" s="12" t="n">
        <v>17</v>
      </c>
      <c r="D2527" s="18" t="n">
        <v>45754</v>
      </c>
      <c r="E2527" s="12" t="s">
        <v>44</v>
      </c>
      <c r="F2527" s="12" t="s">
        <v>2296</v>
      </c>
      <c r="G2527" s="12" t="s">
        <v>57</v>
      </c>
      <c r="H2527" s="12" t="str">
        <f aca="false">INDEX(Customers!$I$2:$I$901,MATCH(B2527,Customers!$A$2:$A$901,0))</f>
        <v>Regular</v>
      </c>
      <c r="I2527" s="12" t="str">
        <f aca="false">INDEX(Customers!$G$2:$G$901,MATCH(B2527,Customers!$A$2:$A$901,0))</f>
        <v>South</v>
      </c>
      <c r="J2527" s="12" t="str">
        <f aca="false">INDEX(Stores!$D$2:$D$18,MATCH(C2527,Stores!$A$2:$A$18,0))</f>
        <v>Online</v>
      </c>
      <c r="K2527" s="16" t="n">
        <f aca="false">SUMIF(OrderItems!$B$2:$B$6683,A2527,OrderItems!$J$2:$J$6683)</f>
        <v>5849</v>
      </c>
      <c r="L2527" s="16" t="n">
        <f aca="false">SUMIF(OrderItems!$B$2:$B$6683,A2527,OrderItems!$K$2:$K$6683)</f>
        <v>4123.7</v>
      </c>
      <c r="M2527" s="16" t="n">
        <f aca="false">K2527-L2527</f>
        <v>1725.3</v>
      </c>
      <c r="N2527" s="12" t="n">
        <f aca="false">COUNTIF(OrderItems!$B$2:$B$6683,A2527)</f>
        <v>1</v>
      </c>
    </row>
    <row r="2528" customFormat="false" ht="15" hidden="false" customHeight="false" outlineLevel="0" collapsed="false">
      <c r="A2528" s="12" t="n">
        <v>2527</v>
      </c>
      <c r="B2528" s="12" t="n">
        <v>627</v>
      </c>
      <c r="C2528" s="12" t="n">
        <v>4</v>
      </c>
      <c r="D2528" s="18" t="n">
        <v>45826</v>
      </c>
      <c r="E2528" s="12" t="s">
        <v>49</v>
      </c>
      <c r="F2528" s="12" t="s">
        <v>2294</v>
      </c>
      <c r="G2528" s="12" t="s">
        <v>55</v>
      </c>
      <c r="H2528" s="12" t="str">
        <f aca="false">INDEX(Customers!$I$2:$I$901,MATCH(B2528,Customers!$A$2:$A$901,0))</f>
        <v>Regular</v>
      </c>
      <c r="I2528" s="12" t="str">
        <f aca="false">INDEX(Customers!$G$2:$G$901,MATCH(B2528,Customers!$A$2:$A$901,0))</f>
        <v>South</v>
      </c>
      <c r="J2528" s="12" t="str">
        <f aca="false">INDEX(Stores!$D$2:$D$18,MATCH(C2528,Stores!$A$2:$A$18,0))</f>
        <v>North</v>
      </c>
      <c r="K2528" s="16" t="n">
        <f aca="false">SUMIF(OrderItems!$B$2:$B$6683,A2528,OrderItems!$J$2:$J$6683)</f>
        <v>5414.05</v>
      </c>
      <c r="L2528" s="16" t="n">
        <f aca="false">SUMIF(OrderItems!$B$2:$B$6683,A2528,OrderItems!$K$2:$K$6683)</f>
        <v>4154.37</v>
      </c>
      <c r="M2528" s="16" t="n">
        <f aca="false">K2528-L2528</f>
        <v>1259.68</v>
      </c>
      <c r="N2528" s="12" t="n">
        <f aca="false">COUNTIF(OrderItems!$B$2:$B$6683,A2528)</f>
        <v>1</v>
      </c>
    </row>
    <row r="2529" customFormat="false" ht="15" hidden="false" customHeight="false" outlineLevel="0" collapsed="false">
      <c r="A2529" s="12" t="n">
        <v>2528</v>
      </c>
      <c r="B2529" s="12" t="n">
        <v>627</v>
      </c>
      <c r="C2529" s="12" t="n">
        <v>17</v>
      </c>
      <c r="D2529" s="18" t="n">
        <v>45960</v>
      </c>
      <c r="E2529" s="12" t="s">
        <v>44</v>
      </c>
      <c r="F2529" s="12" t="s">
        <v>2293</v>
      </c>
      <c r="G2529" s="12" t="s">
        <v>55</v>
      </c>
      <c r="H2529" s="12" t="str">
        <f aca="false">INDEX(Customers!$I$2:$I$901,MATCH(B2529,Customers!$A$2:$A$901,0))</f>
        <v>Regular</v>
      </c>
      <c r="I2529" s="12" t="str">
        <f aca="false">INDEX(Customers!$G$2:$G$901,MATCH(B2529,Customers!$A$2:$A$901,0))</f>
        <v>South</v>
      </c>
      <c r="J2529" s="12" t="str">
        <f aca="false">INDEX(Stores!$D$2:$D$18,MATCH(C2529,Stores!$A$2:$A$18,0))</f>
        <v>Online</v>
      </c>
      <c r="K2529" s="16" t="n">
        <f aca="false">SUMIF(OrderItems!$B$2:$B$6683,A2529,OrderItems!$J$2:$J$6683)</f>
        <v>2176.2</v>
      </c>
      <c r="L2529" s="16" t="n">
        <f aca="false">SUMIF(OrderItems!$B$2:$B$6683,A2529,OrderItems!$K$2:$K$6683)</f>
        <v>1564.53</v>
      </c>
      <c r="M2529" s="16" t="n">
        <f aca="false">K2529-L2529</f>
        <v>611.67</v>
      </c>
      <c r="N2529" s="12" t="n">
        <f aca="false">COUNTIF(OrderItems!$B$2:$B$6683,A2529)</f>
        <v>2</v>
      </c>
    </row>
    <row r="2530" customFormat="false" ht="15" hidden="false" customHeight="false" outlineLevel="0" collapsed="false">
      <c r="A2530" s="12" t="n">
        <v>2529</v>
      </c>
      <c r="B2530" s="12" t="n">
        <v>628</v>
      </c>
      <c r="C2530" s="12" t="n">
        <v>17</v>
      </c>
      <c r="D2530" s="18" t="n">
        <v>45738</v>
      </c>
      <c r="E2530" s="12" t="s">
        <v>44</v>
      </c>
      <c r="F2530" s="12" t="s">
        <v>2293</v>
      </c>
      <c r="G2530" s="12" t="s">
        <v>55</v>
      </c>
      <c r="H2530" s="12" t="str">
        <f aca="false">INDEX(Customers!$I$2:$I$901,MATCH(B2530,Customers!$A$2:$A$901,0))</f>
        <v>Regular</v>
      </c>
      <c r="I2530" s="12" t="str">
        <f aca="false">INDEX(Customers!$G$2:$G$901,MATCH(B2530,Customers!$A$2:$A$901,0))</f>
        <v>South</v>
      </c>
      <c r="J2530" s="12" t="str">
        <f aca="false">INDEX(Stores!$D$2:$D$18,MATCH(C2530,Stores!$A$2:$A$18,0))</f>
        <v>Online</v>
      </c>
      <c r="K2530" s="16" t="n">
        <f aca="false">SUMIF(OrderItems!$B$2:$B$6683,A2530,OrderItems!$J$2:$J$6683)</f>
        <v>1158.05</v>
      </c>
      <c r="L2530" s="16" t="n">
        <f aca="false">SUMIF(OrderItems!$B$2:$B$6683,A2530,OrderItems!$K$2:$K$6683)</f>
        <v>690.96</v>
      </c>
      <c r="M2530" s="16" t="n">
        <f aca="false">K2530-L2530</f>
        <v>467.09</v>
      </c>
      <c r="N2530" s="12" t="n">
        <f aca="false">COUNTIF(OrderItems!$B$2:$B$6683,A2530)</f>
        <v>1</v>
      </c>
    </row>
    <row r="2531" customFormat="false" ht="15" hidden="false" customHeight="false" outlineLevel="0" collapsed="false">
      <c r="A2531" s="12" t="n">
        <v>2530</v>
      </c>
      <c r="B2531" s="12" t="n">
        <v>628</v>
      </c>
      <c r="C2531" s="12" t="n">
        <v>17</v>
      </c>
      <c r="D2531" s="18" t="n">
        <v>45809</v>
      </c>
      <c r="E2531" s="12" t="s">
        <v>44</v>
      </c>
      <c r="F2531" s="12" t="s">
        <v>2292</v>
      </c>
      <c r="G2531" s="12" t="s">
        <v>55</v>
      </c>
      <c r="H2531" s="12" t="str">
        <f aca="false">INDEX(Customers!$I$2:$I$901,MATCH(B2531,Customers!$A$2:$A$901,0))</f>
        <v>Regular</v>
      </c>
      <c r="I2531" s="12" t="str">
        <f aca="false">INDEX(Customers!$G$2:$G$901,MATCH(B2531,Customers!$A$2:$A$901,0))</f>
        <v>South</v>
      </c>
      <c r="J2531" s="12" t="str">
        <f aca="false">INDEX(Stores!$D$2:$D$18,MATCH(C2531,Stores!$A$2:$A$18,0))</f>
        <v>Online</v>
      </c>
      <c r="K2531" s="16" t="n">
        <f aca="false">SUMIF(OrderItems!$B$2:$B$6683,A2531,OrderItems!$J$2:$J$6683)</f>
        <v>3149</v>
      </c>
      <c r="L2531" s="16" t="n">
        <f aca="false">SUMIF(OrderItems!$B$2:$B$6683,A2531,OrderItems!$K$2:$K$6683)</f>
        <v>1867.87</v>
      </c>
      <c r="M2531" s="16" t="n">
        <f aca="false">K2531-L2531</f>
        <v>1281.13</v>
      </c>
      <c r="N2531" s="12" t="n">
        <f aca="false">COUNTIF(OrderItems!$B$2:$B$6683,A2531)</f>
        <v>1</v>
      </c>
    </row>
    <row r="2532" customFormat="false" ht="15" hidden="false" customHeight="false" outlineLevel="0" collapsed="false">
      <c r="A2532" s="12" t="n">
        <v>2531</v>
      </c>
      <c r="B2532" s="12" t="n">
        <v>628</v>
      </c>
      <c r="C2532" s="12" t="n">
        <v>5</v>
      </c>
      <c r="D2532" s="18" t="n">
        <v>45927</v>
      </c>
      <c r="E2532" s="12" t="s">
        <v>49</v>
      </c>
      <c r="F2532" s="12" t="s">
        <v>2295</v>
      </c>
      <c r="G2532" s="12" t="s">
        <v>56</v>
      </c>
      <c r="H2532" s="12" t="str">
        <f aca="false">INDEX(Customers!$I$2:$I$901,MATCH(B2532,Customers!$A$2:$A$901,0))</f>
        <v>Regular</v>
      </c>
      <c r="I2532" s="12" t="str">
        <f aca="false">INDEX(Customers!$G$2:$G$901,MATCH(B2532,Customers!$A$2:$A$901,0))</f>
        <v>South</v>
      </c>
      <c r="J2532" s="12" t="str">
        <f aca="false">INDEX(Stores!$D$2:$D$18,MATCH(C2532,Stores!$A$2:$A$18,0))</f>
        <v>South</v>
      </c>
      <c r="K2532" s="16" t="n">
        <f aca="false">SUMIF(OrderItems!$B$2:$B$6683,A2532,OrderItems!$J$2:$J$6683)</f>
        <v>1537</v>
      </c>
      <c r="L2532" s="16" t="n">
        <f aca="false">SUMIF(OrderItems!$B$2:$B$6683,A2532,OrderItems!$K$2:$K$6683)</f>
        <v>1014.62</v>
      </c>
      <c r="M2532" s="16" t="n">
        <f aca="false">K2532-L2532</f>
        <v>522.38</v>
      </c>
      <c r="N2532" s="12" t="n">
        <f aca="false">COUNTIF(OrderItems!$B$2:$B$6683,A2532)</f>
        <v>3</v>
      </c>
    </row>
    <row r="2533" customFormat="false" ht="15" hidden="false" customHeight="false" outlineLevel="0" collapsed="false">
      <c r="A2533" s="12" t="n">
        <v>2532</v>
      </c>
      <c r="B2533" s="12" t="n">
        <v>628</v>
      </c>
      <c r="C2533" s="12" t="n">
        <v>17</v>
      </c>
      <c r="D2533" s="18" t="n">
        <v>45942</v>
      </c>
      <c r="E2533" s="12" t="s">
        <v>44</v>
      </c>
      <c r="F2533" s="12" t="s">
        <v>2293</v>
      </c>
      <c r="G2533" s="12" t="s">
        <v>55</v>
      </c>
      <c r="H2533" s="12" t="str">
        <f aca="false">INDEX(Customers!$I$2:$I$901,MATCH(B2533,Customers!$A$2:$A$901,0))</f>
        <v>Regular</v>
      </c>
      <c r="I2533" s="12" t="str">
        <f aca="false">INDEX(Customers!$G$2:$G$901,MATCH(B2533,Customers!$A$2:$A$901,0))</f>
        <v>South</v>
      </c>
      <c r="J2533" s="12" t="str">
        <f aca="false">INDEX(Stores!$D$2:$D$18,MATCH(C2533,Stores!$A$2:$A$18,0))</f>
        <v>Online</v>
      </c>
      <c r="K2533" s="16" t="n">
        <f aca="false">SUMIF(OrderItems!$B$2:$B$6683,A2533,OrderItems!$J$2:$J$6683)</f>
        <v>1169.1</v>
      </c>
      <c r="L2533" s="16" t="n">
        <f aca="false">SUMIF(OrderItems!$B$2:$B$6683,A2533,OrderItems!$K$2:$K$6683)</f>
        <v>878.72</v>
      </c>
      <c r="M2533" s="16" t="n">
        <f aca="false">K2533-L2533</f>
        <v>290.38</v>
      </c>
      <c r="N2533" s="12" t="n">
        <f aca="false">COUNTIF(OrderItems!$B$2:$B$6683,A2533)</f>
        <v>1</v>
      </c>
    </row>
    <row r="2534" customFormat="false" ht="15" hidden="false" customHeight="false" outlineLevel="0" collapsed="false">
      <c r="A2534" s="12" t="n">
        <v>2533</v>
      </c>
      <c r="B2534" s="12" t="n">
        <v>629</v>
      </c>
      <c r="C2534" s="12" t="n">
        <v>17</v>
      </c>
      <c r="D2534" s="18" t="n">
        <v>45649</v>
      </c>
      <c r="E2534" s="12" t="s">
        <v>44</v>
      </c>
      <c r="F2534" s="12" t="s">
        <v>2294</v>
      </c>
      <c r="G2534" s="12" t="s">
        <v>55</v>
      </c>
      <c r="H2534" s="12" t="str">
        <f aca="false">INDEX(Customers!$I$2:$I$901,MATCH(B2534,Customers!$A$2:$A$901,0))</f>
        <v>Regular</v>
      </c>
      <c r="I2534" s="12" t="str">
        <f aca="false">INDEX(Customers!$G$2:$G$901,MATCH(B2534,Customers!$A$2:$A$901,0))</f>
        <v>East</v>
      </c>
      <c r="J2534" s="12" t="str">
        <f aca="false">INDEX(Stores!$D$2:$D$18,MATCH(C2534,Stores!$A$2:$A$18,0))</f>
        <v>Online</v>
      </c>
      <c r="K2534" s="16" t="n">
        <f aca="false">SUMIF(OrderItems!$B$2:$B$6683,A2534,OrderItems!$J$2:$J$6683)</f>
        <v>3649</v>
      </c>
      <c r="L2534" s="16" t="n">
        <f aca="false">SUMIF(OrderItems!$B$2:$B$6683,A2534,OrderItems!$K$2:$K$6683)</f>
        <v>2141.86</v>
      </c>
      <c r="M2534" s="16" t="n">
        <f aca="false">K2534-L2534</f>
        <v>1507.14</v>
      </c>
      <c r="N2534" s="12" t="n">
        <f aca="false">COUNTIF(OrderItems!$B$2:$B$6683,A2534)</f>
        <v>1</v>
      </c>
    </row>
    <row r="2535" customFormat="false" ht="15" hidden="false" customHeight="false" outlineLevel="0" collapsed="false">
      <c r="A2535" s="12" t="n">
        <v>2534</v>
      </c>
      <c r="B2535" s="12" t="n">
        <v>629</v>
      </c>
      <c r="C2535" s="12" t="n">
        <v>17</v>
      </c>
      <c r="D2535" s="18" t="n">
        <v>45931</v>
      </c>
      <c r="E2535" s="12" t="s">
        <v>44</v>
      </c>
      <c r="F2535" s="12" t="s">
        <v>2293</v>
      </c>
      <c r="G2535" s="12" t="s">
        <v>55</v>
      </c>
      <c r="H2535" s="12" t="str">
        <f aca="false">INDEX(Customers!$I$2:$I$901,MATCH(B2535,Customers!$A$2:$A$901,0))</f>
        <v>Regular</v>
      </c>
      <c r="I2535" s="12" t="str">
        <f aca="false">INDEX(Customers!$G$2:$G$901,MATCH(B2535,Customers!$A$2:$A$901,0))</f>
        <v>East</v>
      </c>
      <c r="J2535" s="12" t="str">
        <f aca="false">INDEX(Stores!$D$2:$D$18,MATCH(C2535,Stores!$A$2:$A$18,0))</f>
        <v>Online</v>
      </c>
      <c r="K2535" s="16" t="n">
        <f aca="false">SUMIF(OrderItems!$B$2:$B$6683,A2535,OrderItems!$J$2:$J$6683)</f>
        <v>509</v>
      </c>
      <c r="L2535" s="16" t="n">
        <f aca="false">SUMIF(OrderItems!$B$2:$B$6683,A2535,OrderItems!$K$2:$K$6683)</f>
        <v>367.14</v>
      </c>
      <c r="M2535" s="16" t="n">
        <f aca="false">K2535-L2535</f>
        <v>141.86</v>
      </c>
      <c r="N2535" s="12" t="n">
        <f aca="false">COUNTIF(OrderItems!$B$2:$B$6683,A2535)</f>
        <v>1</v>
      </c>
    </row>
    <row r="2536" customFormat="false" ht="15" hidden="false" customHeight="false" outlineLevel="0" collapsed="false">
      <c r="A2536" s="12" t="n">
        <v>2535</v>
      </c>
      <c r="B2536" s="12" t="n">
        <v>629</v>
      </c>
      <c r="C2536" s="12" t="n">
        <v>17</v>
      </c>
      <c r="D2536" s="18" t="n">
        <v>45966</v>
      </c>
      <c r="E2536" s="12" t="s">
        <v>44</v>
      </c>
      <c r="F2536" s="12" t="s">
        <v>2295</v>
      </c>
      <c r="G2536" s="12" t="s">
        <v>56</v>
      </c>
      <c r="H2536" s="12" t="str">
        <f aca="false">INDEX(Customers!$I$2:$I$901,MATCH(B2536,Customers!$A$2:$A$901,0))</f>
        <v>Regular</v>
      </c>
      <c r="I2536" s="12" t="str">
        <f aca="false">INDEX(Customers!$G$2:$G$901,MATCH(B2536,Customers!$A$2:$A$901,0))</f>
        <v>East</v>
      </c>
      <c r="J2536" s="12" t="str">
        <f aca="false">INDEX(Stores!$D$2:$D$18,MATCH(C2536,Stores!$A$2:$A$18,0))</f>
        <v>Online</v>
      </c>
      <c r="K2536" s="16" t="n">
        <f aca="false">SUMIF(OrderItems!$B$2:$B$6683,A2536,OrderItems!$J$2:$J$6683)</f>
        <v>1707.95</v>
      </c>
      <c r="L2536" s="16" t="n">
        <f aca="false">SUMIF(OrderItems!$B$2:$B$6683,A2536,OrderItems!$K$2:$K$6683)</f>
        <v>1249.88</v>
      </c>
      <c r="M2536" s="16" t="n">
        <f aca="false">K2536-L2536</f>
        <v>458.07</v>
      </c>
      <c r="N2536" s="12" t="n">
        <f aca="false">COUNTIF(OrderItems!$B$2:$B$6683,A2536)</f>
        <v>2</v>
      </c>
    </row>
    <row r="2537" customFormat="false" ht="15" hidden="false" customHeight="false" outlineLevel="0" collapsed="false">
      <c r="A2537" s="12" t="n">
        <v>2536</v>
      </c>
      <c r="B2537" s="12" t="n">
        <v>630</v>
      </c>
      <c r="C2537" s="12" t="n">
        <v>17</v>
      </c>
      <c r="D2537" s="18" t="n">
        <v>45700</v>
      </c>
      <c r="E2537" s="12" t="s">
        <v>44</v>
      </c>
      <c r="F2537" s="12" t="s">
        <v>2292</v>
      </c>
      <c r="G2537" s="12" t="s">
        <v>55</v>
      </c>
      <c r="H2537" s="12" t="str">
        <f aca="false">INDEX(Customers!$I$2:$I$901,MATCH(B2537,Customers!$A$2:$A$901,0))</f>
        <v>Premium</v>
      </c>
      <c r="I2537" s="12" t="str">
        <f aca="false">INDEX(Customers!$G$2:$G$901,MATCH(B2537,Customers!$A$2:$A$901,0))</f>
        <v>East</v>
      </c>
      <c r="J2537" s="12" t="str">
        <f aca="false">INDEX(Stores!$D$2:$D$18,MATCH(C2537,Stores!$A$2:$A$18,0))</f>
        <v>Online</v>
      </c>
      <c r="K2537" s="16" t="n">
        <f aca="false">SUMIF(OrderItems!$B$2:$B$6683,A2537,OrderItems!$J$2:$J$6683)</f>
        <v>699</v>
      </c>
      <c r="L2537" s="16" t="n">
        <f aca="false">SUMIF(OrderItems!$B$2:$B$6683,A2537,OrderItems!$K$2:$K$6683)</f>
        <v>488.81</v>
      </c>
      <c r="M2537" s="16" t="n">
        <f aca="false">K2537-L2537</f>
        <v>210.19</v>
      </c>
      <c r="N2537" s="12" t="n">
        <f aca="false">COUNTIF(OrderItems!$B$2:$B$6683,A2537)</f>
        <v>1</v>
      </c>
    </row>
    <row r="2538" customFormat="false" ht="15" hidden="false" customHeight="false" outlineLevel="0" collapsed="false">
      <c r="A2538" s="12" t="n">
        <v>2537</v>
      </c>
      <c r="B2538" s="12" t="n">
        <v>630</v>
      </c>
      <c r="C2538" s="12" t="n">
        <v>17</v>
      </c>
      <c r="D2538" s="18" t="n">
        <v>45949</v>
      </c>
      <c r="E2538" s="12" t="s">
        <v>44</v>
      </c>
      <c r="F2538" s="12" t="s">
        <v>2293</v>
      </c>
      <c r="G2538" s="12" t="s">
        <v>55</v>
      </c>
      <c r="H2538" s="12" t="str">
        <f aca="false">INDEX(Customers!$I$2:$I$901,MATCH(B2538,Customers!$A$2:$A$901,0))</f>
        <v>Premium</v>
      </c>
      <c r="I2538" s="12" t="str">
        <f aca="false">INDEX(Customers!$G$2:$G$901,MATCH(B2538,Customers!$A$2:$A$901,0))</f>
        <v>East</v>
      </c>
      <c r="J2538" s="12" t="str">
        <f aca="false">INDEX(Stores!$D$2:$D$18,MATCH(C2538,Stores!$A$2:$A$18,0))</f>
        <v>Online</v>
      </c>
      <c r="K2538" s="16" t="n">
        <f aca="false">SUMIF(OrderItems!$B$2:$B$6683,A2538,OrderItems!$J$2:$J$6683)</f>
        <v>4934.4</v>
      </c>
      <c r="L2538" s="16" t="n">
        <f aca="false">SUMIF(OrderItems!$B$2:$B$6683,A2538,OrderItems!$K$2:$K$6683)</f>
        <v>4399.86</v>
      </c>
      <c r="M2538" s="16" t="n">
        <f aca="false">K2538-L2538</f>
        <v>534.54</v>
      </c>
      <c r="N2538" s="12" t="n">
        <f aca="false">COUNTIF(OrderItems!$B$2:$B$6683,A2538)</f>
        <v>2</v>
      </c>
    </row>
    <row r="2539" customFormat="false" ht="15" hidden="false" customHeight="false" outlineLevel="0" collapsed="false">
      <c r="A2539" s="12" t="n">
        <v>2538</v>
      </c>
      <c r="B2539" s="12" t="n">
        <v>631</v>
      </c>
      <c r="C2539" s="12" t="n">
        <v>17</v>
      </c>
      <c r="D2539" s="18" t="n">
        <v>45773</v>
      </c>
      <c r="E2539" s="12" t="s">
        <v>44</v>
      </c>
      <c r="F2539" s="12" t="s">
        <v>2293</v>
      </c>
      <c r="G2539" s="12" t="s">
        <v>55</v>
      </c>
      <c r="H2539" s="12" t="str">
        <f aca="false">INDEX(Customers!$I$2:$I$901,MATCH(B2539,Customers!$A$2:$A$901,0))</f>
        <v>Premium</v>
      </c>
      <c r="I2539" s="12" t="str">
        <f aca="false">INDEX(Customers!$G$2:$G$901,MATCH(B2539,Customers!$A$2:$A$901,0))</f>
        <v>North</v>
      </c>
      <c r="J2539" s="12" t="str">
        <f aca="false">INDEX(Stores!$D$2:$D$18,MATCH(C2539,Stores!$A$2:$A$18,0))</f>
        <v>Online</v>
      </c>
      <c r="K2539" s="16" t="n">
        <f aca="false">SUMIF(OrderItems!$B$2:$B$6683,A2539,OrderItems!$J$2:$J$6683)</f>
        <v>1381.4</v>
      </c>
      <c r="L2539" s="16" t="n">
        <f aca="false">SUMIF(OrderItems!$B$2:$B$6683,A2539,OrderItems!$K$2:$K$6683)</f>
        <v>1158.19</v>
      </c>
      <c r="M2539" s="16" t="n">
        <f aca="false">K2539-L2539</f>
        <v>223.21</v>
      </c>
      <c r="N2539" s="12" t="n">
        <f aca="false">COUNTIF(OrderItems!$B$2:$B$6683,A2539)</f>
        <v>2</v>
      </c>
    </row>
    <row r="2540" customFormat="false" ht="15" hidden="false" customHeight="false" outlineLevel="0" collapsed="false">
      <c r="A2540" s="12" t="n">
        <v>2539</v>
      </c>
      <c r="B2540" s="12" t="n">
        <v>631</v>
      </c>
      <c r="C2540" s="12" t="n">
        <v>17</v>
      </c>
      <c r="D2540" s="18" t="n">
        <v>45840</v>
      </c>
      <c r="E2540" s="12" t="s">
        <v>44</v>
      </c>
      <c r="F2540" s="12" t="s">
        <v>2292</v>
      </c>
      <c r="G2540" s="12" t="s">
        <v>56</v>
      </c>
      <c r="H2540" s="12" t="str">
        <f aca="false">INDEX(Customers!$I$2:$I$901,MATCH(B2540,Customers!$A$2:$A$901,0))</f>
        <v>Premium</v>
      </c>
      <c r="I2540" s="12" t="str">
        <f aca="false">INDEX(Customers!$G$2:$G$901,MATCH(B2540,Customers!$A$2:$A$901,0))</f>
        <v>North</v>
      </c>
      <c r="J2540" s="12" t="str">
        <f aca="false">INDEX(Stores!$D$2:$D$18,MATCH(C2540,Stores!$A$2:$A$18,0))</f>
        <v>Online</v>
      </c>
      <c r="K2540" s="16" t="n">
        <f aca="false">SUMIF(OrderItems!$B$2:$B$6683,A2540,OrderItems!$J$2:$J$6683)</f>
        <v>4489</v>
      </c>
      <c r="L2540" s="16" t="n">
        <f aca="false">SUMIF(OrderItems!$B$2:$B$6683,A2540,OrderItems!$K$2:$K$6683)</f>
        <v>2892.9</v>
      </c>
      <c r="M2540" s="16" t="n">
        <f aca="false">K2540-L2540</f>
        <v>1596.1</v>
      </c>
      <c r="N2540" s="12" t="n">
        <f aca="false">COUNTIF(OrderItems!$B$2:$B$6683,A2540)</f>
        <v>1</v>
      </c>
    </row>
    <row r="2541" customFormat="false" ht="15" hidden="false" customHeight="false" outlineLevel="0" collapsed="false">
      <c r="A2541" s="12" t="n">
        <v>2540</v>
      </c>
      <c r="B2541" s="12" t="n">
        <v>631</v>
      </c>
      <c r="C2541" s="12" t="n">
        <v>17</v>
      </c>
      <c r="D2541" s="18" t="n">
        <v>45909</v>
      </c>
      <c r="E2541" s="12" t="s">
        <v>44</v>
      </c>
      <c r="F2541" s="12" t="s">
        <v>2293</v>
      </c>
      <c r="G2541" s="12" t="s">
        <v>55</v>
      </c>
      <c r="H2541" s="12" t="str">
        <f aca="false">INDEX(Customers!$I$2:$I$901,MATCH(B2541,Customers!$A$2:$A$901,0))</f>
        <v>Premium</v>
      </c>
      <c r="I2541" s="12" t="str">
        <f aca="false">INDEX(Customers!$G$2:$G$901,MATCH(B2541,Customers!$A$2:$A$901,0))</f>
        <v>North</v>
      </c>
      <c r="J2541" s="12" t="str">
        <f aca="false">INDEX(Stores!$D$2:$D$18,MATCH(C2541,Stores!$A$2:$A$18,0))</f>
        <v>Online</v>
      </c>
      <c r="K2541" s="16" t="n">
        <f aca="false">SUMIF(OrderItems!$B$2:$B$6683,A2541,OrderItems!$J$2:$J$6683)</f>
        <v>9957</v>
      </c>
      <c r="L2541" s="16" t="n">
        <f aca="false">SUMIF(OrderItems!$B$2:$B$6683,A2541,OrderItems!$K$2:$K$6683)</f>
        <v>7211.79</v>
      </c>
      <c r="M2541" s="16" t="n">
        <f aca="false">K2541-L2541</f>
        <v>2745.21</v>
      </c>
      <c r="N2541" s="12" t="n">
        <f aca="false">COUNTIF(OrderItems!$B$2:$B$6683,A2541)</f>
        <v>1</v>
      </c>
    </row>
    <row r="2542" customFormat="false" ht="15" hidden="false" customHeight="false" outlineLevel="0" collapsed="false">
      <c r="A2542" s="12" t="n">
        <v>2541</v>
      </c>
      <c r="B2542" s="12" t="n">
        <v>631</v>
      </c>
      <c r="C2542" s="12" t="n">
        <v>14</v>
      </c>
      <c r="D2542" s="18" t="n">
        <v>45962</v>
      </c>
      <c r="E2542" s="12" t="s">
        <v>49</v>
      </c>
      <c r="F2542" s="12" t="s">
        <v>2292</v>
      </c>
      <c r="G2542" s="12" t="s">
        <v>55</v>
      </c>
      <c r="H2542" s="12" t="str">
        <f aca="false">INDEX(Customers!$I$2:$I$901,MATCH(B2542,Customers!$A$2:$A$901,0))</f>
        <v>Premium</v>
      </c>
      <c r="I2542" s="12" t="str">
        <f aca="false">INDEX(Customers!$G$2:$G$901,MATCH(B2542,Customers!$A$2:$A$901,0))</f>
        <v>North</v>
      </c>
      <c r="J2542" s="12" t="str">
        <f aca="false">INDEX(Stores!$D$2:$D$18,MATCH(C2542,Stores!$A$2:$A$18,0))</f>
        <v>East</v>
      </c>
      <c r="K2542" s="16" t="n">
        <f aca="false">SUMIF(OrderItems!$B$2:$B$6683,A2542,OrderItems!$J$2:$J$6683)</f>
        <v>2208</v>
      </c>
      <c r="L2542" s="16" t="n">
        <f aca="false">SUMIF(OrderItems!$B$2:$B$6683,A2542,OrderItems!$K$2:$K$6683)</f>
        <v>1324.43</v>
      </c>
      <c r="M2542" s="16" t="n">
        <f aca="false">K2542-L2542</f>
        <v>883.57</v>
      </c>
      <c r="N2542" s="12" t="n">
        <f aca="false">COUNTIF(OrderItems!$B$2:$B$6683,A2542)</f>
        <v>2</v>
      </c>
    </row>
    <row r="2543" customFormat="false" ht="15" hidden="false" customHeight="false" outlineLevel="0" collapsed="false">
      <c r="A2543" s="12" t="n">
        <v>2542</v>
      </c>
      <c r="B2543" s="12" t="n">
        <v>631</v>
      </c>
      <c r="C2543" s="12" t="n">
        <v>7</v>
      </c>
      <c r="D2543" s="18" t="n">
        <v>46006</v>
      </c>
      <c r="E2543" s="12" t="s">
        <v>49</v>
      </c>
      <c r="F2543" s="12" t="s">
        <v>2294</v>
      </c>
      <c r="G2543" s="12" t="s">
        <v>57</v>
      </c>
      <c r="H2543" s="12" t="str">
        <f aca="false">INDEX(Customers!$I$2:$I$901,MATCH(B2543,Customers!$A$2:$A$901,0))</f>
        <v>Premium</v>
      </c>
      <c r="I2543" s="12" t="str">
        <f aca="false">INDEX(Customers!$G$2:$G$901,MATCH(B2543,Customers!$A$2:$A$901,0))</f>
        <v>North</v>
      </c>
      <c r="J2543" s="12" t="str">
        <f aca="false">INDEX(Stores!$D$2:$D$18,MATCH(C2543,Stores!$A$2:$A$18,0))</f>
        <v>South</v>
      </c>
      <c r="K2543" s="16" t="n">
        <f aca="false">SUMIF(OrderItems!$B$2:$B$6683,A2543,OrderItems!$J$2:$J$6683)</f>
        <v>4681.1</v>
      </c>
      <c r="L2543" s="16" t="n">
        <f aca="false">SUMIF(OrderItems!$B$2:$B$6683,A2543,OrderItems!$K$2:$K$6683)</f>
        <v>2877.64</v>
      </c>
      <c r="M2543" s="16" t="n">
        <f aca="false">K2543-L2543</f>
        <v>1803.46</v>
      </c>
      <c r="N2543" s="12" t="n">
        <f aca="false">COUNTIF(OrderItems!$B$2:$B$6683,A2543)</f>
        <v>3</v>
      </c>
    </row>
    <row r="2544" customFormat="false" ht="15" hidden="false" customHeight="false" outlineLevel="0" collapsed="false">
      <c r="A2544" s="12" t="n">
        <v>2543</v>
      </c>
      <c r="B2544" s="12" t="n">
        <v>632</v>
      </c>
      <c r="C2544" s="12" t="n">
        <v>17</v>
      </c>
      <c r="D2544" s="18" t="n">
        <v>45688</v>
      </c>
      <c r="E2544" s="12" t="s">
        <v>44</v>
      </c>
      <c r="F2544" s="12" t="s">
        <v>2296</v>
      </c>
      <c r="G2544" s="12" t="s">
        <v>55</v>
      </c>
      <c r="H2544" s="12" t="str">
        <f aca="false">INDEX(Customers!$I$2:$I$901,MATCH(B2544,Customers!$A$2:$A$901,0))</f>
        <v>Premium</v>
      </c>
      <c r="I2544" s="12" t="str">
        <f aca="false">INDEX(Customers!$G$2:$G$901,MATCH(B2544,Customers!$A$2:$A$901,0))</f>
        <v>West</v>
      </c>
      <c r="J2544" s="12" t="str">
        <f aca="false">INDEX(Stores!$D$2:$D$18,MATCH(C2544,Stores!$A$2:$A$18,0))</f>
        <v>Online</v>
      </c>
      <c r="K2544" s="16" t="n">
        <f aca="false">SUMIF(OrderItems!$B$2:$B$6683,A2544,OrderItems!$J$2:$J$6683)</f>
        <v>3207</v>
      </c>
      <c r="L2544" s="16" t="n">
        <f aca="false">SUMIF(OrderItems!$B$2:$B$6683,A2544,OrderItems!$K$2:$K$6683)</f>
        <v>2134.42</v>
      </c>
      <c r="M2544" s="16" t="n">
        <f aca="false">K2544-L2544</f>
        <v>1072.58</v>
      </c>
      <c r="N2544" s="12" t="n">
        <f aca="false">COUNTIF(OrderItems!$B$2:$B$6683,A2544)</f>
        <v>2</v>
      </c>
    </row>
    <row r="2545" customFormat="false" ht="15" hidden="false" customHeight="false" outlineLevel="0" collapsed="false">
      <c r="A2545" s="12" t="n">
        <v>2544</v>
      </c>
      <c r="B2545" s="12" t="n">
        <v>632</v>
      </c>
      <c r="C2545" s="12" t="n">
        <v>17</v>
      </c>
      <c r="D2545" s="18" t="n">
        <v>45735</v>
      </c>
      <c r="E2545" s="12" t="s">
        <v>44</v>
      </c>
      <c r="F2545" s="12" t="s">
        <v>2293</v>
      </c>
      <c r="G2545" s="12" t="s">
        <v>55</v>
      </c>
      <c r="H2545" s="12" t="str">
        <f aca="false">INDEX(Customers!$I$2:$I$901,MATCH(B2545,Customers!$A$2:$A$901,0))</f>
        <v>Premium</v>
      </c>
      <c r="I2545" s="12" t="str">
        <f aca="false">INDEX(Customers!$G$2:$G$901,MATCH(B2545,Customers!$A$2:$A$901,0))</f>
        <v>West</v>
      </c>
      <c r="J2545" s="12" t="str">
        <f aca="false">INDEX(Stores!$D$2:$D$18,MATCH(C2545,Stores!$A$2:$A$18,0))</f>
        <v>Online</v>
      </c>
      <c r="K2545" s="16" t="n">
        <f aca="false">SUMIF(OrderItems!$B$2:$B$6683,A2545,OrderItems!$J$2:$J$6683)</f>
        <v>3523.15</v>
      </c>
      <c r="L2545" s="16" t="n">
        <f aca="false">SUMIF(OrderItems!$B$2:$B$6683,A2545,OrderItems!$K$2:$K$6683)</f>
        <v>2794.63</v>
      </c>
      <c r="M2545" s="16" t="n">
        <f aca="false">K2545-L2545</f>
        <v>728.52</v>
      </c>
      <c r="N2545" s="12" t="n">
        <f aca="false">COUNTIF(OrderItems!$B$2:$B$6683,A2545)</f>
        <v>2</v>
      </c>
    </row>
    <row r="2546" customFormat="false" ht="15" hidden="false" customHeight="false" outlineLevel="0" collapsed="false">
      <c r="A2546" s="12" t="n">
        <v>2545</v>
      </c>
      <c r="B2546" s="12" t="n">
        <v>632</v>
      </c>
      <c r="C2546" s="12" t="n">
        <v>17</v>
      </c>
      <c r="D2546" s="18" t="n">
        <v>45788</v>
      </c>
      <c r="E2546" s="12" t="s">
        <v>44</v>
      </c>
      <c r="F2546" s="12" t="s">
        <v>2293</v>
      </c>
      <c r="G2546" s="12" t="s">
        <v>55</v>
      </c>
      <c r="H2546" s="12" t="str">
        <f aca="false">INDEX(Customers!$I$2:$I$901,MATCH(B2546,Customers!$A$2:$A$901,0))</f>
        <v>Premium</v>
      </c>
      <c r="I2546" s="12" t="str">
        <f aca="false">INDEX(Customers!$G$2:$G$901,MATCH(B2546,Customers!$A$2:$A$901,0))</f>
        <v>West</v>
      </c>
      <c r="J2546" s="12" t="str">
        <f aca="false">INDEX(Stores!$D$2:$D$18,MATCH(C2546,Stores!$A$2:$A$18,0))</f>
        <v>Online</v>
      </c>
      <c r="K2546" s="16" t="n">
        <f aca="false">SUMIF(OrderItems!$B$2:$B$6683,A2546,OrderItems!$J$2:$J$6683)</f>
        <v>1098</v>
      </c>
      <c r="L2546" s="16" t="n">
        <f aca="false">SUMIF(OrderItems!$B$2:$B$6683,A2546,OrderItems!$K$2:$K$6683)</f>
        <v>787.34</v>
      </c>
      <c r="M2546" s="16" t="n">
        <f aca="false">K2546-L2546</f>
        <v>310.66</v>
      </c>
      <c r="N2546" s="12" t="n">
        <f aca="false">COUNTIF(OrderItems!$B$2:$B$6683,A2546)</f>
        <v>1</v>
      </c>
    </row>
    <row r="2547" customFormat="false" ht="15" hidden="false" customHeight="false" outlineLevel="0" collapsed="false">
      <c r="A2547" s="12" t="n">
        <v>2546</v>
      </c>
      <c r="B2547" s="12" t="n">
        <v>632</v>
      </c>
      <c r="C2547" s="12" t="n">
        <v>17</v>
      </c>
      <c r="D2547" s="18" t="n">
        <v>45804</v>
      </c>
      <c r="E2547" s="12" t="s">
        <v>44</v>
      </c>
      <c r="F2547" s="12" t="s">
        <v>2292</v>
      </c>
      <c r="G2547" s="12" t="s">
        <v>55</v>
      </c>
      <c r="H2547" s="12" t="str">
        <f aca="false">INDEX(Customers!$I$2:$I$901,MATCH(B2547,Customers!$A$2:$A$901,0))</f>
        <v>Premium</v>
      </c>
      <c r="I2547" s="12" t="str">
        <f aca="false">INDEX(Customers!$G$2:$G$901,MATCH(B2547,Customers!$A$2:$A$901,0))</f>
        <v>West</v>
      </c>
      <c r="J2547" s="12" t="str">
        <f aca="false">INDEX(Stores!$D$2:$D$18,MATCH(C2547,Stores!$A$2:$A$18,0))</f>
        <v>Online</v>
      </c>
      <c r="K2547" s="16" t="n">
        <f aca="false">SUMIF(OrderItems!$B$2:$B$6683,A2547,OrderItems!$J$2:$J$6683)</f>
        <v>809.1</v>
      </c>
      <c r="L2547" s="16" t="n">
        <f aca="false">SUMIF(OrderItems!$B$2:$B$6683,A2547,OrderItems!$K$2:$K$6683)</f>
        <v>594.56</v>
      </c>
      <c r="M2547" s="16" t="n">
        <f aca="false">K2547-L2547</f>
        <v>214.54</v>
      </c>
      <c r="N2547" s="12" t="n">
        <f aca="false">COUNTIF(OrderItems!$B$2:$B$6683,A2547)</f>
        <v>1</v>
      </c>
    </row>
    <row r="2548" customFormat="false" ht="15" hidden="false" customHeight="false" outlineLevel="0" collapsed="false">
      <c r="A2548" s="12" t="n">
        <v>2547</v>
      </c>
      <c r="B2548" s="12" t="n">
        <v>632</v>
      </c>
      <c r="C2548" s="12" t="n">
        <v>17</v>
      </c>
      <c r="D2548" s="18" t="n">
        <v>45960</v>
      </c>
      <c r="E2548" s="12" t="s">
        <v>44</v>
      </c>
      <c r="F2548" s="12" t="s">
        <v>2294</v>
      </c>
      <c r="G2548" s="12" t="s">
        <v>57</v>
      </c>
      <c r="H2548" s="12" t="str">
        <f aca="false">INDEX(Customers!$I$2:$I$901,MATCH(B2548,Customers!$A$2:$A$901,0))</f>
        <v>Premium</v>
      </c>
      <c r="I2548" s="12" t="str">
        <f aca="false">INDEX(Customers!$G$2:$G$901,MATCH(B2548,Customers!$A$2:$A$901,0))</f>
        <v>West</v>
      </c>
      <c r="J2548" s="12" t="str">
        <f aca="false">INDEX(Stores!$D$2:$D$18,MATCH(C2548,Stores!$A$2:$A$18,0))</f>
        <v>Online</v>
      </c>
      <c r="K2548" s="16" t="n">
        <f aca="false">SUMIF(OrderItems!$B$2:$B$6683,A2548,OrderItems!$J$2:$J$6683)</f>
        <v>1801.15</v>
      </c>
      <c r="L2548" s="16" t="n">
        <f aca="false">SUMIF(OrderItems!$B$2:$B$6683,A2548,OrderItems!$K$2:$K$6683)</f>
        <v>1488.22</v>
      </c>
      <c r="M2548" s="16" t="n">
        <f aca="false">K2548-L2548</f>
        <v>312.93</v>
      </c>
      <c r="N2548" s="12" t="n">
        <f aca="false">COUNTIF(OrderItems!$B$2:$B$6683,A2548)</f>
        <v>1</v>
      </c>
    </row>
    <row r="2549" customFormat="false" ht="15" hidden="false" customHeight="false" outlineLevel="0" collapsed="false">
      <c r="A2549" s="12" t="n">
        <v>2548</v>
      </c>
      <c r="B2549" s="12" t="n">
        <v>633</v>
      </c>
      <c r="C2549" s="12" t="n">
        <v>17</v>
      </c>
      <c r="D2549" s="18" t="n">
        <v>45615</v>
      </c>
      <c r="E2549" s="12" t="s">
        <v>44</v>
      </c>
      <c r="F2549" s="12" t="s">
        <v>2292</v>
      </c>
      <c r="G2549" s="12" t="s">
        <v>55</v>
      </c>
      <c r="H2549" s="12" t="str">
        <f aca="false">INDEX(Customers!$I$2:$I$901,MATCH(B2549,Customers!$A$2:$A$901,0))</f>
        <v>Regular</v>
      </c>
      <c r="I2549" s="12" t="str">
        <f aca="false">INDEX(Customers!$G$2:$G$901,MATCH(B2549,Customers!$A$2:$A$901,0))</f>
        <v>East</v>
      </c>
      <c r="J2549" s="12" t="str">
        <f aca="false">INDEX(Stores!$D$2:$D$18,MATCH(C2549,Stores!$A$2:$A$18,0))</f>
        <v>Online</v>
      </c>
      <c r="K2549" s="16" t="n">
        <f aca="false">SUMIF(OrderItems!$B$2:$B$6683,A2549,OrderItems!$J$2:$J$6683)</f>
        <v>7368.75</v>
      </c>
      <c r="L2549" s="16" t="n">
        <f aca="false">SUMIF(OrderItems!$B$2:$B$6683,A2549,OrderItems!$K$2:$K$6683)</f>
        <v>5245.91</v>
      </c>
      <c r="M2549" s="16" t="n">
        <f aca="false">K2549-L2549</f>
        <v>2122.84</v>
      </c>
      <c r="N2549" s="12" t="n">
        <f aca="false">COUNTIF(OrderItems!$B$2:$B$6683,A2549)</f>
        <v>4</v>
      </c>
    </row>
    <row r="2550" customFormat="false" ht="15" hidden="false" customHeight="false" outlineLevel="0" collapsed="false">
      <c r="A2550" s="12" t="n">
        <v>2549</v>
      </c>
      <c r="B2550" s="12" t="n">
        <v>633</v>
      </c>
      <c r="C2550" s="12" t="n">
        <v>17</v>
      </c>
      <c r="D2550" s="18" t="n">
        <v>45857</v>
      </c>
      <c r="E2550" s="12" t="s">
        <v>44</v>
      </c>
      <c r="F2550" s="12" t="s">
        <v>2293</v>
      </c>
      <c r="G2550" s="12" t="s">
        <v>55</v>
      </c>
      <c r="H2550" s="12" t="str">
        <f aca="false">INDEX(Customers!$I$2:$I$901,MATCH(B2550,Customers!$A$2:$A$901,0))</f>
        <v>Regular</v>
      </c>
      <c r="I2550" s="12" t="str">
        <f aca="false">INDEX(Customers!$G$2:$G$901,MATCH(B2550,Customers!$A$2:$A$901,0))</f>
        <v>East</v>
      </c>
      <c r="J2550" s="12" t="str">
        <f aca="false">INDEX(Stores!$D$2:$D$18,MATCH(C2550,Stores!$A$2:$A$18,0))</f>
        <v>Online</v>
      </c>
      <c r="K2550" s="16" t="n">
        <f aca="false">SUMIF(OrderItems!$B$2:$B$6683,A2550,OrderItems!$J$2:$J$6683)</f>
        <v>1432.1</v>
      </c>
      <c r="L2550" s="16" t="n">
        <f aca="false">SUMIF(OrderItems!$B$2:$B$6683,A2550,OrderItems!$K$2:$K$6683)</f>
        <v>1085.02</v>
      </c>
      <c r="M2550" s="16" t="n">
        <f aca="false">K2550-L2550</f>
        <v>347.08</v>
      </c>
      <c r="N2550" s="12" t="n">
        <f aca="false">COUNTIF(OrderItems!$B$2:$B$6683,A2550)</f>
        <v>2</v>
      </c>
    </row>
    <row r="2551" customFormat="false" ht="15" hidden="false" customHeight="false" outlineLevel="0" collapsed="false">
      <c r="A2551" s="12" t="n">
        <v>2550</v>
      </c>
      <c r="B2551" s="12" t="n">
        <v>633</v>
      </c>
      <c r="C2551" s="12" t="n">
        <v>17</v>
      </c>
      <c r="D2551" s="18" t="n">
        <v>45940</v>
      </c>
      <c r="E2551" s="12" t="s">
        <v>44</v>
      </c>
      <c r="F2551" s="12" t="s">
        <v>2295</v>
      </c>
      <c r="G2551" s="12" t="s">
        <v>55</v>
      </c>
      <c r="H2551" s="12" t="str">
        <f aca="false">INDEX(Customers!$I$2:$I$901,MATCH(B2551,Customers!$A$2:$A$901,0))</f>
        <v>Regular</v>
      </c>
      <c r="I2551" s="12" t="str">
        <f aca="false">INDEX(Customers!$G$2:$G$901,MATCH(B2551,Customers!$A$2:$A$901,0))</f>
        <v>East</v>
      </c>
      <c r="J2551" s="12" t="str">
        <f aca="false">INDEX(Stores!$D$2:$D$18,MATCH(C2551,Stores!$A$2:$A$18,0))</f>
        <v>Online</v>
      </c>
      <c r="K2551" s="16" t="n">
        <f aca="false">SUMIF(OrderItems!$B$2:$B$6683,A2551,OrderItems!$J$2:$J$6683)</f>
        <v>1614.05</v>
      </c>
      <c r="L2551" s="16" t="n">
        <f aca="false">SUMIF(OrderItems!$B$2:$B$6683,A2551,OrderItems!$K$2:$K$6683)</f>
        <v>1118.86</v>
      </c>
      <c r="M2551" s="16" t="n">
        <f aca="false">K2551-L2551</f>
        <v>495.19</v>
      </c>
      <c r="N2551" s="12" t="n">
        <f aca="false">COUNTIF(OrderItems!$B$2:$B$6683,A2551)</f>
        <v>1</v>
      </c>
    </row>
    <row r="2552" customFormat="false" ht="15" hidden="false" customHeight="false" outlineLevel="0" collapsed="false">
      <c r="A2552" s="12" t="n">
        <v>2551</v>
      </c>
      <c r="B2552" s="12" t="n">
        <v>634</v>
      </c>
      <c r="C2552" s="12" t="n">
        <v>17</v>
      </c>
      <c r="D2552" s="18" t="n">
        <v>45392</v>
      </c>
      <c r="E2552" s="12" t="s">
        <v>44</v>
      </c>
      <c r="F2552" s="12" t="s">
        <v>2294</v>
      </c>
      <c r="G2552" s="12" t="s">
        <v>55</v>
      </c>
      <c r="H2552" s="12" t="str">
        <f aca="false">INDEX(Customers!$I$2:$I$901,MATCH(B2552,Customers!$A$2:$A$901,0))</f>
        <v>Regular</v>
      </c>
      <c r="I2552" s="12" t="str">
        <f aca="false">INDEX(Customers!$G$2:$G$901,MATCH(B2552,Customers!$A$2:$A$901,0))</f>
        <v>North</v>
      </c>
      <c r="J2552" s="12" t="str">
        <f aca="false">INDEX(Stores!$D$2:$D$18,MATCH(C2552,Stores!$A$2:$A$18,0))</f>
        <v>Online</v>
      </c>
      <c r="K2552" s="16" t="n">
        <f aca="false">SUMIF(OrderItems!$B$2:$B$6683,A2552,OrderItems!$J$2:$J$6683)</f>
        <v>5570.1</v>
      </c>
      <c r="L2552" s="16" t="n">
        <f aca="false">SUMIF(OrderItems!$B$2:$B$6683,A2552,OrderItems!$K$2:$K$6683)</f>
        <v>3884.22</v>
      </c>
      <c r="M2552" s="16" t="n">
        <f aca="false">K2552-L2552</f>
        <v>1685.88</v>
      </c>
      <c r="N2552" s="12" t="n">
        <f aca="false">COUNTIF(OrderItems!$B$2:$B$6683,A2552)</f>
        <v>3</v>
      </c>
    </row>
    <row r="2553" customFormat="false" ht="15" hidden="false" customHeight="false" outlineLevel="0" collapsed="false">
      <c r="A2553" s="12" t="n">
        <v>2552</v>
      </c>
      <c r="B2553" s="12" t="n">
        <v>634</v>
      </c>
      <c r="C2553" s="12" t="n">
        <v>17</v>
      </c>
      <c r="D2553" s="18" t="n">
        <v>45537</v>
      </c>
      <c r="E2553" s="12" t="s">
        <v>44</v>
      </c>
      <c r="F2553" s="12" t="s">
        <v>2295</v>
      </c>
      <c r="G2553" s="12" t="s">
        <v>55</v>
      </c>
      <c r="H2553" s="12" t="str">
        <f aca="false">INDEX(Customers!$I$2:$I$901,MATCH(B2553,Customers!$A$2:$A$901,0))</f>
        <v>Regular</v>
      </c>
      <c r="I2553" s="12" t="str">
        <f aca="false">INDEX(Customers!$G$2:$G$901,MATCH(B2553,Customers!$A$2:$A$901,0))</f>
        <v>North</v>
      </c>
      <c r="J2553" s="12" t="str">
        <f aca="false">INDEX(Stores!$D$2:$D$18,MATCH(C2553,Stores!$A$2:$A$18,0))</f>
        <v>Online</v>
      </c>
      <c r="K2553" s="16" t="n">
        <f aca="false">SUMIF(OrderItems!$B$2:$B$6683,A2553,OrderItems!$J$2:$J$6683)</f>
        <v>4489</v>
      </c>
      <c r="L2553" s="16" t="n">
        <f aca="false">SUMIF(OrderItems!$B$2:$B$6683,A2553,OrderItems!$K$2:$K$6683)</f>
        <v>2892.9</v>
      </c>
      <c r="M2553" s="16" t="n">
        <f aca="false">K2553-L2553</f>
        <v>1596.1</v>
      </c>
      <c r="N2553" s="12" t="n">
        <f aca="false">COUNTIF(OrderItems!$B$2:$B$6683,A2553)</f>
        <v>1</v>
      </c>
    </row>
    <row r="2554" customFormat="false" ht="15" hidden="false" customHeight="false" outlineLevel="0" collapsed="false">
      <c r="A2554" s="12" t="n">
        <v>2553</v>
      </c>
      <c r="B2554" s="12" t="n">
        <v>634</v>
      </c>
      <c r="C2554" s="12" t="n">
        <v>17</v>
      </c>
      <c r="D2554" s="18" t="n">
        <v>45721</v>
      </c>
      <c r="E2554" s="12" t="s">
        <v>44</v>
      </c>
      <c r="F2554" s="12" t="s">
        <v>2292</v>
      </c>
      <c r="G2554" s="12" t="s">
        <v>55</v>
      </c>
      <c r="H2554" s="12" t="str">
        <f aca="false">INDEX(Customers!$I$2:$I$901,MATCH(B2554,Customers!$A$2:$A$901,0))</f>
        <v>Regular</v>
      </c>
      <c r="I2554" s="12" t="str">
        <f aca="false">INDEX(Customers!$G$2:$G$901,MATCH(B2554,Customers!$A$2:$A$901,0))</f>
        <v>North</v>
      </c>
      <c r="J2554" s="12" t="str">
        <f aca="false">INDEX(Stores!$D$2:$D$18,MATCH(C2554,Stores!$A$2:$A$18,0))</f>
        <v>Online</v>
      </c>
      <c r="K2554" s="16" t="n">
        <f aca="false">SUMIF(OrderItems!$B$2:$B$6683,A2554,OrderItems!$J$2:$J$6683)</f>
        <v>10734</v>
      </c>
      <c r="L2554" s="16" t="n">
        <f aca="false">SUMIF(OrderItems!$B$2:$B$6683,A2554,OrderItems!$K$2:$K$6683)</f>
        <v>7651.15</v>
      </c>
      <c r="M2554" s="16" t="n">
        <f aca="false">K2554-L2554</f>
        <v>3082.85</v>
      </c>
      <c r="N2554" s="12" t="n">
        <f aca="false">COUNTIF(OrderItems!$B$2:$B$6683,A2554)</f>
        <v>4</v>
      </c>
    </row>
    <row r="2555" customFormat="false" ht="15" hidden="false" customHeight="false" outlineLevel="0" collapsed="false">
      <c r="A2555" s="12" t="n">
        <v>2554</v>
      </c>
      <c r="B2555" s="12" t="n">
        <v>635</v>
      </c>
      <c r="C2555" s="12" t="n">
        <v>17</v>
      </c>
      <c r="D2555" s="18" t="n">
        <v>45548</v>
      </c>
      <c r="E2555" s="12" t="s">
        <v>44</v>
      </c>
      <c r="F2555" s="12" t="s">
        <v>2293</v>
      </c>
      <c r="G2555" s="12" t="s">
        <v>56</v>
      </c>
      <c r="H2555" s="12" t="str">
        <f aca="false">INDEX(Customers!$I$2:$I$901,MATCH(B2555,Customers!$A$2:$A$901,0))</f>
        <v>Regular</v>
      </c>
      <c r="I2555" s="12" t="str">
        <f aca="false">INDEX(Customers!$G$2:$G$901,MATCH(B2555,Customers!$A$2:$A$901,0))</f>
        <v>South</v>
      </c>
      <c r="J2555" s="12" t="str">
        <f aca="false">INDEX(Stores!$D$2:$D$18,MATCH(C2555,Stores!$A$2:$A$18,0))</f>
        <v>Online</v>
      </c>
      <c r="K2555" s="16" t="n">
        <f aca="false">SUMIF(OrderItems!$B$2:$B$6683,A2555,OrderItems!$J$2:$J$6683)</f>
        <v>749.55</v>
      </c>
      <c r="L2555" s="16" t="n">
        <f aca="false">SUMIF(OrderItems!$B$2:$B$6683,A2555,OrderItems!$K$2:$K$6683)</f>
        <v>544.99</v>
      </c>
      <c r="M2555" s="16" t="n">
        <f aca="false">K2555-L2555</f>
        <v>204.56</v>
      </c>
      <c r="N2555" s="12" t="n">
        <f aca="false">COUNTIF(OrderItems!$B$2:$B$6683,A2555)</f>
        <v>1</v>
      </c>
    </row>
    <row r="2556" customFormat="false" ht="15" hidden="false" customHeight="false" outlineLevel="0" collapsed="false">
      <c r="A2556" s="12" t="n">
        <v>2555</v>
      </c>
      <c r="B2556" s="12" t="n">
        <v>635</v>
      </c>
      <c r="C2556" s="12" t="n">
        <v>12</v>
      </c>
      <c r="D2556" s="18" t="n">
        <v>45572</v>
      </c>
      <c r="E2556" s="12" t="s">
        <v>49</v>
      </c>
      <c r="F2556" s="12" t="s">
        <v>2294</v>
      </c>
      <c r="G2556" s="12" t="s">
        <v>55</v>
      </c>
      <c r="H2556" s="12" t="str">
        <f aca="false">INDEX(Customers!$I$2:$I$901,MATCH(B2556,Customers!$A$2:$A$901,0))</f>
        <v>Regular</v>
      </c>
      <c r="I2556" s="12" t="str">
        <f aca="false">INDEX(Customers!$G$2:$G$901,MATCH(B2556,Customers!$A$2:$A$901,0))</f>
        <v>South</v>
      </c>
      <c r="J2556" s="12" t="str">
        <f aca="false">INDEX(Stores!$D$2:$D$18,MATCH(C2556,Stores!$A$2:$A$18,0))</f>
        <v>West</v>
      </c>
      <c r="K2556" s="16" t="n">
        <f aca="false">SUMIF(OrderItems!$B$2:$B$6683,A2556,OrderItems!$J$2:$J$6683)</f>
        <v>2367</v>
      </c>
      <c r="L2556" s="16" t="n">
        <f aca="false">SUMIF(OrderItems!$B$2:$B$6683,A2556,OrderItems!$K$2:$K$6683)</f>
        <v>1634.97</v>
      </c>
      <c r="M2556" s="16" t="n">
        <f aca="false">K2556-L2556</f>
        <v>732.03</v>
      </c>
      <c r="N2556" s="12" t="n">
        <f aca="false">COUNTIF(OrderItems!$B$2:$B$6683,A2556)</f>
        <v>1</v>
      </c>
    </row>
    <row r="2557" customFormat="false" ht="15" hidden="false" customHeight="false" outlineLevel="0" collapsed="false">
      <c r="A2557" s="12" t="n">
        <v>2556</v>
      </c>
      <c r="B2557" s="12" t="n">
        <v>636</v>
      </c>
      <c r="C2557" s="12" t="n">
        <v>17</v>
      </c>
      <c r="D2557" s="18" t="n">
        <v>45839</v>
      </c>
      <c r="E2557" s="12" t="s">
        <v>44</v>
      </c>
      <c r="F2557" s="12" t="s">
        <v>2292</v>
      </c>
      <c r="G2557" s="12" t="s">
        <v>55</v>
      </c>
      <c r="H2557" s="12" t="str">
        <f aca="false">INDEX(Customers!$I$2:$I$901,MATCH(B2557,Customers!$A$2:$A$901,0))</f>
        <v>Regular</v>
      </c>
      <c r="I2557" s="12" t="str">
        <f aca="false">INDEX(Customers!$G$2:$G$901,MATCH(B2557,Customers!$A$2:$A$901,0))</f>
        <v>South</v>
      </c>
      <c r="J2557" s="12" t="str">
        <f aca="false">INDEX(Stores!$D$2:$D$18,MATCH(C2557,Stores!$A$2:$A$18,0))</f>
        <v>Online</v>
      </c>
      <c r="K2557" s="16" t="n">
        <f aca="false">SUMIF(OrderItems!$B$2:$B$6683,A2557,OrderItems!$J$2:$J$6683)</f>
        <v>13366.5</v>
      </c>
      <c r="L2557" s="16" t="n">
        <f aca="false">SUMIF(OrderItems!$B$2:$B$6683,A2557,OrderItems!$K$2:$K$6683)</f>
        <v>9055.74</v>
      </c>
      <c r="M2557" s="16" t="n">
        <f aca="false">K2557-L2557</f>
        <v>4310.76</v>
      </c>
      <c r="N2557" s="12" t="n">
        <f aca="false">COUNTIF(OrderItems!$B$2:$B$6683,A2557)</f>
        <v>4</v>
      </c>
    </row>
    <row r="2558" customFormat="false" ht="15" hidden="false" customHeight="false" outlineLevel="0" collapsed="false">
      <c r="A2558" s="12" t="n">
        <v>2557</v>
      </c>
      <c r="B2558" s="12" t="n">
        <v>637</v>
      </c>
      <c r="C2558" s="12" t="n">
        <v>17</v>
      </c>
      <c r="D2558" s="18" t="n">
        <v>45515</v>
      </c>
      <c r="E2558" s="12" t="s">
        <v>44</v>
      </c>
      <c r="F2558" s="12" t="s">
        <v>2293</v>
      </c>
      <c r="G2558" s="12" t="s">
        <v>55</v>
      </c>
      <c r="H2558" s="12" t="str">
        <f aca="false">INDEX(Customers!$I$2:$I$901,MATCH(B2558,Customers!$A$2:$A$901,0))</f>
        <v>Regular</v>
      </c>
      <c r="I2558" s="12" t="str">
        <f aca="false">INDEX(Customers!$G$2:$G$901,MATCH(B2558,Customers!$A$2:$A$901,0))</f>
        <v>West</v>
      </c>
      <c r="J2558" s="12" t="str">
        <f aca="false">INDEX(Stores!$D$2:$D$18,MATCH(C2558,Stores!$A$2:$A$18,0))</f>
        <v>Online</v>
      </c>
      <c r="K2558" s="16" t="n">
        <f aca="false">SUMIF(OrderItems!$B$2:$B$6683,A2558,OrderItems!$J$2:$J$6683)</f>
        <v>1529.1</v>
      </c>
      <c r="L2558" s="16" t="n">
        <f aca="false">SUMIF(OrderItems!$B$2:$B$6683,A2558,OrderItems!$K$2:$K$6683)</f>
        <v>1118.86</v>
      </c>
      <c r="M2558" s="16" t="n">
        <f aca="false">K2558-L2558</f>
        <v>410.24</v>
      </c>
      <c r="N2558" s="12" t="n">
        <f aca="false">COUNTIF(OrderItems!$B$2:$B$6683,A2558)</f>
        <v>1</v>
      </c>
    </row>
    <row r="2559" customFormat="false" ht="15" hidden="false" customHeight="false" outlineLevel="0" collapsed="false">
      <c r="A2559" s="12" t="n">
        <v>2558</v>
      </c>
      <c r="B2559" s="12" t="n">
        <v>637</v>
      </c>
      <c r="C2559" s="12" t="n">
        <v>17</v>
      </c>
      <c r="D2559" s="18" t="n">
        <v>46014</v>
      </c>
      <c r="E2559" s="12" t="s">
        <v>44</v>
      </c>
      <c r="F2559" s="12" t="s">
        <v>2294</v>
      </c>
      <c r="G2559" s="12" t="s">
        <v>55</v>
      </c>
      <c r="H2559" s="12" t="str">
        <f aca="false">INDEX(Customers!$I$2:$I$901,MATCH(B2559,Customers!$A$2:$A$901,0))</f>
        <v>Regular</v>
      </c>
      <c r="I2559" s="12" t="str">
        <f aca="false">INDEX(Customers!$G$2:$G$901,MATCH(B2559,Customers!$A$2:$A$901,0))</f>
        <v>West</v>
      </c>
      <c r="J2559" s="12" t="str">
        <f aca="false">INDEX(Stores!$D$2:$D$18,MATCH(C2559,Stores!$A$2:$A$18,0))</f>
        <v>Online</v>
      </c>
      <c r="K2559" s="16" t="n">
        <f aca="false">SUMIF(OrderItems!$B$2:$B$6683,A2559,OrderItems!$J$2:$J$6683)</f>
        <v>2859</v>
      </c>
      <c r="L2559" s="16" t="n">
        <f aca="false">SUMIF(OrderItems!$B$2:$B$6683,A2559,OrderItems!$K$2:$K$6683)</f>
        <v>1757.26</v>
      </c>
      <c r="M2559" s="16" t="n">
        <f aca="false">K2559-L2559</f>
        <v>1101.74</v>
      </c>
      <c r="N2559" s="12" t="n">
        <f aca="false">COUNTIF(OrderItems!$B$2:$B$6683,A2559)</f>
        <v>1</v>
      </c>
    </row>
    <row r="2560" customFormat="false" ht="15" hidden="false" customHeight="false" outlineLevel="0" collapsed="false">
      <c r="A2560" s="12" t="n">
        <v>2559</v>
      </c>
      <c r="B2560" s="12" t="n">
        <v>638</v>
      </c>
      <c r="C2560" s="12" t="n">
        <v>4</v>
      </c>
      <c r="D2560" s="18" t="n">
        <v>45562</v>
      </c>
      <c r="E2560" s="12" t="s">
        <v>49</v>
      </c>
      <c r="F2560" s="12" t="s">
        <v>2292</v>
      </c>
      <c r="G2560" s="12" t="s">
        <v>55</v>
      </c>
      <c r="H2560" s="12" t="str">
        <f aca="false">INDEX(Customers!$I$2:$I$901,MATCH(B2560,Customers!$A$2:$A$901,0))</f>
        <v>Regular</v>
      </c>
      <c r="I2560" s="12" t="str">
        <f aca="false">INDEX(Customers!$G$2:$G$901,MATCH(B2560,Customers!$A$2:$A$901,0))</f>
        <v>South</v>
      </c>
      <c r="J2560" s="12" t="str">
        <f aca="false">INDEX(Stores!$D$2:$D$18,MATCH(C2560,Stores!$A$2:$A$18,0))</f>
        <v>North</v>
      </c>
      <c r="K2560" s="16" t="n">
        <f aca="false">SUMIF(OrderItems!$B$2:$B$6683,A2560,OrderItems!$J$2:$J$6683)</f>
        <v>1414.65</v>
      </c>
      <c r="L2560" s="16" t="n">
        <f aca="false">SUMIF(OrderItems!$B$2:$B$6683,A2560,OrderItems!$K$2:$K$6683)</f>
        <v>1194.16</v>
      </c>
      <c r="M2560" s="16" t="n">
        <f aca="false">K2560-L2560</f>
        <v>220.49</v>
      </c>
      <c r="N2560" s="12" t="n">
        <f aca="false">COUNTIF(OrderItems!$B$2:$B$6683,A2560)</f>
        <v>2</v>
      </c>
    </row>
    <row r="2561" customFormat="false" ht="15" hidden="false" customHeight="false" outlineLevel="0" collapsed="false">
      <c r="A2561" s="12" t="n">
        <v>2560</v>
      </c>
      <c r="B2561" s="12" t="n">
        <v>639</v>
      </c>
      <c r="C2561" s="12" t="n">
        <v>17</v>
      </c>
      <c r="D2561" s="18" t="n">
        <v>45491</v>
      </c>
      <c r="E2561" s="12" t="s">
        <v>44</v>
      </c>
      <c r="F2561" s="12" t="s">
        <v>2295</v>
      </c>
      <c r="G2561" s="12" t="s">
        <v>55</v>
      </c>
      <c r="H2561" s="12" t="str">
        <f aca="false">INDEX(Customers!$I$2:$I$901,MATCH(B2561,Customers!$A$2:$A$901,0))</f>
        <v>Regular</v>
      </c>
      <c r="I2561" s="12" t="str">
        <f aca="false">INDEX(Customers!$G$2:$G$901,MATCH(B2561,Customers!$A$2:$A$901,0))</f>
        <v>South</v>
      </c>
      <c r="J2561" s="12" t="str">
        <f aca="false">INDEX(Stores!$D$2:$D$18,MATCH(C2561,Stores!$A$2:$A$18,0))</f>
        <v>Online</v>
      </c>
      <c r="K2561" s="16" t="n">
        <f aca="false">SUMIF(OrderItems!$B$2:$B$6683,A2561,OrderItems!$J$2:$J$6683)</f>
        <v>928</v>
      </c>
      <c r="L2561" s="16" t="n">
        <f aca="false">SUMIF(OrderItems!$B$2:$B$6683,A2561,OrderItems!$K$2:$K$6683)</f>
        <v>601.86</v>
      </c>
      <c r="M2561" s="16" t="n">
        <f aca="false">K2561-L2561</f>
        <v>326.14</v>
      </c>
      <c r="N2561" s="12" t="n">
        <f aca="false">COUNTIF(OrderItems!$B$2:$B$6683,A2561)</f>
        <v>2</v>
      </c>
    </row>
    <row r="2562" customFormat="false" ht="15" hidden="false" customHeight="false" outlineLevel="0" collapsed="false">
      <c r="A2562" s="12" t="n">
        <v>2561</v>
      </c>
      <c r="B2562" s="12" t="n">
        <v>639</v>
      </c>
      <c r="C2562" s="12" t="n">
        <v>10</v>
      </c>
      <c r="D2562" s="18" t="n">
        <v>45746</v>
      </c>
      <c r="E2562" s="12" t="s">
        <v>49</v>
      </c>
      <c r="F2562" s="12" t="s">
        <v>2292</v>
      </c>
      <c r="G2562" s="12" t="s">
        <v>55</v>
      </c>
      <c r="H2562" s="12" t="str">
        <f aca="false">INDEX(Customers!$I$2:$I$901,MATCH(B2562,Customers!$A$2:$A$901,0))</f>
        <v>Regular</v>
      </c>
      <c r="I2562" s="12" t="str">
        <f aca="false">INDEX(Customers!$G$2:$G$901,MATCH(B2562,Customers!$A$2:$A$901,0))</f>
        <v>South</v>
      </c>
      <c r="J2562" s="12" t="str">
        <f aca="false">INDEX(Stores!$D$2:$D$18,MATCH(C2562,Stores!$A$2:$A$18,0))</f>
        <v>West</v>
      </c>
      <c r="K2562" s="16" t="n">
        <f aca="false">SUMIF(OrderItems!$B$2:$B$6683,A2562,OrderItems!$J$2:$J$6683)</f>
        <v>439</v>
      </c>
      <c r="L2562" s="16" t="n">
        <f aca="false">SUMIF(OrderItems!$B$2:$B$6683,A2562,OrderItems!$K$2:$K$6683)</f>
        <v>256.67</v>
      </c>
      <c r="M2562" s="16" t="n">
        <f aca="false">K2562-L2562</f>
        <v>182.33</v>
      </c>
      <c r="N2562" s="12" t="n">
        <f aca="false">COUNTIF(OrderItems!$B$2:$B$6683,A2562)</f>
        <v>1</v>
      </c>
    </row>
    <row r="2563" customFormat="false" ht="15" hidden="false" customHeight="false" outlineLevel="0" collapsed="false">
      <c r="A2563" s="12" t="n">
        <v>2562</v>
      </c>
      <c r="B2563" s="12" t="n">
        <v>639</v>
      </c>
      <c r="C2563" s="12" t="n">
        <v>17</v>
      </c>
      <c r="D2563" s="18" t="n">
        <v>45785</v>
      </c>
      <c r="E2563" s="12" t="s">
        <v>44</v>
      </c>
      <c r="F2563" s="12" t="s">
        <v>2292</v>
      </c>
      <c r="G2563" s="12" t="s">
        <v>55</v>
      </c>
      <c r="H2563" s="12" t="str">
        <f aca="false">INDEX(Customers!$I$2:$I$901,MATCH(B2563,Customers!$A$2:$A$901,0))</f>
        <v>Regular</v>
      </c>
      <c r="I2563" s="12" t="str">
        <f aca="false">INDEX(Customers!$G$2:$G$901,MATCH(B2563,Customers!$A$2:$A$901,0))</f>
        <v>South</v>
      </c>
      <c r="J2563" s="12" t="str">
        <f aca="false">INDEX(Stores!$D$2:$D$18,MATCH(C2563,Stores!$A$2:$A$18,0))</f>
        <v>Online</v>
      </c>
      <c r="K2563" s="16" t="n">
        <f aca="false">SUMIF(OrderItems!$B$2:$B$6683,A2563,OrderItems!$J$2:$J$6683)</f>
        <v>4468.35</v>
      </c>
      <c r="L2563" s="16" t="n">
        <f aca="false">SUMIF(OrderItems!$B$2:$B$6683,A2563,OrderItems!$K$2:$K$6683)</f>
        <v>3205.73</v>
      </c>
      <c r="M2563" s="16" t="n">
        <f aca="false">K2563-L2563</f>
        <v>1262.62</v>
      </c>
      <c r="N2563" s="12" t="n">
        <f aca="false">COUNTIF(OrderItems!$B$2:$B$6683,A2563)</f>
        <v>3</v>
      </c>
    </row>
    <row r="2564" customFormat="false" ht="15" hidden="false" customHeight="false" outlineLevel="0" collapsed="false">
      <c r="A2564" s="12" t="n">
        <v>2563</v>
      </c>
      <c r="B2564" s="12" t="n">
        <v>640</v>
      </c>
      <c r="C2564" s="12" t="n">
        <v>3</v>
      </c>
      <c r="D2564" s="18" t="n">
        <v>45885</v>
      </c>
      <c r="E2564" s="12" t="s">
        <v>49</v>
      </c>
      <c r="F2564" s="12" t="s">
        <v>2292</v>
      </c>
      <c r="G2564" s="12" t="s">
        <v>55</v>
      </c>
      <c r="H2564" s="12" t="str">
        <f aca="false">INDEX(Customers!$I$2:$I$901,MATCH(B2564,Customers!$A$2:$A$901,0))</f>
        <v>Regular</v>
      </c>
      <c r="I2564" s="12" t="str">
        <f aca="false">INDEX(Customers!$G$2:$G$901,MATCH(B2564,Customers!$A$2:$A$901,0))</f>
        <v>East</v>
      </c>
      <c r="J2564" s="12" t="str">
        <f aca="false">INDEX(Stores!$D$2:$D$18,MATCH(C2564,Stores!$A$2:$A$18,0))</f>
        <v>North</v>
      </c>
      <c r="K2564" s="16" t="n">
        <f aca="false">SUMIF(OrderItems!$B$2:$B$6683,A2564,OrderItems!$J$2:$J$6683)</f>
        <v>5459.25</v>
      </c>
      <c r="L2564" s="16" t="n">
        <f aca="false">SUMIF(OrderItems!$B$2:$B$6683,A2564,OrderItems!$K$2:$K$6683)</f>
        <v>3567.33</v>
      </c>
      <c r="M2564" s="16" t="n">
        <f aca="false">K2564-L2564</f>
        <v>1891.92</v>
      </c>
      <c r="N2564" s="12" t="n">
        <f aca="false">COUNTIF(OrderItems!$B$2:$B$6683,A2564)</f>
        <v>3</v>
      </c>
    </row>
    <row r="2565" customFormat="false" ht="15" hidden="false" customHeight="false" outlineLevel="0" collapsed="false">
      <c r="A2565" s="12" t="n">
        <v>2564</v>
      </c>
      <c r="B2565" s="12" t="n">
        <v>640</v>
      </c>
      <c r="C2565" s="12" t="n">
        <v>5</v>
      </c>
      <c r="D2565" s="18" t="n">
        <v>45915</v>
      </c>
      <c r="E2565" s="12" t="s">
        <v>49</v>
      </c>
      <c r="F2565" s="12" t="s">
        <v>2292</v>
      </c>
      <c r="G2565" s="12" t="s">
        <v>57</v>
      </c>
      <c r="H2565" s="12" t="str">
        <f aca="false">INDEX(Customers!$I$2:$I$901,MATCH(B2565,Customers!$A$2:$A$901,0))</f>
        <v>Regular</v>
      </c>
      <c r="I2565" s="12" t="str">
        <f aca="false">INDEX(Customers!$G$2:$G$901,MATCH(B2565,Customers!$A$2:$A$901,0))</f>
        <v>East</v>
      </c>
      <c r="J2565" s="12" t="str">
        <f aca="false">INDEX(Stores!$D$2:$D$18,MATCH(C2565,Stores!$A$2:$A$18,0))</f>
        <v>South</v>
      </c>
      <c r="K2565" s="16" t="n">
        <f aca="false">SUMIF(OrderItems!$B$2:$B$6683,A2565,OrderItems!$J$2:$J$6683)</f>
        <v>6210.15</v>
      </c>
      <c r="L2565" s="16" t="n">
        <f aca="false">SUMIF(OrderItems!$B$2:$B$6683,A2565,OrderItems!$K$2:$K$6683)</f>
        <v>4251.03</v>
      </c>
      <c r="M2565" s="16" t="n">
        <f aca="false">K2565-L2565</f>
        <v>1959.12</v>
      </c>
      <c r="N2565" s="12" t="n">
        <f aca="false">COUNTIF(OrderItems!$B$2:$B$6683,A2565)</f>
        <v>1</v>
      </c>
    </row>
    <row r="2566" customFormat="false" ht="15" hidden="false" customHeight="false" outlineLevel="0" collapsed="false">
      <c r="A2566" s="12" t="n">
        <v>2565</v>
      </c>
      <c r="B2566" s="12" t="n">
        <v>640</v>
      </c>
      <c r="C2566" s="12" t="n">
        <v>17</v>
      </c>
      <c r="D2566" s="18" t="n">
        <v>45943</v>
      </c>
      <c r="E2566" s="12" t="s">
        <v>44</v>
      </c>
      <c r="F2566" s="12" t="s">
        <v>2295</v>
      </c>
      <c r="G2566" s="12" t="s">
        <v>55</v>
      </c>
      <c r="H2566" s="12" t="str">
        <f aca="false">INDEX(Customers!$I$2:$I$901,MATCH(B2566,Customers!$A$2:$A$901,0))</f>
        <v>Regular</v>
      </c>
      <c r="I2566" s="12" t="str">
        <f aca="false">INDEX(Customers!$G$2:$G$901,MATCH(B2566,Customers!$A$2:$A$901,0))</f>
        <v>East</v>
      </c>
      <c r="J2566" s="12" t="str">
        <f aca="false">INDEX(Stores!$D$2:$D$18,MATCH(C2566,Stores!$A$2:$A$18,0))</f>
        <v>Online</v>
      </c>
      <c r="K2566" s="16" t="n">
        <f aca="false">SUMIF(OrderItems!$B$2:$B$6683,A2566,OrderItems!$J$2:$J$6683)</f>
        <v>3769</v>
      </c>
      <c r="L2566" s="16" t="n">
        <f aca="false">SUMIF(OrderItems!$B$2:$B$6683,A2566,OrderItems!$K$2:$K$6683)</f>
        <v>2597.62</v>
      </c>
      <c r="M2566" s="16" t="n">
        <f aca="false">K2566-L2566</f>
        <v>1171.38</v>
      </c>
      <c r="N2566" s="12" t="n">
        <f aca="false">COUNTIF(OrderItems!$B$2:$B$6683,A2566)</f>
        <v>1</v>
      </c>
    </row>
    <row r="2567" customFormat="false" ht="15" hidden="false" customHeight="false" outlineLevel="0" collapsed="false">
      <c r="A2567" s="12" t="n">
        <v>2566</v>
      </c>
      <c r="B2567" s="12" t="n">
        <v>641</v>
      </c>
      <c r="C2567" s="12" t="n">
        <v>17</v>
      </c>
      <c r="D2567" s="18" t="n">
        <v>45991</v>
      </c>
      <c r="E2567" s="12" t="s">
        <v>44</v>
      </c>
      <c r="F2567" s="12" t="s">
        <v>2292</v>
      </c>
      <c r="G2567" s="12" t="s">
        <v>56</v>
      </c>
      <c r="H2567" s="12" t="str">
        <f aca="false">INDEX(Customers!$I$2:$I$901,MATCH(B2567,Customers!$A$2:$A$901,0))</f>
        <v>New</v>
      </c>
      <c r="I2567" s="12" t="str">
        <f aca="false">INDEX(Customers!$G$2:$G$901,MATCH(B2567,Customers!$A$2:$A$901,0))</f>
        <v>North</v>
      </c>
      <c r="J2567" s="12" t="str">
        <f aca="false">INDEX(Stores!$D$2:$D$18,MATCH(C2567,Stores!$A$2:$A$18,0))</f>
        <v>Online</v>
      </c>
      <c r="K2567" s="16" t="n">
        <f aca="false">SUMIF(OrderItems!$B$2:$B$6683,A2567,OrderItems!$J$2:$J$6683)</f>
        <v>1239</v>
      </c>
      <c r="L2567" s="16" t="n">
        <f aca="false">SUMIF(OrderItems!$B$2:$B$6683,A2567,OrderItems!$K$2:$K$6683)</f>
        <v>737.02</v>
      </c>
      <c r="M2567" s="16" t="n">
        <f aca="false">K2567-L2567</f>
        <v>501.98</v>
      </c>
      <c r="N2567" s="12" t="n">
        <f aca="false">COUNTIF(OrderItems!$B$2:$B$6683,A2567)</f>
        <v>1</v>
      </c>
    </row>
    <row r="2568" customFormat="false" ht="15" hidden="false" customHeight="false" outlineLevel="0" collapsed="false">
      <c r="A2568" s="12" t="n">
        <v>2567</v>
      </c>
      <c r="B2568" s="12" t="n">
        <v>641</v>
      </c>
      <c r="C2568" s="12" t="n">
        <v>7</v>
      </c>
      <c r="D2568" s="18" t="n">
        <v>46015</v>
      </c>
      <c r="E2568" s="12" t="s">
        <v>49</v>
      </c>
      <c r="F2568" s="12" t="s">
        <v>2295</v>
      </c>
      <c r="G2568" s="12" t="s">
        <v>57</v>
      </c>
      <c r="H2568" s="12" t="str">
        <f aca="false">INDEX(Customers!$I$2:$I$901,MATCH(B2568,Customers!$A$2:$A$901,0))</f>
        <v>New</v>
      </c>
      <c r="I2568" s="12" t="str">
        <f aca="false">INDEX(Customers!$G$2:$G$901,MATCH(B2568,Customers!$A$2:$A$901,0))</f>
        <v>North</v>
      </c>
      <c r="J2568" s="12" t="str">
        <f aca="false">INDEX(Stores!$D$2:$D$18,MATCH(C2568,Stores!$A$2:$A$18,0))</f>
        <v>South</v>
      </c>
      <c r="K2568" s="16" t="n">
        <f aca="false">SUMIF(OrderItems!$B$2:$B$6683,A2568,OrderItems!$J$2:$J$6683)</f>
        <v>10274.1</v>
      </c>
      <c r="L2568" s="16" t="n">
        <f aca="false">SUMIF(OrderItems!$B$2:$B$6683,A2568,OrderItems!$K$2:$K$6683)</f>
        <v>6840.8</v>
      </c>
      <c r="M2568" s="16" t="n">
        <f aca="false">K2568-L2568</f>
        <v>3433.3</v>
      </c>
      <c r="N2568" s="12" t="n">
        <f aca="false">COUNTIF(OrderItems!$B$2:$B$6683,A2568)</f>
        <v>3</v>
      </c>
    </row>
    <row r="2569" customFormat="false" ht="15" hidden="false" customHeight="false" outlineLevel="0" collapsed="false">
      <c r="A2569" s="12" t="n">
        <v>2568</v>
      </c>
      <c r="B2569" s="12" t="n">
        <v>642</v>
      </c>
      <c r="C2569" s="12" t="n">
        <v>17</v>
      </c>
      <c r="D2569" s="18" t="n">
        <v>45816</v>
      </c>
      <c r="E2569" s="12" t="s">
        <v>44</v>
      </c>
      <c r="F2569" s="12" t="s">
        <v>2295</v>
      </c>
      <c r="G2569" s="12" t="s">
        <v>55</v>
      </c>
      <c r="H2569" s="12" t="str">
        <f aca="false">INDEX(Customers!$I$2:$I$901,MATCH(B2569,Customers!$A$2:$A$901,0))</f>
        <v>Regular</v>
      </c>
      <c r="I2569" s="12" t="str">
        <f aca="false">INDEX(Customers!$G$2:$G$901,MATCH(B2569,Customers!$A$2:$A$901,0))</f>
        <v>North</v>
      </c>
      <c r="J2569" s="12" t="str">
        <f aca="false">INDEX(Stores!$D$2:$D$18,MATCH(C2569,Stores!$A$2:$A$18,0))</f>
        <v>Online</v>
      </c>
      <c r="K2569" s="16" t="n">
        <f aca="false">SUMIF(OrderItems!$B$2:$B$6683,A2569,OrderItems!$J$2:$J$6683)</f>
        <v>3789</v>
      </c>
      <c r="L2569" s="16" t="n">
        <f aca="false">SUMIF(OrderItems!$B$2:$B$6683,A2569,OrderItems!$K$2:$K$6683)</f>
        <v>2806.84</v>
      </c>
      <c r="M2569" s="16" t="n">
        <f aca="false">K2569-L2569</f>
        <v>982.16</v>
      </c>
      <c r="N2569" s="12" t="n">
        <f aca="false">COUNTIF(OrderItems!$B$2:$B$6683,A2569)</f>
        <v>1</v>
      </c>
    </row>
    <row r="2570" customFormat="false" ht="15" hidden="false" customHeight="false" outlineLevel="0" collapsed="false">
      <c r="A2570" s="12" t="n">
        <v>2569</v>
      </c>
      <c r="B2570" s="12" t="n">
        <v>643</v>
      </c>
      <c r="C2570" s="12" t="n">
        <v>16</v>
      </c>
      <c r="D2570" s="18" t="n">
        <v>45939</v>
      </c>
      <c r="E2570" s="12" t="s">
        <v>49</v>
      </c>
      <c r="F2570" s="12" t="s">
        <v>2294</v>
      </c>
      <c r="G2570" s="12" t="s">
        <v>55</v>
      </c>
      <c r="H2570" s="12" t="str">
        <f aca="false">INDEX(Customers!$I$2:$I$901,MATCH(B2570,Customers!$A$2:$A$901,0))</f>
        <v>Premium</v>
      </c>
      <c r="I2570" s="12" t="str">
        <f aca="false">INDEX(Customers!$G$2:$G$901,MATCH(B2570,Customers!$A$2:$A$901,0))</f>
        <v>South</v>
      </c>
      <c r="J2570" s="12" t="str">
        <f aca="false">INDEX(Stores!$D$2:$D$18,MATCH(C2570,Stores!$A$2:$A$18,0))</f>
        <v>East</v>
      </c>
      <c r="K2570" s="16" t="n">
        <f aca="false">SUMIF(OrderItems!$B$2:$B$6683,A2570,OrderItems!$J$2:$J$6683)</f>
        <v>859</v>
      </c>
      <c r="L2570" s="16" t="n">
        <f aca="false">SUMIF(OrderItems!$B$2:$B$6683,A2570,OrderItems!$K$2:$K$6683)</f>
        <v>571.32</v>
      </c>
      <c r="M2570" s="16" t="n">
        <f aca="false">K2570-L2570</f>
        <v>287.68</v>
      </c>
      <c r="N2570" s="12" t="n">
        <f aca="false">COUNTIF(OrderItems!$B$2:$B$6683,A2570)</f>
        <v>1</v>
      </c>
    </row>
    <row r="2571" customFormat="false" ht="15" hidden="false" customHeight="false" outlineLevel="0" collapsed="false">
      <c r="A2571" s="12" t="n">
        <v>2570</v>
      </c>
      <c r="B2571" s="12" t="n">
        <v>644</v>
      </c>
      <c r="C2571" s="12" t="n">
        <v>3</v>
      </c>
      <c r="D2571" s="18" t="n">
        <v>45646</v>
      </c>
      <c r="E2571" s="12" t="s">
        <v>49</v>
      </c>
      <c r="F2571" s="12" t="s">
        <v>2293</v>
      </c>
      <c r="G2571" s="12" t="s">
        <v>55</v>
      </c>
      <c r="H2571" s="12" t="str">
        <f aca="false">INDEX(Customers!$I$2:$I$901,MATCH(B2571,Customers!$A$2:$A$901,0))</f>
        <v>Premium</v>
      </c>
      <c r="I2571" s="12" t="str">
        <f aca="false">INDEX(Customers!$G$2:$G$901,MATCH(B2571,Customers!$A$2:$A$901,0))</f>
        <v>East</v>
      </c>
      <c r="J2571" s="12" t="str">
        <f aca="false">INDEX(Stores!$D$2:$D$18,MATCH(C2571,Stores!$A$2:$A$18,0))</f>
        <v>North</v>
      </c>
      <c r="K2571" s="16" t="n">
        <f aca="false">SUMIF(OrderItems!$B$2:$B$6683,A2571,OrderItems!$J$2:$J$6683)</f>
        <v>607.05</v>
      </c>
      <c r="L2571" s="16" t="n">
        <f aca="false">SUMIF(OrderItems!$B$2:$B$6683,A2571,OrderItems!$K$2:$K$6683)</f>
        <v>387.23</v>
      </c>
      <c r="M2571" s="16" t="n">
        <f aca="false">K2571-L2571</f>
        <v>219.82</v>
      </c>
      <c r="N2571" s="12" t="n">
        <f aca="false">COUNTIF(OrderItems!$B$2:$B$6683,A2571)</f>
        <v>1</v>
      </c>
    </row>
    <row r="2572" customFormat="false" ht="15" hidden="false" customHeight="false" outlineLevel="0" collapsed="false">
      <c r="A2572" s="12" t="n">
        <v>2571</v>
      </c>
      <c r="B2572" s="12" t="n">
        <v>644</v>
      </c>
      <c r="C2572" s="12" t="n">
        <v>12</v>
      </c>
      <c r="D2572" s="18" t="n">
        <v>45894</v>
      </c>
      <c r="E2572" s="12" t="s">
        <v>49</v>
      </c>
      <c r="F2572" s="12" t="s">
        <v>2293</v>
      </c>
      <c r="G2572" s="12" t="s">
        <v>55</v>
      </c>
      <c r="H2572" s="12" t="str">
        <f aca="false">INDEX(Customers!$I$2:$I$901,MATCH(B2572,Customers!$A$2:$A$901,0))</f>
        <v>Premium</v>
      </c>
      <c r="I2572" s="12" t="str">
        <f aca="false">INDEX(Customers!$G$2:$G$901,MATCH(B2572,Customers!$A$2:$A$901,0))</f>
        <v>East</v>
      </c>
      <c r="J2572" s="12" t="str">
        <f aca="false">INDEX(Stores!$D$2:$D$18,MATCH(C2572,Stores!$A$2:$A$18,0))</f>
        <v>West</v>
      </c>
      <c r="K2572" s="16" t="n">
        <f aca="false">SUMIF(OrderItems!$B$2:$B$6683,A2572,OrderItems!$J$2:$J$6683)</f>
        <v>2801.05</v>
      </c>
      <c r="L2572" s="16" t="n">
        <f aca="false">SUMIF(OrderItems!$B$2:$B$6683,A2572,OrderItems!$K$2:$K$6683)</f>
        <v>1916.49</v>
      </c>
      <c r="M2572" s="16" t="n">
        <f aca="false">K2572-L2572</f>
        <v>884.56</v>
      </c>
      <c r="N2572" s="12" t="n">
        <f aca="false">COUNTIF(OrderItems!$B$2:$B$6683,A2572)</f>
        <v>2</v>
      </c>
    </row>
    <row r="2573" customFormat="false" ht="15" hidden="false" customHeight="false" outlineLevel="0" collapsed="false">
      <c r="A2573" s="12" t="n">
        <v>2572</v>
      </c>
      <c r="B2573" s="12" t="n">
        <v>644</v>
      </c>
      <c r="C2573" s="12" t="n">
        <v>17</v>
      </c>
      <c r="D2573" s="18" t="n">
        <v>46017</v>
      </c>
      <c r="E2573" s="12" t="s">
        <v>44</v>
      </c>
      <c r="F2573" s="12" t="s">
        <v>2295</v>
      </c>
      <c r="G2573" s="12" t="s">
        <v>56</v>
      </c>
      <c r="H2573" s="12" t="str">
        <f aca="false">INDEX(Customers!$I$2:$I$901,MATCH(B2573,Customers!$A$2:$A$901,0))</f>
        <v>Premium</v>
      </c>
      <c r="I2573" s="12" t="str">
        <f aca="false">INDEX(Customers!$G$2:$G$901,MATCH(B2573,Customers!$A$2:$A$901,0))</f>
        <v>East</v>
      </c>
      <c r="J2573" s="12" t="str">
        <f aca="false">INDEX(Stores!$D$2:$D$18,MATCH(C2573,Stores!$A$2:$A$18,0))</f>
        <v>Online</v>
      </c>
      <c r="K2573" s="16" t="n">
        <f aca="false">SUMIF(OrderItems!$B$2:$B$6683,A2573,OrderItems!$J$2:$J$6683)</f>
        <v>1339</v>
      </c>
      <c r="L2573" s="16" t="n">
        <f aca="false">SUMIF(OrderItems!$B$2:$B$6683,A2573,OrderItems!$K$2:$K$6683)</f>
        <v>799.99</v>
      </c>
      <c r="M2573" s="16" t="n">
        <f aca="false">K2573-L2573</f>
        <v>539.01</v>
      </c>
      <c r="N2573" s="12" t="n">
        <f aca="false">COUNTIF(OrderItems!$B$2:$B$6683,A2573)</f>
        <v>1</v>
      </c>
    </row>
    <row r="2574" customFormat="false" ht="15" hidden="false" customHeight="false" outlineLevel="0" collapsed="false">
      <c r="A2574" s="12" t="n">
        <v>2573</v>
      </c>
      <c r="B2574" s="12" t="n">
        <v>645</v>
      </c>
      <c r="C2574" s="12" t="n">
        <v>17</v>
      </c>
      <c r="D2574" s="18" t="n">
        <v>45741</v>
      </c>
      <c r="E2574" s="12" t="s">
        <v>44</v>
      </c>
      <c r="F2574" s="12" t="s">
        <v>2296</v>
      </c>
      <c r="G2574" s="12" t="s">
        <v>55</v>
      </c>
      <c r="H2574" s="12" t="str">
        <f aca="false">INDEX(Customers!$I$2:$I$901,MATCH(B2574,Customers!$A$2:$A$901,0))</f>
        <v>Regular</v>
      </c>
      <c r="I2574" s="12" t="str">
        <f aca="false">INDEX(Customers!$G$2:$G$901,MATCH(B2574,Customers!$A$2:$A$901,0))</f>
        <v>South</v>
      </c>
      <c r="J2574" s="12" t="str">
        <f aca="false">INDEX(Stores!$D$2:$D$18,MATCH(C2574,Stores!$A$2:$A$18,0))</f>
        <v>Online</v>
      </c>
      <c r="K2574" s="16" t="n">
        <f aca="false">SUMIF(OrderItems!$B$2:$B$6683,A2574,OrderItems!$J$2:$J$6683)</f>
        <v>3449</v>
      </c>
      <c r="L2574" s="16" t="n">
        <f aca="false">SUMIF(OrderItems!$B$2:$B$6683,A2574,OrderItems!$K$2:$K$6683)</f>
        <v>2115.56</v>
      </c>
      <c r="M2574" s="16" t="n">
        <f aca="false">K2574-L2574</f>
        <v>1333.44</v>
      </c>
      <c r="N2574" s="12" t="n">
        <f aca="false">COUNTIF(OrderItems!$B$2:$B$6683,A2574)</f>
        <v>1</v>
      </c>
    </row>
    <row r="2575" customFormat="false" ht="15" hidden="false" customHeight="false" outlineLevel="0" collapsed="false">
      <c r="A2575" s="12" t="n">
        <v>2574</v>
      </c>
      <c r="B2575" s="12" t="n">
        <v>645</v>
      </c>
      <c r="C2575" s="12" t="n">
        <v>17</v>
      </c>
      <c r="D2575" s="18" t="n">
        <v>45860</v>
      </c>
      <c r="E2575" s="12" t="s">
        <v>44</v>
      </c>
      <c r="F2575" s="12" t="s">
        <v>2293</v>
      </c>
      <c r="G2575" s="12" t="s">
        <v>55</v>
      </c>
      <c r="H2575" s="12" t="str">
        <f aca="false">INDEX(Customers!$I$2:$I$901,MATCH(B2575,Customers!$A$2:$A$901,0))</f>
        <v>Regular</v>
      </c>
      <c r="I2575" s="12" t="str">
        <f aca="false">INDEX(Customers!$G$2:$G$901,MATCH(B2575,Customers!$A$2:$A$901,0))</f>
        <v>South</v>
      </c>
      <c r="J2575" s="12" t="str">
        <f aca="false">INDEX(Stores!$D$2:$D$18,MATCH(C2575,Stores!$A$2:$A$18,0))</f>
        <v>Online</v>
      </c>
      <c r="K2575" s="16" t="n">
        <f aca="false">SUMIF(OrderItems!$B$2:$B$6683,A2575,OrderItems!$J$2:$J$6683)</f>
        <v>5666</v>
      </c>
      <c r="L2575" s="16" t="n">
        <f aca="false">SUMIF(OrderItems!$B$2:$B$6683,A2575,OrderItems!$K$2:$K$6683)</f>
        <v>3884.32</v>
      </c>
      <c r="M2575" s="16" t="n">
        <f aca="false">K2575-L2575</f>
        <v>1781.68</v>
      </c>
      <c r="N2575" s="12" t="n">
        <f aca="false">COUNTIF(OrderItems!$B$2:$B$6683,A2575)</f>
        <v>4</v>
      </c>
    </row>
    <row r="2576" customFormat="false" ht="15" hidden="false" customHeight="false" outlineLevel="0" collapsed="false">
      <c r="A2576" s="12" t="n">
        <v>2575</v>
      </c>
      <c r="B2576" s="12" t="n">
        <v>645</v>
      </c>
      <c r="C2576" s="12" t="n">
        <v>17</v>
      </c>
      <c r="D2576" s="18" t="n">
        <v>46009</v>
      </c>
      <c r="E2576" s="12" t="s">
        <v>44</v>
      </c>
      <c r="F2576" s="12" t="s">
        <v>2292</v>
      </c>
      <c r="G2576" s="12" t="s">
        <v>55</v>
      </c>
      <c r="H2576" s="12" t="str">
        <f aca="false">INDEX(Customers!$I$2:$I$901,MATCH(B2576,Customers!$A$2:$A$901,0))</f>
        <v>Regular</v>
      </c>
      <c r="I2576" s="12" t="str">
        <f aca="false">INDEX(Customers!$G$2:$G$901,MATCH(B2576,Customers!$A$2:$A$901,0))</f>
        <v>South</v>
      </c>
      <c r="J2576" s="12" t="str">
        <f aca="false">INDEX(Stores!$D$2:$D$18,MATCH(C2576,Stores!$A$2:$A$18,0))</f>
        <v>Online</v>
      </c>
      <c r="K2576" s="16" t="n">
        <f aca="false">SUMIF(OrderItems!$B$2:$B$6683,A2576,OrderItems!$J$2:$J$6683)</f>
        <v>12879.15</v>
      </c>
      <c r="L2576" s="16" t="n">
        <f aca="false">SUMIF(OrderItems!$B$2:$B$6683,A2576,OrderItems!$K$2:$K$6683)</f>
        <v>8918.73</v>
      </c>
      <c r="M2576" s="16" t="n">
        <f aca="false">K2576-L2576</f>
        <v>3960.42</v>
      </c>
      <c r="N2576" s="12" t="n">
        <f aca="false">COUNTIF(OrderItems!$B$2:$B$6683,A2576)</f>
        <v>1</v>
      </c>
    </row>
    <row r="2577" customFormat="false" ht="15" hidden="false" customHeight="false" outlineLevel="0" collapsed="false">
      <c r="A2577" s="12" t="n">
        <v>2576</v>
      </c>
      <c r="B2577" s="12" t="n">
        <v>646</v>
      </c>
      <c r="C2577" s="12" t="n">
        <v>17</v>
      </c>
      <c r="D2577" s="18" t="n">
        <v>45766</v>
      </c>
      <c r="E2577" s="12" t="s">
        <v>44</v>
      </c>
      <c r="F2577" s="12" t="s">
        <v>2296</v>
      </c>
      <c r="G2577" s="12" t="s">
        <v>55</v>
      </c>
      <c r="H2577" s="12" t="str">
        <f aca="false">INDEX(Customers!$I$2:$I$901,MATCH(B2577,Customers!$A$2:$A$901,0))</f>
        <v>Regular</v>
      </c>
      <c r="I2577" s="12" t="str">
        <f aca="false">INDEX(Customers!$G$2:$G$901,MATCH(B2577,Customers!$A$2:$A$901,0))</f>
        <v>South</v>
      </c>
      <c r="J2577" s="12" t="str">
        <f aca="false">INDEX(Stores!$D$2:$D$18,MATCH(C2577,Stores!$A$2:$A$18,0))</f>
        <v>Online</v>
      </c>
      <c r="K2577" s="16" t="n">
        <f aca="false">SUMIF(OrderItems!$B$2:$B$6683,A2577,OrderItems!$J$2:$J$6683)</f>
        <v>4098</v>
      </c>
      <c r="L2577" s="16" t="n">
        <f aca="false">SUMIF(OrderItems!$B$2:$B$6683,A2577,OrderItems!$K$2:$K$6683)</f>
        <v>2396.82</v>
      </c>
      <c r="M2577" s="16" t="n">
        <f aca="false">K2577-L2577</f>
        <v>1701.18</v>
      </c>
      <c r="N2577" s="12" t="n">
        <f aca="false">COUNTIF(OrderItems!$B$2:$B$6683,A2577)</f>
        <v>1</v>
      </c>
    </row>
    <row r="2578" customFormat="false" ht="15" hidden="false" customHeight="false" outlineLevel="0" collapsed="false">
      <c r="A2578" s="12" t="n">
        <v>2577</v>
      </c>
      <c r="B2578" s="12" t="n">
        <v>646</v>
      </c>
      <c r="C2578" s="12" t="n">
        <v>17</v>
      </c>
      <c r="D2578" s="18" t="n">
        <v>45767</v>
      </c>
      <c r="E2578" s="12" t="s">
        <v>44</v>
      </c>
      <c r="F2578" s="12" t="s">
        <v>2296</v>
      </c>
      <c r="G2578" s="12" t="s">
        <v>55</v>
      </c>
      <c r="H2578" s="12" t="str">
        <f aca="false">INDEX(Customers!$I$2:$I$901,MATCH(B2578,Customers!$A$2:$A$901,0))</f>
        <v>Regular</v>
      </c>
      <c r="I2578" s="12" t="str">
        <f aca="false">INDEX(Customers!$G$2:$G$901,MATCH(B2578,Customers!$A$2:$A$901,0))</f>
        <v>South</v>
      </c>
      <c r="J2578" s="12" t="str">
        <f aca="false">INDEX(Stores!$D$2:$D$18,MATCH(C2578,Stores!$A$2:$A$18,0))</f>
        <v>Online</v>
      </c>
      <c r="K2578" s="16" t="n">
        <f aca="false">SUMIF(OrderItems!$B$2:$B$6683,A2578,OrderItems!$J$2:$J$6683)</f>
        <v>3974.1</v>
      </c>
      <c r="L2578" s="16" t="n">
        <f aca="false">SUMIF(OrderItems!$B$2:$B$6683,A2578,OrderItems!$K$2:$K$6683)</f>
        <v>2363.61</v>
      </c>
      <c r="M2578" s="16" t="n">
        <f aca="false">K2578-L2578</f>
        <v>1610.49</v>
      </c>
      <c r="N2578" s="12" t="n">
        <f aca="false">COUNTIF(OrderItems!$B$2:$B$6683,A2578)</f>
        <v>2</v>
      </c>
    </row>
    <row r="2579" customFormat="false" ht="15" hidden="false" customHeight="false" outlineLevel="0" collapsed="false">
      <c r="A2579" s="12" t="n">
        <v>2578</v>
      </c>
      <c r="B2579" s="12" t="n">
        <v>646</v>
      </c>
      <c r="C2579" s="12" t="n">
        <v>17</v>
      </c>
      <c r="D2579" s="18" t="n">
        <v>45974</v>
      </c>
      <c r="E2579" s="12" t="s">
        <v>44</v>
      </c>
      <c r="F2579" s="12" t="s">
        <v>2295</v>
      </c>
      <c r="G2579" s="12" t="s">
        <v>57</v>
      </c>
      <c r="H2579" s="12" t="str">
        <f aca="false">INDEX(Customers!$I$2:$I$901,MATCH(B2579,Customers!$A$2:$A$901,0))</f>
        <v>Regular</v>
      </c>
      <c r="I2579" s="12" t="str">
        <f aca="false">INDEX(Customers!$G$2:$G$901,MATCH(B2579,Customers!$A$2:$A$901,0))</f>
        <v>South</v>
      </c>
      <c r="J2579" s="12" t="str">
        <f aca="false">INDEX(Stores!$D$2:$D$18,MATCH(C2579,Stores!$A$2:$A$18,0))</f>
        <v>Online</v>
      </c>
      <c r="K2579" s="16" t="n">
        <f aca="false">SUMIF(OrderItems!$B$2:$B$6683,A2579,OrderItems!$J$2:$J$6683)</f>
        <v>2179</v>
      </c>
      <c r="L2579" s="16" t="n">
        <f aca="false">SUMIF(OrderItems!$B$2:$B$6683,A2579,OrderItems!$K$2:$K$6683)</f>
        <v>1366.99</v>
      </c>
      <c r="M2579" s="16" t="n">
        <f aca="false">K2579-L2579</f>
        <v>812.01</v>
      </c>
      <c r="N2579" s="12" t="n">
        <f aca="false">COUNTIF(OrderItems!$B$2:$B$6683,A2579)</f>
        <v>1</v>
      </c>
    </row>
    <row r="2580" customFormat="false" ht="15" hidden="false" customHeight="false" outlineLevel="0" collapsed="false">
      <c r="A2580" s="12" t="n">
        <v>2579</v>
      </c>
      <c r="B2580" s="12" t="n">
        <v>646</v>
      </c>
      <c r="C2580" s="12" t="n">
        <v>17</v>
      </c>
      <c r="D2580" s="18" t="n">
        <v>46011</v>
      </c>
      <c r="E2580" s="12" t="s">
        <v>44</v>
      </c>
      <c r="F2580" s="12" t="s">
        <v>2292</v>
      </c>
      <c r="G2580" s="12" t="s">
        <v>55</v>
      </c>
      <c r="H2580" s="12" t="str">
        <f aca="false">INDEX(Customers!$I$2:$I$901,MATCH(B2580,Customers!$A$2:$A$901,0))</f>
        <v>Regular</v>
      </c>
      <c r="I2580" s="12" t="str">
        <f aca="false">INDEX(Customers!$G$2:$G$901,MATCH(B2580,Customers!$A$2:$A$901,0))</f>
        <v>South</v>
      </c>
      <c r="J2580" s="12" t="str">
        <f aca="false">INDEX(Stores!$D$2:$D$18,MATCH(C2580,Stores!$A$2:$A$18,0))</f>
        <v>Online</v>
      </c>
      <c r="K2580" s="16" t="n">
        <f aca="false">SUMIF(OrderItems!$B$2:$B$6683,A2580,OrderItems!$J$2:$J$6683)</f>
        <v>7838</v>
      </c>
      <c r="L2580" s="16" t="n">
        <f aca="false">SUMIF(OrderItems!$B$2:$B$6683,A2580,OrderItems!$K$2:$K$6683)</f>
        <v>5756.04</v>
      </c>
      <c r="M2580" s="16" t="n">
        <f aca="false">K2580-L2580</f>
        <v>2081.96</v>
      </c>
      <c r="N2580" s="12" t="n">
        <f aca="false">COUNTIF(OrderItems!$B$2:$B$6683,A2580)</f>
        <v>1</v>
      </c>
    </row>
    <row r="2581" customFormat="false" ht="15" hidden="false" customHeight="false" outlineLevel="0" collapsed="false">
      <c r="A2581" s="12" t="n">
        <v>2580</v>
      </c>
      <c r="B2581" s="12" t="n">
        <v>648</v>
      </c>
      <c r="C2581" s="12" t="n">
        <v>17</v>
      </c>
      <c r="D2581" s="18" t="n">
        <v>45847</v>
      </c>
      <c r="E2581" s="12" t="s">
        <v>44</v>
      </c>
      <c r="F2581" s="12" t="s">
        <v>2292</v>
      </c>
      <c r="G2581" s="12" t="s">
        <v>55</v>
      </c>
      <c r="H2581" s="12" t="str">
        <f aca="false">INDEX(Customers!$I$2:$I$901,MATCH(B2581,Customers!$A$2:$A$901,0))</f>
        <v>Regular</v>
      </c>
      <c r="I2581" s="12" t="str">
        <f aca="false">INDEX(Customers!$G$2:$G$901,MATCH(B2581,Customers!$A$2:$A$901,0))</f>
        <v>North</v>
      </c>
      <c r="J2581" s="12" t="str">
        <f aca="false">INDEX(Stores!$D$2:$D$18,MATCH(C2581,Stores!$A$2:$A$18,0))</f>
        <v>Online</v>
      </c>
      <c r="K2581" s="16" t="n">
        <f aca="false">SUMIF(OrderItems!$B$2:$B$6683,A2581,OrderItems!$J$2:$J$6683)</f>
        <v>8470.1</v>
      </c>
      <c r="L2581" s="16" t="n">
        <f aca="false">SUMIF(OrderItems!$B$2:$B$6683,A2581,OrderItems!$K$2:$K$6683)</f>
        <v>5729.86</v>
      </c>
      <c r="M2581" s="16" t="n">
        <f aca="false">K2581-L2581</f>
        <v>2740.24</v>
      </c>
      <c r="N2581" s="12" t="n">
        <f aca="false">COUNTIF(OrderItems!$B$2:$B$6683,A2581)</f>
        <v>3</v>
      </c>
    </row>
    <row r="2582" customFormat="false" ht="15" hidden="false" customHeight="false" outlineLevel="0" collapsed="false">
      <c r="A2582" s="12" t="n">
        <v>2581</v>
      </c>
      <c r="B2582" s="12" t="n">
        <v>648</v>
      </c>
      <c r="C2582" s="12" t="n">
        <v>17</v>
      </c>
      <c r="D2582" s="18" t="n">
        <v>45849</v>
      </c>
      <c r="E2582" s="12" t="s">
        <v>44</v>
      </c>
      <c r="F2582" s="12" t="s">
        <v>2293</v>
      </c>
      <c r="G2582" s="12" t="s">
        <v>55</v>
      </c>
      <c r="H2582" s="12" t="str">
        <f aca="false">INDEX(Customers!$I$2:$I$901,MATCH(B2582,Customers!$A$2:$A$901,0))</f>
        <v>Regular</v>
      </c>
      <c r="I2582" s="12" t="str">
        <f aca="false">INDEX(Customers!$G$2:$G$901,MATCH(B2582,Customers!$A$2:$A$901,0))</f>
        <v>North</v>
      </c>
      <c r="J2582" s="12" t="str">
        <f aca="false">INDEX(Stores!$D$2:$D$18,MATCH(C2582,Stores!$A$2:$A$18,0))</f>
        <v>Online</v>
      </c>
      <c r="K2582" s="16" t="n">
        <f aca="false">SUMIF(OrderItems!$B$2:$B$6683,A2582,OrderItems!$J$2:$J$6683)</f>
        <v>2288</v>
      </c>
      <c r="L2582" s="16" t="n">
        <f aca="false">SUMIF(OrderItems!$B$2:$B$6683,A2582,OrderItems!$K$2:$K$6683)</f>
        <v>1403.02</v>
      </c>
      <c r="M2582" s="16" t="n">
        <f aca="false">K2582-L2582</f>
        <v>884.98</v>
      </c>
      <c r="N2582" s="12" t="n">
        <f aca="false">COUNTIF(OrderItems!$B$2:$B$6683,A2582)</f>
        <v>2</v>
      </c>
    </row>
    <row r="2583" customFormat="false" ht="15" hidden="false" customHeight="false" outlineLevel="0" collapsed="false">
      <c r="A2583" s="12" t="n">
        <v>2582</v>
      </c>
      <c r="B2583" s="12" t="n">
        <v>648</v>
      </c>
      <c r="C2583" s="12" t="n">
        <v>17</v>
      </c>
      <c r="D2583" s="18" t="n">
        <v>45963</v>
      </c>
      <c r="E2583" s="12" t="s">
        <v>44</v>
      </c>
      <c r="F2583" s="12" t="s">
        <v>2296</v>
      </c>
      <c r="G2583" s="12" t="s">
        <v>55</v>
      </c>
      <c r="H2583" s="12" t="str">
        <f aca="false">INDEX(Customers!$I$2:$I$901,MATCH(B2583,Customers!$A$2:$A$901,0))</f>
        <v>Regular</v>
      </c>
      <c r="I2583" s="12" t="str">
        <f aca="false">INDEX(Customers!$G$2:$G$901,MATCH(B2583,Customers!$A$2:$A$901,0))</f>
        <v>North</v>
      </c>
      <c r="J2583" s="12" t="str">
        <f aca="false">INDEX(Stores!$D$2:$D$18,MATCH(C2583,Stores!$A$2:$A$18,0))</f>
        <v>Online</v>
      </c>
      <c r="K2583" s="16" t="n">
        <f aca="false">SUMIF(OrderItems!$B$2:$B$6683,A2583,OrderItems!$J$2:$J$6683)</f>
        <v>3629.1</v>
      </c>
      <c r="L2583" s="16" t="n">
        <f aca="false">SUMIF(OrderItems!$B$2:$B$6683,A2583,OrderItems!$K$2:$K$6683)</f>
        <v>2270.87</v>
      </c>
      <c r="M2583" s="16" t="n">
        <f aca="false">K2583-L2583</f>
        <v>1358.23</v>
      </c>
      <c r="N2583" s="12" t="n">
        <f aca="false">COUNTIF(OrderItems!$B$2:$B$6683,A2583)</f>
        <v>2</v>
      </c>
    </row>
    <row r="2584" customFormat="false" ht="15" hidden="false" customHeight="false" outlineLevel="0" collapsed="false">
      <c r="A2584" s="12" t="n">
        <v>2583</v>
      </c>
      <c r="B2584" s="12" t="n">
        <v>648</v>
      </c>
      <c r="C2584" s="12" t="n">
        <v>17</v>
      </c>
      <c r="D2584" s="18" t="n">
        <v>46015</v>
      </c>
      <c r="E2584" s="12" t="s">
        <v>44</v>
      </c>
      <c r="F2584" s="12" t="s">
        <v>2295</v>
      </c>
      <c r="G2584" s="12" t="s">
        <v>55</v>
      </c>
      <c r="H2584" s="12" t="str">
        <f aca="false">INDEX(Customers!$I$2:$I$901,MATCH(B2584,Customers!$A$2:$A$901,0))</f>
        <v>Regular</v>
      </c>
      <c r="I2584" s="12" t="str">
        <f aca="false">INDEX(Customers!$G$2:$G$901,MATCH(B2584,Customers!$A$2:$A$901,0))</f>
        <v>North</v>
      </c>
      <c r="J2584" s="12" t="str">
        <f aca="false">INDEX(Stores!$D$2:$D$18,MATCH(C2584,Stores!$A$2:$A$18,0))</f>
        <v>Online</v>
      </c>
      <c r="K2584" s="16" t="n">
        <f aca="false">SUMIF(OrderItems!$B$2:$B$6683,A2584,OrderItems!$J$2:$J$6683)</f>
        <v>10320.05</v>
      </c>
      <c r="L2584" s="16" t="n">
        <f aca="false">SUMIF(OrderItems!$B$2:$B$6683,A2584,OrderItems!$K$2:$K$6683)</f>
        <v>7403.7</v>
      </c>
      <c r="M2584" s="16" t="n">
        <f aca="false">K2584-L2584</f>
        <v>2916.35</v>
      </c>
      <c r="N2584" s="12" t="n">
        <f aca="false">COUNTIF(OrderItems!$B$2:$B$6683,A2584)</f>
        <v>3</v>
      </c>
    </row>
    <row r="2585" customFormat="false" ht="15" hidden="false" customHeight="false" outlineLevel="0" collapsed="false">
      <c r="A2585" s="12" t="n">
        <v>2584</v>
      </c>
      <c r="B2585" s="12" t="n">
        <v>648</v>
      </c>
      <c r="C2585" s="12" t="n">
        <v>11</v>
      </c>
      <c r="D2585" s="18" t="n">
        <v>46019</v>
      </c>
      <c r="E2585" s="12" t="s">
        <v>49</v>
      </c>
      <c r="F2585" s="12" t="s">
        <v>2293</v>
      </c>
      <c r="G2585" s="12" t="s">
        <v>55</v>
      </c>
      <c r="H2585" s="12" t="str">
        <f aca="false">INDEX(Customers!$I$2:$I$901,MATCH(B2585,Customers!$A$2:$A$901,0))</f>
        <v>Regular</v>
      </c>
      <c r="I2585" s="12" t="str">
        <f aca="false">INDEX(Customers!$G$2:$G$901,MATCH(B2585,Customers!$A$2:$A$901,0))</f>
        <v>North</v>
      </c>
      <c r="J2585" s="12" t="str">
        <f aca="false">INDEX(Stores!$D$2:$D$18,MATCH(C2585,Stores!$A$2:$A$18,0))</f>
        <v>West</v>
      </c>
      <c r="K2585" s="16" t="n">
        <f aca="false">SUMIF(OrderItems!$B$2:$B$6683,A2585,OrderItems!$J$2:$J$6683)</f>
        <v>3238</v>
      </c>
      <c r="L2585" s="16" t="n">
        <f aca="false">SUMIF(OrderItems!$B$2:$B$6683,A2585,OrderItems!$K$2:$K$6683)</f>
        <v>2119.35</v>
      </c>
      <c r="M2585" s="16" t="n">
        <f aca="false">K2585-L2585</f>
        <v>1118.65</v>
      </c>
      <c r="N2585" s="12" t="n">
        <f aca="false">COUNTIF(OrderItems!$B$2:$B$6683,A2585)</f>
        <v>2</v>
      </c>
    </row>
    <row r="2586" customFormat="false" ht="15" hidden="false" customHeight="false" outlineLevel="0" collapsed="false">
      <c r="A2586" s="12" t="n">
        <v>2585</v>
      </c>
      <c r="B2586" s="12" t="n">
        <v>649</v>
      </c>
      <c r="C2586" s="12" t="n">
        <v>17</v>
      </c>
      <c r="D2586" s="18" t="n">
        <v>45324</v>
      </c>
      <c r="E2586" s="12" t="s">
        <v>44</v>
      </c>
      <c r="F2586" s="12" t="s">
        <v>2295</v>
      </c>
      <c r="G2586" s="12" t="s">
        <v>55</v>
      </c>
      <c r="H2586" s="12" t="str">
        <f aca="false">INDEX(Customers!$I$2:$I$901,MATCH(B2586,Customers!$A$2:$A$901,0))</f>
        <v>Regular</v>
      </c>
      <c r="I2586" s="12" t="str">
        <f aca="false">INDEX(Customers!$G$2:$G$901,MATCH(B2586,Customers!$A$2:$A$901,0))</f>
        <v>West</v>
      </c>
      <c r="J2586" s="12" t="str">
        <f aca="false">INDEX(Stores!$D$2:$D$18,MATCH(C2586,Stores!$A$2:$A$18,0))</f>
        <v>Online</v>
      </c>
      <c r="K2586" s="16" t="n">
        <f aca="false">SUMIF(OrderItems!$B$2:$B$6683,A2586,OrderItems!$J$2:$J$6683)</f>
        <v>8028</v>
      </c>
      <c r="L2586" s="16" t="n">
        <f aca="false">SUMIF(OrderItems!$B$2:$B$6683,A2586,OrderItems!$K$2:$K$6683)</f>
        <v>4862.31</v>
      </c>
      <c r="M2586" s="16" t="n">
        <f aca="false">K2586-L2586</f>
        <v>3165.69</v>
      </c>
      <c r="N2586" s="12" t="n">
        <f aca="false">COUNTIF(OrderItems!$B$2:$B$6683,A2586)</f>
        <v>2</v>
      </c>
    </row>
    <row r="2587" customFormat="false" ht="15" hidden="false" customHeight="false" outlineLevel="0" collapsed="false">
      <c r="A2587" s="12" t="n">
        <v>2586</v>
      </c>
      <c r="B2587" s="12" t="n">
        <v>649</v>
      </c>
      <c r="C2587" s="12" t="n">
        <v>17</v>
      </c>
      <c r="D2587" s="18" t="n">
        <v>45864</v>
      </c>
      <c r="E2587" s="12" t="s">
        <v>44</v>
      </c>
      <c r="F2587" s="12" t="s">
        <v>2294</v>
      </c>
      <c r="G2587" s="12" t="s">
        <v>55</v>
      </c>
      <c r="H2587" s="12" t="str">
        <f aca="false">INDEX(Customers!$I$2:$I$901,MATCH(B2587,Customers!$A$2:$A$901,0))</f>
        <v>Regular</v>
      </c>
      <c r="I2587" s="12" t="str">
        <f aca="false">INDEX(Customers!$G$2:$G$901,MATCH(B2587,Customers!$A$2:$A$901,0))</f>
        <v>West</v>
      </c>
      <c r="J2587" s="12" t="str">
        <f aca="false">INDEX(Stores!$D$2:$D$18,MATCH(C2587,Stores!$A$2:$A$18,0))</f>
        <v>Online</v>
      </c>
      <c r="K2587" s="16" t="n">
        <f aca="false">SUMIF(OrderItems!$B$2:$B$6683,A2587,OrderItems!$J$2:$J$6683)</f>
        <v>3959</v>
      </c>
      <c r="L2587" s="16" t="n">
        <f aca="false">SUMIF(OrderItems!$B$2:$B$6683,A2587,OrderItems!$K$2:$K$6683)</f>
        <v>2568.44</v>
      </c>
      <c r="M2587" s="16" t="n">
        <f aca="false">K2587-L2587</f>
        <v>1390.56</v>
      </c>
      <c r="N2587" s="12" t="n">
        <f aca="false">COUNTIF(OrderItems!$B$2:$B$6683,A2587)</f>
        <v>1</v>
      </c>
    </row>
    <row r="2588" customFormat="false" ht="15" hidden="false" customHeight="false" outlineLevel="0" collapsed="false">
      <c r="A2588" s="12" t="n">
        <v>2587</v>
      </c>
      <c r="B2588" s="12" t="n">
        <v>649</v>
      </c>
      <c r="C2588" s="12" t="n">
        <v>17</v>
      </c>
      <c r="D2588" s="18" t="n">
        <v>46005</v>
      </c>
      <c r="E2588" s="12" t="s">
        <v>44</v>
      </c>
      <c r="F2588" s="12" t="s">
        <v>2293</v>
      </c>
      <c r="G2588" s="12" t="s">
        <v>55</v>
      </c>
      <c r="H2588" s="12" t="str">
        <f aca="false">INDEX(Customers!$I$2:$I$901,MATCH(B2588,Customers!$A$2:$A$901,0))</f>
        <v>Regular</v>
      </c>
      <c r="I2588" s="12" t="str">
        <f aca="false">INDEX(Customers!$G$2:$G$901,MATCH(B2588,Customers!$A$2:$A$901,0))</f>
        <v>West</v>
      </c>
      <c r="J2588" s="12" t="str">
        <f aca="false">INDEX(Stores!$D$2:$D$18,MATCH(C2588,Stores!$A$2:$A$18,0))</f>
        <v>Online</v>
      </c>
      <c r="K2588" s="16" t="n">
        <f aca="false">SUMIF(OrderItems!$B$2:$B$6683,A2588,OrderItems!$J$2:$J$6683)</f>
        <v>7000.1</v>
      </c>
      <c r="L2588" s="16" t="n">
        <f aca="false">SUMIF(OrderItems!$B$2:$B$6683,A2588,OrderItems!$K$2:$K$6683)</f>
        <v>4339.59</v>
      </c>
      <c r="M2588" s="16" t="n">
        <f aca="false">K2588-L2588</f>
        <v>2660.51</v>
      </c>
      <c r="N2588" s="12" t="n">
        <f aca="false">COUNTIF(OrderItems!$B$2:$B$6683,A2588)</f>
        <v>3</v>
      </c>
    </row>
    <row r="2589" customFormat="false" ht="15" hidden="false" customHeight="false" outlineLevel="0" collapsed="false">
      <c r="A2589" s="12" t="n">
        <v>2588</v>
      </c>
      <c r="B2589" s="12" t="n">
        <v>651</v>
      </c>
      <c r="C2589" s="12" t="n">
        <v>4</v>
      </c>
      <c r="D2589" s="18" t="n">
        <v>45959</v>
      </c>
      <c r="E2589" s="12" t="s">
        <v>49</v>
      </c>
      <c r="F2589" s="12" t="s">
        <v>2294</v>
      </c>
      <c r="G2589" s="12" t="s">
        <v>55</v>
      </c>
      <c r="H2589" s="12" t="str">
        <f aca="false">INDEX(Customers!$I$2:$I$901,MATCH(B2589,Customers!$A$2:$A$901,0))</f>
        <v>Regular</v>
      </c>
      <c r="I2589" s="12" t="str">
        <f aca="false">INDEX(Customers!$G$2:$G$901,MATCH(B2589,Customers!$A$2:$A$901,0))</f>
        <v>East</v>
      </c>
      <c r="J2589" s="12" t="str">
        <f aca="false">INDEX(Stores!$D$2:$D$18,MATCH(C2589,Stores!$A$2:$A$18,0))</f>
        <v>North</v>
      </c>
      <c r="K2589" s="16" t="n">
        <f aca="false">SUMIF(OrderItems!$B$2:$B$6683,A2589,OrderItems!$J$2:$J$6683)</f>
        <v>20396</v>
      </c>
      <c r="L2589" s="16" t="n">
        <f aca="false">SUMIF(OrderItems!$B$2:$B$6683,A2589,OrderItems!$K$2:$K$6683)</f>
        <v>14812.07</v>
      </c>
      <c r="M2589" s="16" t="n">
        <f aca="false">K2589-L2589</f>
        <v>5583.93</v>
      </c>
      <c r="N2589" s="12" t="n">
        <f aca="false">COUNTIF(OrderItems!$B$2:$B$6683,A2589)</f>
        <v>2</v>
      </c>
    </row>
    <row r="2590" customFormat="false" ht="15" hidden="false" customHeight="false" outlineLevel="0" collapsed="false">
      <c r="A2590" s="12" t="n">
        <v>2589</v>
      </c>
      <c r="B2590" s="12" t="n">
        <v>651</v>
      </c>
      <c r="C2590" s="12" t="n">
        <v>17</v>
      </c>
      <c r="D2590" s="18" t="n">
        <v>45993</v>
      </c>
      <c r="E2590" s="12" t="s">
        <v>44</v>
      </c>
      <c r="F2590" s="12" t="s">
        <v>2292</v>
      </c>
      <c r="G2590" s="12" t="s">
        <v>55</v>
      </c>
      <c r="H2590" s="12" t="str">
        <f aca="false">INDEX(Customers!$I$2:$I$901,MATCH(B2590,Customers!$A$2:$A$901,0))</f>
        <v>Regular</v>
      </c>
      <c r="I2590" s="12" t="str">
        <f aca="false">INDEX(Customers!$G$2:$G$901,MATCH(B2590,Customers!$A$2:$A$901,0))</f>
        <v>East</v>
      </c>
      <c r="J2590" s="12" t="str">
        <f aca="false">INDEX(Stores!$D$2:$D$18,MATCH(C2590,Stores!$A$2:$A$18,0))</f>
        <v>Online</v>
      </c>
      <c r="K2590" s="16" t="n">
        <f aca="false">SUMIF(OrderItems!$B$2:$B$6683,A2590,OrderItems!$J$2:$J$6683)</f>
        <v>4369</v>
      </c>
      <c r="L2590" s="16" t="n">
        <f aca="false">SUMIF(OrderItems!$B$2:$B$6683,A2590,OrderItems!$K$2:$K$6683)</f>
        <v>2787.56</v>
      </c>
      <c r="M2590" s="16" t="n">
        <f aca="false">K2590-L2590</f>
        <v>1581.44</v>
      </c>
      <c r="N2590" s="12" t="n">
        <f aca="false">COUNTIF(OrderItems!$B$2:$B$6683,A2590)</f>
        <v>1</v>
      </c>
    </row>
    <row r="2591" customFormat="false" ht="15" hidden="false" customHeight="false" outlineLevel="0" collapsed="false">
      <c r="A2591" s="12" t="n">
        <v>2590</v>
      </c>
      <c r="B2591" s="12" t="n">
        <v>652</v>
      </c>
      <c r="C2591" s="12" t="n">
        <v>17</v>
      </c>
      <c r="D2591" s="18" t="n">
        <v>45610</v>
      </c>
      <c r="E2591" s="12" t="s">
        <v>44</v>
      </c>
      <c r="F2591" s="12" t="s">
        <v>2295</v>
      </c>
      <c r="G2591" s="12" t="s">
        <v>55</v>
      </c>
      <c r="H2591" s="12" t="str">
        <f aca="false">INDEX(Customers!$I$2:$I$901,MATCH(B2591,Customers!$A$2:$A$901,0))</f>
        <v>Premium</v>
      </c>
      <c r="I2591" s="12" t="str">
        <f aca="false">INDEX(Customers!$G$2:$G$901,MATCH(B2591,Customers!$A$2:$A$901,0))</f>
        <v>East</v>
      </c>
      <c r="J2591" s="12" t="str">
        <f aca="false">INDEX(Stores!$D$2:$D$18,MATCH(C2591,Stores!$A$2:$A$18,0))</f>
        <v>Online</v>
      </c>
      <c r="K2591" s="16" t="n">
        <f aca="false">SUMIF(OrderItems!$B$2:$B$6683,A2591,OrderItems!$J$2:$J$6683)</f>
        <v>1249</v>
      </c>
      <c r="L2591" s="16" t="n">
        <f aca="false">SUMIF(OrderItems!$B$2:$B$6683,A2591,OrderItems!$K$2:$K$6683)</f>
        <v>828.91</v>
      </c>
      <c r="M2591" s="16" t="n">
        <f aca="false">K2591-L2591</f>
        <v>420.09</v>
      </c>
      <c r="N2591" s="12" t="n">
        <f aca="false">COUNTIF(OrderItems!$B$2:$B$6683,A2591)</f>
        <v>1</v>
      </c>
    </row>
    <row r="2592" customFormat="false" ht="15" hidden="false" customHeight="false" outlineLevel="0" collapsed="false">
      <c r="A2592" s="12" t="n">
        <v>2591</v>
      </c>
      <c r="B2592" s="12" t="n">
        <v>652</v>
      </c>
      <c r="C2592" s="12" t="n">
        <v>17</v>
      </c>
      <c r="D2592" s="18" t="n">
        <v>45783</v>
      </c>
      <c r="E2592" s="12" t="s">
        <v>44</v>
      </c>
      <c r="F2592" s="12" t="s">
        <v>2295</v>
      </c>
      <c r="G2592" s="12" t="s">
        <v>57</v>
      </c>
      <c r="H2592" s="12" t="str">
        <f aca="false">INDEX(Customers!$I$2:$I$901,MATCH(B2592,Customers!$A$2:$A$901,0))</f>
        <v>Premium</v>
      </c>
      <c r="I2592" s="12" t="str">
        <f aca="false">INDEX(Customers!$G$2:$G$901,MATCH(B2592,Customers!$A$2:$A$901,0))</f>
        <v>East</v>
      </c>
      <c r="J2592" s="12" t="str">
        <f aca="false">INDEX(Stores!$D$2:$D$18,MATCH(C2592,Stores!$A$2:$A$18,0))</f>
        <v>Online</v>
      </c>
      <c r="K2592" s="16" t="n">
        <f aca="false">SUMIF(OrderItems!$B$2:$B$6683,A2592,OrderItems!$J$2:$J$6683)</f>
        <v>17487</v>
      </c>
      <c r="L2592" s="16" t="n">
        <f aca="false">SUMIF(OrderItems!$B$2:$B$6683,A2592,OrderItems!$K$2:$K$6683)</f>
        <v>12445.14</v>
      </c>
      <c r="M2592" s="16" t="n">
        <f aca="false">K2592-L2592</f>
        <v>5041.86</v>
      </c>
      <c r="N2592" s="12" t="n">
        <f aca="false">COUNTIF(OrderItems!$B$2:$B$6683,A2592)</f>
        <v>1</v>
      </c>
    </row>
    <row r="2593" customFormat="false" ht="15" hidden="false" customHeight="false" outlineLevel="0" collapsed="false">
      <c r="A2593" s="12" t="n">
        <v>2592</v>
      </c>
      <c r="B2593" s="12" t="n">
        <v>653</v>
      </c>
      <c r="C2593" s="12" t="n">
        <v>17</v>
      </c>
      <c r="D2593" s="18" t="n">
        <v>45861</v>
      </c>
      <c r="E2593" s="12" t="s">
        <v>44</v>
      </c>
      <c r="F2593" s="12" t="s">
        <v>2293</v>
      </c>
      <c r="G2593" s="12" t="s">
        <v>55</v>
      </c>
      <c r="H2593" s="12" t="str">
        <f aca="false">INDEX(Customers!$I$2:$I$901,MATCH(B2593,Customers!$A$2:$A$901,0))</f>
        <v>Regular</v>
      </c>
      <c r="I2593" s="12" t="str">
        <f aca="false">INDEX(Customers!$G$2:$G$901,MATCH(B2593,Customers!$A$2:$A$901,0))</f>
        <v>West</v>
      </c>
      <c r="J2593" s="12" t="str">
        <f aca="false">INDEX(Stores!$D$2:$D$18,MATCH(C2593,Stores!$A$2:$A$18,0))</f>
        <v>Online</v>
      </c>
      <c r="K2593" s="16" t="n">
        <f aca="false">SUMIF(OrderItems!$B$2:$B$6683,A2593,OrderItems!$J$2:$J$6683)</f>
        <v>2598</v>
      </c>
      <c r="L2593" s="16" t="n">
        <f aca="false">SUMIF(OrderItems!$B$2:$B$6683,A2593,OrderItems!$K$2:$K$6683)</f>
        <v>1646.96</v>
      </c>
      <c r="M2593" s="16" t="n">
        <f aca="false">K2593-L2593</f>
        <v>951.04</v>
      </c>
      <c r="N2593" s="12" t="n">
        <f aca="false">COUNTIF(OrderItems!$B$2:$B$6683,A2593)</f>
        <v>2</v>
      </c>
    </row>
    <row r="2594" customFormat="false" ht="15" hidden="false" customHeight="false" outlineLevel="0" collapsed="false">
      <c r="A2594" s="12" t="n">
        <v>2593</v>
      </c>
      <c r="B2594" s="12" t="n">
        <v>654</v>
      </c>
      <c r="C2594" s="12" t="n">
        <v>17</v>
      </c>
      <c r="D2594" s="18" t="n">
        <v>45459</v>
      </c>
      <c r="E2594" s="12" t="s">
        <v>44</v>
      </c>
      <c r="F2594" s="12" t="s">
        <v>2295</v>
      </c>
      <c r="G2594" s="12" t="s">
        <v>55</v>
      </c>
      <c r="H2594" s="12" t="str">
        <f aca="false">INDEX(Customers!$I$2:$I$901,MATCH(B2594,Customers!$A$2:$A$901,0))</f>
        <v>Regular</v>
      </c>
      <c r="I2594" s="12" t="str">
        <f aca="false">INDEX(Customers!$G$2:$G$901,MATCH(B2594,Customers!$A$2:$A$901,0))</f>
        <v>North</v>
      </c>
      <c r="J2594" s="12" t="str">
        <f aca="false">INDEX(Stores!$D$2:$D$18,MATCH(C2594,Stores!$A$2:$A$18,0))</f>
        <v>Online</v>
      </c>
      <c r="K2594" s="16" t="n">
        <f aca="false">SUMIF(OrderItems!$B$2:$B$6683,A2594,OrderItems!$J$2:$J$6683)</f>
        <v>14332.1</v>
      </c>
      <c r="L2594" s="16" t="n">
        <f aca="false">SUMIF(OrderItems!$B$2:$B$6683,A2594,OrderItems!$K$2:$K$6683)</f>
        <v>8603.31</v>
      </c>
      <c r="M2594" s="16" t="n">
        <f aca="false">K2594-L2594</f>
        <v>5728.79</v>
      </c>
      <c r="N2594" s="12" t="n">
        <f aca="false">COUNTIF(OrderItems!$B$2:$B$6683,A2594)</f>
        <v>3</v>
      </c>
    </row>
    <row r="2595" customFormat="false" ht="15" hidden="false" customHeight="false" outlineLevel="0" collapsed="false">
      <c r="A2595" s="12" t="n">
        <v>2594</v>
      </c>
      <c r="B2595" s="12" t="n">
        <v>654</v>
      </c>
      <c r="C2595" s="12" t="n">
        <v>13</v>
      </c>
      <c r="D2595" s="18" t="n">
        <v>45520</v>
      </c>
      <c r="E2595" s="12" t="s">
        <v>49</v>
      </c>
      <c r="F2595" s="12" t="s">
        <v>2294</v>
      </c>
      <c r="G2595" s="12" t="s">
        <v>55</v>
      </c>
      <c r="H2595" s="12" t="str">
        <f aca="false">INDEX(Customers!$I$2:$I$901,MATCH(B2595,Customers!$A$2:$A$901,0))</f>
        <v>Regular</v>
      </c>
      <c r="I2595" s="12" t="str">
        <f aca="false">INDEX(Customers!$G$2:$G$901,MATCH(B2595,Customers!$A$2:$A$901,0))</f>
        <v>North</v>
      </c>
      <c r="J2595" s="12" t="str">
        <f aca="false">INDEX(Stores!$D$2:$D$18,MATCH(C2595,Stores!$A$2:$A$18,0))</f>
        <v>East</v>
      </c>
      <c r="K2595" s="16" t="n">
        <f aca="false">SUMIF(OrderItems!$B$2:$B$6683,A2595,OrderItems!$J$2:$J$6683)</f>
        <v>2019</v>
      </c>
      <c r="L2595" s="16" t="n">
        <f aca="false">SUMIF(OrderItems!$B$2:$B$6683,A2595,OrderItems!$K$2:$K$6683)</f>
        <v>1326.8</v>
      </c>
      <c r="M2595" s="16" t="n">
        <f aca="false">K2595-L2595</f>
        <v>692.2</v>
      </c>
      <c r="N2595" s="12" t="n">
        <f aca="false">COUNTIF(OrderItems!$B$2:$B$6683,A2595)</f>
        <v>1</v>
      </c>
    </row>
    <row r="2596" customFormat="false" ht="15" hidden="false" customHeight="false" outlineLevel="0" collapsed="false">
      <c r="A2596" s="12" t="n">
        <v>2595</v>
      </c>
      <c r="B2596" s="12" t="n">
        <v>654</v>
      </c>
      <c r="C2596" s="12" t="n">
        <v>17</v>
      </c>
      <c r="D2596" s="18" t="n">
        <v>45846</v>
      </c>
      <c r="E2596" s="12" t="s">
        <v>44</v>
      </c>
      <c r="F2596" s="12" t="s">
        <v>2292</v>
      </c>
      <c r="G2596" s="12" t="s">
        <v>55</v>
      </c>
      <c r="H2596" s="12" t="str">
        <f aca="false">INDEX(Customers!$I$2:$I$901,MATCH(B2596,Customers!$A$2:$A$901,0))</f>
        <v>Regular</v>
      </c>
      <c r="I2596" s="12" t="str">
        <f aca="false">INDEX(Customers!$G$2:$G$901,MATCH(B2596,Customers!$A$2:$A$901,0))</f>
        <v>North</v>
      </c>
      <c r="J2596" s="12" t="str">
        <f aca="false">INDEX(Stores!$D$2:$D$18,MATCH(C2596,Stores!$A$2:$A$18,0))</f>
        <v>Online</v>
      </c>
      <c r="K2596" s="16" t="n">
        <f aca="false">SUMIF(OrderItems!$B$2:$B$6683,A2596,OrderItems!$J$2:$J$6683)</f>
        <v>5927</v>
      </c>
      <c r="L2596" s="16" t="n">
        <f aca="false">SUMIF(OrderItems!$B$2:$B$6683,A2596,OrderItems!$K$2:$K$6683)</f>
        <v>3926.49</v>
      </c>
      <c r="M2596" s="16" t="n">
        <f aca="false">K2596-L2596</f>
        <v>2000.51</v>
      </c>
      <c r="N2596" s="12" t="n">
        <f aca="false">COUNTIF(OrderItems!$B$2:$B$6683,A2596)</f>
        <v>2</v>
      </c>
    </row>
    <row r="2597" customFormat="false" ht="15" hidden="false" customHeight="false" outlineLevel="0" collapsed="false">
      <c r="A2597" s="12" t="n">
        <v>2596</v>
      </c>
      <c r="B2597" s="12" t="n">
        <v>654</v>
      </c>
      <c r="C2597" s="12" t="n">
        <v>8</v>
      </c>
      <c r="D2597" s="18" t="n">
        <v>45926</v>
      </c>
      <c r="E2597" s="12" t="s">
        <v>49</v>
      </c>
      <c r="F2597" s="12" t="s">
        <v>2292</v>
      </c>
      <c r="G2597" s="12" t="s">
        <v>55</v>
      </c>
      <c r="H2597" s="12" t="str">
        <f aca="false">INDEX(Customers!$I$2:$I$901,MATCH(B2597,Customers!$A$2:$A$901,0))</f>
        <v>Regular</v>
      </c>
      <c r="I2597" s="12" t="str">
        <f aca="false">INDEX(Customers!$G$2:$G$901,MATCH(B2597,Customers!$A$2:$A$901,0))</f>
        <v>North</v>
      </c>
      <c r="J2597" s="12" t="str">
        <f aca="false">INDEX(Stores!$D$2:$D$18,MATCH(C2597,Stores!$A$2:$A$18,0))</f>
        <v>South</v>
      </c>
      <c r="K2597" s="16" t="n">
        <f aca="false">SUMIF(OrderItems!$B$2:$B$6683,A2597,OrderItems!$J$2:$J$6683)</f>
        <v>3378</v>
      </c>
      <c r="L2597" s="16" t="n">
        <f aca="false">SUMIF(OrderItems!$B$2:$B$6683,A2597,OrderItems!$K$2:$K$6683)</f>
        <v>2174.94</v>
      </c>
      <c r="M2597" s="16" t="n">
        <f aca="false">K2597-L2597</f>
        <v>1203.06</v>
      </c>
      <c r="N2597" s="12" t="n">
        <f aca="false">COUNTIF(OrderItems!$B$2:$B$6683,A2597)</f>
        <v>2</v>
      </c>
    </row>
    <row r="2598" customFormat="false" ht="15" hidden="false" customHeight="false" outlineLevel="0" collapsed="false">
      <c r="A2598" s="12" t="n">
        <v>2597</v>
      </c>
      <c r="B2598" s="12" t="n">
        <v>654</v>
      </c>
      <c r="C2598" s="12" t="n">
        <v>17</v>
      </c>
      <c r="D2598" s="18" t="n">
        <v>46009</v>
      </c>
      <c r="E2598" s="12" t="s">
        <v>44</v>
      </c>
      <c r="F2598" s="12" t="s">
        <v>2293</v>
      </c>
      <c r="G2598" s="12" t="s">
        <v>55</v>
      </c>
      <c r="H2598" s="12" t="str">
        <f aca="false">INDEX(Customers!$I$2:$I$901,MATCH(B2598,Customers!$A$2:$A$901,0))</f>
        <v>Regular</v>
      </c>
      <c r="I2598" s="12" t="str">
        <f aca="false">INDEX(Customers!$G$2:$G$901,MATCH(B2598,Customers!$A$2:$A$901,0))</f>
        <v>North</v>
      </c>
      <c r="J2598" s="12" t="str">
        <f aca="false">INDEX(Stores!$D$2:$D$18,MATCH(C2598,Stores!$A$2:$A$18,0))</f>
        <v>Online</v>
      </c>
      <c r="K2598" s="16" t="n">
        <f aca="false">SUMIF(OrderItems!$B$2:$B$6683,A2598,OrderItems!$J$2:$J$6683)</f>
        <v>3886</v>
      </c>
      <c r="L2598" s="16" t="n">
        <f aca="false">SUMIF(OrderItems!$B$2:$B$6683,A2598,OrderItems!$K$2:$K$6683)</f>
        <v>2412.96</v>
      </c>
      <c r="M2598" s="16" t="n">
        <f aca="false">K2598-L2598</f>
        <v>1473.04</v>
      </c>
      <c r="N2598" s="12" t="n">
        <f aca="false">COUNTIF(OrderItems!$B$2:$B$6683,A2598)</f>
        <v>2</v>
      </c>
    </row>
    <row r="2599" customFormat="false" ht="15" hidden="false" customHeight="false" outlineLevel="0" collapsed="false">
      <c r="A2599" s="12" t="n">
        <v>2598</v>
      </c>
      <c r="B2599" s="12" t="n">
        <v>655</v>
      </c>
      <c r="C2599" s="12" t="n">
        <v>15</v>
      </c>
      <c r="D2599" s="18" t="n">
        <v>45569</v>
      </c>
      <c r="E2599" s="12" t="s">
        <v>49</v>
      </c>
      <c r="F2599" s="12" t="s">
        <v>2294</v>
      </c>
      <c r="G2599" s="12" t="s">
        <v>55</v>
      </c>
      <c r="H2599" s="12" t="str">
        <f aca="false">INDEX(Customers!$I$2:$I$901,MATCH(B2599,Customers!$A$2:$A$901,0))</f>
        <v>Regular</v>
      </c>
      <c r="I2599" s="12" t="str">
        <f aca="false">INDEX(Customers!$G$2:$G$901,MATCH(B2599,Customers!$A$2:$A$901,0))</f>
        <v>West</v>
      </c>
      <c r="J2599" s="12" t="str">
        <f aca="false">INDEX(Stores!$D$2:$D$18,MATCH(C2599,Stores!$A$2:$A$18,0))</f>
        <v>East</v>
      </c>
      <c r="K2599" s="16" t="n">
        <f aca="false">SUMIF(OrderItems!$B$2:$B$6683,A2599,OrderItems!$J$2:$J$6683)</f>
        <v>4297.55</v>
      </c>
      <c r="L2599" s="16" t="n">
        <f aca="false">SUMIF(OrderItems!$B$2:$B$6683,A2599,OrderItems!$K$2:$K$6683)</f>
        <v>2864.91</v>
      </c>
      <c r="M2599" s="16" t="n">
        <f aca="false">K2599-L2599</f>
        <v>1432.64</v>
      </c>
      <c r="N2599" s="12" t="n">
        <f aca="false">COUNTIF(OrderItems!$B$2:$B$6683,A2599)</f>
        <v>2</v>
      </c>
    </row>
    <row r="2600" customFormat="false" ht="15" hidden="false" customHeight="false" outlineLevel="0" collapsed="false">
      <c r="A2600" s="12" t="n">
        <v>2599</v>
      </c>
      <c r="B2600" s="12" t="n">
        <v>655</v>
      </c>
      <c r="C2600" s="12" t="n">
        <v>17</v>
      </c>
      <c r="D2600" s="18" t="n">
        <v>45608</v>
      </c>
      <c r="E2600" s="12" t="s">
        <v>44</v>
      </c>
      <c r="F2600" s="12" t="s">
        <v>2296</v>
      </c>
      <c r="G2600" s="12" t="s">
        <v>55</v>
      </c>
      <c r="H2600" s="12" t="str">
        <f aca="false">INDEX(Customers!$I$2:$I$901,MATCH(B2600,Customers!$A$2:$A$901,0))</f>
        <v>Regular</v>
      </c>
      <c r="I2600" s="12" t="str">
        <f aca="false">INDEX(Customers!$G$2:$G$901,MATCH(B2600,Customers!$A$2:$A$901,0))</f>
        <v>West</v>
      </c>
      <c r="J2600" s="12" t="str">
        <f aca="false">INDEX(Stores!$D$2:$D$18,MATCH(C2600,Stores!$A$2:$A$18,0))</f>
        <v>Online</v>
      </c>
      <c r="K2600" s="16" t="n">
        <f aca="false">SUMIF(OrderItems!$B$2:$B$6683,A2600,OrderItems!$J$2:$J$6683)</f>
        <v>9057</v>
      </c>
      <c r="L2600" s="16" t="n">
        <f aca="false">SUMIF(OrderItems!$B$2:$B$6683,A2600,OrderItems!$K$2:$K$6683)</f>
        <v>5211.89</v>
      </c>
      <c r="M2600" s="16" t="n">
        <f aca="false">K2600-L2600</f>
        <v>3845.11</v>
      </c>
      <c r="N2600" s="12" t="n">
        <f aca="false">COUNTIF(OrderItems!$B$2:$B$6683,A2600)</f>
        <v>2</v>
      </c>
    </row>
    <row r="2601" customFormat="false" ht="15" hidden="false" customHeight="false" outlineLevel="0" collapsed="false">
      <c r="A2601" s="12" t="n">
        <v>2600</v>
      </c>
      <c r="B2601" s="12" t="n">
        <v>655</v>
      </c>
      <c r="C2601" s="12" t="n">
        <v>14</v>
      </c>
      <c r="D2601" s="18" t="n">
        <v>45889</v>
      </c>
      <c r="E2601" s="12" t="s">
        <v>49</v>
      </c>
      <c r="F2601" s="12" t="s">
        <v>2293</v>
      </c>
      <c r="G2601" s="12" t="s">
        <v>55</v>
      </c>
      <c r="H2601" s="12" t="str">
        <f aca="false">INDEX(Customers!$I$2:$I$901,MATCH(B2601,Customers!$A$2:$A$901,0))</f>
        <v>Regular</v>
      </c>
      <c r="I2601" s="12" t="str">
        <f aca="false">INDEX(Customers!$G$2:$G$901,MATCH(B2601,Customers!$A$2:$A$901,0))</f>
        <v>West</v>
      </c>
      <c r="J2601" s="12" t="str">
        <f aca="false">INDEX(Stores!$D$2:$D$18,MATCH(C2601,Stores!$A$2:$A$18,0))</f>
        <v>East</v>
      </c>
      <c r="K2601" s="16" t="n">
        <f aca="false">SUMIF(OrderItems!$B$2:$B$6683,A2601,OrderItems!$J$2:$J$6683)</f>
        <v>347.65</v>
      </c>
      <c r="L2601" s="16" t="n">
        <f aca="false">SUMIF(OrderItems!$B$2:$B$6683,A2601,OrderItems!$K$2:$K$6683)</f>
        <v>276.15</v>
      </c>
      <c r="M2601" s="16" t="n">
        <f aca="false">K2601-L2601</f>
        <v>71.5</v>
      </c>
      <c r="N2601" s="12" t="n">
        <f aca="false">COUNTIF(OrderItems!$B$2:$B$6683,A2601)</f>
        <v>1</v>
      </c>
    </row>
    <row r="2602" customFormat="false" ht="15" hidden="false" customHeight="false" outlineLevel="0" collapsed="false">
      <c r="A2602" s="12" t="n">
        <v>2601</v>
      </c>
      <c r="B2602" s="12" t="n">
        <v>656</v>
      </c>
      <c r="C2602" s="12" t="n">
        <v>1</v>
      </c>
      <c r="D2602" s="18" t="n">
        <v>45783</v>
      </c>
      <c r="E2602" s="12" t="s">
        <v>49</v>
      </c>
      <c r="F2602" s="12" t="s">
        <v>2292</v>
      </c>
      <c r="G2602" s="12" t="s">
        <v>55</v>
      </c>
      <c r="H2602" s="12" t="str">
        <f aca="false">INDEX(Customers!$I$2:$I$901,MATCH(B2602,Customers!$A$2:$A$901,0))</f>
        <v>Regular</v>
      </c>
      <c r="I2602" s="12" t="str">
        <f aca="false">INDEX(Customers!$G$2:$G$901,MATCH(B2602,Customers!$A$2:$A$901,0))</f>
        <v>South</v>
      </c>
      <c r="J2602" s="12" t="str">
        <f aca="false">INDEX(Stores!$D$2:$D$18,MATCH(C2602,Stores!$A$2:$A$18,0))</f>
        <v>North</v>
      </c>
      <c r="K2602" s="16" t="n">
        <f aca="false">SUMIF(OrderItems!$B$2:$B$6683,A2602,OrderItems!$J$2:$J$6683)</f>
        <v>6486.1</v>
      </c>
      <c r="L2602" s="16" t="n">
        <f aca="false">SUMIF(OrderItems!$B$2:$B$6683,A2602,OrderItems!$K$2:$K$6683)</f>
        <v>4488.91</v>
      </c>
      <c r="M2602" s="16" t="n">
        <f aca="false">K2602-L2602</f>
        <v>1997.19</v>
      </c>
      <c r="N2602" s="12" t="n">
        <f aca="false">COUNTIF(OrderItems!$B$2:$B$6683,A2602)</f>
        <v>3</v>
      </c>
    </row>
    <row r="2603" customFormat="false" ht="15" hidden="false" customHeight="false" outlineLevel="0" collapsed="false">
      <c r="A2603" s="12" t="n">
        <v>2602</v>
      </c>
      <c r="B2603" s="12" t="n">
        <v>656</v>
      </c>
      <c r="C2603" s="12" t="n">
        <v>17</v>
      </c>
      <c r="D2603" s="18" t="n">
        <v>45818</v>
      </c>
      <c r="E2603" s="12" t="s">
        <v>44</v>
      </c>
      <c r="F2603" s="12" t="s">
        <v>2295</v>
      </c>
      <c r="G2603" s="12" t="s">
        <v>55</v>
      </c>
      <c r="H2603" s="12" t="str">
        <f aca="false">INDEX(Customers!$I$2:$I$901,MATCH(B2603,Customers!$A$2:$A$901,0))</f>
        <v>Regular</v>
      </c>
      <c r="I2603" s="12" t="str">
        <f aca="false">INDEX(Customers!$G$2:$G$901,MATCH(B2603,Customers!$A$2:$A$901,0))</f>
        <v>South</v>
      </c>
      <c r="J2603" s="12" t="str">
        <f aca="false">INDEX(Stores!$D$2:$D$18,MATCH(C2603,Stores!$A$2:$A$18,0))</f>
        <v>Online</v>
      </c>
      <c r="K2603" s="16" t="n">
        <f aca="false">SUMIF(OrderItems!$B$2:$B$6683,A2603,OrderItems!$J$2:$J$6683)</f>
        <v>549</v>
      </c>
      <c r="L2603" s="16" t="n">
        <f aca="false">SUMIF(OrderItems!$B$2:$B$6683,A2603,OrderItems!$K$2:$K$6683)</f>
        <v>369.12</v>
      </c>
      <c r="M2603" s="16" t="n">
        <f aca="false">K2603-L2603</f>
        <v>179.88</v>
      </c>
      <c r="N2603" s="12" t="n">
        <f aca="false">COUNTIF(OrderItems!$B$2:$B$6683,A2603)</f>
        <v>1</v>
      </c>
    </row>
    <row r="2604" customFormat="false" ht="15" hidden="false" customHeight="false" outlineLevel="0" collapsed="false">
      <c r="A2604" s="12" t="n">
        <v>2603</v>
      </c>
      <c r="B2604" s="12" t="n">
        <v>656</v>
      </c>
      <c r="C2604" s="12" t="n">
        <v>1</v>
      </c>
      <c r="D2604" s="18" t="n">
        <v>45921</v>
      </c>
      <c r="E2604" s="12" t="s">
        <v>49</v>
      </c>
      <c r="F2604" s="12" t="s">
        <v>2295</v>
      </c>
      <c r="G2604" s="12" t="s">
        <v>55</v>
      </c>
      <c r="H2604" s="12" t="str">
        <f aca="false">INDEX(Customers!$I$2:$I$901,MATCH(B2604,Customers!$A$2:$A$901,0))</f>
        <v>Regular</v>
      </c>
      <c r="I2604" s="12" t="str">
        <f aca="false">INDEX(Customers!$G$2:$G$901,MATCH(B2604,Customers!$A$2:$A$901,0))</f>
        <v>South</v>
      </c>
      <c r="J2604" s="12" t="str">
        <f aca="false">INDEX(Stores!$D$2:$D$18,MATCH(C2604,Stores!$A$2:$A$18,0))</f>
        <v>North</v>
      </c>
      <c r="K2604" s="16" t="n">
        <f aca="false">SUMIF(OrderItems!$B$2:$B$6683,A2604,OrderItems!$J$2:$J$6683)</f>
        <v>1699</v>
      </c>
      <c r="L2604" s="16" t="n">
        <f aca="false">SUMIF(OrderItems!$B$2:$B$6683,A2604,OrderItems!$K$2:$K$6683)</f>
        <v>1118.86</v>
      </c>
      <c r="M2604" s="16" t="n">
        <f aca="false">K2604-L2604</f>
        <v>580.14</v>
      </c>
      <c r="N2604" s="12" t="n">
        <f aca="false">COUNTIF(OrderItems!$B$2:$B$6683,A2604)</f>
        <v>1</v>
      </c>
    </row>
    <row r="2605" customFormat="false" ht="15" hidden="false" customHeight="false" outlineLevel="0" collapsed="false">
      <c r="A2605" s="12" t="n">
        <v>2604</v>
      </c>
      <c r="B2605" s="12" t="n">
        <v>657</v>
      </c>
      <c r="C2605" s="12" t="n">
        <v>17</v>
      </c>
      <c r="D2605" s="18" t="n">
        <v>45636</v>
      </c>
      <c r="E2605" s="12" t="s">
        <v>44</v>
      </c>
      <c r="F2605" s="12" t="s">
        <v>2296</v>
      </c>
      <c r="G2605" s="12" t="s">
        <v>55</v>
      </c>
      <c r="H2605" s="12" t="str">
        <f aca="false">INDEX(Customers!$I$2:$I$901,MATCH(B2605,Customers!$A$2:$A$901,0))</f>
        <v>Regular</v>
      </c>
      <c r="I2605" s="12" t="str">
        <f aca="false">INDEX(Customers!$G$2:$G$901,MATCH(B2605,Customers!$A$2:$A$901,0))</f>
        <v>South</v>
      </c>
      <c r="J2605" s="12" t="str">
        <f aca="false">INDEX(Stores!$D$2:$D$18,MATCH(C2605,Stores!$A$2:$A$18,0))</f>
        <v>Online</v>
      </c>
      <c r="K2605" s="16" t="n">
        <f aca="false">SUMIF(OrderItems!$B$2:$B$6683,A2605,OrderItems!$J$2:$J$6683)</f>
        <v>9524</v>
      </c>
      <c r="L2605" s="16" t="n">
        <f aca="false">SUMIF(OrderItems!$B$2:$B$6683,A2605,OrderItems!$K$2:$K$6683)</f>
        <v>6617.83</v>
      </c>
      <c r="M2605" s="16" t="n">
        <f aca="false">K2605-L2605</f>
        <v>2906.17</v>
      </c>
      <c r="N2605" s="12" t="n">
        <f aca="false">COUNTIF(OrderItems!$B$2:$B$6683,A2605)</f>
        <v>4</v>
      </c>
    </row>
    <row r="2606" customFormat="false" ht="15" hidden="false" customHeight="false" outlineLevel="0" collapsed="false">
      <c r="A2606" s="12" t="n">
        <v>2605</v>
      </c>
      <c r="B2606" s="12" t="n">
        <v>657</v>
      </c>
      <c r="C2606" s="12" t="n">
        <v>10</v>
      </c>
      <c r="D2606" s="18" t="n">
        <v>45891</v>
      </c>
      <c r="E2606" s="12" t="s">
        <v>49</v>
      </c>
      <c r="F2606" s="12" t="s">
        <v>2294</v>
      </c>
      <c r="G2606" s="12" t="s">
        <v>55</v>
      </c>
      <c r="H2606" s="12" t="str">
        <f aca="false">INDEX(Customers!$I$2:$I$901,MATCH(B2606,Customers!$A$2:$A$901,0))</f>
        <v>Regular</v>
      </c>
      <c r="I2606" s="12" t="str">
        <f aca="false">INDEX(Customers!$G$2:$G$901,MATCH(B2606,Customers!$A$2:$A$901,0))</f>
        <v>South</v>
      </c>
      <c r="J2606" s="12" t="str">
        <f aca="false">INDEX(Stores!$D$2:$D$18,MATCH(C2606,Stores!$A$2:$A$18,0))</f>
        <v>West</v>
      </c>
      <c r="K2606" s="16" t="n">
        <f aca="false">SUMIF(OrderItems!$B$2:$B$6683,A2606,OrderItems!$J$2:$J$6683)</f>
        <v>5517</v>
      </c>
      <c r="L2606" s="16" t="n">
        <f aca="false">SUMIF(OrderItems!$B$2:$B$6683,A2606,OrderItems!$K$2:$K$6683)</f>
        <v>3393.15</v>
      </c>
      <c r="M2606" s="16" t="n">
        <f aca="false">K2606-L2606</f>
        <v>2123.85</v>
      </c>
      <c r="N2606" s="12" t="n">
        <f aca="false">COUNTIF(OrderItems!$B$2:$B$6683,A2606)</f>
        <v>1</v>
      </c>
    </row>
    <row r="2607" customFormat="false" ht="15" hidden="false" customHeight="false" outlineLevel="0" collapsed="false">
      <c r="A2607" s="12" t="n">
        <v>2606</v>
      </c>
      <c r="B2607" s="12" t="n">
        <v>659</v>
      </c>
      <c r="C2607" s="12" t="n">
        <v>17</v>
      </c>
      <c r="D2607" s="18" t="n">
        <v>45956</v>
      </c>
      <c r="E2607" s="12" t="s">
        <v>44</v>
      </c>
      <c r="F2607" s="12" t="s">
        <v>2293</v>
      </c>
      <c r="G2607" s="12" t="s">
        <v>55</v>
      </c>
      <c r="H2607" s="12" t="str">
        <f aca="false">INDEX(Customers!$I$2:$I$901,MATCH(B2607,Customers!$A$2:$A$901,0))</f>
        <v>Regular</v>
      </c>
      <c r="I2607" s="12" t="str">
        <f aca="false">INDEX(Customers!$G$2:$G$901,MATCH(B2607,Customers!$A$2:$A$901,0))</f>
        <v>West</v>
      </c>
      <c r="J2607" s="12" t="str">
        <f aca="false">INDEX(Stores!$D$2:$D$18,MATCH(C2607,Stores!$A$2:$A$18,0))</f>
        <v>Online</v>
      </c>
      <c r="K2607" s="16" t="n">
        <f aca="false">SUMIF(OrderItems!$B$2:$B$6683,A2607,OrderItems!$J$2:$J$6683)</f>
        <v>5015.55</v>
      </c>
      <c r="L2607" s="16" t="n">
        <f aca="false">SUMIF(OrderItems!$B$2:$B$6683,A2607,OrderItems!$K$2:$K$6683)</f>
        <v>3128.08</v>
      </c>
      <c r="M2607" s="16" t="n">
        <f aca="false">K2607-L2607</f>
        <v>1887.47</v>
      </c>
      <c r="N2607" s="12" t="n">
        <f aca="false">COUNTIF(OrderItems!$B$2:$B$6683,A2607)</f>
        <v>2</v>
      </c>
    </row>
    <row r="2608" customFormat="false" ht="15" hidden="false" customHeight="false" outlineLevel="0" collapsed="false">
      <c r="A2608" s="12" t="n">
        <v>2607</v>
      </c>
      <c r="B2608" s="12" t="n">
        <v>659</v>
      </c>
      <c r="C2608" s="12" t="n">
        <v>17</v>
      </c>
      <c r="D2608" s="18" t="n">
        <v>45959</v>
      </c>
      <c r="E2608" s="12" t="s">
        <v>44</v>
      </c>
      <c r="F2608" s="12" t="s">
        <v>2293</v>
      </c>
      <c r="G2608" s="12" t="s">
        <v>55</v>
      </c>
      <c r="H2608" s="12" t="str">
        <f aca="false">INDEX(Customers!$I$2:$I$901,MATCH(B2608,Customers!$A$2:$A$901,0))</f>
        <v>Regular</v>
      </c>
      <c r="I2608" s="12" t="str">
        <f aca="false">INDEX(Customers!$G$2:$G$901,MATCH(B2608,Customers!$A$2:$A$901,0))</f>
        <v>West</v>
      </c>
      <c r="J2608" s="12" t="str">
        <f aca="false">INDEX(Stores!$D$2:$D$18,MATCH(C2608,Stores!$A$2:$A$18,0))</f>
        <v>Online</v>
      </c>
      <c r="K2608" s="16" t="n">
        <f aca="false">SUMIF(OrderItems!$B$2:$B$6683,A2608,OrderItems!$J$2:$J$6683)</f>
        <v>449</v>
      </c>
      <c r="L2608" s="16" t="n">
        <f aca="false">SUMIF(OrderItems!$B$2:$B$6683,A2608,OrderItems!$K$2:$K$6683)</f>
        <v>271.97</v>
      </c>
      <c r="M2608" s="16" t="n">
        <f aca="false">K2608-L2608</f>
        <v>177.03</v>
      </c>
      <c r="N2608" s="12" t="n">
        <f aca="false">COUNTIF(OrderItems!$B$2:$B$6683,A2608)</f>
        <v>1</v>
      </c>
    </row>
    <row r="2609" customFormat="false" ht="15" hidden="false" customHeight="false" outlineLevel="0" collapsed="false">
      <c r="A2609" s="12" t="n">
        <v>2608</v>
      </c>
      <c r="B2609" s="12" t="n">
        <v>659</v>
      </c>
      <c r="C2609" s="12" t="n">
        <v>17</v>
      </c>
      <c r="D2609" s="18" t="n">
        <v>45993</v>
      </c>
      <c r="E2609" s="12" t="s">
        <v>44</v>
      </c>
      <c r="F2609" s="12" t="s">
        <v>2296</v>
      </c>
      <c r="G2609" s="12" t="s">
        <v>55</v>
      </c>
      <c r="H2609" s="12" t="str">
        <f aca="false">INDEX(Customers!$I$2:$I$901,MATCH(B2609,Customers!$A$2:$A$901,0))</f>
        <v>Regular</v>
      </c>
      <c r="I2609" s="12" t="str">
        <f aca="false">INDEX(Customers!$G$2:$G$901,MATCH(B2609,Customers!$A$2:$A$901,0))</f>
        <v>West</v>
      </c>
      <c r="J2609" s="12" t="str">
        <f aca="false">INDEX(Stores!$D$2:$D$18,MATCH(C2609,Stores!$A$2:$A$18,0))</f>
        <v>Online</v>
      </c>
      <c r="K2609" s="16" t="n">
        <f aca="false">SUMIF(OrderItems!$B$2:$B$6683,A2609,OrderItems!$J$2:$J$6683)</f>
        <v>1665.15</v>
      </c>
      <c r="L2609" s="16" t="n">
        <f aca="false">SUMIF(OrderItems!$B$2:$B$6683,A2609,OrderItems!$K$2:$K$6683)</f>
        <v>1274.4</v>
      </c>
      <c r="M2609" s="16" t="n">
        <f aca="false">K2609-L2609</f>
        <v>390.75</v>
      </c>
      <c r="N2609" s="12" t="n">
        <f aca="false">COUNTIF(OrderItems!$B$2:$B$6683,A2609)</f>
        <v>1</v>
      </c>
    </row>
    <row r="2610" customFormat="false" ht="15" hidden="false" customHeight="false" outlineLevel="0" collapsed="false">
      <c r="A2610" s="12" t="n">
        <v>2609</v>
      </c>
      <c r="B2610" s="12" t="n">
        <v>659</v>
      </c>
      <c r="C2610" s="12" t="n">
        <v>17</v>
      </c>
      <c r="D2610" s="18" t="n">
        <v>46015</v>
      </c>
      <c r="E2610" s="12" t="s">
        <v>44</v>
      </c>
      <c r="F2610" s="12" t="s">
        <v>2294</v>
      </c>
      <c r="G2610" s="12" t="s">
        <v>55</v>
      </c>
      <c r="H2610" s="12" t="str">
        <f aca="false">INDEX(Customers!$I$2:$I$901,MATCH(B2610,Customers!$A$2:$A$901,0))</f>
        <v>Regular</v>
      </c>
      <c r="I2610" s="12" t="str">
        <f aca="false">INDEX(Customers!$G$2:$G$901,MATCH(B2610,Customers!$A$2:$A$901,0))</f>
        <v>West</v>
      </c>
      <c r="J2610" s="12" t="str">
        <f aca="false">INDEX(Stores!$D$2:$D$18,MATCH(C2610,Stores!$A$2:$A$18,0))</f>
        <v>Online</v>
      </c>
      <c r="K2610" s="16" t="n">
        <f aca="false">SUMIF(OrderItems!$B$2:$B$6683,A2610,OrderItems!$J$2:$J$6683)</f>
        <v>5227</v>
      </c>
      <c r="L2610" s="16" t="n">
        <f aca="false">SUMIF(OrderItems!$B$2:$B$6683,A2610,OrderItems!$K$2:$K$6683)</f>
        <v>3640</v>
      </c>
      <c r="M2610" s="16" t="n">
        <f aca="false">K2610-L2610</f>
        <v>1587</v>
      </c>
      <c r="N2610" s="12" t="n">
        <f aca="false">COUNTIF(OrderItems!$B$2:$B$6683,A2610)</f>
        <v>3</v>
      </c>
    </row>
    <row r="2611" customFormat="false" ht="15" hidden="false" customHeight="false" outlineLevel="0" collapsed="false">
      <c r="A2611" s="12" t="n">
        <v>2610</v>
      </c>
      <c r="B2611" s="12" t="n">
        <v>660</v>
      </c>
      <c r="C2611" s="12" t="n">
        <v>17</v>
      </c>
      <c r="D2611" s="18" t="n">
        <v>45737</v>
      </c>
      <c r="E2611" s="12" t="s">
        <v>44</v>
      </c>
      <c r="F2611" s="12" t="s">
        <v>2295</v>
      </c>
      <c r="G2611" s="12" t="s">
        <v>55</v>
      </c>
      <c r="H2611" s="12" t="str">
        <f aca="false">INDEX(Customers!$I$2:$I$901,MATCH(B2611,Customers!$A$2:$A$901,0))</f>
        <v>Premium</v>
      </c>
      <c r="I2611" s="12" t="str">
        <f aca="false">INDEX(Customers!$G$2:$G$901,MATCH(B2611,Customers!$A$2:$A$901,0))</f>
        <v>East</v>
      </c>
      <c r="J2611" s="12" t="str">
        <f aca="false">INDEX(Stores!$D$2:$D$18,MATCH(C2611,Stores!$A$2:$A$18,0))</f>
        <v>Online</v>
      </c>
      <c r="K2611" s="16" t="n">
        <f aca="false">SUMIF(OrderItems!$B$2:$B$6683,A2611,OrderItems!$J$2:$J$6683)</f>
        <v>6313.15</v>
      </c>
      <c r="L2611" s="16" t="n">
        <f aca="false">SUMIF(OrderItems!$B$2:$B$6683,A2611,OrderItems!$K$2:$K$6683)</f>
        <v>4919.82</v>
      </c>
      <c r="M2611" s="16" t="n">
        <f aca="false">K2611-L2611</f>
        <v>1393.33</v>
      </c>
      <c r="N2611" s="12" t="n">
        <f aca="false">COUNTIF(OrderItems!$B$2:$B$6683,A2611)</f>
        <v>2</v>
      </c>
    </row>
    <row r="2612" customFormat="false" ht="15" hidden="false" customHeight="false" outlineLevel="0" collapsed="false">
      <c r="A2612" s="12" t="n">
        <v>2611</v>
      </c>
      <c r="B2612" s="12" t="n">
        <v>660</v>
      </c>
      <c r="C2612" s="12" t="n">
        <v>17</v>
      </c>
      <c r="D2612" s="18" t="n">
        <v>45954</v>
      </c>
      <c r="E2612" s="12" t="s">
        <v>44</v>
      </c>
      <c r="F2612" s="12" t="s">
        <v>2295</v>
      </c>
      <c r="G2612" s="12" t="s">
        <v>55</v>
      </c>
      <c r="H2612" s="12" t="str">
        <f aca="false">INDEX(Customers!$I$2:$I$901,MATCH(B2612,Customers!$A$2:$A$901,0))</f>
        <v>Premium</v>
      </c>
      <c r="I2612" s="12" t="str">
        <f aca="false">INDEX(Customers!$G$2:$G$901,MATCH(B2612,Customers!$A$2:$A$901,0))</f>
        <v>East</v>
      </c>
      <c r="J2612" s="12" t="str">
        <f aca="false">INDEX(Stores!$D$2:$D$18,MATCH(C2612,Stores!$A$2:$A$18,0))</f>
        <v>Online</v>
      </c>
      <c r="K2612" s="16" t="n">
        <f aca="false">SUMIF(OrderItems!$B$2:$B$6683,A2612,OrderItems!$J$2:$J$6683)</f>
        <v>6418</v>
      </c>
      <c r="L2612" s="16" t="n">
        <f aca="false">SUMIF(OrderItems!$B$2:$B$6683,A2612,OrderItems!$K$2:$K$6683)</f>
        <v>3978.37</v>
      </c>
      <c r="M2612" s="16" t="n">
        <f aca="false">K2612-L2612</f>
        <v>2439.63</v>
      </c>
      <c r="N2612" s="12" t="n">
        <f aca="false">COUNTIF(OrderItems!$B$2:$B$6683,A2612)</f>
        <v>2</v>
      </c>
    </row>
    <row r="2613" customFormat="false" ht="15" hidden="false" customHeight="false" outlineLevel="0" collapsed="false">
      <c r="A2613" s="12" t="n">
        <v>2612</v>
      </c>
      <c r="B2613" s="12" t="n">
        <v>660</v>
      </c>
      <c r="C2613" s="12" t="n">
        <v>17</v>
      </c>
      <c r="D2613" s="18" t="n">
        <v>46017</v>
      </c>
      <c r="E2613" s="12" t="s">
        <v>44</v>
      </c>
      <c r="F2613" s="12" t="s">
        <v>2293</v>
      </c>
      <c r="G2613" s="12" t="s">
        <v>55</v>
      </c>
      <c r="H2613" s="12" t="str">
        <f aca="false">INDEX(Customers!$I$2:$I$901,MATCH(B2613,Customers!$A$2:$A$901,0))</f>
        <v>Premium</v>
      </c>
      <c r="I2613" s="12" t="str">
        <f aca="false">INDEX(Customers!$G$2:$G$901,MATCH(B2613,Customers!$A$2:$A$901,0))</f>
        <v>East</v>
      </c>
      <c r="J2613" s="12" t="str">
        <f aca="false">INDEX(Stores!$D$2:$D$18,MATCH(C2613,Stores!$A$2:$A$18,0))</f>
        <v>Online</v>
      </c>
      <c r="K2613" s="16" t="n">
        <f aca="false">SUMIF(OrderItems!$B$2:$B$6683,A2613,OrderItems!$J$2:$J$6683)</f>
        <v>4278</v>
      </c>
      <c r="L2613" s="16" t="n">
        <f aca="false">SUMIF(OrderItems!$B$2:$B$6683,A2613,OrderItems!$K$2:$K$6683)</f>
        <v>2367.1</v>
      </c>
      <c r="M2613" s="16" t="n">
        <f aca="false">K2613-L2613</f>
        <v>1910.9</v>
      </c>
      <c r="N2613" s="12" t="n">
        <f aca="false">COUNTIF(OrderItems!$B$2:$B$6683,A2613)</f>
        <v>1</v>
      </c>
    </row>
    <row r="2614" customFormat="false" ht="15" hidden="false" customHeight="false" outlineLevel="0" collapsed="false">
      <c r="A2614" s="12" t="n">
        <v>2613</v>
      </c>
      <c r="B2614" s="12" t="n">
        <v>661</v>
      </c>
      <c r="C2614" s="12" t="n">
        <v>17</v>
      </c>
      <c r="D2614" s="18" t="n">
        <v>45940</v>
      </c>
      <c r="E2614" s="12" t="s">
        <v>44</v>
      </c>
      <c r="F2614" s="12" t="s">
        <v>2293</v>
      </c>
      <c r="G2614" s="12" t="s">
        <v>56</v>
      </c>
      <c r="H2614" s="12" t="str">
        <f aca="false">INDEX(Customers!$I$2:$I$901,MATCH(B2614,Customers!$A$2:$A$901,0))</f>
        <v>Regular</v>
      </c>
      <c r="I2614" s="12" t="str">
        <f aca="false">INDEX(Customers!$G$2:$G$901,MATCH(B2614,Customers!$A$2:$A$901,0))</f>
        <v>East</v>
      </c>
      <c r="J2614" s="12" t="str">
        <f aca="false">INDEX(Stores!$D$2:$D$18,MATCH(C2614,Stores!$A$2:$A$18,0))</f>
        <v>Online</v>
      </c>
      <c r="K2614" s="16" t="n">
        <f aca="false">SUMIF(OrderItems!$B$2:$B$6683,A2614,OrderItems!$J$2:$J$6683)</f>
        <v>8558.3</v>
      </c>
      <c r="L2614" s="16" t="n">
        <f aca="false">SUMIF(OrderItems!$B$2:$B$6683,A2614,OrderItems!$K$2:$K$6683)</f>
        <v>5702.79</v>
      </c>
      <c r="M2614" s="16" t="n">
        <f aca="false">K2614-L2614</f>
        <v>2855.51</v>
      </c>
      <c r="N2614" s="12" t="n">
        <f aca="false">COUNTIF(OrderItems!$B$2:$B$6683,A2614)</f>
        <v>4</v>
      </c>
    </row>
    <row r="2615" customFormat="false" ht="15" hidden="false" customHeight="false" outlineLevel="0" collapsed="false">
      <c r="A2615" s="12" t="n">
        <v>2614</v>
      </c>
      <c r="B2615" s="12" t="n">
        <v>662</v>
      </c>
      <c r="C2615" s="12" t="n">
        <v>17</v>
      </c>
      <c r="D2615" s="18" t="n">
        <v>45478</v>
      </c>
      <c r="E2615" s="12" t="s">
        <v>44</v>
      </c>
      <c r="F2615" s="12" t="s">
        <v>2294</v>
      </c>
      <c r="G2615" s="12" t="s">
        <v>55</v>
      </c>
      <c r="H2615" s="12" t="str">
        <f aca="false">INDEX(Customers!$I$2:$I$901,MATCH(B2615,Customers!$A$2:$A$901,0))</f>
        <v>Regular</v>
      </c>
      <c r="I2615" s="12" t="str">
        <f aca="false">INDEX(Customers!$G$2:$G$901,MATCH(B2615,Customers!$A$2:$A$901,0))</f>
        <v>North</v>
      </c>
      <c r="J2615" s="12" t="str">
        <f aca="false">INDEX(Stores!$D$2:$D$18,MATCH(C2615,Stores!$A$2:$A$18,0))</f>
        <v>Online</v>
      </c>
      <c r="K2615" s="16" t="n">
        <f aca="false">SUMIF(OrderItems!$B$2:$B$6683,A2615,OrderItems!$J$2:$J$6683)</f>
        <v>11688.2</v>
      </c>
      <c r="L2615" s="16" t="n">
        <f aca="false">SUMIF(OrderItems!$B$2:$B$6683,A2615,OrderItems!$K$2:$K$6683)</f>
        <v>8244.04</v>
      </c>
      <c r="M2615" s="16" t="n">
        <f aca="false">K2615-L2615</f>
        <v>3444.16</v>
      </c>
      <c r="N2615" s="12" t="n">
        <f aca="false">COUNTIF(OrderItems!$B$2:$B$6683,A2615)</f>
        <v>3</v>
      </c>
    </row>
    <row r="2616" customFormat="false" ht="15" hidden="false" customHeight="false" outlineLevel="0" collapsed="false">
      <c r="A2616" s="12" t="n">
        <v>2615</v>
      </c>
      <c r="B2616" s="12" t="n">
        <v>662</v>
      </c>
      <c r="C2616" s="12" t="n">
        <v>13</v>
      </c>
      <c r="D2616" s="18" t="n">
        <v>45482</v>
      </c>
      <c r="E2616" s="12" t="s">
        <v>49</v>
      </c>
      <c r="F2616" s="12" t="s">
        <v>2292</v>
      </c>
      <c r="G2616" s="12" t="s">
        <v>55</v>
      </c>
      <c r="H2616" s="12" t="str">
        <f aca="false">INDEX(Customers!$I$2:$I$901,MATCH(B2616,Customers!$A$2:$A$901,0))</f>
        <v>Regular</v>
      </c>
      <c r="I2616" s="12" t="str">
        <f aca="false">INDEX(Customers!$G$2:$G$901,MATCH(B2616,Customers!$A$2:$A$901,0))</f>
        <v>North</v>
      </c>
      <c r="J2616" s="12" t="str">
        <f aca="false">INDEX(Stores!$D$2:$D$18,MATCH(C2616,Stores!$A$2:$A$18,0))</f>
        <v>East</v>
      </c>
      <c r="K2616" s="16" t="n">
        <f aca="false">SUMIF(OrderItems!$B$2:$B$6683,A2616,OrderItems!$J$2:$J$6683)</f>
        <v>591.2</v>
      </c>
      <c r="L2616" s="16" t="n">
        <f aca="false">SUMIF(OrderItems!$B$2:$B$6683,A2616,OrderItems!$K$2:$K$6683)</f>
        <v>483.64</v>
      </c>
      <c r="M2616" s="16" t="n">
        <f aca="false">K2616-L2616</f>
        <v>107.56</v>
      </c>
      <c r="N2616" s="12" t="n">
        <f aca="false">COUNTIF(OrderItems!$B$2:$B$6683,A2616)</f>
        <v>1</v>
      </c>
    </row>
    <row r="2617" customFormat="false" ht="15" hidden="false" customHeight="false" outlineLevel="0" collapsed="false">
      <c r="A2617" s="12" t="n">
        <v>2616</v>
      </c>
      <c r="B2617" s="12" t="n">
        <v>662</v>
      </c>
      <c r="C2617" s="12" t="n">
        <v>17</v>
      </c>
      <c r="D2617" s="18" t="n">
        <v>45543</v>
      </c>
      <c r="E2617" s="12" t="s">
        <v>44</v>
      </c>
      <c r="F2617" s="12" t="s">
        <v>2293</v>
      </c>
      <c r="G2617" s="12" t="s">
        <v>56</v>
      </c>
      <c r="H2617" s="12" t="str">
        <f aca="false">INDEX(Customers!$I$2:$I$901,MATCH(B2617,Customers!$A$2:$A$901,0))</f>
        <v>Regular</v>
      </c>
      <c r="I2617" s="12" t="str">
        <f aca="false">INDEX(Customers!$G$2:$G$901,MATCH(B2617,Customers!$A$2:$A$901,0))</f>
        <v>North</v>
      </c>
      <c r="J2617" s="12" t="str">
        <f aca="false">INDEX(Stores!$D$2:$D$18,MATCH(C2617,Stores!$A$2:$A$18,0))</f>
        <v>Online</v>
      </c>
      <c r="K2617" s="16" t="n">
        <f aca="false">SUMIF(OrderItems!$B$2:$B$6683,A2617,OrderItems!$J$2:$J$6683)</f>
        <v>7938</v>
      </c>
      <c r="L2617" s="16" t="n">
        <f aca="false">SUMIF(OrderItems!$B$2:$B$6683,A2617,OrderItems!$K$2:$K$6683)</f>
        <v>4636.62</v>
      </c>
      <c r="M2617" s="16" t="n">
        <f aca="false">K2617-L2617</f>
        <v>3301.38</v>
      </c>
      <c r="N2617" s="12" t="n">
        <f aca="false">COUNTIF(OrderItems!$B$2:$B$6683,A2617)</f>
        <v>1</v>
      </c>
    </row>
    <row r="2618" customFormat="false" ht="15" hidden="false" customHeight="false" outlineLevel="0" collapsed="false">
      <c r="A2618" s="12" t="n">
        <v>2617</v>
      </c>
      <c r="B2618" s="12" t="n">
        <v>662</v>
      </c>
      <c r="C2618" s="12" t="n">
        <v>17</v>
      </c>
      <c r="D2618" s="18" t="n">
        <v>45547</v>
      </c>
      <c r="E2618" s="12" t="s">
        <v>44</v>
      </c>
      <c r="F2618" s="12" t="s">
        <v>2295</v>
      </c>
      <c r="G2618" s="12" t="s">
        <v>55</v>
      </c>
      <c r="H2618" s="12" t="str">
        <f aca="false">INDEX(Customers!$I$2:$I$901,MATCH(B2618,Customers!$A$2:$A$901,0))</f>
        <v>Regular</v>
      </c>
      <c r="I2618" s="12" t="str">
        <f aca="false">INDEX(Customers!$G$2:$G$901,MATCH(B2618,Customers!$A$2:$A$901,0))</f>
        <v>North</v>
      </c>
      <c r="J2618" s="12" t="str">
        <f aca="false">INDEX(Stores!$D$2:$D$18,MATCH(C2618,Stores!$A$2:$A$18,0))</f>
        <v>Online</v>
      </c>
      <c r="K2618" s="16" t="n">
        <f aca="false">SUMIF(OrderItems!$B$2:$B$6683,A2618,OrderItems!$J$2:$J$6683)</f>
        <v>4838</v>
      </c>
      <c r="L2618" s="16" t="n">
        <f aca="false">SUMIF(OrderItems!$B$2:$B$6683,A2618,OrderItems!$K$2:$K$6683)</f>
        <v>3152.05</v>
      </c>
      <c r="M2618" s="16" t="n">
        <f aca="false">K2618-L2618</f>
        <v>1685.95</v>
      </c>
      <c r="N2618" s="12" t="n">
        <f aca="false">COUNTIF(OrderItems!$B$2:$B$6683,A2618)</f>
        <v>2</v>
      </c>
    </row>
    <row r="2619" customFormat="false" ht="15" hidden="false" customHeight="false" outlineLevel="0" collapsed="false">
      <c r="A2619" s="12" t="n">
        <v>2618</v>
      </c>
      <c r="B2619" s="12" t="n">
        <v>662</v>
      </c>
      <c r="C2619" s="12" t="n">
        <v>17</v>
      </c>
      <c r="D2619" s="18" t="n">
        <v>45591</v>
      </c>
      <c r="E2619" s="12" t="s">
        <v>44</v>
      </c>
      <c r="F2619" s="12" t="s">
        <v>2295</v>
      </c>
      <c r="G2619" s="12" t="s">
        <v>55</v>
      </c>
      <c r="H2619" s="12" t="str">
        <f aca="false">INDEX(Customers!$I$2:$I$901,MATCH(B2619,Customers!$A$2:$A$901,0))</f>
        <v>Regular</v>
      </c>
      <c r="I2619" s="12" t="str">
        <f aca="false">INDEX(Customers!$G$2:$G$901,MATCH(B2619,Customers!$A$2:$A$901,0))</f>
        <v>North</v>
      </c>
      <c r="J2619" s="12" t="str">
        <f aca="false">INDEX(Stores!$D$2:$D$18,MATCH(C2619,Stores!$A$2:$A$18,0))</f>
        <v>Online</v>
      </c>
      <c r="K2619" s="16" t="n">
        <f aca="false">SUMIF(OrderItems!$B$2:$B$6683,A2619,OrderItems!$J$2:$J$6683)</f>
        <v>9615</v>
      </c>
      <c r="L2619" s="16" t="n">
        <f aca="false">SUMIF(OrderItems!$B$2:$B$6683,A2619,OrderItems!$K$2:$K$6683)</f>
        <v>6299.55</v>
      </c>
      <c r="M2619" s="16" t="n">
        <f aca="false">K2619-L2619</f>
        <v>3315.45</v>
      </c>
      <c r="N2619" s="12" t="n">
        <f aca="false">COUNTIF(OrderItems!$B$2:$B$6683,A2619)</f>
        <v>4</v>
      </c>
    </row>
    <row r="2620" customFormat="false" ht="15" hidden="false" customHeight="false" outlineLevel="0" collapsed="false">
      <c r="A2620" s="12" t="n">
        <v>2619</v>
      </c>
      <c r="B2620" s="12" t="n">
        <v>662</v>
      </c>
      <c r="C2620" s="12" t="n">
        <v>14</v>
      </c>
      <c r="D2620" s="18" t="n">
        <v>45614</v>
      </c>
      <c r="E2620" s="12" t="s">
        <v>49</v>
      </c>
      <c r="F2620" s="12" t="s">
        <v>2292</v>
      </c>
      <c r="G2620" s="12" t="s">
        <v>55</v>
      </c>
      <c r="H2620" s="12" t="str">
        <f aca="false">INDEX(Customers!$I$2:$I$901,MATCH(B2620,Customers!$A$2:$A$901,0))</f>
        <v>Regular</v>
      </c>
      <c r="I2620" s="12" t="str">
        <f aca="false">INDEX(Customers!$G$2:$G$901,MATCH(B2620,Customers!$A$2:$A$901,0))</f>
        <v>North</v>
      </c>
      <c r="J2620" s="12" t="str">
        <f aca="false">INDEX(Stores!$D$2:$D$18,MATCH(C2620,Stores!$A$2:$A$18,0))</f>
        <v>East</v>
      </c>
      <c r="K2620" s="16" t="n">
        <f aca="false">SUMIF(OrderItems!$B$2:$B$6683,A2620,OrderItems!$J$2:$J$6683)</f>
        <v>3149</v>
      </c>
      <c r="L2620" s="16" t="n">
        <f aca="false">SUMIF(OrderItems!$B$2:$B$6683,A2620,OrderItems!$K$2:$K$6683)</f>
        <v>1867.87</v>
      </c>
      <c r="M2620" s="16" t="n">
        <f aca="false">K2620-L2620</f>
        <v>1281.13</v>
      </c>
      <c r="N2620" s="12" t="n">
        <f aca="false">COUNTIF(OrderItems!$B$2:$B$6683,A2620)</f>
        <v>1</v>
      </c>
    </row>
    <row r="2621" customFormat="false" ht="15" hidden="false" customHeight="false" outlineLevel="0" collapsed="false">
      <c r="A2621" s="12" t="n">
        <v>2620</v>
      </c>
      <c r="B2621" s="12" t="n">
        <v>662</v>
      </c>
      <c r="C2621" s="12" t="n">
        <v>5</v>
      </c>
      <c r="D2621" s="18" t="n">
        <v>45635</v>
      </c>
      <c r="E2621" s="12" t="s">
        <v>49</v>
      </c>
      <c r="F2621" s="12" t="s">
        <v>2293</v>
      </c>
      <c r="G2621" s="12" t="s">
        <v>55</v>
      </c>
      <c r="H2621" s="12" t="str">
        <f aca="false">INDEX(Customers!$I$2:$I$901,MATCH(B2621,Customers!$A$2:$A$901,0))</f>
        <v>Regular</v>
      </c>
      <c r="I2621" s="12" t="str">
        <f aca="false">INDEX(Customers!$G$2:$G$901,MATCH(B2621,Customers!$A$2:$A$901,0))</f>
        <v>North</v>
      </c>
      <c r="J2621" s="12" t="str">
        <f aca="false">INDEX(Stores!$D$2:$D$18,MATCH(C2621,Stores!$A$2:$A$18,0))</f>
        <v>South</v>
      </c>
      <c r="K2621" s="16" t="n">
        <f aca="false">SUMIF(OrderItems!$B$2:$B$6683,A2621,OrderItems!$J$2:$J$6683)</f>
        <v>619</v>
      </c>
      <c r="L2621" s="16" t="n">
        <f aca="false">SUMIF(OrderItems!$B$2:$B$6683,A2621,OrderItems!$K$2:$K$6683)</f>
        <v>346.06</v>
      </c>
      <c r="M2621" s="16" t="n">
        <f aca="false">K2621-L2621</f>
        <v>272.94</v>
      </c>
      <c r="N2621" s="12" t="n">
        <f aca="false">COUNTIF(OrderItems!$B$2:$B$6683,A2621)</f>
        <v>1</v>
      </c>
    </row>
    <row r="2622" customFormat="false" ht="15" hidden="false" customHeight="false" outlineLevel="0" collapsed="false">
      <c r="A2622" s="12" t="n">
        <v>2621</v>
      </c>
      <c r="B2622" s="12" t="n">
        <v>662</v>
      </c>
      <c r="C2622" s="12" t="n">
        <v>17</v>
      </c>
      <c r="D2622" s="18" t="n">
        <v>45675</v>
      </c>
      <c r="E2622" s="12" t="s">
        <v>44</v>
      </c>
      <c r="F2622" s="12" t="s">
        <v>2296</v>
      </c>
      <c r="G2622" s="12" t="s">
        <v>55</v>
      </c>
      <c r="H2622" s="12" t="str">
        <f aca="false">INDEX(Customers!$I$2:$I$901,MATCH(B2622,Customers!$A$2:$A$901,0))</f>
        <v>Regular</v>
      </c>
      <c r="I2622" s="12" t="str">
        <f aca="false">INDEX(Customers!$G$2:$G$901,MATCH(B2622,Customers!$A$2:$A$901,0))</f>
        <v>North</v>
      </c>
      <c r="J2622" s="12" t="str">
        <f aca="false">INDEX(Stores!$D$2:$D$18,MATCH(C2622,Stores!$A$2:$A$18,0))</f>
        <v>Online</v>
      </c>
      <c r="K2622" s="16" t="n">
        <f aca="false">SUMIF(OrderItems!$B$2:$B$6683,A2622,OrderItems!$J$2:$J$6683)</f>
        <v>3670.4</v>
      </c>
      <c r="L2622" s="16" t="n">
        <f aca="false">SUMIF(OrderItems!$B$2:$B$6683,A2622,OrderItems!$K$2:$K$6683)</f>
        <v>2946.55</v>
      </c>
      <c r="M2622" s="16" t="n">
        <f aca="false">K2622-L2622</f>
        <v>723.850000000001</v>
      </c>
      <c r="N2622" s="12" t="n">
        <f aca="false">COUNTIF(OrderItems!$B$2:$B$6683,A2622)</f>
        <v>2</v>
      </c>
    </row>
    <row r="2623" customFormat="false" ht="15" hidden="false" customHeight="false" outlineLevel="0" collapsed="false">
      <c r="A2623" s="12" t="n">
        <v>2622</v>
      </c>
      <c r="B2623" s="12" t="n">
        <v>662</v>
      </c>
      <c r="C2623" s="12" t="n">
        <v>7</v>
      </c>
      <c r="D2623" s="18" t="n">
        <v>45757</v>
      </c>
      <c r="E2623" s="12" t="s">
        <v>49</v>
      </c>
      <c r="F2623" s="12" t="s">
        <v>2292</v>
      </c>
      <c r="G2623" s="12" t="s">
        <v>55</v>
      </c>
      <c r="H2623" s="12" t="str">
        <f aca="false">INDEX(Customers!$I$2:$I$901,MATCH(B2623,Customers!$A$2:$A$901,0))</f>
        <v>Regular</v>
      </c>
      <c r="I2623" s="12" t="str">
        <f aca="false">INDEX(Customers!$G$2:$G$901,MATCH(B2623,Customers!$A$2:$A$901,0))</f>
        <v>North</v>
      </c>
      <c r="J2623" s="12" t="str">
        <f aca="false">INDEX(Stores!$D$2:$D$18,MATCH(C2623,Stores!$A$2:$A$18,0))</f>
        <v>South</v>
      </c>
      <c r="K2623" s="16" t="n">
        <f aca="false">SUMIF(OrderItems!$B$2:$B$6683,A2623,OrderItems!$J$2:$J$6683)</f>
        <v>8587</v>
      </c>
      <c r="L2623" s="16" t="n">
        <f aca="false">SUMIF(OrderItems!$B$2:$B$6683,A2623,OrderItems!$K$2:$K$6683)</f>
        <v>5752.28</v>
      </c>
      <c r="M2623" s="16" t="n">
        <f aca="false">K2623-L2623</f>
        <v>2834.72</v>
      </c>
      <c r="N2623" s="12" t="n">
        <f aca="false">COUNTIF(OrderItems!$B$2:$B$6683,A2623)</f>
        <v>2</v>
      </c>
    </row>
    <row r="2624" customFormat="false" ht="15" hidden="false" customHeight="false" outlineLevel="0" collapsed="false">
      <c r="A2624" s="12" t="n">
        <v>2623</v>
      </c>
      <c r="B2624" s="12" t="n">
        <v>662</v>
      </c>
      <c r="C2624" s="12" t="n">
        <v>17</v>
      </c>
      <c r="D2624" s="18" t="n">
        <v>45805</v>
      </c>
      <c r="E2624" s="12" t="s">
        <v>44</v>
      </c>
      <c r="F2624" s="12" t="s">
        <v>2296</v>
      </c>
      <c r="G2624" s="12" t="s">
        <v>57</v>
      </c>
      <c r="H2624" s="12" t="str">
        <f aca="false">INDEX(Customers!$I$2:$I$901,MATCH(B2624,Customers!$A$2:$A$901,0))</f>
        <v>Regular</v>
      </c>
      <c r="I2624" s="12" t="str">
        <f aca="false">INDEX(Customers!$G$2:$G$901,MATCH(B2624,Customers!$A$2:$A$901,0))</f>
        <v>North</v>
      </c>
      <c r="J2624" s="12" t="str">
        <f aca="false">INDEX(Stores!$D$2:$D$18,MATCH(C2624,Stores!$A$2:$A$18,0))</f>
        <v>Online</v>
      </c>
      <c r="K2624" s="16" t="n">
        <f aca="false">SUMIF(OrderItems!$B$2:$B$6683,A2624,OrderItems!$J$2:$J$6683)</f>
        <v>3509</v>
      </c>
      <c r="L2624" s="16" t="n">
        <f aca="false">SUMIF(OrderItems!$B$2:$B$6683,A2624,OrderItems!$K$2:$K$6683)</f>
        <v>2570.86</v>
      </c>
      <c r="M2624" s="16" t="n">
        <f aca="false">K2624-L2624</f>
        <v>938.14</v>
      </c>
      <c r="N2624" s="12" t="n">
        <f aca="false">COUNTIF(OrderItems!$B$2:$B$6683,A2624)</f>
        <v>1</v>
      </c>
    </row>
    <row r="2625" customFormat="false" ht="15" hidden="false" customHeight="false" outlineLevel="0" collapsed="false">
      <c r="A2625" s="12" t="n">
        <v>2624</v>
      </c>
      <c r="B2625" s="12" t="n">
        <v>662</v>
      </c>
      <c r="C2625" s="12" t="n">
        <v>17</v>
      </c>
      <c r="D2625" s="18" t="n">
        <v>45831</v>
      </c>
      <c r="E2625" s="12" t="s">
        <v>44</v>
      </c>
      <c r="F2625" s="12" t="s">
        <v>2295</v>
      </c>
      <c r="G2625" s="12" t="s">
        <v>55</v>
      </c>
      <c r="H2625" s="12" t="str">
        <f aca="false">INDEX(Customers!$I$2:$I$901,MATCH(B2625,Customers!$A$2:$A$901,0))</f>
        <v>Regular</v>
      </c>
      <c r="I2625" s="12" t="str">
        <f aca="false">INDEX(Customers!$G$2:$G$901,MATCH(B2625,Customers!$A$2:$A$901,0))</f>
        <v>North</v>
      </c>
      <c r="J2625" s="12" t="str">
        <f aca="false">INDEX(Stores!$D$2:$D$18,MATCH(C2625,Stores!$A$2:$A$18,0))</f>
        <v>Online</v>
      </c>
      <c r="K2625" s="16" t="n">
        <f aca="false">SUMIF(OrderItems!$B$2:$B$6683,A2625,OrderItems!$J$2:$J$6683)</f>
        <v>439.2</v>
      </c>
      <c r="L2625" s="16" t="n">
        <f aca="false">SUMIF(OrderItems!$B$2:$B$6683,A2625,OrderItems!$K$2:$K$6683)</f>
        <v>369.12</v>
      </c>
      <c r="M2625" s="16" t="n">
        <f aca="false">K2625-L2625</f>
        <v>70.08</v>
      </c>
      <c r="N2625" s="12" t="n">
        <f aca="false">COUNTIF(OrderItems!$B$2:$B$6683,A2625)</f>
        <v>1</v>
      </c>
    </row>
    <row r="2626" customFormat="false" ht="15" hidden="false" customHeight="false" outlineLevel="0" collapsed="false">
      <c r="A2626" s="12" t="n">
        <v>2625</v>
      </c>
      <c r="B2626" s="12" t="n">
        <v>662</v>
      </c>
      <c r="C2626" s="12" t="n">
        <v>17</v>
      </c>
      <c r="D2626" s="18" t="n">
        <v>45922</v>
      </c>
      <c r="E2626" s="12" t="s">
        <v>44</v>
      </c>
      <c r="F2626" s="12" t="s">
        <v>2296</v>
      </c>
      <c r="G2626" s="12" t="s">
        <v>55</v>
      </c>
      <c r="H2626" s="12" t="str">
        <f aca="false">INDEX(Customers!$I$2:$I$901,MATCH(B2626,Customers!$A$2:$A$901,0))</f>
        <v>Regular</v>
      </c>
      <c r="I2626" s="12" t="str">
        <f aca="false">INDEX(Customers!$G$2:$G$901,MATCH(B2626,Customers!$A$2:$A$901,0))</f>
        <v>North</v>
      </c>
      <c r="J2626" s="12" t="str">
        <f aca="false">INDEX(Stores!$D$2:$D$18,MATCH(C2626,Stores!$A$2:$A$18,0))</f>
        <v>Online</v>
      </c>
      <c r="K2626" s="16" t="n">
        <f aca="false">SUMIF(OrderItems!$B$2:$B$6683,A2626,OrderItems!$J$2:$J$6683)</f>
        <v>588.05</v>
      </c>
      <c r="L2626" s="16" t="n">
        <f aca="false">SUMIF(OrderItems!$B$2:$B$6683,A2626,OrderItems!$K$2:$K$6683)</f>
        <v>343.46</v>
      </c>
      <c r="M2626" s="16" t="n">
        <f aca="false">K2626-L2626</f>
        <v>244.59</v>
      </c>
      <c r="N2626" s="12" t="n">
        <f aca="false">COUNTIF(OrderItems!$B$2:$B$6683,A2626)</f>
        <v>1</v>
      </c>
    </row>
    <row r="2627" customFormat="false" ht="15" hidden="false" customHeight="false" outlineLevel="0" collapsed="false">
      <c r="A2627" s="12" t="n">
        <v>2626</v>
      </c>
      <c r="B2627" s="12" t="n">
        <v>662</v>
      </c>
      <c r="C2627" s="12" t="n">
        <v>17</v>
      </c>
      <c r="D2627" s="18" t="n">
        <v>45976</v>
      </c>
      <c r="E2627" s="12" t="s">
        <v>44</v>
      </c>
      <c r="F2627" s="12" t="s">
        <v>2292</v>
      </c>
      <c r="G2627" s="12" t="s">
        <v>55</v>
      </c>
      <c r="H2627" s="12" t="str">
        <f aca="false">INDEX(Customers!$I$2:$I$901,MATCH(B2627,Customers!$A$2:$A$901,0))</f>
        <v>Regular</v>
      </c>
      <c r="I2627" s="12" t="str">
        <f aca="false">INDEX(Customers!$G$2:$G$901,MATCH(B2627,Customers!$A$2:$A$901,0))</f>
        <v>North</v>
      </c>
      <c r="J2627" s="12" t="str">
        <f aca="false">INDEX(Stores!$D$2:$D$18,MATCH(C2627,Stores!$A$2:$A$18,0))</f>
        <v>Online</v>
      </c>
      <c r="K2627" s="16" t="n">
        <f aca="false">SUMIF(OrderItems!$B$2:$B$6683,A2627,OrderItems!$J$2:$J$6683)</f>
        <v>3969</v>
      </c>
      <c r="L2627" s="16" t="n">
        <f aca="false">SUMIF(OrderItems!$B$2:$B$6683,A2627,OrderItems!$K$2:$K$6683)</f>
        <v>2318.31</v>
      </c>
      <c r="M2627" s="16" t="n">
        <f aca="false">K2627-L2627</f>
        <v>1650.69</v>
      </c>
      <c r="N2627" s="12" t="n">
        <f aca="false">COUNTIF(OrderItems!$B$2:$B$6683,A2627)</f>
        <v>1</v>
      </c>
    </row>
    <row r="2628" customFormat="false" ht="15" hidden="false" customHeight="false" outlineLevel="0" collapsed="false">
      <c r="A2628" s="12" t="n">
        <v>2627</v>
      </c>
      <c r="B2628" s="12" t="n">
        <v>662</v>
      </c>
      <c r="C2628" s="12" t="n">
        <v>17</v>
      </c>
      <c r="D2628" s="18" t="n">
        <v>45988</v>
      </c>
      <c r="E2628" s="12" t="s">
        <v>44</v>
      </c>
      <c r="F2628" s="12" t="s">
        <v>2296</v>
      </c>
      <c r="G2628" s="12" t="s">
        <v>57</v>
      </c>
      <c r="H2628" s="12" t="str">
        <f aca="false">INDEX(Customers!$I$2:$I$901,MATCH(B2628,Customers!$A$2:$A$901,0))</f>
        <v>Regular</v>
      </c>
      <c r="I2628" s="12" t="str">
        <f aca="false">INDEX(Customers!$G$2:$G$901,MATCH(B2628,Customers!$A$2:$A$901,0))</f>
        <v>North</v>
      </c>
      <c r="J2628" s="12" t="str">
        <f aca="false">INDEX(Stores!$D$2:$D$18,MATCH(C2628,Stores!$A$2:$A$18,0))</f>
        <v>Online</v>
      </c>
      <c r="K2628" s="16" t="n">
        <f aca="false">SUMIF(OrderItems!$B$2:$B$6683,A2628,OrderItems!$J$2:$J$6683)</f>
        <v>9578.05</v>
      </c>
      <c r="L2628" s="16" t="n">
        <f aca="false">SUMIF(OrderItems!$B$2:$B$6683,A2628,OrderItems!$K$2:$K$6683)</f>
        <v>6184.82</v>
      </c>
      <c r="M2628" s="16" t="n">
        <f aca="false">K2628-L2628</f>
        <v>3393.23</v>
      </c>
      <c r="N2628" s="12" t="n">
        <f aca="false">COUNTIF(OrderItems!$B$2:$B$6683,A2628)</f>
        <v>4</v>
      </c>
    </row>
    <row r="2629" customFormat="false" ht="15" hidden="false" customHeight="false" outlineLevel="0" collapsed="false">
      <c r="A2629" s="12" t="n">
        <v>2628</v>
      </c>
      <c r="B2629" s="12" t="n">
        <v>662</v>
      </c>
      <c r="C2629" s="12" t="n">
        <v>17</v>
      </c>
      <c r="D2629" s="18" t="n">
        <v>45990</v>
      </c>
      <c r="E2629" s="12" t="s">
        <v>44</v>
      </c>
      <c r="F2629" s="12" t="s">
        <v>2293</v>
      </c>
      <c r="G2629" s="12" t="s">
        <v>55</v>
      </c>
      <c r="H2629" s="12" t="str">
        <f aca="false">INDEX(Customers!$I$2:$I$901,MATCH(B2629,Customers!$A$2:$A$901,0))</f>
        <v>Regular</v>
      </c>
      <c r="I2629" s="12" t="str">
        <f aca="false">INDEX(Customers!$G$2:$G$901,MATCH(B2629,Customers!$A$2:$A$901,0))</f>
        <v>North</v>
      </c>
      <c r="J2629" s="12" t="str">
        <f aca="false">INDEX(Stores!$D$2:$D$18,MATCH(C2629,Stores!$A$2:$A$18,0))</f>
        <v>Online</v>
      </c>
      <c r="K2629" s="16" t="n">
        <f aca="false">SUMIF(OrderItems!$B$2:$B$6683,A2629,OrderItems!$J$2:$J$6683)</f>
        <v>1736.1</v>
      </c>
      <c r="L2629" s="16" t="n">
        <f aca="false">SUMIF(OrderItems!$B$2:$B$6683,A2629,OrderItems!$K$2:$K$6683)</f>
        <v>1078.19</v>
      </c>
      <c r="M2629" s="16" t="n">
        <f aca="false">K2629-L2629</f>
        <v>657.91</v>
      </c>
      <c r="N2629" s="12" t="n">
        <f aca="false">COUNTIF(OrderItems!$B$2:$B$6683,A2629)</f>
        <v>2</v>
      </c>
    </row>
    <row r="2630" customFormat="false" ht="15" hidden="false" customHeight="false" outlineLevel="0" collapsed="false">
      <c r="A2630" s="12" t="n">
        <v>2629</v>
      </c>
      <c r="B2630" s="12" t="n">
        <v>663</v>
      </c>
      <c r="C2630" s="12" t="n">
        <v>16</v>
      </c>
      <c r="D2630" s="18" t="n">
        <v>45347</v>
      </c>
      <c r="E2630" s="12" t="s">
        <v>49</v>
      </c>
      <c r="F2630" s="12" t="s">
        <v>2293</v>
      </c>
      <c r="G2630" s="12" t="s">
        <v>55</v>
      </c>
      <c r="H2630" s="12" t="str">
        <f aca="false">INDEX(Customers!$I$2:$I$901,MATCH(B2630,Customers!$A$2:$A$901,0))</f>
        <v>New</v>
      </c>
      <c r="I2630" s="12" t="str">
        <f aca="false">INDEX(Customers!$G$2:$G$901,MATCH(B2630,Customers!$A$2:$A$901,0))</f>
        <v>South</v>
      </c>
      <c r="J2630" s="12" t="str">
        <f aca="false">INDEX(Stores!$D$2:$D$18,MATCH(C2630,Stores!$A$2:$A$18,0))</f>
        <v>East</v>
      </c>
      <c r="K2630" s="16" t="n">
        <f aca="false">SUMIF(OrderItems!$B$2:$B$6683,A2630,OrderItems!$J$2:$J$6683)</f>
        <v>7167.05</v>
      </c>
      <c r="L2630" s="16" t="n">
        <f aca="false">SUMIF(OrderItems!$B$2:$B$6683,A2630,OrderItems!$K$2:$K$6683)</f>
        <v>4816.52</v>
      </c>
      <c r="M2630" s="16" t="n">
        <f aca="false">K2630-L2630</f>
        <v>2350.53</v>
      </c>
      <c r="N2630" s="12" t="n">
        <f aca="false">COUNTIF(OrderItems!$B$2:$B$6683,A2630)</f>
        <v>4</v>
      </c>
    </row>
    <row r="2631" customFormat="false" ht="15" hidden="false" customHeight="false" outlineLevel="0" collapsed="false">
      <c r="A2631" s="12" t="n">
        <v>2630</v>
      </c>
      <c r="B2631" s="12" t="n">
        <v>663</v>
      </c>
      <c r="C2631" s="12" t="n">
        <v>17</v>
      </c>
      <c r="D2631" s="18" t="n">
        <v>45459</v>
      </c>
      <c r="E2631" s="12" t="s">
        <v>44</v>
      </c>
      <c r="F2631" s="12" t="s">
        <v>2294</v>
      </c>
      <c r="G2631" s="12" t="s">
        <v>56</v>
      </c>
      <c r="H2631" s="12" t="str">
        <f aca="false">INDEX(Customers!$I$2:$I$901,MATCH(B2631,Customers!$A$2:$A$901,0))</f>
        <v>New</v>
      </c>
      <c r="I2631" s="12" t="str">
        <f aca="false">INDEX(Customers!$G$2:$G$901,MATCH(B2631,Customers!$A$2:$A$901,0))</f>
        <v>South</v>
      </c>
      <c r="J2631" s="12" t="str">
        <f aca="false">INDEX(Stores!$D$2:$D$18,MATCH(C2631,Stores!$A$2:$A$18,0))</f>
        <v>Online</v>
      </c>
      <c r="K2631" s="16" t="n">
        <f aca="false">SUMIF(OrderItems!$B$2:$B$6683,A2631,OrderItems!$J$2:$J$6683)</f>
        <v>1398</v>
      </c>
      <c r="L2631" s="16" t="n">
        <f aca="false">SUMIF(OrderItems!$B$2:$B$6683,A2631,OrderItems!$K$2:$K$6683)</f>
        <v>905.76</v>
      </c>
      <c r="M2631" s="16" t="n">
        <f aca="false">K2631-L2631</f>
        <v>492.24</v>
      </c>
      <c r="N2631" s="12" t="n">
        <f aca="false">COUNTIF(OrderItems!$B$2:$B$6683,A2631)</f>
        <v>1</v>
      </c>
    </row>
    <row r="2632" customFormat="false" ht="15" hidden="false" customHeight="false" outlineLevel="0" collapsed="false">
      <c r="A2632" s="12" t="n">
        <v>2631</v>
      </c>
      <c r="B2632" s="12" t="n">
        <v>663</v>
      </c>
      <c r="C2632" s="12" t="n">
        <v>17</v>
      </c>
      <c r="D2632" s="18" t="n">
        <v>45603</v>
      </c>
      <c r="E2632" s="12" t="s">
        <v>44</v>
      </c>
      <c r="F2632" s="12" t="s">
        <v>2295</v>
      </c>
      <c r="G2632" s="12" t="s">
        <v>55</v>
      </c>
      <c r="H2632" s="12" t="str">
        <f aca="false">INDEX(Customers!$I$2:$I$901,MATCH(B2632,Customers!$A$2:$A$901,0))</f>
        <v>New</v>
      </c>
      <c r="I2632" s="12" t="str">
        <f aca="false">INDEX(Customers!$G$2:$G$901,MATCH(B2632,Customers!$A$2:$A$901,0))</f>
        <v>South</v>
      </c>
      <c r="J2632" s="12" t="str">
        <f aca="false">INDEX(Stores!$D$2:$D$18,MATCH(C2632,Stores!$A$2:$A$18,0))</f>
        <v>Online</v>
      </c>
      <c r="K2632" s="16" t="n">
        <f aca="false">SUMIF(OrderItems!$B$2:$B$6683,A2632,OrderItems!$J$2:$J$6683)</f>
        <v>4121.1</v>
      </c>
      <c r="L2632" s="16" t="n">
        <f aca="false">SUMIF(OrderItems!$B$2:$B$6683,A2632,OrderItems!$K$2:$K$6683)</f>
        <v>2746.75</v>
      </c>
      <c r="M2632" s="16" t="n">
        <f aca="false">K2632-L2632</f>
        <v>1374.35</v>
      </c>
      <c r="N2632" s="12" t="n">
        <f aca="false">COUNTIF(OrderItems!$B$2:$B$6683,A2632)</f>
        <v>1</v>
      </c>
    </row>
    <row r="2633" customFormat="false" ht="15" hidden="false" customHeight="false" outlineLevel="0" collapsed="false">
      <c r="A2633" s="12" t="n">
        <v>2632</v>
      </c>
      <c r="B2633" s="12" t="n">
        <v>663</v>
      </c>
      <c r="C2633" s="12" t="n">
        <v>17</v>
      </c>
      <c r="D2633" s="18" t="n">
        <v>45605</v>
      </c>
      <c r="E2633" s="12" t="s">
        <v>44</v>
      </c>
      <c r="F2633" s="12" t="s">
        <v>2295</v>
      </c>
      <c r="G2633" s="12" t="s">
        <v>56</v>
      </c>
      <c r="H2633" s="12" t="str">
        <f aca="false">INDEX(Customers!$I$2:$I$901,MATCH(B2633,Customers!$A$2:$A$901,0))</f>
        <v>New</v>
      </c>
      <c r="I2633" s="12" t="str">
        <f aca="false">INDEX(Customers!$G$2:$G$901,MATCH(B2633,Customers!$A$2:$A$901,0))</f>
        <v>South</v>
      </c>
      <c r="J2633" s="12" t="str">
        <f aca="false">INDEX(Stores!$D$2:$D$18,MATCH(C2633,Stores!$A$2:$A$18,0))</f>
        <v>Online</v>
      </c>
      <c r="K2633" s="16" t="n">
        <f aca="false">SUMIF(OrderItems!$B$2:$B$6683,A2633,OrderItems!$J$2:$J$6683)</f>
        <v>10868.65</v>
      </c>
      <c r="L2633" s="16" t="n">
        <f aca="false">SUMIF(OrderItems!$B$2:$B$6683,A2633,OrderItems!$K$2:$K$6683)</f>
        <v>7329.23</v>
      </c>
      <c r="M2633" s="16" t="n">
        <f aca="false">K2633-L2633</f>
        <v>3539.42</v>
      </c>
      <c r="N2633" s="12" t="n">
        <f aca="false">COUNTIF(OrderItems!$B$2:$B$6683,A2633)</f>
        <v>4</v>
      </c>
    </row>
    <row r="2634" customFormat="false" ht="15" hidden="false" customHeight="false" outlineLevel="0" collapsed="false">
      <c r="A2634" s="12" t="n">
        <v>2633</v>
      </c>
      <c r="B2634" s="12" t="n">
        <v>663</v>
      </c>
      <c r="C2634" s="12" t="n">
        <v>17</v>
      </c>
      <c r="D2634" s="18" t="n">
        <v>45845</v>
      </c>
      <c r="E2634" s="12" t="s">
        <v>44</v>
      </c>
      <c r="F2634" s="12" t="s">
        <v>2292</v>
      </c>
      <c r="G2634" s="12" t="s">
        <v>57</v>
      </c>
      <c r="H2634" s="12" t="str">
        <f aca="false">INDEX(Customers!$I$2:$I$901,MATCH(B2634,Customers!$A$2:$A$901,0))</f>
        <v>New</v>
      </c>
      <c r="I2634" s="12" t="str">
        <f aca="false">INDEX(Customers!$G$2:$G$901,MATCH(B2634,Customers!$A$2:$A$901,0))</f>
        <v>South</v>
      </c>
      <c r="J2634" s="12" t="str">
        <f aca="false">INDEX(Stores!$D$2:$D$18,MATCH(C2634,Stores!$A$2:$A$18,0))</f>
        <v>Online</v>
      </c>
      <c r="K2634" s="16" t="n">
        <f aca="false">SUMIF(OrderItems!$B$2:$B$6683,A2634,OrderItems!$J$2:$J$6683)</f>
        <v>149</v>
      </c>
      <c r="L2634" s="16" t="n">
        <f aca="false">SUMIF(OrderItems!$B$2:$B$6683,A2634,OrderItems!$K$2:$K$6683)</f>
        <v>83.16</v>
      </c>
      <c r="M2634" s="16" t="n">
        <f aca="false">K2634-L2634</f>
        <v>65.84</v>
      </c>
      <c r="N2634" s="12" t="n">
        <f aca="false">COUNTIF(OrderItems!$B$2:$B$6683,A2634)</f>
        <v>1</v>
      </c>
    </row>
    <row r="2635" customFormat="false" ht="15" hidden="false" customHeight="false" outlineLevel="0" collapsed="false">
      <c r="A2635" s="12" t="n">
        <v>2634</v>
      </c>
      <c r="B2635" s="12" t="n">
        <v>664</v>
      </c>
      <c r="C2635" s="12" t="n">
        <v>17</v>
      </c>
      <c r="D2635" s="18" t="n">
        <v>45892</v>
      </c>
      <c r="E2635" s="12" t="s">
        <v>44</v>
      </c>
      <c r="F2635" s="12" t="s">
        <v>2296</v>
      </c>
      <c r="G2635" s="12" t="s">
        <v>55</v>
      </c>
      <c r="H2635" s="12" t="str">
        <f aca="false">INDEX(Customers!$I$2:$I$901,MATCH(B2635,Customers!$A$2:$A$901,0))</f>
        <v>Regular</v>
      </c>
      <c r="I2635" s="12" t="str">
        <f aca="false">INDEX(Customers!$G$2:$G$901,MATCH(B2635,Customers!$A$2:$A$901,0))</f>
        <v>East</v>
      </c>
      <c r="J2635" s="12" t="str">
        <f aca="false">INDEX(Stores!$D$2:$D$18,MATCH(C2635,Stores!$A$2:$A$18,0))</f>
        <v>Online</v>
      </c>
      <c r="K2635" s="16" t="n">
        <f aca="false">SUMIF(OrderItems!$B$2:$B$6683,A2635,OrderItems!$J$2:$J$6683)</f>
        <v>6029.95</v>
      </c>
      <c r="L2635" s="16" t="n">
        <f aca="false">SUMIF(OrderItems!$B$2:$B$6683,A2635,OrderItems!$K$2:$K$6683)</f>
        <v>4193.18</v>
      </c>
      <c r="M2635" s="16" t="n">
        <f aca="false">K2635-L2635</f>
        <v>1836.77</v>
      </c>
      <c r="N2635" s="12" t="n">
        <f aca="false">COUNTIF(OrderItems!$B$2:$B$6683,A2635)</f>
        <v>2</v>
      </c>
    </row>
    <row r="2636" customFormat="false" ht="15" hidden="false" customHeight="false" outlineLevel="0" collapsed="false">
      <c r="A2636" s="12" t="n">
        <v>2635</v>
      </c>
      <c r="B2636" s="12" t="n">
        <v>664</v>
      </c>
      <c r="C2636" s="12" t="n">
        <v>17</v>
      </c>
      <c r="D2636" s="18" t="n">
        <v>45934</v>
      </c>
      <c r="E2636" s="12" t="s">
        <v>44</v>
      </c>
      <c r="F2636" s="12" t="s">
        <v>2292</v>
      </c>
      <c r="G2636" s="12" t="s">
        <v>56</v>
      </c>
      <c r="H2636" s="12" t="str">
        <f aca="false">INDEX(Customers!$I$2:$I$901,MATCH(B2636,Customers!$A$2:$A$901,0))</f>
        <v>Regular</v>
      </c>
      <c r="I2636" s="12" t="str">
        <f aca="false">INDEX(Customers!$G$2:$G$901,MATCH(B2636,Customers!$A$2:$A$901,0))</f>
        <v>East</v>
      </c>
      <c r="J2636" s="12" t="str">
        <f aca="false">INDEX(Stores!$D$2:$D$18,MATCH(C2636,Stores!$A$2:$A$18,0))</f>
        <v>Online</v>
      </c>
      <c r="K2636" s="16" t="n">
        <f aca="false">SUMIF(OrderItems!$B$2:$B$6683,A2636,OrderItems!$J$2:$J$6683)</f>
        <v>149</v>
      </c>
      <c r="L2636" s="16" t="n">
        <f aca="false">SUMIF(OrderItems!$B$2:$B$6683,A2636,OrderItems!$K$2:$K$6683)</f>
        <v>97.78</v>
      </c>
      <c r="M2636" s="16" t="n">
        <f aca="false">K2636-L2636</f>
        <v>51.22</v>
      </c>
      <c r="N2636" s="12" t="n">
        <f aca="false">COUNTIF(OrderItems!$B$2:$B$6683,A2636)</f>
        <v>1</v>
      </c>
    </row>
    <row r="2637" customFormat="false" ht="15" hidden="false" customHeight="false" outlineLevel="0" collapsed="false">
      <c r="A2637" s="12" t="n">
        <v>2636</v>
      </c>
      <c r="B2637" s="12" t="n">
        <v>664</v>
      </c>
      <c r="C2637" s="12" t="n">
        <v>17</v>
      </c>
      <c r="D2637" s="18" t="n">
        <v>46000</v>
      </c>
      <c r="E2637" s="12" t="s">
        <v>44</v>
      </c>
      <c r="F2637" s="12" t="s">
        <v>2296</v>
      </c>
      <c r="G2637" s="12" t="s">
        <v>55</v>
      </c>
      <c r="H2637" s="12" t="str">
        <f aca="false">INDEX(Customers!$I$2:$I$901,MATCH(B2637,Customers!$A$2:$A$901,0))</f>
        <v>Regular</v>
      </c>
      <c r="I2637" s="12" t="str">
        <f aca="false">INDEX(Customers!$G$2:$G$901,MATCH(B2637,Customers!$A$2:$A$901,0))</f>
        <v>East</v>
      </c>
      <c r="J2637" s="12" t="str">
        <f aca="false">INDEX(Stores!$D$2:$D$18,MATCH(C2637,Stores!$A$2:$A$18,0))</f>
        <v>Online</v>
      </c>
      <c r="K2637" s="16" t="n">
        <f aca="false">SUMIF(OrderItems!$B$2:$B$6683,A2637,OrderItems!$J$2:$J$6683)</f>
        <v>7061.75</v>
      </c>
      <c r="L2637" s="16" t="n">
        <f aca="false">SUMIF(OrderItems!$B$2:$B$6683,A2637,OrderItems!$K$2:$K$6683)</f>
        <v>5060.91</v>
      </c>
      <c r="M2637" s="16" t="n">
        <f aca="false">K2637-L2637</f>
        <v>2000.84</v>
      </c>
      <c r="N2637" s="12" t="n">
        <f aca="false">COUNTIF(OrderItems!$B$2:$B$6683,A2637)</f>
        <v>3</v>
      </c>
    </row>
    <row r="2638" customFormat="false" ht="15" hidden="false" customHeight="false" outlineLevel="0" collapsed="false">
      <c r="A2638" s="12" t="n">
        <v>2637</v>
      </c>
      <c r="B2638" s="12" t="n">
        <v>666</v>
      </c>
      <c r="C2638" s="12" t="n">
        <v>6</v>
      </c>
      <c r="D2638" s="18" t="n">
        <v>45620</v>
      </c>
      <c r="E2638" s="12" t="s">
        <v>49</v>
      </c>
      <c r="F2638" s="12" t="s">
        <v>2295</v>
      </c>
      <c r="G2638" s="12" t="s">
        <v>55</v>
      </c>
      <c r="H2638" s="12" t="str">
        <f aca="false">INDEX(Customers!$I$2:$I$901,MATCH(B2638,Customers!$A$2:$A$901,0))</f>
        <v>Premium</v>
      </c>
      <c r="I2638" s="12" t="str">
        <f aca="false">INDEX(Customers!$G$2:$G$901,MATCH(B2638,Customers!$A$2:$A$901,0))</f>
        <v>South</v>
      </c>
      <c r="J2638" s="12" t="str">
        <f aca="false">INDEX(Stores!$D$2:$D$18,MATCH(C2638,Stores!$A$2:$A$18,0))</f>
        <v>South</v>
      </c>
      <c r="K2638" s="16" t="n">
        <f aca="false">SUMIF(OrderItems!$B$2:$B$6683,A2638,OrderItems!$J$2:$J$6683)</f>
        <v>7584.65</v>
      </c>
      <c r="L2638" s="16" t="n">
        <f aca="false">SUMIF(OrderItems!$B$2:$B$6683,A2638,OrderItems!$K$2:$K$6683)</f>
        <v>5559.55</v>
      </c>
      <c r="M2638" s="16" t="n">
        <f aca="false">K2638-L2638</f>
        <v>2025.1</v>
      </c>
      <c r="N2638" s="12" t="n">
        <f aca="false">COUNTIF(OrderItems!$B$2:$B$6683,A2638)</f>
        <v>2</v>
      </c>
    </row>
    <row r="2639" customFormat="false" ht="15" hidden="false" customHeight="false" outlineLevel="0" collapsed="false">
      <c r="A2639" s="12" t="n">
        <v>2638</v>
      </c>
      <c r="B2639" s="12" t="n">
        <v>668</v>
      </c>
      <c r="C2639" s="12" t="n">
        <v>14</v>
      </c>
      <c r="D2639" s="18" t="n">
        <v>45843</v>
      </c>
      <c r="E2639" s="12" t="s">
        <v>49</v>
      </c>
      <c r="F2639" s="12" t="s">
        <v>2294</v>
      </c>
      <c r="G2639" s="12" t="s">
        <v>57</v>
      </c>
      <c r="H2639" s="12" t="str">
        <f aca="false">INDEX(Customers!$I$2:$I$901,MATCH(B2639,Customers!$A$2:$A$901,0))</f>
        <v>New</v>
      </c>
      <c r="I2639" s="12" t="str">
        <f aca="false">INDEX(Customers!$G$2:$G$901,MATCH(B2639,Customers!$A$2:$A$901,0))</f>
        <v>West</v>
      </c>
      <c r="J2639" s="12" t="str">
        <f aca="false">INDEX(Stores!$D$2:$D$18,MATCH(C2639,Stores!$A$2:$A$18,0))</f>
        <v>East</v>
      </c>
      <c r="K2639" s="16" t="n">
        <f aca="false">SUMIF(OrderItems!$B$2:$B$6683,A2639,OrderItems!$J$2:$J$6683)</f>
        <v>854.1</v>
      </c>
      <c r="L2639" s="16" t="n">
        <f aca="false">SUMIF(OrderItems!$B$2:$B$6683,A2639,OrderItems!$K$2:$K$6683)</f>
        <v>660.17</v>
      </c>
      <c r="M2639" s="16" t="n">
        <f aca="false">K2639-L2639</f>
        <v>193.93</v>
      </c>
      <c r="N2639" s="12" t="n">
        <f aca="false">COUNTIF(OrderItems!$B$2:$B$6683,A2639)</f>
        <v>1</v>
      </c>
    </row>
    <row r="2640" customFormat="false" ht="15" hidden="false" customHeight="false" outlineLevel="0" collapsed="false">
      <c r="A2640" s="12" t="n">
        <v>2639</v>
      </c>
      <c r="B2640" s="12" t="n">
        <v>669</v>
      </c>
      <c r="C2640" s="12" t="n">
        <v>17</v>
      </c>
      <c r="D2640" s="18" t="n">
        <v>45347</v>
      </c>
      <c r="E2640" s="12" t="s">
        <v>44</v>
      </c>
      <c r="F2640" s="12" t="s">
        <v>2293</v>
      </c>
      <c r="G2640" s="12" t="s">
        <v>55</v>
      </c>
      <c r="H2640" s="12" t="str">
        <f aca="false">INDEX(Customers!$I$2:$I$901,MATCH(B2640,Customers!$A$2:$A$901,0))</f>
        <v>New</v>
      </c>
      <c r="I2640" s="12" t="str">
        <f aca="false">INDEX(Customers!$G$2:$G$901,MATCH(B2640,Customers!$A$2:$A$901,0))</f>
        <v>North</v>
      </c>
      <c r="J2640" s="12" t="str">
        <f aca="false">INDEX(Stores!$D$2:$D$18,MATCH(C2640,Stores!$A$2:$A$18,0))</f>
        <v>Online</v>
      </c>
      <c r="K2640" s="16" t="n">
        <f aca="false">SUMIF(OrderItems!$B$2:$B$6683,A2640,OrderItems!$J$2:$J$6683)</f>
        <v>134.1</v>
      </c>
      <c r="L2640" s="16" t="n">
        <f aca="false">SUMIF(OrderItems!$B$2:$B$6683,A2640,OrderItems!$K$2:$K$6683)</f>
        <v>97.78</v>
      </c>
      <c r="M2640" s="16" t="n">
        <f aca="false">K2640-L2640</f>
        <v>36.32</v>
      </c>
      <c r="N2640" s="12" t="n">
        <f aca="false">COUNTIF(OrderItems!$B$2:$B$6683,A2640)</f>
        <v>1</v>
      </c>
    </row>
    <row r="2641" customFormat="false" ht="15" hidden="false" customHeight="false" outlineLevel="0" collapsed="false">
      <c r="A2641" s="12" t="n">
        <v>2640</v>
      </c>
      <c r="B2641" s="12" t="n">
        <v>669</v>
      </c>
      <c r="C2641" s="12" t="n">
        <v>11</v>
      </c>
      <c r="D2641" s="18" t="n">
        <v>45568</v>
      </c>
      <c r="E2641" s="12" t="s">
        <v>49</v>
      </c>
      <c r="F2641" s="12" t="s">
        <v>2293</v>
      </c>
      <c r="G2641" s="12" t="s">
        <v>55</v>
      </c>
      <c r="H2641" s="12" t="str">
        <f aca="false">INDEX(Customers!$I$2:$I$901,MATCH(B2641,Customers!$A$2:$A$901,0))</f>
        <v>New</v>
      </c>
      <c r="I2641" s="12" t="str">
        <f aca="false">INDEX(Customers!$G$2:$G$901,MATCH(B2641,Customers!$A$2:$A$901,0))</f>
        <v>North</v>
      </c>
      <c r="J2641" s="12" t="str">
        <f aca="false">INDEX(Stores!$D$2:$D$18,MATCH(C2641,Stores!$A$2:$A$18,0))</f>
        <v>West</v>
      </c>
      <c r="K2641" s="16" t="n">
        <f aca="false">SUMIF(OrderItems!$B$2:$B$6683,A2641,OrderItems!$J$2:$J$6683)</f>
        <v>8602.65</v>
      </c>
      <c r="L2641" s="16" t="n">
        <f aca="false">SUMIF(OrderItems!$B$2:$B$6683,A2641,OrderItems!$K$2:$K$6683)</f>
        <v>5839.5</v>
      </c>
      <c r="M2641" s="16" t="n">
        <f aca="false">K2641-L2641</f>
        <v>2763.15</v>
      </c>
      <c r="N2641" s="12" t="n">
        <f aca="false">COUNTIF(OrderItems!$B$2:$B$6683,A2641)</f>
        <v>3</v>
      </c>
    </row>
    <row r="2642" customFormat="false" ht="15" hidden="false" customHeight="false" outlineLevel="0" collapsed="false">
      <c r="A2642" s="12" t="n">
        <v>2641</v>
      </c>
      <c r="B2642" s="12" t="n">
        <v>670</v>
      </c>
      <c r="C2642" s="12" t="n">
        <v>17</v>
      </c>
      <c r="D2642" s="18" t="n">
        <v>45811</v>
      </c>
      <c r="E2642" s="12" t="s">
        <v>44</v>
      </c>
      <c r="F2642" s="12" t="s">
        <v>2294</v>
      </c>
      <c r="G2642" s="12" t="s">
        <v>55</v>
      </c>
      <c r="H2642" s="12" t="str">
        <f aca="false">INDEX(Customers!$I$2:$I$901,MATCH(B2642,Customers!$A$2:$A$901,0))</f>
        <v>Premium</v>
      </c>
      <c r="I2642" s="12" t="str">
        <f aca="false">INDEX(Customers!$G$2:$G$901,MATCH(B2642,Customers!$A$2:$A$901,0))</f>
        <v>West</v>
      </c>
      <c r="J2642" s="12" t="str">
        <f aca="false">INDEX(Stores!$D$2:$D$18,MATCH(C2642,Stores!$A$2:$A$18,0))</f>
        <v>Online</v>
      </c>
      <c r="K2642" s="16" t="n">
        <f aca="false">SUMIF(OrderItems!$B$2:$B$6683,A2642,OrderItems!$J$2:$J$6683)</f>
        <v>3299</v>
      </c>
      <c r="L2642" s="16" t="n">
        <f aca="false">SUMIF(OrderItems!$B$2:$B$6683,A2642,OrderItems!$K$2:$K$6683)</f>
        <v>2348.96</v>
      </c>
      <c r="M2642" s="16" t="n">
        <f aca="false">K2642-L2642</f>
        <v>950.04</v>
      </c>
      <c r="N2642" s="12" t="n">
        <f aca="false">COUNTIF(OrderItems!$B$2:$B$6683,A2642)</f>
        <v>1</v>
      </c>
    </row>
    <row r="2643" customFormat="false" ht="15" hidden="false" customHeight="false" outlineLevel="0" collapsed="false">
      <c r="A2643" s="12" t="n">
        <v>2642</v>
      </c>
      <c r="B2643" s="12" t="n">
        <v>671</v>
      </c>
      <c r="C2643" s="12" t="n">
        <v>17</v>
      </c>
      <c r="D2643" s="18" t="n">
        <v>45876</v>
      </c>
      <c r="E2643" s="12" t="s">
        <v>44</v>
      </c>
      <c r="F2643" s="12" t="s">
        <v>2296</v>
      </c>
      <c r="G2643" s="12" t="s">
        <v>56</v>
      </c>
      <c r="H2643" s="12" t="str">
        <f aca="false">INDEX(Customers!$I$2:$I$901,MATCH(B2643,Customers!$A$2:$A$901,0))</f>
        <v>Premium</v>
      </c>
      <c r="I2643" s="12" t="str">
        <f aca="false">INDEX(Customers!$G$2:$G$901,MATCH(B2643,Customers!$A$2:$A$901,0))</f>
        <v>South</v>
      </c>
      <c r="J2643" s="12" t="str">
        <f aca="false">INDEX(Stores!$D$2:$D$18,MATCH(C2643,Stores!$A$2:$A$18,0))</f>
        <v>Online</v>
      </c>
      <c r="K2643" s="16" t="n">
        <f aca="false">SUMIF(OrderItems!$B$2:$B$6683,A2643,OrderItems!$J$2:$J$6683)</f>
        <v>3435.25</v>
      </c>
      <c r="L2643" s="16" t="n">
        <f aca="false">SUMIF(OrderItems!$B$2:$B$6683,A2643,OrderItems!$K$2:$K$6683)</f>
        <v>2707.93</v>
      </c>
      <c r="M2643" s="16" t="n">
        <f aca="false">K2643-L2643</f>
        <v>727.32</v>
      </c>
      <c r="N2643" s="12" t="n">
        <f aca="false">COUNTIF(OrderItems!$B$2:$B$6683,A2643)</f>
        <v>3</v>
      </c>
    </row>
    <row r="2644" customFormat="false" ht="15" hidden="false" customHeight="false" outlineLevel="0" collapsed="false">
      <c r="A2644" s="12" t="n">
        <v>2643</v>
      </c>
      <c r="B2644" s="12" t="n">
        <v>671</v>
      </c>
      <c r="C2644" s="12" t="n">
        <v>17</v>
      </c>
      <c r="D2644" s="18" t="n">
        <v>45876</v>
      </c>
      <c r="E2644" s="12" t="s">
        <v>44</v>
      </c>
      <c r="F2644" s="12" t="s">
        <v>2296</v>
      </c>
      <c r="G2644" s="12" t="s">
        <v>56</v>
      </c>
      <c r="H2644" s="12" t="str">
        <f aca="false">INDEX(Customers!$I$2:$I$901,MATCH(B2644,Customers!$A$2:$A$901,0))</f>
        <v>Premium</v>
      </c>
      <c r="I2644" s="12" t="str">
        <f aca="false">INDEX(Customers!$G$2:$G$901,MATCH(B2644,Customers!$A$2:$A$901,0))</f>
        <v>South</v>
      </c>
      <c r="J2644" s="12" t="str">
        <f aca="false">INDEX(Stores!$D$2:$D$18,MATCH(C2644,Stores!$A$2:$A$18,0))</f>
        <v>Online</v>
      </c>
      <c r="K2644" s="16" t="n">
        <f aca="false">SUMIF(OrderItems!$B$2:$B$6683,A2644,OrderItems!$J$2:$J$6683)</f>
        <v>789</v>
      </c>
      <c r="L2644" s="16" t="n">
        <f aca="false">SUMIF(OrderItems!$B$2:$B$6683,A2644,OrderItems!$K$2:$K$6683)</f>
        <v>515.74</v>
      </c>
      <c r="M2644" s="16" t="n">
        <f aca="false">K2644-L2644</f>
        <v>273.26</v>
      </c>
      <c r="N2644" s="12" t="n">
        <f aca="false">COUNTIF(OrderItems!$B$2:$B$6683,A2644)</f>
        <v>1</v>
      </c>
    </row>
    <row r="2645" customFormat="false" ht="15" hidden="false" customHeight="false" outlineLevel="0" collapsed="false">
      <c r="A2645" s="12" t="n">
        <v>2644</v>
      </c>
      <c r="B2645" s="12" t="n">
        <v>671</v>
      </c>
      <c r="C2645" s="12" t="n">
        <v>13</v>
      </c>
      <c r="D2645" s="18" t="n">
        <v>45902</v>
      </c>
      <c r="E2645" s="12" t="s">
        <v>49</v>
      </c>
      <c r="F2645" s="12" t="s">
        <v>2294</v>
      </c>
      <c r="G2645" s="12" t="s">
        <v>55</v>
      </c>
      <c r="H2645" s="12" t="str">
        <f aca="false">INDEX(Customers!$I$2:$I$901,MATCH(B2645,Customers!$A$2:$A$901,0))</f>
        <v>Premium</v>
      </c>
      <c r="I2645" s="12" t="str">
        <f aca="false">INDEX(Customers!$G$2:$G$901,MATCH(B2645,Customers!$A$2:$A$901,0))</f>
        <v>South</v>
      </c>
      <c r="J2645" s="12" t="str">
        <f aca="false">INDEX(Stores!$D$2:$D$18,MATCH(C2645,Stores!$A$2:$A$18,0))</f>
        <v>East</v>
      </c>
      <c r="K2645" s="16" t="n">
        <f aca="false">SUMIF(OrderItems!$B$2:$B$6683,A2645,OrderItems!$J$2:$J$6683)</f>
        <v>5208</v>
      </c>
      <c r="L2645" s="16" t="n">
        <f aca="false">SUMIF(OrderItems!$B$2:$B$6683,A2645,OrderItems!$K$2:$K$6683)</f>
        <v>3495.19</v>
      </c>
      <c r="M2645" s="16" t="n">
        <f aca="false">K2645-L2645</f>
        <v>1712.81</v>
      </c>
      <c r="N2645" s="12" t="n">
        <f aca="false">COUNTIF(OrderItems!$B$2:$B$6683,A2645)</f>
        <v>2</v>
      </c>
    </row>
    <row r="2646" customFormat="false" ht="15" hidden="false" customHeight="false" outlineLevel="0" collapsed="false">
      <c r="A2646" s="12" t="n">
        <v>2645</v>
      </c>
      <c r="B2646" s="12" t="n">
        <v>672</v>
      </c>
      <c r="C2646" s="12" t="n">
        <v>17</v>
      </c>
      <c r="D2646" s="18" t="n">
        <v>45769</v>
      </c>
      <c r="E2646" s="12" t="s">
        <v>44</v>
      </c>
      <c r="F2646" s="12" t="s">
        <v>2295</v>
      </c>
      <c r="G2646" s="12" t="s">
        <v>55</v>
      </c>
      <c r="H2646" s="12" t="str">
        <f aca="false">INDEX(Customers!$I$2:$I$901,MATCH(B2646,Customers!$A$2:$A$901,0))</f>
        <v>New</v>
      </c>
      <c r="I2646" s="12" t="str">
        <f aca="false">INDEX(Customers!$G$2:$G$901,MATCH(B2646,Customers!$A$2:$A$901,0))</f>
        <v>West</v>
      </c>
      <c r="J2646" s="12" t="str">
        <f aca="false">INDEX(Stores!$D$2:$D$18,MATCH(C2646,Stores!$A$2:$A$18,0))</f>
        <v>Online</v>
      </c>
      <c r="K2646" s="16" t="n">
        <f aca="false">SUMIF(OrderItems!$B$2:$B$6683,A2646,OrderItems!$J$2:$J$6683)</f>
        <v>5505.4</v>
      </c>
      <c r="L2646" s="16" t="n">
        <f aca="false">SUMIF(OrderItems!$B$2:$B$6683,A2646,OrderItems!$K$2:$K$6683)</f>
        <v>3319.51</v>
      </c>
      <c r="M2646" s="16" t="n">
        <f aca="false">K2646-L2646</f>
        <v>2185.89</v>
      </c>
      <c r="N2646" s="12" t="n">
        <f aca="false">COUNTIF(OrderItems!$B$2:$B$6683,A2646)</f>
        <v>2</v>
      </c>
    </row>
    <row r="2647" customFormat="false" ht="15" hidden="false" customHeight="false" outlineLevel="0" collapsed="false">
      <c r="A2647" s="12" t="n">
        <v>2646</v>
      </c>
      <c r="B2647" s="12" t="n">
        <v>672</v>
      </c>
      <c r="C2647" s="12" t="n">
        <v>17</v>
      </c>
      <c r="D2647" s="18" t="n">
        <v>45810</v>
      </c>
      <c r="E2647" s="12" t="s">
        <v>44</v>
      </c>
      <c r="F2647" s="12" t="s">
        <v>2296</v>
      </c>
      <c r="G2647" s="12" t="s">
        <v>55</v>
      </c>
      <c r="H2647" s="12" t="str">
        <f aca="false">INDEX(Customers!$I$2:$I$901,MATCH(B2647,Customers!$A$2:$A$901,0))</f>
        <v>New</v>
      </c>
      <c r="I2647" s="12" t="str">
        <f aca="false">INDEX(Customers!$G$2:$G$901,MATCH(B2647,Customers!$A$2:$A$901,0))</f>
        <v>West</v>
      </c>
      <c r="J2647" s="12" t="str">
        <f aca="false">INDEX(Stores!$D$2:$D$18,MATCH(C2647,Stores!$A$2:$A$18,0))</f>
        <v>Online</v>
      </c>
      <c r="K2647" s="16" t="n">
        <f aca="false">SUMIF(OrderItems!$B$2:$B$6683,A2647,OrderItems!$J$2:$J$6683)</f>
        <v>6417.1</v>
      </c>
      <c r="L2647" s="16" t="n">
        <f aca="false">SUMIF(OrderItems!$B$2:$B$6683,A2647,OrderItems!$K$2:$K$6683)</f>
        <v>4481.38</v>
      </c>
      <c r="M2647" s="16" t="n">
        <f aca="false">K2647-L2647</f>
        <v>1935.72</v>
      </c>
      <c r="N2647" s="12" t="n">
        <f aca="false">COUNTIF(OrderItems!$B$2:$B$6683,A2647)</f>
        <v>4</v>
      </c>
    </row>
    <row r="2648" customFormat="false" ht="15" hidden="false" customHeight="false" outlineLevel="0" collapsed="false">
      <c r="A2648" s="12" t="n">
        <v>2647</v>
      </c>
      <c r="B2648" s="12" t="n">
        <v>672</v>
      </c>
      <c r="C2648" s="12" t="n">
        <v>17</v>
      </c>
      <c r="D2648" s="18" t="n">
        <v>45855</v>
      </c>
      <c r="E2648" s="12" t="s">
        <v>44</v>
      </c>
      <c r="F2648" s="12" t="s">
        <v>2293</v>
      </c>
      <c r="G2648" s="12" t="s">
        <v>55</v>
      </c>
      <c r="H2648" s="12" t="str">
        <f aca="false">INDEX(Customers!$I$2:$I$901,MATCH(B2648,Customers!$A$2:$A$901,0))</f>
        <v>New</v>
      </c>
      <c r="I2648" s="12" t="str">
        <f aca="false">INDEX(Customers!$G$2:$G$901,MATCH(B2648,Customers!$A$2:$A$901,0))</f>
        <v>West</v>
      </c>
      <c r="J2648" s="12" t="str">
        <f aca="false">INDEX(Stores!$D$2:$D$18,MATCH(C2648,Stores!$A$2:$A$18,0))</f>
        <v>Online</v>
      </c>
      <c r="K2648" s="16" t="n">
        <f aca="false">SUMIF(OrderItems!$B$2:$B$6683,A2648,OrderItems!$J$2:$J$6683)</f>
        <v>639</v>
      </c>
      <c r="L2648" s="16" t="n">
        <f aca="false">SUMIF(OrderItems!$B$2:$B$6683,A2648,OrderItems!$K$2:$K$6683)</f>
        <v>387.23</v>
      </c>
      <c r="M2648" s="16" t="n">
        <f aca="false">K2648-L2648</f>
        <v>251.77</v>
      </c>
      <c r="N2648" s="12" t="n">
        <f aca="false">COUNTIF(OrderItems!$B$2:$B$6683,A2648)</f>
        <v>1</v>
      </c>
    </row>
    <row r="2649" customFormat="false" ht="15" hidden="false" customHeight="false" outlineLevel="0" collapsed="false">
      <c r="A2649" s="12" t="n">
        <v>2648</v>
      </c>
      <c r="B2649" s="12" t="n">
        <v>672</v>
      </c>
      <c r="C2649" s="12" t="n">
        <v>17</v>
      </c>
      <c r="D2649" s="18" t="n">
        <v>45971</v>
      </c>
      <c r="E2649" s="12" t="s">
        <v>44</v>
      </c>
      <c r="F2649" s="12" t="s">
        <v>2296</v>
      </c>
      <c r="G2649" s="12" t="s">
        <v>56</v>
      </c>
      <c r="H2649" s="12" t="str">
        <f aca="false">INDEX(Customers!$I$2:$I$901,MATCH(B2649,Customers!$A$2:$A$901,0))</f>
        <v>New</v>
      </c>
      <c r="I2649" s="12" t="str">
        <f aca="false">INDEX(Customers!$G$2:$G$901,MATCH(B2649,Customers!$A$2:$A$901,0))</f>
        <v>West</v>
      </c>
      <c r="J2649" s="12" t="str">
        <f aca="false">INDEX(Stores!$D$2:$D$18,MATCH(C2649,Stores!$A$2:$A$18,0))</f>
        <v>Online</v>
      </c>
      <c r="K2649" s="16" t="n">
        <f aca="false">SUMIF(OrderItems!$B$2:$B$6683,A2649,OrderItems!$J$2:$J$6683)</f>
        <v>2672.1</v>
      </c>
      <c r="L2649" s="16" t="n">
        <f aca="false">SUMIF(OrderItems!$B$2:$B$6683,A2649,OrderItems!$K$2:$K$6683)</f>
        <v>1776.68</v>
      </c>
      <c r="M2649" s="16" t="n">
        <f aca="false">K2649-L2649</f>
        <v>895.42</v>
      </c>
      <c r="N2649" s="12" t="n">
        <f aca="false">COUNTIF(OrderItems!$B$2:$B$6683,A2649)</f>
        <v>1</v>
      </c>
    </row>
    <row r="2650" customFormat="false" ht="15" hidden="false" customHeight="false" outlineLevel="0" collapsed="false">
      <c r="A2650" s="12" t="n">
        <v>2649</v>
      </c>
      <c r="B2650" s="12" t="n">
        <v>672</v>
      </c>
      <c r="C2650" s="12" t="n">
        <v>17</v>
      </c>
      <c r="D2650" s="18" t="n">
        <v>46014</v>
      </c>
      <c r="E2650" s="12" t="s">
        <v>44</v>
      </c>
      <c r="F2650" s="12" t="s">
        <v>2295</v>
      </c>
      <c r="G2650" s="12" t="s">
        <v>57</v>
      </c>
      <c r="H2650" s="12" t="str">
        <f aca="false">INDEX(Customers!$I$2:$I$901,MATCH(B2650,Customers!$A$2:$A$901,0))</f>
        <v>New</v>
      </c>
      <c r="I2650" s="12" t="str">
        <f aca="false">INDEX(Customers!$G$2:$G$901,MATCH(B2650,Customers!$A$2:$A$901,0))</f>
        <v>West</v>
      </c>
      <c r="J2650" s="12" t="str">
        <f aca="false">INDEX(Stores!$D$2:$D$18,MATCH(C2650,Stores!$A$2:$A$18,0))</f>
        <v>Online</v>
      </c>
      <c r="K2650" s="16" t="n">
        <f aca="false">SUMIF(OrderItems!$B$2:$B$6683,A2650,OrderItems!$J$2:$J$6683)</f>
        <v>7186</v>
      </c>
      <c r="L2650" s="16" t="n">
        <f aca="false">SUMIF(OrderItems!$B$2:$B$6683,A2650,OrderItems!$K$2:$K$6683)</f>
        <v>4264.97</v>
      </c>
      <c r="M2650" s="16" t="n">
        <f aca="false">K2650-L2650</f>
        <v>2921.03</v>
      </c>
      <c r="N2650" s="12" t="n">
        <f aca="false">COUNTIF(OrderItems!$B$2:$B$6683,A2650)</f>
        <v>2</v>
      </c>
    </row>
    <row r="2651" customFormat="false" ht="15" hidden="false" customHeight="false" outlineLevel="0" collapsed="false">
      <c r="A2651" s="12" t="n">
        <v>2650</v>
      </c>
      <c r="B2651" s="12" t="n">
        <v>673</v>
      </c>
      <c r="C2651" s="12" t="n">
        <v>17</v>
      </c>
      <c r="D2651" s="18" t="n">
        <v>45620</v>
      </c>
      <c r="E2651" s="12" t="s">
        <v>44</v>
      </c>
      <c r="F2651" s="12" t="s">
        <v>2293</v>
      </c>
      <c r="G2651" s="12" t="s">
        <v>55</v>
      </c>
      <c r="H2651" s="12" t="str">
        <f aca="false">INDEX(Customers!$I$2:$I$901,MATCH(B2651,Customers!$A$2:$A$901,0))</f>
        <v>Regular</v>
      </c>
      <c r="I2651" s="12" t="str">
        <f aca="false">INDEX(Customers!$G$2:$G$901,MATCH(B2651,Customers!$A$2:$A$901,0))</f>
        <v>West</v>
      </c>
      <c r="J2651" s="12" t="str">
        <f aca="false">INDEX(Stores!$D$2:$D$18,MATCH(C2651,Stores!$A$2:$A$18,0))</f>
        <v>Online</v>
      </c>
      <c r="K2651" s="16" t="n">
        <f aca="false">SUMIF(OrderItems!$B$2:$B$6683,A2651,OrderItems!$J$2:$J$6683)</f>
        <v>2438.65</v>
      </c>
      <c r="L2651" s="16" t="n">
        <f aca="false">SUMIF(OrderItems!$B$2:$B$6683,A2651,OrderItems!$K$2:$K$6683)</f>
        <v>1981.04</v>
      </c>
      <c r="M2651" s="16" t="n">
        <f aca="false">K2651-L2651</f>
        <v>457.61</v>
      </c>
      <c r="N2651" s="12" t="n">
        <f aca="false">COUNTIF(OrderItems!$B$2:$B$6683,A2651)</f>
        <v>1</v>
      </c>
    </row>
    <row r="2652" customFormat="false" ht="15" hidden="false" customHeight="false" outlineLevel="0" collapsed="false">
      <c r="A2652" s="12" t="n">
        <v>2651</v>
      </c>
      <c r="B2652" s="12" t="n">
        <v>675</v>
      </c>
      <c r="C2652" s="12" t="n">
        <v>17</v>
      </c>
      <c r="D2652" s="18" t="n">
        <v>45831</v>
      </c>
      <c r="E2652" s="12" t="s">
        <v>44</v>
      </c>
      <c r="F2652" s="12" t="s">
        <v>2296</v>
      </c>
      <c r="G2652" s="12" t="s">
        <v>55</v>
      </c>
      <c r="H2652" s="12" t="str">
        <f aca="false">INDEX(Customers!$I$2:$I$901,MATCH(B2652,Customers!$A$2:$A$901,0))</f>
        <v>New</v>
      </c>
      <c r="I2652" s="12" t="str">
        <f aca="false">INDEX(Customers!$G$2:$G$901,MATCH(B2652,Customers!$A$2:$A$901,0))</f>
        <v>West</v>
      </c>
      <c r="J2652" s="12" t="str">
        <f aca="false">INDEX(Stores!$D$2:$D$18,MATCH(C2652,Stores!$A$2:$A$18,0))</f>
        <v>Online</v>
      </c>
      <c r="K2652" s="16" t="n">
        <f aca="false">SUMIF(OrderItems!$B$2:$B$6683,A2652,OrderItems!$J$2:$J$6683)</f>
        <v>619</v>
      </c>
      <c r="L2652" s="16" t="n">
        <f aca="false">SUMIF(OrderItems!$B$2:$B$6683,A2652,OrderItems!$K$2:$K$6683)</f>
        <v>343.46</v>
      </c>
      <c r="M2652" s="16" t="n">
        <f aca="false">K2652-L2652</f>
        <v>275.54</v>
      </c>
      <c r="N2652" s="12" t="n">
        <f aca="false">COUNTIF(OrderItems!$B$2:$B$6683,A2652)</f>
        <v>1</v>
      </c>
    </row>
    <row r="2653" customFormat="false" ht="15" hidden="false" customHeight="false" outlineLevel="0" collapsed="false">
      <c r="A2653" s="12" t="n">
        <v>2652</v>
      </c>
      <c r="B2653" s="12" t="n">
        <v>676</v>
      </c>
      <c r="C2653" s="12" t="n">
        <v>17</v>
      </c>
      <c r="D2653" s="18" t="n">
        <v>45465</v>
      </c>
      <c r="E2653" s="12" t="s">
        <v>44</v>
      </c>
      <c r="F2653" s="12" t="s">
        <v>2294</v>
      </c>
      <c r="G2653" s="12" t="s">
        <v>57</v>
      </c>
      <c r="H2653" s="12" t="str">
        <f aca="false">INDEX(Customers!$I$2:$I$901,MATCH(B2653,Customers!$A$2:$A$901,0))</f>
        <v>Regular</v>
      </c>
      <c r="I2653" s="12" t="str">
        <f aca="false">INDEX(Customers!$G$2:$G$901,MATCH(B2653,Customers!$A$2:$A$901,0))</f>
        <v>South</v>
      </c>
      <c r="J2653" s="12" t="str">
        <f aca="false">INDEX(Stores!$D$2:$D$18,MATCH(C2653,Stores!$A$2:$A$18,0))</f>
        <v>Online</v>
      </c>
      <c r="K2653" s="16" t="n">
        <f aca="false">SUMIF(OrderItems!$B$2:$B$6683,A2653,OrderItems!$J$2:$J$6683)</f>
        <v>3903.55</v>
      </c>
      <c r="L2653" s="16" t="n">
        <f aca="false">SUMIF(OrderItems!$B$2:$B$6683,A2653,OrderItems!$K$2:$K$6683)</f>
        <v>2413.27</v>
      </c>
      <c r="M2653" s="16" t="n">
        <f aca="false">K2653-L2653</f>
        <v>1490.28</v>
      </c>
      <c r="N2653" s="12" t="n">
        <f aca="false">COUNTIF(OrderItems!$B$2:$B$6683,A2653)</f>
        <v>1</v>
      </c>
    </row>
    <row r="2654" customFormat="false" ht="15" hidden="false" customHeight="false" outlineLevel="0" collapsed="false">
      <c r="A2654" s="12" t="n">
        <v>2653</v>
      </c>
      <c r="B2654" s="12" t="n">
        <v>676</v>
      </c>
      <c r="C2654" s="12" t="n">
        <v>17</v>
      </c>
      <c r="D2654" s="18" t="n">
        <v>45494</v>
      </c>
      <c r="E2654" s="12" t="s">
        <v>44</v>
      </c>
      <c r="F2654" s="12" t="s">
        <v>2296</v>
      </c>
      <c r="G2654" s="12" t="s">
        <v>55</v>
      </c>
      <c r="H2654" s="12" t="str">
        <f aca="false">INDEX(Customers!$I$2:$I$901,MATCH(B2654,Customers!$A$2:$A$901,0))</f>
        <v>Regular</v>
      </c>
      <c r="I2654" s="12" t="str">
        <f aca="false">INDEX(Customers!$G$2:$G$901,MATCH(B2654,Customers!$A$2:$A$901,0))</f>
        <v>South</v>
      </c>
      <c r="J2654" s="12" t="str">
        <f aca="false">INDEX(Stores!$D$2:$D$18,MATCH(C2654,Stores!$A$2:$A$18,0))</f>
        <v>Online</v>
      </c>
      <c r="K2654" s="16" t="n">
        <f aca="false">SUMIF(OrderItems!$B$2:$B$6683,A2654,OrderItems!$J$2:$J$6683)</f>
        <v>160.55</v>
      </c>
      <c r="L2654" s="16" t="n">
        <f aca="false">SUMIF(OrderItems!$B$2:$B$6683,A2654,OrderItems!$K$2:$K$6683)</f>
        <v>114.66</v>
      </c>
      <c r="M2654" s="16" t="n">
        <f aca="false">K2654-L2654</f>
        <v>45.89</v>
      </c>
      <c r="N2654" s="12" t="n">
        <f aca="false">COUNTIF(OrderItems!$B$2:$B$6683,A2654)</f>
        <v>1</v>
      </c>
    </row>
    <row r="2655" customFormat="false" ht="15" hidden="false" customHeight="false" outlineLevel="0" collapsed="false">
      <c r="A2655" s="12" t="n">
        <v>2654</v>
      </c>
      <c r="B2655" s="12" t="n">
        <v>676</v>
      </c>
      <c r="C2655" s="12" t="n">
        <v>17</v>
      </c>
      <c r="D2655" s="18" t="n">
        <v>45610</v>
      </c>
      <c r="E2655" s="12" t="s">
        <v>44</v>
      </c>
      <c r="F2655" s="12" t="s">
        <v>2294</v>
      </c>
      <c r="G2655" s="12" t="s">
        <v>55</v>
      </c>
      <c r="H2655" s="12" t="str">
        <f aca="false">INDEX(Customers!$I$2:$I$901,MATCH(B2655,Customers!$A$2:$A$901,0))</f>
        <v>Regular</v>
      </c>
      <c r="I2655" s="12" t="str">
        <f aca="false">INDEX(Customers!$G$2:$G$901,MATCH(B2655,Customers!$A$2:$A$901,0))</f>
        <v>South</v>
      </c>
      <c r="J2655" s="12" t="str">
        <f aca="false">INDEX(Stores!$D$2:$D$18,MATCH(C2655,Stores!$A$2:$A$18,0))</f>
        <v>Online</v>
      </c>
      <c r="K2655" s="16" t="n">
        <f aca="false">SUMIF(OrderItems!$B$2:$B$6683,A2655,OrderItems!$J$2:$J$6683)</f>
        <v>4579</v>
      </c>
      <c r="L2655" s="16" t="n">
        <f aca="false">SUMIF(OrderItems!$B$2:$B$6683,A2655,OrderItems!$K$2:$K$6683)</f>
        <v>2746.75</v>
      </c>
      <c r="M2655" s="16" t="n">
        <f aca="false">K2655-L2655</f>
        <v>1832.25</v>
      </c>
      <c r="N2655" s="12" t="n">
        <f aca="false">COUNTIF(OrderItems!$B$2:$B$6683,A2655)</f>
        <v>1</v>
      </c>
    </row>
    <row r="2656" customFormat="false" ht="15" hidden="false" customHeight="false" outlineLevel="0" collapsed="false">
      <c r="A2656" s="12" t="n">
        <v>2655</v>
      </c>
      <c r="B2656" s="12" t="n">
        <v>676</v>
      </c>
      <c r="C2656" s="12" t="n">
        <v>7</v>
      </c>
      <c r="D2656" s="18" t="n">
        <v>45618</v>
      </c>
      <c r="E2656" s="12" t="s">
        <v>49</v>
      </c>
      <c r="F2656" s="12" t="s">
        <v>2294</v>
      </c>
      <c r="G2656" s="12" t="s">
        <v>55</v>
      </c>
      <c r="H2656" s="12" t="str">
        <f aca="false">INDEX(Customers!$I$2:$I$901,MATCH(B2656,Customers!$A$2:$A$901,0))</f>
        <v>Regular</v>
      </c>
      <c r="I2656" s="12" t="str">
        <f aca="false">INDEX(Customers!$G$2:$G$901,MATCH(B2656,Customers!$A$2:$A$901,0))</f>
        <v>South</v>
      </c>
      <c r="J2656" s="12" t="str">
        <f aca="false">INDEX(Stores!$D$2:$D$18,MATCH(C2656,Stores!$A$2:$A$18,0))</f>
        <v>South</v>
      </c>
      <c r="K2656" s="16" t="n">
        <f aca="false">SUMIF(OrderItems!$B$2:$B$6683,A2656,OrderItems!$J$2:$J$6683)</f>
        <v>2299</v>
      </c>
      <c r="L2656" s="16" t="n">
        <f aca="false">SUMIF(OrderItems!$B$2:$B$6683,A2656,OrderItems!$K$2:$K$6683)</f>
        <v>1611.85</v>
      </c>
      <c r="M2656" s="16" t="n">
        <f aca="false">K2656-L2656</f>
        <v>687.15</v>
      </c>
      <c r="N2656" s="12" t="n">
        <f aca="false">COUNTIF(OrderItems!$B$2:$B$6683,A2656)</f>
        <v>1</v>
      </c>
    </row>
    <row r="2657" customFormat="false" ht="15" hidden="false" customHeight="false" outlineLevel="0" collapsed="false">
      <c r="A2657" s="12" t="n">
        <v>2656</v>
      </c>
      <c r="B2657" s="12" t="n">
        <v>676</v>
      </c>
      <c r="C2657" s="12" t="n">
        <v>4</v>
      </c>
      <c r="D2657" s="18" t="n">
        <v>45636</v>
      </c>
      <c r="E2657" s="12" t="s">
        <v>49</v>
      </c>
      <c r="F2657" s="12" t="s">
        <v>2295</v>
      </c>
      <c r="G2657" s="12" t="s">
        <v>55</v>
      </c>
      <c r="H2657" s="12" t="str">
        <f aca="false">INDEX(Customers!$I$2:$I$901,MATCH(B2657,Customers!$A$2:$A$901,0))</f>
        <v>Regular</v>
      </c>
      <c r="I2657" s="12" t="str">
        <f aca="false">INDEX(Customers!$G$2:$G$901,MATCH(B2657,Customers!$A$2:$A$901,0))</f>
        <v>South</v>
      </c>
      <c r="J2657" s="12" t="str">
        <f aca="false">INDEX(Stores!$D$2:$D$18,MATCH(C2657,Stores!$A$2:$A$18,0))</f>
        <v>North</v>
      </c>
      <c r="K2657" s="16" t="n">
        <f aca="false">SUMIF(OrderItems!$B$2:$B$6683,A2657,OrderItems!$J$2:$J$6683)</f>
        <v>6338.55</v>
      </c>
      <c r="L2657" s="16" t="n">
        <f aca="false">SUMIF(OrderItems!$B$2:$B$6683,A2657,OrderItems!$K$2:$K$6683)</f>
        <v>3945.29</v>
      </c>
      <c r="M2657" s="16" t="n">
        <f aca="false">K2657-L2657</f>
        <v>2393.26</v>
      </c>
      <c r="N2657" s="12" t="n">
        <f aca="false">COUNTIF(OrderItems!$B$2:$B$6683,A2657)</f>
        <v>3</v>
      </c>
    </row>
    <row r="2658" customFormat="false" ht="15" hidden="false" customHeight="false" outlineLevel="0" collapsed="false">
      <c r="A2658" s="12" t="n">
        <v>2657</v>
      </c>
      <c r="B2658" s="12" t="n">
        <v>676</v>
      </c>
      <c r="C2658" s="12" t="n">
        <v>17</v>
      </c>
      <c r="D2658" s="18" t="n">
        <v>45678</v>
      </c>
      <c r="E2658" s="12" t="s">
        <v>44</v>
      </c>
      <c r="F2658" s="12" t="s">
        <v>2294</v>
      </c>
      <c r="G2658" s="12" t="s">
        <v>55</v>
      </c>
      <c r="H2658" s="12" t="str">
        <f aca="false">INDEX(Customers!$I$2:$I$901,MATCH(B2658,Customers!$A$2:$A$901,0))</f>
        <v>Regular</v>
      </c>
      <c r="I2658" s="12" t="str">
        <f aca="false">INDEX(Customers!$G$2:$G$901,MATCH(B2658,Customers!$A$2:$A$901,0))</f>
        <v>South</v>
      </c>
      <c r="J2658" s="12" t="str">
        <f aca="false">INDEX(Stores!$D$2:$D$18,MATCH(C2658,Stores!$A$2:$A$18,0))</f>
        <v>Online</v>
      </c>
      <c r="K2658" s="16" t="n">
        <f aca="false">SUMIF(OrderItems!$B$2:$B$6683,A2658,OrderItems!$J$2:$J$6683)</f>
        <v>3005.1</v>
      </c>
      <c r="L2658" s="16" t="n">
        <f aca="false">SUMIF(OrderItems!$B$2:$B$6683,A2658,OrderItems!$K$2:$K$6683)</f>
        <v>2076.99</v>
      </c>
      <c r="M2658" s="16" t="n">
        <f aca="false">K2658-L2658</f>
        <v>928.11</v>
      </c>
      <c r="N2658" s="12" t="n">
        <f aca="false">COUNTIF(OrderItems!$B$2:$B$6683,A2658)</f>
        <v>1</v>
      </c>
    </row>
    <row r="2659" customFormat="false" ht="15" hidden="false" customHeight="false" outlineLevel="0" collapsed="false">
      <c r="A2659" s="12" t="n">
        <v>2658</v>
      </c>
      <c r="B2659" s="12" t="n">
        <v>676</v>
      </c>
      <c r="C2659" s="12" t="n">
        <v>17</v>
      </c>
      <c r="D2659" s="18" t="n">
        <v>45707</v>
      </c>
      <c r="E2659" s="12" t="s">
        <v>44</v>
      </c>
      <c r="F2659" s="12" t="s">
        <v>2292</v>
      </c>
      <c r="G2659" s="12" t="s">
        <v>55</v>
      </c>
      <c r="H2659" s="12" t="str">
        <f aca="false">INDEX(Customers!$I$2:$I$901,MATCH(B2659,Customers!$A$2:$A$901,0))</f>
        <v>Regular</v>
      </c>
      <c r="I2659" s="12" t="str">
        <f aca="false">INDEX(Customers!$G$2:$G$901,MATCH(B2659,Customers!$A$2:$A$901,0))</f>
        <v>South</v>
      </c>
      <c r="J2659" s="12" t="str">
        <f aca="false">INDEX(Stores!$D$2:$D$18,MATCH(C2659,Stores!$A$2:$A$18,0))</f>
        <v>Online</v>
      </c>
      <c r="K2659" s="16" t="n">
        <f aca="false">SUMIF(OrderItems!$B$2:$B$6683,A2659,OrderItems!$J$2:$J$6683)</f>
        <v>1501.2</v>
      </c>
      <c r="L2659" s="16" t="n">
        <f aca="false">SUMIF(OrderItems!$B$2:$B$6683,A2659,OrderItems!$K$2:$K$6683)</f>
        <v>1168.97</v>
      </c>
      <c r="M2659" s="16" t="n">
        <f aca="false">K2659-L2659</f>
        <v>332.23</v>
      </c>
      <c r="N2659" s="12" t="n">
        <f aca="false">COUNTIF(OrderItems!$B$2:$B$6683,A2659)</f>
        <v>2</v>
      </c>
    </row>
    <row r="2660" customFormat="false" ht="15" hidden="false" customHeight="false" outlineLevel="0" collapsed="false">
      <c r="A2660" s="12" t="n">
        <v>2659</v>
      </c>
      <c r="B2660" s="12" t="n">
        <v>676</v>
      </c>
      <c r="C2660" s="12" t="n">
        <v>12</v>
      </c>
      <c r="D2660" s="18" t="n">
        <v>45761</v>
      </c>
      <c r="E2660" s="12" t="s">
        <v>49</v>
      </c>
      <c r="F2660" s="12" t="s">
        <v>2292</v>
      </c>
      <c r="G2660" s="12" t="s">
        <v>55</v>
      </c>
      <c r="H2660" s="12" t="str">
        <f aca="false">INDEX(Customers!$I$2:$I$901,MATCH(B2660,Customers!$A$2:$A$901,0))</f>
        <v>Regular</v>
      </c>
      <c r="I2660" s="12" t="str">
        <f aca="false">INDEX(Customers!$G$2:$G$901,MATCH(B2660,Customers!$A$2:$A$901,0))</f>
        <v>South</v>
      </c>
      <c r="J2660" s="12" t="str">
        <f aca="false">INDEX(Stores!$D$2:$D$18,MATCH(C2660,Stores!$A$2:$A$18,0))</f>
        <v>West</v>
      </c>
      <c r="K2660" s="16" t="n">
        <f aca="false">SUMIF(OrderItems!$B$2:$B$6683,A2660,OrderItems!$J$2:$J$6683)</f>
        <v>2399</v>
      </c>
      <c r="L2660" s="16" t="n">
        <f aca="false">SUMIF(OrderItems!$B$2:$B$6683,A2660,OrderItems!$K$2:$K$6683)</f>
        <v>1366.08</v>
      </c>
      <c r="M2660" s="16" t="n">
        <f aca="false">K2660-L2660</f>
        <v>1032.92</v>
      </c>
      <c r="N2660" s="12" t="n">
        <f aca="false">COUNTIF(OrderItems!$B$2:$B$6683,A2660)</f>
        <v>1</v>
      </c>
    </row>
    <row r="2661" customFormat="false" ht="15" hidden="false" customHeight="false" outlineLevel="0" collapsed="false">
      <c r="A2661" s="12" t="n">
        <v>2660</v>
      </c>
      <c r="B2661" s="12" t="n">
        <v>676</v>
      </c>
      <c r="C2661" s="12" t="n">
        <v>17</v>
      </c>
      <c r="D2661" s="18" t="n">
        <v>45810</v>
      </c>
      <c r="E2661" s="12" t="s">
        <v>44</v>
      </c>
      <c r="F2661" s="12" t="s">
        <v>2294</v>
      </c>
      <c r="G2661" s="12" t="s">
        <v>55</v>
      </c>
      <c r="H2661" s="12" t="str">
        <f aca="false">INDEX(Customers!$I$2:$I$901,MATCH(B2661,Customers!$A$2:$A$901,0))</f>
        <v>Regular</v>
      </c>
      <c r="I2661" s="12" t="str">
        <f aca="false">INDEX(Customers!$G$2:$G$901,MATCH(B2661,Customers!$A$2:$A$901,0))</f>
        <v>South</v>
      </c>
      <c r="J2661" s="12" t="str">
        <f aca="false">INDEX(Stores!$D$2:$D$18,MATCH(C2661,Stores!$A$2:$A$18,0))</f>
        <v>Online</v>
      </c>
      <c r="K2661" s="16" t="n">
        <f aca="false">SUMIF(OrderItems!$B$2:$B$6683,A2661,OrderItems!$J$2:$J$6683)</f>
        <v>2107.15</v>
      </c>
      <c r="L2661" s="16" t="n">
        <f aca="false">SUMIF(OrderItems!$B$2:$B$6683,A2661,OrderItems!$K$2:$K$6683)</f>
        <v>1480.91</v>
      </c>
      <c r="M2661" s="16" t="n">
        <f aca="false">K2661-L2661</f>
        <v>626.24</v>
      </c>
      <c r="N2661" s="12" t="n">
        <f aca="false">COUNTIF(OrderItems!$B$2:$B$6683,A2661)</f>
        <v>2</v>
      </c>
    </row>
    <row r="2662" customFormat="false" ht="15" hidden="false" customHeight="false" outlineLevel="0" collapsed="false">
      <c r="A2662" s="12" t="n">
        <v>2661</v>
      </c>
      <c r="B2662" s="12" t="n">
        <v>676</v>
      </c>
      <c r="C2662" s="12" t="n">
        <v>11</v>
      </c>
      <c r="D2662" s="18" t="n">
        <v>45863</v>
      </c>
      <c r="E2662" s="12" t="s">
        <v>49</v>
      </c>
      <c r="F2662" s="12" t="s">
        <v>2292</v>
      </c>
      <c r="G2662" s="12" t="s">
        <v>57</v>
      </c>
      <c r="H2662" s="12" t="str">
        <f aca="false">INDEX(Customers!$I$2:$I$901,MATCH(B2662,Customers!$A$2:$A$901,0))</f>
        <v>Regular</v>
      </c>
      <c r="I2662" s="12" t="str">
        <f aca="false">INDEX(Customers!$G$2:$G$901,MATCH(B2662,Customers!$A$2:$A$901,0))</f>
        <v>South</v>
      </c>
      <c r="J2662" s="12" t="str">
        <f aca="false">INDEX(Stores!$D$2:$D$18,MATCH(C2662,Stores!$A$2:$A$18,0))</f>
        <v>West</v>
      </c>
      <c r="K2662" s="16" t="n">
        <f aca="false">SUMIF(OrderItems!$B$2:$B$6683,A2662,OrderItems!$J$2:$J$6683)</f>
        <v>566.1</v>
      </c>
      <c r="L2662" s="16" t="n">
        <f aca="false">SUMIF(OrderItems!$B$2:$B$6683,A2662,OrderItems!$K$2:$K$6683)</f>
        <v>388.42</v>
      </c>
      <c r="M2662" s="16" t="n">
        <f aca="false">K2662-L2662</f>
        <v>177.68</v>
      </c>
      <c r="N2662" s="12" t="n">
        <f aca="false">COUNTIF(OrderItems!$B$2:$B$6683,A2662)</f>
        <v>1</v>
      </c>
    </row>
    <row r="2663" customFormat="false" ht="15" hidden="false" customHeight="false" outlineLevel="0" collapsed="false">
      <c r="A2663" s="12" t="n">
        <v>2662</v>
      </c>
      <c r="B2663" s="12" t="n">
        <v>678</v>
      </c>
      <c r="C2663" s="12" t="n">
        <v>4</v>
      </c>
      <c r="D2663" s="18" t="n">
        <v>45888</v>
      </c>
      <c r="E2663" s="12" t="s">
        <v>49</v>
      </c>
      <c r="F2663" s="12" t="s">
        <v>2292</v>
      </c>
      <c r="G2663" s="12" t="s">
        <v>57</v>
      </c>
      <c r="H2663" s="12" t="str">
        <f aca="false">INDEX(Customers!$I$2:$I$901,MATCH(B2663,Customers!$A$2:$A$901,0))</f>
        <v>Regular</v>
      </c>
      <c r="I2663" s="12" t="str">
        <f aca="false">INDEX(Customers!$G$2:$G$901,MATCH(B2663,Customers!$A$2:$A$901,0))</f>
        <v>West</v>
      </c>
      <c r="J2663" s="12" t="str">
        <f aca="false">INDEX(Stores!$D$2:$D$18,MATCH(C2663,Stores!$A$2:$A$18,0))</f>
        <v>North</v>
      </c>
      <c r="K2663" s="16" t="n">
        <f aca="false">SUMIF(OrderItems!$B$2:$B$6683,A2663,OrderItems!$J$2:$J$6683)</f>
        <v>1069</v>
      </c>
      <c r="L2663" s="16" t="n">
        <f aca="false">SUMIF(OrderItems!$B$2:$B$6683,A2663,OrderItems!$K$2:$K$6683)</f>
        <v>735.88</v>
      </c>
      <c r="M2663" s="16" t="n">
        <f aca="false">K2663-L2663</f>
        <v>333.12</v>
      </c>
      <c r="N2663" s="12" t="n">
        <f aca="false">COUNTIF(OrderItems!$B$2:$B$6683,A2663)</f>
        <v>1</v>
      </c>
    </row>
    <row r="2664" customFormat="false" ht="15" hidden="false" customHeight="false" outlineLevel="0" collapsed="false">
      <c r="A2664" s="12" t="n">
        <v>2663</v>
      </c>
      <c r="B2664" s="12" t="n">
        <v>679</v>
      </c>
      <c r="C2664" s="12" t="n">
        <v>17</v>
      </c>
      <c r="D2664" s="18" t="n">
        <v>45337</v>
      </c>
      <c r="E2664" s="12" t="s">
        <v>44</v>
      </c>
      <c r="F2664" s="12" t="s">
        <v>2293</v>
      </c>
      <c r="G2664" s="12" t="s">
        <v>55</v>
      </c>
      <c r="H2664" s="12" t="str">
        <f aca="false">INDEX(Customers!$I$2:$I$901,MATCH(B2664,Customers!$A$2:$A$901,0))</f>
        <v>Premium</v>
      </c>
      <c r="I2664" s="12" t="str">
        <f aca="false">INDEX(Customers!$G$2:$G$901,MATCH(B2664,Customers!$A$2:$A$901,0))</f>
        <v>North</v>
      </c>
      <c r="J2664" s="12" t="str">
        <f aca="false">INDEX(Stores!$D$2:$D$18,MATCH(C2664,Stores!$A$2:$A$18,0))</f>
        <v>Online</v>
      </c>
      <c r="K2664" s="16" t="n">
        <f aca="false">SUMIF(OrderItems!$B$2:$B$6683,A2664,OrderItems!$J$2:$J$6683)</f>
        <v>1072.1</v>
      </c>
      <c r="L2664" s="16" t="n">
        <f aca="false">SUMIF(OrderItems!$B$2:$B$6683,A2664,OrderItems!$K$2:$K$6683)</f>
        <v>820.57</v>
      </c>
      <c r="M2664" s="16" t="n">
        <f aca="false">K2664-L2664</f>
        <v>251.53</v>
      </c>
      <c r="N2664" s="12" t="n">
        <f aca="false">COUNTIF(OrderItems!$B$2:$B$6683,A2664)</f>
        <v>2</v>
      </c>
    </row>
    <row r="2665" customFormat="false" ht="15" hidden="false" customHeight="false" outlineLevel="0" collapsed="false">
      <c r="A2665" s="12" t="n">
        <v>2664</v>
      </c>
      <c r="B2665" s="12" t="n">
        <v>679</v>
      </c>
      <c r="C2665" s="12" t="n">
        <v>17</v>
      </c>
      <c r="D2665" s="18" t="n">
        <v>45371</v>
      </c>
      <c r="E2665" s="12" t="s">
        <v>44</v>
      </c>
      <c r="F2665" s="12" t="s">
        <v>2295</v>
      </c>
      <c r="G2665" s="12" t="s">
        <v>55</v>
      </c>
      <c r="H2665" s="12" t="str">
        <f aca="false">INDEX(Customers!$I$2:$I$901,MATCH(B2665,Customers!$A$2:$A$901,0))</f>
        <v>Premium</v>
      </c>
      <c r="I2665" s="12" t="str">
        <f aca="false">INDEX(Customers!$G$2:$G$901,MATCH(B2665,Customers!$A$2:$A$901,0))</f>
        <v>North</v>
      </c>
      <c r="J2665" s="12" t="str">
        <f aca="false">INDEX(Stores!$D$2:$D$18,MATCH(C2665,Stores!$A$2:$A$18,0))</f>
        <v>Online</v>
      </c>
      <c r="K2665" s="16" t="n">
        <f aca="false">SUMIF(OrderItems!$B$2:$B$6683,A2665,OrderItems!$J$2:$J$6683)</f>
        <v>3149</v>
      </c>
      <c r="L2665" s="16" t="n">
        <f aca="false">SUMIF(OrderItems!$B$2:$B$6683,A2665,OrderItems!$K$2:$K$6683)</f>
        <v>1867.87</v>
      </c>
      <c r="M2665" s="16" t="n">
        <f aca="false">K2665-L2665</f>
        <v>1281.13</v>
      </c>
      <c r="N2665" s="12" t="n">
        <f aca="false">COUNTIF(OrderItems!$B$2:$B$6683,A2665)</f>
        <v>1</v>
      </c>
    </row>
    <row r="2666" customFormat="false" ht="15" hidden="false" customHeight="false" outlineLevel="0" collapsed="false">
      <c r="A2666" s="12" t="n">
        <v>2665</v>
      </c>
      <c r="B2666" s="12" t="n">
        <v>679</v>
      </c>
      <c r="C2666" s="12" t="n">
        <v>17</v>
      </c>
      <c r="D2666" s="18" t="n">
        <v>45406</v>
      </c>
      <c r="E2666" s="12" t="s">
        <v>44</v>
      </c>
      <c r="F2666" s="12" t="s">
        <v>2293</v>
      </c>
      <c r="G2666" s="12" t="s">
        <v>55</v>
      </c>
      <c r="H2666" s="12" t="str">
        <f aca="false">INDEX(Customers!$I$2:$I$901,MATCH(B2666,Customers!$A$2:$A$901,0))</f>
        <v>Premium</v>
      </c>
      <c r="I2666" s="12" t="str">
        <f aca="false">INDEX(Customers!$G$2:$G$901,MATCH(B2666,Customers!$A$2:$A$901,0))</f>
        <v>North</v>
      </c>
      <c r="J2666" s="12" t="str">
        <f aca="false">INDEX(Stores!$D$2:$D$18,MATCH(C2666,Stores!$A$2:$A$18,0))</f>
        <v>Online</v>
      </c>
      <c r="K2666" s="16" t="n">
        <f aca="false">SUMIF(OrderItems!$B$2:$B$6683,A2666,OrderItems!$J$2:$J$6683)</f>
        <v>2108</v>
      </c>
      <c r="L2666" s="16" t="n">
        <f aca="false">SUMIF(OrderItems!$B$2:$B$6683,A2666,OrderItems!$K$2:$K$6683)</f>
        <v>1443.8</v>
      </c>
      <c r="M2666" s="16" t="n">
        <f aca="false">K2666-L2666</f>
        <v>664.2</v>
      </c>
      <c r="N2666" s="12" t="n">
        <f aca="false">COUNTIF(OrderItems!$B$2:$B$6683,A2666)</f>
        <v>2</v>
      </c>
    </row>
    <row r="2667" customFormat="false" ht="15" hidden="false" customHeight="false" outlineLevel="0" collapsed="false">
      <c r="A2667" s="12" t="n">
        <v>2666</v>
      </c>
      <c r="B2667" s="12" t="n">
        <v>679</v>
      </c>
      <c r="C2667" s="12" t="n">
        <v>17</v>
      </c>
      <c r="D2667" s="18" t="n">
        <v>45448</v>
      </c>
      <c r="E2667" s="12" t="s">
        <v>44</v>
      </c>
      <c r="F2667" s="12" t="s">
        <v>2296</v>
      </c>
      <c r="G2667" s="12" t="s">
        <v>55</v>
      </c>
      <c r="H2667" s="12" t="str">
        <f aca="false">INDEX(Customers!$I$2:$I$901,MATCH(B2667,Customers!$A$2:$A$901,0))</f>
        <v>Premium</v>
      </c>
      <c r="I2667" s="12" t="str">
        <f aca="false">INDEX(Customers!$G$2:$G$901,MATCH(B2667,Customers!$A$2:$A$901,0))</f>
        <v>North</v>
      </c>
      <c r="J2667" s="12" t="str">
        <f aca="false">INDEX(Stores!$D$2:$D$18,MATCH(C2667,Stores!$A$2:$A$18,0))</f>
        <v>Online</v>
      </c>
      <c r="K2667" s="16" t="n">
        <f aca="false">SUMIF(OrderItems!$B$2:$B$6683,A2667,OrderItems!$J$2:$J$6683)</f>
        <v>7682.55</v>
      </c>
      <c r="L2667" s="16" t="n">
        <f aca="false">SUMIF(OrderItems!$B$2:$B$6683,A2667,OrderItems!$K$2:$K$6683)</f>
        <v>4907.07</v>
      </c>
      <c r="M2667" s="16" t="n">
        <f aca="false">K2667-L2667</f>
        <v>2775.48</v>
      </c>
      <c r="N2667" s="12" t="n">
        <f aca="false">COUNTIF(OrderItems!$B$2:$B$6683,A2667)</f>
        <v>2</v>
      </c>
    </row>
    <row r="2668" customFormat="false" ht="15" hidden="false" customHeight="false" outlineLevel="0" collapsed="false">
      <c r="A2668" s="12" t="n">
        <v>2667</v>
      </c>
      <c r="B2668" s="12" t="n">
        <v>679</v>
      </c>
      <c r="C2668" s="12" t="n">
        <v>4</v>
      </c>
      <c r="D2668" s="18" t="n">
        <v>45481</v>
      </c>
      <c r="E2668" s="12" t="s">
        <v>49</v>
      </c>
      <c r="F2668" s="12" t="s">
        <v>2292</v>
      </c>
      <c r="G2668" s="12" t="s">
        <v>55</v>
      </c>
      <c r="H2668" s="12" t="str">
        <f aca="false">INDEX(Customers!$I$2:$I$901,MATCH(B2668,Customers!$A$2:$A$901,0))</f>
        <v>Premium</v>
      </c>
      <c r="I2668" s="12" t="str">
        <f aca="false">INDEX(Customers!$G$2:$G$901,MATCH(B2668,Customers!$A$2:$A$901,0))</f>
        <v>North</v>
      </c>
      <c r="J2668" s="12" t="str">
        <f aca="false">INDEX(Stores!$D$2:$D$18,MATCH(C2668,Stores!$A$2:$A$18,0))</f>
        <v>North</v>
      </c>
      <c r="K2668" s="16" t="n">
        <f aca="false">SUMIF(OrderItems!$B$2:$B$6683,A2668,OrderItems!$J$2:$J$6683)</f>
        <v>4619</v>
      </c>
      <c r="L2668" s="16" t="n">
        <f aca="false">SUMIF(OrderItems!$B$2:$B$6683,A2668,OrderItems!$K$2:$K$6683)</f>
        <v>3093.49</v>
      </c>
      <c r="M2668" s="16" t="n">
        <f aca="false">K2668-L2668</f>
        <v>1525.51</v>
      </c>
      <c r="N2668" s="12" t="n">
        <f aca="false">COUNTIF(OrderItems!$B$2:$B$6683,A2668)</f>
        <v>1</v>
      </c>
    </row>
    <row r="2669" customFormat="false" ht="15" hidden="false" customHeight="false" outlineLevel="0" collapsed="false">
      <c r="A2669" s="12" t="n">
        <v>2668</v>
      </c>
      <c r="B2669" s="12" t="n">
        <v>679</v>
      </c>
      <c r="C2669" s="12" t="n">
        <v>17</v>
      </c>
      <c r="D2669" s="18" t="n">
        <v>45497</v>
      </c>
      <c r="E2669" s="12" t="s">
        <v>44</v>
      </c>
      <c r="F2669" s="12" t="s">
        <v>2292</v>
      </c>
      <c r="G2669" s="12" t="s">
        <v>55</v>
      </c>
      <c r="H2669" s="12" t="str">
        <f aca="false">INDEX(Customers!$I$2:$I$901,MATCH(B2669,Customers!$A$2:$A$901,0))</f>
        <v>Premium</v>
      </c>
      <c r="I2669" s="12" t="str">
        <f aca="false">INDEX(Customers!$G$2:$G$901,MATCH(B2669,Customers!$A$2:$A$901,0))</f>
        <v>North</v>
      </c>
      <c r="J2669" s="12" t="str">
        <f aca="false">INDEX(Stores!$D$2:$D$18,MATCH(C2669,Stores!$A$2:$A$18,0))</f>
        <v>Online</v>
      </c>
      <c r="K2669" s="16" t="n">
        <f aca="false">SUMIF(OrderItems!$B$2:$B$6683,A2669,OrderItems!$J$2:$J$6683)</f>
        <v>5728.2</v>
      </c>
      <c r="L2669" s="16" t="n">
        <f aca="false">SUMIF(OrderItems!$B$2:$B$6683,A2669,OrderItems!$K$2:$K$6683)</f>
        <v>3892.24</v>
      </c>
      <c r="M2669" s="16" t="n">
        <f aca="false">K2669-L2669</f>
        <v>1835.96</v>
      </c>
      <c r="N2669" s="12" t="n">
        <f aca="false">COUNTIF(OrderItems!$B$2:$B$6683,A2669)</f>
        <v>2</v>
      </c>
    </row>
    <row r="2670" customFormat="false" ht="15" hidden="false" customHeight="false" outlineLevel="0" collapsed="false">
      <c r="A2670" s="12" t="n">
        <v>2669</v>
      </c>
      <c r="B2670" s="12" t="n">
        <v>679</v>
      </c>
      <c r="C2670" s="12" t="n">
        <v>17</v>
      </c>
      <c r="D2670" s="18" t="n">
        <v>45558</v>
      </c>
      <c r="E2670" s="12" t="s">
        <v>44</v>
      </c>
      <c r="F2670" s="12" t="s">
        <v>2295</v>
      </c>
      <c r="G2670" s="12" t="s">
        <v>56</v>
      </c>
      <c r="H2670" s="12" t="str">
        <f aca="false">INDEX(Customers!$I$2:$I$901,MATCH(B2670,Customers!$A$2:$A$901,0))</f>
        <v>Premium</v>
      </c>
      <c r="I2670" s="12" t="str">
        <f aca="false">INDEX(Customers!$G$2:$G$901,MATCH(B2670,Customers!$A$2:$A$901,0))</f>
        <v>North</v>
      </c>
      <c r="J2670" s="12" t="str">
        <f aca="false">INDEX(Stores!$D$2:$D$18,MATCH(C2670,Stores!$A$2:$A$18,0))</f>
        <v>Online</v>
      </c>
      <c r="K2670" s="16" t="n">
        <f aca="false">SUMIF(OrderItems!$B$2:$B$6683,A2670,OrderItems!$J$2:$J$6683)</f>
        <v>2718</v>
      </c>
      <c r="L2670" s="16" t="n">
        <f aca="false">SUMIF(OrderItems!$B$2:$B$6683,A2670,OrderItems!$K$2:$K$6683)</f>
        <v>1600.76</v>
      </c>
      <c r="M2670" s="16" t="n">
        <f aca="false">K2670-L2670</f>
        <v>1117.24</v>
      </c>
      <c r="N2670" s="12" t="n">
        <f aca="false">COUNTIF(OrderItems!$B$2:$B$6683,A2670)</f>
        <v>2</v>
      </c>
    </row>
    <row r="2671" customFormat="false" ht="15" hidden="false" customHeight="false" outlineLevel="0" collapsed="false">
      <c r="A2671" s="12" t="n">
        <v>2670</v>
      </c>
      <c r="B2671" s="12" t="n">
        <v>679</v>
      </c>
      <c r="C2671" s="12" t="n">
        <v>17</v>
      </c>
      <c r="D2671" s="18" t="n">
        <v>45582</v>
      </c>
      <c r="E2671" s="12" t="s">
        <v>44</v>
      </c>
      <c r="F2671" s="12" t="s">
        <v>2296</v>
      </c>
      <c r="G2671" s="12" t="s">
        <v>55</v>
      </c>
      <c r="H2671" s="12" t="str">
        <f aca="false">INDEX(Customers!$I$2:$I$901,MATCH(B2671,Customers!$A$2:$A$901,0))</f>
        <v>Premium</v>
      </c>
      <c r="I2671" s="12" t="str">
        <f aca="false">INDEX(Customers!$G$2:$G$901,MATCH(B2671,Customers!$A$2:$A$901,0))</f>
        <v>North</v>
      </c>
      <c r="J2671" s="12" t="str">
        <f aca="false">INDEX(Stores!$D$2:$D$18,MATCH(C2671,Stores!$A$2:$A$18,0))</f>
        <v>Online</v>
      </c>
      <c r="K2671" s="16" t="n">
        <f aca="false">SUMIF(OrderItems!$B$2:$B$6683,A2671,OrderItems!$J$2:$J$6683)</f>
        <v>1604.55</v>
      </c>
      <c r="L2671" s="16" t="n">
        <f aca="false">SUMIF(OrderItems!$B$2:$B$6683,A2671,OrderItems!$K$2:$K$6683)</f>
        <v>1005.46</v>
      </c>
      <c r="M2671" s="16" t="n">
        <f aca="false">K2671-L2671</f>
        <v>599.09</v>
      </c>
      <c r="N2671" s="12" t="n">
        <f aca="false">COUNTIF(OrderItems!$B$2:$B$6683,A2671)</f>
        <v>1</v>
      </c>
    </row>
    <row r="2672" customFormat="false" ht="15" hidden="false" customHeight="false" outlineLevel="0" collapsed="false">
      <c r="A2672" s="12" t="n">
        <v>2671</v>
      </c>
      <c r="B2672" s="12" t="n">
        <v>679</v>
      </c>
      <c r="C2672" s="12" t="n">
        <v>17</v>
      </c>
      <c r="D2672" s="18" t="n">
        <v>45600</v>
      </c>
      <c r="E2672" s="12" t="s">
        <v>44</v>
      </c>
      <c r="F2672" s="12" t="s">
        <v>2295</v>
      </c>
      <c r="G2672" s="12" t="s">
        <v>56</v>
      </c>
      <c r="H2672" s="12" t="str">
        <f aca="false">INDEX(Customers!$I$2:$I$901,MATCH(B2672,Customers!$A$2:$A$901,0))</f>
        <v>Premium</v>
      </c>
      <c r="I2672" s="12" t="str">
        <f aca="false">INDEX(Customers!$G$2:$G$901,MATCH(B2672,Customers!$A$2:$A$901,0))</f>
        <v>North</v>
      </c>
      <c r="J2672" s="12" t="str">
        <f aca="false">INDEX(Stores!$D$2:$D$18,MATCH(C2672,Stores!$A$2:$A$18,0))</f>
        <v>Online</v>
      </c>
      <c r="K2672" s="16" t="n">
        <f aca="false">SUMIF(OrderItems!$B$2:$B$6683,A2672,OrderItems!$J$2:$J$6683)</f>
        <v>3143.05</v>
      </c>
      <c r="L2672" s="16" t="n">
        <f aca="false">SUMIF(OrderItems!$B$2:$B$6683,A2672,OrderItems!$K$2:$K$6683)</f>
        <v>2276.1</v>
      </c>
      <c r="M2672" s="16" t="n">
        <f aca="false">K2672-L2672</f>
        <v>866.95</v>
      </c>
      <c r="N2672" s="12" t="n">
        <f aca="false">COUNTIF(OrderItems!$B$2:$B$6683,A2672)</f>
        <v>2</v>
      </c>
    </row>
    <row r="2673" customFormat="false" ht="15" hidden="false" customHeight="false" outlineLevel="0" collapsed="false">
      <c r="A2673" s="12" t="n">
        <v>2672</v>
      </c>
      <c r="B2673" s="12" t="n">
        <v>679</v>
      </c>
      <c r="C2673" s="12" t="n">
        <v>17</v>
      </c>
      <c r="D2673" s="18" t="n">
        <v>45627</v>
      </c>
      <c r="E2673" s="12" t="s">
        <v>44</v>
      </c>
      <c r="F2673" s="12" t="s">
        <v>2294</v>
      </c>
      <c r="G2673" s="12" t="s">
        <v>55</v>
      </c>
      <c r="H2673" s="12" t="str">
        <f aca="false">INDEX(Customers!$I$2:$I$901,MATCH(B2673,Customers!$A$2:$A$901,0))</f>
        <v>Premium</v>
      </c>
      <c r="I2673" s="12" t="str">
        <f aca="false">INDEX(Customers!$G$2:$G$901,MATCH(B2673,Customers!$A$2:$A$901,0))</f>
        <v>North</v>
      </c>
      <c r="J2673" s="12" t="str">
        <f aca="false">INDEX(Stores!$D$2:$D$18,MATCH(C2673,Stores!$A$2:$A$18,0))</f>
        <v>Online</v>
      </c>
      <c r="K2673" s="16" t="n">
        <f aca="false">SUMIF(OrderItems!$B$2:$B$6683,A2673,OrderItems!$J$2:$J$6683)</f>
        <v>2423.65</v>
      </c>
      <c r="L2673" s="16" t="n">
        <f aca="false">SUMIF(OrderItems!$B$2:$B$6683,A2673,OrderItems!$K$2:$K$6683)</f>
        <v>1686.81</v>
      </c>
      <c r="M2673" s="16" t="n">
        <f aca="false">K2673-L2673</f>
        <v>736.84</v>
      </c>
      <c r="N2673" s="12" t="n">
        <f aca="false">COUNTIF(OrderItems!$B$2:$B$6683,A2673)</f>
        <v>2</v>
      </c>
    </row>
    <row r="2674" customFormat="false" ht="15" hidden="false" customHeight="false" outlineLevel="0" collapsed="false">
      <c r="A2674" s="12" t="n">
        <v>2673</v>
      </c>
      <c r="B2674" s="12" t="n">
        <v>679</v>
      </c>
      <c r="C2674" s="12" t="n">
        <v>17</v>
      </c>
      <c r="D2674" s="18" t="n">
        <v>45668</v>
      </c>
      <c r="E2674" s="12" t="s">
        <v>44</v>
      </c>
      <c r="F2674" s="12" t="s">
        <v>2296</v>
      </c>
      <c r="G2674" s="12" t="s">
        <v>55</v>
      </c>
      <c r="H2674" s="12" t="str">
        <f aca="false">INDEX(Customers!$I$2:$I$901,MATCH(B2674,Customers!$A$2:$A$901,0))</f>
        <v>Premium</v>
      </c>
      <c r="I2674" s="12" t="str">
        <f aca="false">INDEX(Customers!$G$2:$G$901,MATCH(B2674,Customers!$A$2:$A$901,0))</f>
        <v>North</v>
      </c>
      <c r="J2674" s="12" t="str">
        <f aca="false">INDEX(Stores!$D$2:$D$18,MATCH(C2674,Stores!$A$2:$A$18,0))</f>
        <v>Online</v>
      </c>
      <c r="K2674" s="16" t="n">
        <f aca="false">SUMIF(OrderItems!$B$2:$B$6683,A2674,OrderItems!$J$2:$J$6683)</f>
        <v>2445.5</v>
      </c>
      <c r="L2674" s="16" t="n">
        <f aca="false">SUMIF(OrderItems!$B$2:$B$6683,A2674,OrderItems!$K$2:$K$6683)</f>
        <v>1746.71</v>
      </c>
      <c r="M2674" s="16" t="n">
        <f aca="false">K2674-L2674</f>
        <v>698.79</v>
      </c>
      <c r="N2674" s="12" t="n">
        <f aca="false">COUNTIF(OrderItems!$B$2:$B$6683,A2674)</f>
        <v>2</v>
      </c>
    </row>
    <row r="2675" customFormat="false" ht="15" hidden="false" customHeight="false" outlineLevel="0" collapsed="false">
      <c r="A2675" s="12" t="n">
        <v>2674</v>
      </c>
      <c r="B2675" s="12" t="n">
        <v>679</v>
      </c>
      <c r="C2675" s="12" t="n">
        <v>17</v>
      </c>
      <c r="D2675" s="18" t="n">
        <v>45674</v>
      </c>
      <c r="E2675" s="12" t="s">
        <v>44</v>
      </c>
      <c r="F2675" s="12" t="s">
        <v>2296</v>
      </c>
      <c r="G2675" s="12" t="s">
        <v>55</v>
      </c>
      <c r="H2675" s="12" t="str">
        <f aca="false">INDEX(Customers!$I$2:$I$901,MATCH(B2675,Customers!$A$2:$A$901,0))</f>
        <v>Premium</v>
      </c>
      <c r="I2675" s="12" t="str">
        <f aca="false">INDEX(Customers!$G$2:$G$901,MATCH(B2675,Customers!$A$2:$A$901,0))</f>
        <v>North</v>
      </c>
      <c r="J2675" s="12" t="str">
        <f aca="false">INDEX(Stores!$D$2:$D$18,MATCH(C2675,Stores!$A$2:$A$18,0))</f>
        <v>Online</v>
      </c>
      <c r="K2675" s="16" t="n">
        <f aca="false">SUMIF(OrderItems!$B$2:$B$6683,A2675,OrderItems!$J$2:$J$6683)</f>
        <v>1655.1</v>
      </c>
      <c r="L2675" s="16" t="n">
        <f aca="false">SUMIF(OrderItems!$B$2:$B$6683,A2675,OrderItems!$K$2:$K$6683)</f>
        <v>1131.05</v>
      </c>
      <c r="M2675" s="16" t="n">
        <f aca="false">K2675-L2675</f>
        <v>524.05</v>
      </c>
      <c r="N2675" s="12" t="n">
        <f aca="false">COUNTIF(OrderItems!$B$2:$B$6683,A2675)</f>
        <v>1</v>
      </c>
    </row>
    <row r="2676" customFormat="false" ht="15" hidden="false" customHeight="false" outlineLevel="0" collapsed="false">
      <c r="A2676" s="12" t="n">
        <v>2675</v>
      </c>
      <c r="B2676" s="12" t="n">
        <v>679</v>
      </c>
      <c r="C2676" s="12" t="n">
        <v>4</v>
      </c>
      <c r="D2676" s="18" t="n">
        <v>45779</v>
      </c>
      <c r="E2676" s="12" t="s">
        <v>49</v>
      </c>
      <c r="F2676" s="12" t="s">
        <v>2292</v>
      </c>
      <c r="G2676" s="12" t="s">
        <v>56</v>
      </c>
      <c r="H2676" s="12" t="str">
        <f aca="false">INDEX(Customers!$I$2:$I$901,MATCH(B2676,Customers!$A$2:$A$901,0))</f>
        <v>Premium</v>
      </c>
      <c r="I2676" s="12" t="str">
        <f aca="false">INDEX(Customers!$G$2:$G$901,MATCH(B2676,Customers!$A$2:$A$901,0))</f>
        <v>North</v>
      </c>
      <c r="J2676" s="12" t="str">
        <f aca="false">INDEX(Stores!$D$2:$D$18,MATCH(C2676,Stores!$A$2:$A$18,0))</f>
        <v>North</v>
      </c>
      <c r="K2676" s="16" t="n">
        <f aca="false">SUMIF(OrderItems!$B$2:$B$6683,A2676,OrderItems!$J$2:$J$6683)</f>
        <v>789</v>
      </c>
      <c r="L2676" s="16" t="n">
        <f aca="false">SUMIF(OrderItems!$B$2:$B$6683,A2676,OrderItems!$K$2:$K$6683)</f>
        <v>544.99</v>
      </c>
      <c r="M2676" s="16" t="n">
        <f aca="false">K2676-L2676</f>
        <v>244.01</v>
      </c>
      <c r="N2676" s="12" t="n">
        <f aca="false">COUNTIF(OrderItems!$B$2:$B$6683,A2676)</f>
        <v>1</v>
      </c>
    </row>
    <row r="2677" customFormat="false" ht="15" hidden="false" customHeight="false" outlineLevel="0" collapsed="false">
      <c r="A2677" s="12" t="n">
        <v>2676</v>
      </c>
      <c r="B2677" s="12" t="n">
        <v>679</v>
      </c>
      <c r="C2677" s="12" t="n">
        <v>17</v>
      </c>
      <c r="D2677" s="18" t="n">
        <v>45857</v>
      </c>
      <c r="E2677" s="12" t="s">
        <v>44</v>
      </c>
      <c r="F2677" s="12" t="s">
        <v>2293</v>
      </c>
      <c r="G2677" s="12" t="s">
        <v>55</v>
      </c>
      <c r="H2677" s="12" t="str">
        <f aca="false">INDEX(Customers!$I$2:$I$901,MATCH(B2677,Customers!$A$2:$A$901,0))</f>
        <v>Premium</v>
      </c>
      <c r="I2677" s="12" t="str">
        <f aca="false">INDEX(Customers!$G$2:$G$901,MATCH(B2677,Customers!$A$2:$A$901,0))</f>
        <v>North</v>
      </c>
      <c r="J2677" s="12" t="str">
        <f aca="false">INDEX(Stores!$D$2:$D$18,MATCH(C2677,Stores!$A$2:$A$18,0))</f>
        <v>Online</v>
      </c>
      <c r="K2677" s="16" t="n">
        <f aca="false">SUMIF(OrderItems!$B$2:$B$6683,A2677,OrderItems!$J$2:$J$6683)</f>
        <v>2159</v>
      </c>
      <c r="L2677" s="16" t="n">
        <f aca="false">SUMIF(OrderItems!$B$2:$B$6683,A2677,OrderItems!$K$2:$K$6683)</f>
        <v>1473.53</v>
      </c>
      <c r="M2677" s="16" t="n">
        <f aca="false">K2677-L2677</f>
        <v>685.47</v>
      </c>
      <c r="N2677" s="12" t="n">
        <f aca="false">COUNTIF(OrderItems!$B$2:$B$6683,A2677)</f>
        <v>1</v>
      </c>
    </row>
    <row r="2678" customFormat="false" ht="15" hidden="false" customHeight="false" outlineLevel="0" collapsed="false">
      <c r="A2678" s="12" t="n">
        <v>2677</v>
      </c>
      <c r="B2678" s="12" t="n">
        <v>679</v>
      </c>
      <c r="C2678" s="12" t="n">
        <v>17</v>
      </c>
      <c r="D2678" s="18" t="n">
        <v>45887</v>
      </c>
      <c r="E2678" s="12" t="s">
        <v>44</v>
      </c>
      <c r="F2678" s="12" t="s">
        <v>2296</v>
      </c>
      <c r="G2678" s="12" t="s">
        <v>56</v>
      </c>
      <c r="H2678" s="12" t="str">
        <f aca="false">INDEX(Customers!$I$2:$I$901,MATCH(B2678,Customers!$A$2:$A$901,0))</f>
        <v>Premium</v>
      </c>
      <c r="I2678" s="12" t="str">
        <f aca="false">INDEX(Customers!$G$2:$G$901,MATCH(B2678,Customers!$A$2:$A$901,0))</f>
        <v>North</v>
      </c>
      <c r="J2678" s="12" t="str">
        <f aca="false">INDEX(Stores!$D$2:$D$18,MATCH(C2678,Stores!$A$2:$A$18,0))</f>
        <v>Online</v>
      </c>
      <c r="K2678" s="16" t="n">
        <f aca="false">SUMIF(OrderItems!$B$2:$B$6683,A2678,OrderItems!$J$2:$J$6683)</f>
        <v>5277</v>
      </c>
      <c r="L2678" s="16" t="n">
        <f aca="false">SUMIF(OrderItems!$B$2:$B$6683,A2678,OrderItems!$K$2:$K$6683)</f>
        <v>3506.81</v>
      </c>
      <c r="M2678" s="16" t="n">
        <f aca="false">K2678-L2678</f>
        <v>1770.19</v>
      </c>
      <c r="N2678" s="12" t="n">
        <f aca="false">COUNTIF(OrderItems!$B$2:$B$6683,A2678)</f>
        <v>3</v>
      </c>
    </row>
    <row r="2679" customFormat="false" ht="15" hidden="false" customHeight="false" outlineLevel="0" collapsed="false">
      <c r="A2679" s="12" t="n">
        <v>2678</v>
      </c>
      <c r="B2679" s="12" t="n">
        <v>679</v>
      </c>
      <c r="C2679" s="12" t="n">
        <v>17</v>
      </c>
      <c r="D2679" s="18" t="n">
        <v>45888</v>
      </c>
      <c r="E2679" s="12" t="s">
        <v>44</v>
      </c>
      <c r="F2679" s="12" t="s">
        <v>2292</v>
      </c>
      <c r="G2679" s="12" t="s">
        <v>57</v>
      </c>
      <c r="H2679" s="12" t="str">
        <f aca="false">INDEX(Customers!$I$2:$I$901,MATCH(B2679,Customers!$A$2:$A$901,0))</f>
        <v>Premium</v>
      </c>
      <c r="I2679" s="12" t="str">
        <f aca="false">INDEX(Customers!$G$2:$G$901,MATCH(B2679,Customers!$A$2:$A$901,0))</f>
        <v>North</v>
      </c>
      <c r="J2679" s="12" t="str">
        <f aca="false">INDEX(Stores!$D$2:$D$18,MATCH(C2679,Stores!$A$2:$A$18,0))</f>
        <v>Online</v>
      </c>
      <c r="K2679" s="16" t="n">
        <f aca="false">SUMIF(OrderItems!$B$2:$B$6683,A2679,OrderItems!$J$2:$J$6683)</f>
        <v>779</v>
      </c>
      <c r="L2679" s="16" t="n">
        <f aca="false">SUMIF(OrderItems!$B$2:$B$6683,A2679,OrderItems!$K$2:$K$6683)</f>
        <v>536.88</v>
      </c>
      <c r="M2679" s="16" t="n">
        <f aca="false">K2679-L2679</f>
        <v>242.12</v>
      </c>
      <c r="N2679" s="12" t="n">
        <f aca="false">COUNTIF(OrderItems!$B$2:$B$6683,A2679)</f>
        <v>1</v>
      </c>
    </row>
    <row r="2680" customFormat="false" ht="15" hidden="false" customHeight="false" outlineLevel="0" collapsed="false">
      <c r="A2680" s="12" t="n">
        <v>2679</v>
      </c>
      <c r="B2680" s="12" t="n">
        <v>679</v>
      </c>
      <c r="C2680" s="12" t="n">
        <v>17</v>
      </c>
      <c r="D2680" s="18" t="n">
        <v>45900</v>
      </c>
      <c r="E2680" s="12" t="s">
        <v>44</v>
      </c>
      <c r="F2680" s="12" t="s">
        <v>2295</v>
      </c>
      <c r="G2680" s="12" t="s">
        <v>56</v>
      </c>
      <c r="H2680" s="12" t="str">
        <f aca="false">INDEX(Customers!$I$2:$I$901,MATCH(B2680,Customers!$A$2:$A$901,0))</f>
        <v>Premium</v>
      </c>
      <c r="I2680" s="12" t="str">
        <f aca="false">INDEX(Customers!$G$2:$G$901,MATCH(B2680,Customers!$A$2:$A$901,0))</f>
        <v>North</v>
      </c>
      <c r="J2680" s="12" t="str">
        <f aca="false">INDEX(Stores!$D$2:$D$18,MATCH(C2680,Stores!$A$2:$A$18,0))</f>
        <v>Online</v>
      </c>
      <c r="K2680" s="16" t="n">
        <f aca="false">SUMIF(OrderItems!$B$2:$B$6683,A2680,OrderItems!$J$2:$J$6683)</f>
        <v>7336</v>
      </c>
      <c r="L2680" s="16" t="n">
        <f aca="false">SUMIF(OrderItems!$B$2:$B$6683,A2680,OrderItems!$K$2:$K$6683)</f>
        <v>5046.81</v>
      </c>
      <c r="M2680" s="16" t="n">
        <f aca="false">K2680-L2680</f>
        <v>2289.19</v>
      </c>
      <c r="N2680" s="12" t="n">
        <f aca="false">COUNTIF(OrderItems!$B$2:$B$6683,A2680)</f>
        <v>4</v>
      </c>
    </row>
    <row r="2681" customFormat="false" ht="15" hidden="false" customHeight="false" outlineLevel="0" collapsed="false">
      <c r="A2681" s="12" t="n">
        <v>2680</v>
      </c>
      <c r="B2681" s="12" t="n">
        <v>679</v>
      </c>
      <c r="C2681" s="12" t="n">
        <v>16</v>
      </c>
      <c r="D2681" s="18" t="n">
        <v>45963</v>
      </c>
      <c r="E2681" s="12" t="s">
        <v>49</v>
      </c>
      <c r="F2681" s="12" t="s">
        <v>2295</v>
      </c>
      <c r="G2681" s="12" t="s">
        <v>55</v>
      </c>
      <c r="H2681" s="12" t="str">
        <f aca="false">INDEX(Customers!$I$2:$I$901,MATCH(B2681,Customers!$A$2:$A$901,0))</f>
        <v>Premium</v>
      </c>
      <c r="I2681" s="12" t="str">
        <f aca="false">INDEX(Customers!$G$2:$G$901,MATCH(B2681,Customers!$A$2:$A$901,0))</f>
        <v>North</v>
      </c>
      <c r="J2681" s="12" t="str">
        <f aca="false">INDEX(Stores!$D$2:$D$18,MATCH(C2681,Stores!$A$2:$A$18,0))</f>
        <v>East</v>
      </c>
      <c r="K2681" s="16" t="n">
        <f aca="false">SUMIF(OrderItems!$B$2:$B$6683,A2681,OrderItems!$J$2:$J$6683)</f>
        <v>4078</v>
      </c>
      <c r="L2681" s="16" t="n">
        <f aca="false">SUMIF(OrderItems!$B$2:$B$6683,A2681,OrderItems!$K$2:$K$6683)</f>
        <v>2790</v>
      </c>
      <c r="M2681" s="16" t="n">
        <f aca="false">K2681-L2681</f>
        <v>1288</v>
      </c>
      <c r="N2681" s="12" t="n">
        <f aca="false">COUNTIF(OrderItems!$B$2:$B$6683,A2681)</f>
        <v>2</v>
      </c>
    </row>
    <row r="2682" customFormat="false" ht="15" hidden="false" customHeight="false" outlineLevel="0" collapsed="false">
      <c r="A2682" s="12" t="n">
        <v>2681</v>
      </c>
      <c r="B2682" s="12" t="n">
        <v>679</v>
      </c>
      <c r="C2682" s="12" t="n">
        <v>17</v>
      </c>
      <c r="D2682" s="18" t="n">
        <v>45989</v>
      </c>
      <c r="E2682" s="12" t="s">
        <v>44</v>
      </c>
      <c r="F2682" s="12" t="s">
        <v>2296</v>
      </c>
      <c r="G2682" s="12" t="s">
        <v>55</v>
      </c>
      <c r="H2682" s="12" t="str">
        <f aca="false">INDEX(Customers!$I$2:$I$901,MATCH(B2682,Customers!$A$2:$A$901,0))</f>
        <v>Premium</v>
      </c>
      <c r="I2682" s="12" t="str">
        <f aca="false">INDEX(Customers!$G$2:$G$901,MATCH(B2682,Customers!$A$2:$A$901,0))</f>
        <v>North</v>
      </c>
      <c r="J2682" s="12" t="str">
        <f aca="false">INDEX(Stores!$D$2:$D$18,MATCH(C2682,Stores!$A$2:$A$18,0))</f>
        <v>Online</v>
      </c>
      <c r="K2682" s="16" t="n">
        <f aca="false">SUMIF(OrderItems!$B$2:$B$6683,A2682,OrderItems!$J$2:$J$6683)</f>
        <v>594.15</v>
      </c>
      <c r="L2682" s="16" t="n">
        <f aca="false">SUMIF(OrderItems!$B$2:$B$6683,A2682,OrderItems!$K$2:$K$6683)</f>
        <v>452.88</v>
      </c>
      <c r="M2682" s="16" t="n">
        <f aca="false">K2682-L2682</f>
        <v>141.27</v>
      </c>
      <c r="N2682" s="12" t="n">
        <f aca="false">COUNTIF(OrderItems!$B$2:$B$6683,A2682)</f>
        <v>1</v>
      </c>
    </row>
    <row r="2683" customFormat="false" ht="15" hidden="false" customHeight="false" outlineLevel="0" collapsed="false">
      <c r="A2683" s="12" t="n">
        <v>2682</v>
      </c>
      <c r="B2683" s="12" t="n">
        <v>680</v>
      </c>
      <c r="C2683" s="12" t="n">
        <v>17</v>
      </c>
      <c r="D2683" s="18" t="n">
        <v>45704</v>
      </c>
      <c r="E2683" s="12" t="s">
        <v>44</v>
      </c>
      <c r="F2683" s="12" t="s">
        <v>2292</v>
      </c>
      <c r="G2683" s="12" t="s">
        <v>56</v>
      </c>
      <c r="H2683" s="12" t="str">
        <f aca="false">INDEX(Customers!$I$2:$I$901,MATCH(B2683,Customers!$A$2:$A$901,0))</f>
        <v>Regular</v>
      </c>
      <c r="I2683" s="12" t="str">
        <f aca="false">INDEX(Customers!$G$2:$G$901,MATCH(B2683,Customers!$A$2:$A$901,0))</f>
        <v>West</v>
      </c>
      <c r="J2683" s="12" t="str">
        <f aca="false">INDEX(Stores!$D$2:$D$18,MATCH(C2683,Stores!$A$2:$A$18,0))</f>
        <v>Online</v>
      </c>
      <c r="K2683" s="16" t="n">
        <f aca="false">SUMIF(OrderItems!$B$2:$B$6683,A2683,OrderItems!$J$2:$J$6683)</f>
        <v>2407.75</v>
      </c>
      <c r="L2683" s="16" t="n">
        <f aca="false">SUMIF(OrderItems!$B$2:$B$6683,A2683,OrderItems!$K$2:$K$6683)</f>
        <v>1631.93</v>
      </c>
      <c r="M2683" s="16" t="n">
        <f aca="false">K2683-L2683</f>
        <v>775.82</v>
      </c>
      <c r="N2683" s="12" t="n">
        <f aca="false">COUNTIF(OrderItems!$B$2:$B$6683,A2683)</f>
        <v>2</v>
      </c>
    </row>
    <row r="2684" customFormat="false" ht="15" hidden="false" customHeight="false" outlineLevel="0" collapsed="false">
      <c r="A2684" s="12" t="n">
        <v>2683</v>
      </c>
      <c r="B2684" s="12" t="n">
        <v>680</v>
      </c>
      <c r="C2684" s="12" t="n">
        <v>17</v>
      </c>
      <c r="D2684" s="18" t="n">
        <v>45797</v>
      </c>
      <c r="E2684" s="12" t="s">
        <v>44</v>
      </c>
      <c r="F2684" s="12" t="s">
        <v>2294</v>
      </c>
      <c r="G2684" s="12" t="s">
        <v>56</v>
      </c>
      <c r="H2684" s="12" t="str">
        <f aca="false">INDEX(Customers!$I$2:$I$901,MATCH(B2684,Customers!$A$2:$A$901,0))</f>
        <v>Regular</v>
      </c>
      <c r="I2684" s="12" t="str">
        <f aca="false">INDEX(Customers!$G$2:$G$901,MATCH(B2684,Customers!$A$2:$A$901,0))</f>
        <v>West</v>
      </c>
      <c r="J2684" s="12" t="str">
        <f aca="false">INDEX(Stores!$D$2:$D$18,MATCH(C2684,Stores!$A$2:$A$18,0))</f>
        <v>Online</v>
      </c>
      <c r="K2684" s="16" t="n">
        <f aca="false">SUMIF(OrderItems!$B$2:$B$6683,A2684,OrderItems!$J$2:$J$6683)</f>
        <v>2759</v>
      </c>
      <c r="L2684" s="16" t="n">
        <f aca="false">SUMIF(OrderItems!$B$2:$B$6683,A2684,OrderItems!$K$2:$K$6683)</f>
        <v>1649.64</v>
      </c>
      <c r="M2684" s="16" t="n">
        <f aca="false">K2684-L2684</f>
        <v>1109.36</v>
      </c>
      <c r="N2684" s="12" t="n">
        <f aca="false">COUNTIF(OrderItems!$B$2:$B$6683,A2684)</f>
        <v>1</v>
      </c>
    </row>
    <row r="2685" customFormat="false" ht="15" hidden="false" customHeight="false" outlineLevel="0" collapsed="false">
      <c r="A2685" s="12" t="n">
        <v>2684</v>
      </c>
      <c r="B2685" s="12" t="n">
        <v>680</v>
      </c>
      <c r="C2685" s="12" t="n">
        <v>17</v>
      </c>
      <c r="D2685" s="18" t="n">
        <v>45931</v>
      </c>
      <c r="E2685" s="12" t="s">
        <v>44</v>
      </c>
      <c r="F2685" s="12" t="s">
        <v>2294</v>
      </c>
      <c r="G2685" s="12" t="s">
        <v>55</v>
      </c>
      <c r="H2685" s="12" t="str">
        <f aca="false">INDEX(Customers!$I$2:$I$901,MATCH(B2685,Customers!$A$2:$A$901,0))</f>
        <v>Regular</v>
      </c>
      <c r="I2685" s="12" t="str">
        <f aca="false">INDEX(Customers!$G$2:$G$901,MATCH(B2685,Customers!$A$2:$A$901,0))</f>
        <v>West</v>
      </c>
      <c r="J2685" s="12" t="str">
        <f aca="false">INDEX(Stores!$D$2:$D$18,MATCH(C2685,Stores!$A$2:$A$18,0))</f>
        <v>Online</v>
      </c>
      <c r="K2685" s="16" t="n">
        <f aca="false">SUMIF(OrderItems!$B$2:$B$6683,A2685,OrderItems!$J$2:$J$6683)</f>
        <v>4148</v>
      </c>
      <c r="L2685" s="16" t="n">
        <f aca="false">SUMIF(OrderItems!$B$2:$B$6683,A2685,OrderItems!$K$2:$K$6683)</f>
        <v>2616.41</v>
      </c>
      <c r="M2685" s="16" t="n">
        <f aca="false">K2685-L2685</f>
        <v>1531.59</v>
      </c>
      <c r="N2685" s="12" t="n">
        <f aca="false">COUNTIF(OrderItems!$B$2:$B$6683,A2685)</f>
        <v>2</v>
      </c>
    </row>
    <row r="2686" customFormat="false" ht="15" hidden="false" customHeight="false" outlineLevel="0" collapsed="false">
      <c r="A2686" s="12" t="n">
        <v>2685</v>
      </c>
      <c r="B2686" s="12" t="n">
        <v>680</v>
      </c>
      <c r="C2686" s="12" t="n">
        <v>17</v>
      </c>
      <c r="D2686" s="18" t="n">
        <v>45939</v>
      </c>
      <c r="E2686" s="12" t="s">
        <v>44</v>
      </c>
      <c r="F2686" s="12" t="s">
        <v>2296</v>
      </c>
      <c r="G2686" s="12" t="s">
        <v>56</v>
      </c>
      <c r="H2686" s="12" t="str">
        <f aca="false">INDEX(Customers!$I$2:$I$901,MATCH(B2686,Customers!$A$2:$A$901,0))</f>
        <v>Regular</v>
      </c>
      <c r="I2686" s="12" t="str">
        <f aca="false">INDEX(Customers!$G$2:$G$901,MATCH(B2686,Customers!$A$2:$A$901,0))</f>
        <v>West</v>
      </c>
      <c r="J2686" s="12" t="str">
        <f aca="false">INDEX(Stores!$D$2:$D$18,MATCH(C2686,Stores!$A$2:$A$18,0))</f>
        <v>Online</v>
      </c>
      <c r="K2686" s="16" t="n">
        <f aca="false">SUMIF(OrderItems!$B$2:$B$6683,A2686,OrderItems!$J$2:$J$6683)</f>
        <v>2212.55</v>
      </c>
      <c r="L2686" s="16" t="n">
        <f aca="false">SUMIF(OrderItems!$B$2:$B$6683,A2686,OrderItems!$K$2:$K$6683)</f>
        <v>1451.6</v>
      </c>
      <c r="M2686" s="16" t="n">
        <f aca="false">K2686-L2686</f>
        <v>760.95</v>
      </c>
      <c r="N2686" s="12" t="n">
        <f aca="false">COUNTIF(OrderItems!$B$2:$B$6683,A2686)</f>
        <v>1</v>
      </c>
    </row>
    <row r="2687" customFormat="false" ht="15" hidden="false" customHeight="false" outlineLevel="0" collapsed="false">
      <c r="A2687" s="12" t="n">
        <v>2686</v>
      </c>
      <c r="B2687" s="12" t="n">
        <v>680</v>
      </c>
      <c r="C2687" s="12" t="n">
        <v>3</v>
      </c>
      <c r="D2687" s="18" t="n">
        <v>45969</v>
      </c>
      <c r="E2687" s="12" t="s">
        <v>49</v>
      </c>
      <c r="F2687" s="12" t="s">
        <v>2292</v>
      </c>
      <c r="G2687" s="12" t="s">
        <v>55</v>
      </c>
      <c r="H2687" s="12" t="str">
        <f aca="false">INDEX(Customers!$I$2:$I$901,MATCH(B2687,Customers!$A$2:$A$901,0))</f>
        <v>Regular</v>
      </c>
      <c r="I2687" s="12" t="str">
        <f aca="false">INDEX(Customers!$G$2:$G$901,MATCH(B2687,Customers!$A$2:$A$901,0))</f>
        <v>West</v>
      </c>
      <c r="J2687" s="12" t="str">
        <f aca="false">INDEX(Stores!$D$2:$D$18,MATCH(C2687,Stores!$A$2:$A$18,0))</f>
        <v>North</v>
      </c>
      <c r="K2687" s="16" t="n">
        <f aca="false">SUMIF(OrderItems!$B$2:$B$6683,A2687,OrderItems!$J$2:$J$6683)</f>
        <v>1959</v>
      </c>
      <c r="L2687" s="16" t="n">
        <f aca="false">SUMIF(OrderItems!$B$2:$B$6683,A2687,OrderItems!$K$2:$K$6683)</f>
        <v>1274.4</v>
      </c>
      <c r="M2687" s="16" t="n">
        <f aca="false">K2687-L2687</f>
        <v>684.6</v>
      </c>
      <c r="N2687" s="12" t="n">
        <f aca="false">COUNTIF(OrderItems!$B$2:$B$6683,A2687)</f>
        <v>1</v>
      </c>
    </row>
    <row r="2688" customFormat="false" ht="15" hidden="false" customHeight="false" outlineLevel="0" collapsed="false">
      <c r="A2688" s="12" t="n">
        <v>2687</v>
      </c>
      <c r="B2688" s="12" t="n">
        <v>680</v>
      </c>
      <c r="C2688" s="12" t="n">
        <v>17</v>
      </c>
      <c r="D2688" s="18" t="n">
        <v>45992</v>
      </c>
      <c r="E2688" s="12" t="s">
        <v>44</v>
      </c>
      <c r="F2688" s="12" t="s">
        <v>2292</v>
      </c>
      <c r="G2688" s="12" t="s">
        <v>55</v>
      </c>
      <c r="H2688" s="12" t="str">
        <f aca="false">INDEX(Customers!$I$2:$I$901,MATCH(B2688,Customers!$A$2:$A$901,0))</f>
        <v>Regular</v>
      </c>
      <c r="I2688" s="12" t="str">
        <f aca="false">INDEX(Customers!$G$2:$G$901,MATCH(B2688,Customers!$A$2:$A$901,0))</f>
        <v>West</v>
      </c>
      <c r="J2688" s="12" t="str">
        <f aca="false">INDEX(Stores!$D$2:$D$18,MATCH(C2688,Stores!$A$2:$A$18,0))</f>
        <v>Online</v>
      </c>
      <c r="K2688" s="16" t="n">
        <f aca="false">SUMIF(OrderItems!$B$2:$B$6683,A2688,OrderItems!$J$2:$J$6683)</f>
        <v>3159.55</v>
      </c>
      <c r="L2688" s="16" t="n">
        <f aca="false">SUMIF(OrderItems!$B$2:$B$6683,A2688,OrderItems!$K$2:$K$6683)</f>
        <v>1867.09</v>
      </c>
      <c r="M2688" s="16" t="n">
        <f aca="false">K2688-L2688</f>
        <v>1292.46</v>
      </c>
      <c r="N2688" s="12" t="n">
        <f aca="false">COUNTIF(OrderItems!$B$2:$B$6683,A2688)</f>
        <v>2</v>
      </c>
    </row>
    <row r="2689" customFormat="false" ht="15" hidden="false" customHeight="false" outlineLevel="0" collapsed="false">
      <c r="A2689" s="12" t="n">
        <v>2688</v>
      </c>
      <c r="B2689" s="12" t="n">
        <v>681</v>
      </c>
      <c r="C2689" s="12" t="n">
        <v>17</v>
      </c>
      <c r="D2689" s="18" t="n">
        <v>45335</v>
      </c>
      <c r="E2689" s="12" t="s">
        <v>44</v>
      </c>
      <c r="F2689" s="12" t="s">
        <v>2294</v>
      </c>
      <c r="G2689" s="12" t="s">
        <v>56</v>
      </c>
      <c r="H2689" s="12" t="str">
        <f aca="false">INDEX(Customers!$I$2:$I$901,MATCH(B2689,Customers!$A$2:$A$901,0))</f>
        <v>New</v>
      </c>
      <c r="I2689" s="12" t="str">
        <f aca="false">INDEX(Customers!$G$2:$G$901,MATCH(B2689,Customers!$A$2:$A$901,0))</f>
        <v>North</v>
      </c>
      <c r="J2689" s="12" t="str">
        <f aca="false">INDEX(Stores!$D$2:$D$18,MATCH(C2689,Stores!$A$2:$A$18,0))</f>
        <v>Online</v>
      </c>
      <c r="K2689" s="16" t="n">
        <f aca="false">SUMIF(OrderItems!$B$2:$B$6683,A2689,OrderItems!$J$2:$J$6683)</f>
        <v>2158</v>
      </c>
      <c r="L2689" s="16" t="n">
        <f aca="false">SUMIF(OrderItems!$B$2:$B$6683,A2689,OrderItems!$K$2:$K$6683)</f>
        <v>1202.82</v>
      </c>
      <c r="M2689" s="16" t="n">
        <f aca="false">K2689-L2689</f>
        <v>955.18</v>
      </c>
      <c r="N2689" s="12" t="n">
        <f aca="false">COUNTIF(OrderItems!$B$2:$B$6683,A2689)</f>
        <v>1</v>
      </c>
    </row>
    <row r="2690" customFormat="false" ht="15" hidden="false" customHeight="false" outlineLevel="0" collapsed="false">
      <c r="A2690" s="12" t="n">
        <v>2689</v>
      </c>
      <c r="B2690" s="12" t="n">
        <v>681</v>
      </c>
      <c r="C2690" s="12" t="n">
        <v>17</v>
      </c>
      <c r="D2690" s="18" t="n">
        <v>45353</v>
      </c>
      <c r="E2690" s="12" t="s">
        <v>44</v>
      </c>
      <c r="F2690" s="12" t="s">
        <v>2293</v>
      </c>
      <c r="G2690" s="12" t="s">
        <v>56</v>
      </c>
      <c r="H2690" s="12" t="str">
        <f aca="false">INDEX(Customers!$I$2:$I$901,MATCH(B2690,Customers!$A$2:$A$901,0))</f>
        <v>New</v>
      </c>
      <c r="I2690" s="12" t="str">
        <f aca="false">INDEX(Customers!$G$2:$G$901,MATCH(B2690,Customers!$A$2:$A$901,0))</f>
        <v>North</v>
      </c>
      <c r="J2690" s="12" t="str">
        <f aca="false">INDEX(Stores!$D$2:$D$18,MATCH(C2690,Stores!$A$2:$A$18,0))</f>
        <v>Online</v>
      </c>
      <c r="K2690" s="16" t="n">
        <f aca="false">SUMIF(OrderItems!$B$2:$B$6683,A2690,OrderItems!$J$2:$J$6683)</f>
        <v>5165.05</v>
      </c>
      <c r="L2690" s="16" t="n">
        <f aca="false">SUMIF(OrderItems!$B$2:$B$6683,A2690,OrderItems!$K$2:$K$6683)</f>
        <v>3300.14</v>
      </c>
      <c r="M2690" s="16" t="n">
        <f aca="false">K2690-L2690</f>
        <v>1864.91</v>
      </c>
      <c r="N2690" s="12" t="n">
        <f aca="false">COUNTIF(OrderItems!$B$2:$B$6683,A2690)</f>
        <v>4</v>
      </c>
    </row>
    <row r="2691" customFormat="false" ht="15" hidden="false" customHeight="false" outlineLevel="0" collapsed="false">
      <c r="A2691" s="12" t="n">
        <v>2690</v>
      </c>
      <c r="B2691" s="12" t="n">
        <v>681</v>
      </c>
      <c r="C2691" s="12" t="n">
        <v>15</v>
      </c>
      <c r="D2691" s="18" t="n">
        <v>45497</v>
      </c>
      <c r="E2691" s="12" t="s">
        <v>49</v>
      </c>
      <c r="F2691" s="12" t="s">
        <v>2295</v>
      </c>
      <c r="G2691" s="12" t="s">
        <v>56</v>
      </c>
      <c r="H2691" s="12" t="str">
        <f aca="false">INDEX(Customers!$I$2:$I$901,MATCH(B2691,Customers!$A$2:$A$901,0))</f>
        <v>New</v>
      </c>
      <c r="I2691" s="12" t="str">
        <f aca="false">INDEX(Customers!$G$2:$G$901,MATCH(B2691,Customers!$A$2:$A$901,0))</f>
        <v>North</v>
      </c>
      <c r="J2691" s="12" t="str">
        <f aca="false">INDEX(Stores!$D$2:$D$18,MATCH(C2691,Stores!$A$2:$A$18,0))</f>
        <v>East</v>
      </c>
      <c r="K2691" s="16" t="n">
        <f aca="false">SUMIF(OrderItems!$B$2:$B$6683,A2691,OrderItems!$J$2:$J$6683)</f>
        <v>11261.55</v>
      </c>
      <c r="L2691" s="16" t="n">
        <f aca="false">SUMIF(OrderItems!$B$2:$B$6683,A2691,OrderItems!$K$2:$K$6683)</f>
        <v>7400.03</v>
      </c>
      <c r="M2691" s="16" t="n">
        <f aca="false">K2691-L2691</f>
        <v>3861.52</v>
      </c>
      <c r="N2691" s="12" t="n">
        <f aca="false">COUNTIF(OrderItems!$B$2:$B$6683,A2691)</f>
        <v>4</v>
      </c>
    </row>
    <row r="2692" customFormat="false" ht="15" hidden="false" customHeight="false" outlineLevel="0" collapsed="false">
      <c r="A2692" s="12" t="n">
        <v>2691</v>
      </c>
      <c r="B2692" s="12" t="n">
        <v>681</v>
      </c>
      <c r="C2692" s="12" t="n">
        <v>17</v>
      </c>
      <c r="D2692" s="18" t="n">
        <v>46022</v>
      </c>
      <c r="E2692" s="12" t="s">
        <v>44</v>
      </c>
      <c r="F2692" s="12" t="s">
        <v>2294</v>
      </c>
      <c r="G2692" s="12" t="s">
        <v>55</v>
      </c>
      <c r="H2692" s="12" t="str">
        <f aca="false">INDEX(Customers!$I$2:$I$901,MATCH(B2692,Customers!$A$2:$A$901,0))</f>
        <v>New</v>
      </c>
      <c r="I2692" s="12" t="str">
        <f aca="false">INDEX(Customers!$G$2:$G$901,MATCH(B2692,Customers!$A$2:$A$901,0))</f>
        <v>North</v>
      </c>
      <c r="J2692" s="12" t="str">
        <f aca="false">INDEX(Stores!$D$2:$D$18,MATCH(C2692,Stores!$A$2:$A$18,0))</f>
        <v>Online</v>
      </c>
      <c r="K2692" s="16" t="n">
        <f aca="false">SUMIF(OrderItems!$B$2:$B$6683,A2692,OrderItems!$J$2:$J$6683)</f>
        <v>5268</v>
      </c>
      <c r="L2692" s="16" t="n">
        <f aca="false">SUMIF(OrderItems!$B$2:$B$6683,A2692,OrderItems!$K$2:$K$6683)</f>
        <v>3162.46</v>
      </c>
      <c r="M2692" s="16" t="n">
        <f aca="false">K2692-L2692</f>
        <v>2105.54</v>
      </c>
      <c r="N2692" s="12" t="n">
        <f aca="false">COUNTIF(OrderItems!$B$2:$B$6683,A2692)</f>
        <v>2</v>
      </c>
    </row>
    <row r="2693" customFormat="false" ht="15" hidden="false" customHeight="false" outlineLevel="0" collapsed="false">
      <c r="A2693" s="12" t="n">
        <v>2692</v>
      </c>
      <c r="B2693" s="12" t="n">
        <v>682</v>
      </c>
      <c r="C2693" s="12" t="n">
        <v>17</v>
      </c>
      <c r="D2693" s="18" t="n">
        <v>45325</v>
      </c>
      <c r="E2693" s="12" t="s">
        <v>44</v>
      </c>
      <c r="F2693" s="12" t="s">
        <v>2294</v>
      </c>
      <c r="G2693" s="12" t="s">
        <v>55</v>
      </c>
      <c r="H2693" s="12" t="str">
        <f aca="false">INDEX(Customers!$I$2:$I$901,MATCH(B2693,Customers!$A$2:$A$901,0))</f>
        <v>Regular</v>
      </c>
      <c r="I2693" s="12" t="str">
        <f aca="false">INDEX(Customers!$G$2:$G$901,MATCH(B2693,Customers!$A$2:$A$901,0))</f>
        <v>West</v>
      </c>
      <c r="J2693" s="12" t="str">
        <f aca="false">INDEX(Stores!$D$2:$D$18,MATCH(C2693,Stores!$A$2:$A$18,0))</f>
        <v>Online</v>
      </c>
      <c r="K2693" s="16" t="n">
        <f aca="false">SUMIF(OrderItems!$B$2:$B$6683,A2693,OrderItems!$J$2:$J$6683)</f>
        <v>4288</v>
      </c>
      <c r="L2693" s="16" t="n">
        <f aca="false">SUMIF(OrderItems!$B$2:$B$6683,A2693,OrderItems!$K$2:$K$6683)</f>
        <v>2931.12</v>
      </c>
      <c r="M2693" s="16" t="n">
        <f aca="false">K2693-L2693</f>
        <v>1356.88</v>
      </c>
      <c r="N2693" s="12" t="n">
        <f aca="false">COUNTIF(OrderItems!$B$2:$B$6683,A2693)</f>
        <v>2</v>
      </c>
    </row>
    <row r="2694" customFormat="false" ht="15" hidden="false" customHeight="false" outlineLevel="0" collapsed="false">
      <c r="A2694" s="12" t="n">
        <v>2693</v>
      </c>
      <c r="B2694" s="12" t="n">
        <v>682</v>
      </c>
      <c r="C2694" s="12" t="n">
        <v>17</v>
      </c>
      <c r="D2694" s="18" t="n">
        <v>45725</v>
      </c>
      <c r="E2694" s="12" t="s">
        <v>44</v>
      </c>
      <c r="F2694" s="12" t="s">
        <v>2295</v>
      </c>
      <c r="G2694" s="12" t="s">
        <v>56</v>
      </c>
      <c r="H2694" s="12" t="str">
        <f aca="false">INDEX(Customers!$I$2:$I$901,MATCH(B2694,Customers!$A$2:$A$901,0))</f>
        <v>Regular</v>
      </c>
      <c r="I2694" s="12" t="str">
        <f aca="false">INDEX(Customers!$G$2:$G$901,MATCH(B2694,Customers!$A$2:$A$901,0))</f>
        <v>West</v>
      </c>
      <c r="J2694" s="12" t="str">
        <f aca="false">INDEX(Stores!$D$2:$D$18,MATCH(C2694,Stores!$A$2:$A$18,0))</f>
        <v>Online</v>
      </c>
      <c r="K2694" s="16" t="n">
        <f aca="false">SUMIF(OrderItems!$B$2:$B$6683,A2694,OrderItems!$J$2:$J$6683)</f>
        <v>1604.55</v>
      </c>
      <c r="L2694" s="16" t="n">
        <f aca="false">SUMIF(OrderItems!$B$2:$B$6683,A2694,OrderItems!$K$2:$K$6683)</f>
        <v>1225.32</v>
      </c>
      <c r="M2694" s="16" t="n">
        <f aca="false">K2694-L2694</f>
        <v>379.23</v>
      </c>
      <c r="N2694" s="12" t="n">
        <f aca="false">COUNTIF(OrderItems!$B$2:$B$6683,A2694)</f>
        <v>1</v>
      </c>
    </row>
    <row r="2695" customFormat="false" ht="15" hidden="false" customHeight="false" outlineLevel="0" collapsed="false">
      <c r="A2695" s="12" t="n">
        <v>2694</v>
      </c>
      <c r="B2695" s="12" t="n">
        <v>682</v>
      </c>
      <c r="C2695" s="12" t="n">
        <v>17</v>
      </c>
      <c r="D2695" s="18" t="n">
        <v>45743</v>
      </c>
      <c r="E2695" s="12" t="s">
        <v>44</v>
      </c>
      <c r="F2695" s="12" t="s">
        <v>2293</v>
      </c>
      <c r="G2695" s="12" t="s">
        <v>55</v>
      </c>
      <c r="H2695" s="12" t="str">
        <f aca="false">INDEX(Customers!$I$2:$I$901,MATCH(B2695,Customers!$A$2:$A$901,0))</f>
        <v>Regular</v>
      </c>
      <c r="I2695" s="12" t="str">
        <f aca="false">INDEX(Customers!$G$2:$G$901,MATCH(B2695,Customers!$A$2:$A$901,0))</f>
        <v>West</v>
      </c>
      <c r="J2695" s="12" t="str">
        <f aca="false">INDEX(Stores!$D$2:$D$18,MATCH(C2695,Stores!$A$2:$A$18,0))</f>
        <v>Online</v>
      </c>
      <c r="K2695" s="16" t="n">
        <f aca="false">SUMIF(OrderItems!$B$2:$B$6683,A2695,OrderItems!$J$2:$J$6683)</f>
        <v>2646</v>
      </c>
      <c r="L2695" s="16" t="n">
        <f aca="false">SUMIF(OrderItems!$B$2:$B$6683,A2695,OrderItems!$K$2:$K$6683)</f>
        <v>1644.24</v>
      </c>
      <c r="M2695" s="16" t="n">
        <f aca="false">K2695-L2695</f>
        <v>1001.76</v>
      </c>
      <c r="N2695" s="12" t="n">
        <f aca="false">COUNTIF(OrderItems!$B$2:$B$6683,A2695)</f>
        <v>3</v>
      </c>
    </row>
    <row r="2696" customFormat="false" ht="15" hidden="false" customHeight="false" outlineLevel="0" collapsed="false">
      <c r="A2696" s="12" t="n">
        <v>2695</v>
      </c>
      <c r="B2696" s="12" t="n">
        <v>684</v>
      </c>
      <c r="C2696" s="12" t="n">
        <v>8</v>
      </c>
      <c r="D2696" s="18" t="n">
        <v>45483</v>
      </c>
      <c r="E2696" s="12" t="s">
        <v>49</v>
      </c>
      <c r="F2696" s="12" t="s">
        <v>2293</v>
      </c>
      <c r="G2696" s="12" t="s">
        <v>55</v>
      </c>
      <c r="H2696" s="12" t="str">
        <f aca="false">INDEX(Customers!$I$2:$I$901,MATCH(B2696,Customers!$A$2:$A$901,0))</f>
        <v>Premium</v>
      </c>
      <c r="I2696" s="12" t="str">
        <f aca="false">INDEX(Customers!$G$2:$G$901,MATCH(B2696,Customers!$A$2:$A$901,0))</f>
        <v>West</v>
      </c>
      <c r="J2696" s="12" t="str">
        <f aca="false">INDEX(Stores!$D$2:$D$18,MATCH(C2696,Stores!$A$2:$A$18,0))</f>
        <v>South</v>
      </c>
      <c r="K2696" s="16" t="n">
        <f aca="false">SUMIF(OrderItems!$B$2:$B$6683,A2696,OrderItems!$J$2:$J$6683)</f>
        <v>5556.45</v>
      </c>
      <c r="L2696" s="16" t="n">
        <f aca="false">SUMIF(OrderItems!$B$2:$B$6683,A2696,OrderItems!$K$2:$K$6683)</f>
        <v>4100.97</v>
      </c>
      <c r="M2696" s="16" t="n">
        <f aca="false">K2696-L2696</f>
        <v>1455.48</v>
      </c>
      <c r="N2696" s="12" t="n">
        <f aca="false">COUNTIF(OrderItems!$B$2:$B$6683,A2696)</f>
        <v>1</v>
      </c>
    </row>
    <row r="2697" customFormat="false" ht="15" hidden="false" customHeight="false" outlineLevel="0" collapsed="false">
      <c r="A2697" s="12" t="n">
        <v>2696</v>
      </c>
      <c r="B2697" s="12" t="n">
        <v>684</v>
      </c>
      <c r="C2697" s="12" t="n">
        <v>17</v>
      </c>
      <c r="D2697" s="18" t="n">
        <v>45599</v>
      </c>
      <c r="E2697" s="12" t="s">
        <v>44</v>
      </c>
      <c r="F2697" s="12" t="s">
        <v>2296</v>
      </c>
      <c r="G2697" s="12" t="s">
        <v>55</v>
      </c>
      <c r="H2697" s="12" t="str">
        <f aca="false">INDEX(Customers!$I$2:$I$901,MATCH(B2697,Customers!$A$2:$A$901,0))</f>
        <v>Premium</v>
      </c>
      <c r="I2697" s="12" t="str">
        <f aca="false">INDEX(Customers!$G$2:$G$901,MATCH(B2697,Customers!$A$2:$A$901,0))</f>
        <v>West</v>
      </c>
      <c r="J2697" s="12" t="str">
        <f aca="false">INDEX(Stores!$D$2:$D$18,MATCH(C2697,Stores!$A$2:$A$18,0))</f>
        <v>Online</v>
      </c>
      <c r="K2697" s="16" t="n">
        <f aca="false">SUMIF(OrderItems!$B$2:$B$6683,A2697,OrderItems!$J$2:$J$6683)</f>
        <v>3299</v>
      </c>
      <c r="L2697" s="16" t="n">
        <f aca="false">SUMIF(OrderItems!$B$2:$B$6683,A2697,OrderItems!$K$2:$K$6683)</f>
        <v>2348.96</v>
      </c>
      <c r="M2697" s="16" t="n">
        <f aca="false">K2697-L2697</f>
        <v>950.04</v>
      </c>
      <c r="N2697" s="12" t="n">
        <f aca="false">COUNTIF(OrderItems!$B$2:$B$6683,A2697)</f>
        <v>1</v>
      </c>
    </row>
    <row r="2698" customFormat="false" ht="15" hidden="false" customHeight="false" outlineLevel="0" collapsed="false">
      <c r="A2698" s="12" t="n">
        <v>2697</v>
      </c>
      <c r="B2698" s="12" t="n">
        <v>684</v>
      </c>
      <c r="C2698" s="12" t="n">
        <v>17</v>
      </c>
      <c r="D2698" s="18" t="n">
        <v>45770</v>
      </c>
      <c r="E2698" s="12" t="s">
        <v>44</v>
      </c>
      <c r="F2698" s="12" t="s">
        <v>2296</v>
      </c>
      <c r="G2698" s="12" t="s">
        <v>55</v>
      </c>
      <c r="H2698" s="12" t="str">
        <f aca="false">INDEX(Customers!$I$2:$I$901,MATCH(B2698,Customers!$A$2:$A$901,0))</f>
        <v>Premium</v>
      </c>
      <c r="I2698" s="12" t="str">
        <f aca="false">INDEX(Customers!$G$2:$G$901,MATCH(B2698,Customers!$A$2:$A$901,0))</f>
        <v>West</v>
      </c>
      <c r="J2698" s="12" t="str">
        <f aca="false">INDEX(Stores!$D$2:$D$18,MATCH(C2698,Stores!$A$2:$A$18,0))</f>
        <v>Online</v>
      </c>
      <c r="K2698" s="16" t="n">
        <f aca="false">SUMIF(OrderItems!$B$2:$B$6683,A2698,OrderItems!$J$2:$J$6683)</f>
        <v>2599</v>
      </c>
      <c r="L2698" s="16" t="n">
        <f aca="false">SUMIF(OrderItems!$B$2:$B$6683,A2698,OrderItems!$K$2:$K$6683)</f>
        <v>1473.81</v>
      </c>
      <c r="M2698" s="16" t="n">
        <f aca="false">K2698-L2698</f>
        <v>1125.19</v>
      </c>
      <c r="N2698" s="12" t="n">
        <f aca="false">COUNTIF(OrderItems!$B$2:$B$6683,A2698)</f>
        <v>1</v>
      </c>
    </row>
    <row r="2699" customFormat="false" ht="15" hidden="false" customHeight="false" outlineLevel="0" collapsed="false">
      <c r="A2699" s="12" t="n">
        <v>2698</v>
      </c>
      <c r="B2699" s="12" t="n">
        <v>684</v>
      </c>
      <c r="C2699" s="12" t="n">
        <v>17</v>
      </c>
      <c r="D2699" s="18" t="n">
        <v>45898</v>
      </c>
      <c r="E2699" s="12" t="s">
        <v>44</v>
      </c>
      <c r="F2699" s="12" t="s">
        <v>2294</v>
      </c>
      <c r="G2699" s="12" t="s">
        <v>55</v>
      </c>
      <c r="H2699" s="12" t="str">
        <f aca="false">INDEX(Customers!$I$2:$I$901,MATCH(B2699,Customers!$A$2:$A$901,0))</f>
        <v>Premium</v>
      </c>
      <c r="I2699" s="12" t="str">
        <f aca="false">INDEX(Customers!$G$2:$G$901,MATCH(B2699,Customers!$A$2:$A$901,0))</f>
        <v>West</v>
      </c>
      <c r="J2699" s="12" t="str">
        <f aca="false">INDEX(Stores!$D$2:$D$18,MATCH(C2699,Stores!$A$2:$A$18,0))</f>
        <v>Online</v>
      </c>
      <c r="K2699" s="16" t="n">
        <f aca="false">SUMIF(OrderItems!$B$2:$B$6683,A2699,OrderItems!$J$2:$J$6683)</f>
        <v>1708</v>
      </c>
      <c r="L2699" s="16" t="n">
        <f aca="false">SUMIF(OrderItems!$B$2:$B$6683,A2699,OrderItems!$K$2:$K$6683)</f>
        <v>1019.99</v>
      </c>
      <c r="M2699" s="16" t="n">
        <f aca="false">K2699-L2699</f>
        <v>688.01</v>
      </c>
      <c r="N2699" s="12" t="n">
        <f aca="false">COUNTIF(OrderItems!$B$2:$B$6683,A2699)</f>
        <v>2</v>
      </c>
    </row>
    <row r="2700" customFormat="false" ht="15" hidden="false" customHeight="false" outlineLevel="0" collapsed="false">
      <c r="A2700" s="12" t="n">
        <v>2699</v>
      </c>
      <c r="B2700" s="12" t="n">
        <v>684</v>
      </c>
      <c r="C2700" s="12" t="n">
        <v>17</v>
      </c>
      <c r="D2700" s="18" t="n">
        <v>45908</v>
      </c>
      <c r="E2700" s="12" t="s">
        <v>44</v>
      </c>
      <c r="F2700" s="12" t="s">
        <v>2292</v>
      </c>
      <c r="G2700" s="12" t="s">
        <v>55</v>
      </c>
      <c r="H2700" s="12" t="str">
        <f aca="false">INDEX(Customers!$I$2:$I$901,MATCH(B2700,Customers!$A$2:$A$901,0))</f>
        <v>Premium</v>
      </c>
      <c r="I2700" s="12" t="str">
        <f aca="false">INDEX(Customers!$G$2:$G$901,MATCH(B2700,Customers!$A$2:$A$901,0))</f>
        <v>West</v>
      </c>
      <c r="J2700" s="12" t="str">
        <f aca="false">INDEX(Stores!$D$2:$D$18,MATCH(C2700,Stores!$A$2:$A$18,0))</f>
        <v>Online</v>
      </c>
      <c r="K2700" s="16" t="n">
        <f aca="false">SUMIF(OrderItems!$B$2:$B$6683,A2700,OrderItems!$J$2:$J$6683)</f>
        <v>10284.05</v>
      </c>
      <c r="L2700" s="16" t="n">
        <f aca="false">SUMIF(OrderItems!$B$2:$B$6683,A2700,OrderItems!$K$2:$K$6683)</f>
        <v>6722.08</v>
      </c>
      <c r="M2700" s="16" t="n">
        <f aca="false">K2700-L2700</f>
        <v>3561.97</v>
      </c>
      <c r="N2700" s="12" t="n">
        <f aca="false">COUNTIF(OrderItems!$B$2:$B$6683,A2700)</f>
        <v>4</v>
      </c>
    </row>
    <row r="2701" customFormat="false" ht="15" hidden="false" customHeight="false" outlineLevel="0" collapsed="false">
      <c r="A2701" s="12" t="n">
        <v>2700</v>
      </c>
      <c r="B2701" s="12" t="n">
        <v>684</v>
      </c>
      <c r="C2701" s="12" t="n">
        <v>17</v>
      </c>
      <c r="D2701" s="18" t="n">
        <v>45972</v>
      </c>
      <c r="E2701" s="12" t="s">
        <v>44</v>
      </c>
      <c r="F2701" s="12" t="s">
        <v>2293</v>
      </c>
      <c r="G2701" s="12" t="s">
        <v>55</v>
      </c>
      <c r="H2701" s="12" t="str">
        <f aca="false">INDEX(Customers!$I$2:$I$901,MATCH(B2701,Customers!$A$2:$A$901,0))</f>
        <v>Premium</v>
      </c>
      <c r="I2701" s="12" t="str">
        <f aca="false">INDEX(Customers!$G$2:$G$901,MATCH(B2701,Customers!$A$2:$A$901,0))</f>
        <v>West</v>
      </c>
      <c r="J2701" s="12" t="str">
        <f aca="false">INDEX(Stores!$D$2:$D$18,MATCH(C2701,Stores!$A$2:$A$18,0))</f>
        <v>Online</v>
      </c>
      <c r="K2701" s="16" t="n">
        <f aca="false">SUMIF(OrderItems!$B$2:$B$6683,A2701,OrderItems!$J$2:$J$6683)</f>
        <v>4416.2</v>
      </c>
      <c r="L2701" s="16" t="n">
        <f aca="false">SUMIF(OrderItems!$B$2:$B$6683,A2701,OrderItems!$K$2:$K$6683)</f>
        <v>3034.21</v>
      </c>
      <c r="M2701" s="16" t="n">
        <f aca="false">K2701-L2701</f>
        <v>1381.99</v>
      </c>
      <c r="N2701" s="12" t="n">
        <f aca="false">COUNTIF(OrderItems!$B$2:$B$6683,A2701)</f>
        <v>2</v>
      </c>
    </row>
    <row r="2702" customFormat="false" ht="15" hidden="false" customHeight="false" outlineLevel="0" collapsed="false">
      <c r="A2702" s="12" t="n">
        <v>2701</v>
      </c>
      <c r="B2702" s="12" t="n">
        <v>684</v>
      </c>
      <c r="C2702" s="12" t="n">
        <v>17</v>
      </c>
      <c r="D2702" s="18" t="n">
        <v>45986</v>
      </c>
      <c r="E2702" s="12" t="s">
        <v>44</v>
      </c>
      <c r="F2702" s="12" t="s">
        <v>2292</v>
      </c>
      <c r="G2702" s="12" t="s">
        <v>57</v>
      </c>
      <c r="H2702" s="12" t="str">
        <f aca="false">INDEX(Customers!$I$2:$I$901,MATCH(B2702,Customers!$A$2:$A$901,0))</f>
        <v>Premium</v>
      </c>
      <c r="I2702" s="12" t="str">
        <f aca="false">INDEX(Customers!$G$2:$G$901,MATCH(B2702,Customers!$A$2:$A$901,0))</f>
        <v>West</v>
      </c>
      <c r="J2702" s="12" t="str">
        <f aca="false">INDEX(Stores!$D$2:$D$18,MATCH(C2702,Stores!$A$2:$A$18,0))</f>
        <v>Online</v>
      </c>
      <c r="K2702" s="16" t="n">
        <f aca="false">SUMIF(OrderItems!$B$2:$B$6683,A2702,OrderItems!$J$2:$J$6683)</f>
        <v>3175.55</v>
      </c>
      <c r="L2702" s="16" t="n">
        <f aca="false">SUMIF(OrderItems!$B$2:$B$6683,A2702,OrderItems!$K$2:$K$6683)</f>
        <v>1985.61</v>
      </c>
      <c r="M2702" s="16" t="n">
        <f aca="false">K2702-L2702</f>
        <v>1189.94</v>
      </c>
      <c r="N2702" s="12" t="n">
        <f aca="false">COUNTIF(OrderItems!$B$2:$B$6683,A2702)</f>
        <v>2</v>
      </c>
    </row>
    <row r="2703" customFormat="false" ht="15" hidden="false" customHeight="false" outlineLevel="0" collapsed="false">
      <c r="A2703" s="12" t="n">
        <v>2702</v>
      </c>
      <c r="B2703" s="12" t="n">
        <v>684</v>
      </c>
      <c r="C2703" s="12" t="n">
        <v>17</v>
      </c>
      <c r="D2703" s="18" t="n">
        <v>46013</v>
      </c>
      <c r="E2703" s="12" t="s">
        <v>44</v>
      </c>
      <c r="F2703" s="12" t="s">
        <v>2296</v>
      </c>
      <c r="G2703" s="12" t="s">
        <v>55</v>
      </c>
      <c r="H2703" s="12" t="str">
        <f aca="false">INDEX(Customers!$I$2:$I$901,MATCH(B2703,Customers!$A$2:$A$901,0))</f>
        <v>Premium</v>
      </c>
      <c r="I2703" s="12" t="str">
        <f aca="false">INDEX(Customers!$G$2:$G$901,MATCH(B2703,Customers!$A$2:$A$901,0))</f>
        <v>West</v>
      </c>
      <c r="J2703" s="12" t="str">
        <f aca="false">INDEX(Stores!$D$2:$D$18,MATCH(C2703,Stores!$A$2:$A$18,0))</f>
        <v>Online</v>
      </c>
      <c r="K2703" s="16" t="n">
        <f aca="false">SUMIF(OrderItems!$B$2:$B$6683,A2703,OrderItems!$J$2:$J$6683)</f>
        <v>4877.1</v>
      </c>
      <c r="L2703" s="16" t="n">
        <f aca="false">SUMIF(OrderItems!$B$2:$B$6683,A2703,OrderItems!$K$2:$K$6683)</f>
        <v>3580.04</v>
      </c>
      <c r="M2703" s="16" t="n">
        <f aca="false">K2703-L2703</f>
        <v>1297.06</v>
      </c>
      <c r="N2703" s="12" t="n">
        <f aca="false">COUNTIF(OrderItems!$B$2:$B$6683,A2703)</f>
        <v>2</v>
      </c>
    </row>
    <row r="2704" customFormat="false" ht="15" hidden="false" customHeight="false" outlineLevel="0" collapsed="false">
      <c r="A2704" s="12" t="n">
        <v>2703</v>
      </c>
      <c r="B2704" s="12" t="n">
        <v>685</v>
      </c>
      <c r="C2704" s="12" t="n">
        <v>17</v>
      </c>
      <c r="D2704" s="18" t="n">
        <v>45831</v>
      </c>
      <c r="E2704" s="12" t="s">
        <v>44</v>
      </c>
      <c r="F2704" s="12" t="s">
        <v>2292</v>
      </c>
      <c r="G2704" s="12" t="s">
        <v>55</v>
      </c>
      <c r="H2704" s="12" t="str">
        <f aca="false">INDEX(Customers!$I$2:$I$901,MATCH(B2704,Customers!$A$2:$A$901,0))</f>
        <v>New</v>
      </c>
      <c r="I2704" s="12" t="str">
        <f aca="false">INDEX(Customers!$G$2:$G$901,MATCH(B2704,Customers!$A$2:$A$901,0))</f>
        <v>East</v>
      </c>
      <c r="J2704" s="12" t="str">
        <f aca="false">INDEX(Stores!$D$2:$D$18,MATCH(C2704,Stores!$A$2:$A$18,0))</f>
        <v>Online</v>
      </c>
      <c r="K2704" s="16" t="n">
        <f aca="false">SUMIF(OrderItems!$B$2:$B$6683,A2704,OrderItems!$J$2:$J$6683)</f>
        <v>3797.1</v>
      </c>
      <c r="L2704" s="16" t="n">
        <f aca="false">SUMIF(OrderItems!$B$2:$B$6683,A2704,OrderItems!$K$2:$K$6683)</f>
        <v>2621.48</v>
      </c>
      <c r="M2704" s="16" t="n">
        <f aca="false">K2704-L2704</f>
        <v>1175.62</v>
      </c>
      <c r="N2704" s="12" t="n">
        <f aca="false">COUNTIF(OrderItems!$B$2:$B$6683,A2704)</f>
        <v>1</v>
      </c>
    </row>
    <row r="2705" customFormat="false" ht="15" hidden="false" customHeight="false" outlineLevel="0" collapsed="false">
      <c r="A2705" s="12" t="n">
        <v>2704</v>
      </c>
      <c r="B2705" s="12" t="n">
        <v>685</v>
      </c>
      <c r="C2705" s="12" t="n">
        <v>17</v>
      </c>
      <c r="D2705" s="18" t="n">
        <v>45852</v>
      </c>
      <c r="E2705" s="12" t="s">
        <v>44</v>
      </c>
      <c r="F2705" s="12" t="s">
        <v>2293</v>
      </c>
      <c r="G2705" s="12" t="s">
        <v>55</v>
      </c>
      <c r="H2705" s="12" t="str">
        <f aca="false">INDEX(Customers!$I$2:$I$901,MATCH(B2705,Customers!$A$2:$A$901,0))</f>
        <v>New</v>
      </c>
      <c r="I2705" s="12" t="str">
        <f aca="false">INDEX(Customers!$G$2:$G$901,MATCH(B2705,Customers!$A$2:$A$901,0))</f>
        <v>East</v>
      </c>
      <c r="J2705" s="12" t="str">
        <f aca="false">INDEX(Stores!$D$2:$D$18,MATCH(C2705,Stores!$A$2:$A$18,0))</f>
        <v>Online</v>
      </c>
      <c r="K2705" s="16" t="n">
        <f aca="false">SUMIF(OrderItems!$B$2:$B$6683,A2705,OrderItems!$J$2:$J$6683)</f>
        <v>2696.1</v>
      </c>
      <c r="L2705" s="16" t="n">
        <f aca="false">SUMIF(OrderItems!$B$2:$B$6683,A2705,OrderItems!$K$2:$K$6683)</f>
        <v>2033.21</v>
      </c>
      <c r="M2705" s="16" t="n">
        <f aca="false">K2705-L2705</f>
        <v>662.89</v>
      </c>
      <c r="N2705" s="12" t="n">
        <f aca="false">COUNTIF(OrderItems!$B$2:$B$6683,A2705)</f>
        <v>2</v>
      </c>
    </row>
    <row r="2706" customFormat="false" ht="15" hidden="false" customHeight="false" outlineLevel="0" collapsed="false">
      <c r="A2706" s="12" t="n">
        <v>2705</v>
      </c>
      <c r="B2706" s="12" t="n">
        <v>685</v>
      </c>
      <c r="C2706" s="12" t="n">
        <v>17</v>
      </c>
      <c r="D2706" s="18" t="n">
        <v>45865</v>
      </c>
      <c r="E2706" s="12" t="s">
        <v>44</v>
      </c>
      <c r="F2706" s="12" t="s">
        <v>2293</v>
      </c>
      <c r="G2706" s="12" t="s">
        <v>55</v>
      </c>
      <c r="H2706" s="12" t="str">
        <f aca="false">INDEX(Customers!$I$2:$I$901,MATCH(B2706,Customers!$A$2:$A$901,0))</f>
        <v>New</v>
      </c>
      <c r="I2706" s="12" t="str">
        <f aca="false">INDEX(Customers!$G$2:$G$901,MATCH(B2706,Customers!$A$2:$A$901,0))</f>
        <v>East</v>
      </c>
      <c r="J2706" s="12" t="str">
        <f aca="false">INDEX(Stores!$D$2:$D$18,MATCH(C2706,Stores!$A$2:$A$18,0))</f>
        <v>Online</v>
      </c>
      <c r="K2706" s="16" t="n">
        <f aca="false">SUMIF(OrderItems!$B$2:$B$6683,A2706,OrderItems!$J$2:$J$6683)</f>
        <v>499</v>
      </c>
      <c r="L2706" s="16" t="n">
        <f aca="false">SUMIF(OrderItems!$B$2:$B$6683,A2706,OrderItems!$K$2:$K$6683)</f>
        <v>321.7</v>
      </c>
      <c r="M2706" s="16" t="n">
        <f aca="false">K2706-L2706</f>
        <v>177.3</v>
      </c>
      <c r="N2706" s="12" t="n">
        <f aca="false">COUNTIF(OrderItems!$B$2:$B$6683,A2706)</f>
        <v>1</v>
      </c>
    </row>
    <row r="2707" customFormat="false" ht="15" hidden="false" customHeight="false" outlineLevel="0" collapsed="false">
      <c r="A2707" s="12" t="n">
        <v>2706</v>
      </c>
      <c r="B2707" s="12" t="n">
        <v>685</v>
      </c>
      <c r="C2707" s="12" t="n">
        <v>17</v>
      </c>
      <c r="D2707" s="18" t="n">
        <v>45870</v>
      </c>
      <c r="E2707" s="12" t="s">
        <v>44</v>
      </c>
      <c r="F2707" s="12" t="s">
        <v>2292</v>
      </c>
      <c r="G2707" s="12" t="s">
        <v>56</v>
      </c>
      <c r="H2707" s="12" t="str">
        <f aca="false">INDEX(Customers!$I$2:$I$901,MATCH(B2707,Customers!$A$2:$A$901,0))</f>
        <v>New</v>
      </c>
      <c r="I2707" s="12" t="str">
        <f aca="false">INDEX(Customers!$G$2:$G$901,MATCH(B2707,Customers!$A$2:$A$901,0))</f>
        <v>East</v>
      </c>
      <c r="J2707" s="12" t="str">
        <f aca="false">INDEX(Stores!$D$2:$D$18,MATCH(C2707,Stores!$A$2:$A$18,0))</f>
        <v>Online</v>
      </c>
      <c r="K2707" s="16" t="n">
        <f aca="false">SUMIF(OrderItems!$B$2:$B$6683,A2707,OrderItems!$J$2:$J$6683)</f>
        <v>7727</v>
      </c>
      <c r="L2707" s="16" t="n">
        <f aca="false">SUMIF(OrderItems!$B$2:$B$6683,A2707,OrderItems!$K$2:$K$6683)</f>
        <v>5228.58</v>
      </c>
      <c r="M2707" s="16" t="n">
        <f aca="false">K2707-L2707</f>
        <v>2498.42</v>
      </c>
      <c r="N2707" s="12" t="n">
        <f aca="false">COUNTIF(OrderItems!$B$2:$B$6683,A2707)</f>
        <v>3</v>
      </c>
    </row>
    <row r="2708" customFormat="false" ht="15" hidden="false" customHeight="false" outlineLevel="0" collapsed="false">
      <c r="A2708" s="12" t="n">
        <v>2707</v>
      </c>
      <c r="B2708" s="12" t="n">
        <v>685</v>
      </c>
      <c r="C2708" s="12" t="n">
        <v>17</v>
      </c>
      <c r="D2708" s="18" t="n">
        <v>45933</v>
      </c>
      <c r="E2708" s="12" t="s">
        <v>44</v>
      </c>
      <c r="F2708" s="12" t="s">
        <v>2296</v>
      </c>
      <c r="G2708" s="12" t="s">
        <v>57</v>
      </c>
      <c r="H2708" s="12" t="str">
        <f aca="false">INDEX(Customers!$I$2:$I$901,MATCH(B2708,Customers!$A$2:$A$901,0))</f>
        <v>New</v>
      </c>
      <c r="I2708" s="12" t="str">
        <f aca="false">INDEX(Customers!$G$2:$G$901,MATCH(B2708,Customers!$A$2:$A$901,0))</f>
        <v>East</v>
      </c>
      <c r="J2708" s="12" t="str">
        <f aca="false">INDEX(Stores!$D$2:$D$18,MATCH(C2708,Stores!$A$2:$A$18,0))</f>
        <v>Online</v>
      </c>
      <c r="K2708" s="16" t="n">
        <f aca="false">SUMIF(OrderItems!$B$2:$B$6683,A2708,OrderItems!$J$2:$J$6683)</f>
        <v>4998</v>
      </c>
      <c r="L2708" s="16" t="n">
        <f aca="false">SUMIF(OrderItems!$B$2:$B$6683,A2708,OrderItems!$K$2:$K$6683)</f>
        <v>3175.98</v>
      </c>
      <c r="M2708" s="16" t="n">
        <f aca="false">K2708-L2708</f>
        <v>1822.02</v>
      </c>
      <c r="N2708" s="12" t="n">
        <f aca="false">COUNTIF(OrderItems!$B$2:$B$6683,A2708)</f>
        <v>2</v>
      </c>
    </row>
    <row r="2709" customFormat="false" ht="15" hidden="false" customHeight="false" outlineLevel="0" collapsed="false">
      <c r="A2709" s="12" t="n">
        <v>2708</v>
      </c>
      <c r="B2709" s="12" t="n">
        <v>685</v>
      </c>
      <c r="C2709" s="12" t="n">
        <v>17</v>
      </c>
      <c r="D2709" s="18" t="n">
        <v>45956</v>
      </c>
      <c r="E2709" s="12" t="s">
        <v>44</v>
      </c>
      <c r="F2709" s="12" t="s">
        <v>2296</v>
      </c>
      <c r="G2709" s="12" t="s">
        <v>55</v>
      </c>
      <c r="H2709" s="12" t="str">
        <f aca="false">INDEX(Customers!$I$2:$I$901,MATCH(B2709,Customers!$A$2:$A$901,0))</f>
        <v>New</v>
      </c>
      <c r="I2709" s="12" t="str">
        <f aca="false">INDEX(Customers!$G$2:$G$901,MATCH(B2709,Customers!$A$2:$A$901,0))</f>
        <v>East</v>
      </c>
      <c r="J2709" s="12" t="str">
        <f aca="false">INDEX(Stores!$D$2:$D$18,MATCH(C2709,Stores!$A$2:$A$18,0))</f>
        <v>Online</v>
      </c>
      <c r="K2709" s="16" t="n">
        <f aca="false">SUMIF(OrderItems!$B$2:$B$6683,A2709,OrderItems!$J$2:$J$6683)</f>
        <v>6087</v>
      </c>
      <c r="L2709" s="16" t="n">
        <f aca="false">SUMIF(OrderItems!$B$2:$B$6683,A2709,OrderItems!$K$2:$K$6683)</f>
        <v>4183.55</v>
      </c>
      <c r="M2709" s="16" t="n">
        <f aca="false">K2709-L2709</f>
        <v>1903.45</v>
      </c>
      <c r="N2709" s="12" t="n">
        <f aca="false">COUNTIF(OrderItems!$B$2:$B$6683,A2709)</f>
        <v>2</v>
      </c>
    </row>
    <row r="2710" customFormat="false" ht="15" hidden="false" customHeight="false" outlineLevel="0" collapsed="false">
      <c r="A2710" s="12" t="n">
        <v>2709</v>
      </c>
      <c r="B2710" s="12" t="n">
        <v>685</v>
      </c>
      <c r="C2710" s="12" t="n">
        <v>17</v>
      </c>
      <c r="D2710" s="18" t="n">
        <v>45957</v>
      </c>
      <c r="E2710" s="12" t="s">
        <v>44</v>
      </c>
      <c r="F2710" s="12" t="s">
        <v>2296</v>
      </c>
      <c r="G2710" s="12" t="s">
        <v>55</v>
      </c>
      <c r="H2710" s="12" t="str">
        <f aca="false">INDEX(Customers!$I$2:$I$901,MATCH(B2710,Customers!$A$2:$A$901,0))</f>
        <v>New</v>
      </c>
      <c r="I2710" s="12" t="str">
        <f aca="false">INDEX(Customers!$G$2:$G$901,MATCH(B2710,Customers!$A$2:$A$901,0))</f>
        <v>East</v>
      </c>
      <c r="J2710" s="12" t="str">
        <f aca="false">INDEX(Stores!$D$2:$D$18,MATCH(C2710,Stores!$A$2:$A$18,0))</f>
        <v>Online</v>
      </c>
      <c r="K2710" s="16" t="n">
        <f aca="false">SUMIF(OrderItems!$B$2:$B$6683,A2710,OrderItems!$J$2:$J$6683)</f>
        <v>9797</v>
      </c>
      <c r="L2710" s="16" t="n">
        <f aca="false">SUMIF(OrderItems!$B$2:$B$6683,A2710,OrderItems!$K$2:$K$6683)</f>
        <v>6363.85</v>
      </c>
      <c r="M2710" s="16" t="n">
        <f aca="false">K2710-L2710</f>
        <v>3433.15</v>
      </c>
      <c r="N2710" s="12" t="n">
        <f aca="false">COUNTIF(OrderItems!$B$2:$B$6683,A2710)</f>
        <v>3</v>
      </c>
    </row>
    <row r="2711" customFormat="false" ht="15" hidden="false" customHeight="false" outlineLevel="0" collapsed="false">
      <c r="A2711" s="12" t="n">
        <v>2710</v>
      </c>
      <c r="B2711" s="12" t="n">
        <v>685</v>
      </c>
      <c r="C2711" s="12" t="n">
        <v>17</v>
      </c>
      <c r="D2711" s="18" t="n">
        <v>45963</v>
      </c>
      <c r="E2711" s="12" t="s">
        <v>44</v>
      </c>
      <c r="F2711" s="12" t="s">
        <v>2296</v>
      </c>
      <c r="G2711" s="12" t="s">
        <v>55</v>
      </c>
      <c r="H2711" s="12" t="str">
        <f aca="false">INDEX(Customers!$I$2:$I$901,MATCH(B2711,Customers!$A$2:$A$901,0))</f>
        <v>New</v>
      </c>
      <c r="I2711" s="12" t="str">
        <f aca="false">INDEX(Customers!$G$2:$G$901,MATCH(B2711,Customers!$A$2:$A$901,0))</f>
        <v>East</v>
      </c>
      <c r="J2711" s="12" t="str">
        <f aca="false">INDEX(Stores!$D$2:$D$18,MATCH(C2711,Stores!$A$2:$A$18,0))</f>
        <v>Online</v>
      </c>
      <c r="K2711" s="16" t="n">
        <f aca="false">SUMIF(OrderItems!$B$2:$B$6683,A2711,OrderItems!$J$2:$J$6683)</f>
        <v>19185</v>
      </c>
      <c r="L2711" s="16" t="n">
        <f aca="false">SUMIF(OrderItems!$B$2:$B$6683,A2711,OrderItems!$K$2:$K$6683)</f>
        <v>12912.78</v>
      </c>
      <c r="M2711" s="16" t="n">
        <f aca="false">K2711-L2711</f>
        <v>6272.22</v>
      </c>
      <c r="N2711" s="12" t="n">
        <f aca="false">COUNTIF(OrderItems!$B$2:$B$6683,A2711)</f>
        <v>3</v>
      </c>
    </row>
    <row r="2712" customFormat="false" ht="15" hidden="false" customHeight="false" outlineLevel="0" collapsed="false">
      <c r="A2712" s="12" t="n">
        <v>2711</v>
      </c>
      <c r="B2712" s="12" t="n">
        <v>685</v>
      </c>
      <c r="C2712" s="12" t="n">
        <v>16</v>
      </c>
      <c r="D2712" s="18" t="n">
        <v>45964</v>
      </c>
      <c r="E2712" s="12" t="s">
        <v>49</v>
      </c>
      <c r="F2712" s="12" t="s">
        <v>2293</v>
      </c>
      <c r="G2712" s="12" t="s">
        <v>55</v>
      </c>
      <c r="H2712" s="12" t="str">
        <f aca="false">INDEX(Customers!$I$2:$I$901,MATCH(B2712,Customers!$A$2:$A$901,0))</f>
        <v>New</v>
      </c>
      <c r="I2712" s="12" t="str">
        <f aca="false">INDEX(Customers!$G$2:$G$901,MATCH(B2712,Customers!$A$2:$A$901,0))</f>
        <v>East</v>
      </c>
      <c r="J2712" s="12" t="str">
        <f aca="false">INDEX(Stores!$D$2:$D$18,MATCH(C2712,Stores!$A$2:$A$18,0))</f>
        <v>East</v>
      </c>
      <c r="K2712" s="16" t="n">
        <f aca="false">SUMIF(OrderItems!$B$2:$B$6683,A2712,OrderItems!$J$2:$J$6683)</f>
        <v>3227</v>
      </c>
      <c r="L2712" s="16" t="n">
        <f aca="false">SUMIF(OrderItems!$B$2:$B$6683,A2712,OrderItems!$K$2:$K$6683)</f>
        <v>2245.78</v>
      </c>
      <c r="M2712" s="16" t="n">
        <f aca="false">K2712-L2712</f>
        <v>981.22</v>
      </c>
      <c r="N2712" s="12" t="n">
        <f aca="false">COUNTIF(OrderItems!$B$2:$B$6683,A2712)</f>
        <v>3</v>
      </c>
    </row>
    <row r="2713" customFormat="false" ht="15" hidden="false" customHeight="false" outlineLevel="0" collapsed="false">
      <c r="A2713" s="12" t="n">
        <v>2712</v>
      </c>
      <c r="B2713" s="12" t="n">
        <v>685</v>
      </c>
      <c r="C2713" s="12" t="n">
        <v>17</v>
      </c>
      <c r="D2713" s="18" t="n">
        <v>45966</v>
      </c>
      <c r="E2713" s="12" t="s">
        <v>44</v>
      </c>
      <c r="F2713" s="12" t="s">
        <v>2295</v>
      </c>
      <c r="G2713" s="12" t="s">
        <v>55</v>
      </c>
      <c r="H2713" s="12" t="str">
        <f aca="false">INDEX(Customers!$I$2:$I$901,MATCH(B2713,Customers!$A$2:$A$901,0))</f>
        <v>New</v>
      </c>
      <c r="I2713" s="12" t="str">
        <f aca="false">INDEX(Customers!$G$2:$G$901,MATCH(B2713,Customers!$A$2:$A$901,0))</f>
        <v>East</v>
      </c>
      <c r="J2713" s="12" t="str">
        <f aca="false">INDEX(Stores!$D$2:$D$18,MATCH(C2713,Stores!$A$2:$A$18,0))</f>
        <v>Online</v>
      </c>
      <c r="K2713" s="16" t="n">
        <f aca="false">SUMIF(OrderItems!$B$2:$B$6683,A2713,OrderItems!$J$2:$J$6683)</f>
        <v>1908.55</v>
      </c>
      <c r="L2713" s="16" t="n">
        <f aca="false">SUMIF(OrderItems!$B$2:$B$6683,A2713,OrderItems!$K$2:$K$6683)</f>
        <v>1322.98</v>
      </c>
      <c r="M2713" s="16" t="n">
        <f aca="false">K2713-L2713</f>
        <v>585.57</v>
      </c>
      <c r="N2713" s="12" t="n">
        <f aca="false">COUNTIF(OrderItems!$B$2:$B$6683,A2713)</f>
        <v>1</v>
      </c>
    </row>
    <row r="2714" customFormat="false" ht="15" hidden="false" customHeight="false" outlineLevel="0" collapsed="false">
      <c r="A2714" s="12" t="n">
        <v>2713</v>
      </c>
      <c r="B2714" s="12" t="n">
        <v>685</v>
      </c>
      <c r="C2714" s="12" t="n">
        <v>17</v>
      </c>
      <c r="D2714" s="18" t="n">
        <v>45966</v>
      </c>
      <c r="E2714" s="12" t="s">
        <v>44</v>
      </c>
      <c r="F2714" s="12" t="s">
        <v>2293</v>
      </c>
      <c r="G2714" s="12" t="s">
        <v>55</v>
      </c>
      <c r="H2714" s="12" t="str">
        <f aca="false">INDEX(Customers!$I$2:$I$901,MATCH(B2714,Customers!$A$2:$A$901,0))</f>
        <v>New</v>
      </c>
      <c r="I2714" s="12" t="str">
        <f aca="false">INDEX(Customers!$G$2:$G$901,MATCH(B2714,Customers!$A$2:$A$901,0))</f>
        <v>East</v>
      </c>
      <c r="J2714" s="12" t="str">
        <f aca="false">INDEX(Stores!$D$2:$D$18,MATCH(C2714,Stores!$A$2:$A$18,0))</f>
        <v>Online</v>
      </c>
      <c r="K2714" s="16" t="n">
        <f aca="false">SUMIF(OrderItems!$B$2:$B$6683,A2714,OrderItems!$J$2:$J$6683)</f>
        <v>431.2</v>
      </c>
      <c r="L2714" s="16" t="n">
        <f aca="false">SUMIF(OrderItems!$B$2:$B$6683,A2714,OrderItems!$K$2:$K$6683)</f>
        <v>365.16</v>
      </c>
      <c r="M2714" s="16" t="n">
        <f aca="false">K2714-L2714</f>
        <v>66.04</v>
      </c>
      <c r="N2714" s="12" t="n">
        <f aca="false">COUNTIF(OrderItems!$B$2:$B$6683,A2714)</f>
        <v>1</v>
      </c>
    </row>
    <row r="2715" customFormat="false" ht="15" hidden="false" customHeight="false" outlineLevel="0" collapsed="false">
      <c r="A2715" s="12" t="n">
        <v>2714</v>
      </c>
      <c r="B2715" s="12" t="n">
        <v>685</v>
      </c>
      <c r="C2715" s="12" t="n">
        <v>9</v>
      </c>
      <c r="D2715" s="18" t="n">
        <v>45968</v>
      </c>
      <c r="E2715" s="12" t="s">
        <v>49</v>
      </c>
      <c r="F2715" s="12" t="s">
        <v>2293</v>
      </c>
      <c r="G2715" s="12" t="s">
        <v>55</v>
      </c>
      <c r="H2715" s="12" t="str">
        <f aca="false">INDEX(Customers!$I$2:$I$901,MATCH(B2715,Customers!$A$2:$A$901,0))</f>
        <v>New</v>
      </c>
      <c r="I2715" s="12" t="str">
        <f aca="false">INDEX(Customers!$G$2:$G$901,MATCH(B2715,Customers!$A$2:$A$901,0))</f>
        <v>East</v>
      </c>
      <c r="J2715" s="12" t="str">
        <f aca="false">INDEX(Stores!$D$2:$D$18,MATCH(C2715,Stores!$A$2:$A$18,0))</f>
        <v>West</v>
      </c>
      <c r="K2715" s="16" t="n">
        <f aca="false">SUMIF(OrderItems!$B$2:$B$6683,A2715,OrderItems!$J$2:$J$6683)</f>
        <v>4111.1</v>
      </c>
      <c r="L2715" s="16" t="n">
        <f aca="false">SUMIF(OrderItems!$B$2:$B$6683,A2715,OrderItems!$K$2:$K$6683)</f>
        <v>2524.37</v>
      </c>
      <c r="M2715" s="16" t="n">
        <f aca="false">K2715-L2715</f>
        <v>1586.73</v>
      </c>
      <c r="N2715" s="12" t="n">
        <f aca="false">COUNTIF(OrderItems!$B$2:$B$6683,A2715)</f>
        <v>2</v>
      </c>
    </row>
    <row r="2716" customFormat="false" ht="15" hidden="false" customHeight="false" outlineLevel="0" collapsed="false">
      <c r="A2716" s="12" t="n">
        <v>2715</v>
      </c>
      <c r="B2716" s="12" t="n">
        <v>685</v>
      </c>
      <c r="C2716" s="12" t="n">
        <v>17</v>
      </c>
      <c r="D2716" s="18" t="n">
        <v>45969</v>
      </c>
      <c r="E2716" s="12" t="s">
        <v>44</v>
      </c>
      <c r="F2716" s="12" t="s">
        <v>2296</v>
      </c>
      <c r="G2716" s="12" t="s">
        <v>55</v>
      </c>
      <c r="H2716" s="12" t="str">
        <f aca="false">INDEX(Customers!$I$2:$I$901,MATCH(B2716,Customers!$A$2:$A$901,0))</f>
        <v>New</v>
      </c>
      <c r="I2716" s="12" t="str">
        <f aca="false">INDEX(Customers!$G$2:$G$901,MATCH(B2716,Customers!$A$2:$A$901,0))</f>
        <v>East</v>
      </c>
      <c r="J2716" s="12" t="str">
        <f aca="false">INDEX(Stores!$D$2:$D$18,MATCH(C2716,Stores!$A$2:$A$18,0))</f>
        <v>Online</v>
      </c>
      <c r="K2716" s="16" t="n">
        <f aca="false">SUMIF(OrderItems!$B$2:$B$6683,A2716,OrderItems!$J$2:$J$6683)</f>
        <v>5268.1</v>
      </c>
      <c r="L2716" s="16" t="n">
        <f aca="false">SUMIF(OrderItems!$B$2:$B$6683,A2716,OrderItems!$K$2:$K$6683)</f>
        <v>3244.71</v>
      </c>
      <c r="M2716" s="16" t="n">
        <f aca="false">K2716-L2716</f>
        <v>2023.39</v>
      </c>
      <c r="N2716" s="12" t="n">
        <f aca="false">COUNTIF(OrderItems!$B$2:$B$6683,A2716)</f>
        <v>3</v>
      </c>
    </row>
    <row r="2717" customFormat="false" ht="15" hidden="false" customHeight="false" outlineLevel="0" collapsed="false">
      <c r="A2717" s="12" t="n">
        <v>2716</v>
      </c>
      <c r="B2717" s="12" t="n">
        <v>685</v>
      </c>
      <c r="C2717" s="12" t="n">
        <v>17</v>
      </c>
      <c r="D2717" s="18" t="n">
        <v>45971</v>
      </c>
      <c r="E2717" s="12" t="s">
        <v>44</v>
      </c>
      <c r="F2717" s="12" t="s">
        <v>2294</v>
      </c>
      <c r="G2717" s="12" t="s">
        <v>55</v>
      </c>
      <c r="H2717" s="12" t="str">
        <f aca="false">INDEX(Customers!$I$2:$I$901,MATCH(B2717,Customers!$A$2:$A$901,0))</f>
        <v>New</v>
      </c>
      <c r="I2717" s="12" t="str">
        <f aca="false">INDEX(Customers!$G$2:$G$901,MATCH(B2717,Customers!$A$2:$A$901,0))</f>
        <v>East</v>
      </c>
      <c r="J2717" s="12" t="str">
        <f aca="false">INDEX(Stores!$D$2:$D$18,MATCH(C2717,Stores!$A$2:$A$18,0))</f>
        <v>Online</v>
      </c>
      <c r="K2717" s="16" t="n">
        <f aca="false">SUMIF(OrderItems!$B$2:$B$6683,A2717,OrderItems!$J$2:$J$6683)</f>
        <v>1747.05</v>
      </c>
      <c r="L2717" s="16" t="n">
        <f aca="false">SUMIF(OrderItems!$B$2:$B$6683,A2717,OrderItems!$K$2:$K$6683)</f>
        <v>1131.05</v>
      </c>
      <c r="M2717" s="16" t="n">
        <f aca="false">K2717-L2717</f>
        <v>616</v>
      </c>
      <c r="N2717" s="12" t="n">
        <f aca="false">COUNTIF(OrderItems!$B$2:$B$6683,A2717)</f>
        <v>1</v>
      </c>
    </row>
    <row r="2718" customFormat="false" ht="15" hidden="false" customHeight="false" outlineLevel="0" collapsed="false">
      <c r="A2718" s="12" t="n">
        <v>2717</v>
      </c>
      <c r="B2718" s="12" t="n">
        <v>685</v>
      </c>
      <c r="C2718" s="12" t="n">
        <v>17</v>
      </c>
      <c r="D2718" s="18" t="n">
        <v>45973</v>
      </c>
      <c r="E2718" s="12" t="s">
        <v>44</v>
      </c>
      <c r="F2718" s="12" t="s">
        <v>2296</v>
      </c>
      <c r="G2718" s="12" t="s">
        <v>56</v>
      </c>
      <c r="H2718" s="12" t="str">
        <f aca="false">INDEX(Customers!$I$2:$I$901,MATCH(B2718,Customers!$A$2:$A$901,0))</f>
        <v>New</v>
      </c>
      <c r="I2718" s="12" t="str">
        <f aca="false">INDEX(Customers!$G$2:$G$901,MATCH(B2718,Customers!$A$2:$A$901,0))</f>
        <v>East</v>
      </c>
      <c r="J2718" s="12" t="str">
        <f aca="false">INDEX(Stores!$D$2:$D$18,MATCH(C2718,Stores!$A$2:$A$18,0))</f>
        <v>Online</v>
      </c>
      <c r="K2718" s="16" t="n">
        <f aca="false">SUMIF(OrderItems!$B$2:$B$6683,A2718,OrderItems!$J$2:$J$6683)</f>
        <v>8327.1</v>
      </c>
      <c r="L2718" s="16" t="n">
        <f aca="false">SUMIF(OrderItems!$B$2:$B$6683,A2718,OrderItems!$K$2:$K$6683)</f>
        <v>5449.46</v>
      </c>
      <c r="M2718" s="16" t="n">
        <f aca="false">K2718-L2718</f>
        <v>2877.64</v>
      </c>
      <c r="N2718" s="12" t="n">
        <f aca="false">COUNTIF(OrderItems!$B$2:$B$6683,A2718)</f>
        <v>3</v>
      </c>
    </row>
    <row r="2719" customFormat="false" ht="15" hidden="false" customHeight="false" outlineLevel="0" collapsed="false">
      <c r="A2719" s="12" t="n">
        <v>2718</v>
      </c>
      <c r="B2719" s="12" t="n">
        <v>685</v>
      </c>
      <c r="C2719" s="12" t="n">
        <v>17</v>
      </c>
      <c r="D2719" s="18" t="n">
        <v>45978</v>
      </c>
      <c r="E2719" s="12" t="s">
        <v>44</v>
      </c>
      <c r="F2719" s="12" t="s">
        <v>2294</v>
      </c>
      <c r="G2719" s="12" t="s">
        <v>55</v>
      </c>
      <c r="H2719" s="12" t="str">
        <f aca="false">INDEX(Customers!$I$2:$I$901,MATCH(B2719,Customers!$A$2:$A$901,0))</f>
        <v>New</v>
      </c>
      <c r="I2719" s="12" t="str">
        <f aca="false">INDEX(Customers!$G$2:$G$901,MATCH(B2719,Customers!$A$2:$A$901,0))</f>
        <v>East</v>
      </c>
      <c r="J2719" s="12" t="str">
        <f aca="false">INDEX(Stores!$D$2:$D$18,MATCH(C2719,Stores!$A$2:$A$18,0))</f>
        <v>Online</v>
      </c>
      <c r="K2719" s="16" t="n">
        <f aca="false">SUMIF(OrderItems!$B$2:$B$6683,A2719,OrderItems!$J$2:$J$6683)</f>
        <v>103.2</v>
      </c>
      <c r="L2719" s="16" t="n">
        <f aca="false">SUMIF(OrderItems!$B$2:$B$6683,A2719,OrderItems!$K$2:$K$6683)</f>
        <v>86.06</v>
      </c>
      <c r="M2719" s="16" t="n">
        <f aca="false">K2719-L2719</f>
        <v>17.14</v>
      </c>
      <c r="N2719" s="12" t="n">
        <f aca="false">COUNTIF(OrderItems!$B$2:$B$6683,A2719)</f>
        <v>1</v>
      </c>
    </row>
    <row r="2720" customFormat="false" ht="15" hidden="false" customHeight="false" outlineLevel="0" collapsed="false">
      <c r="A2720" s="12" t="n">
        <v>2719</v>
      </c>
      <c r="B2720" s="12" t="n">
        <v>685</v>
      </c>
      <c r="C2720" s="12" t="n">
        <v>17</v>
      </c>
      <c r="D2720" s="18" t="n">
        <v>45984</v>
      </c>
      <c r="E2720" s="12" t="s">
        <v>44</v>
      </c>
      <c r="F2720" s="12" t="s">
        <v>2295</v>
      </c>
      <c r="G2720" s="12" t="s">
        <v>55</v>
      </c>
      <c r="H2720" s="12" t="str">
        <f aca="false">INDEX(Customers!$I$2:$I$901,MATCH(B2720,Customers!$A$2:$A$901,0))</f>
        <v>New</v>
      </c>
      <c r="I2720" s="12" t="str">
        <f aca="false">INDEX(Customers!$G$2:$G$901,MATCH(B2720,Customers!$A$2:$A$901,0))</f>
        <v>East</v>
      </c>
      <c r="J2720" s="12" t="str">
        <f aca="false">INDEX(Stores!$D$2:$D$18,MATCH(C2720,Stores!$A$2:$A$18,0))</f>
        <v>Online</v>
      </c>
      <c r="K2720" s="16" t="n">
        <f aca="false">SUMIF(OrderItems!$B$2:$B$6683,A2720,OrderItems!$J$2:$J$6683)</f>
        <v>1155.15</v>
      </c>
      <c r="L2720" s="16" t="n">
        <f aca="false">SUMIF(OrderItems!$B$2:$B$6683,A2720,OrderItems!$K$2:$K$6683)</f>
        <v>991.28</v>
      </c>
      <c r="M2720" s="16" t="n">
        <f aca="false">K2720-L2720</f>
        <v>163.87</v>
      </c>
      <c r="N2720" s="12" t="n">
        <f aca="false">COUNTIF(OrderItems!$B$2:$B$6683,A2720)</f>
        <v>1</v>
      </c>
    </row>
    <row r="2721" customFormat="false" ht="15" hidden="false" customHeight="false" outlineLevel="0" collapsed="false">
      <c r="A2721" s="12" t="n">
        <v>2720</v>
      </c>
      <c r="B2721" s="12" t="n">
        <v>685</v>
      </c>
      <c r="C2721" s="12" t="n">
        <v>17</v>
      </c>
      <c r="D2721" s="18" t="n">
        <v>45997</v>
      </c>
      <c r="E2721" s="12" t="s">
        <v>44</v>
      </c>
      <c r="F2721" s="12" t="s">
        <v>2296</v>
      </c>
      <c r="G2721" s="12" t="s">
        <v>55</v>
      </c>
      <c r="H2721" s="12" t="str">
        <f aca="false">INDEX(Customers!$I$2:$I$901,MATCH(B2721,Customers!$A$2:$A$901,0))</f>
        <v>New</v>
      </c>
      <c r="I2721" s="12" t="str">
        <f aca="false">INDEX(Customers!$G$2:$G$901,MATCH(B2721,Customers!$A$2:$A$901,0))</f>
        <v>East</v>
      </c>
      <c r="J2721" s="12" t="str">
        <f aca="false">INDEX(Stores!$D$2:$D$18,MATCH(C2721,Stores!$A$2:$A$18,0))</f>
        <v>Online</v>
      </c>
      <c r="K2721" s="16" t="n">
        <f aca="false">SUMIF(OrderItems!$B$2:$B$6683,A2721,OrderItems!$J$2:$J$6683)</f>
        <v>2909</v>
      </c>
      <c r="L2721" s="16" t="n">
        <f aca="false">SUMIF(OrderItems!$B$2:$B$6683,A2721,OrderItems!$K$2:$K$6683)</f>
        <v>1746.44</v>
      </c>
      <c r="M2721" s="16" t="n">
        <f aca="false">K2721-L2721</f>
        <v>1162.56</v>
      </c>
      <c r="N2721" s="12" t="n">
        <f aca="false">COUNTIF(OrderItems!$B$2:$B$6683,A2721)</f>
        <v>1</v>
      </c>
    </row>
    <row r="2722" customFormat="false" ht="15" hidden="false" customHeight="false" outlineLevel="0" collapsed="false">
      <c r="A2722" s="12" t="n">
        <v>2721</v>
      </c>
      <c r="B2722" s="12" t="n">
        <v>685</v>
      </c>
      <c r="C2722" s="12" t="n">
        <v>12</v>
      </c>
      <c r="D2722" s="18" t="n">
        <v>46007</v>
      </c>
      <c r="E2722" s="12" t="s">
        <v>49</v>
      </c>
      <c r="F2722" s="12" t="s">
        <v>2293</v>
      </c>
      <c r="G2722" s="12" t="s">
        <v>55</v>
      </c>
      <c r="H2722" s="12" t="str">
        <f aca="false">INDEX(Customers!$I$2:$I$901,MATCH(B2722,Customers!$A$2:$A$901,0))</f>
        <v>New</v>
      </c>
      <c r="I2722" s="12" t="str">
        <f aca="false">INDEX(Customers!$G$2:$G$901,MATCH(B2722,Customers!$A$2:$A$901,0))</f>
        <v>East</v>
      </c>
      <c r="J2722" s="12" t="str">
        <f aca="false">INDEX(Stores!$D$2:$D$18,MATCH(C2722,Stores!$A$2:$A$18,0))</f>
        <v>West</v>
      </c>
      <c r="K2722" s="16" t="n">
        <f aca="false">SUMIF(OrderItems!$B$2:$B$6683,A2722,OrderItems!$J$2:$J$6683)</f>
        <v>5876</v>
      </c>
      <c r="L2722" s="16" t="n">
        <f aca="false">SUMIF(OrderItems!$B$2:$B$6683,A2722,OrderItems!$K$2:$K$6683)</f>
        <v>3804.08</v>
      </c>
      <c r="M2722" s="16" t="n">
        <f aca="false">K2722-L2722</f>
        <v>2071.92</v>
      </c>
      <c r="N2722" s="12" t="n">
        <f aca="false">COUNTIF(OrderItems!$B$2:$B$6683,A2722)</f>
        <v>3</v>
      </c>
    </row>
    <row r="2723" customFormat="false" ht="15" hidden="false" customHeight="false" outlineLevel="0" collapsed="false">
      <c r="A2723" s="12" t="n">
        <v>2722</v>
      </c>
      <c r="B2723" s="12" t="n">
        <v>686</v>
      </c>
      <c r="C2723" s="12" t="n">
        <v>17</v>
      </c>
      <c r="D2723" s="18" t="n">
        <v>45369</v>
      </c>
      <c r="E2723" s="12" t="s">
        <v>44</v>
      </c>
      <c r="F2723" s="12" t="s">
        <v>2294</v>
      </c>
      <c r="G2723" s="12" t="s">
        <v>55</v>
      </c>
      <c r="H2723" s="12" t="str">
        <f aca="false">INDEX(Customers!$I$2:$I$901,MATCH(B2723,Customers!$A$2:$A$901,0))</f>
        <v>New</v>
      </c>
      <c r="I2723" s="12" t="str">
        <f aca="false">INDEX(Customers!$G$2:$G$901,MATCH(B2723,Customers!$A$2:$A$901,0))</f>
        <v>North</v>
      </c>
      <c r="J2723" s="12" t="str">
        <f aca="false">INDEX(Stores!$D$2:$D$18,MATCH(C2723,Stores!$A$2:$A$18,0))</f>
        <v>Online</v>
      </c>
      <c r="K2723" s="16" t="n">
        <f aca="false">SUMIF(OrderItems!$B$2:$B$6683,A2723,OrderItems!$J$2:$J$6683)</f>
        <v>11176</v>
      </c>
      <c r="L2723" s="16" t="n">
        <f aca="false">SUMIF(OrderItems!$B$2:$B$6683,A2723,OrderItems!$K$2:$K$6683)</f>
        <v>7339.96</v>
      </c>
      <c r="M2723" s="16" t="n">
        <f aca="false">K2723-L2723</f>
        <v>3836.04</v>
      </c>
      <c r="N2723" s="12" t="n">
        <f aca="false">COUNTIF(OrderItems!$B$2:$B$6683,A2723)</f>
        <v>3</v>
      </c>
    </row>
    <row r="2724" customFormat="false" ht="15" hidden="false" customHeight="false" outlineLevel="0" collapsed="false">
      <c r="A2724" s="12" t="n">
        <v>2723</v>
      </c>
      <c r="B2724" s="12" t="n">
        <v>686</v>
      </c>
      <c r="C2724" s="12" t="n">
        <v>17</v>
      </c>
      <c r="D2724" s="18" t="n">
        <v>45822</v>
      </c>
      <c r="E2724" s="12" t="s">
        <v>44</v>
      </c>
      <c r="F2724" s="12" t="s">
        <v>2294</v>
      </c>
      <c r="G2724" s="12" t="s">
        <v>55</v>
      </c>
      <c r="H2724" s="12" t="str">
        <f aca="false">INDEX(Customers!$I$2:$I$901,MATCH(B2724,Customers!$A$2:$A$901,0))</f>
        <v>New</v>
      </c>
      <c r="I2724" s="12" t="str">
        <f aca="false">INDEX(Customers!$G$2:$G$901,MATCH(B2724,Customers!$A$2:$A$901,0))</f>
        <v>North</v>
      </c>
      <c r="J2724" s="12" t="str">
        <f aca="false">INDEX(Stores!$D$2:$D$18,MATCH(C2724,Stores!$A$2:$A$18,0))</f>
        <v>Online</v>
      </c>
      <c r="K2724" s="16" t="n">
        <f aca="false">SUMIF(OrderItems!$B$2:$B$6683,A2724,OrderItems!$J$2:$J$6683)</f>
        <v>4318</v>
      </c>
      <c r="L2724" s="16" t="n">
        <f aca="false">SUMIF(OrderItems!$B$2:$B$6683,A2724,OrderItems!$K$2:$K$6683)</f>
        <v>2536.55</v>
      </c>
      <c r="M2724" s="16" t="n">
        <f aca="false">K2724-L2724</f>
        <v>1781.45</v>
      </c>
      <c r="N2724" s="12" t="n">
        <f aca="false">COUNTIF(OrderItems!$B$2:$B$6683,A2724)</f>
        <v>2</v>
      </c>
    </row>
    <row r="2725" customFormat="false" ht="15" hidden="false" customHeight="false" outlineLevel="0" collapsed="false">
      <c r="A2725" s="12" t="n">
        <v>2724</v>
      </c>
      <c r="B2725" s="12" t="n">
        <v>687</v>
      </c>
      <c r="C2725" s="12" t="n">
        <v>6</v>
      </c>
      <c r="D2725" s="18" t="n">
        <v>45891</v>
      </c>
      <c r="E2725" s="12" t="s">
        <v>49</v>
      </c>
      <c r="F2725" s="12" t="s">
        <v>2293</v>
      </c>
      <c r="G2725" s="12" t="s">
        <v>55</v>
      </c>
      <c r="H2725" s="12" t="str">
        <f aca="false">INDEX(Customers!$I$2:$I$901,MATCH(B2725,Customers!$A$2:$A$901,0))</f>
        <v>New</v>
      </c>
      <c r="I2725" s="12" t="str">
        <f aca="false">INDEX(Customers!$G$2:$G$901,MATCH(B2725,Customers!$A$2:$A$901,0))</f>
        <v>East</v>
      </c>
      <c r="J2725" s="12" t="str">
        <f aca="false">INDEX(Stores!$D$2:$D$18,MATCH(C2725,Stores!$A$2:$A$18,0))</f>
        <v>South</v>
      </c>
      <c r="K2725" s="16" t="n">
        <f aca="false">SUMIF(OrderItems!$B$2:$B$6683,A2725,OrderItems!$J$2:$J$6683)</f>
        <v>5675.55</v>
      </c>
      <c r="L2725" s="16" t="n">
        <f aca="false">SUMIF(OrderItems!$B$2:$B$6683,A2725,OrderItems!$K$2:$K$6683)</f>
        <v>3700.58</v>
      </c>
      <c r="M2725" s="16" t="n">
        <f aca="false">K2725-L2725</f>
        <v>1974.97</v>
      </c>
      <c r="N2725" s="12" t="n">
        <f aca="false">COUNTIF(OrderItems!$B$2:$B$6683,A2725)</f>
        <v>3</v>
      </c>
    </row>
    <row r="2726" customFormat="false" ht="15" hidden="false" customHeight="false" outlineLevel="0" collapsed="false">
      <c r="A2726" s="12" t="n">
        <v>2725</v>
      </c>
      <c r="B2726" s="12" t="n">
        <v>687</v>
      </c>
      <c r="C2726" s="12" t="n">
        <v>12</v>
      </c>
      <c r="D2726" s="18" t="n">
        <v>45899</v>
      </c>
      <c r="E2726" s="12" t="s">
        <v>49</v>
      </c>
      <c r="F2726" s="12" t="s">
        <v>2293</v>
      </c>
      <c r="G2726" s="12" t="s">
        <v>55</v>
      </c>
      <c r="H2726" s="12" t="str">
        <f aca="false">INDEX(Customers!$I$2:$I$901,MATCH(B2726,Customers!$A$2:$A$901,0))</f>
        <v>New</v>
      </c>
      <c r="I2726" s="12" t="str">
        <f aca="false">INDEX(Customers!$G$2:$G$901,MATCH(B2726,Customers!$A$2:$A$901,0))</f>
        <v>East</v>
      </c>
      <c r="J2726" s="12" t="str">
        <f aca="false">INDEX(Stores!$D$2:$D$18,MATCH(C2726,Stores!$A$2:$A$18,0))</f>
        <v>West</v>
      </c>
      <c r="K2726" s="16" t="n">
        <f aca="false">SUMIF(OrderItems!$B$2:$B$6683,A2726,OrderItems!$J$2:$J$6683)</f>
        <v>10745.2</v>
      </c>
      <c r="L2726" s="16" t="n">
        <f aca="false">SUMIF(OrderItems!$B$2:$B$6683,A2726,OrderItems!$K$2:$K$6683)</f>
        <v>7052.61</v>
      </c>
      <c r="M2726" s="16" t="n">
        <f aca="false">K2726-L2726</f>
        <v>3692.59</v>
      </c>
      <c r="N2726" s="12" t="n">
        <f aca="false">COUNTIF(OrderItems!$B$2:$B$6683,A2726)</f>
        <v>3</v>
      </c>
    </row>
    <row r="2727" customFormat="false" ht="15" hidden="false" customHeight="false" outlineLevel="0" collapsed="false">
      <c r="A2727" s="12" t="n">
        <v>2726</v>
      </c>
      <c r="B2727" s="12" t="n">
        <v>687</v>
      </c>
      <c r="C2727" s="12" t="n">
        <v>17</v>
      </c>
      <c r="D2727" s="18" t="n">
        <v>45977</v>
      </c>
      <c r="E2727" s="12" t="s">
        <v>44</v>
      </c>
      <c r="F2727" s="12" t="s">
        <v>2294</v>
      </c>
      <c r="G2727" s="12" t="s">
        <v>55</v>
      </c>
      <c r="H2727" s="12" t="str">
        <f aca="false">INDEX(Customers!$I$2:$I$901,MATCH(B2727,Customers!$A$2:$A$901,0))</f>
        <v>New</v>
      </c>
      <c r="I2727" s="12" t="str">
        <f aca="false">INDEX(Customers!$G$2:$G$901,MATCH(B2727,Customers!$A$2:$A$901,0))</f>
        <v>East</v>
      </c>
      <c r="J2727" s="12" t="str">
        <f aca="false">INDEX(Stores!$D$2:$D$18,MATCH(C2727,Stores!$A$2:$A$18,0))</f>
        <v>Online</v>
      </c>
      <c r="K2727" s="16" t="n">
        <f aca="false">SUMIF(OrderItems!$B$2:$B$6683,A2727,OrderItems!$J$2:$J$6683)</f>
        <v>1688</v>
      </c>
      <c r="L2727" s="16" t="n">
        <f aca="false">SUMIF(OrderItems!$B$2:$B$6683,A2727,OrderItems!$K$2:$K$6683)</f>
        <v>1076.73</v>
      </c>
      <c r="M2727" s="16" t="n">
        <f aca="false">K2727-L2727</f>
        <v>611.27</v>
      </c>
      <c r="N2727" s="12" t="n">
        <f aca="false">COUNTIF(OrderItems!$B$2:$B$6683,A2727)</f>
        <v>2</v>
      </c>
    </row>
    <row r="2728" customFormat="false" ht="15" hidden="false" customHeight="false" outlineLevel="0" collapsed="false">
      <c r="A2728" s="12" t="n">
        <v>2727</v>
      </c>
      <c r="B2728" s="12" t="n">
        <v>688</v>
      </c>
      <c r="C2728" s="12" t="n">
        <v>8</v>
      </c>
      <c r="D2728" s="18" t="n">
        <v>45877</v>
      </c>
      <c r="E2728" s="12" t="s">
        <v>49</v>
      </c>
      <c r="F2728" s="12" t="s">
        <v>2293</v>
      </c>
      <c r="G2728" s="12" t="s">
        <v>55</v>
      </c>
      <c r="H2728" s="12" t="str">
        <f aca="false">INDEX(Customers!$I$2:$I$901,MATCH(B2728,Customers!$A$2:$A$901,0))</f>
        <v>Regular</v>
      </c>
      <c r="I2728" s="12" t="str">
        <f aca="false">INDEX(Customers!$G$2:$G$901,MATCH(B2728,Customers!$A$2:$A$901,0))</f>
        <v>South</v>
      </c>
      <c r="J2728" s="12" t="str">
        <f aca="false">INDEX(Stores!$D$2:$D$18,MATCH(C2728,Stores!$A$2:$A$18,0))</f>
        <v>South</v>
      </c>
      <c r="K2728" s="16" t="n">
        <f aca="false">SUMIF(OrderItems!$B$2:$B$6683,A2728,OrderItems!$J$2:$J$6683)</f>
        <v>3789.55</v>
      </c>
      <c r="L2728" s="16" t="n">
        <f aca="false">SUMIF(OrderItems!$B$2:$B$6683,A2728,OrderItems!$K$2:$K$6683)</f>
        <v>2305.24</v>
      </c>
      <c r="M2728" s="16" t="n">
        <f aca="false">K2728-L2728</f>
        <v>1484.31</v>
      </c>
      <c r="N2728" s="12" t="n">
        <f aca="false">COUNTIF(OrderItems!$B$2:$B$6683,A2728)</f>
        <v>1</v>
      </c>
    </row>
    <row r="2729" customFormat="false" ht="15" hidden="false" customHeight="false" outlineLevel="0" collapsed="false">
      <c r="A2729" s="12" t="n">
        <v>2728</v>
      </c>
      <c r="B2729" s="12" t="n">
        <v>688</v>
      </c>
      <c r="C2729" s="12" t="n">
        <v>17</v>
      </c>
      <c r="D2729" s="18" t="n">
        <v>45994</v>
      </c>
      <c r="E2729" s="12" t="s">
        <v>44</v>
      </c>
      <c r="F2729" s="12" t="s">
        <v>2295</v>
      </c>
      <c r="G2729" s="12" t="s">
        <v>57</v>
      </c>
      <c r="H2729" s="12" t="str">
        <f aca="false">INDEX(Customers!$I$2:$I$901,MATCH(B2729,Customers!$A$2:$A$901,0))</f>
        <v>Regular</v>
      </c>
      <c r="I2729" s="12" t="str">
        <f aca="false">INDEX(Customers!$G$2:$G$901,MATCH(B2729,Customers!$A$2:$A$901,0))</f>
        <v>South</v>
      </c>
      <c r="J2729" s="12" t="str">
        <f aca="false">INDEX(Stores!$D$2:$D$18,MATCH(C2729,Stores!$A$2:$A$18,0))</f>
        <v>Online</v>
      </c>
      <c r="K2729" s="16" t="n">
        <f aca="false">SUMIF(OrderItems!$B$2:$B$6683,A2729,OrderItems!$J$2:$J$6683)</f>
        <v>6206.1</v>
      </c>
      <c r="L2729" s="16" t="n">
        <f aca="false">SUMIF(OrderItems!$B$2:$B$6683,A2729,OrderItems!$K$2:$K$6683)</f>
        <v>4543.36</v>
      </c>
      <c r="M2729" s="16" t="n">
        <f aca="false">K2729-L2729</f>
        <v>1662.74</v>
      </c>
      <c r="N2729" s="12" t="n">
        <f aca="false">COUNTIF(OrderItems!$B$2:$B$6683,A2729)</f>
        <v>2</v>
      </c>
    </row>
    <row r="2730" customFormat="false" ht="15" hidden="false" customHeight="false" outlineLevel="0" collapsed="false">
      <c r="A2730" s="12" t="n">
        <v>2729</v>
      </c>
      <c r="B2730" s="12" t="n">
        <v>688</v>
      </c>
      <c r="C2730" s="12" t="n">
        <v>17</v>
      </c>
      <c r="D2730" s="18" t="n">
        <v>45997</v>
      </c>
      <c r="E2730" s="12" t="s">
        <v>44</v>
      </c>
      <c r="F2730" s="12" t="s">
        <v>2294</v>
      </c>
      <c r="G2730" s="12" t="s">
        <v>56</v>
      </c>
      <c r="H2730" s="12" t="str">
        <f aca="false">INDEX(Customers!$I$2:$I$901,MATCH(B2730,Customers!$A$2:$A$901,0))</f>
        <v>Regular</v>
      </c>
      <c r="I2730" s="12" t="str">
        <f aca="false">INDEX(Customers!$G$2:$G$901,MATCH(B2730,Customers!$A$2:$A$901,0))</f>
        <v>South</v>
      </c>
      <c r="J2730" s="12" t="str">
        <f aca="false">INDEX(Stores!$D$2:$D$18,MATCH(C2730,Stores!$A$2:$A$18,0))</f>
        <v>Online</v>
      </c>
      <c r="K2730" s="16" t="n">
        <f aca="false">SUMIF(OrderItems!$B$2:$B$6683,A2730,OrderItems!$J$2:$J$6683)</f>
        <v>439</v>
      </c>
      <c r="L2730" s="16" t="n">
        <f aca="false">SUMIF(OrderItems!$B$2:$B$6683,A2730,OrderItems!$K$2:$K$6683)</f>
        <v>313.05</v>
      </c>
      <c r="M2730" s="16" t="n">
        <f aca="false">K2730-L2730</f>
        <v>125.95</v>
      </c>
      <c r="N2730" s="12" t="n">
        <f aca="false">COUNTIF(OrderItems!$B$2:$B$6683,A2730)</f>
        <v>1</v>
      </c>
    </row>
    <row r="2731" customFormat="false" ht="15" hidden="false" customHeight="false" outlineLevel="0" collapsed="false">
      <c r="A2731" s="12" t="n">
        <v>2730</v>
      </c>
      <c r="B2731" s="12" t="n">
        <v>689</v>
      </c>
      <c r="C2731" s="12" t="n">
        <v>17</v>
      </c>
      <c r="D2731" s="18" t="n">
        <v>45565</v>
      </c>
      <c r="E2731" s="12" t="s">
        <v>44</v>
      </c>
      <c r="F2731" s="12" t="s">
        <v>2295</v>
      </c>
      <c r="G2731" s="12" t="s">
        <v>55</v>
      </c>
      <c r="H2731" s="12" t="str">
        <f aca="false">INDEX(Customers!$I$2:$I$901,MATCH(B2731,Customers!$A$2:$A$901,0))</f>
        <v>New</v>
      </c>
      <c r="I2731" s="12" t="str">
        <f aca="false">INDEX(Customers!$G$2:$G$901,MATCH(B2731,Customers!$A$2:$A$901,0))</f>
        <v>East</v>
      </c>
      <c r="J2731" s="12" t="str">
        <f aca="false">INDEX(Stores!$D$2:$D$18,MATCH(C2731,Stores!$A$2:$A$18,0))</f>
        <v>Online</v>
      </c>
      <c r="K2731" s="16" t="n">
        <f aca="false">SUMIF(OrderItems!$B$2:$B$6683,A2731,OrderItems!$J$2:$J$6683)</f>
        <v>3397</v>
      </c>
      <c r="L2731" s="16" t="n">
        <f aca="false">SUMIF(OrderItems!$B$2:$B$6683,A2731,OrderItems!$K$2:$K$6683)</f>
        <v>2228.21</v>
      </c>
      <c r="M2731" s="16" t="n">
        <f aca="false">K2731-L2731</f>
        <v>1168.79</v>
      </c>
      <c r="N2731" s="12" t="n">
        <f aca="false">COUNTIF(OrderItems!$B$2:$B$6683,A2731)</f>
        <v>3</v>
      </c>
    </row>
    <row r="2732" customFormat="false" ht="15" hidden="false" customHeight="false" outlineLevel="0" collapsed="false">
      <c r="A2732" s="12" t="n">
        <v>2731</v>
      </c>
      <c r="B2732" s="12" t="n">
        <v>689</v>
      </c>
      <c r="C2732" s="12" t="n">
        <v>17</v>
      </c>
      <c r="D2732" s="18" t="n">
        <v>45602</v>
      </c>
      <c r="E2732" s="12" t="s">
        <v>44</v>
      </c>
      <c r="F2732" s="12" t="s">
        <v>2292</v>
      </c>
      <c r="G2732" s="12" t="s">
        <v>56</v>
      </c>
      <c r="H2732" s="12" t="str">
        <f aca="false">INDEX(Customers!$I$2:$I$901,MATCH(B2732,Customers!$A$2:$A$901,0))</f>
        <v>New</v>
      </c>
      <c r="I2732" s="12" t="str">
        <f aca="false">INDEX(Customers!$G$2:$G$901,MATCH(B2732,Customers!$A$2:$A$901,0))</f>
        <v>East</v>
      </c>
      <c r="J2732" s="12" t="str">
        <f aca="false">INDEX(Stores!$D$2:$D$18,MATCH(C2732,Stores!$A$2:$A$18,0))</f>
        <v>Online</v>
      </c>
      <c r="K2732" s="16" t="n">
        <f aca="false">SUMIF(OrderItems!$B$2:$B$6683,A2732,OrderItems!$J$2:$J$6683)</f>
        <v>3175.2</v>
      </c>
      <c r="L2732" s="16" t="n">
        <f aca="false">SUMIF(OrderItems!$B$2:$B$6683,A2732,OrderItems!$K$2:$K$6683)</f>
        <v>2318.31</v>
      </c>
      <c r="M2732" s="16" t="n">
        <f aca="false">K2732-L2732</f>
        <v>856.89</v>
      </c>
      <c r="N2732" s="12" t="n">
        <f aca="false">COUNTIF(OrderItems!$B$2:$B$6683,A2732)</f>
        <v>1</v>
      </c>
    </row>
    <row r="2733" customFormat="false" ht="15" hidden="false" customHeight="false" outlineLevel="0" collapsed="false">
      <c r="A2733" s="12" t="n">
        <v>2732</v>
      </c>
      <c r="B2733" s="12" t="n">
        <v>689</v>
      </c>
      <c r="C2733" s="12" t="n">
        <v>17</v>
      </c>
      <c r="D2733" s="18" t="n">
        <v>45626</v>
      </c>
      <c r="E2733" s="12" t="s">
        <v>44</v>
      </c>
      <c r="F2733" s="12" t="s">
        <v>2293</v>
      </c>
      <c r="G2733" s="12" t="s">
        <v>55</v>
      </c>
      <c r="H2733" s="12" t="str">
        <f aca="false">INDEX(Customers!$I$2:$I$901,MATCH(B2733,Customers!$A$2:$A$901,0))</f>
        <v>New</v>
      </c>
      <c r="I2733" s="12" t="str">
        <f aca="false">INDEX(Customers!$G$2:$G$901,MATCH(B2733,Customers!$A$2:$A$901,0))</f>
        <v>East</v>
      </c>
      <c r="J2733" s="12" t="str">
        <f aca="false">INDEX(Stores!$D$2:$D$18,MATCH(C2733,Stores!$A$2:$A$18,0))</f>
        <v>Online</v>
      </c>
      <c r="K2733" s="16" t="n">
        <f aca="false">SUMIF(OrderItems!$B$2:$B$6683,A2733,OrderItems!$J$2:$J$6683)</f>
        <v>11220.1</v>
      </c>
      <c r="L2733" s="16" t="n">
        <f aca="false">SUMIF(OrderItems!$B$2:$B$6683,A2733,OrderItems!$K$2:$K$6683)</f>
        <v>8147.82</v>
      </c>
      <c r="M2733" s="16" t="n">
        <f aca="false">K2733-L2733</f>
        <v>3072.28</v>
      </c>
      <c r="N2733" s="12" t="n">
        <f aca="false">COUNTIF(OrderItems!$B$2:$B$6683,A2733)</f>
        <v>3</v>
      </c>
    </row>
    <row r="2734" customFormat="false" ht="15" hidden="false" customHeight="false" outlineLevel="0" collapsed="false">
      <c r="A2734" s="12" t="n">
        <v>2733</v>
      </c>
      <c r="B2734" s="12" t="n">
        <v>689</v>
      </c>
      <c r="C2734" s="12" t="n">
        <v>6</v>
      </c>
      <c r="D2734" s="18" t="n">
        <v>45644</v>
      </c>
      <c r="E2734" s="12" t="s">
        <v>49</v>
      </c>
      <c r="F2734" s="12" t="s">
        <v>2294</v>
      </c>
      <c r="G2734" s="12" t="s">
        <v>55</v>
      </c>
      <c r="H2734" s="12" t="str">
        <f aca="false">INDEX(Customers!$I$2:$I$901,MATCH(B2734,Customers!$A$2:$A$901,0))</f>
        <v>New</v>
      </c>
      <c r="I2734" s="12" t="str">
        <f aca="false">INDEX(Customers!$G$2:$G$901,MATCH(B2734,Customers!$A$2:$A$901,0))</f>
        <v>East</v>
      </c>
      <c r="J2734" s="12" t="str">
        <f aca="false">INDEX(Stores!$D$2:$D$18,MATCH(C2734,Stores!$A$2:$A$18,0))</f>
        <v>South</v>
      </c>
      <c r="K2734" s="16" t="n">
        <f aca="false">SUMIF(OrderItems!$B$2:$B$6683,A2734,OrderItems!$J$2:$J$6683)</f>
        <v>5280.65</v>
      </c>
      <c r="L2734" s="16" t="n">
        <f aca="false">SUMIF(OrderItems!$B$2:$B$6683,A2734,OrderItems!$K$2:$K$6683)</f>
        <v>3508.85</v>
      </c>
      <c r="M2734" s="16" t="n">
        <f aca="false">K2734-L2734</f>
        <v>1771.8</v>
      </c>
      <c r="N2734" s="12" t="n">
        <f aca="false">COUNTIF(OrderItems!$B$2:$B$6683,A2734)</f>
        <v>2</v>
      </c>
    </row>
    <row r="2735" customFormat="false" ht="15" hidden="false" customHeight="false" outlineLevel="0" collapsed="false">
      <c r="A2735" s="12" t="n">
        <v>2734</v>
      </c>
      <c r="B2735" s="12" t="n">
        <v>689</v>
      </c>
      <c r="C2735" s="12" t="n">
        <v>13</v>
      </c>
      <c r="D2735" s="18" t="n">
        <v>45647</v>
      </c>
      <c r="E2735" s="12" t="s">
        <v>49</v>
      </c>
      <c r="F2735" s="12" t="s">
        <v>2294</v>
      </c>
      <c r="G2735" s="12" t="s">
        <v>55</v>
      </c>
      <c r="H2735" s="12" t="str">
        <f aca="false">INDEX(Customers!$I$2:$I$901,MATCH(B2735,Customers!$A$2:$A$901,0))</f>
        <v>New</v>
      </c>
      <c r="I2735" s="12" t="str">
        <f aca="false">INDEX(Customers!$G$2:$G$901,MATCH(B2735,Customers!$A$2:$A$901,0))</f>
        <v>East</v>
      </c>
      <c r="J2735" s="12" t="str">
        <f aca="false">INDEX(Stores!$D$2:$D$18,MATCH(C2735,Stores!$A$2:$A$18,0))</f>
        <v>East</v>
      </c>
      <c r="K2735" s="16" t="n">
        <f aca="false">SUMIF(OrderItems!$B$2:$B$6683,A2735,OrderItems!$J$2:$J$6683)</f>
        <v>2489</v>
      </c>
      <c r="L2735" s="16" t="n">
        <f aca="false">SUMIF(OrderItems!$B$2:$B$6683,A2735,OrderItems!$K$2:$K$6683)</f>
        <v>1815.02</v>
      </c>
      <c r="M2735" s="16" t="n">
        <f aca="false">K2735-L2735</f>
        <v>673.98</v>
      </c>
      <c r="N2735" s="12" t="n">
        <f aca="false">COUNTIF(OrderItems!$B$2:$B$6683,A2735)</f>
        <v>1</v>
      </c>
    </row>
    <row r="2736" customFormat="false" ht="15" hidden="false" customHeight="false" outlineLevel="0" collapsed="false">
      <c r="A2736" s="12" t="n">
        <v>2735</v>
      </c>
      <c r="B2736" s="12" t="n">
        <v>689</v>
      </c>
      <c r="C2736" s="12" t="n">
        <v>17</v>
      </c>
      <c r="D2736" s="18" t="n">
        <v>45700</v>
      </c>
      <c r="E2736" s="12" t="s">
        <v>44</v>
      </c>
      <c r="F2736" s="12" t="s">
        <v>2296</v>
      </c>
      <c r="G2736" s="12" t="s">
        <v>55</v>
      </c>
      <c r="H2736" s="12" t="str">
        <f aca="false">INDEX(Customers!$I$2:$I$901,MATCH(B2736,Customers!$A$2:$A$901,0))</f>
        <v>New</v>
      </c>
      <c r="I2736" s="12" t="str">
        <f aca="false">INDEX(Customers!$G$2:$G$901,MATCH(B2736,Customers!$A$2:$A$901,0))</f>
        <v>East</v>
      </c>
      <c r="J2736" s="12" t="str">
        <f aca="false">INDEX(Stores!$D$2:$D$18,MATCH(C2736,Stores!$A$2:$A$18,0))</f>
        <v>Online</v>
      </c>
      <c r="K2736" s="16" t="n">
        <f aca="false">SUMIF(OrderItems!$B$2:$B$6683,A2736,OrderItems!$J$2:$J$6683)</f>
        <v>8091.15</v>
      </c>
      <c r="L2736" s="16" t="n">
        <f aca="false">SUMIF(OrderItems!$B$2:$B$6683,A2736,OrderItems!$K$2:$K$6683)</f>
        <v>4918.59</v>
      </c>
      <c r="M2736" s="16" t="n">
        <f aca="false">K2736-L2736</f>
        <v>3172.56</v>
      </c>
      <c r="N2736" s="12" t="n">
        <f aca="false">COUNTIF(OrderItems!$B$2:$B$6683,A2736)</f>
        <v>1</v>
      </c>
    </row>
    <row r="2737" customFormat="false" ht="15" hidden="false" customHeight="false" outlineLevel="0" collapsed="false">
      <c r="A2737" s="12" t="n">
        <v>2736</v>
      </c>
      <c r="B2737" s="12" t="n">
        <v>689</v>
      </c>
      <c r="C2737" s="12" t="n">
        <v>17</v>
      </c>
      <c r="D2737" s="18" t="n">
        <v>45915</v>
      </c>
      <c r="E2737" s="12" t="s">
        <v>44</v>
      </c>
      <c r="F2737" s="12" t="s">
        <v>2295</v>
      </c>
      <c r="G2737" s="12" t="s">
        <v>55</v>
      </c>
      <c r="H2737" s="12" t="str">
        <f aca="false">INDEX(Customers!$I$2:$I$901,MATCH(B2737,Customers!$A$2:$A$901,0))</f>
        <v>New</v>
      </c>
      <c r="I2737" s="12" t="str">
        <f aca="false">INDEX(Customers!$G$2:$G$901,MATCH(B2737,Customers!$A$2:$A$901,0))</f>
        <v>East</v>
      </c>
      <c r="J2737" s="12" t="str">
        <f aca="false">INDEX(Stores!$D$2:$D$18,MATCH(C2737,Stores!$A$2:$A$18,0))</f>
        <v>Online</v>
      </c>
      <c r="K2737" s="16" t="n">
        <f aca="false">SUMIF(OrderItems!$B$2:$B$6683,A2737,OrderItems!$J$2:$J$6683)</f>
        <v>489</v>
      </c>
      <c r="L2737" s="16" t="n">
        <f aca="false">SUMIF(OrderItems!$B$2:$B$6683,A2737,OrderItems!$K$2:$K$6683)</f>
        <v>278.52</v>
      </c>
      <c r="M2737" s="16" t="n">
        <f aca="false">K2737-L2737</f>
        <v>210.48</v>
      </c>
      <c r="N2737" s="12" t="n">
        <f aca="false">COUNTIF(OrderItems!$B$2:$B$6683,A2737)</f>
        <v>1</v>
      </c>
    </row>
    <row r="2738" customFormat="false" ht="15" hidden="false" customHeight="false" outlineLevel="0" collapsed="false">
      <c r="A2738" s="12" t="n">
        <v>2737</v>
      </c>
      <c r="B2738" s="12" t="n">
        <v>689</v>
      </c>
      <c r="C2738" s="12" t="n">
        <v>17</v>
      </c>
      <c r="D2738" s="18" t="n">
        <v>45924</v>
      </c>
      <c r="E2738" s="12" t="s">
        <v>44</v>
      </c>
      <c r="F2738" s="12" t="s">
        <v>2293</v>
      </c>
      <c r="G2738" s="12" t="s">
        <v>55</v>
      </c>
      <c r="H2738" s="12" t="str">
        <f aca="false">INDEX(Customers!$I$2:$I$901,MATCH(B2738,Customers!$A$2:$A$901,0))</f>
        <v>New</v>
      </c>
      <c r="I2738" s="12" t="str">
        <f aca="false">INDEX(Customers!$G$2:$G$901,MATCH(B2738,Customers!$A$2:$A$901,0))</f>
        <v>East</v>
      </c>
      <c r="J2738" s="12" t="str">
        <f aca="false">INDEX(Stores!$D$2:$D$18,MATCH(C2738,Stores!$A$2:$A$18,0))</f>
        <v>Online</v>
      </c>
      <c r="K2738" s="16" t="n">
        <f aca="false">SUMIF(OrderItems!$B$2:$B$6683,A2738,OrderItems!$J$2:$J$6683)</f>
        <v>1628</v>
      </c>
      <c r="L2738" s="16" t="n">
        <f aca="false">SUMIF(OrderItems!$B$2:$B$6683,A2738,OrderItems!$K$2:$K$6683)</f>
        <v>981.82</v>
      </c>
      <c r="M2738" s="16" t="n">
        <f aca="false">K2738-L2738</f>
        <v>646.18</v>
      </c>
      <c r="N2738" s="12" t="n">
        <f aca="false">COUNTIF(OrderItems!$B$2:$B$6683,A2738)</f>
        <v>2</v>
      </c>
    </row>
    <row r="2739" customFormat="false" ht="15" hidden="false" customHeight="false" outlineLevel="0" collapsed="false">
      <c r="A2739" s="12" t="n">
        <v>2738</v>
      </c>
      <c r="B2739" s="12" t="n">
        <v>690</v>
      </c>
      <c r="C2739" s="12" t="n">
        <v>17</v>
      </c>
      <c r="D2739" s="18" t="n">
        <v>45582</v>
      </c>
      <c r="E2739" s="12" t="s">
        <v>44</v>
      </c>
      <c r="F2739" s="12" t="s">
        <v>2296</v>
      </c>
      <c r="G2739" s="12" t="s">
        <v>56</v>
      </c>
      <c r="H2739" s="12" t="str">
        <f aca="false">INDEX(Customers!$I$2:$I$901,MATCH(B2739,Customers!$A$2:$A$901,0))</f>
        <v>Regular</v>
      </c>
      <c r="I2739" s="12" t="str">
        <f aca="false">INDEX(Customers!$G$2:$G$901,MATCH(B2739,Customers!$A$2:$A$901,0))</f>
        <v>West</v>
      </c>
      <c r="J2739" s="12" t="str">
        <f aca="false">INDEX(Stores!$D$2:$D$18,MATCH(C2739,Stores!$A$2:$A$18,0))</f>
        <v>Online</v>
      </c>
      <c r="K2739" s="16" t="n">
        <f aca="false">SUMIF(OrderItems!$B$2:$B$6683,A2739,OrderItems!$J$2:$J$6683)</f>
        <v>464.55</v>
      </c>
      <c r="L2739" s="16" t="n">
        <f aca="false">SUMIF(OrderItems!$B$2:$B$6683,A2739,OrderItems!$K$2:$K$6683)</f>
        <v>278.52</v>
      </c>
      <c r="M2739" s="16" t="n">
        <f aca="false">K2739-L2739</f>
        <v>186.03</v>
      </c>
      <c r="N2739" s="12" t="n">
        <f aca="false">COUNTIF(OrderItems!$B$2:$B$6683,A2739)</f>
        <v>1</v>
      </c>
    </row>
    <row r="2740" customFormat="false" ht="15" hidden="false" customHeight="false" outlineLevel="0" collapsed="false">
      <c r="A2740" s="12" t="n">
        <v>2739</v>
      </c>
      <c r="B2740" s="12" t="n">
        <v>690</v>
      </c>
      <c r="C2740" s="12" t="n">
        <v>3</v>
      </c>
      <c r="D2740" s="18" t="n">
        <v>45584</v>
      </c>
      <c r="E2740" s="12" t="s">
        <v>49</v>
      </c>
      <c r="F2740" s="12" t="s">
        <v>2295</v>
      </c>
      <c r="G2740" s="12" t="s">
        <v>55</v>
      </c>
      <c r="H2740" s="12" t="str">
        <f aca="false">INDEX(Customers!$I$2:$I$901,MATCH(B2740,Customers!$A$2:$A$901,0))</f>
        <v>Regular</v>
      </c>
      <c r="I2740" s="12" t="str">
        <f aca="false">INDEX(Customers!$G$2:$G$901,MATCH(B2740,Customers!$A$2:$A$901,0))</f>
        <v>West</v>
      </c>
      <c r="J2740" s="12" t="str">
        <f aca="false">INDEX(Stores!$D$2:$D$18,MATCH(C2740,Stores!$A$2:$A$18,0))</f>
        <v>North</v>
      </c>
      <c r="K2740" s="16" t="n">
        <f aca="false">SUMIF(OrderItems!$B$2:$B$6683,A2740,OrderItems!$J$2:$J$6683)</f>
        <v>8160.1</v>
      </c>
      <c r="L2740" s="16" t="n">
        <f aca="false">SUMIF(OrderItems!$B$2:$B$6683,A2740,OrderItems!$K$2:$K$6683)</f>
        <v>5151.96</v>
      </c>
      <c r="M2740" s="16" t="n">
        <f aca="false">K2740-L2740</f>
        <v>3008.14</v>
      </c>
      <c r="N2740" s="12" t="n">
        <f aca="false">COUNTIF(OrderItems!$B$2:$B$6683,A2740)</f>
        <v>4</v>
      </c>
    </row>
    <row r="2741" customFormat="false" ht="15" hidden="false" customHeight="false" outlineLevel="0" collapsed="false">
      <c r="A2741" s="12" t="n">
        <v>2740</v>
      </c>
      <c r="B2741" s="12" t="n">
        <v>690</v>
      </c>
      <c r="C2741" s="12" t="n">
        <v>9</v>
      </c>
      <c r="D2741" s="18" t="n">
        <v>45826</v>
      </c>
      <c r="E2741" s="12" t="s">
        <v>49</v>
      </c>
      <c r="F2741" s="12" t="s">
        <v>2292</v>
      </c>
      <c r="G2741" s="12" t="s">
        <v>56</v>
      </c>
      <c r="H2741" s="12" t="str">
        <f aca="false">INDEX(Customers!$I$2:$I$901,MATCH(B2741,Customers!$A$2:$A$901,0))</f>
        <v>Regular</v>
      </c>
      <c r="I2741" s="12" t="str">
        <f aca="false">INDEX(Customers!$G$2:$G$901,MATCH(B2741,Customers!$A$2:$A$901,0))</f>
        <v>West</v>
      </c>
      <c r="J2741" s="12" t="str">
        <f aca="false">INDEX(Stores!$D$2:$D$18,MATCH(C2741,Stores!$A$2:$A$18,0))</f>
        <v>West</v>
      </c>
      <c r="K2741" s="16" t="n">
        <f aca="false">SUMIF(OrderItems!$B$2:$B$6683,A2741,OrderItems!$J$2:$J$6683)</f>
        <v>3769</v>
      </c>
      <c r="L2741" s="16" t="n">
        <f aca="false">SUMIF(OrderItems!$B$2:$B$6683,A2741,OrderItems!$K$2:$K$6683)</f>
        <v>2597.62</v>
      </c>
      <c r="M2741" s="16" t="n">
        <f aca="false">K2741-L2741</f>
        <v>1171.38</v>
      </c>
      <c r="N2741" s="12" t="n">
        <f aca="false">COUNTIF(OrderItems!$B$2:$B$6683,A2741)</f>
        <v>1</v>
      </c>
    </row>
    <row r="2742" customFormat="false" ht="15" hidden="false" customHeight="false" outlineLevel="0" collapsed="false">
      <c r="A2742" s="12" t="n">
        <v>2741</v>
      </c>
      <c r="B2742" s="12" t="n">
        <v>691</v>
      </c>
      <c r="C2742" s="12" t="n">
        <v>17</v>
      </c>
      <c r="D2742" s="18" t="n">
        <v>45911</v>
      </c>
      <c r="E2742" s="12" t="s">
        <v>44</v>
      </c>
      <c r="F2742" s="12" t="s">
        <v>2292</v>
      </c>
      <c r="G2742" s="12" t="s">
        <v>55</v>
      </c>
      <c r="H2742" s="12" t="str">
        <f aca="false">INDEX(Customers!$I$2:$I$901,MATCH(B2742,Customers!$A$2:$A$901,0))</f>
        <v>Regular</v>
      </c>
      <c r="I2742" s="12" t="str">
        <f aca="false">INDEX(Customers!$G$2:$G$901,MATCH(B2742,Customers!$A$2:$A$901,0))</f>
        <v>West</v>
      </c>
      <c r="J2742" s="12" t="str">
        <f aca="false">INDEX(Stores!$D$2:$D$18,MATCH(C2742,Stores!$A$2:$A$18,0))</f>
        <v>Online</v>
      </c>
      <c r="K2742" s="16" t="n">
        <f aca="false">SUMIF(OrderItems!$B$2:$B$6683,A2742,OrderItems!$J$2:$J$6683)</f>
        <v>5839.1</v>
      </c>
      <c r="L2742" s="16" t="n">
        <f aca="false">SUMIF(OrderItems!$B$2:$B$6683,A2742,OrderItems!$K$2:$K$6683)</f>
        <v>3938.19</v>
      </c>
      <c r="M2742" s="16" t="n">
        <f aca="false">K2742-L2742</f>
        <v>1900.91</v>
      </c>
      <c r="N2742" s="12" t="n">
        <f aca="false">COUNTIF(OrderItems!$B$2:$B$6683,A2742)</f>
        <v>3</v>
      </c>
    </row>
    <row r="2743" customFormat="false" ht="15" hidden="false" customHeight="false" outlineLevel="0" collapsed="false">
      <c r="A2743" s="12" t="n">
        <v>2742</v>
      </c>
      <c r="B2743" s="12" t="n">
        <v>691</v>
      </c>
      <c r="C2743" s="12" t="n">
        <v>1</v>
      </c>
      <c r="D2743" s="18" t="n">
        <v>45970</v>
      </c>
      <c r="E2743" s="12" t="s">
        <v>49</v>
      </c>
      <c r="F2743" s="12" t="s">
        <v>2294</v>
      </c>
      <c r="G2743" s="12" t="s">
        <v>55</v>
      </c>
      <c r="H2743" s="12" t="str">
        <f aca="false">INDEX(Customers!$I$2:$I$901,MATCH(B2743,Customers!$A$2:$A$901,0))</f>
        <v>Regular</v>
      </c>
      <c r="I2743" s="12" t="str">
        <f aca="false">INDEX(Customers!$G$2:$G$901,MATCH(B2743,Customers!$A$2:$A$901,0))</f>
        <v>West</v>
      </c>
      <c r="J2743" s="12" t="str">
        <f aca="false">INDEX(Stores!$D$2:$D$18,MATCH(C2743,Stores!$A$2:$A$18,0))</f>
        <v>North</v>
      </c>
      <c r="K2743" s="16" t="n">
        <f aca="false">SUMIF(OrderItems!$B$2:$B$6683,A2743,OrderItems!$J$2:$J$6683)</f>
        <v>2969</v>
      </c>
      <c r="L2743" s="16" t="n">
        <f aca="false">SUMIF(OrderItems!$B$2:$B$6683,A2743,OrderItems!$K$2:$K$6683)</f>
        <v>1776.68</v>
      </c>
      <c r="M2743" s="16" t="n">
        <f aca="false">K2743-L2743</f>
        <v>1192.32</v>
      </c>
      <c r="N2743" s="12" t="n">
        <f aca="false">COUNTIF(OrderItems!$B$2:$B$6683,A2743)</f>
        <v>1</v>
      </c>
    </row>
    <row r="2744" customFormat="false" ht="15" hidden="false" customHeight="false" outlineLevel="0" collapsed="false">
      <c r="A2744" s="12" t="n">
        <v>2743</v>
      </c>
      <c r="B2744" s="12" t="n">
        <v>691</v>
      </c>
      <c r="C2744" s="12" t="n">
        <v>14</v>
      </c>
      <c r="D2744" s="18" t="n">
        <v>45979</v>
      </c>
      <c r="E2744" s="12" t="s">
        <v>49</v>
      </c>
      <c r="F2744" s="12" t="s">
        <v>2293</v>
      </c>
      <c r="G2744" s="12" t="s">
        <v>55</v>
      </c>
      <c r="H2744" s="12" t="str">
        <f aca="false">INDEX(Customers!$I$2:$I$901,MATCH(B2744,Customers!$A$2:$A$901,0))</f>
        <v>Regular</v>
      </c>
      <c r="I2744" s="12" t="str">
        <f aca="false">INDEX(Customers!$G$2:$G$901,MATCH(B2744,Customers!$A$2:$A$901,0))</f>
        <v>West</v>
      </c>
      <c r="J2744" s="12" t="str">
        <f aca="false">INDEX(Stores!$D$2:$D$18,MATCH(C2744,Stores!$A$2:$A$18,0))</f>
        <v>East</v>
      </c>
      <c r="K2744" s="16" t="n">
        <f aca="false">SUMIF(OrderItems!$B$2:$B$6683,A2744,OrderItems!$J$2:$J$6683)</f>
        <v>3648</v>
      </c>
      <c r="L2744" s="16" t="n">
        <f aca="false">SUMIF(OrderItems!$B$2:$B$6683,A2744,OrderItems!$K$2:$K$6683)</f>
        <v>2302.39</v>
      </c>
      <c r="M2744" s="16" t="n">
        <f aca="false">K2744-L2744</f>
        <v>1345.61</v>
      </c>
      <c r="N2744" s="12" t="n">
        <f aca="false">COUNTIF(OrderItems!$B$2:$B$6683,A2744)</f>
        <v>2</v>
      </c>
    </row>
    <row r="2745" customFormat="false" ht="15" hidden="false" customHeight="false" outlineLevel="0" collapsed="false">
      <c r="A2745" s="12" t="n">
        <v>2744</v>
      </c>
      <c r="B2745" s="12" t="n">
        <v>692</v>
      </c>
      <c r="C2745" s="12" t="n">
        <v>6</v>
      </c>
      <c r="D2745" s="18" t="n">
        <v>45650</v>
      </c>
      <c r="E2745" s="12" t="s">
        <v>49</v>
      </c>
      <c r="F2745" s="12" t="s">
        <v>2295</v>
      </c>
      <c r="G2745" s="12" t="s">
        <v>55</v>
      </c>
      <c r="H2745" s="12" t="str">
        <f aca="false">INDEX(Customers!$I$2:$I$901,MATCH(B2745,Customers!$A$2:$A$901,0))</f>
        <v>Premium</v>
      </c>
      <c r="I2745" s="12" t="str">
        <f aca="false">INDEX(Customers!$G$2:$G$901,MATCH(B2745,Customers!$A$2:$A$901,0))</f>
        <v>South</v>
      </c>
      <c r="J2745" s="12" t="str">
        <f aca="false">INDEX(Stores!$D$2:$D$18,MATCH(C2745,Stores!$A$2:$A$18,0))</f>
        <v>South</v>
      </c>
      <c r="K2745" s="16" t="n">
        <f aca="false">SUMIF(OrderItems!$B$2:$B$6683,A2745,OrderItems!$J$2:$J$6683)</f>
        <v>569.05</v>
      </c>
      <c r="L2745" s="16" t="n">
        <f aca="false">SUMIF(OrderItems!$B$2:$B$6683,A2745,OrderItems!$K$2:$K$6683)</f>
        <v>358.68</v>
      </c>
      <c r="M2745" s="16" t="n">
        <f aca="false">K2745-L2745</f>
        <v>210.37</v>
      </c>
      <c r="N2745" s="12" t="n">
        <f aca="false">COUNTIF(OrderItems!$B$2:$B$6683,A2745)</f>
        <v>1</v>
      </c>
    </row>
    <row r="2746" customFormat="false" ht="15" hidden="false" customHeight="false" outlineLevel="0" collapsed="false">
      <c r="A2746" s="12" t="n">
        <v>2745</v>
      </c>
      <c r="B2746" s="12" t="n">
        <v>692</v>
      </c>
      <c r="C2746" s="12" t="n">
        <v>17</v>
      </c>
      <c r="D2746" s="18" t="n">
        <v>45731</v>
      </c>
      <c r="E2746" s="12" t="s">
        <v>44</v>
      </c>
      <c r="F2746" s="12" t="s">
        <v>2292</v>
      </c>
      <c r="G2746" s="12" t="s">
        <v>55</v>
      </c>
      <c r="H2746" s="12" t="str">
        <f aca="false">INDEX(Customers!$I$2:$I$901,MATCH(B2746,Customers!$A$2:$A$901,0))</f>
        <v>Premium</v>
      </c>
      <c r="I2746" s="12" t="str">
        <f aca="false">INDEX(Customers!$G$2:$G$901,MATCH(B2746,Customers!$A$2:$A$901,0))</f>
        <v>South</v>
      </c>
      <c r="J2746" s="12" t="str">
        <f aca="false">INDEX(Stores!$D$2:$D$18,MATCH(C2746,Stores!$A$2:$A$18,0))</f>
        <v>Online</v>
      </c>
      <c r="K2746" s="16" t="n">
        <f aca="false">SUMIF(OrderItems!$B$2:$B$6683,A2746,OrderItems!$J$2:$J$6683)</f>
        <v>2928</v>
      </c>
      <c r="L2746" s="16" t="n">
        <f aca="false">SUMIF(OrderItems!$B$2:$B$6683,A2746,OrderItems!$K$2:$K$6683)</f>
        <v>1976.8</v>
      </c>
      <c r="M2746" s="16" t="n">
        <f aca="false">K2746-L2746</f>
        <v>951.2</v>
      </c>
      <c r="N2746" s="12" t="n">
        <f aca="false">COUNTIF(OrderItems!$B$2:$B$6683,A2746)</f>
        <v>2</v>
      </c>
    </row>
    <row r="2747" customFormat="false" ht="15" hidden="false" customHeight="false" outlineLevel="0" collapsed="false">
      <c r="A2747" s="12" t="n">
        <v>2746</v>
      </c>
      <c r="B2747" s="12" t="n">
        <v>693</v>
      </c>
      <c r="C2747" s="12" t="n">
        <v>17</v>
      </c>
      <c r="D2747" s="18" t="n">
        <v>45449</v>
      </c>
      <c r="E2747" s="12" t="s">
        <v>44</v>
      </c>
      <c r="F2747" s="12" t="s">
        <v>2296</v>
      </c>
      <c r="G2747" s="12" t="s">
        <v>55</v>
      </c>
      <c r="H2747" s="12" t="str">
        <f aca="false">INDEX(Customers!$I$2:$I$901,MATCH(B2747,Customers!$A$2:$A$901,0))</f>
        <v>Regular</v>
      </c>
      <c r="I2747" s="12" t="str">
        <f aca="false">INDEX(Customers!$G$2:$G$901,MATCH(B2747,Customers!$A$2:$A$901,0))</f>
        <v>South</v>
      </c>
      <c r="J2747" s="12" t="str">
        <f aca="false">INDEX(Stores!$D$2:$D$18,MATCH(C2747,Stores!$A$2:$A$18,0))</f>
        <v>Online</v>
      </c>
      <c r="K2747" s="16" t="n">
        <f aca="false">SUMIF(OrderItems!$B$2:$B$6683,A2747,OrderItems!$J$2:$J$6683)</f>
        <v>3025.35</v>
      </c>
      <c r="L2747" s="16" t="n">
        <f aca="false">SUMIF(OrderItems!$B$2:$B$6683,A2747,OrderItems!$K$2:$K$6683)</f>
        <v>1925.47</v>
      </c>
      <c r="M2747" s="16" t="n">
        <f aca="false">K2747-L2747</f>
        <v>1099.88</v>
      </c>
      <c r="N2747" s="12" t="n">
        <f aca="false">COUNTIF(OrderItems!$B$2:$B$6683,A2747)</f>
        <v>3</v>
      </c>
    </row>
    <row r="2748" customFormat="false" ht="15" hidden="false" customHeight="false" outlineLevel="0" collapsed="false">
      <c r="A2748" s="12" t="n">
        <v>2747</v>
      </c>
      <c r="B2748" s="12" t="n">
        <v>693</v>
      </c>
      <c r="C2748" s="12" t="n">
        <v>17</v>
      </c>
      <c r="D2748" s="18" t="n">
        <v>45745</v>
      </c>
      <c r="E2748" s="12" t="s">
        <v>44</v>
      </c>
      <c r="F2748" s="12" t="s">
        <v>2292</v>
      </c>
      <c r="G2748" s="12" t="s">
        <v>55</v>
      </c>
      <c r="H2748" s="12" t="str">
        <f aca="false">INDEX(Customers!$I$2:$I$901,MATCH(B2748,Customers!$A$2:$A$901,0))</f>
        <v>Regular</v>
      </c>
      <c r="I2748" s="12" t="str">
        <f aca="false">INDEX(Customers!$G$2:$G$901,MATCH(B2748,Customers!$A$2:$A$901,0))</f>
        <v>South</v>
      </c>
      <c r="J2748" s="12" t="str">
        <f aca="false">INDEX(Stores!$D$2:$D$18,MATCH(C2748,Stores!$A$2:$A$18,0))</f>
        <v>Online</v>
      </c>
      <c r="K2748" s="16" t="n">
        <f aca="false">SUMIF(OrderItems!$B$2:$B$6683,A2748,OrderItems!$J$2:$J$6683)</f>
        <v>1138</v>
      </c>
      <c r="L2748" s="16" t="n">
        <f aca="false">SUMIF(OrderItems!$B$2:$B$6683,A2748,OrderItems!$K$2:$K$6683)</f>
        <v>725.64</v>
      </c>
      <c r="M2748" s="16" t="n">
        <f aca="false">K2748-L2748</f>
        <v>412.36</v>
      </c>
      <c r="N2748" s="12" t="n">
        <f aca="false">COUNTIF(OrderItems!$B$2:$B$6683,A2748)</f>
        <v>2</v>
      </c>
    </row>
    <row r="2749" customFormat="false" ht="15" hidden="false" customHeight="false" outlineLevel="0" collapsed="false">
      <c r="A2749" s="12" t="n">
        <v>2748</v>
      </c>
      <c r="B2749" s="12" t="n">
        <v>693</v>
      </c>
      <c r="C2749" s="12" t="n">
        <v>17</v>
      </c>
      <c r="D2749" s="18" t="n">
        <v>45932</v>
      </c>
      <c r="E2749" s="12" t="s">
        <v>44</v>
      </c>
      <c r="F2749" s="12" t="s">
        <v>2292</v>
      </c>
      <c r="G2749" s="12" t="s">
        <v>56</v>
      </c>
      <c r="H2749" s="12" t="str">
        <f aca="false">INDEX(Customers!$I$2:$I$901,MATCH(B2749,Customers!$A$2:$A$901,0))</f>
        <v>Regular</v>
      </c>
      <c r="I2749" s="12" t="str">
        <f aca="false">INDEX(Customers!$G$2:$G$901,MATCH(B2749,Customers!$A$2:$A$901,0))</f>
        <v>South</v>
      </c>
      <c r="J2749" s="12" t="str">
        <f aca="false">INDEX(Stores!$D$2:$D$18,MATCH(C2749,Stores!$A$2:$A$18,0))</f>
        <v>Online</v>
      </c>
      <c r="K2749" s="16" t="n">
        <f aca="false">SUMIF(OrderItems!$B$2:$B$6683,A2749,OrderItems!$J$2:$J$6683)</f>
        <v>409</v>
      </c>
      <c r="L2749" s="16" t="n">
        <f aca="false">SUMIF(OrderItems!$B$2:$B$6683,A2749,OrderItems!$K$2:$K$6683)</f>
        <v>276.15</v>
      </c>
      <c r="M2749" s="16" t="n">
        <f aca="false">K2749-L2749</f>
        <v>132.85</v>
      </c>
      <c r="N2749" s="12" t="n">
        <f aca="false">COUNTIF(OrderItems!$B$2:$B$6683,A2749)</f>
        <v>1</v>
      </c>
    </row>
    <row r="2750" customFormat="false" ht="15" hidden="false" customHeight="false" outlineLevel="0" collapsed="false">
      <c r="A2750" s="12" t="n">
        <v>2749</v>
      </c>
      <c r="B2750" s="12" t="n">
        <v>694</v>
      </c>
      <c r="C2750" s="12" t="n">
        <v>17</v>
      </c>
      <c r="D2750" s="18" t="n">
        <v>45911</v>
      </c>
      <c r="E2750" s="12" t="s">
        <v>44</v>
      </c>
      <c r="F2750" s="12" t="s">
        <v>2296</v>
      </c>
      <c r="G2750" s="12" t="s">
        <v>57</v>
      </c>
      <c r="H2750" s="12" t="str">
        <f aca="false">INDEX(Customers!$I$2:$I$901,MATCH(B2750,Customers!$A$2:$A$901,0))</f>
        <v>Regular</v>
      </c>
      <c r="I2750" s="12" t="str">
        <f aca="false">INDEX(Customers!$G$2:$G$901,MATCH(B2750,Customers!$A$2:$A$901,0))</f>
        <v>North</v>
      </c>
      <c r="J2750" s="12" t="str">
        <f aca="false">INDEX(Stores!$D$2:$D$18,MATCH(C2750,Stores!$A$2:$A$18,0))</f>
        <v>Online</v>
      </c>
      <c r="K2750" s="16" t="n">
        <f aca="false">SUMIF(OrderItems!$B$2:$B$6683,A2750,OrderItems!$J$2:$J$6683)</f>
        <v>4418</v>
      </c>
      <c r="L2750" s="16" t="n">
        <f aca="false">SUMIF(OrderItems!$B$2:$B$6683,A2750,OrderItems!$K$2:$K$6683)</f>
        <v>2828.09</v>
      </c>
      <c r="M2750" s="16" t="n">
        <f aca="false">K2750-L2750</f>
        <v>1589.91</v>
      </c>
      <c r="N2750" s="12" t="n">
        <f aca="false">COUNTIF(OrderItems!$B$2:$B$6683,A2750)</f>
        <v>2</v>
      </c>
    </row>
    <row r="2751" customFormat="false" ht="15" hidden="false" customHeight="false" outlineLevel="0" collapsed="false">
      <c r="A2751" s="12" t="n">
        <v>2750</v>
      </c>
      <c r="B2751" s="12" t="n">
        <v>695</v>
      </c>
      <c r="C2751" s="12" t="n">
        <v>17</v>
      </c>
      <c r="D2751" s="18" t="n">
        <v>45931</v>
      </c>
      <c r="E2751" s="12" t="s">
        <v>44</v>
      </c>
      <c r="F2751" s="12" t="s">
        <v>2294</v>
      </c>
      <c r="G2751" s="12" t="s">
        <v>55</v>
      </c>
      <c r="H2751" s="12" t="str">
        <f aca="false">INDEX(Customers!$I$2:$I$901,MATCH(B2751,Customers!$A$2:$A$901,0))</f>
        <v>Premium</v>
      </c>
      <c r="I2751" s="12" t="str">
        <f aca="false">INDEX(Customers!$G$2:$G$901,MATCH(B2751,Customers!$A$2:$A$901,0))</f>
        <v>South</v>
      </c>
      <c r="J2751" s="12" t="str">
        <f aca="false">INDEX(Stores!$D$2:$D$18,MATCH(C2751,Stores!$A$2:$A$18,0))</f>
        <v>Online</v>
      </c>
      <c r="K2751" s="16" t="n">
        <f aca="false">SUMIF(OrderItems!$B$2:$B$6683,A2751,OrderItems!$J$2:$J$6683)</f>
        <v>1655.1</v>
      </c>
      <c r="L2751" s="16" t="n">
        <f aca="false">SUMIF(OrderItems!$B$2:$B$6683,A2751,OrderItems!$K$2:$K$6683)</f>
        <v>1131.05</v>
      </c>
      <c r="M2751" s="16" t="n">
        <f aca="false">K2751-L2751</f>
        <v>524.05</v>
      </c>
      <c r="N2751" s="12" t="n">
        <f aca="false">COUNTIF(OrderItems!$B$2:$B$6683,A2751)</f>
        <v>1</v>
      </c>
    </row>
    <row r="2752" customFormat="false" ht="15" hidden="false" customHeight="false" outlineLevel="0" collapsed="false">
      <c r="A2752" s="12" t="n">
        <v>2751</v>
      </c>
      <c r="B2752" s="12" t="n">
        <v>695</v>
      </c>
      <c r="C2752" s="12" t="n">
        <v>6</v>
      </c>
      <c r="D2752" s="18" t="n">
        <v>45971</v>
      </c>
      <c r="E2752" s="12" t="s">
        <v>49</v>
      </c>
      <c r="F2752" s="12" t="s">
        <v>2295</v>
      </c>
      <c r="G2752" s="12" t="s">
        <v>55</v>
      </c>
      <c r="H2752" s="12" t="str">
        <f aca="false">INDEX(Customers!$I$2:$I$901,MATCH(B2752,Customers!$A$2:$A$901,0))</f>
        <v>Premium</v>
      </c>
      <c r="I2752" s="12" t="str">
        <f aca="false">INDEX(Customers!$G$2:$G$901,MATCH(B2752,Customers!$A$2:$A$901,0))</f>
        <v>South</v>
      </c>
      <c r="J2752" s="12" t="str">
        <f aca="false">INDEX(Stores!$D$2:$D$18,MATCH(C2752,Stores!$A$2:$A$18,0))</f>
        <v>South</v>
      </c>
      <c r="K2752" s="16" t="n">
        <f aca="false">SUMIF(OrderItems!$B$2:$B$6683,A2752,OrderItems!$J$2:$J$6683)</f>
        <v>1959</v>
      </c>
      <c r="L2752" s="16" t="n">
        <f aca="false">SUMIF(OrderItems!$B$2:$B$6683,A2752,OrderItems!$K$2:$K$6683)</f>
        <v>1274.4</v>
      </c>
      <c r="M2752" s="16" t="n">
        <f aca="false">K2752-L2752</f>
        <v>684.6</v>
      </c>
      <c r="N2752" s="12" t="n">
        <f aca="false">COUNTIF(OrderItems!$B$2:$B$6683,A2752)</f>
        <v>1</v>
      </c>
    </row>
    <row r="2753" customFormat="false" ht="15" hidden="false" customHeight="false" outlineLevel="0" collapsed="false">
      <c r="A2753" s="12" t="n">
        <v>2752</v>
      </c>
      <c r="B2753" s="12" t="n">
        <v>695</v>
      </c>
      <c r="C2753" s="12" t="n">
        <v>17</v>
      </c>
      <c r="D2753" s="18" t="n">
        <v>45991</v>
      </c>
      <c r="E2753" s="12" t="s">
        <v>44</v>
      </c>
      <c r="F2753" s="12" t="s">
        <v>2295</v>
      </c>
      <c r="G2753" s="12" t="s">
        <v>55</v>
      </c>
      <c r="H2753" s="12" t="str">
        <f aca="false">INDEX(Customers!$I$2:$I$901,MATCH(B2753,Customers!$A$2:$A$901,0))</f>
        <v>Premium</v>
      </c>
      <c r="I2753" s="12" t="str">
        <f aca="false">INDEX(Customers!$G$2:$G$901,MATCH(B2753,Customers!$A$2:$A$901,0))</f>
        <v>South</v>
      </c>
      <c r="J2753" s="12" t="str">
        <f aca="false">INDEX(Stores!$D$2:$D$18,MATCH(C2753,Stores!$A$2:$A$18,0))</f>
        <v>Online</v>
      </c>
      <c r="K2753" s="16" t="n">
        <f aca="false">SUMIF(OrderItems!$B$2:$B$6683,A2753,OrderItems!$J$2:$J$6683)</f>
        <v>2729.55</v>
      </c>
      <c r="L2753" s="16" t="n">
        <f aca="false">SUMIF(OrderItems!$B$2:$B$6683,A2753,OrderItems!$K$2:$K$6683)</f>
        <v>1862.28</v>
      </c>
      <c r="M2753" s="16" t="n">
        <f aca="false">K2753-L2753</f>
        <v>867.27</v>
      </c>
      <c r="N2753" s="12" t="n">
        <f aca="false">COUNTIF(OrderItems!$B$2:$B$6683,A2753)</f>
        <v>3</v>
      </c>
    </row>
    <row r="2754" customFormat="false" ht="15" hidden="false" customHeight="false" outlineLevel="0" collapsed="false">
      <c r="A2754" s="12" t="n">
        <v>2753</v>
      </c>
      <c r="B2754" s="12" t="n">
        <v>696</v>
      </c>
      <c r="C2754" s="12" t="n">
        <v>17</v>
      </c>
      <c r="D2754" s="18" t="n">
        <v>45556</v>
      </c>
      <c r="E2754" s="12" t="s">
        <v>44</v>
      </c>
      <c r="F2754" s="12" t="s">
        <v>2292</v>
      </c>
      <c r="G2754" s="12" t="s">
        <v>55</v>
      </c>
      <c r="H2754" s="12" t="str">
        <f aca="false">INDEX(Customers!$I$2:$I$901,MATCH(B2754,Customers!$A$2:$A$901,0))</f>
        <v>Regular</v>
      </c>
      <c r="I2754" s="12" t="str">
        <f aca="false">INDEX(Customers!$G$2:$G$901,MATCH(B2754,Customers!$A$2:$A$901,0))</f>
        <v>North</v>
      </c>
      <c r="J2754" s="12" t="str">
        <f aca="false">INDEX(Stores!$D$2:$D$18,MATCH(C2754,Stores!$A$2:$A$18,0))</f>
        <v>Online</v>
      </c>
      <c r="K2754" s="16" t="n">
        <f aca="false">SUMIF(OrderItems!$B$2:$B$6683,A2754,OrderItems!$J$2:$J$6683)</f>
        <v>2535.1</v>
      </c>
      <c r="L2754" s="16" t="n">
        <f aca="false">SUMIF(OrderItems!$B$2:$B$6683,A2754,OrderItems!$K$2:$K$6683)</f>
        <v>1709.17</v>
      </c>
      <c r="M2754" s="16" t="n">
        <f aca="false">K2754-L2754</f>
        <v>825.93</v>
      </c>
      <c r="N2754" s="12" t="n">
        <f aca="false">COUNTIF(OrderItems!$B$2:$B$6683,A2754)</f>
        <v>2</v>
      </c>
    </row>
    <row r="2755" customFormat="false" ht="15" hidden="false" customHeight="false" outlineLevel="0" collapsed="false">
      <c r="A2755" s="12" t="n">
        <v>2754</v>
      </c>
      <c r="B2755" s="12" t="n">
        <v>696</v>
      </c>
      <c r="C2755" s="12" t="n">
        <v>17</v>
      </c>
      <c r="D2755" s="18" t="n">
        <v>45559</v>
      </c>
      <c r="E2755" s="12" t="s">
        <v>44</v>
      </c>
      <c r="F2755" s="12" t="s">
        <v>2294</v>
      </c>
      <c r="G2755" s="12" t="s">
        <v>56</v>
      </c>
      <c r="H2755" s="12" t="str">
        <f aca="false">INDEX(Customers!$I$2:$I$901,MATCH(B2755,Customers!$A$2:$A$901,0))</f>
        <v>Regular</v>
      </c>
      <c r="I2755" s="12" t="str">
        <f aca="false">INDEX(Customers!$G$2:$G$901,MATCH(B2755,Customers!$A$2:$A$901,0))</f>
        <v>North</v>
      </c>
      <c r="J2755" s="12" t="str">
        <f aca="false">INDEX(Stores!$D$2:$D$18,MATCH(C2755,Stores!$A$2:$A$18,0))</f>
        <v>Online</v>
      </c>
      <c r="K2755" s="16" t="n">
        <f aca="false">SUMIF(OrderItems!$B$2:$B$6683,A2755,OrderItems!$J$2:$J$6683)</f>
        <v>9418.05</v>
      </c>
      <c r="L2755" s="16" t="n">
        <f aca="false">SUMIF(OrderItems!$B$2:$B$6683,A2755,OrderItems!$K$2:$K$6683)</f>
        <v>6187.63</v>
      </c>
      <c r="M2755" s="16" t="n">
        <f aca="false">K2755-L2755</f>
        <v>3230.42</v>
      </c>
      <c r="N2755" s="12" t="n">
        <f aca="false">COUNTIF(OrderItems!$B$2:$B$6683,A2755)</f>
        <v>4</v>
      </c>
    </row>
    <row r="2756" customFormat="false" ht="15" hidden="false" customHeight="false" outlineLevel="0" collapsed="false">
      <c r="A2756" s="12" t="n">
        <v>2755</v>
      </c>
      <c r="B2756" s="12" t="n">
        <v>696</v>
      </c>
      <c r="C2756" s="12" t="n">
        <v>17</v>
      </c>
      <c r="D2756" s="18" t="n">
        <v>45640</v>
      </c>
      <c r="E2756" s="12" t="s">
        <v>44</v>
      </c>
      <c r="F2756" s="12" t="s">
        <v>2294</v>
      </c>
      <c r="G2756" s="12" t="s">
        <v>55</v>
      </c>
      <c r="H2756" s="12" t="str">
        <f aca="false">INDEX(Customers!$I$2:$I$901,MATCH(B2756,Customers!$A$2:$A$901,0))</f>
        <v>Regular</v>
      </c>
      <c r="I2756" s="12" t="str">
        <f aca="false">INDEX(Customers!$G$2:$G$901,MATCH(B2756,Customers!$A$2:$A$901,0))</f>
        <v>North</v>
      </c>
      <c r="J2756" s="12" t="str">
        <f aca="false">INDEX(Stores!$D$2:$D$18,MATCH(C2756,Stores!$A$2:$A$18,0))</f>
        <v>Online</v>
      </c>
      <c r="K2756" s="16" t="n">
        <f aca="false">SUMIF(OrderItems!$B$2:$B$6683,A2756,OrderItems!$J$2:$J$6683)</f>
        <v>823.1</v>
      </c>
      <c r="L2756" s="16" t="n">
        <f aca="false">SUMIF(OrderItems!$B$2:$B$6683,A2756,OrderItems!$K$2:$K$6683)</f>
        <v>583.68</v>
      </c>
      <c r="M2756" s="16" t="n">
        <f aca="false">K2756-L2756</f>
        <v>239.42</v>
      </c>
      <c r="N2756" s="12" t="n">
        <f aca="false">COUNTIF(OrderItems!$B$2:$B$6683,A2756)</f>
        <v>2</v>
      </c>
    </row>
    <row r="2757" customFormat="false" ht="15" hidden="false" customHeight="false" outlineLevel="0" collapsed="false">
      <c r="A2757" s="12" t="n">
        <v>2756</v>
      </c>
      <c r="B2757" s="12" t="n">
        <v>699</v>
      </c>
      <c r="C2757" s="12" t="n">
        <v>17</v>
      </c>
      <c r="D2757" s="18" t="n">
        <v>45553</v>
      </c>
      <c r="E2757" s="12" t="s">
        <v>44</v>
      </c>
      <c r="F2757" s="12" t="s">
        <v>2296</v>
      </c>
      <c r="G2757" s="12" t="s">
        <v>55</v>
      </c>
      <c r="H2757" s="12" t="str">
        <f aca="false">INDEX(Customers!$I$2:$I$901,MATCH(B2757,Customers!$A$2:$A$901,0))</f>
        <v>Regular</v>
      </c>
      <c r="I2757" s="12" t="str">
        <f aca="false">INDEX(Customers!$G$2:$G$901,MATCH(B2757,Customers!$A$2:$A$901,0))</f>
        <v>North</v>
      </c>
      <c r="J2757" s="12" t="str">
        <f aca="false">INDEX(Stores!$D$2:$D$18,MATCH(C2757,Stores!$A$2:$A$18,0))</f>
        <v>Online</v>
      </c>
      <c r="K2757" s="16" t="n">
        <f aca="false">SUMIF(OrderItems!$B$2:$B$6683,A2757,OrderItems!$J$2:$J$6683)</f>
        <v>6824.1</v>
      </c>
      <c r="L2757" s="16" t="n">
        <f aca="false">SUMIF(OrderItems!$B$2:$B$6683,A2757,OrderItems!$K$2:$K$6683)</f>
        <v>4269.28</v>
      </c>
      <c r="M2757" s="16" t="n">
        <f aca="false">K2757-L2757</f>
        <v>2554.82</v>
      </c>
      <c r="N2757" s="12" t="n">
        <f aca="false">COUNTIF(OrderItems!$B$2:$B$6683,A2757)</f>
        <v>2</v>
      </c>
    </row>
    <row r="2758" customFormat="false" ht="15" hidden="false" customHeight="false" outlineLevel="0" collapsed="false">
      <c r="A2758" s="12" t="n">
        <v>2757</v>
      </c>
      <c r="B2758" s="12" t="n">
        <v>700</v>
      </c>
      <c r="C2758" s="12" t="n">
        <v>16</v>
      </c>
      <c r="D2758" s="18" t="n">
        <v>45299</v>
      </c>
      <c r="E2758" s="12" t="s">
        <v>49</v>
      </c>
      <c r="F2758" s="12" t="s">
        <v>2295</v>
      </c>
      <c r="G2758" s="12" t="s">
        <v>57</v>
      </c>
      <c r="H2758" s="12" t="str">
        <f aca="false">INDEX(Customers!$I$2:$I$901,MATCH(B2758,Customers!$A$2:$A$901,0))</f>
        <v>New</v>
      </c>
      <c r="I2758" s="12" t="str">
        <f aca="false">INDEX(Customers!$G$2:$G$901,MATCH(B2758,Customers!$A$2:$A$901,0))</f>
        <v>West</v>
      </c>
      <c r="J2758" s="12" t="str">
        <f aca="false">INDEX(Stores!$D$2:$D$18,MATCH(C2758,Stores!$A$2:$A$18,0))</f>
        <v>East</v>
      </c>
      <c r="K2758" s="16" t="n">
        <f aca="false">SUMIF(OrderItems!$B$2:$B$6683,A2758,OrderItems!$J$2:$J$6683)</f>
        <v>2004.6</v>
      </c>
      <c r="L2758" s="16" t="n">
        <f aca="false">SUMIF(OrderItems!$B$2:$B$6683,A2758,OrderItems!$K$2:$K$6683)</f>
        <v>1400.11</v>
      </c>
      <c r="M2758" s="16" t="n">
        <f aca="false">K2758-L2758</f>
        <v>604.49</v>
      </c>
      <c r="N2758" s="12" t="n">
        <f aca="false">COUNTIF(OrderItems!$B$2:$B$6683,A2758)</f>
        <v>3</v>
      </c>
    </row>
    <row r="2759" customFormat="false" ht="15" hidden="false" customHeight="false" outlineLevel="0" collapsed="false">
      <c r="A2759" s="12" t="n">
        <v>2758</v>
      </c>
      <c r="B2759" s="12" t="n">
        <v>700</v>
      </c>
      <c r="C2759" s="12" t="n">
        <v>17</v>
      </c>
      <c r="D2759" s="18" t="n">
        <v>45493</v>
      </c>
      <c r="E2759" s="12" t="s">
        <v>44</v>
      </c>
      <c r="F2759" s="12" t="s">
        <v>2295</v>
      </c>
      <c r="G2759" s="12" t="s">
        <v>55</v>
      </c>
      <c r="H2759" s="12" t="str">
        <f aca="false">INDEX(Customers!$I$2:$I$901,MATCH(B2759,Customers!$A$2:$A$901,0))</f>
        <v>New</v>
      </c>
      <c r="I2759" s="12" t="str">
        <f aca="false">INDEX(Customers!$G$2:$G$901,MATCH(B2759,Customers!$A$2:$A$901,0))</f>
        <v>West</v>
      </c>
      <c r="J2759" s="12" t="str">
        <f aca="false">INDEX(Stores!$D$2:$D$18,MATCH(C2759,Stores!$A$2:$A$18,0))</f>
        <v>Online</v>
      </c>
      <c r="K2759" s="16" t="n">
        <f aca="false">SUMIF(OrderItems!$B$2:$B$6683,A2759,OrderItems!$J$2:$J$6683)</f>
        <v>429</v>
      </c>
      <c r="L2759" s="16" t="n">
        <f aca="false">SUMIF(OrderItems!$B$2:$B$6683,A2759,OrderItems!$K$2:$K$6683)</f>
        <v>288.79</v>
      </c>
      <c r="M2759" s="16" t="n">
        <f aca="false">K2759-L2759</f>
        <v>140.21</v>
      </c>
      <c r="N2759" s="12" t="n">
        <f aca="false">COUNTIF(OrderItems!$B$2:$B$6683,A2759)</f>
        <v>1</v>
      </c>
    </row>
    <row r="2760" customFormat="false" ht="15" hidden="false" customHeight="false" outlineLevel="0" collapsed="false">
      <c r="A2760" s="12" t="n">
        <v>2759</v>
      </c>
      <c r="B2760" s="12" t="n">
        <v>701</v>
      </c>
      <c r="C2760" s="12" t="n">
        <v>8</v>
      </c>
      <c r="D2760" s="18" t="n">
        <v>45963</v>
      </c>
      <c r="E2760" s="12" t="s">
        <v>49</v>
      </c>
      <c r="F2760" s="12" t="s">
        <v>2293</v>
      </c>
      <c r="G2760" s="12" t="s">
        <v>55</v>
      </c>
      <c r="H2760" s="12" t="str">
        <f aca="false">INDEX(Customers!$I$2:$I$901,MATCH(B2760,Customers!$A$2:$A$901,0))</f>
        <v>Regular</v>
      </c>
      <c r="I2760" s="12" t="str">
        <f aca="false">INDEX(Customers!$G$2:$G$901,MATCH(B2760,Customers!$A$2:$A$901,0))</f>
        <v>South</v>
      </c>
      <c r="J2760" s="12" t="str">
        <f aca="false">INDEX(Stores!$D$2:$D$18,MATCH(C2760,Stores!$A$2:$A$18,0))</f>
        <v>South</v>
      </c>
      <c r="K2760" s="16" t="n">
        <f aca="false">SUMIF(OrderItems!$B$2:$B$6683,A2760,OrderItems!$J$2:$J$6683)</f>
        <v>695.2</v>
      </c>
      <c r="L2760" s="16" t="n">
        <f aca="false">SUMIF(OrderItems!$B$2:$B$6683,A2760,OrderItems!$K$2:$K$6683)</f>
        <v>606.2</v>
      </c>
      <c r="M2760" s="16" t="n">
        <f aca="false">K2760-L2760</f>
        <v>89</v>
      </c>
      <c r="N2760" s="12" t="n">
        <f aca="false">COUNTIF(OrderItems!$B$2:$B$6683,A2760)</f>
        <v>1</v>
      </c>
    </row>
    <row r="2761" customFormat="false" ht="15" hidden="false" customHeight="false" outlineLevel="0" collapsed="false">
      <c r="A2761" s="12" t="n">
        <v>2760</v>
      </c>
      <c r="B2761" s="12" t="n">
        <v>701</v>
      </c>
      <c r="C2761" s="12" t="n">
        <v>17</v>
      </c>
      <c r="D2761" s="18" t="n">
        <v>45977</v>
      </c>
      <c r="E2761" s="12" t="s">
        <v>44</v>
      </c>
      <c r="F2761" s="12" t="s">
        <v>2295</v>
      </c>
      <c r="G2761" s="12" t="s">
        <v>55</v>
      </c>
      <c r="H2761" s="12" t="str">
        <f aca="false">INDEX(Customers!$I$2:$I$901,MATCH(B2761,Customers!$A$2:$A$901,0))</f>
        <v>Regular</v>
      </c>
      <c r="I2761" s="12" t="str">
        <f aca="false">INDEX(Customers!$G$2:$G$901,MATCH(B2761,Customers!$A$2:$A$901,0))</f>
        <v>South</v>
      </c>
      <c r="J2761" s="12" t="str">
        <f aca="false">INDEX(Stores!$D$2:$D$18,MATCH(C2761,Stores!$A$2:$A$18,0))</f>
        <v>Online</v>
      </c>
      <c r="K2761" s="16" t="n">
        <f aca="false">SUMIF(OrderItems!$B$2:$B$6683,A2761,OrderItems!$J$2:$J$6683)</f>
        <v>719</v>
      </c>
      <c r="L2761" s="16" t="n">
        <f aca="false">SUMIF(OrderItems!$B$2:$B$6683,A2761,OrderItems!$K$2:$K$6683)</f>
        <v>411.77</v>
      </c>
      <c r="M2761" s="16" t="n">
        <f aca="false">K2761-L2761</f>
        <v>307.23</v>
      </c>
      <c r="N2761" s="12" t="n">
        <f aca="false">COUNTIF(OrderItems!$B$2:$B$6683,A2761)</f>
        <v>1</v>
      </c>
    </row>
    <row r="2762" customFormat="false" ht="15" hidden="false" customHeight="false" outlineLevel="0" collapsed="false">
      <c r="A2762" s="12" t="n">
        <v>2761</v>
      </c>
      <c r="B2762" s="12" t="n">
        <v>702</v>
      </c>
      <c r="C2762" s="12" t="n">
        <v>1</v>
      </c>
      <c r="D2762" s="18" t="n">
        <v>45754</v>
      </c>
      <c r="E2762" s="12" t="s">
        <v>49</v>
      </c>
      <c r="F2762" s="12" t="s">
        <v>2293</v>
      </c>
      <c r="G2762" s="12" t="s">
        <v>55</v>
      </c>
      <c r="H2762" s="12" t="str">
        <f aca="false">INDEX(Customers!$I$2:$I$901,MATCH(B2762,Customers!$A$2:$A$901,0))</f>
        <v>Regular</v>
      </c>
      <c r="I2762" s="12" t="str">
        <f aca="false">INDEX(Customers!$G$2:$G$901,MATCH(B2762,Customers!$A$2:$A$901,0))</f>
        <v>North</v>
      </c>
      <c r="J2762" s="12" t="str">
        <f aca="false">INDEX(Stores!$D$2:$D$18,MATCH(C2762,Stores!$A$2:$A$18,0))</f>
        <v>North</v>
      </c>
      <c r="K2762" s="16" t="n">
        <f aca="false">SUMIF(OrderItems!$B$2:$B$6683,A2762,OrderItems!$J$2:$J$6683)</f>
        <v>2119</v>
      </c>
      <c r="L2762" s="16" t="n">
        <f aca="false">SUMIF(OrderItems!$B$2:$B$6683,A2762,OrderItems!$K$2:$K$6683)</f>
        <v>1488.22</v>
      </c>
      <c r="M2762" s="16" t="n">
        <f aca="false">K2762-L2762</f>
        <v>630.78</v>
      </c>
      <c r="N2762" s="12" t="n">
        <f aca="false">COUNTIF(OrderItems!$B$2:$B$6683,A2762)</f>
        <v>1</v>
      </c>
    </row>
    <row r="2763" customFormat="false" ht="15" hidden="false" customHeight="false" outlineLevel="0" collapsed="false">
      <c r="A2763" s="12" t="n">
        <v>2762</v>
      </c>
      <c r="B2763" s="12" t="n">
        <v>702</v>
      </c>
      <c r="C2763" s="12" t="n">
        <v>5</v>
      </c>
      <c r="D2763" s="18" t="n">
        <v>45966</v>
      </c>
      <c r="E2763" s="12" t="s">
        <v>49</v>
      </c>
      <c r="F2763" s="12" t="s">
        <v>2294</v>
      </c>
      <c r="G2763" s="12" t="s">
        <v>55</v>
      </c>
      <c r="H2763" s="12" t="str">
        <f aca="false">INDEX(Customers!$I$2:$I$901,MATCH(B2763,Customers!$A$2:$A$901,0))</f>
        <v>Regular</v>
      </c>
      <c r="I2763" s="12" t="str">
        <f aca="false">INDEX(Customers!$G$2:$G$901,MATCH(B2763,Customers!$A$2:$A$901,0))</f>
        <v>North</v>
      </c>
      <c r="J2763" s="12" t="str">
        <f aca="false">INDEX(Stores!$D$2:$D$18,MATCH(C2763,Stores!$A$2:$A$18,0))</f>
        <v>South</v>
      </c>
      <c r="K2763" s="16" t="n">
        <f aca="false">SUMIF(OrderItems!$B$2:$B$6683,A2763,OrderItems!$J$2:$J$6683)</f>
        <v>5832.2</v>
      </c>
      <c r="L2763" s="16" t="n">
        <f aca="false">SUMIF(OrderItems!$B$2:$B$6683,A2763,OrderItems!$K$2:$K$6683)</f>
        <v>4198.72</v>
      </c>
      <c r="M2763" s="16" t="n">
        <f aca="false">K2763-L2763</f>
        <v>1633.48</v>
      </c>
      <c r="N2763" s="12" t="n">
        <f aca="false">COUNTIF(OrderItems!$B$2:$B$6683,A2763)</f>
        <v>4</v>
      </c>
    </row>
    <row r="2764" customFormat="false" ht="15" hidden="false" customHeight="false" outlineLevel="0" collapsed="false">
      <c r="A2764" s="12" t="n">
        <v>2763</v>
      </c>
      <c r="B2764" s="12" t="n">
        <v>703</v>
      </c>
      <c r="C2764" s="12" t="n">
        <v>8</v>
      </c>
      <c r="D2764" s="18" t="n">
        <v>45621</v>
      </c>
      <c r="E2764" s="12" t="s">
        <v>49</v>
      </c>
      <c r="F2764" s="12" t="s">
        <v>2293</v>
      </c>
      <c r="G2764" s="12" t="s">
        <v>55</v>
      </c>
      <c r="H2764" s="12" t="str">
        <f aca="false">INDEX(Customers!$I$2:$I$901,MATCH(B2764,Customers!$A$2:$A$901,0))</f>
        <v>Premium</v>
      </c>
      <c r="I2764" s="12" t="str">
        <f aca="false">INDEX(Customers!$G$2:$G$901,MATCH(B2764,Customers!$A$2:$A$901,0))</f>
        <v>South</v>
      </c>
      <c r="J2764" s="12" t="str">
        <f aca="false">INDEX(Stores!$D$2:$D$18,MATCH(C2764,Stores!$A$2:$A$18,0))</f>
        <v>South</v>
      </c>
      <c r="K2764" s="16" t="n">
        <f aca="false">SUMIF(OrderItems!$B$2:$B$6683,A2764,OrderItems!$J$2:$J$6683)</f>
        <v>1029</v>
      </c>
      <c r="L2764" s="16" t="n">
        <f aca="false">SUMIF(OrderItems!$B$2:$B$6683,A2764,OrderItems!$K$2:$K$6683)</f>
        <v>615.72</v>
      </c>
      <c r="M2764" s="16" t="n">
        <f aca="false">K2764-L2764</f>
        <v>413.28</v>
      </c>
      <c r="N2764" s="12" t="n">
        <f aca="false">COUNTIF(OrderItems!$B$2:$B$6683,A2764)</f>
        <v>1</v>
      </c>
    </row>
    <row r="2765" customFormat="false" ht="15" hidden="false" customHeight="false" outlineLevel="0" collapsed="false">
      <c r="A2765" s="12" t="n">
        <v>2764</v>
      </c>
      <c r="B2765" s="12" t="n">
        <v>703</v>
      </c>
      <c r="C2765" s="12" t="n">
        <v>17</v>
      </c>
      <c r="D2765" s="18" t="n">
        <v>46002</v>
      </c>
      <c r="E2765" s="12" t="s">
        <v>44</v>
      </c>
      <c r="F2765" s="12" t="s">
        <v>2296</v>
      </c>
      <c r="G2765" s="12" t="s">
        <v>56</v>
      </c>
      <c r="H2765" s="12" t="str">
        <f aca="false">INDEX(Customers!$I$2:$I$901,MATCH(B2765,Customers!$A$2:$A$901,0))</f>
        <v>Premium</v>
      </c>
      <c r="I2765" s="12" t="str">
        <f aca="false">INDEX(Customers!$G$2:$G$901,MATCH(B2765,Customers!$A$2:$A$901,0))</f>
        <v>South</v>
      </c>
      <c r="J2765" s="12" t="str">
        <f aca="false">INDEX(Stores!$D$2:$D$18,MATCH(C2765,Stores!$A$2:$A$18,0))</f>
        <v>Online</v>
      </c>
      <c r="K2765" s="16" t="n">
        <f aca="false">SUMIF(OrderItems!$B$2:$B$6683,A2765,OrderItems!$J$2:$J$6683)</f>
        <v>2364.55</v>
      </c>
      <c r="L2765" s="16" t="n">
        <f aca="false">SUMIF(OrderItems!$B$2:$B$6683,A2765,OrderItems!$K$2:$K$6683)</f>
        <v>1815.02</v>
      </c>
      <c r="M2765" s="16" t="n">
        <f aca="false">K2765-L2765</f>
        <v>549.53</v>
      </c>
      <c r="N2765" s="12" t="n">
        <f aca="false">COUNTIF(OrderItems!$B$2:$B$6683,A2765)</f>
        <v>1</v>
      </c>
    </row>
    <row r="2766" customFormat="false" ht="15" hidden="false" customHeight="false" outlineLevel="0" collapsed="false">
      <c r="A2766" s="12" t="n">
        <v>2765</v>
      </c>
      <c r="B2766" s="12" t="n">
        <v>704</v>
      </c>
      <c r="C2766" s="12" t="n">
        <v>17</v>
      </c>
      <c r="D2766" s="18" t="n">
        <v>45774</v>
      </c>
      <c r="E2766" s="12" t="s">
        <v>44</v>
      </c>
      <c r="F2766" s="12" t="s">
        <v>2295</v>
      </c>
      <c r="G2766" s="12" t="s">
        <v>55</v>
      </c>
      <c r="H2766" s="12" t="str">
        <f aca="false">INDEX(Customers!$I$2:$I$901,MATCH(B2766,Customers!$A$2:$A$901,0))</f>
        <v>New</v>
      </c>
      <c r="I2766" s="12" t="str">
        <f aca="false">INDEX(Customers!$G$2:$G$901,MATCH(B2766,Customers!$A$2:$A$901,0))</f>
        <v>East</v>
      </c>
      <c r="J2766" s="12" t="str">
        <f aca="false">INDEX(Stores!$D$2:$D$18,MATCH(C2766,Stores!$A$2:$A$18,0))</f>
        <v>Online</v>
      </c>
      <c r="K2766" s="16" t="n">
        <f aca="false">SUMIF(OrderItems!$B$2:$B$6683,A2766,OrderItems!$J$2:$J$6683)</f>
        <v>439</v>
      </c>
      <c r="L2766" s="16" t="n">
        <f aca="false">SUMIF(OrderItems!$B$2:$B$6683,A2766,OrderItems!$K$2:$K$6683)</f>
        <v>313.05</v>
      </c>
      <c r="M2766" s="16" t="n">
        <f aca="false">K2766-L2766</f>
        <v>125.95</v>
      </c>
      <c r="N2766" s="12" t="n">
        <f aca="false">COUNTIF(OrderItems!$B$2:$B$6683,A2766)</f>
        <v>1</v>
      </c>
    </row>
    <row r="2767" customFormat="false" ht="15" hidden="false" customHeight="false" outlineLevel="0" collapsed="false">
      <c r="A2767" s="12" t="n">
        <v>2766</v>
      </c>
      <c r="B2767" s="12" t="n">
        <v>704</v>
      </c>
      <c r="C2767" s="12" t="n">
        <v>17</v>
      </c>
      <c r="D2767" s="18" t="n">
        <v>45974</v>
      </c>
      <c r="E2767" s="12" t="s">
        <v>44</v>
      </c>
      <c r="F2767" s="12" t="s">
        <v>2294</v>
      </c>
      <c r="G2767" s="12" t="s">
        <v>55</v>
      </c>
      <c r="H2767" s="12" t="str">
        <f aca="false">INDEX(Customers!$I$2:$I$901,MATCH(B2767,Customers!$A$2:$A$901,0))</f>
        <v>New</v>
      </c>
      <c r="I2767" s="12" t="str">
        <f aca="false">INDEX(Customers!$G$2:$G$901,MATCH(B2767,Customers!$A$2:$A$901,0))</f>
        <v>East</v>
      </c>
      <c r="J2767" s="12" t="str">
        <f aca="false">INDEX(Stores!$D$2:$D$18,MATCH(C2767,Stores!$A$2:$A$18,0))</f>
        <v>Online</v>
      </c>
      <c r="K2767" s="16" t="n">
        <f aca="false">SUMIF(OrderItems!$B$2:$B$6683,A2767,OrderItems!$J$2:$J$6683)</f>
        <v>7911.15</v>
      </c>
      <c r="L2767" s="16" t="n">
        <f aca="false">SUMIF(OrderItems!$B$2:$B$6683,A2767,OrderItems!$K$2:$K$6683)</f>
        <v>4633.41</v>
      </c>
      <c r="M2767" s="16" t="n">
        <f aca="false">K2767-L2767</f>
        <v>3277.74</v>
      </c>
      <c r="N2767" s="12" t="n">
        <f aca="false">COUNTIF(OrderItems!$B$2:$B$6683,A2767)</f>
        <v>2</v>
      </c>
    </row>
    <row r="2768" customFormat="false" ht="15" hidden="false" customHeight="false" outlineLevel="0" collapsed="false">
      <c r="A2768" s="12" t="n">
        <v>2767</v>
      </c>
      <c r="B2768" s="12" t="n">
        <v>704</v>
      </c>
      <c r="C2768" s="12" t="n">
        <v>11</v>
      </c>
      <c r="D2768" s="18" t="n">
        <v>45984</v>
      </c>
      <c r="E2768" s="12" t="s">
        <v>49</v>
      </c>
      <c r="F2768" s="12" t="s">
        <v>2293</v>
      </c>
      <c r="G2768" s="12" t="s">
        <v>56</v>
      </c>
      <c r="H2768" s="12" t="str">
        <f aca="false">INDEX(Customers!$I$2:$I$901,MATCH(B2768,Customers!$A$2:$A$901,0))</f>
        <v>New</v>
      </c>
      <c r="I2768" s="12" t="str">
        <f aca="false">INDEX(Customers!$G$2:$G$901,MATCH(B2768,Customers!$A$2:$A$901,0))</f>
        <v>East</v>
      </c>
      <c r="J2768" s="12" t="str">
        <f aca="false">INDEX(Stores!$D$2:$D$18,MATCH(C2768,Stores!$A$2:$A$18,0))</f>
        <v>West</v>
      </c>
      <c r="K2768" s="16" t="n">
        <f aca="false">SUMIF(OrderItems!$B$2:$B$6683,A2768,OrderItems!$J$2:$J$6683)</f>
        <v>3402.8</v>
      </c>
      <c r="L2768" s="16" t="n">
        <f aca="false">SUMIF(OrderItems!$B$2:$B$6683,A2768,OrderItems!$K$2:$K$6683)</f>
        <v>2432.31</v>
      </c>
      <c r="M2768" s="16" t="n">
        <f aca="false">K2768-L2768</f>
        <v>970.49</v>
      </c>
      <c r="N2768" s="12" t="n">
        <f aca="false">COUNTIF(OrderItems!$B$2:$B$6683,A2768)</f>
        <v>4</v>
      </c>
    </row>
    <row r="2769" customFormat="false" ht="15" hidden="false" customHeight="false" outlineLevel="0" collapsed="false">
      <c r="A2769" s="12" t="n">
        <v>2768</v>
      </c>
      <c r="B2769" s="12" t="n">
        <v>705</v>
      </c>
      <c r="C2769" s="12" t="n">
        <v>17</v>
      </c>
      <c r="D2769" s="18" t="n">
        <v>45864</v>
      </c>
      <c r="E2769" s="12" t="s">
        <v>44</v>
      </c>
      <c r="F2769" s="12" t="s">
        <v>2293</v>
      </c>
      <c r="G2769" s="12" t="s">
        <v>55</v>
      </c>
      <c r="H2769" s="12" t="str">
        <f aca="false">INDEX(Customers!$I$2:$I$901,MATCH(B2769,Customers!$A$2:$A$901,0))</f>
        <v>Premium</v>
      </c>
      <c r="I2769" s="12" t="str">
        <f aca="false">INDEX(Customers!$G$2:$G$901,MATCH(B2769,Customers!$A$2:$A$901,0))</f>
        <v>South</v>
      </c>
      <c r="J2769" s="12" t="str">
        <f aca="false">INDEX(Stores!$D$2:$D$18,MATCH(C2769,Stores!$A$2:$A$18,0))</f>
        <v>Online</v>
      </c>
      <c r="K2769" s="16" t="n">
        <f aca="false">SUMIF(OrderItems!$B$2:$B$6683,A2769,OrderItems!$J$2:$J$6683)</f>
        <v>1849</v>
      </c>
      <c r="L2769" s="16" t="n">
        <f aca="false">SUMIF(OrderItems!$B$2:$B$6683,A2769,OrderItems!$K$2:$K$6683)</f>
        <v>1207.11</v>
      </c>
      <c r="M2769" s="16" t="n">
        <f aca="false">K2769-L2769</f>
        <v>641.89</v>
      </c>
      <c r="N2769" s="12" t="n">
        <f aca="false">COUNTIF(OrderItems!$B$2:$B$6683,A2769)</f>
        <v>1</v>
      </c>
    </row>
    <row r="2770" customFormat="false" ht="15" hidden="false" customHeight="false" outlineLevel="0" collapsed="false">
      <c r="A2770" s="12" t="n">
        <v>2769</v>
      </c>
      <c r="B2770" s="12" t="n">
        <v>706</v>
      </c>
      <c r="C2770" s="12" t="n">
        <v>17</v>
      </c>
      <c r="D2770" s="18" t="n">
        <v>45554</v>
      </c>
      <c r="E2770" s="12" t="s">
        <v>44</v>
      </c>
      <c r="F2770" s="12" t="s">
        <v>2296</v>
      </c>
      <c r="G2770" s="12" t="s">
        <v>55</v>
      </c>
      <c r="H2770" s="12" t="str">
        <f aca="false">INDEX(Customers!$I$2:$I$901,MATCH(B2770,Customers!$A$2:$A$901,0))</f>
        <v>New</v>
      </c>
      <c r="I2770" s="12" t="str">
        <f aca="false">INDEX(Customers!$G$2:$G$901,MATCH(B2770,Customers!$A$2:$A$901,0))</f>
        <v>West</v>
      </c>
      <c r="J2770" s="12" t="str">
        <f aca="false">INDEX(Stores!$D$2:$D$18,MATCH(C2770,Stores!$A$2:$A$18,0))</f>
        <v>Online</v>
      </c>
      <c r="K2770" s="16" t="n">
        <f aca="false">SUMIF(OrderItems!$B$2:$B$6683,A2770,OrderItems!$J$2:$J$6683)</f>
        <v>5053.05</v>
      </c>
      <c r="L2770" s="16" t="n">
        <f aca="false">SUMIF(OrderItems!$B$2:$B$6683,A2770,OrderItems!$K$2:$K$6683)</f>
        <v>3146.89</v>
      </c>
      <c r="M2770" s="16" t="n">
        <f aca="false">K2770-L2770</f>
        <v>1906.16</v>
      </c>
      <c r="N2770" s="12" t="n">
        <f aca="false">COUNTIF(OrderItems!$B$2:$B$6683,A2770)</f>
        <v>3</v>
      </c>
    </row>
    <row r="2771" customFormat="false" ht="15" hidden="false" customHeight="false" outlineLevel="0" collapsed="false">
      <c r="A2771" s="12" t="n">
        <v>2770</v>
      </c>
      <c r="B2771" s="12" t="n">
        <v>706</v>
      </c>
      <c r="C2771" s="12" t="n">
        <v>4</v>
      </c>
      <c r="D2771" s="18" t="n">
        <v>45589</v>
      </c>
      <c r="E2771" s="12" t="s">
        <v>49</v>
      </c>
      <c r="F2771" s="12" t="s">
        <v>2293</v>
      </c>
      <c r="G2771" s="12" t="s">
        <v>56</v>
      </c>
      <c r="H2771" s="12" t="str">
        <f aca="false">INDEX(Customers!$I$2:$I$901,MATCH(B2771,Customers!$A$2:$A$901,0))</f>
        <v>New</v>
      </c>
      <c r="I2771" s="12" t="str">
        <f aca="false">INDEX(Customers!$G$2:$G$901,MATCH(B2771,Customers!$A$2:$A$901,0))</f>
        <v>West</v>
      </c>
      <c r="J2771" s="12" t="str">
        <f aca="false">INDEX(Stores!$D$2:$D$18,MATCH(C2771,Stores!$A$2:$A$18,0))</f>
        <v>North</v>
      </c>
      <c r="K2771" s="16" t="n">
        <f aca="false">SUMIF(OrderItems!$B$2:$B$6683,A2771,OrderItems!$J$2:$J$6683)</f>
        <v>2489</v>
      </c>
      <c r="L2771" s="16" t="n">
        <f aca="false">SUMIF(OrderItems!$B$2:$B$6683,A2771,OrderItems!$K$2:$K$6683)</f>
        <v>1815.02</v>
      </c>
      <c r="M2771" s="16" t="n">
        <f aca="false">K2771-L2771</f>
        <v>673.98</v>
      </c>
      <c r="N2771" s="12" t="n">
        <f aca="false">COUNTIF(OrderItems!$B$2:$B$6683,A2771)</f>
        <v>1</v>
      </c>
    </row>
    <row r="2772" customFormat="false" ht="15" hidden="false" customHeight="false" outlineLevel="0" collapsed="false">
      <c r="A2772" s="12" t="n">
        <v>2771</v>
      </c>
      <c r="B2772" s="12" t="n">
        <v>706</v>
      </c>
      <c r="C2772" s="12" t="n">
        <v>17</v>
      </c>
      <c r="D2772" s="18" t="n">
        <v>45597</v>
      </c>
      <c r="E2772" s="12" t="s">
        <v>44</v>
      </c>
      <c r="F2772" s="12" t="s">
        <v>2292</v>
      </c>
      <c r="G2772" s="12" t="s">
        <v>55</v>
      </c>
      <c r="H2772" s="12" t="str">
        <f aca="false">INDEX(Customers!$I$2:$I$901,MATCH(B2772,Customers!$A$2:$A$901,0))</f>
        <v>New</v>
      </c>
      <c r="I2772" s="12" t="str">
        <f aca="false">INDEX(Customers!$G$2:$G$901,MATCH(B2772,Customers!$A$2:$A$901,0))</f>
        <v>West</v>
      </c>
      <c r="J2772" s="12" t="str">
        <f aca="false">INDEX(Stores!$D$2:$D$18,MATCH(C2772,Stores!$A$2:$A$18,0))</f>
        <v>Online</v>
      </c>
      <c r="K2772" s="16" t="n">
        <f aca="false">SUMIF(OrderItems!$B$2:$B$6683,A2772,OrderItems!$J$2:$J$6683)</f>
        <v>1817.1</v>
      </c>
      <c r="L2772" s="16" t="n">
        <f aca="false">SUMIF(OrderItems!$B$2:$B$6683,A2772,OrderItems!$K$2:$K$6683)</f>
        <v>1326.8</v>
      </c>
      <c r="M2772" s="16" t="n">
        <f aca="false">K2772-L2772</f>
        <v>490.3</v>
      </c>
      <c r="N2772" s="12" t="n">
        <f aca="false">COUNTIF(OrderItems!$B$2:$B$6683,A2772)</f>
        <v>1</v>
      </c>
    </row>
    <row r="2773" customFormat="false" ht="15" hidden="false" customHeight="false" outlineLevel="0" collapsed="false">
      <c r="A2773" s="12" t="n">
        <v>2772</v>
      </c>
      <c r="B2773" s="12" t="n">
        <v>706</v>
      </c>
      <c r="C2773" s="12" t="n">
        <v>2</v>
      </c>
      <c r="D2773" s="18" t="n">
        <v>45607</v>
      </c>
      <c r="E2773" s="12" t="s">
        <v>49</v>
      </c>
      <c r="F2773" s="12" t="s">
        <v>2293</v>
      </c>
      <c r="G2773" s="12" t="s">
        <v>55</v>
      </c>
      <c r="H2773" s="12" t="str">
        <f aca="false">INDEX(Customers!$I$2:$I$901,MATCH(B2773,Customers!$A$2:$A$901,0))</f>
        <v>New</v>
      </c>
      <c r="I2773" s="12" t="str">
        <f aca="false">INDEX(Customers!$G$2:$G$901,MATCH(B2773,Customers!$A$2:$A$901,0))</f>
        <v>West</v>
      </c>
      <c r="J2773" s="12" t="str">
        <f aca="false">INDEX(Stores!$D$2:$D$18,MATCH(C2773,Stores!$A$2:$A$18,0))</f>
        <v>North</v>
      </c>
      <c r="K2773" s="16" t="n">
        <f aca="false">SUMIF(OrderItems!$B$2:$B$6683,A2773,OrderItems!$J$2:$J$6683)</f>
        <v>2059</v>
      </c>
      <c r="L2773" s="16" t="n">
        <f aca="false">SUMIF(OrderItems!$B$2:$B$6683,A2773,OrderItems!$K$2:$K$6683)</f>
        <v>1180.16</v>
      </c>
      <c r="M2773" s="16" t="n">
        <f aca="false">K2773-L2773</f>
        <v>878.84</v>
      </c>
      <c r="N2773" s="12" t="n">
        <f aca="false">COUNTIF(OrderItems!$B$2:$B$6683,A2773)</f>
        <v>1</v>
      </c>
    </row>
    <row r="2774" customFormat="false" ht="15" hidden="false" customHeight="false" outlineLevel="0" collapsed="false">
      <c r="A2774" s="12" t="n">
        <v>2773</v>
      </c>
      <c r="B2774" s="12" t="n">
        <v>706</v>
      </c>
      <c r="C2774" s="12" t="n">
        <v>10</v>
      </c>
      <c r="D2774" s="18" t="n">
        <v>45614</v>
      </c>
      <c r="E2774" s="12" t="s">
        <v>49</v>
      </c>
      <c r="F2774" s="12" t="s">
        <v>2293</v>
      </c>
      <c r="G2774" s="12" t="s">
        <v>57</v>
      </c>
      <c r="H2774" s="12" t="str">
        <f aca="false">INDEX(Customers!$I$2:$I$901,MATCH(B2774,Customers!$A$2:$A$901,0))</f>
        <v>New</v>
      </c>
      <c r="I2774" s="12" t="str">
        <f aca="false">INDEX(Customers!$G$2:$G$901,MATCH(B2774,Customers!$A$2:$A$901,0))</f>
        <v>West</v>
      </c>
      <c r="J2774" s="12" t="str">
        <f aca="false">INDEX(Stores!$D$2:$D$18,MATCH(C2774,Stores!$A$2:$A$18,0))</f>
        <v>West</v>
      </c>
      <c r="K2774" s="16" t="n">
        <f aca="false">SUMIF(OrderItems!$B$2:$B$6683,A2774,OrderItems!$J$2:$J$6683)</f>
        <v>4499.2</v>
      </c>
      <c r="L2774" s="16" t="n">
        <f aca="false">SUMIF(OrderItems!$B$2:$B$6683,A2774,OrderItems!$K$2:$K$6683)</f>
        <v>3133.98</v>
      </c>
      <c r="M2774" s="16" t="n">
        <f aca="false">K2774-L2774</f>
        <v>1365.22</v>
      </c>
      <c r="N2774" s="12" t="n">
        <f aca="false">COUNTIF(OrderItems!$B$2:$B$6683,A2774)</f>
        <v>2</v>
      </c>
    </row>
    <row r="2775" customFormat="false" ht="15" hidden="false" customHeight="false" outlineLevel="0" collapsed="false">
      <c r="A2775" s="12" t="n">
        <v>2774</v>
      </c>
      <c r="B2775" s="12" t="n">
        <v>706</v>
      </c>
      <c r="C2775" s="12" t="n">
        <v>17</v>
      </c>
      <c r="D2775" s="18" t="n">
        <v>45648</v>
      </c>
      <c r="E2775" s="12" t="s">
        <v>44</v>
      </c>
      <c r="F2775" s="12" t="s">
        <v>2294</v>
      </c>
      <c r="G2775" s="12" t="s">
        <v>55</v>
      </c>
      <c r="H2775" s="12" t="str">
        <f aca="false">INDEX(Customers!$I$2:$I$901,MATCH(B2775,Customers!$A$2:$A$901,0))</f>
        <v>New</v>
      </c>
      <c r="I2775" s="12" t="str">
        <f aca="false">INDEX(Customers!$G$2:$G$901,MATCH(B2775,Customers!$A$2:$A$901,0))</f>
        <v>West</v>
      </c>
      <c r="J2775" s="12" t="str">
        <f aca="false">INDEX(Stores!$D$2:$D$18,MATCH(C2775,Stores!$A$2:$A$18,0))</f>
        <v>Online</v>
      </c>
      <c r="K2775" s="16" t="n">
        <f aca="false">SUMIF(OrderItems!$B$2:$B$6683,A2775,OrderItems!$J$2:$J$6683)</f>
        <v>13575.1</v>
      </c>
      <c r="L2775" s="16" t="n">
        <f aca="false">SUMIF(OrderItems!$B$2:$B$6683,A2775,OrderItems!$K$2:$K$6683)</f>
        <v>8885.53</v>
      </c>
      <c r="M2775" s="16" t="n">
        <f aca="false">K2775-L2775</f>
        <v>4689.57</v>
      </c>
      <c r="N2775" s="12" t="n">
        <f aca="false">COUNTIF(OrderItems!$B$2:$B$6683,A2775)</f>
        <v>4</v>
      </c>
    </row>
    <row r="2776" customFormat="false" ht="15" hidden="false" customHeight="false" outlineLevel="0" collapsed="false">
      <c r="A2776" s="12" t="n">
        <v>2775</v>
      </c>
      <c r="B2776" s="12" t="n">
        <v>706</v>
      </c>
      <c r="C2776" s="12" t="n">
        <v>17</v>
      </c>
      <c r="D2776" s="18" t="n">
        <v>45662</v>
      </c>
      <c r="E2776" s="12" t="s">
        <v>44</v>
      </c>
      <c r="F2776" s="12" t="s">
        <v>2292</v>
      </c>
      <c r="G2776" s="12" t="s">
        <v>55</v>
      </c>
      <c r="H2776" s="12" t="str">
        <f aca="false">INDEX(Customers!$I$2:$I$901,MATCH(B2776,Customers!$A$2:$A$901,0))</f>
        <v>New</v>
      </c>
      <c r="I2776" s="12" t="str">
        <f aca="false">INDEX(Customers!$G$2:$G$901,MATCH(B2776,Customers!$A$2:$A$901,0))</f>
        <v>West</v>
      </c>
      <c r="J2776" s="12" t="str">
        <f aca="false">INDEX(Stores!$D$2:$D$18,MATCH(C2776,Stores!$A$2:$A$18,0))</f>
        <v>Online</v>
      </c>
      <c r="K2776" s="16" t="n">
        <f aca="false">SUMIF(OrderItems!$B$2:$B$6683,A2776,OrderItems!$J$2:$J$6683)</f>
        <v>699</v>
      </c>
      <c r="L2776" s="16" t="n">
        <f aca="false">SUMIF(OrderItems!$B$2:$B$6683,A2776,OrderItems!$K$2:$K$6683)</f>
        <v>452.88</v>
      </c>
      <c r="M2776" s="16" t="n">
        <f aca="false">K2776-L2776</f>
        <v>246.12</v>
      </c>
      <c r="N2776" s="12" t="n">
        <f aca="false">COUNTIF(OrderItems!$B$2:$B$6683,A2776)</f>
        <v>1</v>
      </c>
    </row>
    <row r="2777" customFormat="false" ht="15" hidden="false" customHeight="false" outlineLevel="0" collapsed="false">
      <c r="A2777" s="12" t="n">
        <v>2776</v>
      </c>
      <c r="B2777" s="12" t="n">
        <v>706</v>
      </c>
      <c r="C2777" s="12" t="n">
        <v>17</v>
      </c>
      <c r="D2777" s="18" t="n">
        <v>45809</v>
      </c>
      <c r="E2777" s="12" t="s">
        <v>44</v>
      </c>
      <c r="F2777" s="12" t="s">
        <v>2294</v>
      </c>
      <c r="G2777" s="12" t="s">
        <v>55</v>
      </c>
      <c r="H2777" s="12" t="str">
        <f aca="false">INDEX(Customers!$I$2:$I$901,MATCH(B2777,Customers!$A$2:$A$901,0))</f>
        <v>New</v>
      </c>
      <c r="I2777" s="12" t="str">
        <f aca="false">INDEX(Customers!$G$2:$G$901,MATCH(B2777,Customers!$A$2:$A$901,0))</f>
        <v>West</v>
      </c>
      <c r="J2777" s="12" t="str">
        <f aca="false">INDEX(Stores!$D$2:$D$18,MATCH(C2777,Stores!$A$2:$A$18,0))</f>
        <v>Online</v>
      </c>
      <c r="K2777" s="16" t="n">
        <f aca="false">SUMIF(OrderItems!$B$2:$B$6683,A2777,OrderItems!$J$2:$J$6683)</f>
        <v>539</v>
      </c>
      <c r="L2777" s="16" t="n">
        <f aca="false">SUMIF(OrderItems!$B$2:$B$6683,A2777,OrderItems!$K$2:$K$6683)</f>
        <v>365.16</v>
      </c>
      <c r="M2777" s="16" t="n">
        <f aca="false">K2777-L2777</f>
        <v>173.84</v>
      </c>
      <c r="N2777" s="12" t="n">
        <f aca="false">COUNTIF(OrderItems!$B$2:$B$6683,A2777)</f>
        <v>1</v>
      </c>
    </row>
    <row r="2778" customFormat="false" ht="15" hidden="false" customHeight="false" outlineLevel="0" collapsed="false">
      <c r="A2778" s="12" t="n">
        <v>2777</v>
      </c>
      <c r="B2778" s="12" t="n">
        <v>706</v>
      </c>
      <c r="C2778" s="12" t="n">
        <v>17</v>
      </c>
      <c r="D2778" s="18" t="n">
        <v>45817</v>
      </c>
      <c r="E2778" s="12" t="s">
        <v>44</v>
      </c>
      <c r="F2778" s="12" t="s">
        <v>2294</v>
      </c>
      <c r="G2778" s="12" t="s">
        <v>56</v>
      </c>
      <c r="H2778" s="12" t="str">
        <f aca="false">INDEX(Customers!$I$2:$I$901,MATCH(B2778,Customers!$A$2:$A$901,0))</f>
        <v>New</v>
      </c>
      <c r="I2778" s="12" t="str">
        <f aca="false">INDEX(Customers!$G$2:$G$901,MATCH(B2778,Customers!$A$2:$A$901,0))</f>
        <v>West</v>
      </c>
      <c r="J2778" s="12" t="str">
        <f aca="false">INDEX(Stores!$D$2:$D$18,MATCH(C2778,Stores!$A$2:$A$18,0))</f>
        <v>Online</v>
      </c>
      <c r="K2778" s="16" t="n">
        <f aca="false">SUMIF(OrderItems!$B$2:$B$6683,A2778,OrderItems!$J$2:$J$6683)</f>
        <v>1759.2</v>
      </c>
      <c r="L2778" s="16" t="n">
        <f aca="false">SUMIF(OrderItems!$B$2:$B$6683,A2778,OrderItems!$K$2:$K$6683)</f>
        <v>1328.79</v>
      </c>
      <c r="M2778" s="16" t="n">
        <f aca="false">K2778-L2778</f>
        <v>430.41</v>
      </c>
      <c r="N2778" s="12" t="n">
        <f aca="false">COUNTIF(OrderItems!$B$2:$B$6683,A2778)</f>
        <v>1</v>
      </c>
    </row>
    <row r="2779" customFormat="false" ht="15" hidden="false" customHeight="false" outlineLevel="0" collapsed="false">
      <c r="A2779" s="12" t="n">
        <v>2778</v>
      </c>
      <c r="B2779" s="12" t="n">
        <v>706</v>
      </c>
      <c r="C2779" s="12" t="n">
        <v>17</v>
      </c>
      <c r="D2779" s="18" t="n">
        <v>45850</v>
      </c>
      <c r="E2779" s="12" t="s">
        <v>44</v>
      </c>
      <c r="F2779" s="12" t="s">
        <v>2296</v>
      </c>
      <c r="G2779" s="12" t="s">
        <v>55</v>
      </c>
      <c r="H2779" s="12" t="str">
        <f aca="false">INDEX(Customers!$I$2:$I$901,MATCH(B2779,Customers!$A$2:$A$901,0))</f>
        <v>New</v>
      </c>
      <c r="I2779" s="12" t="str">
        <f aca="false">INDEX(Customers!$G$2:$G$901,MATCH(B2779,Customers!$A$2:$A$901,0))</f>
        <v>West</v>
      </c>
      <c r="J2779" s="12" t="str">
        <f aca="false">INDEX(Stores!$D$2:$D$18,MATCH(C2779,Stores!$A$2:$A$18,0))</f>
        <v>Online</v>
      </c>
      <c r="K2779" s="16" t="n">
        <f aca="false">SUMIF(OrderItems!$B$2:$B$6683,A2779,OrderItems!$J$2:$J$6683)</f>
        <v>1069</v>
      </c>
      <c r="L2779" s="16" t="n">
        <f aca="false">SUMIF(OrderItems!$B$2:$B$6683,A2779,OrderItems!$K$2:$K$6683)</f>
        <v>735.88</v>
      </c>
      <c r="M2779" s="16" t="n">
        <f aca="false">K2779-L2779</f>
        <v>333.12</v>
      </c>
      <c r="N2779" s="12" t="n">
        <f aca="false">COUNTIF(OrderItems!$B$2:$B$6683,A2779)</f>
        <v>1</v>
      </c>
    </row>
    <row r="2780" customFormat="false" ht="15" hidden="false" customHeight="false" outlineLevel="0" collapsed="false">
      <c r="A2780" s="12" t="n">
        <v>2779</v>
      </c>
      <c r="B2780" s="12" t="n">
        <v>706</v>
      </c>
      <c r="C2780" s="12" t="n">
        <v>8</v>
      </c>
      <c r="D2780" s="18" t="n">
        <v>45853</v>
      </c>
      <c r="E2780" s="12" t="s">
        <v>49</v>
      </c>
      <c r="F2780" s="12" t="s">
        <v>2295</v>
      </c>
      <c r="G2780" s="12" t="s">
        <v>56</v>
      </c>
      <c r="H2780" s="12" t="str">
        <f aca="false">INDEX(Customers!$I$2:$I$901,MATCH(B2780,Customers!$A$2:$A$901,0))</f>
        <v>New</v>
      </c>
      <c r="I2780" s="12" t="str">
        <f aca="false">INDEX(Customers!$G$2:$G$901,MATCH(B2780,Customers!$A$2:$A$901,0))</f>
        <v>West</v>
      </c>
      <c r="J2780" s="12" t="str">
        <f aca="false">INDEX(Stores!$D$2:$D$18,MATCH(C2780,Stores!$A$2:$A$18,0))</f>
        <v>South</v>
      </c>
      <c r="K2780" s="16" t="n">
        <f aca="false">SUMIF(OrderItems!$B$2:$B$6683,A2780,OrderItems!$J$2:$J$6683)</f>
        <v>5556.55</v>
      </c>
      <c r="L2780" s="16" t="n">
        <f aca="false">SUMIF(OrderItems!$B$2:$B$6683,A2780,OrderItems!$K$2:$K$6683)</f>
        <v>4123.7</v>
      </c>
      <c r="M2780" s="16" t="n">
        <f aca="false">K2780-L2780</f>
        <v>1432.85</v>
      </c>
      <c r="N2780" s="12" t="n">
        <f aca="false">COUNTIF(OrderItems!$B$2:$B$6683,A2780)</f>
        <v>1</v>
      </c>
    </row>
    <row r="2781" customFormat="false" ht="15" hidden="false" customHeight="false" outlineLevel="0" collapsed="false">
      <c r="A2781" s="12" t="n">
        <v>2780</v>
      </c>
      <c r="B2781" s="12" t="n">
        <v>706</v>
      </c>
      <c r="C2781" s="12" t="n">
        <v>17</v>
      </c>
      <c r="D2781" s="18" t="n">
        <v>45913</v>
      </c>
      <c r="E2781" s="12" t="s">
        <v>44</v>
      </c>
      <c r="F2781" s="12" t="s">
        <v>2294</v>
      </c>
      <c r="G2781" s="12" t="s">
        <v>56</v>
      </c>
      <c r="H2781" s="12" t="str">
        <f aca="false">INDEX(Customers!$I$2:$I$901,MATCH(B2781,Customers!$A$2:$A$901,0))</f>
        <v>New</v>
      </c>
      <c r="I2781" s="12" t="str">
        <f aca="false">INDEX(Customers!$G$2:$G$901,MATCH(B2781,Customers!$A$2:$A$901,0))</f>
        <v>West</v>
      </c>
      <c r="J2781" s="12" t="str">
        <f aca="false">INDEX(Stores!$D$2:$D$18,MATCH(C2781,Stores!$A$2:$A$18,0))</f>
        <v>Online</v>
      </c>
      <c r="K2781" s="16" t="n">
        <f aca="false">SUMIF(OrderItems!$B$2:$B$6683,A2781,OrderItems!$J$2:$J$6683)</f>
        <v>2019</v>
      </c>
      <c r="L2781" s="16" t="n">
        <f aca="false">SUMIF(OrderItems!$B$2:$B$6683,A2781,OrderItems!$K$2:$K$6683)</f>
        <v>1326.8</v>
      </c>
      <c r="M2781" s="16" t="n">
        <f aca="false">K2781-L2781</f>
        <v>692.2</v>
      </c>
      <c r="N2781" s="12" t="n">
        <f aca="false">COUNTIF(OrderItems!$B$2:$B$6683,A2781)</f>
        <v>1</v>
      </c>
    </row>
    <row r="2782" customFormat="false" ht="15" hidden="false" customHeight="false" outlineLevel="0" collapsed="false">
      <c r="A2782" s="12" t="n">
        <v>2781</v>
      </c>
      <c r="B2782" s="12" t="n">
        <v>706</v>
      </c>
      <c r="C2782" s="12" t="n">
        <v>17</v>
      </c>
      <c r="D2782" s="18" t="n">
        <v>45941</v>
      </c>
      <c r="E2782" s="12" t="s">
        <v>44</v>
      </c>
      <c r="F2782" s="12" t="s">
        <v>2296</v>
      </c>
      <c r="G2782" s="12" t="s">
        <v>55</v>
      </c>
      <c r="H2782" s="12" t="str">
        <f aca="false">INDEX(Customers!$I$2:$I$901,MATCH(B2782,Customers!$A$2:$A$901,0))</f>
        <v>New</v>
      </c>
      <c r="I2782" s="12" t="str">
        <f aca="false">INDEX(Customers!$G$2:$G$901,MATCH(B2782,Customers!$A$2:$A$901,0))</f>
        <v>West</v>
      </c>
      <c r="J2782" s="12" t="str">
        <f aca="false">INDEX(Stores!$D$2:$D$18,MATCH(C2782,Stores!$A$2:$A$18,0))</f>
        <v>Online</v>
      </c>
      <c r="K2782" s="16" t="n">
        <f aca="false">SUMIF(OrderItems!$B$2:$B$6683,A2782,OrderItems!$J$2:$J$6683)</f>
        <v>670.65</v>
      </c>
      <c r="L2782" s="16" t="n">
        <f aca="false">SUMIF(OrderItems!$B$2:$B$6683,A2782,OrderItems!$K$2:$K$6683)</f>
        <v>544.99</v>
      </c>
      <c r="M2782" s="16" t="n">
        <f aca="false">K2782-L2782</f>
        <v>125.66</v>
      </c>
      <c r="N2782" s="12" t="n">
        <f aca="false">COUNTIF(OrderItems!$B$2:$B$6683,A2782)</f>
        <v>1</v>
      </c>
    </row>
    <row r="2783" customFormat="false" ht="15" hidden="false" customHeight="false" outlineLevel="0" collapsed="false">
      <c r="A2783" s="12" t="n">
        <v>2782</v>
      </c>
      <c r="B2783" s="12" t="n">
        <v>706</v>
      </c>
      <c r="C2783" s="12" t="n">
        <v>17</v>
      </c>
      <c r="D2783" s="18" t="n">
        <v>45943</v>
      </c>
      <c r="E2783" s="12" t="s">
        <v>44</v>
      </c>
      <c r="F2783" s="12" t="s">
        <v>2295</v>
      </c>
      <c r="G2783" s="12" t="s">
        <v>56</v>
      </c>
      <c r="H2783" s="12" t="str">
        <f aca="false">INDEX(Customers!$I$2:$I$901,MATCH(B2783,Customers!$A$2:$A$901,0))</f>
        <v>New</v>
      </c>
      <c r="I2783" s="12" t="str">
        <f aca="false">INDEX(Customers!$G$2:$G$901,MATCH(B2783,Customers!$A$2:$A$901,0))</f>
        <v>West</v>
      </c>
      <c r="J2783" s="12" t="str">
        <f aca="false">INDEX(Stores!$D$2:$D$18,MATCH(C2783,Stores!$A$2:$A$18,0))</f>
        <v>Online</v>
      </c>
      <c r="K2783" s="16" t="n">
        <f aca="false">SUMIF(OrderItems!$B$2:$B$6683,A2783,OrderItems!$J$2:$J$6683)</f>
        <v>3659</v>
      </c>
      <c r="L2783" s="16" t="n">
        <f aca="false">SUMIF(OrderItems!$B$2:$B$6683,A2783,OrderItems!$K$2:$K$6683)</f>
        <v>2545.94</v>
      </c>
      <c r="M2783" s="16" t="n">
        <f aca="false">K2783-L2783</f>
        <v>1113.06</v>
      </c>
      <c r="N2783" s="12" t="n">
        <f aca="false">COUNTIF(OrderItems!$B$2:$B$6683,A2783)</f>
        <v>1</v>
      </c>
    </row>
    <row r="2784" customFormat="false" ht="15" hidden="false" customHeight="false" outlineLevel="0" collapsed="false">
      <c r="A2784" s="12" t="n">
        <v>2783</v>
      </c>
      <c r="B2784" s="12" t="n">
        <v>706</v>
      </c>
      <c r="C2784" s="12" t="n">
        <v>3</v>
      </c>
      <c r="D2784" s="18" t="n">
        <v>45952</v>
      </c>
      <c r="E2784" s="12" t="s">
        <v>49</v>
      </c>
      <c r="F2784" s="12" t="s">
        <v>2295</v>
      </c>
      <c r="G2784" s="12" t="s">
        <v>56</v>
      </c>
      <c r="H2784" s="12" t="str">
        <f aca="false">INDEX(Customers!$I$2:$I$901,MATCH(B2784,Customers!$A$2:$A$901,0))</f>
        <v>New</v>
      </c>
      <c r="I2784" s="12" t="str">
        <f aca="false">INDEX(Customers!$G$2:$G$901,MATCH(B2784,Customers!$A$2:$A$901,0))</f>
        <v>West</v>
      </c>
      <c r="J2784" s="12" t="str">
        <f aca="false">INDEX(Stores!$D$2:$D$18,MATCH(C2784,Stores!$A$2:$A$18,0))</f>
        <v>North</v>
      </c>
      <c r="K2784" s="16" t="n">
        <f aca="false">SUMIF(OrderItems!$B$2:$B$6683,A2784,OrderItems!$J$2:$J$6683)</f>
        <v>1678</v>
      </c>
      <c r="L2784" s="16" t="n">
        <f aca="false">SUMIF(OrderItems!$B$2:$B$6683,A2784,OrderItems!$K$2:$K$6683)</f>
        <v>1232.39</v>
      </c>
      <c r="M2784" s="16" t="n">
        <f aca="false">K2784-L2784</f>
        <v>445.61</v>
      </c>
      <c r="N2784" s="12" t="n">
        <f aca="false">COUNTIF(OrderItems!$B$2:$B$6683,A2784)</f>
        <v>2</v>
      </c>
    </row>
    <row r="2785" customFormat="false" ht="15" hidden="false" customHeight="false" outlineLevel="0" collapsed="false">
      <c r="A2785" s="12" t="n">
        <v>2784</v>
      </c>
      <c r="B2785" s="12" t="n">
        <v>706</v>
      </c>
      <c r="C2785" s="12" t="n">
        <v>17</v>
      </c>
      <c r="D2785" s="18" t="n">
        <v>45993</v>
      </c>
      <c r="E2785" s="12" t="s">
        <v>44</v>
      </c>
      <c r="F2785" s="12" t="s">
        <v>2296</v>
      </c>
      <c r="G2785" s="12" t="s">
        <v>56</v>
      </c>
      <c r="H2785" s="12" t="str">
        <f aca="false">INDEX(Customers!$I$2:$I$901,MATCH(B2785,Customers!$A$2:$A$901,0))</f>
        <v>New</v>
      </c>
      <c r="I2785" s="12" t="str">
        <f aca="false">INDEX(Customers!$G$2:$G$901,MATCH(B2785,Customers!$A$2:$A$901,0))</f>
        <v>West</v>
      </c>
      <c r="J2785" s="12" t="str">
        <f aca="false">INDEX(Stores!$D$2:$D$18,MATCH(C2785,Stores!$A$2:$A$18,0))</f>
        <v>Online</v>
      </c>
      <c r="K2785" s="16" t="n">
        <f aca="false">SUMIF(OrderItems!$B$2:$B$6683,A2785,OrderItems!$J$2:$J$6683)</f>
        <v>4858</v>
      </c>
      <c r="L2785" s="16" t="n">
        <f aca="false">SUMIF(OrderItems!$B$2:$B$6683,A2785,OrderItems!$K$2:$K$6683)</f>
        <v>3177.2</v>
      </c>
      <c r="M2785" s="16" t="n">
        <f aca="false">K2785-L2785</f>
        <v>1680.8</v>
      </c>
      <c r="N2785" s="12" t="n">
        <f aca="false">COUNTIF(OrderItems!$B$2:$B$6683,A2785)</f>
        <v>1</v>
      </c>
    </row>
    <row r="2786" customFormat="false" ht="15" hidden="false" customHeight="false" outlineLevel="0" collapsed="false">
      <c r="A2786" s="12" t="n">
        <v>2785</v>
      </c>
      <c r="B2786" s="12" t="n">
        <v>706</v>
      </c>
      <c r="C2786" s="12" t="n">
        <v>17</v>
      </c>
      <c r="D2786" s="18" t="n">
        <v>45995</v>
      </c>
      <c r="E2786" s="12" t="s">
        <v>44</v>
      </c>
      <c r="F2786" s="12" t="s">
        <v>2293</v>
      </c>
      <c r="G2786" s="12" t="s">
        <v>57</v>
      </c>
      <c r="H2786" s="12" t="str">
        <f aca="false">INDEX(Customers!$I$2:$I$901,MATCH(B2786,Customers!$A$2:$A$901,0))</f>
        <v>New</v>
      </c>
      <c r="I2786" s="12" t="str">
        <f aca="false">INDEX(Customers!$G$2:$G$901,MATCH(B2786,Customers!$A$2:$A$901,0))</f>
        <v>West</v>
      </c>
      <c r="J2786" s="12" t="str">
        <f aca="false">INDEX(Stores!$D$2:$D$18,MATCH(C2786,Stores!$A$2:$A$18,0))</f>
        <v>Online</v>
      </c>
      <c r="K2786" s="16" t="n">
        <f aca="false">SUMIF(OrderItems!$B$2:$B$6683,A2786,OrderItems!$J$2:$J$6683)</f>
        <v>2867.1</v>
      </c>
      <c r="L2786" s="16" t="n">
        <f aca="false">SUMIF(OrderItems!$B$2:$B$6683,A2786,OrderItems!$K$2:$K$6683)</f>
        <v>1995.02</v>
      </c>
      <c r="M2786" s="16" t="n">
        <f aca="false">K2786-L2786</f>
        <v>872.08</v>
      </c>
      <c r="N2786" s="12" t="n">
        <f aca="false">COUNTIF(OrderItems!$B$2:$B$6683,A2786)</f>
        <v>1</v>
      </c>
    </row>
    <row r="2787" customFormat="false" ht="15" hidden="false" customHeight="false" outlineLevel="0" collapsed="false">
      <c r="A2787" s="12" t="n">
        <v>2786</v>
      </c>
      <c r="B2787" s="12" t="n">
        <v>706</v>
      </c>
      <c r="C2787" s="12" t="n">
        <v>14</v>
      </c>
      <c r="D2787" s="18" t="n">
        <v>46005</v>
      </c>
      <c r="E2787" s="12" t="s">
        <v>49</v>
      </c>
      <c r="F2787" s="12" t="s">
        <v>2292</v>
      </c>
      <c r="G2787" s="12" t="s">
        <v>57</v>
      </c>
      <c r="H2787" s="12" t="str">
        <f aca="false">INDEX(Customers!$I$2:$I$901,MATCH(B2787,Customers!$A$2:$A$901,0))</f>
        <v>New</v>
      </c>
      <c r="I2787" s="12" t="str">
        <f aca="false">INDEX(Customers!$G$2:$G$901,MATCH(B2787,Customers!$A$2:$A$901,0))</f>
        <v>West</v>
      </c>
      <c r="J2787" s="12" t="str">
        <f aca="false">INDEX(Stores!$D$2:$D$18,MATCH(C2787,Stores!$A$2:$A$18,0))</f>
        <v>East</v>
      </c>
      <c r="K2787" s="16" t="n">
        <f aca="false">SUMIF(OrderItems!$B$2:$B$6683,A2787,OrderItems!$J$2:$J$6683)</f>
        <v>7470.05</v>
      </c>
      <c r="L2787" s="16" t="n">
        <f aca="false">SUMIF(OrderItems!$B$2:$B$6683,A2787,OrderItems!$K$2:$K$6683)</f>
        <v>4496.29</v>
      </c>
      <c r="M2787" s="16" t="n">
        <f aca="false">K2787-L2787</f>
        <v>2973.76</v>
      </c>
      <c r="N2787" s="12" t="n">
        <f aca="false">COUNTIF(OrderItems!$B$2:$B$6683,A2787)</f>
        <v>3</v>
      </c>
    </row>
    <row r="2788" customFormat="false" ht="15" hidden="false" customHeight="false" outlineLevel="0" collapsed="false">
      <c r="A2788" s="12" t="n">
        <v>2787</v>
      </c>
      <c r="B2788" s="12" t="n">
        <v>706</v>
      </c>
      <c r="C2788" s="12" t="n">
        <v>17</v>
      </c>
      <c r="D2788" s="18" t="n">
        <v>46017</v>
      </c>
      <c r="E2788" s="12" t="s">
        <v>44</v>
      </c>
      <c r="F2788" s="12" t="s">
        <v>2295</v>
      </c>
      <c r="G2788" s="12" t="s">
        <v>55</v>
      </c>
      <c r="H2788" s="12" t="str">
        <f aca="false">INDEX(Customers!$I$2:$I$901,MATCH(B2788,Customers!$A$2:$A$901,0))</f>
        <v>New</v>
      </c>
      <c r="I2788" s="12" t="str">
        <f aca="false">INDEX(Customers!$G$2:$G$901,MATCH(B2788,Customers!$A$2:$A$901,0))</f>
        <v>West</v>
      </c>
      <c r="J2788" s="12" t="str">
        <f aca="false">INDEX(Stores!$D$2:$D$18,MATCH(C2788,Stores!$A$2:$A$18,0))</f>
        <v>Online</v>
      </c>
      <c r="K2788" s="16" t="n">
        <f aca="false">SUMIF(OrderItems!$B$2:$B$6683,A2788,OrderItems!$J$2:$J$6683)</f>
        <v>3088.2</v>
      </c>
      <c r="L2788" s="16" t="n">
        <f aca="false">SUMIF(OrderItems!$B$2:$B$6683,A2788,OrderItems!$K$2:$K$6683)</f>
        <v>2620.93</v>
      </c>
      <c r="M2788" s="16" t="n">
        <f aca="false">K2788-L2788</f>
        <v>467.27</v>
      </c>
      <c r="N2788" s="12" t="n">
        <f aca="false">COUNTIF(OrderItems!$B$2:$B$6683,A2788)</f>
        <v>2</v>
      </c>
    </row>
    <row r="2789" customFormat="false" ht="15" hidden="false" customHeight="false" outlineLevel="0" collapsed="false">
      <c r="A2789" s="12" t="n">
        <v>2788</v>
      </c>
      <c r="B2789" s="12" t="n">
        <v>706</v>
      </c>
      <c r="C2789" s="12" t="n">
        <v>17</v>
      </c>
      <c r="D2789" s="18" t="n">
        <v>46021</v>
      </c>
      <c r="E2789" s="12" t="s">
        <v>44</v>
      </c>
      <c r="F2789" s="12" t="s">
        <v>2295</v>
      </c>
      <c r="G2789" s="12" t="s">
        <v>55</v>
      </c>
      <c r="H2789" s="12" t="str">
        <f aca="false">INDEX(Customers!$I$2:$I$901,MATCH(B2789,Customers!$A$2:$A$901,0))</f>
        <v>New</v>
      </c>
      <c r="I2789" s="12" t="str">
        <f aca="false">INDEX(Customers!$G$2:$G$901,MATCH(B2789,Customers!$A$2:$A$901,0))</f>
        <v>West</v>
      </c>
      <c r="J2789" s="12" t="str">
        <f aca="false">INDEX(Stores!$D$2:$D$18,MATCH(C2789,Stores!$A$2:$A$18,0))</f>
        <v>Online</v>
      </c>
      <c r="K2789" s="16" t="n">
        <f aca="false">SUMIF(OrderItems!$B$2:$B$6683,A2789,OrderItems!$J$2:$J$6683)</f>
        <v>8186.65</v>
      </c>
      <c r="L2789" s="16" t="n">
        <f aca="false">SUMIF(OrderItems!$B$2:$B$6683,A2789,OrderItems!$K$2:$K$6683)</f>
        <v>5684.69</v>
      </c>
      <c r="M2789" s="16" t="n">
        <f aca="false">K2789-L2789</f>
        <v>2501.96</v>
      </c>
      <c r="N2789" s="12" t="n">
        <f aca="false">COUNTIF(OrderItems!$B$2:$B$6683,A2789)</f>
        <v>4</v>
      </c>
    </row>
    <row r="2790" customFormat="false" ht="15" hidden="false" customHeight="false" outlineLevel="0" collapsed="false">
      <c r="A2790" s="12" t="n">
        <v>2789</v>
      </c>
      <c r="B2790" s="12" t="n">
        <v>707</v>
      </c>
      <c r="C2790" s="12" t="n">
        <v>4</v>
      </c>
      <c r="D2790" s="18" t="n">
        <v>45950</v>
      </c>
      <c r="E2790" s="12" t="s">
        <v>49</v>
      </c>
      <c r="F2790" s="12" t="s">
        <v>2295</v>
      </c>
      <c r="G2790" s="12" t="s">
        <v>55</v>
      </c>
      <c r="H2790" s="12" t="str">
        <f aca="false">INDEX(Customers!$I$2:$I$901,MATCH(B2790,Customers!$A$2:$A$901,0))</f>
        <v>Regular</v>
      </c>
      <c r="I2790" s="12" t="str">
        <f aca="false">INDEX(Customers!$G$2:$G$901,MATCH(B2790,Customers!$A$2:$A$901,0))</f>
        <v>South</v>
      </c>
      <c r="J2790" s="12" t="str">
        <f aca="false">INDEX(Stores!$D$2:$D$18,MATCH(C2790,Stores!$A$2:$A$18,0))</f>
        <v>North</v>
      </c>
      <c r="K2790" s="16" t="n">
        <f aca="false">SUMIF(OrderItems!$B$2:$B$6683,A2790,OrderItems!$J$2:$J$6683)</f>
        <v>23814.15</v>
      </c>
      <c r="L2790" s="16" t="n">
        <f aca="false">SUMIF(OrderItems!$B$2:$B$6683,A2790,OrderItems!$K$2:$K$6683)</f>
        <v>15586.95</v>
      </c>
      <c r="M2790" s="16" t="n">
        <f aca="false">K2790-L2790</f>
        <v>8227.2</v>
      </c>
      <c r="N2790" s="12" t="n">
        <f aca="false">COUNTIF(OrderItems!$B$2:$B$6683,A2790)</f>
        <v>2</v>
      </c>
    </row>
    <row r="2791" customFormat="false" ht="15" hidden="false" customHeight="false" outlineLevel="0" collapsed="false">
      <c r="A2791" s="12" t="n">
        <v>2790</v>
      </c>
      <c r="B2791" s="12" t="n">
        <v>708</v>
      </c>
      <c r="C2791" s="12" t="n">
        <v>13</v>
      </c>
      <c r="D2791" s="18" t="n">
        <v>45684</v>
      </c>
      <c r="E2791" s="12" t="s">
        <v>49</v>
      </c>
      <c r="F2791" s="12" t="s">
        <v>2294</v>
      </c>
      <c r="G2791" s="12" t="s">
        <v>55</v>
      </c>
      <c r="H2791" s="12" t="str">
        <f aca="false">INDEX(Customers!$I$2:$I$901,MATCH(B2791,Customers!$A$2:$A$901,0))</f>
        <v>New</v>
      </c>
      <c r="I2791" s="12" t="str">
        <f aca="false">INDEX(Customers!$G$2:$G$901,MATCH(B2791,Customers!$A$2:$A$901,0))</f>
        <v>West</v>
      </c>
      <c r="J2791" s="12" t="str">
        <f aca="false">INDEX(Stores!$D$2:$D$18,MATCH(C2791,Stores!$A$2:$A$18,0))</f>
        <v>East</v>
      </c>
      <c r="K2791" s="16" t="n">
        <f aca="false">SUMIF(OrderItems!$B$2:$B$6683,A2791,OrderItems!$J$2:$J$6683)</f>
        <v>12504</v>
      </c>
      <c r="L2791" s="16" t="n">
        <f aca="false">SUMIF(OrderItems!$B$2:$B$6683,A2791,OrderItems!$K$2:$K$6683)</f>
        <v>7615.89</v>
      </c>
      <c r="M2791" s="16" t="n">
        <f aca="false">K2791-L2791</f>
        <v>4888.11</v>
      </c>
      <c r="N2791" s="12" t="n">
        <f aca="false">COUNTIF(OrderItems!$B$2:$B$6683,A2791)</f>
        <v>3</v>
      </c>
    </row>
    <row r="2792" customFormat="false" ht="15" hidden="false" customHeight="false" outlineLevel="0" collapsed="false">
      <c r="A2792" s="12" t="n">
        <v>2791</v>
      </c>
      <c r="B2792" s="12" t="n">
        <v>708</v>
      </c>
      <c r="C2792" s="12" t="n">
        <v>17</v>
      </c>
      <c r="D2792" s="18" t="n">
        <v>45807</v>
      </c>
      <c r="E2792" s="12" t="s">
        <v>44</v>
      </c>
      <c r="F2792" s="12" t="s">
        <v>2293</v>
      </c>
      <c r="G2792" s="12" t="s">
        <v>55</v>
      </c>
      <c r="H2792" s="12" t="str">
        <f aca="false">INDEX(Customers!$I$2:$I$901,MATCH(B2792,Customers!$A$2:$A$901,0))</f>
        <v>New</v>
      </c>
      <c r="I2792" s="12" t="str">
        <f aca="false">INDEX(Customers!$G$2:$G$901,MATCH(B2792,Customers!$A$2:$A$901,0))</f>
        <v>West</v>
      </c>
      <c r="J2792" s="12" t="str">
        <f aca="false">INDEX(Stores!$D$2:$D$18,MATCH(C2792,Stores!$A$2:$A$18,0))</f>
        <v>Online</v>
      </c>
      <c r="K2792" s="16" t="n">
        <f aca="false">SUMIF(OrderItems!$B$2:$B$6683,A2792,OrderItems!$J$2:$J$6683)</f>
        <v>3509</v>
      </c>
      <c r="L2792" s="16" t="n">
        <f aca="false">SUMIF(OrderItems!$B$2:$B$6683,A2792,OrderItems!$K$2:$K$6683)</f>
        <v>2570.86</v>
      </c>
      <c r="M2792" s="16" t="n">
        <f aca="false">K2792-L2792</f>
        <v>938.14</v>
      </c>
      <c r="N2792" s="12" t="n">
        <f aca="false">COUNTIF(OrderItems!$B$2:$B$6683,A2792)</f>
        <v>1</v>
      </c>
    </row>
    <row r="2793" customFormat="false" ht="15" hidden="false" customHeight="false" outlineLevel="0" collapsed="false">
      <c r="A2793" s="12" t="n">
        <v>2792</v>
      </c>
      <c r="B2793" s="12" t="n">
        <v>708</v>
      </c>
      <c r="C2793" s="12" t="n">
        <v>17</v>
      </c>
      <c r="D2793" s="18" t="n">
        <v>45950</v>
      </c>
      <c r="E2793" s="12" t="s">
        <v>44</v>
      </c>
      <c r="F2793" s="12" t="s">
        <v>2296</v>
      </c>
      <c r="G2793" s="12" t="s">
        <v>55</v>
      </c>
      <c r="H2793" s="12" t="str">
        <f aca="false">INDEX(Customers!$I$2:$I$901,MATCH(B2793,Customers!$A$2:$A$901,0))</f>
        <v>New</v>
      </c>
      <c r="I2793" s="12" t="str">
        <f aca="false">INDEX(Customers!$G$2:$G$901,MATCH(B2793,Customers!$A$2:$A$901,0))</f>
        <v>West</v>
      </c>
      <c r="J2793" s="12" t="str">
        <f aca="false">INDEX(Stores!$D$2:$D$18,MATCH(C2793,Stores!$A$2:$A$18,0))</f>
        <v>Online</v>
      </c>
      <c r="K2793" s="16" t="n">
        <f aca="false">SUMIF(OrderItems!$B$2:$B$6683,A2793,OrderItems!$J$2:$J$6683)</f>
        <v>6587</v>
      </c>
      <c r="L2793" s="16" t="n">
        <f aca="false">SUMIF(OrderItems!$B$2:$B$6683,A2793,OrderItems!$K$2:$K$6683)</f>
        <v>3993.21</v>
      </c>
      <c r="M2793" s="16" t="n">
        <f aca="false">K2793-L2793</f>
        <v>2593.79</v>
      </c>
      <c r="N2793" s="12" t="n">
        <f aca="false">COUNTIF(OrderItems!$B$2:$B$6683,A2793)</f>
        <v>3</v>
      </c>
    </row>
    <row r="2794" customFormat="false" ht="15" hidden="false" customHeight="false" outlineLevel="0" collapsed="false">
      <c r="A2794" s="12" t="n">
        <v>2793</v>
      </c>
      <c r="B2794" s="12" t="n">
        <v>708</v>
      </c>
      <c r="C2794" s="12" t="n">
        <v>17</v>
      </c>
      <c r="D2794" s="18" t="n">
        <v>46001</v>
      </c>
      <c r="E2794" s="12" t="s">
        <v>44</v>
      </c>
      <c r="F2794" s="12" t="s">
        <v>2292</v>
      </c>
      <c r="G2794" s="12" t="s">
        <v>55</v>
      </c>
      <c r="H2794" s="12" t="str">
        <f aca="false">INDEX(Customers!$I$2:$I$901,MATCH(B2794,Customers!$A$2:$A$901,0))</f>
        <v>New</v>
      </c>
      <c r="I2794" s="12" t="str">
        <f aca="false">INDEX(Customers!$G$2:$G$901,MATCH(B2794,Customers!$A$2:$A$901,0))</f>
        <v>West</v>
      </c>
      <c r="J2794" s="12" t="str">
        <f aca="false">INDEX(Stores!$D$2:$D$18,MATCH(C2794,Stores!$A$2:$A$18,0))</f>
        <v>Online</v>
      </c>
      <c r="K2794" s="16" t="n">
        <f aca="false">SUMIF(OrderItems!$B$2:$B$6683,A2794,OrderItems!$J$2:$J$6683)</f>
        <v>467.1</v>
      </c>
      <c r="L2794" s="16" t="n">
        <f aca="false">SUMIF(OrderItems!$B$2:$B$6683,A2794,OrderItems!$K$2:$K$6683)</f>
        <v>318.97</v>
      </c>
      <c r="M2794" s="16" t="n">
        <f aca="false">K2794-L2794</f>
        <v>148.13</v>
      </c>
      <c r="N2794" s="12" t="n">
        <f aca="false">COUNTIF(OrderItems!$B$2:$B$6683,A2794)</f>
        <v>1</v>
      </c>
    </row>
    <row r="2795" customFormat="false" ht="15" hidden="false" customHeight="false" outlineLevel="0" collapsed="false">
      <c r="A2795" s="12" t="n">
        <v>2794</v>
      </c>
      <c r="B2795" s="12" t="n">
        <v>709</v>
      </c>
      <c r="C2795" s="12" t="n">
        <v>17</v>
      </c>
      <c r="D2795" s="18" t="n">
        <v>45566</v>
      </c>
      <c r="E2795" s="12" t="s">
        <v>44</v>
      </c>
      <c r="F2795" s="12" t="s">
        <v>2293</v>
      </c>
      <c r="G2795" s="12" t="s">
        <v>55</v>
      </c>
      <c r="H2795" s="12" t="str">
        <f aca="false">INDEX(Customers!$I$2:$I$901,MATCH(B2795,Customers!$A$2:$A$901,0))</f>
        <v>Regular</v>
      </c>
      <c r="I2795" s="12" t="str">
        <f aca="false">INDEX(Customers!$G$2:$G$901,MATCH(B2795,Customers!$A$2:$A$901,0))</f>
        <v>South</v>
      </c>
      <c r="J2795" s="12" t="str">
        <f aca="false">INDEX(Stores!$D$2:$D$18,MATCH(C2795,Stores!$A$2:$A$18,0))</f>
        <v>Online</v>
      </c>
      <c r="K2795" s="16" t="n">
        <f aca="false">SUMIF(OrderItems!$B$2:$B$6683,A2795,OrderItems!$J$2:$J$6683)</f>
        <v>2816.55</v>
      </c>
      <c r="L2795" s="16" t="n">
        <f aca="false">SUMIF(OrderItems!$B$2:$B$6683,A2795,OrderItems!$K$2:$K$6683)</f>
        <v>1725.66</v>
      </c>
      <c r="M2795" s="16" t="n">
        <f aca="false">K2795-L2795</f>
        <v>1090.89</v>
      </c>
      <c r="N2795" s="12" t="n">
        <f aca="false">COUNTIF(OrderItems!$B$2:$B$6683,A2795)</f>
        <v>2</v>
      </c>
    </row>
    <row r="2796" customFormat="false" ht="15" hidden="false" customHeight="false" outlineLevel="0" collapsed="false">
      <c r="A2796" s="12" t="n">
        <v>2795</v>
      </c>
      <c r="B2796" s="12" t="n">
        <v>710</v>
      </c>
      <c r="C2796" s="12" t="n">
        <v>17</v>
      </c>
      <c r="D2796" s="18" t="n">
        <v>45619</v>
      </c>
      <c r="E2796" s="12" t="s">
        <v>44</v>
      </c>
      <c r="F2796" s="12" t="s">
        <v>2295</v>
      </c>
      <c r="G2796" s="12" t="s">
        <v>57</v>
      </c>
      <c r="H2796" s="12" t="str">
        <f aca="false">INDEX(Customers!$I$2:$I$901,MATCH(B2796,Customers!$A$2:$A$901,0))</f>
        <v>Regular</v>
      </c>
      <c r="I2796" s="12" t="str">
        <f aca="false">INDEX(Customers!$G$2:$G$901,MATCH(B2796,Customers!$A$2:$A$901,0))</f>
        <v>North</v>
      </c>
      <c r="J2796" s="12" t="str">
        <f aca="false">INDEX(Stores!$D$2:$D$18,MATCH(C2796,Stores!$A$2:$A$18,0))</f>
        <v>Online</v>
      </c>
      <c r="K2796" s="16" t="n">
        <f aca="false">SUMIF(OrderItems!$B$2:$B$6683,A2796,OrderItems!$J$2:$J$6683)</f>
        <v>7271.75</v>
      </c>
      <c r="L2796" s="16" t="n">
        <f aca="false">SUMIF(OrderItems!$B$2:$B$6683,A2796,OrderItems!$K$2:$K$6683)</f>
        <v>4537.01</v>
      </c>
      <c r="M2796" s="16" t="n">
        <f aca="false">K2796-L2796</f>
        <v>2734.74</v>
      </c>
      <c r="N2796" s="12" t="n">
        <f aca="false">COUNTIF(OrderItems!$B$2:$B$6683,A2796)</f>
        <v>4</v>
      </c>
    </row>
    <row r="2797" customFormat="false" ht="15" hidden="false" customHeight="false" outlineLevel="0" collapsed="false">
      <c r="A2797" s="12" t="n">
        <v>2796</v>
      </c>
      <c r="B2797" s="12" t="n">
        <v>710</v>
      </c>
      <c r="C2797" s="12" t="n">
        <v>16</v>
      </c>
      <c r="D2797" s="18" t="n">
        <v>45770</v>
      </c>
      <c r="E2797" s="12" t="s">
        <v>49</v>
      </c>
      <c r="F2797" s="12" t="s">
        <v>2293</v>
      </c>
      <c r="G2797" s="12" t="s">
        <v>56</v>
      </c>
      <c r="H2797" s="12" t="str">
        <f aca="false">INDEX(Customers!$I$2:$I$901,MATCH(B2797,Customers!$A$2:$A$901,0))</f>
        <v>Regular</v>
      </c>
      <c r="I2797" s="12" t="str">
        <f aca="false">INDEX(Customers!$G$2:$G$901,MATCH(B2797,Customers!$A$2:$A$901,0))</f>
        <v>North</v>
      </c>
      <c r="J2797" s="12" t="str">
        <f aca="false">INDEX(Stores!$D$2:$D$18,MATCH(C2797,Stores!$A$2:$A$18,0))</f>
        <v>East</v>
      </c>
      <c r="K2797" s="16" t="n">
        <f aca="false">SUMIF(OrderItems!$B$2:$B$6683,A2797,OrderItems!$J$2:$J$6683)</f>
        <v>2429</v>
      </c>
      <c r="L2797" s="16" t="n">
        <f aca="false">SUMIF(OrderItems!$B$2:$B$6683,A2797,OrderItems!$K$2:$K$6683)</f>
        <v>1353.41</v>
      </c>
      <c r="M2797" s="16" t="n">
        <f aca="false">K2797-L2797</f>
        <v>1075.59</v>
      </c>
      <c r="N2797" s="12" t="n">
        <f aca="false">COUNTIF(OrderItems!$B$2:$B$6683,A2797)</f>
        <v>1</v>
      </c>
    </row>
    <row r="2798" customFormat="false" ht="15" hidden="false" customHeight="false" outlineLevel="0" collapsed="false">
      <c r="A2798" s="12" t="n">
        <v>2797</v>
      </c>
      <c r="B2798" s="12" t="n">
        <v>710</v>
      </c>
      <c r="C2798" s="12" t="n">
        <v>17</v>
      </c>
      <c r="D2798" s="18" t="n">
        <v>45792</v>
      </c>
      <c r="E2798" s="12" t="s">
        <v>44</v>
      </c>
      <c r="F2798" s="12" t="s">
        <v>2292</v>
      </c>
      <c r="G2798" s="12" t="s">
        <v>55</v>
      </c>
      <c r="H2798" s="12" t="str">
        <f aca="false">INDEX(Customers!$I$2:$I$901,MATCH(B2798,Customers!$A$2:$A$901,0))</f>
        <v>Regular</v>
      </c>
      <c r="I2798" s="12" t="str">
        <f aca="false">INDEX(Customers!$G$2:$G$901,MATCH(B2798,Customers!$A$2:$A$901,0))</f>
        <v>North</v>
      </c>
      <c r="J2798" s="12" t="str">
        <f aca="false">INDEX(Stores!$D$2:$D$18,MATCH(C2798,Stores!$A$2:$A$18,0))</f>
        <v>Online</v>
      </c>
      <c r="K2798" s="16" t="n">
        <f aca="false">SUMIF(OrderItems!$B$2:$B$6683,A2798,OrderItems!$J$2:$J$6683)</f>
        <v>2918</v>
      </c>
      <c r="L2798" s="16" t="n">
        <f aca="false">SUMIF(OrderItems!$B$2:$B$6683,A2798,OrderItems!$K$2:$K$6683)</f>
        <v>2103.81</v>
      </c>
      <c r="M2798" s="16" t="n">
        <f aca="false">K2798-L2798</f>
        <v>814.19</v>
      </c>
      <c r="N2798" s="12" t="n">
        <f aca="false">COUNTIF(OrderItems!$B$2:$B$6683,A2798)</f>
        <v>2</v>
      </c>
    </row>
    <row r="2799" customFormat="false" ht="15" hidden="false" customHeight="false" outlineLevel="0" collapsed="false">
      <c r="A2799" s="12" t="n">
        <v>2798</v>
      </c>
      <c r="B2799" s="12" t="n">
        <v>710</v>
      </c>
      <c r="C2799" s="12" t="n">
        <v>2</v>
      </c>
      <c r="D2799" s="18" t="n">
        <v>45937</v>
      </c>
      <c r="E2799" s="12" t="s">
        <v>49</v>
      </c>
      <c r="F2799" s="12" t="s">
        <v>2295</v>
      </c>
      <c r="G2799" s="12" t="s">
        <v>55</v>
      </c>
      <c r="H2799" s="12" t="str">
        <f aca="false">INDEX(Customers!$I$2:$I$901,MATCH(B2799,Customers!$A$2:$A$901,0))</f>
        <v>Regular</v>
      </c>
      <c r="I2799" s="12" t="str">
        <f aca="false">INDEX(Customers!$G$2:$G$901,MATCH(B2799,Customers!$A$2:$A$901,0))</f>
        <v>North</v>
      </c>
      <c r="J2799" s="12" t="str">
        <f aca="false">INDEX(Stores!$D$2:$D$18,MATCH(C2799,Stores!$A$2:$A$18,0))</f>
        <v>North</v>
      </c>
      <c r="K2799" s="16" t="n">
        <f aca="false">SUMIF(OrderItems!$B$2:$B$6683,A2799,OrderItems!$J$2:$J$6683)</f>
        <v>6006</v>
      </c>
      <c r="L2799" s="16" t="n">
        <f aca="false">SUMIF(OrderItems!$B$2:$B$6683,A2799,OrderItems!$K$2:$K$6683)</f>
        <v>3788.97</v>
      </c>
      <c r="M2799" s="16" t="n">
        <f aca="false">K2799-L2799</f>
        <v>2217.03</v>
      </c>
      <c r="N2799" s="12" t="n">
        <f aca="false">COUNTIF(OrderItems!$B$2:$B$6683,A2799)</f>
        <v>2</v>
      </c>
    </row>
    <row r="2800" customFormat="false" ht="15" hidden="false" customHeight="false" outlineLevel="0" collapsed="false">
      <c r="A2800" s="12" t="n">
        <v>2799</v>
      </c>
      <c r="B2800" s="12" t="n">
        <v>710</v>
      </c>
      <c r="C2800" s="12" t="n">
        <v>17</v>
      </c>
      <c r="D2800" s="18" t="n">
        <v>45965</v>
      </c>
      <c r="E2800" s="12" t="s">
        <v>44</v>
      </c>
      <c r="F2800" s="12" t="s">
        <v>2294</v>
      </c>
      <c r="G2800" s="12" t="s">
        <v>56</v>
      </c>
      <c r="H2800" s="12" t="str">
        <f aca="false">INDEX(Customers!$I$2:$I$901,MATCH(B2800,Customers!$A$2:$A$901,0))</f>
        <v>Regular</v>
      </c>
      <c r="I2800" s="12" t="str">
        <f aca="false">INDEX(Customers!$G$2:$G$901,MATCH(B2800,Customers!$A$2:$A$901,0))</f>
        <v>North</v>
      </c>
      <c r="J2800" s="12" t="str">
        <f aca="false">INDEX(Stores!$D$2:$D$18,MATCH(C2800,Stores!$A$2:$A$18,0))</f>
        <v>Online</v>
      </c>
      <c r="K2800" s="16" t="n">
        <f aca="false">SUMIF(OrderItems!$B$2:$B$6683,A2800,OrderItems!$J$2:$J$6683)</f>
        <v>7178</v>
      </c>
      <c r="L2800" s="16" t="n">
        <f aca="false">SUMIF(OrderItems!$B$2:$B$6683,A2800,OrderItems!$K$2:$K$6683)</f>
        <v>5151.83</v>
      </c>
      <c r="M2800" s="16" t="n">
        <f aca="false">K2800-L2800</f>
        <v>2026.17</v>
      </c>
      <c r="N2800" s="12" t="n">
        <f aca="false">COUNTIF(OrderItems!$B$2:$B$6683,A2800)</f>
        <v>2</v>
      </c>
    </row>
    <row r="2801" customFormat="false" ht="15" hidden="false" customHeight="false" outlineLevel="0" collapsed="false">
      <c r="A2801" s="12" t="n">
        <v>2800</v>
      </c>
      <c r="B2801" s="12" t="n">
        <v>710</v>
      </c>
      <c r="C2801" s="12" t="n">
        <v>17</v>
      </c>
      <c r="D2801" s="18" t="n">
        <v>45976</v>
      </c>
      <c r="E2801" s="12" t="s">
        <v>44</v>
      </c>
      <c r="F2801" s="12" t="s">
        <v>2293</v>
      </c>
      <c r="G2801" s="12" t="s">
        <v>57</v>
      </c>
      <c r="H2801" s="12" t="str">
        <f aca="false">INDEX(Customers!$I$2:$I$901,MATCH(B2801,Customers!$A$2:$A$901,0))</f>
        <v>Regular</v>
      </c>
      <c r="I2801" s="12" t="str">
        <f aca="false">INDEX(Customers!$G$2:$G$901,MATCH(B2801,Customers!$A$2:$A$901,0))</f>
        <v>North</v>
      </c>
      <c r="J2801" s="12" t="str">
        <f aca="false">INDEX(Stores!$D$2:$D$18,MATCH(C2801,Stores!$A$2:$A$18,0))</f>
        <v>Online</v>
      </c>
      <c r="K2801" s="16" t="n">
        <f aca="false">SUMIF(OrderItems!$B$2:$B$6683,A2801,OrderItems!$J$2:$J$6683)</f>
        <v>2389</v>
      </c>
      <c r="L2801" s="16" t="n">
        <f aca="false">SUMIF(OrderItems!$B$2:$B$6683,A2801,OrderItems!$K$2:$K$6683)</f>
        <v>1564.68</v>
      </c>
      <c r="M2801" s="16" t="n">
        <f aca="false">K2801-L2801</f>
        <v>824.32</v>
      </c>
      <c r="N2801" s="12" t="n">
        <f aca="false">COUNTIF(OrderItems!$B$2:$B$6683,A2801)</f>
        <v>1</v>
      </c>
    </row>
    <row r="2802" customFormat="false" ht="15" hidden="false" customHeight="false" outlineLevel="0" collapsed="false">
      <c r="A2802" s="12" t="n">
        <v>2801</v>
      </c>
      <c r="B2802" s="12" t="n">
        <v>711</v>
      </c>
      <c r="C2802" s="12" t="n">
        <v>17</v>
      </c>
      <c r="D2802" s="18" t="n">
        <v>45561</v>
      </c>
      <c r="E2802" s="12" t="s">
        <v>44</v>
      </c>
      <c r="F2802" s="12" t="s">
        <v>2296</v>
      </c>
      <c r="G2802" s="12" t="s">
        <v>55</v>
      </c>
      <c r="H2802" s="12" t="str">
        <f aca="false">INDEX(Customers!$I$2:$I$901,MATCH(B2802,Customers!$A$2:$A$901,0))</f>
        <v>Premium</v>
      </c>
      <c r="I2802" s="12" t="str">
        <f aca="false">INDEX(Customers!$G$2:$G$901,MATCH(B2802,Customers!$A$2:$A$901,0))</f>
        <v>South</v>
      </c>
      <c r="J2802" s="12" t="str">
        <f aca="false">INDEX(Stores!$D$2:$D$18,MATCH(C2802,Stores!$A$2:$A$18,0))</f>
        <v>Online</v>
      </c>
      <c r="K2802" s="16" t="n">
        <f aca="false">SUMIF(OrderItems!$B$2:$B$6683,A2802,OrderItems!$J$2:$J$6683)</f>
        <v>1869</v>
      </c>
      <c r="L2802" s="16" t="n">
        <f aca="false">SUMIF(OrderItems!$B$2:$B$6683,A2802,OrderItems!$K$2:$K$6683)</f>
        <v>1389.29</v>
      </c>
      <c r="M2802" s="16" t="n">
        <f aca="false">K2802-L2802</f>
        <v>479.71</v>
      </c>
      <c r="N2802" s="12" t="n">
        <f aca="false">COUNTIF(OrderItems!$B$2:$B$6683,A2802)</f>
        <v>1</v>
      </c>
    </row>
    <row r="2803" customFormat="false" ht="15" hidden="false" customHeight="false" outlineLevel="0" collapsed="false">
      <c r="A2803" s="12" t="n">
        <v>2802</v>
      </c>
      <c r="B2803" s="12" t="n">
        <v>711</v>
      </c>
      <c r="C2803" s="12" t="n">
        <v>17</v>
      </c>
      <c r="D2803" s="18" t="n">
        <v>45569</v>
      </c>
      <c r="E2803" s="12" t="s">
        <v>44</v>
      </c>
      <c r="F2803" s="12" t="s">
        <v>2294</v>
      </c>
      <c r="G2803" s="12" t="s">
        <v>55</v>
      </c>
      <c r="H2803" s="12" t="str">
        <f aca="false">INDEX(Customers!$I$2:$I$901,MATCH(B2803,Customers!$A$2:$A$901,0))</f>
        <v>Premium</v>
      </c>
      <c r="I2803" s="12" t="str">
        <f aca="false">INDEX(Customers!$G$2:$G$901,MATCH(B2803,Customers!$A$2:$A$901,0))</f>
        <v>South</v>
      </c>
      <c r="J2803" s="12" t="str">
        <f aca="false">INDEX(Stores!$D$2:$D$18,MATCH(C2803,Stores!$A$2:$A$18,0))</f>
        <v>Online</v>
      </c>
      <c r="K2803" s="16" t="n">
        <f aca="false">SUMIF(OrderItems!$B$2:$B$6683,A2803,OrderItems!$J$2:$J$6683)</f>
        <v>229</v>
      </c>
      <c r="L2803" s="16" t="n">
        <f aca="false">SUMIF(OrderItems!$B$2:$B$6683,A2803,OrderItems!$K$2:$K$6683)</f>
        <v>137.41</v>
      </c>
      <c r="M2803" s="16" t="n">
        <f aca="false">K2803-L2803</f>
        <v>91.59</v>
      </c>
      <c r="N2803" s="12" t="n">
        <f aca="false">COUNTIF(OrderItems!$B$2:$B$6683,A2803)</f>
        <v>1</v>
      </c>
    </row>
    <row r="2804" customFormat="false" ht="15" hidden="false" customHeight="false" outlineLevel="0" collapsed="false">
      <c r="A2804" s="12" t="n">
        <v>2803</v>
      </c>
      <c r="B2804" s="12" t="n">
        <v>711</v>
      </c>
      <c r="C2804" s="12" t="n">
        <v>11</v>
      </c>
      <c r="D2804" s="18" t="n">
        <v>45640</v>
      </c>
      <c r="E2804" s="12" t="s">
        <v>49</v>
      </c>
      <c r="F2804" s="12" t="s">
        <v>2292</v>
      </c>
      <c r="G2804" s="12" t="s">
        <v>55</v>
      </c>
      <c r="H2804" s="12" t="str">
        <f aca="false">INDEX(Customers!$I$2:$I$901,MATCH(B2804,Customers!$A$2:$A$901,0))</f>
        <v>Premium</v>
      </c>
      <c r="I2804" s="12" t="str">
        <f aca="false">INDEX(Customers!$G$2:$G$901,MATCH(B2804,Customers!$A$2:$A$901,0))</f>
        <v>South</v>
      </c>
      <c r="J2804" s="12" t="str">
        <f aca="false">INDEX(Stores!$D$2:$D$18,MATCH(C2804,Stores!$A$2:$A$18,0))</f>
        <v>West</v>
      </c>
      <c r="K2804" s="16" t="n">
        <f aca="false">SUMIF(OrderItems!$B$2:$B$6683,A2804,OrderItems!$J$2:$J$6683)</f>
        <v>3694.55</v>
      </c>
      <c r="L2804" s="16" t="n">
        <f aca="false">SUMIF(OrderItems!$B$2:$B$6683,A2804,OrderItems!$K$2:$K$6683)</f>
        <v>2175.08</v>
      </c>
      <c r="M2804" s="16" t="n">
        <f aca="false">K2804-L2804</f>
        <v>1519.47</v>
      </c>
      <c r="N2804" s="12" t="n">
        <f aca="false">COUNTIF(OrderItems!$B$2:$B$6683,A2804)</f>
        <v>1</v>
      </c>
    </row>
    <row r="2805" customFormat="false" ht="15" hidden="false" customHeight="false" outlineLevel="0" collapsed="false">
      <c r="A2805" s="12" t="n">
        <v>2804</v>
      </c>
      <c r="B2805" s="12" t="n">
        <v>711</v>
      </c>
      <c r="C2805" s="12" t="n">
        <v>8</v>
      </c>
      <c r="D2805" s="18" t="n">
        <v>45813</v>
      </c>
      <c r="E2805" s="12" t="s">
        <v>49</v>
      </c>
      <c r="F2805" s="12" t="s">
        <v>2294</v>
      </c>
      <c r="G2805" s="12" t="s">
        <v>56</v>
      </c>
      <c r="H2805" s="12" t="str">
        <f aca="false">INDEX(Customers!$I$2:$I$901,MATCH(B2805,Customers!$A$2:$A$901,0))</f>
        <v>Premium</v>
      </c>
      <c r="I2805" s="12" t="str">
        <f aca="false">INDEX(Customers!$G$2:$G$901,MATCH(B2805,Customers!$A$2:$A$901,0))</f>
        <v>South</v>
      </c>
      <c r="J2805" s="12" t="str">
        <f aca="false">INDEX(Stores!$D$2:$D$18,MATCH(C2805,Stores!$A$2:$A$18,0))</f>
        <v>South</v>
      </c>
      <c r="K2805" s="16" t="n">
        <f aca="false">SUMIF(OrderItems!$B$2:$B$6683,A2805,OrderItems!$J$2:$J$6683)</f>
        <v>7220.3</v>
      </c>
      <c r="L2805" s="16" t="n">
        <f aca="false">SUMIF(OrderItems!$B$2:$B$6683,A2805,OrderItems!$K$2:$K$6683)</f>
        <v>4666.66</v>
      </c>
      <c r="M2805" s="16" t="n">
        <f aca="false">K2805-L2805</f>
        <v>2553.64</v>
      </c>
      <c r="N2805" s="12" t="n">
        <f aca="false">COUNTIF(OrderItems!$B$2:$B$6683,A2805)</f>
        <v>4</v>
      </c>
    </row>
    <row r="2806" customFormat="false" ht="15" hidden="false" customHeight="false" outlineLevel="0" collapsed="false">
      <c r="A2806" s="12" t="n">
        <v>2805</v>
      </c>
      <c r="B2806" s="12" t="n">
        <v>711</v>
      </c>
      <c r="C2806" s="12" t="n">
        <v>6</v>
      </c>
      <c r="D2806" s="18" t="n">
        <v>45945</v>
      </c>
      <c r="E2806" s="12" t="s">
        <v>49</v>
      </c>
      <c r="F2806" s="12" t="s">
        <v>2293</v>
      </c>
      <c r="G2806" s="12" t="s">
        <v>57</v>
      </c>
      <c r="H2806" s="12" t="str">
        <f aca="false">INDEX(Customers!$I$2:$I$901,MATCH(B2806,Customers!$A$2:$A$901,0))</f>
        <v>Premium</v>
      </c>
      <c r="I2806" s="12" t="str">
        <f aca="false">INDEX(Customers!$G$2:$G$901,MATCH(B2806,Customers!$A$2:$A$901,0))</f>
        <v>South</v>
      </c>
      <c r="J2806" s="12" t="str">
        <f aca="false">INDEX(Stores!$D$2:$D$18,MATCH(C2806,Stores!$A$2:$A$18,0))</f>
        <v>South</v>
      </c>
      <c r="K2806" s="16" t="n">
        <f aca="false">SUMIF(OrderItems!$B$2:$B$6683,A2806,OrderItems!$J$2:$J$6683)</f>
        <v>2338</v>
      </c>
      <c r="L2806" s="16" t="n">
        <f aca="false">SUMIF(OrderItems!$B$2:$B$6683,A2806,OrderItems!$K$2:$K$6683)</f>
        <v>1337.36</v>
      </c>
      <c r="M2806" s="16" t="n">
        <f aca="false">K2806-L2806</f>
        <v>1000.64</v>
      </c>
      <c r="N2806" s="12" t="n">
        <f aca="false">COUNTIF(OrderItems!$B$2:$B$6683,A2806)</f>
        <v>1</v>
      </c>
    </row>
    <row r="2807" customFormat="false" ht="15" hidden="false" customHeight="false" outlineLevel="0" collapsed="false">
      <c r="A2807" s="12" t="n">
        <v>2806</v>
      </c>
      <c r="B2807" s="12" t="n">
        <v>711</v>
      </c>
      <c r="C2807" s="12" t="n">
        <v>10</v>
      </c>
      <c r="D2807" s="18" t="n">
        <v>45969</v>
      </c>
      <c r="E2807" s="12" t="s">
        <v>49</v>
      </c>
      <c r="F2807" s="12" t="s">
        <v>2292</v>
      </c>
      <c r="G2807" s="12" t="s">
        <v>57</v>
      </c>
      <c r="H2807" s="12" t="str">
        <f aca="false">INDEX(Customers!$I$2:$I$901,MATCH(B2807,Customers!$A$2:$A$901,0))</f>
        <v>Premium</v>
      </c>
      <c r="I2807" s="12" t="str">
        <f aca="false">INDEX(Customers!$G$2:$G$901,MATCH(B2807,Customers!$A$2:$A$901,0))</f>
        <v>South</v>
      </c>
      <c r="J2807" s="12" t="str">
        <f aca="false">INDEX(Stores!$D$2:$D$18,MATCH(C2807,Stores!$A$2:$A$18,0))</f>
        <v>West</v>
      </c>
      <c r="K2807" s="16" t="n">
        <f aca="false">SUMIF(OrderItems!$B$2:$B$6683,A2807,OrderItems!$J$2:$J$6683)</f>
        <v>3146</v>
      </c>
      <c r="L2807" s="16" t="n">
        <f aca="false">SUMIF(OrderItems!$B$2:$B$6683,A2807,OrderItems!$K$2:$K$6683)</f>
        <v>1907.82</v>
      </c>
      <c r="M2807" s="16" t="n">
        <f aca="false">K2807-L2807</f>
        <v>1238.18</v>
      </c>
      <c r="N2807" s="12" t="n">
        <f aca="false">COUNTIF(OrderItems!$B$2:$B$6683,A2807)</f>
        <v>2</v>
      </c>
    </row>
    <row r="2808" customFormat="false" ht="15" hidden="false" customHeight="false" outlineLevel="0" collapsed="false">
      <c r="A2808" s="12" t="n">
        <v>2807</v>
      </c>
      <c r="B2808" s="12" t="n">
        <v>713</v>
      </c>
      <c r="C2808" s="12" t="n">
        <v>17</v>
      </c>
      <c r="D2808" s="18" t="n">
        <v>45489</v>
      </c>
      <c r="E2808" s="12" t="s">
        <v>44</v>
      </c>
      <c r="F2808" s="12" t="s">
        <v>2296</v>
      </c>
      <c r="G2808" s="12" t="s">
        <v>56</v>
      </c>
      <c r="H2808" s="12" t="str">
        <f aca="false">INDEX(Customers!$I$2:$I$901,MATCH(B2808,Customers!$A$2:$A$901,0))</f>
        <v>Premium</v>
      </c>
      <c r="I2808" s="12" t="str">
        <f aca="false">INDEX(Customers!$G$2:$G$901,MATCH(B2808,Customers!$A$2:$A$901,0))</f>
        <v>East</v>
      </c>
      <c r="J2808" s="12" t="str">
        <f aca="false">INDEX(Stores!$D$2:$D$18,MATCH(C2808,Stores!$A$2:$A$18,0))</f>
        <v>Online</v>
      </c>
      <c r="K2808" s="16" t="n">
        <f aca="false">SUMIF(OrderItems!$B$2:$B$6683,A2808,OrderItems!$J$2:$J$6683)</f>
        <v>3104.1</v>
      </c>
      <c r="L2808" s="16" t="n">
        <f aca="false">SUMIF(OrderItems!$B$2:$B$6683,A2808,OrderItems!$K$2:$K$6683)</f>
        <v>2115.56</v>
      </c>
      <c r="M2808" s="16" t="n">
        <f aca="false">K2808-L2808</f>
        <v>988.54</v>
      </c>
      <c r="N2808" s="12" t="n">
        <f aca="false">COUNTIF(OrderItems!$B$2:$B$6683,A2808)</f>
        <v>1</v>
      </c>
    </row>
    <row r="2809" customFormat="false" ht="15" hidden="false" customHeight="false" outlineLevel="0" collapsed="false">
      <c r="A2809" s="12" t="n">
        <v>2808</v>
      </c>
      <c r="B2809" s="12" t="n">
        <v>713</v>
      </c>
      <c r="C2809" s="12" t="n">
        <v>13</v>
      </c>
      <c r="D2809" s="18" t="n">
        <v>45855</v>
      </c>
      <c r="E2809" s="12" t="s">
        <v>49</v>
      </c>
      <c r="F2809" s="12" t="s">
        <v>2294</v>
      </c>
      <c r="G2809" s="12" t="s">
        <v>55</v>
      </c>
      <c r="H2809" s="12" t="str">
        <f aca="false">INDEX(Customers!$I$2:$I$901,MATCH(B2809,Customers!$A$2:$A$901,0))</f>
        <v>Premium</v>
      </c>
      <c r="I2809" s="12" t="str">
        <f aca="false">INDEX(Customers!$G$2:$G$901,MATCH(B2809,Customers!$A$2:$A$901,0))</f>
        <v>East</v>
      </c>
      <c r="J2809" s="12" t="str">
        <f aca="false">INDEX(Stores!$D$2:$D$18,MATCH(C2809,Stores!$A$2:$A$18,0))</f>
        <v>East</v>
      </c>
      <c r="K2809" s="16" t="n">
        <f aca="false">SUMIF(OrderItems!$B$2:$B$6683,A2809,OrderItems!$J$2:$J$6683)</f>
        <v>566.1</v>
      </c>
      <c r="L2809" s="16" t="n">
        <f aca="false">SUMIF(OrderItems!$B$2:$B$6683,A2809,OrderItems!$K$2:$K$6683)</f>
        <v>388.42</v>
      </c>
      <c r="M2809" s="16" t="n">
        <f aca="false">K2809-L2809</f>
        <v>177.68</v>
      </c>
      <c r="N2809" s="12" t="n">
        <f aca="false">COUNTIF(OrderItems!$B$2:$B$6683,A2809)</f>
        <v>1</v>
      </c>
    </row>
    <row r="2810" customFormat="false" ht="15" hidden="false" customHeight="false" outlineLevel="0" collapsed="false">
      <c r="A2810" s="12" t="n">
        <v>2809</v>
      </c>
      <c r="B2810" s="12" t="n">
        <v>713</v>
      </c>
      <c r="C2810" s="12" t="n">
        <v>17</v>
      </c>
      <c r="D2810" s="18" t="n">
        <v>46005</v>
      </c>
      <c r="E2810" s="12" t="s">
        <v>44</v>
      </c>
      <c r="F2810" s="12" t="s">
        <v>2295</v>
      </c>
      <c r="G2810" s="12" t="s">
        <v>55</v>
      </c>
      <c r="H2810" s="12" t="str">
        <f aca="false">INDEX(Customers!$I$2:$I$901,MATCH(B2810,Customers!$A$2:$A$901,0))</f>
        <v>Premium</v>
      </c>
      <c r="I2810" s="12" t="str">
        <f aca="false">INDEX(Customers!$G$2:$G$901,MATCH(B2810,Customers!$A$2:$A$901,0))</f>
        <v>East</v>
      </c>
      <c r="J2810" s="12" t="str">
        <f aca="false">INDEX(Stores!$D$2:$D$18,MATCH(C2810,Stores!$A$2:$A$18,0))</f>
        <v>Online</v>
      </c>
      <c r="K2810" s="16" t="n">
        <f aca="false">SUMIF(OrderItems!$B$2:$B$6683,A2810,OrderItems!$J$2:$J$6683)</f>
        <v>10123.4</v>
      </c>
      <c r="L2810" s="16" t="n">
        <f aca="false">SUMIF(OrderItems!$B$2:$B$6683,A2810,OrderItems!$K$2:$K$6683)</f>
        <v>7290.29</v>
      </c>
      <c r="M2810" s="16" t="n">
        <f aca="false">K2810-L2810</f>
        <v>2833.11</v>
      </c>
      <c r="N2810" s="12" t="n">
        <f aca="false">COUNTIF(OrderItems!$B$2:$B$6683,A2810)</f>
        <v>4</v>
      </c>
    </row>
    <row r="2811" customFormat="false" ht="15" hidden="false" customHeight="false" outlineLevel="0" collapsed="false">
      <c r="A2811" s="12" t="n">
        <v>2810</v>
      </c>
      <c r="B2811" s="12" t="n">
        <v>714</v>
      </c>
      <c r="C2811" s="12" t="n">
        <v>17</v>
      </c>
      <c r="D2811" s="18" t="n">
        <v>45847</v>
      </c>
      <c r="E2811" s="12" t="s">
        <v>44</v>
      </c>
      <c r="F2811" s="12" t="s">
        <v>2296</v>
      </c>
      <c r="G2811" s="12" t="s">
        <v>55</v>
      </c>
      <c r="H2811" s="12" t="str">
        <f aca="false">INDEX(Customers!$I$2:$I$901,MATCH(B2811,Customers!$A$2:$A$901,0))</f>
        <v>Premium</v>
      </c>
      <c r="I2811" s="12" t="str">
        <f aca="false">INDEX(Customers!$G$2:$G$901,MATCH(B2811,Customers!$A$2:$A$901,0))</f>
        <v>East</v>
      </c>
      <c r="J2811" s="12" t="str">
        <f aca="false">INDEX(Stores!$D$2:$D$18,MATCH(C2811,Stores!$A$2:$A$18,0))</f>
        <v>Online</v>
      </c>
      <c r="K2811" s="16" t="n">
        <f aca="false">SUMIF(OrderItems!$B$2:$B$6683,A2811,OrderItems!$J$2:$J$6683)</f>
        <v>1322.2</v>
      </c>
      <c r="L2811" s="16" t="n">
        <f aca="false">SUMIF(OrderItems!$B$2:$B$6683,A2811,OrderItems!$K$2:$K$6683)</f>
        <v>966.92</v>
      </c>
      <c r="M2811" s="16" t="n">
        <f aca="false">K2811-L2811</f>
        <v>355.28</v>
      </c>
      <c r="N2811" s="12" t="n">
        <f aca="false">COUNTIF(OrderItems!$B$2:$B$6683,A2811)</f>
        <v>2</v>
      </c>
    </row>
    <row r="2812" customFormat="false" ht="15" hidden="false" customHeight="false" outlineLevel="0" collapsed="false">
      <c r="A2812" s="12" t="n">
        <v>2811</v>
      </c>
      <c r="B2812" s="12" t="n">
        <v>716</v>
      </c>
      <c r="C2812" s="12" t="n">
        <v>17</v>
      </c>
      <c r="D2812" s="18" t="n">
        <v>45608</v>
      </c>
      <c r="E2812" s="12" t="s">
        <v>44</v>
      </c>
      <c r="F2812" s="12" t="s">
        <v>2293</v>
      </c>
      <c r="G2812" s="12" t="s">
        <v>57</v>
      </c>
      <c r="H2812" s="12" t="str">
        <f aca="false">INDEX(Customers!$I$2:$I$901,MATCH(B2812,Customers!$A$2:$A$901,0))</f>
        <v>Regular</v>
      </c>
      <c r="I2812" s="12" t="str">
        <f aca="false">INDEX(Customers!$G$2:$G$901,MATCH(B2812,Customers!$A$2:$A$901,0))</f>
        <v>North</v>
      </c>
      <c r="J2812" s="12" t="str">
        <f aca="false">INDEX(Stores!$D$2:$D$18,MATCH(C2812,Stores!$A$2:$A$18,0))</f>
        <v>Online</v>
      </c>
      <c r="K2812" s="16" t="n">
        <f aca="false">SUMIF(OrderItems!$B$2:$B$6683,A2812,OrderItems!$J$2:$J$6683)</f>
        <v>1391.2</v>
      </c>
      <c r="L2812" s="16" t="n">
        <f aca="false">SUMIF(OrderItems!$B$2:$B$6683,A2812,OrderItems!$K$2:$K$6683)</f>
        <v>1012.52</v>
      </c>
      <c r="M2812" s="16" t="n">
        <f aca="false">K2812-L2812</f>
        <v>378.68</v>
      </c>
      <c r="N2812" s="12" t="n">
        <f aca="false">COUNTIF(OrderItems!$B$2:$B$6683,A2812)</f>
        <v>1</v>
      </c>
    </row>
    <row r="2813" customFormat="false" ht="15" hidden="false" customHeight="false" outlineLevel="0" collapsed="false">
      <c r="A2813" s="12" t="n">
        <v>2812</v>
      </c>
      <c r="B2813" s="12" t="n">
        <v>716</v>
      </c>
      <c r="C2813" s="12" t="n">
        <v>2</v>
      </c>
      <c r="D2813" s="18" t="n">
        <v>45717</v>
      </c>
      <c r="E2813" s="12" t="s">
        <v>49</v>
      </c>
      <c r="F2813" s="12" t="s">
        <v>2295</v>
      </c>
      <c r="G2813" s="12" t="s">
        <v>57</v>
      </c>
      <c r="H2813" s="12" t="str">
        <f aca="false">INDEX(Customers!$I$2:$I$901,MATCH(B2813,Customers!$A$2:$A$901,0))</f>
        <v>Regular</v>
      </c>
      <c r="I2813" s="12" t="str">
        <f aca="false">INDEX(Customers!$G$2:$G$901,MATCH(B2813,Customers!$A$2:$A$901,0))</f>
        <v>North</v>
      </c>
      <c r="J2813" s="12" t="str">
        <f aca="false">INDEX(Stores!$D$2:$D$18,MATCH(C2813,Stores!$A$2:$A$18,0))</f>
        <v>North</v>
      </c>
      <c r="K2813" s="16" t="n">
        <f aca="false">SUMIF(OrderItems!$B$2:$B$6683,A2813,OrderItems!$J$2:$J$6683)</f>
        <v>6427</v>
      </c>
      <c r="L2813" s="16" t="n">
        <f aca="false">SUMIF(OrderItems!$B$2:$B$6683,A2813,OrderItems!$K$2:$K$6683)</f>
        <v>4092.58</v>
      </c>
      <c r="M2813" s="16" t="n">
        <f aca="false">K2813-L2813</f>
        <v>2334.42</v>
      </c>
      <c r="N2813" s="12" t="n">
        <f aca="false">COUNTIF(OrderItems!$B$2:$B$6683,A2813)</f>
        <v>2</v>
      </c>
    </row>
    <row r="2814" customFormat="false" ht="15" hidden="false" customHeight="false" outlineLevel="0" collapsed="false">
      <c r="A2814" s="12" t="n">
        <v>2813</v>
      </c>
      <c r="B2814" s="12" t="n">
        <v>716</v>
      </c>
      <c r="C2814" s="12" t="n">
        <v>17</v>
      </c>
      <c r="D2814" s="18" t="n">
        <v>45719</v>
      </c>
      <c r="E2814" s="12" t="s">
        <v>44</v>
      </c>
      <c r="F2814" s="12" t="s">
        <v>2293</v>
      </c>
      <c r="G2814" s="12" t="s">
        <v>55</v>
      </c>
      <c r="H2814" s="12" t="str">
        <f aca="false">INDEX(Customers!$I$2:$I$901,MATCH(B2814,Customers!$A$2:$A$901,0))</f>
        <v>Regular</v>
      </c>
      <c r="I2814" s="12" t="str">
        <f aca="false">INDEX(Customers!$G$2:$G$901,MATCH(B2814,Customers!$A$2:$A$901,0))</f>
        <v>North</v>
      </c>
      <c r="J2814" s="12" t="str">
        <f aca="false">INDEX(Stores!$D$2:$D$18,MATCH(C2814,Stores!$A$2:$A$18,0))</f>
        <v>Online</v>
      </c>
      <c r="K2814" s="16" t="n">
        <f aca="false">SUMIF(OrderItems!$B$2:$B$6683,A2814,OrderItems!$J$2:$J$6683)</f>
        <v>6138</v>
      </c>
      <c r="L2814" s="16" t="n">
        <f aca="false">SUMIF(OrderItems!$B$2:$B$6683,A2814,OrderItems!$K$2:$K$6683)</f>
        <v>3653.09</v>
      </c>
      <c r="M2814" s="16" t="n">
        <f aca="false">K2814-L2814</f>
        <v>2484.91</v>
      </c>
      <c r="N2814" s="12" t="n">
        <f aca="false">COUNTIF(OrderItems!$B$2:$B$6683,A2814)</f>
        <v>2</v>
      </c>
    </row>
    <row r="2815" customFormat="false" ht="15" hidden="false" customHeight="false" outlineLevel="0" collapsed="false">
      <c r="A2815" s="12" t="n">
        <v>2814</v>
      </c>
      <c r="B2815" s="12" t="n">
        <v>716</v>
      </c>
      <c r="C2815" s="12" t="n">
        <v>17</v>
      </c>
      <c r="D2815" s="18" t="n">
        <v>45872</v>
      </c>
      <c r="E2815" s="12" t="s">
        <v>44</v>
      </c>
      <c r="F2815" s="12" t="s">
        <v>2296</v>
      </c>
      <c r="G2815" s="12" t="s">
        <v>56</v>
      </c>
      <c r="H2815" s="12" t="str">
        <f aca="false">INDEX(Customers!$I$2:$I$901,MATCH(B2815,Customers!$A$2:$A$901,0))</f>
        <v>Regular</v>
      </c>
      <c r="I2815" s="12" t="str">
        <f aca="false">INDEX(Customers!$G$2:$G$901,MATCH(B2815,Customers!$A$2:$A$901,0))</f>
        <v>North</v>
      </c>
      <c r="J2815" s="12" t="str">
        <f aca="false">INDEX(Stores!$D$2:$D$18,MATCH(C2815,Stores!$A$2:$A$18,0))</f>
        <v>Online</v>
      </c>
      <c r="K2815" s="16" t="n">
        <f aca="false">SUMIF(OrderItems!$B$2:$B$6683,A2815,OrderItems!$J$2:$J$6683)</f>
        <v>2519</v>
      </c>
      <c r="L2815" s="16" t="n">
        <f aca="false">SUMIF(OrderItems!$B$2:$B$6683,A2815,OrderItems!$K$2:$K$6683)</f>
        <v>1819.09</v>
      </c>
      <c r="M2815" s="16" t="n">
        <f aca="false">K2815-L2815</f>
        <v>699.91</v>
      </c>
      <c r="N2815" s="12" t="n">
        <f aca="false">COUNTIF(OrderItems!$B$2:$B$6683,A2815)</f>
        <v>1</v>
      </c>
    </row>
    <row r="2816" customFormat="false" ht="15" hidden="false" customHeight="false" outlineLevel="0" collapsed="false">
      <c r="A2816" s="12" t="n">
        <v>2815</v>
      </c>
      <c r="B2816" s="12" t="n">
        <v>716</v>
      </c>
      <c r="C2816" s="12" t="n">
        <v>17</v>
      </c>
      <c r="D2816" s="18" t="n">
        <v>45885</v>
      </c>
      <c r="E2816" s="12" t="s">
        <v>44</v>
      </c>
      <c r="F2816" s="12" t="s">
        <v>2292</v>
      </c>
      <c r="G2816" s="12" t="s">
        <v>55</v>
      </c>
      <c r="H2816" s="12" t="str">
        <f aca="false">INDEX(Customers!$I$2:$I$901,MATCH(B2816,Customers!$A$2:$A$901,0))</f>
        <v>Regular</v>
      </c>
      <c r="I2816" s="12" t="str">
        <f aca="false">INDEX(Customers!$G$2:$G$901,MATCH(B2816,Customers!$A$2:$A$901,0))</f>
        <v>North</v>
      </c>
      <c r="J2816" s="12" t="str">
        <f aca="false">INDEX(Stores!$D$2:$D$18,MATCH(C2816,Stores!$A$2:$A$18,0))</f>
        <v>Online</v>
      </c>
      <c r="K2816" s="16" t="n">
        <f aca="false">SUMIF(OrderItems!$B$2:$B$6683,A2816,OrderItems!$J$2:$J$6683)</f>
        <v>2809</v>
      </c>
      <c r="L2816" s="16" t="n">
        <f aca="false">SUMIF(OrderItems!$B$2:$B$6683,A2816,OrderItems!$K$2:$K$6683)</f>
        <v>1785.14</v>
      </c>
      <c r="M2816" s="16" t="n">
        <f aca="false">K2816-L2816</f>
        <v>1023.86</v>
      </c>
      <c r="N2816" s="12" t="n">
        <f aca="false">COUNTIF(OrderItems!$B$2:$B$6683,A2816)</f>
        <v>1</v>
      </c>
    </row>
    <row r="2817" customFormat="false" ht="15" hidden="false" customHeight="false" outlineLevel="0" collapsed="false">
      <c r="A2817" s="12" t="n">
        <v>2816</v>
      </c>
      <c r="B2817" s="12" t="n">
        <v>716</v>
      </c>
      <c r="C2817" s="12" t="n">
        <v>17</v>
      </c>
      <c r="D2817" s="18" t="n">
        <v>45941</v>
      </c>
      <c r="E2817" s="12" t="s">
        <v>44</v>
      </c>
      <c r="F2817" s="12" t="s">
        <v>2292</v>
      </c>
      <c r="G2817" s="12" t="s">
        <v>56</v>
      </c>
      <c r="H2817" s="12" t="str">
        <f aca="false">INDEX(Customers!$I$2:$I$901,MATCH(B2817,Customers!$A$2:$A$901,0))</f>
        <v>Regular</v>
      </c>
      <c r="I2817" s="12" t="str">
        <f aca="false">INDEX(Customers!$G$2:$G$901,MATCH(B2817,Customers!$A$2:$A$901,0))</f>
        <v>North</v>
      </c>
      <c r="J2817" s="12" t="str">
        <f aca="false">INDEX(Stores!$D$2:$D$18,MATCH(C2817,Stores!$A$2:$A$18,0))</f>
        <v>Online</v>
      </c>
      <c r="K2817" s="16" t="n">
        <f aca="false">SUMIF(OrderItems!$B$2:$B$6683,A2817,OrderItems!$J$2:$J$6683)</f>
        <v>4882.05</v>
      </c>
      <c r="L2817" s="16" t="n">
        <f aca="false">SUMIF(OrderItems!$B$2:$B$6683,A2817,OrderItems!$K$2:$K$6683)</f>
        <v>3044.69</v>
      </c>
      <c r="M2817" s="16" t="n">
        <f aca="false">K2817-L2817</f>
        <v>1837.36</v>
      </c>
      <c r="N2817" s="12" t="n">
        <f aca="false">COUNTIF(OrderItems!$B$2:$B$6683,A2817)</f>
        <v>1</v>
      </c>
    </row>
    <row r="2818" customFormat="false" ht="15" hidden="false" customHeight="false" outlineLevel="0" collapsed="false">
      <c r="A2818" s="12" t="n">
        <v>2817</v>
      </c>
      <c r="B2818" s="12" t="n">
        <v>716</v>
      </c>
      <c r="C2818" s="12" t="n">
        <v>1</v>
      </c>
      <c r="D2818" s="18" t="n">
        <v>45954</v>
      </c>
      <c r="E2818" s="12" t="s">
        <v>49</v>
      </c>
      <c r="F2818" s="12" t="s">
        <v>2294</v>
      </c>
      <c r="G2818" s="12" t="s">
        <v>55</v>
      </c>
      <c r="H2818" s="12" t="str">
        <f aca="false">INDEX(Customers!$I$2:$I$901,MATCH(B2818,Customers!$A$2:$A$901,0))</f>
        <v>Regular</v>
      </c>
      <c r="I2818" s="12" t="str">
        <f aca="false">INDEX(Customers!$G$2:$G$901,MATCH(B2818,Customers!$A$2:$A$901,0))</f>
        <v>North</v>
      </c>
      <c r="J2818" s="12" t="str">
        <f aca="false">INDEX(Stores!$D$2:$D$18,MATCH(C2818,Stores!$A$2:$A$18,0))</f>
        <v>North</v>
      </c>
      <c r="K2818" s="16" t="n">
        <f aca="false">SUMIF(OrderItems!$B$2:$B$6683,A2818,OrderItems!$J$2:$J$6683)</f>
        <v>639</v>
      </c>
      <c r="L2818" s="16" t="n">
        <f aca="false">SUMIF(OrderItems!$B$2:$B$6683,A2818,OrderItems!$K$2:$K$6683)</f>
        <v>387.23</v>
      </c>
      <c r="M2818" s="16" t="n">
        <f aca="false">K2818-L2818</f>
        <v>251.77</v>
      </c>
      <c r="N2818" s="12" t="n">
        <f aca="false">COUNTIF(OrderItems!$B$2:$B$6683,A2818)</f>
        <v>1</v>
      </c>
    </row>
    <row r="2819" customFormat="false" ht="15" hidden="false" customHeight="false" outlineLevel="0" collapsed="false">
      <c r="A2819" s="12" t="n">
        <v>2818</v>
      </c>
      <c r="B2819" s="12" t="n">
        <v>716</v>
      </c>
      <c r="C2819" s="12" t="n">
        <v>17</v>
      </c>
      <c r="D2819" s="18" t="n">
        <v>45961</v>
      </c>
      <c r="E2819" s="12" t="s">
        <v>44</v>
      </c>
      <c r="F2819" s="12" t="s">
        <v>2292</v>
      </c>
      <c r="G2819" s="12" t="s">
        <v>57</v>
      </c>
      <c r="H2819" s="12" t="str">
        <f aca="false">INDEX(Customers!$I$2:$I$901,MATCH(B2819,Customers!$A$2:$A$901,0))</f>
        <v>Regular</v>
      </c>
      <c r="I2819" s="12" t="str">
        <f aca="false">INDEX(Customers!$G$2:$G$901,MATCH(B2819,Customers!$A$2:$A$901,0))</f>
        <v>North</v>
      </c>
      <c r="J2819" s="12" t="str">
        <f aca="false">INDEX(Stores!$D$2:$D$18,MATCH(C2819,Stores!$A$2:$A$18,0))</f>
        <v>Online</v>
      </c>
      <c r="K2819" s="16" t="n">
        <f aca="false">SUMIF(OrderItems!$B$2:$B$6683,A2819,OrderItems!$J$2:$J$6683)</f>
        <v>6724.65</v>
      </c>
      <c r="L2819" s="16" t="n">
        <f aca="false">SUMIF(OrderItems!$B$2:$B$6683,A2819,OrderItems!$K$2:$K$6683)</f>
        <v>4781.08</v>
      </c>
      <c r="M2819" s="16" t="n">
        <f aca="false">K2819-L2819</f>
        <v>1943.57</v>
      </c>
      <c r="N2819" s="12" t="n">
        <f aca="false">COUNTIF(OrderItems!$B$2:$B$6683,A2819)</f>
        <v>2</v>
      </c>
    </row>
    <row r="2820" customFormat="false" ht="15" hidden="false" customHeight="false" outlineLevel="0" collapsed="false">
      <c r="A2820" s="12" t="n">
        <v>2819</v>
      </c>
      <c r="B2820" s="12" t="n">
        <v>716</v>
      </c>
      <c r="C2820" s="12" t="n">
        <v>17</v>
      </c>
      <c r="D2820" s="18" t="n">
        <v>46005</v>
      </c>
      <c r="E2820" s="12" t="s">
        <v>44</v>
      </c>
      <c r="F2820" s="12" t="s">
        <v>2292</v>
      </c>
      <c r="G2820" s="12" t="s">
        <v>55</v>
      </c>
      <c r="H2820" s="12" t="str">
        <f aca="false">INDEX(Customers!$I$2:$I$901,MATCH(B2820,Customers!$A$2:$A$901,0))</f>
        <v>Regular</v>
      </c>
      <c r="I2820" s="12" t="str">
        <f aca="false">INDEX(Customers!$G$2:$G$901,MATCH(B2820,Customers!$A$2:$A$901,0))</f>
        <v>North</v>
      </c>
      <c r="J2820" s="12" t="str">
        <f aca="false">INDEX(Stores!$D$2:$D$18,MATCH(C2820,Stores!$A$2:$A$18,0))</f>
        <v>Online</v>
      </c>
      <c r="K2820" s="16" t="n">
        <f aca="false">SUMIF(OrderItems!$B$2:$B$6683,A2820,OrderItems!$J$2:$J$6683)</f>
        <v>1479.2</v>
      </c>
      <c r="L2820" s="16" t="n">
        <f aca="false">SUMIF(OrderItems!$B$2:$B$6683,A2820,OrderItems!$K$2:$K$6683)</f>
        <v>1207.11</v>
      </c>
      <c r="M2820" s="16" t="n">
        <f aca="false">K2820-L2820</f>
        <v>272.09</v>
      </c>
      <c r="N2820" s="12" t="n">
        <f aca="false">COUNTIF(OrderItems!$B$2:$B$6683,A2820)</f>
        <v>1</v>
      </c>
    </row>
    <row r="2821" customFormat="false" ht="15" hidden="false" customHeight="false" outlineLevel="0" collapsed="false">
      <c r="A2821" s="12" t="n">
        <v>2820</v>
      </c>
      <c r="B2821" s="12" t="n">
        <v>716</v>
      </c>
      <c r="C2821" s="12" t="n">
        <v>4</v>
      </c>
      <c r="D2821" s="18" t="n">
        <v>46017</v>
      </c>
      <c r="E2821" s="12" t="s">
        <v>49</v>
      </c>
      <c r="F2821" s="12" t="s">
        <v>2293</v>
      </c>
      <c r="G2821" s="12" t="s">
        <v>55</v>
      </c>
      <c r="H2821" s="12" t="str">
        <f aca="false">INDEX(Customers!$I$2:$I$901,MATCH(B2821,Customers!$A$2:$A$901,0))</f>
        <v>Regular</v>
      </c>
      <c r="I2821" s="12" t="str">
        <f aca="false">INDEX(Customers!$G$2:$G$901,MATCH(B2821,Customers!$A$2:$A$901,0))</f>
        <v>North</v>
      </c>
      <c r="J2821" s="12" t="str">
        <f aca="false">INDEX(Stores!$D$2:$D$18,MATCH(C2821,Stores!$A$2:$A$18,0))</f>
        <v>North</v>
      </c>
      <c r="K2821" s="16" t="n">
        <f aca="false">SUMIF(OrderItems!$B$2:$B$6683,A2821,OrderItems!$J$2:$J$6683)</f>
        <v>1179</v>
      </c>
      <c r="L2821" s="16" t="n">
        <f aca="false">SUMIF(OrderItems!$B$2:$B$6683,A2821,OrderItems!$K$2:$K$6683)</f>
        <v>692.43</v>
      </c>
      <c r="M2821" s="16" t="n">
        <f aca="false">K2821-L2821</f>
        <v>486.57</v>
      </c>
      <c r="N2821" s="12" t="n">
        <f aca="false">COUNTIF(OrderItems!$B$2:$B$6683,A2821)</f>
        <v>1</v>
      </c>
    </row>
    <row r="2822" customFormat="false" ht="15" hidden="false" customHeight="false" outlineLevel="0" collapsed="false">
      <c r="A2822" s="12" t="n">
        <v>2821</v>
      </c>
      <c r="B2822" s="12" t="n">
        <v>717</v>
      </c>
      <c r="C2822" s="12" t="n">
        <v>4</v>
      </c>
      <c r="D2822" s="18" t="n">
        <v>45575</v>
      </c>
      <c r="E2822" s="12" t="s">
        <v>49</v>
      </c>
      <c r="F2822" s="12" t="s">
        <v>2295</v>
      </c>
      <c r="G2822" s="12" t="s">
        <v>55</v>
      </c>
      <c r="H2822" s="12" t="str">
        <f aca="false">INDEX(Customers!$I$2:$I$901,MATCH(B2822,Customers!$A$2:$A$901,0))</f>
        <v>Regular</v>
      </c>
      <c r="I2822" s="12" t="str">
        <f aca="false">INDEX(Customers!$G$2:$G$901,MATCH(B2822,Customers!$A$2:$A$901,0))</f>
        <v>East</v>
      </c>
      <c r="J2822" s="12" t="str">
        <f aca="false">INDEX(Stores!$D$2:$D$18,MATCH(C2822,Stores!$A$2:$A$18,0))</f>
        <v>North</v>
      </c>
      <c r="K2822" s="16" t="n">
        <f aca="false">SUMIF(OrderItems!$B$2:$B$6683,A2822,OrderItems!$J$2:$J$6683)</f>
        <v>12082.4</v>
      </c>
      <c r="L2822" s="16" t="n">
        <f aca="false">SUMIF(OrderItems!$B$2:$B$6683,A2822,OrderItems!$K$2:$K$6683)</f>
        <v>8214.61</v>
      </c>
      <c r="M2822" s="16" t="n">
        <f aca="false">K2822-L2822</f>
        <v>3867.79</v>
      </c>
      <c r="N2822" s="12" t="n">
        <f aca="false">COUNTIF(OrderItems!$B$2:$B$6683,A2822)</f>
        <v>4</v>
      </c>
    </row>
    <row r="2823" customFormat="false" ht="15" hidden="false" customHeight="false" outlineLevel="0" collapsed="false">
      <c r="A2823" s="12" t="n">
        <v>2822</v>
      </c>
      <c r="B2823" s="12" t="n">
        <v>717</v>
      </c>
      <c r="C2823" s="12" t="n">
        <v>17</v>
      </c>
      <c r="D2823" s="18" t="n">
        <v>45625</v>
      </c>
      <c r="E2823" s="12" t="s">
        <v>44</v>
      </c>
      <c r="F2823" s="12" t="s">
        <v>2296</v>
      </c>
      <c r="G2823" s="12" t="s">
        <v>55</v>
      </c>
      <c r="H2823" s="12" t="str">
        <f aca="false">INDEX(Customers!$I$2:$I$901,MATCH(B2823,Customers!$A$2:$A$901,0))</f>
        <v>Regular</v>
      </c>
      <c r="I2823" s="12" t="str">
        <f aca="false">INDEX(Customers!$G$2:$G$901,MATCH(B2823,Customers!$A$2:$A$901,0))</f>
        <v>East</v>
      </c>
      <c r="J2823" s="12" t="str">
        <f aca="false">INDEX(Stores!$D$2:$D$18,MATCH(C2823,Stores!$A$2:$A$18,0))</f>
        <v>Online</v>
      </c>
      <c r="K2823" s="16" t="n">
        <f aca="false">SUMIF(OrderItems!$B$2:$B$6683,A2823,OrderItems!$J$2:$J$6683)</f>
        <v>5318</v>
      </c>
      <c r="L2823" s="16" t="n">
        <f aca="false">SUMIF(OrderItems!$B$2:$B$6683,A2823,OrderItems!$K$2:$K$6683)</f>
        <v>3403.62</v>
      </c>
      <c r="M2823" s="16" t="n">
        <f aca="false">K2823-L2823</f>
        <v>1914.38</v>
      </c>
      <c r="N2823" s="12" t="n">
        <f aca="false">COUNTIF(OrderItems!$B$2:$B$6683,A2823)</f>
        <v>2</v>
      </c>
    </row>
    <row r="2824" customFormat="false" ht="15" hidden="false" customHeight="false" outlineLevel="0" collapsed="false">
      <c r="A2824" s="12" t="n">
        <v>2823</v>
      </c>
      <c r="B2824" s="12" t="n">
        <v>717</v>
      </c>
      <c r="C2824" s="12" t="n">
        <v>17</v>
      </c>
      <c r="D2824" s="18" t="n">
        <v>45663</v>
      </c>
      <c r="E2824" s="12" t="s">
        <v>44</v>
      </c>
      <c r="F2824" s="12" t="s">
        <v>2292</v>
      </c>
      <c r="G2824" s="12" t="s">
        <v>55</v>
      </c>
      <c r="H2824" s="12" t="str">
        <f aca="false">INDEX(Customers!$I$2:$I$901,MATCH(B2824,Customers!$A$2:$A$901,0))</f>
        <v>Regular</v>
      </c>
      <c r="I2824" s="12" t="str">
        <f aca="false">INDEX(Customers!$G$2:$G$901,MATCH(B2824,Customers!$A$2:$A$901,0))</f>
        <v>East</v>
      </c>
      <c r="J2824" s="12" t="str">
        <f aca="false">INDEX(Stores!$D$2:$D$18,MATCH(C2824,Stores!$A$2:$A$18,0))</f>
        <v>Online</v>
      </c>
      <c r="K2824" s="16" t="n">
        <f aca="false">SUMIF(OrderItems!$B$2:$B$6683,A2824,OrderItems!$J$2:$J$6683)</f>
        <v>2468.1</v>
      </c>
      <c r="L2824" s="16" t="n">
        <f aca="false">SUMIF(OrderItems!$B$2:$B$6683,A2824,OrderItems!$K$2:$K$6683)</f>
        <v>1695.18</v>
      </c>
      <c r="M2824" s="16" t="n">
        <f aca="false">K2824-L2824</f>
        <v>772.92</v>
      </c>
      <c r="N2824" s="12" t="n">
        <f aca="false">COUNTIF(OrderItems!$B$2:$B$6683,A2824)</f>
        <v>2</v>
      </c>
    </row>
    <row r="2825" customFormat="false" ht="15" hidden="false" customHeight="false" outlineLevel="0" collapsed="false">
      <c r="A2825" s="12" t="n">
        <v>2824</v>
      </c>
      <c r="B2825" s="12" t="n">
        <v>717</v>
      </c>
      <c r="C2825" s="12" t="n">
        <v>17</v>
      </c>
      <c r="D2825" s="18" t="n">
        <v>45967</v>
      </c>
      <c r="E2825" s="12" t="s">
        <v>44</v>
      </c>
      <c r="F2825" s="12" t="s">
        <v>2293</v>
      </c>
      <c r="G2825" s="12" t="s">
        <v>55</v>
      </c>
      <c r="H2825" s="12" t="str">
        <f aca="false">INDEX(Customers!$I$2:$I$901,MATCH(B2825,Customers!$A$2:$A$901,0))</f>
        <v>Regular</v>
      </c>
      <c r="I2825" s="12" t="str">
        <f aca="false">INDEX(Customers!$G$2:$G$901,MATCH(B2825,Customers!$A$2:$A$901,0))</f>
        <v>East</v>
      </c>
      <c r="J2825" s="12" t="str">
        <f aca="false">INDEX(Stores!$D$2:$D$18,MATCH(C2825,Stores!$A$2:$A$18,0))</f>
        <v>Online</v>
      </c>
      <c r="K2825" s="16" t="n">
        <f aca="false">SUMIF(OrderItems!$B$2:$B$6683,A2825,OrderItems!$J$2:$J$6683)</f>
        <v>3628.8</v>
      </c>
      <c r="L2825" s="16" t="n">
        <f aca="false">SUMIF(OrderItems!$B$2:$B$6683,A2825,OrderItems!$K$2:$K$6683)</f>
        <v>3035.8</v>
      </c>
      <c r="M2825" s="16" t="n">
        <f aca="false">K2825-L2825</f>
        <v>593</v>
      </c>
      <c r="N2825" s="12" t="n">
        <f aca="false">COUNTIF(OrderItems!$B$2:$B$6683,A2825)</f>
        <v>2</v>
      </c>
    </row>
    <row r="2826" customFormat="false" ht="15" hidden="false" customHeight="false" outlineLevel="0" collapsed="false">
      <c r="A2826" s="12" t="n">
        <v>2825</v>
      </c>
      <c r="B2826" s="12" t="n">
        <v>718</v>
      </c>
      <c r="C2826" s="12" t="n">
        <v>17</v>
      </c>
      <c r="D2826" s="18" t="n">
        <v>45300</v>
      </c>
      <c r="E2826" s="12" t="s">
        <v>44</v>
      </c>
      <c r="F2826" s="12" t="s">
        <v>2294</v>
      </c>
      <c r="G2826" s="12" t="s">
        <v>55</v>
      </c>
      <c r="H2826" s="12" t="str">
        <f aca="false">INDEX(Customers!$I$2:$I$901,MATCH(B2826,Customers!$A$2:$A$901,0))</f>
        <v>Regular</v>
      </c>
      <c r="I2826" s="12" t="str">
        <f aca="false">INDEX(Customers!$G$2:$G$901,MATCH(B2826,Customers!$A$2:$A$901,0))</f>
        <v>South</v>
      </c>
      <c r="J2826" s="12" t="str">
        <f aca="false">INDEX(Stores!$D$2:$D$18,MATCH(C2826,Stores!$A$2:$A$18,0))</f>
        <v>Online</v>
      </c>
      <c r="K2826" s="16" t="n">
        <f aca="false">SUMIF(OrderItems!$B$2:$B$6683,A2826,OrderItems!$J$2:$J$6683)</f>
        <v>4897</v>
      </c>
      <c r="L2826" s="16" t="n">
        <f aca="false">SUMIF(OrderItems!$B$2:$B$6683,A2826,OrderItems!$K$2:$K$6683)</f>
        <v>2942.92</v>
      </c>
      <c r="M2826" s="16" t="n">
        <f aca="false">K2826-L2826</f>
        <v>1954.08</v>
      </c>
      <c r="N2826" s="12" t="n">
        <f aca="false">COUNTIF(OrderItems!$B$2:$B$6683,A2826)</f>
        <v>3</v>
      </c>
    </row>
    <row r="2827" customFormat="false" ht="15" hidden="false" customHeight="false" outlineLevel="0" collapsed="false">
      <c r="A2827" s="12" t="n">
        <v>2826</v>
      </c>
      <c r="B2827" s="12" t="n">
        <v>718</v>
      </c>
      <c r="C2827" s="12" t="n">
        <v>13</v>
      </c>
      <c r="D2827" s="18" t="n">
        <v>45345</v>
      </c>
      <c r="E2827" s="12" t="s">
        <v>49</v>
      </c>
      <c r="F2827" s="12" t="s">
        <v>2293</v>
      </c>
      <c r="G2827" s="12" t="s">
        <v>55</v>
      </c>
      <c r="H2827" s="12" t="str">
        <f aca="false">INDEX(Customers!$I$2:$I$901,MATCH(B2827,Customers!$A$2:$A$901,0))</f>
        <v>Regular</v>
      </c>
      <c r="I2827" s="12" t="str">
        <f aca="false">INDEX(Customers!$G$2:$G$901,MATCH(B2827,Customers!$A$2:$A$901,0))</f>
        <v>South</v>
      </c>
      <c r="J2827" s="12" t="str">
        <f aca="false">INDEX(Stores!$D$2:$D$18,MATCH(C2827,Stores!$A$2:$A$18,0))</f>
        <v>East</v>
      </c>
      <c r="K2827" s="16" t="n">
        <f aca="false">SUMIF(OrderItems!$B$2:$B$6683,A2827,OrderItems!$J$2:$J$6683)</f>
        <v>6000.1</v>
      </c>
      <c r="L2827" s="16" t="n">
        <f aca="false">SUMIF(OrderItems!$B$2:$B$6683,A2827,OrderItems!$K$2:$K$6683)</f>
        <v>3926.7</v>
      </c>
      <c r="M2827" s="16" t="n">
        <f aca="false">K2827-L2827</f>
        <v>2073.4</v>
      </c>
      <c r="N2827" s="12" t="n">
        <f aca="false">COUNTIF(OrderItems!$B$2:$B$6683,A2827)</f>
        <v>4</v>
      </c>
    </row>
    <row r="2828" customFormat="false" ht="15" hidden="false" customHeight="false" outlineLevel="0" collapsed="false">
      <c r="A2828" s="12" t="n">
        <v>2827</v>
      </c>
      <c r="B2828" s="12" t="n">
        <v>718</v>
      </c>
      <c r="C2828" s="12" t="n">
        <v>17</v>
      </c>
      <c r="D2828" s="18" t="n">
        <v>45497</v>
      </c>
      <c r="E2828" s="12" t="s">
        <v>44</v>
      </c>
      <c r="F2828" s="12" t="s">
        <v>2294</v>
      </c>
      <c r="G2828" s="12" t="s">
        <v>55</v>
      </c>
      <c r="H2828" s="12" t="str">
        <f aca="false">INDEX(Customers!$I$2:$I$901,MATCH(B2828,Customers!$A$2:$A$901,0))</f>
        <v>Regular</v>
      </c>
      <c r="I2828" s="12" t="str">
        <f aca="false">INDEX(Customers!$G$2:$G$901,MATCH(B2828,Customers!$A$2:$A$901,0))</f>
        <v>South</v>
      </c>
      <c r="J2828" s="12" t="str">
        <f aca="false">INDEX(Stores!$D$2:$D$18,MATCH(C2828,Stores!$A$2:$A$18,0))</f>
        <v>Online</v>
      </c>
      <c r="K2828" s="16" t="n">
        <f aca="false">SUMIF(OrderItems!$B$2:$B$6683,A2828,OrderItems!$J$2:$J$6683)</f>
        <v>129</v>
      </c>
      <c r="L2828" s="16" t="n">
        <f aca="false">SUMIF(OrderItems!$B$2:$B$6683,A2828,OrderItems!$K$2:$K$6683)</f>
        <v>86.06</v>
      </c>
      <c r="M2828" s="16" t="n">
        <f aca="false">K2828-L2828</f>
        <v>42.94</v>
      </c>
      <c r="N2828" s="12" t="n">
        <f aca="false">COUNTIF(OrderItems!$B$2:$B$6683,A2828)</f>
        <v>1</v>
      </c>
    </row>
    <row r="2829" customFormat="false" ht="15" hidden="false" customHeight="false" outlineLevel="0" collapsed="false">
      <c r="A2829" s="12" t="n">
        <v>2828</v>
      </c>
      <c r="B2829" s="12" t="n">
        <v>718</v>
      </c>
      <c r="C2829" s="12" t="n">
        <v>17</v>
      </c>
      <c r="D2829" s="18" t="n">
        <v>45607</v>
      </c>
      <c r="E2829" s="12" t="s">
        <v>44</v>
      </c>
      <c r="F2829" s="12" t="s">
        <v>2293</v>
      </c>
      <c r="G2829" s="12" t="s">
        <v>55</v>
      </c>
      <c r="H2829" s="12" t="str">
        <f aca="false">INDEX(Customers!$I$2:$I$901,MATCH(B2829,Customers!$A$2:$A$901,0))</f>
        <v>Regular</v>
      </c>
      <c r="I2829" s="12" t="str">
        <f aca="false">INDEX(Customers!$G$2:$G$901,MATCH(B2829,Customers!$A$2:$A$901,0))</f>
        <v>South</v>
      </c>
      <c r="J2829" s="12" t="str">
        <f aca="false">INDEX(Stores!$D$2:$D$18,MATCH(C2829,Stores!$A$2:$A$18,0))</f>
        <v>Online</v>
      </c>
      <c r="K2829" s="16" t="n">
        <f aca="false">SUMIF(OrderItems!$B$2:$B$6683,A2829,OrderItems!$J$2:$J$6683)</f>
        <v>4741.1</v>
      </c>
      <c r="L2829" s="16" t="n">
        <f aca="false">SUMIF(OrderItems!$B$2:$B$6683,A2829,OrderItems!$K$2:$K$6683)</f>
        <v>2970.73</v>
      </c>
      <c r="M2829" s="16" t="n">
        <f aca="false">K2829-L2829</f>
        <v>1770.37</v>
      </c>
      <c r="N2829" s="12" t="n">
        <f aca="false">COUNTIF(OrderItems!$B$2:$B$6683,A2829)</f>
        <v>2</v>
      </c>
    </row>
    <row r="2830" customFormat="false" ht="15" hidden="false" customHeight="false" outlineLevel="0" collapsed="false">
      <c r="A2830" s="12" t="n">
        <v>2829</v>
      </c>
      <c r="B2830" s="12" t="n">
        <v>718</v>
      </c>
      <c r="C2830" s="12" t="n">
        <v>17</v>
      </c>
      <c r="D2830" s="18" t="n">
        <v>45638</v>
      </c>
      <c r="E2830" s="12" t="s">
        <v>44</v>
      </c>
      <c r="F2830" s="12" t="s">
        <v>2293</v>
      </c>
      <c r="G2830" s="12" t="s">
        <v>55</v>
      </c>
      <c r="H2830" s="12" t="str">
        <f aca="false">INDEX(Customers!$I$2:$I$901,MATCH(B2830,Customers!$A$2:$A$901,0))</f>
        <v>Regular</v>
      </c>
      <c r="I2830" s="12" t="str">
        <f aca="false">INDEX(Customers!$G$2:$G$901,MATCH(B2830,Customers!$A$2:$A$901,0))</f>
        <v>South</v>
      </c>
      <c r="J2830" s="12" t="str">
        <f aca="false">INDEX(Stores!$D$2:$D$18,MATCH(C2830,Stores!$A$2:$A$18,0))</f>
        <v>Online</v>
      </c>
      <c r="K2830" s="16" t="n">
        <f aca="false">SUMIF(OrderItems!$B$2:$B$6683,A2830,OrderItems!$J$2:$J$6683)</f>
        <v>4219</v>
      </c>
      <c r="L2830" s="16" t="n">
        <f aca="false">SUMIF(OrderItems!$B$2:$B$6683,A2830,OrderItems!$K$2:$K$6683)</f>
        <v>2621.48</v>
      </c>
      <c r="M2830" s="16" t="n">
        <f aca="false">K2830-L2830</f>
        <v>1597.52</v>
      </c>
      <c r="N2830" s="12" t="n">
        <f aca="false">COUNTIF(OrderItems!$B$2:$B$6683,A2830)</f>
        <v>1</v>
      </c>
    </row>
    <row r="2831" customFormat="false" ht="15" hidden="false" customHeight="false" outlineLevel="0" collapsed="false">
      <c r="A2831" s="12" t="n">
        <v>2830</v>
      </c>
      <c r="B2831" s="12" t="n">
        <v>718</v>
      </c>
      <c r="C2831" s="12" t="n">
        <v>16</v>
      </c>
      <c r="D2831" s="18" t="n">
        <v>45670</v>
      </c>
      <c r="E2831" s="12" t="s">
        <v>49</v>
      </c>
      <c r="F2831" s="12" t="s">
        <v>2294</v>
      </c>
      <c r="G2831" s="12" t="s">
        <v>55</v>
      </c>
      <c r="H2831" s="12" t="str">
        <f aca="false">INDEX(Customers!$I$2:$I$901,MATCH(B2831,Customers!$A$2:$A$901,0))</f>
        <v>Regular</v>
      </c>
      <c r="I2831" s="12" t="str">
        <f aca="false">INDEX(Customers!$G$2:$G$901,MATCH(B2831,Customers!$A$2:$A$901,0))</f>
        <v>South</v>
      </c>
      <c r="J2831" s="12" t="str">
        <f aca="false">INDEX(Stores!$D$2:$D$18,MATCH(C2831,Stores!$A$2:$A$18,0))</f>
        <v>East</v>
      </c>
      <c r="K2831" s="16" t="n">
        <f aca="false">SUMIF(OrderItems!$B$2:$B$6683,A2831,OrderItems!$J$2:$J$6683)</f>
        <v>9329.15</v>
      </c>
      <c r="L2831" s="16" t="n">
        <f aca="false">SUMIF(OrderItems!$B$2:$B$6683,A2831,OrderItems!$K$2:$K$6683)</f>
        <v>7122.2</v>
      </c>
      <c r="M2831" s="16" t="n">
        <f aca="false">K2831-L2831</f>
        <v>2206.95</v>
      </c>
      <c r="N2831" s="12" t="n">
        <f aca="false">COUNTIF(OrderItems!$B$2:$B$6683,A2831)</f>
        <v>2</v>
      </c>
    </row>
    <row r="2832" customFormat="false" ht="15" hidden="false" customHeight="false" outlineLevel="0" collapsed="false">
      <c r="A2832" s="12" t="n">
        <v>2831</v>
      </c>
      <c r="B2832" s="12" t="n">
        <v>718</v>
      </c>
      <c r="C2832" s="12" t="n">
        <v>6</v>
      </c>
      <c r="D2832" s="18" t="n">
        <v>45674</v>
      </c>
      <c r="E2832" s="12" t="s">
        <v>49</v>
      </c>
      <c r="F2832" s="12" t="s">
        <v>2293</v>
      </c>
      <c r="G2832" s="12" t="s">
        <v>55</v>
      </c>
      <c r="H2832" s="12" t="str">
        <f aca="false">INDEX(Customers!$I$2:$I$901,MATCH(B2832,Customers!$A$2:$A$901,0))</f>
        <v>Regular</v>
      </c>
      <c r="I2832" s="12" t="str">
        <f aca="false">INDEX(Customers!$G$2:$G$901,MATCH(B2832,Customers!$A$2:$A$901,0))</f>
        <v>South</v>
      </c>
      <c r="J2832" s="12" t="str">
        <f aca="false">INDEX(Stores!$D$2:$D$18,MATCH(C2832,Stores!$A$2:$A$18,0))</f>
        <v>South</v>
      </c>
      <c r="K2832" s="16" t="n">
        <f aca="false">SUMIF(OrderItems!$B$2:$B$6683,A2832,OrderItems!$J$2:$J$6683)</f>
        <v>3856</v>
      </c>
      <c r="L2832" s="16" t="n">
        <f aca="false">SUMIF(OrderItems!$B$2:$B$6683,A2832,OrderItems!$K$2:$K$6683)</f>
        <v>2512.54</v>
      </c>
      <c r="M2832" s="16" t="n">
        <f aca="false">K2832-L2832</f>
        <v>1343.46</v>
      </c>
      <c r="N2832" s="12" t="n">
        <f aca="false">COUNTIF(OrderItems!$B$2:$B$6683,A2832)</f>
        <v>2</v>
      </c>
    </row>
    <row r="2833" customFormat="false" ht="15" hidden="false" customHeight="false" outlineLevel="0" collapsed="false">
      <c r="A2833" s="12" t="n">
        <v>2832</v>
      </c>
      <c r="B2833" s="12" t="n">
        <v>718</v>
      </c>
      <c r="C2833" s="12" t="n">
        <v>14</v>
      </c>
      <c r="D2833" s="18" t="n">
        <v>45814</v>
      </c>
      <c r="E2833" s="12" t="s">
        <v>49</v>
      </c>
      <c r="F2833" s="12" t="s">
        <v>2292</v>
      </c>
      <c r="G2833" s="12" t="s">
        <v>55</v>
      </c>
      <c r="H2833" s="12" t="str">
        <f aca="false">INDEX(Customers!$I$2:$I$901,MATCH(B2833,Customers!$A$2:$A$901,0))</f>
        <v>Regular</v>
      </c>
      <c r="I2833" s="12" t="str">
        <f aca="false">INDEX(Customers!$G$2:$G$901,MATCH(B2833,Customers!$A$2:$A$901,0))</f>
        <v>South</v>
      </c>
      <c r="J2833" s="12" t="str">
        <f aca="false">INDEX(Stores!$D$2:$D$18,MATCH(C2833,Stores!$A$2:$A$18,0))</f>
        <v>East</v>
      </c>
      <c r="K2833" s="16" t="n">
        <f aca="false">SUMIF(OrderItems!$B$2:$B$6683,A2833,OrderItems!$J$2:$J$6683)</f>
        <v>588.05</v>
      </c>
      <c r="L2833" s="16" t="n">
        <f aca="false">SUMIF(OrderItems!$B$2:$B$6683,A2833,OrderItems!$K$2:$K$6683)</f>
        <v>346.06</v>
      </c>
      <c r="M2833" s="16" t="n">
        <f aca="false">K2833-L2833</f>
        <v>241.99</v>
      </c>
      <c r="N2833" s="12" t="n">
        <f aca="false">COUNTIF(OrderItems!$B$2:$B$6683,A2833)</f>
        <v>1</v>
      </c>
    </row>
    <row r="2834" customFormat="false" ht="15" hidden="false" customHeight="false" outlineLevel="0" collapsed="false">
      <c r="A2834" s="12" t="n">
        <v>2833</v>
      </c>
      <c r="B2834" s="12" t="n">
        <v>718</v>
      </c>
      <c r="C2834" s="12" t="n">
        <v>17</v>
      </c>
      <c r="D2834" s="18" t="n">
        <v>45885</v>
      </c>
      <c r="E2834" s="12" t="s">
        <v>44</v>
      </c>
      <c r="F2834" s="12" t="s">
        <v>2293</v>
      </c>
      <c r="G2834" s="12" t="s">
        <v>55</v>
      </c>
      <c r="H2834" s="12" t="str">
        <f aca="false">INDEX(Customers!$I$2:$I$901,MATCH(B2834,Customers!$A$2:$A$901,0))</f>
        <v>Regular</v>
      </c>
      <c r="I2834" s="12" t="str">
        <f aca="false">INDEX(Customers!$G$2:$G$901,MATCH(B2834,Customers!$A$2:$A$901,0))</f>
        <v>South</v>
      </c>
      <c r="J2834" s="12" t="str">
        <f aca="false">INDEX(Stores!$D$2:$D$18,MATCH(C2834,Stores!$A$2:$A$18,0))</f>
        <v>Online</v>
      </c>
      <c r="K2834" s="16" t="n">
        <f aca="false">SUMIF(OrderItems!$B$2:$B$6683,A2834,OrderItems!$J$2:$J$6683)</f>
        <v>1015.55</v>
      </c>
      <c r="L2834" s="16" t="n">
        <f aca="false">SUMIF(OrderItems!$B$2:$B$6683,A2834,OrderItems!$K$2:$K$6683)</f>
        <v>735.88</v>
      </c>
      <c r="M2834" s="16" t="n">
        <f aca="false">K2834-L2834</f>
        <v>279.67</v>
      </c>
      <c r="N2834" s="12" t="n">
        <f aca="false">COUNTIF(OrderItems!$B$2:$B$6683,A2834)</f>
        <v>1</v>
      </c>
    </row>
    <row r="2835" customFormat="false" ht="15" hidden="false" customHeight="false" outlineLevel="0" collapsed="false">
      <c r="A2835" s="12" t="n">
        <v>2834</v>
      </c>
      <c r="B2835" s="12" t="n">
        <v>718</v>
      </c>
      <c r="C2835" s="12" t="n">
        <v>17</v>
      </c>
      <c r="D2835" s="18" t="n">
        <v>45974</v>
      </c>
      <c r="E2835" s="12" t="s">
        <v>44</v>
      </c>
      <c r="F2835" s="12" t="s">
        <v>2294</v>
      </c>
      <c r="G2835" s="12" t="s">
        <v>57</v>
      </c>
      <c r="H2835" s="12" t="str">
        <f aca="false">INDEX(Customers!$I$2:$I$901,MATCH(B2835,Customers!$A$2:$A$901,0))</f>
        <v>Regular</v>
      </c>
      <c r="I2835" s="12" t="str">
        <f aca="false">INDEX(Customers!$G$2:$G$901,MATCH(B2835,Customers!$A$2:$A$901,0))</f>
        <v>South</v>
      </c>
      <c r="J2835" s="12" t="str">
        <f aca="false">INDEX(Stores!$D$2:$D$18,MATCH(C2835,Stores!$A$2:$A$18,0))</f>
        <v>Online</v>
      </c>
      <c r="K2835" s="16" t="n">
        <f aca="false">SUMIF(OrderItems!$B$2:$B$6683,A2835,OrderItems!$J$2:$J$6683)</f>
        <v>395.1</v>
      </c>
      <c r="L2835" s="16" t="n">
        <f aca="false">SUMIF(OrderItems!$B$2:$B$6683,A2835,OrderItems!$K$2:$K$6683)</f>
        <v>313.05</v>
      </c>
      <c r="M2835" s="16" t="n">
        <f aca="false">K2835-L2835</f>
        <v>82.05</v>
      </c>
      <c r="N2835" s="12" t="n">
        <f aca="false">COUNTIF(OrderItems!$B$2:$B$6683,A2835)</f>
        <v>1</v>
      </c>
    </row>
    <row r="2836" customFormat="false" ht="15" hidden="false" customHeight="false" outlineLevel="0" collapsed="false">
      <c r="A2836" s="12" t="n">
        <v>2835</v>
      </c>
      <c r="B2836" s="12" t="n">
        <v>719</v>
      </c>
      <c r="C2836" s="12" t="n">
        <v>17</v>
      </c>
      <c r="D2836" s="18" t="n">
        <v>45374</v>
      </c>
      <c r="E2836" s="12" t="s">
        <v>44</v>
      </c>
      <c r="F2836" s="12" t="s">
        <v>2293</v>
      </c>
      <c r="G2836" s="12" t="s">
        <v>55</v>
      </c>
      <c r="H2836" s="12" t="str">
        <f aca="false">INDEX(Customers!$I$2:$I$901,MATCH(B2836,Customers!$A$2:$A$901,0))</f>
        <v>Regular</v>
      </c>
      <c r="I2836" s="12" t="str">
        <f aca="false">INDEX(Customers!$G$2:$G$901,MATCH(B2836,Customers!$A$2:$A$901,0))</f>
        <v>South</v>
      </c>
      <c r="J2836" s="12" t="str">
        <f aca="false">INDEX(Stores!$D$2:$D$18,MATCH(C2836,Stores!$A$2:$A$18,0))</f>
        <v>Online</v>
      </c>
      <c r="K2836" s="16" t="n">
        <f aca="false">SUMIF(OrderItems!$B$2:$B$6683,A2836,OrderItems!$J$2:$J$6683)</f>
        <v>4278</v>
      </c>
      <c r="L2836" s="16" t="n">
        <f aca="false">SUMIF(OrderItems!$B$2:$B$6683,A2836,OrderItems!$K$2:$K$6683)</f>
        <v>2367.1</v>
      </c>
      <c r="M2836" s="16" t="n">
        <f aca="false">K2836-L2836</f>
        <v>1910.9</v>
      </c>
      <c r="N2836" s="12" t="n">
        <f aca="false">COUNTIF(OrderItems!$B$2:$B$6683,A2836)</f>
        <v>1</v>
      </c>
    </row>
    <row r="2837" customFormat="false" ht="15" hidden="false" customHeight="false" outlineLevel="0" collapsed="false">
      <c r="A2837" s="12" t="n">
        <v>2836</v>
      </c>
      <c r="B2837" s="12" t="n">
        <v>719</v>
      </c>
      <c r="C2837" s="12" t="n">
        <v>17</v>
      </c>
      <c r="D2837" s="18" t="n">
        <v>45620</v>
      </c>
      <c r="E2837" s="12" t="s">
        <v>44</v>
      </c>
      <c r="F2837" s="12" t="s">
        <v>2293</v>
      </c>
      <c r="G2837" s="12" t="s">
        <v>55</v>
      </c>
      <c r="H2837" s="12" t="str">
        <f aca="false">INDEX(Customers!$I$2:$I$901,MATCH(B2837,Customers!$A$2:$A$901,0))</f>
        <v>Regular</v>
      </c>
      <c r="I2837" s="12" t="str">
        <f aca="false">INDEX(Customers!$G$2:$G$901,MATCH(B2837,Customers!$A$2:$A$901,0))</f>
        <v>South</v>
      </c>
      <c r="J2837" s="12" t="str">
        <f aca="false">INDEX(Stores!$D$2:$D$18,MATCH(C2837,Stores!$A$2:$A$18,0))</f>
        <v>Online</v>
      </c>
      <c r="K2837" s="16" t="n">
        <f aca="false">SUMIF(OrderItems!$B$2:$B$6683,A2837,OrderItems!$J$2:$J$6683)</f>
        <v>2839</v>
      </c>
      <c r="L2837" s="16" t="n">
        <f aca="false">SUMIF(OrderItems!$B$2:$B$6683,A2837,OrderItems!$K$2:$K$6683)</f>
        <v>1639.53</v>
      </c>
      <c r="M2837" s="16" t="n">
        <f aca="false">K2837-L2837</f>
        <v>1199.47</v>
      </c>
      <c r="N2837" s="12" t="n">
        <f aca="false">COUNTIF(OrderItems!$B$2:$B$6683,A2837)</f>
        <v>1</v>
      </c>
    </row>
    <row r="2838" customFormat="false" ht="15" hidden="false" customHeight="false" outlineLevel="0" collapsed="false">
      <c r="A2838" s="12" t="n">
        <v>2837</v>
      </c>
      <c r="B2838" s="12" t="n">
        <v>719</v>
      </c>
      <c r="C2838" s="12" t="n">
        <v>17</v>
      </c>
      <c r="D2838" s="18" t="n">
        <v>45939</v>
      </c>
      <c r="E2838" s="12" t="s">
        <v>44</v>
      </c>
      <c r="F2838" s="12" t="s">
        <v>2294</v>
      </c>
      <c r="G2838" s="12" t="s">
        <v>57</v>
      </c>
      <c r="H2838" s="12" t="str">
        <f aca="false">INDEX(Customers!$I$2:$I$901,MATCH(B2838,Customers!$A$2:$A$901,0))</f>
        <v>Regular</v>
      </c>
      <c r="I2838" s="12" t="str">
        <f aca="false">INDEX(Customers!$G$2:$G$901,MATCH(B2838,Customers!$A$2:$A$901,0))</f>
        <v>South</v>
      </c>
      <c r="J2838" s="12" t="str">
        <f aca="false">INDEX(Stores!$D$2:$D$18,MATCH(C2838,Stores!$A$2:$A$18,0))</f>
        <v>Online</v>
      </c>
      <c r="K2838" s="16" t="n">
        <f aca="false">SUMIF(OrderItems!$B$2:$B$6683,A2838,OrderItems!$J$2:$J$6683)</f>
        <v>7219.3</v>
      </c>
      <c r="L2838" s="16" t="n">
        <f aca="false">SUMIF(OrderItems!$B$2:$B$6683,A2838,OrderItems!$K$2:$K$6683)</f>
        <v>5048.04</v>
      </c>
      <c r="M2838" s="16" t="n">
        <f aca="false">K2838-L2838</f>
        <v>2171.26</v>
      </c>
      <c r="N2838" s="12" t="n">
        <f aca="false">COUNTIF(OrderItems!$B$2:$B$6683,A2838)</f>
        <v>2</v>
      </c>
    </row>
    <row r="2839" customFormat="false" ht="15" hidden="false" customHeight="false" outlineLevel="0" collapsed="false">
      <c r="A2839" s="12" t="n">
        <v>2838</v>
      </c>
      <c r="B2839" s="12" t="n">
        <v>720</v>
      </c>
      <c r="C2839" s="12" t="n">
        <v>4</v>
      </c>
      <c r="D2839" s="18" t="n">
        <v>45904</v>
      </c>
      <c r="E2839" s="12" t="s">
        <v>49</v>
      </c>
      <c r="F2839" s="12" t="s">
        <v>2292</v>
      </c>
      <c r="G2839" s="12" t="s">
        <v>55</v>
      </c>
      <c r="H2839" s="12" t="str">
        <f aca="false">INDEX(Customers!$I$2:$I$901,MATCH(B2839,Customers!$A$2:$A$901,0))</f>
        <v>Regular</v>
      </c>
      <c r="I2839" s="12" t="str">
        <f aca="false">INDEX(Customers!$G$2:$G$901,MATCH(B2839,Customers!$A$2:$A$901,0))</f>
        <v>North</v>
      </c>
      <c r="J2839" s="12" t="str">
        <f aca="false">INDEX(Stores!$D$2:$D$18,MATCH(C2839,Stores!$A$2:$A$18,0))</f>
        <v>North</v>
      </c>
      <c r="K2839" s="16" t="n">
        <f aca="false">SUMIF(OrderItems!$B$2:$B$6683,A2839,OrderItems!$J$2:$J$6683)</f>
        <v>5311.1</v>
      </c>
      <c r="L2839" s="16" t="n">
        <f aca="false">SUMIF(OrderItems!$B$2:$B$6683,A2839,OrderItems!$K$2:$K$6683)</f>
        <v>3337.93</v>
      </c>
      <c r="M2839" s="16" t="n">
        <f aca="false">K2839-L2839</f>
        <v>1973.17</v>
      </c>
      <c r="N2839" s="12" t="n">
        <f aca="false">COUNTIF(OrderItems!$B$2:$B$6683,A2839)</f>
        <v>3</v>
      </c>
    </row>
    <row r="2840" customFormat="false" ht="15" hidden="false" customHeight="false" outlineLevel="0" collapsed="false">
      <c r="A2840" s="12" t="n">
        <v>2839</v>
      </c>
      <c r="B2840" s="12" t="n">
        <v>720</v>
      </c>
      <c r="C2840" s="12" t="n">
        <v>17</v>
      </c>
      <c r="D2840" s="18" t="n">
        <v>45937</v>
      </c>
      <c r="E2840" s="12" t="s">
        <v>44</v>
      </c>
      <c r="F2840" s="12" t="s">
        <v>2295</v>
      </c>
      <c r="G2840" s="12" t="s">
        <v>55</v>
      </c>
      <c r="H2840" s="12" t="str">
        <f aca="false">INDEX(Customers!$I$2:$I$901,MATCH(B2840,Customers!$A$2:$A$901,0))</f>
        <v>Regular</v>
      </c>
      <c r="I2840" s="12" t="str">
        <f aca="false">INDEX(Customers!$G$2:$G$901,MATCH(B2840,Customers!$A$2:$A$901,0))</f>
        <v>North</v>
      </c>
      <c r="J2840" s="12" t="str">
        <f aca="false">INDEX(Stores!$D$2:$D$18,MATCH(C2840,Stores!$A$2:$A$18,0))</f>
        <v>Online</v>
      </c>
      <c r="K2840" s="16" t="n">
        <f aca="false">SUMIF(OrderItems!$B$2:$B$6683,A2840,OrderItems!$J$2:$J$6683)</f>
        <v>2329</v>
      </c>
      <c r="L2840" s="16" t="n">
        <f aca="false">SUMIF(OrderItems!$B$2:$B$6683,A2840,OrderItems!$K$2:$K$6683)</f>
        <v>1451.6</v>
      </c>
      <c r="M2840" s="16" t="n">
        <f aca="false">K2840-L2840</f>
        <v>877.4</v>
      </c>
      <c r="N2840" s="12" t="n">
        <f aca="false">COUNTIF(OrderItems!$B$2:$B$6683,A2840)</f>
        <v>1</v>
      </c>
    </row>
    <row r="2841" customFormat="false" ht="15" hidden="false" customHeight="false" outlineLevel="0" collapsed="false">
      <c r="A2841" s="12" t="n">
        <v>2840</v>
      </c>
      <c r="B2841" s="12" t="n">
        <v>720</v>
      </c>
      <c r="C2841" s="12" t="n">
        <v>17</v>
      </c>
      <c r="D2841" s="18" t="n">
        <v>45954</v>
      </c>
      <c r="E2841" s="12" t="s">
        <v>44</v>
      </c>
      <c r="F2841" s="12" t="s">
        <v>2293</v>
      </c>
      <c r="G2841" s="12" t="s">
        <v>55</v>
      </c>
      <c r="H2841" s="12" t="str">
        <f aca="false">INDEX(Customers!$I$2:$I$901,MATCH(B2841,Customers!$A$2:$A$901,0))</f>
        <v>Regular</v>
      </c>
      <c r="I2841" s="12" t="str">
        <f aca="false">INDEX(Customers!$G$2:$G$901,MATCH(B2841,Customers!$A$2:$A$901,0))</f>
        <v>North</v>
      </c>
      <c r="J2841" s="12" t="str">
        <f aca="false">INDEX(Stores!$D$2:$D$18,MATCH(C2841,Stores!$A$2:$A$18,0))</f>
        <v>Online</v>
      </c>
      <c r="K2841" s="16" t="n">
        <f aca="false">SUMIF(OrderItems!$B$2:$B$6683,A2841,OrderItems!$J$2:$J$6683)</f>
        <v>2139</v>
      </c>
      <c r="L2841" s="16" t="n">
        <f aca="false">SUMIF(OrderItems!$B$2:$B$6683,A2841,OrderItems!$K$2:$K$6683)</f>
        <v>1183.55</v>
      </c>
      <c r="M2841" s="16" t="n">
        <f aca="false">K2841-L2841</f>
        <v>955.45</v>
      </c>
      <c r="N2841" s="12" t="n">
        <f aca="false">COUNTIF(OrderItems!$B$2:$B$6683,A2841)</f>
        <v>1</v>
      </c>
    </row>
    <row r="2842" customFormat="false" ht="15" hidden="false" customHeight="false" outlineLevel="0" collapsed="false">
      <c r="A2842" s="12" t="n">
        <v>2841</v>
      </c>
      <c r="B2842" s="12" t="n">
        <v>720</v>
      </c>
      <c r="C2842" s="12" t="n">
        <v>17</v>
      </c>
      <c r="D2842" s="18" t="n">
        <v>46010</v>
      </c>
      <c r="E2842" s="12" t="s">
        <v>44</v>
      </c>
      <c r="F2842" s="12" t="s">
        <v>2294</v>
      </c>
      <c r="G2842" s="12" t="s">
        <v>55</v>
      </c>
      <c r="H2842" s="12" t="str">
        <f aca="false">INDEX(Customers!$I$2:$I$901,MATCH(B2842,Customers!$A$2:$A$901,0))</f>
        <v>Regular</v>
      </c>
      <c r="I2842" s="12" t="str">
        <f aca="false">INDEX(Customers!$G$2:$G$901,MATCH(B2842,Customers!$A$2:$A$901,0))</f>
        <v>North</v>
      </c>
      <c r="J2842" s="12" t="str">
        <f aca="false">INDEX(Stores!$D$2:$D$18,MATCH(C2842,Stores!$A$2:$A$18,0))</f>
        <v>Online</v>
      </c>
      <c r="K2842" s="16" t="n">
        <f aca="false">SUMIF(OrderItems!$B$2:$B$6683,A2842,OrderItems!$J$2:$J$6683)</f>
        <v>1388</v>
      </c>
      <c r="L2842" s="16" t="n">
        <f aca="false">SUMIF(OrderItems!$B$2:$B$6683,A2842,OrderItems!$K$2:$K$6683)</f>
        <v>903.67</v>
      </c>
      <c r="M2842" s="16" t="n">
        <f aca="false">K2842-L2842</f>
        <v>484.33</v>
      </c>
      <c r="N2842" s="12" t="n">
        <f aca="false">COUNTIF(OrderItems!$B$2:$B$6683,A2842)</f>
        <v>2</v>
      </c>
    </row>
    <row r="2843" customFormat="false" ht="15" hidden="false" customHeight="false" outlineLevel="0" collapsed="false">
      <c r="A2843" s="12" t="n">
        <v>2842</v>
      </c>
      <c r="B2843" s="12" t="n">
        <v>721</v>
      </c>
      <c r="C2843" s="12" t="n">
        <v>17</v>
      </c>
      <c r="D2843" s="18" t="n">
        <v>45680</v>
      </c>
      <c r="E2843" s="12" t="s">
        <v>44</v>
      </c>
      <c r="F2843" s="12" t="s">
        <v>2294</v>
      </c>
      <c r="G2843" s="12" t="s">
        <v>57</v>
      </c>
      <c r="H2843" s="12" t="str">
        <f aca="false">INDEX(Customers!$I$2:$I$901,MATCH(B2843,Customers!$A$2:$A$901,0))</f>
        <v>Regular</v>
      </c>
      <c r="I2843" s="12" t="str">
        <f aca="false">INDEX(Customers!$G$2:$G$901,MATCH(B2843,Customers!$A$2:$A$901,0))</f>
        <v>South</v>
      </c>
      <c r="J2843" s="12" t="str">
        <f aca="false">INDEX(Stores!$D$2:$D$18,MATCH(C2843,Stores!$A$2:$A$18,0))</f>
        <v>Online</v>
      </c>
      <c r="K2843" s="16" t="n">
        <f aca="false">SUMIF(OrderItems!$B$2:$B$6683,A2843,OrderItems!$J$2:$J$6683)</f>
        <v>779</v>
      </c>
      <c r="L2843" s="16" t="n">
        <f aca="false">SUMIF(OrderItems!$B$2:$B$6683,A2843,OrderItems!$K$2:$K$6683)</f>
        <v>536.88</v>
      </c>
      <c r="M2843" s="16" t="n">
        <f aca="false">K2843-L2843</f>
        <v>242.12</v>
      </c>
      <c r="N2843" s="12" t="n">
        <f aca="false">COUNTIF(OrderItems!$B$2:$B$6683,A2843)</f>
        <v>1</v>
      </c>
    </row>
    <row r="2844" customFormat="false" ht="15" hidden="false" customHeight="false" outlineLevel="0" collapsed="false">
      <c r="A2844" s="12" t="n">
        <v>2843</v>
      </c>
      <c r="B2844" s="12" t="n">
        <v>721</v>
      </c>
      <c r="C2844" s="12" t="n">
        <v>17</v>
      </c>
      <c r="D2844" s="18" t="n">
        <v>45695</v>
      </c>
      <c r="E2844" s="12" t="s">
        <v>44</v>
      </c>
      <c r="F2844" s="12" t="s">
        <v>2293</v>
      </c>
      <c r="G2844" s="12" t="s">
        <v>55</v>
      </c>
      <c r="H2844" s="12" t="str">
        <f aca="false">INDEX(Customers!$I$2:$I$901,MATCH(B2844,Customers!$A$2:$A$901,0))</f>
        <v>Regular</v>
      </c>
      <c r="I2844" s="12" t="str">
        <f aca="false">INDEX(Customers!$G$2:$G$901,MATCH(B2844,Customers!$A$2:$A$901,0))</f>
        <v>South</v>
      </c>
      <c r="J2844" s="12" t="str">
        <f aca="false">INDEX(Stores!$D$2:$D$18,MATCH(C2844,Stores!$A$2:$A$18,0))</f>
        <v>Online</v>
      </c>
      <c r="K2844" s="16" t="n">
        <f aca="false">SUMIF(OrderItems!$B$2:$B$6683,A2844,OrderItems!$J$2:$J$6683)</f>
        <v>1239</v>
      </c>
      <c r="L2844" s="16" t="n">
        <f aca="false">SUMIF(OrderItems!$B$2:$B$6683,A2844,OrderItems!$K$2:$K$6683)</f>
        <v>737.02</v>
      </c>
      <c r="M2844" s="16" t="n">
        <f aca="false">K2844-L2844</f>
        <v>501.98</v>
      </c>
      <c r="N2844" s="12" t="n">
        <f aca="false">COUNTIF(OrderItems!$B$2:$B$6683,A2844)</f>
        <v>1</v>
      </c>
    </row>
    <row r="2845" customFormat="false" ht="15" hidden="false" customHeight="false" outlineLevel="0" collapsed="false">
      <c r="A2845" s="12" t="n">
        <v>2844</v>
      </c>
      <c r="B2845" s="12" t="n">
        <v>721</v>
      </c>
      <c r="C2845" s="12" t="n">
        <v>17</v>
      </c>
      <c r="D2845" s="18" t="n">
        <v>45709</v>
      </c>
      <c r="E2845" s="12" t="s">
        <v>44</v>
      </c>
      <c r="F2845" s="12" t="s">
        <v>2292</v>
      </c>
      <c r="G2845" s="12" t="s">
        <v>55</v>
      </c>
      <c r="H2845" s="12" t="str">
        <f aca="false">INDEX(Customers!$I$2:$I$901,MATCH(B2845,Customers!$A$2:$A$901,0))</f>
        <v>Regular</v>
      </c>
      <c r="I2845" s="12" t="str">
        <f aca="false">INDEX(Customers!$G$2:$G$901,MATCH(B2845,Customers!$A$2:$A$901,0))</f>
        <v>South</v>
      </c>
      <c r="J2845" s="12" t="str">
        <f aca="false">INDEX(Stores!$D$2:$D$18,MATCH(C2845,Stores!$A$2:$A$18,0))</f>
        <v>Online</v>
      </c>
      <c r="K2845" s="16" t="n">
        <f aca="false">SUMIF(OrderItems!$B$2:$B$6683,A2845,OrderItems!$J$2:$J$6683)</f>
        <v>1498</v>
      </c>
      <c r="L2845" s="16" t="n">
        <f aca="false">SUMIF(OrderItems!$B$2:$B$6683,A2845,OrderItems!$K$2:$K$6683)</f>
        <v>1090.95</v>
      </c>
      <c r="M2845" s="16" t="n">
        <f aca="false">K2845-L2845</f>
        <v>407.05</v>
      </c>
      <c r="N2845" s="12" t="n">
        <f aca="false">COUNTIF(OrderItems!$B$2:$B$6683,A2845)</f>
        <v>2</v>
      </c>
    </row>
    <row r="2846" customFormat="false" ht="15" hidden="false" customHeight="false" outlineLevel="0" collapsed="false">
      <c r="A2846" s="12" t="n">
        <v>2845</v>
      </c>
      <c r="B2846" s="12" t="n">
        <v>721</v>
      </c>
      <c r="C2846" s="12" t="n">
        <v>17</v>
      </c>
      <c r="D2846" s="18" t="n">
        <v>45727</v>
      </c>
      <c r="E2846" s="12" t="s">
        <v>44</v>
      </c>
      <c r="F2846" s="12" t="s">
        <v>2294</v>
      </c>
      <c r="G2846" s="12" t="s">
        <v>56</v>
      </c>
      <c r="H2846" s="12" t="str">
        <f aca="false">INDEX(Customers!$I$2:$I$901,MATCH(B2846,Customers!$A$2:$A$901,0))</f>
        <v>Regular</v>
      </c>
      <c r="I2846" s="12" t="str">
        <f aca="false">INDEX(Customers!$G$2:$G$901,MATCH(B2846,Customers!$A$2:$A$901,0))</f>
        <v>South</v>
      </c>
      <c r="J2846" s="12" t="str">
        <f aca="false">INDEX(Stores!$D$2:$D$18,MATCH(C2846,Stores!$A$2:$A$18,0))</f>
        <v>Online</v>
      </c>
      <c r="K2846" s="16" t="n">
        <f aca="false">SUMIF(OrderItems!$B$2:$B$6683,A2846,OrderItems!$J$2:$J$6683)</f>
        <v>7339.15</v>
      </c>
      <c r="L2846" s="16" t="n">
        <f aca="false">SUMIF(OrderItems!$B$2:$B$6683,A2846,OrderItems!$K$2:$K$6683)</f>
        <v>5621.98</v>
      </c>
      <c r="M2846" s="16" t="n">
        <f aca="false">K2846-L2846</f>
        <v>1717.17</v>
      </c>
      <c r="N2846" s="12" t="n">
        <f aca="false">COUNTIF(OrderItems!$B$2:$B$6683,A2846)</f>
        <v>3</v>
      </c>
    </row>
    <row r="2847" customFormat="false" ht="15" hidden="false" customHeight="false" outlineLevel="0" collapsed="false">
      <c r="A2847" s="12" t="n">
        <v>2846</v>
      </c>
      <c r="B2847" s="12" t="n">
        <v>721</v>
      </c>
      <c r="C2847" s="12" t="n">
        <v>17</v>
      </c>
      <c r="D2847" s="18" t="n">
        <v>45764</v>
      </c>
      <c r="E2847" s="12" t="s">
        <v>44</v>
      </c>
      <c r="F2847" s="12" t="s">
        <v>2293</v>
      </c>
      <c r="G2847" s="12" t="s">
        <v>55</v>
      </c>
      <c r="H2847" s="12" t="str">
        <f aca="false">INDEX(Customers!$I$2:$I$901,MATCH(B2847,Customers!$A$2:$A$901,0))</f>
        <v>Regular</v>
      </c>
      <c r="I2847" s="12" t="str">
        <f aca="false">INDEX(Customers!$G$2:$G$901,MATCH(B2847,Customers!$A$2:$A$901,0))</f>
        <v>South</v>
      </c>
      <c r="J2847" s="12" t="str">
        <f aca="false">INDEX(Stores!$D$2:$D$18,MATCH(C2847,Stores!$A$2:$A$18,0))</f>
        <v>Online</v>
      </c>
      <c r="K2847" s="16" t="n">
        <f aca="false">SUMIF(OrderItems!$B$2:$B$6683,A2847,OrderItems!$J$2:$J$6683)</f>
        <v>9349.3</v>
      </c>
      <c r="L2847" s="16" t="n">
        <f aca="false">SUMIF(OrderItems!$B$2:$B$6683,A2847,OrderItems!$K$2:$K$6683)</f>
        <v>7314.14</v>
      </c>
      <c r="M2847" s="16" t="n">
        <f aca="false">K2847-L2847</f>
        <v>2035.16</v>
      </c>
      <c r="N2847" s="12" t="n">
        <f aca="false">COUNTIF(OrderItems!$B$2:$B$6683,A2847)</f>
        <v>2</v>
      </c>
    </row>
    <row r="2848" customFormat="false" ht="15" hidden="false" customHeight="false" outlineLevel="0" collapsed="false">
      <c r="A2848" s="12" t="n">
        <v>2847</v>
      </c>
      <c r="B2848" s="12" t="n">
        <v>721</v>
      </c>
      <c r="C2848" s="12" t="n">
        <v>10</v>
      </c>
      <c r="D2848" s="18" t="n">
        <v>45779</v>
      </c>
      <c r="E2848" s="12" t="s">
        <v>49</v>
      </c>
      <c r="F2848" s="12" t="s">
        <v>2293</v>
      </c>
      <c r="G2848" s="12" t="s">
        <v>56</v>
      </c>
      <c r="H2848" s="12" t="str">
        <f aca="false">INDEX(Customers!$I$2:$I$901,MATCH(B2848,Customers!$A$2:$A$901,0))</f>
        <v>Regular</v>
      </c>
      <c r="I2848" s="12" t="str">
        <f aca="false">INDEX(Customers!$G$2:$G$901,MATCH(B2848,Customers!$A$2:$A$901,0))</f>
        <v>South</v>
      </c>
      <c r="J2848" s="12" t="str">
        <f aca="false">INDEX(Stores!$D$2:$D$18,MATCH(C2848,Stores!$A$2:$A$18,0))</f>
        <v>West</v>
      </c>
      <c r="K2848" s="16" t="n">
        <f aca="false">SUMIF(OrderItems!$B$2:$B$6683,A2848,OrderItems!$J$2:$J$6683)</f>
        <v>2818.65</v>
      </c>
      <c r="L2848" s="16" t="n">
        <f aca="false">SUMIF(OrderItems!$B$2:$B$6683,A2848,OrderItems!$K$2:$K$6683)</f>
        <v>2171.43</v>
      </c>
      <c r="M2848" s="16" t="n">
        <f aca="false">K2848-L2848</f>
        <v>647.22</v>
      </c>
      <c r="N2848" s="12" t="n">
        <f aca="false">COUNTIF(OrderItems!$B$2:$B$6683,A2848)</f>
        <v>1</v>
      </c>
    </row>
    <row r="2849" customFormat="false" ht="15" hidden="false" customHeight="false" outlineLevel="0" collapsed="false">
      <c r="A2849" s="12" t="n">
        <v>2848</v>
      </c>
      <c r="B2849" s="12" t="n">
        <v>721</v>
      </c>
      <c r="C2849" s="12" t="n">
        <v>17</v>
      </c>
      <c r="D2849" s="18" t="n">
        <v>45783</v>
      </c>
      <c r="E2849" s="12" t="s">
        <v>44</v>
      </c>
      <c r="F2849" s="12" t="s">
        <v>2295</v>
      </c>
      <c r="G2849" s="12" t="s">
        <v>55</v>
      </c>
      <c r="H2849" s="12" t="str">
        <f aca="false">INDEX(Customers!$I$2:$I$901,MATCH(B2849,Customers!$A$2:$A$901,0))</f>
        <v>Regular</v>
      </c>
      <c r="I2849" s="12" t="str">
        <f aca="false">INDEX(Customers!$G$2:$G$901,MATCH(B2849,Customers!$A$2:$A$901,0))</f>
        <v>South</v>
      </c>
      <c r="J2849" s="12" t="str">
        <f aca="false">INDEX(Stores!$D$2:$D$18,MATCH(C2849,Stores!$A$2:$A$18,0))</f>
        <v>Online</v>
      </c>
      <c r="K2849" s="16" t="n">
        <f aca="false">SUMIF(OrderItems!$B$2:$B$6683,A2849,OrderItems!$J$2:$J$6683)</f>
        <v>5008.05</v>
      </c>
      <c r="L2849" s="16" t="n">
        <f aca="false">SUMIF(OrderItems!$B$2:$B$6683,A2849,OrderItems!$K$2:$K$6683)</f>
        <v>3328.25</v>
      </c>
      <c r="M2849" s="16" t="n">
        <f aca="false">K2849-L2849</f>
        <v>1679.8</v>
      </c>
      <c r="N2849" s="12" t="n">
        <f aca="false">COUNTIF(OrderItems!$B$2:$B$6683,A2849)</f>
        <v>2</v>
      </c>
    </row>
    <row r="2850" customFormat="false" ht="15" hidden="false" customHeight="false" outlineLevel="0" collapsed="false">
      <c r="A2850" s="12" t="n">
        <v>2849</v>
      </c>
      <c r="B2850" s="12" t="n">
        <v>721</v>
      </c>
      <c r="C2850" s="12" t="n">
        <v>17</v>
      </c>
      <c r="D2850" s="18" t="n">
        <v>45918</v>
      </c>
      <c r="E2850" s="12" t="s">
        <v>44</v>
      </c>
      <c r="F2850" s="12" t="s">
        <v>2293</v>
      </c>
      <c r="G2850" s="12" t="s">
        <v>55</v>
      </c>
      <c r="H2850" s="12" t="str">
        <f aca="false">INDEX(Customers!$I$2:$I$901,MATCH(B2850,Customers!$A$2:$A$901,0))</f>
        <v>Regular</v>
      </c>
      <c r="I2850" s="12" t="str">
        <f aca="false">INDEX(Customers!$G$2:$G$901,MATCH(B2850,Customers!$A$2:$A$901,0))</f>
        <v>South</v>
      </c>
      <c r="J2850" s="12" t="str">
        <f aca="false">INDEX(Stores!$D$2:$D$18,MATCH(C2850,Stores!$A$2:$A$18,0))</f>
        <v>Online</v>
      </c>
      <c r="K2850" s="16" t="n">
        <f aca="false">SUMIF(OrderItems!$B$2:$B$6683,A2850,OrderItems!$J$2:$J$6683)</f>
        <v>3157.05</v>
      </c>
      <c r="L2850" s="16" t="n">
        <f aca="false">SUMIF(OrderItems!$B$2:$B$6683,A2850,OrderItems!$K$2:$K$6683)</f>
        <v>2267.7</v>
      </c>
      <c r="M2850" s="16" t="n">
        <f aca="false">K2850-L2850</f>
        <v>889.35</v>
      </c>
      <c r="N2850" s="12" t="n">
        <f aca="false">COUNTIF(OrderItems!$B$2:$B$6683,A2850)</f>
        <v>2</v>
      </c>
    </row>
    <row r="2851" customFormat="false" ht="15" hidden="false" customHeight="false" outlineLevel="0" collapsed="false">
      <c r="A2851" s="12" t="n">
        <v>2850</v>
      </c>
      <c r="B2851" s="12" t="n">
        <v>721</v>
      </c>
      <c r="C2851" s="12" t="n">
        <v>17</v>
      </c>
      <c r="D2851" s="18" t="n">
        <v>45944</v>
      </c>
      <c r="E2851" s="12" t="s">
        <v>44</v>
      </c>
      <c r="F2851" s="12" t="s">
        <v>2294</v>
      </c>
      <c r="G2851" s="12" t="s">
        <v>55</v>
      </c>
      <c r="H2851" s="12" t="str">
        <f aca="false">INDEX(Customers!$I$2:$I$901,MATCH(B2851,Customers!$A$2:$A$901,0))</f>
        <v>Regular</v>
      </c>
      <c r="I2851" s="12" t="str">
        <f aca="false">INDEX(Customers!$G$2:$G$901,MATCH(B2851,Customers!$A$2:$A$901,0))</f>
        <v>South</v>
      </c>
      <c r="J2851" s="12" t="str">
        <f aca="false">INDEX(Stores!$D$2:$D$18,MATCH(C2851,Stores!$A$2:$A$18,0))</f>
        <v>Online</v>
      </c>
      <c r="K2851" s="16" t="n">
        <f aca="false">SUMIF(OrderItems!$B$2:$B$6683,A2851,OrderItems!$J$2:$J$6683)</f>
        <v>10688.1</v>
      </c>
      <c r="L2851" s="16" t="n">
        <f aca="false">SUMIF(OrderItems!$B$2:$B$6683,A2851,OrderItems!$K$2:$K$6683)</f>
        <v>7693.78</v>
      </c>
      <c r="M2851" s="16" t="n">
        <f aca="false">K2851-L2851</f>
        <v>2994.32</v>
      </c>
      <c r="N2851" s="12" t="n">
        <f aca="false">COUNTIF(OrderItems!$B$2:$B$6683,A2851)</f>
        <v>4</v>
      </c>
    </row>
    <row r="2852" customFormat="false" ht="15" hidden="false" customHeight="false" outlineLevel="0" collapsed="false">
      <c r="A2852" s="12" t="n">
        <v>2851</v>
      </c>
      <c r="B2852" s="12" t="n">
        <v>721</v>
      </c>
      <c r="C2852" s="12" t="n">
        <v>17</v>
      </c>
      <c r="D2852" s="18" t="n">
        <v>45967</v>
      </c>
      <c r="E2852" s="12" t="s">
        <v>44</v>
      </c>
      <c r="F2852" s="12" t="s">
        <v>2292</v>
      </c>
      <c r="G2852" s="12" t="s">
        <v>55</v>
      </c>
      <c r="H2852" s="12" t="str">
        <f aca="false">INDEX(Customers!$I$2:$I$901,MATCH(B2852,Customers!$A$2:$A$901,0))</f>
        <v>Regular</v>
      </c>
      <c r="I2852" s="12" t="str">
        <f aca="false">INDEX(Customers!$G$2:$G$901,MATCH(B2852,Customers!$A$2:$A$901,0))</f>
        <v>South</v>
      </c>
      <c r="J2852" s="12" t="str">
        <f aca="false">INDEX(Stores!$D$2:$D$18,MATCH(C2852,Stores!$A$2:$A$18,0))</f>
        <v>Online</v>
      </c>
      <c r="K2852" s="16" t="n">
        <f aca="false">SUMIF(OrderItems!$B$2:$B$6683,A2852,OrderItems!$J$2:$J$6683)</f>
        <v>2569</v>
      </c>
      <c r="L2852" s="16" t="n">
        <f aca="false">SUMIF(OrderItems!$B$2:$B$6683,A2852,OrderItems!$K$2:$K$6683)</f>
        <v>1921.64</v>
      </c>
      <c r="M2852" s="16" t="n">
        <f aca="false">K2852-L2852</f>
        <v>647.36</v>
      </c>
      <c r="N2852" s="12" t="n">
        <f aca="false">COUNTIF(OrderItems!$B$2:$B$6683,A2852)</f>
        <v>1</v>
      </c>
    </row>
    <row r="2853" customFormat="false" ht="15" hidden="false" customHeight="false" outlineLevel="0" collapsed="false">
      <c r="A2853" s="12" t="n">
        <v>2852</v>
      </c>
      <c r="B2853" s="12" t="n">
        <v>721</v>
      </c>
      <c r="C2853" s="12" t="n">
        <v>17</v>
      </c>
      <c r="D2853" s="18" t="n">
        <v>45981</v>
      </c>
      <c r="E2853" s="12" t="s">
        <v>44</v>
      </c>
      <c r="F2853" s="12" t="s">
        <v>2295</v>
      </c>
      <c r="G2853" s="12" t="s">
        <v>55</v>
      </c>
      <c r="H2853" s="12" t="str">
        <f aca="false">INDEX(Customers!$I$2:$I$901,MATCH(B2853,Customers!$A$2:$A$901,0))</f>
        <v>Regular</v>
      </c>
      <c r="I2853" s="12" t="str">
        <f aca="false">INDEX(Customers!$G$2:$G$901,MATCH(B2853,Customers!$A$2:$A$901,0))</f>
        <v>South</v>
      </c>
      <c r="J2853" s="12" t="str">
        <f aca="false">INDEX(Stores!$D$2:$D$18,MATCH(C2853,Stores!$A$2:$A$18,0))</f>
        <v>Online</v>
      </c>
      <c r="K2853" s="16" t="n">
        <f aca="false">SUMIF(OrderItems!$B$2:$B$6683,A2853,OrderItems!$J$2:$J$6683)</f>
        <v>2097</v>
      </c>
      <c r="L2853" s="16" t="n">
        <f aca="false">SUMIF(OrderItems!$B$2:$B$6683,A2853,OrderItems!$K$2:$K$6683)</f>
        <v>1466.43</v>
      </c>
      <c r="M2853" s="16" t="n">
        <f aca="false">K2853-L2853</f>
        <v>630.57</v>
      </c>
      <c r="N2853" s="12" t="n">
        <f aca="false">COUNTIF(OrderItems!$B$2:$B$6683,A2853)</f>
        <v>1</v>
      </c>
    </row>
    <row r="2854" customFormat="false" ht="15" hidden="false" customHeight="false" outlineLevel="0" collapsed="false">
      <c r="A2854" s="12" t="n">
        <v>2853</v>
      </c>
      <c r="B2854" s="12" t="n">
        <v>721</v>
      </c>
      <c r="C2854" s="12" t="n">
        <v>7</v>
      </c>
      <c r="D2854" s="18" t="n">
        <v>45990</v>
      </c>
      <c r="E2854" s="12" t="s">
        <v>49</v>
      </c>
      <c r="F2854" s="12" t="s">
        <v>2292</v>
      </c>
      <c r="G2854" s="12" t="s">
        <v>55</v>
      </c>
      <c r="H2854" s="12" t="str">
        <f aca="false">INDEX(Customers!$I$2:$I$901,MATCH(B2854,Customers!$A$2:$A$901,0))</f>
        <v>Regular</v>
      </c>
      <c r="I2854" s="12" t="str">
        <f aca="false">INDEX(Customers!$G$2:$G$901,MATCH(B2854,Customers!$A$2:$A$901,0))</f>
        <v>South</v>
      </c>
      <c r="J2854" s="12" t="str">
        <f aca="false">INDEX(Stores!$D$2:$D$18,MATCH(C2854,Stores!$A$2:$A$18,0))</f>
        <v>South</v>
      </c>
      <c r="K2854" s="16" t="n">
        <f aca="false">SUMIF(OrderItems!$B$2:$B$6683,A2854,OrderItems!$J$2:$J$6683)</f>
        <v>12695.85</v>
      </c>
      <c r="L2854" s="16" t="n">
        <f aca="false">SUMIF(OrderItems!$B$2:$B$6683,A2854,OrderItems!$K$2:$K$6683)</f>
        <v>8745.13</v>
      </c>
      <c r="M2854" s="16" t="n">
        <f aca="false">K2854-L2854</f>
        <v>3950.72</v>
      </c>
      <c r="N2854" s="12" t="n">
        <f aca="false">COUNTIF(OrderItems!$B$2:$B$6683,A2854)</f>
        <v>4</v>
      </c>
    </row>
    <row r="2855" customFormat="false" ht="15" hidden="false" customHeight="false" outlineLevel="0" collapsed="false">
      <c r="A2855" s="12" t="n">
        <v>2854</v>
      </c>
      <c r="B2855" s="12" t="n">
        <v>721</v>
      </c>
      <c r="C2855" s="12" t="n">
        <v>17</v>
      </c>
      <c r="D2855" s="18" t="n">
        <v>45999</v>
      </c>
      <c r="E2855" s="12" t="s">
        <v>44</v>
      </c>
      <c r="F2855" s="12" t="s">
        <v>2292</v>
      </c>
      <c r="G2855" s="12" t="s">
        <v>55</v>
      </c>
      <c r="H2855" s="12" t="str">
        <f aca="false">INDEX(Customers!$I$2:$I$901,MATCH(B2855,Customers!$A$2:$A$901,0))</f>
        <v>Regular</v>
      </c>
      <c r="I2855" s="12" t="str">
        <f aca="false">INDEX(Customers!$G$2:$G$901,MATCH(B2855,Customers!$A$2:$A$901,0))</f>
        <v>South</v>
      </c>
      <c r="J2855" s="12" t="str">
        <f aca="false">INDEX(Stores!$D$2:$D$18,MATCH(C2855,Stores!$A$2:$A$18,0))</f>
        <v>Online</v>
      </c>
      <c r="K2855" s="16" t="n">
        <f aca="false">SUMIF(OrderItems!$B$2:$B$6683,A2855,OrderItems!$J$2:$J$6683)</f>
        <v>10750.85</v>
      </c>
      <c r="L2855" s="16" t="n">
        <f aca="false">SUMIF(OrderItems!$B$2:$B$6683,A2855,OrderItems!$K$2:$K$6683)</f>
        <v>7432.18</v>
      </c>
      <c r="M2855" s="16" t="n">
        <f aca="false">K2855-L2855</f>
        <v>3318.67</v>
      </c>
      <c r="N2855" s="12" t="n">
        <f aca="false">COUNTIF(OrderItems!$B$2:$B$6683,A2855)</f>
        <v>4</v>
      </c>
    </row>
    <row r="2856" customFormat="false" ht="15" hidden="false" customHeight="false" outlineLevel="0" collapsed="false">
      <c r="A2856" s="12" t="n">
        <v>2855</v>
      </c>
      <c r="B2856" s="12" t="n">
        <v>721</v>
      </c>
      <c r="C2856" s="12" t="n">
        <v>14</v>
      </c>
      <c r="D2856" s="18" t="n">
        <v>46018</v>
      </c>
      <c r="E2856" s="12" t="s">
        <v>49</v>
      </c>
      <c r="F2856" s="12" t="s">
        <v>2295</v>
      </c>
      <c r="G2856" s="12" t="s">
        <v>55</v>
      </c>
      <c r="H2856" s="12" t="str">
        <f aca="false">INDEX(Customers!$I$2:$I$901,MATCH(B2856,Customers!$A$2:$A$901,0))</f>
        <v>Regular</v>
      </c>
      <c r="I2856" s="12" t="str">
        <f aca="false">INDEX(Customers!$G$2:$G$901,MATCH(B2856,Customers!$A$2:$A$901,0))</f>
        <v>South</v>
      </c>
      <c r="J2856" s="12" t="str">
        <f aca="false">INDEX(Stores!$D$2:$D$18,MATCH(C2856,Stores!$A$2:$A$18,0))</f>
        <v>East</v>
      </c>
      <c r="K2856" s="16" t="n">
        <f aca="false">SUMIF(OrderItems!$B$2:$B$6683,A2856,OrderItems!$J$2:$J$6683)</f>
        <v>3308</v>
      </c>
      <c r="L2856" s="16" t="n">
        <f aca="false">SUMIF(OrderItems!$B$2:$B$6683,A2856,OrderItems!$K$2:$K$6683)</f>
        <v>2294.09</v>
      </c>
      <c r="M2856" s="16" t="n">
        <f aca="false">K2856-L2856</f>
        <v>1013.91</v>
      </c>
      <c r="N2856" s="12" t="n">
        <f aca="false">COUNTIF(OrderItems!$B$2:$B$6683,A2856)</f>
        <v>2</v>
      </c>
    </row>
    <row r="2857" customFormat="false" ht="15" hidden="false" customHeight="false" outlineLevel="0" collapsed="false">
      <c r="A2857" s="12" t="n">
        <v>2856</v>
      </c>
      <c r="B2857" s="12" t="n">
        <v>721</v>
      </c>
      <c r="C2857" s="12" t="n">
        <v>17</v>
      </c>
      <c r="D2857" s="18" t="n">
        <v>46019</v>
      </c>
      <c r="E2857" s="12" t="s">
        <v>44</v>
      </c>
      <c r="F2857" s="12" t="s">
        <v>2292</v>
      </c>
      <c r="G2857" s="12" t="s">
        <v>56</v>
      </c>
      <c r="H2857" s="12" t="str">
        <f aca="false">INDEX(Customers!$I$2:$I$901,MATCH(B2857,Customers!$A$2:$A$901,0))</f>
        <v>Regular</v>
      </c>
      <c r="I2857" s="12" t="str">
        <f aca="false">INDEX(Customers!$G$2:$G$901,MATCH(B2857,Customers!$A$2:$A$901,0))</f>
        <v>South</v>
      </c>
      <c r="J2857" s="12" t="str">
        <f aca="false">INDEX(Stores!$D$2:$D$18,MATCH(C2857,Stores!$A$2:$A$18,0))</f>
        <v>Online</v>
      </c>
      <c r="K2857" s="16" t="n">
        <f aca="false">SUMIF(OrderItems!$B$2:$B$6683,A2857,OrderItems!$J$2:$J$6683)</f>
        <v>9021.1</v>
      </c>
      <c r="L2857" s="16" t="n">
        <f aca="false">SUMIF(OrderItems!$B$2:$B$6683,A2857,OrderItems!$K$2:$K$6683)</f>
        <v>6065.85</v>
      </c>
      <c r="M2857" s="16" t="n">
        <f aca="false">K2857-L2857</f>
        <v>2955.25</v>
      </c>
      <c r="N2857" s="12" t="n">
        <f aca="false">COUNTIF(OrderItems!$B$2:$B$6683,A2857)</f>
        <v>3</v>
      </c>
    </row>
    <row r="2858" customFormat="false" ht="15" hidden="false" customHeight="false" outlineLevel="0" collapsed="false">
      <c r="A2858" s="12" t="n">
        <v>2857</v>
      </c>
      <c r="B2858" s="12" t="n">
        <v>721</v>
      </c>
      <c r="C2858" s="12" t="n">
        <v>17</v>
      </c>
      <c r="D2858" s="18" t="n">
        <v>46020</v>
      </c>
      <c r="E2858" s="12" t="s">
        <v>44</v>
      </c>
      <c r="F2858" s="12" t="s">
        <v>2295</v>
      </c>
      <c r="G2858" s="12" t="s">
        <v>55</v>
      </c>
      <c r="H2858" s="12" t="str">
        <f aca="false">INDEX(Customers!$I$2:$I$901,MATCH(B2858,Customers!$A$2:$A$901,0))</f>
        <v>Regular</v>
      </c>
      <c r="I2858" s="12" t="str">
        <f aca="false">INDEX(Customers!$G$2:$G$901,MATCH(B2858,Customers!$A$2:$A$901,0))</f>
        <v>South</v>
      </c>
      <c r="J2858" s="12" t="str">
        <f aca="false">INDEX(Stores!$D$2:$D$18,MATCH(C2858,Stores!$A$2:$A$18,0))</f>
        <v>Online</v>
      </c>
      <c r="K2858" s="16" t="n">
        <f aca="false">SUMIF(OrderItems!$B$2:$B$6683,A2858,OrderItems!$J$2:$J$6683)</f>
        <v>8216</v>
      </c>
      <c r="L2858" s="16" t="n">
        <f aca="false">SUMIF(OrderItems!$B$2:$B$6683,A2858,OrderItems!$K$2:$K$6683)</f>
        <v>4863.79</v>
      </c>
      <c r="M2858" s="16" t="n">
        <f aca="false">K2858-L2858</f>
        <v>3352.21</v>
      </c>
      <c r="N2858" s="12" t="n">
        <f aca="false">COUNTIF(OrderItems!$B$2:$B$6683,A2858)</f>
        <v>3</v>
      </c>
    </row>
    <row r="2859" customFormat="false" ht="15" hidden="false" customHeight="false" outlineLevel="0" collapsed="false">
      <c r="A2859" s="12" t="n">
        <v>2858</v>
      </c>
      <c r="B2859" s="12" t="n">
        <v>722</v>
      </c>
      <c r="C2859" s="12" t="n">
        <v>5</v>
      </c>
      <c r="D2859" s="18" t="n">
        <v>45825</v>
      </c>
      <c r="E2859" s="12" t="s">
        <v>49</v>
      </c>
      <c r="F2859" s="12" t="s">
        <v>2292</v>
      </c>
      <c r="G2859" s="12" t="s">
        <v>55</v>
      </c>
      <c r="H2859" s="12" t="str">
        <f aca="false">INDEX(Customers!$I$2:$I$901,MATCH(B2859,Customers!$A$2:$A$901,0))</f>
        <v>Premium</v>
      </c>
      <c r="I2859" s="12" t="str">
        <f aca="false">INDEX(Customers!$G$2:$G$901,MATCH(B2859,Customers!$A$2:$A$901,0))</f>
        <v>East</v>
      </c>
      <c r="J2859" s="12" t="str">
        <f aca="false">INDEX(Stores!$D$2:$D$18,MATCH(C2859,Stores!$A$2:$A$18,0))</f>
        <v>South</v>
      </c>
      <c r="K2859" s="16" t="n">
        <f aca="false">SUMIF(OrderItems!$B$2:$B$6683,A2859,OrderItems!$J$2:$J$6683)</f>
        <v>5170.55</v>
      </c>
      <c r="L2859" s="16" t="n">
        <f aca="false">SUMIF(OrderItems!$B$2:$B$6683,A2859,OrderItems!$K$2:$K$6683)</f>
        <v>3234.86</v>
      </c>
      <c r="M2859" s="16" t="n">
        <f aca="false">K2859-L2859</f>
        <v>1935.69</v>
      </c>
      <c r="N2859" s="12" t="n">
        <f aca="false">COUNTIF(OrderItems!$B$2:$B$6683,A2859)</f>
        <v>2</v>
      </c>
    </row>
    <row r="2860" customFormat="false" ht="15" hidden="false" customHeight="false" outlineLevel="0" collapsed="false">
      <c r="A2860" s="12" t="n">
        <v>2859</v>
      </c>
      <c r="B2860" s="12" t="n">
        <v>722</v>
      </c>
      <c r="C2860" s="12" t="n">
        <v>17</v>
      </c>
      <c r="D2860" s="18" t="n">
        <v>45874</v>
      </c>
      <c r="E2860" s="12" t="s">
        <v>44</v>
      </c>
      <c r="F2860" s="12" t="s">
        <v>2295</v>
      </c>
      <c r="G2860" s="12" t="s">
        <v>56</v>
      </c>
      <c r="H2860" s="12" t="str">
        <f aca="false">INDEX(Customers!$I$2:$I$901,MATCH(B2860,Customers!$A$2:$A$901,0))</f>
        <v>Premium</v>
      </c>
      <c r="I2860" s="12" t="str">
        <f aca="false">INDEX(Customers!$G$2:$G$901,MATCH(B2860,Customers!$A$2:$A$901,0))</f>
        <v>East</v>
      </c>
      <c r="J2860" s="12" t="str">
        <f aca="false">INDEX(Stores!$D$2:$D$18,MATCH(C2860,Stores!$A$2:$A$18,0))</f>
        <v>Online</v>
      </c>
      <c r="K2860" s="16" t="n">
        <f aca="false">SUMIF(OrderItems!$B$2:$B$6683,A2860,OrderItems!$J$2:$J$6683)</f>
        <v>1078.65</v>
      </c>
      <c r="L2860" s="16" t="n">
        <f aca="false">SUMIF(OrderItems!$B$2:$B$6683,A2860,OrderItems!$K$2:$K$6683)</f>
        <v>747.69</v>
      </c>
      <c r="M2860" s="16" t="n">
        <f aca="false">K2860-L2860</f>
        <v>330.96</v>
      </c>
      <c r="N2860" s="12" t="n">
        <f aca="false">COUNTIF(OrderItems!$B$2:$B$6683,A2860)</f>
        <v>1</v>
      </c>
    </row>
    <row r="2861" customFormat="false" ht="15" hidden="false" customHeight="false" outlineLevel="0" collapsed="false">
      <c r="A2861" s="12" t="n">
        <v>2860</v>
      </c>
      <c r="B2861" s="12" t="n">
        <v>722</v>
      </c>
      <c r="C2861" s="12" t="n">
        <v>7</v>
      </c>
      <c r="D2861" s="18" t="n">
        <v>45929</v>
      </c>
      <c r="E2861" s="12" t="s">
        <v>49</v>
      </c>
      <c r="F2861" s="12" t="s">
        <v>2295</v>
      </c>
      <c r="G2861" s="12" t="s">
        <v>56</v>
      </c>
      <c r="H2861" s="12" t="str">
        <f aca="false">INDEX(Customers!$I$2:$I$901,MATCH(B2861,Customers!$A$2:$A$901,0))</f>
        <v>Premium</v>
      </c>
      <c r="I2861" s="12" t="str">
        <f aca="false">INDEX(Customers!$G$2:$G$901,MATCH(B2861,Customers!$A$2:$A$901,0))</f>
        <v>East</v>
      </c>
      <c r="J2861" s="12" t="str">
        <f aca="false">INDEX(Stores!$D$2:$D$18,MATCH(C2861,Stores!$A$2:$A$18,0))</f>
        <v>South</v>
      </c>
      <c r="K2861" s="16" t="n">
        <f aca="false">SUMIF(OrderItems!$B$2:$B$6683,A2861,OrderItems!$J$2:$J$6683)</f>
        <v>8888.05</v>
      </c>
      <c r="L2861" s="16" t="n">
        <f aca="false">SUMIF(OrderItems!$B$2:$B$6683,A2861,OrderItems!$K$2:$K$6683)</f>
        <v>5776.8</v>
      </c>
      <c r="M2861" s="16" t="n">
        <f aca="false">K2861-L2861</f>
        <v>3111.25</v>
      </c>
      <c r="N2861" s="12" t="n">
        <f aca="false">COUNTIF(OrderItems!$B$2:$B$6683,A2861)</f>
        <v>2</v>
      </c>
    </row>
    <row r="2862" customFormat="false" ht="15" hidden="false" customHeight="false" outlineLevel="0" collapsed="false">
      <c r="A2862" s="12" t="n">
        <v>2861</v>
      </c>
      <c r="B2862" s="12" t="n">
        <v>723</v>
      </c>
      <c r="C2862" s="12" t="n">
        <v>17</v>
      </c>
      <c r="D2862" s="18" t="n">
        <v>45966</v>
      </c>
      <c r="E2862" s="12" t="s">
        <v>44</v>
      </c>
      <c r="F2862" s="12" t="s">
        <v>2295</v>
      </c>
      <c r="G2862" s="12" t="s">
        <v>55</v>
      </c>
      <c r="H2862" s="12" t="str">
        <f aca="false">INDEX(Customers!$I$2:$I$901,MATCH(B2862,Customers!$A$2:$A$901,0))</f>
        <v>Premium</v>
      </c>
      <c r="I2862" s="12" t="str">
        <f aca="false">INDEX(Customers!$G$2:$G$901,MATCH(B2862,Customers!$A$2:$A$901,0))</f>
        <v>North</v>
      </c>
      <c r="J2862" s="12" t="str">
        <f aca="false">INDEX(Stores!$D$2:$D$18,MATCH(C2862,Stores!$A$2:$A$18,0))</f>
        <v>Online</v>
      </c>
      <c r="K2862" s="16" t="n">
        <f aca="false">SUMIF(OrderItems!$B$2:$B$6683,A2862,OrderItems!$J$2:$J$6683)</f>
        <v>1831.6</v>
      </c>
      <c r="L2862" s="16" t="n">
        <f aca="false">SUMIF(OrderItems!$B$2:$B$6683,A2862,OrderItems!$K$2:$K$6683)</f>
        <v>1214.11</v>
      </c>
      <c r="M2862" s="16" t="n">
        <f aca="false">K2862-L2862</f>
        <v>617.49</v>
      </c>
      <c r="N2862" s="12" t="n">
        <f aca="false">COUNTIF(OrderItems!$B$2:$B$6683,A2862)</f>
        <v>2</v>
      </c>
    </row>
    <row r="2863" customFormat="false" ht="15" hidden="false" customHeight="false" outlineLevel="0" collapsed="false">
      <c r="A2863" s="12" t="n">
        <v>2862</v>
      </c>
      <c r="B2863" s="12" t="n">
        <v>724</v>
      </c>
      <c r="C2863" s="12" t="n">
        <v>17</v>
      </c>
      <c r="D2863" s="18" t="n">
        <v>45443</v>
      </c>
      <c r="E2863" s="12" t="s">
        <v>44</v>
      </c>
      <c r="F2863" s="12" t="s">
        <v>2292</v>
      </c>
      <c r="G2863" s="12" t="s">
        <v>55</v>
      </c>
      <c r="H2863" s="12" t="str">
        <f aca="false">INDEX(Customers!$I$2:$I$901,MATCH(B2863,Customers!$A$2:$A$901,0))</f>
        <v>Premium</v>
      </c>
      <c r="I2863" s="12" t="str">
        <f aca="false">INDEX(Customers!$G$2:$G$901,MATCH(B2863,Customers!$A$2:$A$901,0))</f>
        <v>South</v>
      </c>
      <c r="J2863" s="12" t="str">
        <f aca="false">INDEX(Stores!$D$2:$D$18,MATCH(C2863,Stores!$A$2:$A$18,0))</f>
        <v>Online</v>
      </c>
      <c r="K2863" s="16" t="n">
        <f aca="false">SUMIF(OrderItems!$B$2:$B$6683,A2863,OrderItems!$J$2:$J$6683)</f>
        <v>3914.25</v>
      </c>
      <c r="L2863" s="16" t="n">
        <f aca="false">SUMIF(OrderItems!$B$2:$B$6683,A2863,OrderItems!$K$2:$K$6683)</f>
        <v>2398.8</v>
      </c>
      <c r="M2863" s="16" t="n">
        <f aca="false">K2863-L2863</f>
        <v>1515.45</v>
      </c>
      <c r="N2863" s="12" t="n">
        <f aca="false">COUNTIF(OrderItems!$B$2:$B$6683,A2863)</f>
        <v>2</v>
      </c>
    </row>
    <row r="2864" customFormat="false" ht="15" hidden="false" customHeight="false" outlineLevel="0" collapsed="false">
      <c r="A2864" s="12" t="n">
        <v>2863</v>
      </c>
      <c r="B2864" s="12" t="n">
        <v>724</v>
      </c>
      <c r="C2864" s="12" t="n">
        <v>17</v>
      </c>
      <c r="D2864" s="18" t="n">
        <v>45509</v>
      </c>
      <c r="E2864" s="12" t="s">
        <v>44</v>
      </c>
      <c r="F2864" s="12" t="s">
        <v>2293</v>
      </c>
      <c r="G2864" s="12" t="s">
        <v>55</v>
      </c>
      <c r="H2864" s="12" t="str">
        <f aca="false">INDEX(Customers!$I$2:$I$901,MATCH(B2864,Customers!$A$2:$A$901,0))</f>
        <v>Premium</v>
      </c>
      <c r="I2864" s="12" t="str">
        <f aca="false">INDEX(Customers!$G$2:$G$901,MATCH(B2864,Customers!$A$2:$A$901,0))</f>
        <v>South</v>
      </c>
      <c r="J2864" s="12" t="str">
        <f aca="false">INDEX(Stores!$D$2:$D$18,MATCH(C2864,Stores!$A$2:$A$18,0))</f>
        <v>Online</v>
      </c>
      <c r="K2864" s="16" t="n">
        <f aca="false">SUMIF(OrderItems!$B$2:$B$6683,A2864,OrderItems!$J$2:$J$6683)</f>
        <v>779</v>
      </c>
      <c r="L2864" s="16" t="n">
        <f aca="false">SUMIF(OrderItems!$B$2:$B$6683,A2864,OrderItems!$K$2:$K$6683)</f>
        <v>536.88</v>
      </c>
      <c r="M2864" s="16" t="n">
        <f aca="false">K2864-L2864</f>
        <v>242.12</v>
      </c>
      <c r="N2864" s="12" t="n">
        <f aca="false">COUNTIF(OrderItems!$B$2:$B$6683,A2864)</f>
        <v>1</v>
      </c>
    </row>
    <row r="2865" customFormat="false" ht="15" hidden="false" customHeight="false" outlineLevel="0" collapsed="false">
      <c r="A2865" s="12" t="n">
        <v>2864</v>
      </c>
      <c r="B2865" s="12" t="n">
        <v>724</v>
      </c>
      <c r="C2865" s="12" t="n">
        <v>17</v>
      </c>
      <c r="D2865" s="18" t="n">
        <v>45526</v>
      </c>
      <c r="E2865" s="12" t="s">
        <v>44</v>
      </c>
      <c r="F2865" s="12" t="s">
        <v>2296</v>
      </c>
      <c r="G2865" s="12" t="s">
        <v>55</v>
      </c>
      <c r="H2865" s="12" t="str">
        <f aca="false">INDEX(Customers!$I$2:$I$901,MATCH(B2865,Customers!$A$2:$A$901,0))</f>
        <v>Premium</v>
      </c>
      <c r="I2865" s="12" t="str">
        <f aca="false">INDEX(Customers!$G$2:$G$901,MATCH(B2865,Customers!$A$2:$A$901,0))</f>
        <v>South</v>
      </c>
      <c r="J2865" s="12" t="str">
        <f aca="false">INDEX(Stores!$D$2:$D$18,MATCH(C2865,Stores!$A$2:$A$18,0))</f>
        <v>Online</v>
      </c>
      <c r="K2865" s="16" t="n">
        <f aca="false">SUMIF(OrderItems!$B$2:$B$6683,A2865,OrderItems!$J$2:$J$6683)</f>
        <v>459</v>
      </c>
      <c r="L2865" s="16" t="n">
        <f aca="false">SUMIF(OrderItems!$B$2:$B$6683,A2865,OrderItems!$K$2:$K$6683)</f>
        <v>259.65</v>
      </c>
      <c r="M2865" s="16" t="n">
        <f aca="false">K2865-L2865</f>
        <v>199.35</v>
      </c>
      <c r="N2865" s="12" t="n">
        <f aca="false">COUNTIF(OrderItems!$B$2:$B$6683,A2865)</f>
        <v>1</v>
      </c>
    </row>
    <row r="2866" customFormat="false" ht="15" hidden="false" customHeight="false" outlineLevel="0" collapsed="false">
      <c r="A2866" s="12" t="n">
        <v>2865</v>
      </c>
      <c r="B2866" s="12" t="n">
        <v>724</v>
      </c>
      <c r="C2866" s="12" t="n">
        <v>17</v>
      </c>
      <c r="D2866" s="18" t="n">
        <v>45848</v>
      </c>
      <c r="E2866" s="12" t="s">
        <v>44</v>
      </c>
      <c r="F2866" s="12" t="s">
        <v>2294</v>
      </c>
      <c r="G2866" s="12" t="s">
        <v>56</v>
      </c>
      <c r="H2866" s="12" t="str">
        <f aca="false">INDEX(Customers!$I$2:$I$901,MATCH(B2866,Customers!$A$2:$A$901,0))</f>
        <v>Premium</v>
      </c>
      <c r="I2866" s="12" t="str">
        <f aca="false">INDEX(Customers!$G$2:$G$901,MATCH(B2866,Customers!$A$2:$A$901,0))</f>
        <v>South</v>
      </c>
      <c r="J2866" s="12" t="str">
        <f aca="false">INDEX(Stores!$D$2:$D$18,MATCH(C2866,Stores!$A$2:$A$18,0))</f>
        <v>Online</v>
      </c>
      <c r="K2866" s="16" t="n">
        <f aca="false">SUMIF(OrderItems!$B$2:$B$6683,A2866,OrderItems!$J$2:$J$6683)</f>
        <v>2199</v>
      </c>
      <c r="L2866" s="16" t="n">
        <f aca="false">SUMIF(OrderItems!$B$2:$B$6683,A2866,OrderItems!$K$2:$K$6683)</f>
        <v>1328.79</v>
      </c>
      <c r="M2866" s="16" t="n">
        <f aca="false">K2866-L2866</f>
        <v>870.21</v>
      </c>
      <c r="N2866" s="12" t="n">
        <f aca="false">COUNTIF(OrderItems!$B$2:$B$6683,A2866)</f>
        <v>1</v>
      </c>
    </row>
    <row r="2867" customFormat="false" ht="15" hidden="false" customHeight="false" outlineLevel="0" collapsed="false">
      <c r="A2867" s="12" t="n">
        <v>2866</v>
      </c>
      <c r="B2867" s="12" t="n">
        <v>724</v>
      </c>
      <c r="C2867" s="12" t="n">
        <v>17</v>
      </c>
      <c r="D2867" s="18" t="n">
        <v>45910</v>
      </c>
      <c r="E2867" s="12" t="s">
        <v>44</v>
      </c>
      <c r="F2867" s="12" t="s">
        <v>2295</v>
      </c>
      <c r="G2867" s="12" t="s">
        <v>55</v>
      </c>
      <c r="H2867" s="12" t="str">
        <f aca="false">INDEX(Customers!$I$2:$I$901,MATCH(B2867,Customers!$A$2:$A$901,0))</f>
        <v>Premium</v>
      </c>
      <c r="I2867" s="12" t="str">
        <f aca="false">INDEX(Customers!$G$2:$G$901,MATCH(B2867,Customers!$A$2:$A$901,0))</f>
        <v>South</v>
      </c>
      <c r="J2867" s="12" t="str">
        <f aca="false">INDEX(Stores!$D$2:$D$18,MATCH(C2867,Stores!$A$2:$A$18,0))</f>
        <v>Online</v>
      </c>
      <c r="K2867" s="16" t="n">
        <f aca="false">SUMIF(OrderItems!$B$2:$B$6683,A2867,OrderItems!$J$2:$J$6683)</f>
        <v>3031.65</v>
      </c>
      <c r="L2867" s="16" t="n">
        <f aca="false">SUMIF(OrderItems!$B$2:$B$6683,A2867,OrderItems!$K$2:$K$6683)</f>
        <v>2169.21</v>
      </c>
      <c r="M2867" s="16" t="n">
        <f aca="false">K2867-L2867</f>
        <v>862.44</v>
      </c>
      <c r="N2867" s="12" t="n">
        <f aca="false">COUNTIF(OrderItems!$B$2:$B$6683,A2867)</f>
        <v>3</v>
      </c>
    </row>
    <row r="2868" customFormat="false" ht="15" hidden="false" customHeight="false" outlineLevel="0" collapsed="false">
      <c r="A2868" s="12" t="n">
        <v>2867</v>
      </c>
      <c r="B2868" s="12" t="n">
        <v>724</v>
      </c>
      <c r="C2868" s="12" t="n">
        <v>17</v>
      </c>
      <c r="D2868" s="18" t="n">
        <v>45976</v>
      </c>
      <c r="E2868" s="12" t="s">
        <v>44</v>
      </c>
      <c r="F2868" s="12" t="s">
        <v>2292</v>
      </c>
      <c r="G2868" s="12" t="s">
        <v>57</v>
      </c>
      <c r="H2868" s="12" t="str">
        <f aca="false">INDEX(Customers!$I$2:$I$901,MATCH(B2868,Customers!$A$2:$A$901,0))</f>
        <v>Premium</v>
      </c>
      <c r="I2868" s="12" t="str">
        <f aca="false">INDEX(Customers!$G$2:$G$901,MATCH(B2868,Customers!$A$2:$A$901,0))</f>
        <v>South</v>
      </c>
      <c r="J2868" s="12" t="str">
        <f aca="false">INDEX(Stores!$D$2:$D$18,MATCH(C2868,Stores!$A$2:$A$18,0))</f>
        <v>Online</v>
      </c>
      <c r="K2868" s="16" t="n">
        <f aca="false">SUMIF(OrderItems!$B$2:$B$6683,A2868,OrderItems!$J$2:$J$6683)</f>
        <v>1699</v>
      </c>
      <c r="L2868" s="16" t="n">
        <f aca="false">SUMIF(OrderItems!$B$2:$B$6683,A2868,OrderItems!$K$2:$K$6683)</f>
        <v>1118.86</v>
      </c>
      <c r="M2868" s="16" t="n">
        <f aca="false">K2868-L2868</f>
        <v>580.14</v>
      </c>
      <c r="N2868" s="12" t="n">
        <f aca="false">COUNTIF(OrderItems!$B$2:$B$6683,A2868)</f>
        <v>1</v>
      </c>
    </row>
    <row r="2869" customFormat="false" ht="15" hidden="false" customHeight="false" outlineLevel="0" collapsed="false">
      <c r="A2869" s="12" t="n">
        <v>2868</v>
      </c>
      <c r="B2869" s="12" t="n">
        <v>725</v>
      </c>
      <c r="C2869" s="12" t="n">
        <v>17</v>
      </c>
      <c r="D2869" s="18" t="n">
        <v>45469</v>
      </c>
      <c r="E2869" s="12" t="s">
        <v>44</v>
      </c>
      <c r="F2869" s="12" t="s">
        <v>2292</v>
      </c>
      <c r="G2869" s="12" t="s">
        <v>55</v>
      </c>
      <c r="H2869" s="12" t="str">
        <f aca="false">INDEX(Customers!$I$2:$I$901,MATCH(B2869,Customers!$A$2:$A$901,0))</f>
        <v>New</v>
      </c>
      <c r="I2869" s="12" t="str">
        <f aca="false">INDEX(Customers!$G$2:$G$901,MATCH(B2869,Customers!$A$2:$A$901,0))</f>
        <v>North</v>
      </c>
      <c r="J2869" s="12" t="str">
        <f aca="false">INDEX(Stores!$D$2:$D$18,MATCH(C2869,Stores!$A$2:$A$18,0))</f>
        <v>Online</v>
      </c>
      <c r="K2869" s="16" t="n">
        <f aca="false">SUMIF(OrderItems!$B$2:$B$6683,A2869,OrderItems!$J$2:$J$6683)</f>
        <v>8918.9</v>
      </c>
      <c r="L2869" s="16" t="n">
        <f aca="false">SUMIF(OrderItems!$B$2:$B$6683,A2869,OrderItems!$K$2:$K$6683)</f>
        <v>6794.83</v>
      </c>
      <c r="M2869" s="16" t="n">
        <f aca="false">K2869-L2869</f>
        <v>2124.07</v>
      </c>
      <c r="N2869" s="12" t="n">
        <f aca="false">COUNTIF(OrderItems!$B$2:$B$6683,A2869)</f>
        <v>4</v>
      </c>
    </row>
    <row r="2870" customFormat="false" ht="15" hidden="false" customHeight="false" outlineLevel="0" collapsed="false">
      <c r="A2870" s="12" t="n">
        <v>2869</v>
      </c>
      <c r="B2870" s="12" t="n">
        <v>725</v>
      </c>
      <c r="C2870" s="12" t="n">
        <v>17</v>
      </c>
      <c r="D2870" s="18" t="n">
        <v>45956</v>
      </c>
      <c r="E2870" s="12" t="s">
        <v>44</v>
      </c>
      <c r="F2870" s="12" t="s">
        <v>2294</v>
      </c>
      <c r="G2870" s="12" t="s">
        <v>55</v>
      </c>
      <c r="H2870" s="12" t="str">
        <f aca="false">INDEX(Customers!$I$2:$I$901,MATCH(B2870,Customers!$A$2:$A$901,0))</f>
        <v>New</v>
      </c>
      <c r="I2870" s="12" t="str">
        <f aca="false">INDEX(Customers!$G$2:$G$901,MATCH(B2870,Customers!$A$2:$A$901,0))</f>
        <v>North</v>
      </c>
      <c r="J2870" s="12" t="str">
        <f aca="false">INDEX(Stores!$D$2:$D$18,MATCH(C2870,Stores!$A$2:$A$18,0))</f>
        <v>Online</v>
      </c>
      <c r="K2870" s="16" t="n">
        <f aca="false">SUMIF(OrderItems!$B$2:$B$6683,A2870,OrderItems!$J$2:$J$6683)</f>
        <v>3925.65</v>
      </c>
      <c r="L2870" s="16" t="n">
        <f aca="false">SUMIF(OrderItems!$B$2:$B$6683,A2870,OrderItems!$K$2:$K$6683)</f>
        <v>2877.55</v>
      </c>
      <c r="M2870" s="16" t="n">
        <f aca="false">K2870-L2870</f>
        <v>1048.1</v>
      </c>
      <c r="N2870" s="12" t="n">
        <f aca="false">COUNTIF(OrderItems!$B$2:$B$6683,A2870)</f>
        <v>2</v>
      </c>
    </row>
    <row r="2871" customFormat="false" ht="15" hidden="false" customHeight="false" outlineLevel="0" collapsed="false">
      <c r="A2871" s="12" t="n">
        <v>2870</v>
      </c>
      <c r="B2871" s="12" t="n">
        <v>726</v>
      </c>
      <c r="C2871" s="12" t="n">
        <v>17</v>
      </c>
      <c r="D2871" s="18" t="n">
        <v>45914</v>
      </c>
      <c r="E2871" s="12" t="s">
        <v>44</v>
      </c>
      <c r="F2871" s="12" t="s">
        <v>2293</v>
      </c>
      <c r="G2871" s="12" t="s">
        <v>55</v>
      </c>
      <c r="H2871" s="12" t="str">
        <f aca="false">INDEX(Customers!$I$2:$I$901,MATCH(B2871,Customers!$A$2:$A$901,0))</f>
        <v>Regular</v>
      </c>
      <c r="I2871" s="12" t="str">
        <f aca="false">INDEX(Customers!$G$2:$G$901,MATCH(B2871,Customers!$A$2:$A$901,0))</f>
        <v>West</v>
      </c>
      <c r="J2871" s="12" t="str">
        <f aca="false">INDEX(Stores!$D$2:$D$18,MATCH(C2871,Stores!$A$2:$A$18,0))</f>
        <v>Online</v>
      </c>
      <c r="K2871" s="16" t="n">
        <f aca="false">SUMIF(OrderItems!$B$2:$B$6683,A2871,OrderItems!$J$2:$J$6683)</f>
        <v>578</v>
      </c>
      <c r="L2871" s="16" t="n">
        <f aca="false">SUMIF(OrderItems!$B$2:$B$6683,A2871,OrderItems!$K$2:$K$6683)</f>
        <v>396.21</v>
      </c>
      <c r="M2871" s="16" t="n">
        <f aca="false">K2871-L2871</f>
        <v>181.79</v>
      </c>
      <c r="N2871" s="12" t="n">
        <f aca="false">COUNTIF(OrderItems!$B$2:$B$6683,A2871)</f>
        <v>2</v>
      </c>
    </row>
    <row r="2872" customFormat="false" ht="15" hidden="false" customHeight="false" outlineLevel="0" collapsed="false">
      <c r="A2872" s="12" t="n">
        <v>2871</v>
      </c>
      <c r="B2872" s="12" t="n">
        <v>726</v>
      </c>
      <c r="C2872" s="12" t="n">
        <v>16</v>
      </c>
      <c r="D2872" s="18" t="n">
        <v>45961</v>
      </c>
      <c r="E2872" s="12" t="s">
        <v>49</v>
      </c>
      <c r="F2872" s="12" t="s">
        <v>2295</v>
      </c>
      <c r="G2872" s="12" t="s">
        <v>55</v>
      </c>
      <c r="H2872" s="12" t="str">
        <f aca="false">INDEX(Customers!$I$2:$I$901,MATCH(B2872,Customers!$A$2:$A$901,0))</f>
        <v>Regular</v>
      </c>
      <c r="I2872" s="12" t="str">
        <f aca="false">INDEX(Customers!$G$2:$G$901,MATCH(B2872,Customers!$A$2:$A$901,0))</f>
        <v>West</v>
      </c>
      <c r="J2872" s="12" t="str">
        <f aca="false">INDEX(Stores!$D$2:$D$18,MATCH(C2872,Stores!$A$2:$A$18,0))</f>
        <v>East</v>
      </c>
      <c r="K2872" s="16" t="n">
        <f aca="false">SUMIF(OrderItems!$B$2:$B$6683,A2872,OrderItems!$J$2:$J$6683)</f>
        <v>2859</v>
      </c>
      <c r="L2872" s="16" t="n">
        <f aca="false">SUMIF(OrderItems!$B$2:$B$6683,A2872,OrderItems!$K$2:$K$6683)</f>
        <v>1757.26</v>
      </c>
      <c r="M2872" s="16" t="n">
        <f aca="false">K2872-L2872</f>
        <v>1101.74</v>
      </c>
      <c r="N2872" s="12" t="n">
        <f aca="false">COUNTIF(OrderItems!$B$2:$B$6683,A2872)</f>
        <v>1</v>
      </c>
    </row>
    <row r="2873" customFormat="false" ht="15" hidden="false" customHeight="false" outlineLevel="0" collapsed="false">
      <c r="A2873" s="12" t="n">
        <v>2872</v>
      </c>
      <c r="B2873" s="12" t="n">
        <v>726</v>
      </c>
      <c r="C2873" s="12" t="n">
        <v>17</v>
      </c>
      <c r="D2873" s="18" t="n">
        <v>45990</v>
      </c>
      <c r="E2873" s="12" t="s">
        <v>44</v>
      </c>
      <c r="F2873" s="12" t="s">
        <v>2295</v>
      </c>
      <c r="G2873" s="12" t="s">
        <v>57</v>
      </c>
      <c r="H2873" s="12" t="str">
        <f aca="false">INDEX(Customers!$I$2:$I$901,MATCH(B2873,Customers!$A$2:$A$901,0))</f>
        <v>Regular</v>
      </c>
      <c r="I2873" s="12" t="str">
        <f aca="false">INDEX(Customers!$G$2:$G$901,MATCH(B2873,Customers!$A$2:$A$901,0))</f>
        <v>West</v>
      </c>
      <c r="J2873" s="12" t="str">
        <f aca="false">INDEX(Stores!$D$2:$D$18,MATCH(C2873,Stores!$A$2:$A$18,0))</f>
        <v>Online</v>
      </c>
      <c r="K2873" s="16" t="n">
        <f aca="false">SUMIF(OrderItems!$B$2:$B$6683,A2873,OrderItems!$J$2:$J$6683)</f>
        <v>4845.95</v>
      </c>
      <c r="L2873" s="16" t="n">
        <f aca="false">SUMIF(OrderItems!$B$2:$B$6683,A2873,OrderItems!$K$2:$K$6683)</f>
        <v>3768.59</v>
      </c>
      <c r="M2873" s="16" t="n">
        <f aca="false">K2873-L2873</f>
        <v>1077.36</v>
      </c>
      <c r="N2873" s="12" t="n">
        <f aca="false">COUNTIF(OrderItems!$B$2:$B$6683,A2873)</f>
        <v>4</v>
      </c>
    </row>
    <row r="2874" customFormat="false" ht="15" hidden="false" customHeight="false" outlineLevel="0" collapsed="false">
      <c r="A2874" s="12" t="n">
        <v>2873</v>
      </c>
      <c r="B2874" s="12" t="n">
        <v>726</v>
      </c>
      <c r="C2874" s="12" t="n">
        <v>17</v>
      </c>
      <c r="D2874" s="18" t="n">
        <v>46009</v>
      </c>
      <c r="E2874" s="12" t="s">
        <v>44</v>
      </c>
      <c r="F2874" s="12" t="s">
        <v>2294</v>
      </c>
      <c r="G2874" s="12" t="s">
        <v>55</v>
      </c>
      <c r="H2874" s="12" t="str">
        <f aca="false">INDEX(Customers!$I$2:$I$901,MATCH(B2874,Customers!$A$2:$A$901,0))</f>
        <v>Regular</v>
      </c>
      <c r="I2874" s="12" t="str">
        <f aca="false">INDEX(Customers!$G$2:$G$901,MATCH(B2874,Customers!$A$2:$A$901,0))</f>
        <v>West</v>
      </c>
      <c r="J2874" s="12" t="str">
        <f aca="false">INDEX(Stores!$D$2:$D$18,MATCH(C2874,Stores!$A$2:$A$18,0))</f>
        <v>Online</v>
      </c>
      <c r="K2874" s="16" t="n">
        <f aca="false">SUMIF(OrderItems!$B$2:$B$6683,A2874,OrderItems!$J$2:$J$6683)</f>
        <v>5187</v>
      </c>
      <c r="L2874" s="16" t="n">
        <f aca="false">SUMIF(OrderItems!$B$2:$B$6683,A2874,OrderItems!$K$2:$K$6683)</f>
        <v>3327.96</v>
      </c>
      <c r="M2874" s="16" t="n">
        <f aca="false">K2874-L2874</f>
        <v>1859.04</v>
      </c>
      <c r="N2874" s="12" t="n">
        <f aca="false">COUNTIF(OrderItems!$B$2:$B$6683,A2874)</f>
        <v>2</v>
      </c>
    </row>
    <row r="2875" customFormat="false" ht="15" hidden="false" customHeight="false" outlineLevel="0" collapsed="false">
      <c r="A2875" s="12" t="n">
        <v>2874</v>
      </c>
      <c r="B2875" s="12" t="n">
        <v>728</v>
      </c>
      <c r="C2875" s="12" t="n">
        <v>17</v>
      </c>
      <c r="D2875" s="18" t="n">
        <v>45747</v>
      </c>
      <c r="E2875" s="12" t="s">
        <v>44</v>
      </c>
      <c r="F2875" s="12" t="s">
        <v>2296</v>
      </c>
      <c r="G2875" s="12" t="s">
        <v>57</v>
      </c>
      <c r="H2875" s="12" t="str">
        <f aca="false">INDEX(Customers!$I$2:$I$901,MATCH(B2875,Customers!$A$2:$A$901,0))</f>
        <v>Regular</v>
      </c>
      <c r="I2875" s="12" t="str">
        <f aca="false">INDEX(Customers!$G$2:$G$901,MATCH(B2875,Customers!$A$2:$A$901,0))</f>
        <v>East</v>
      </c>
      <c r="J2875" s="12" t="str">
        <f aca="false">INDEX(Stores!$D$2:$D$18,MATCH(C2875,Stores!$A$2:$A$18,0))</f>
        <v>Online</v>
      </c>
      <c r="K2875" s="16" t="n">
        <f aca="false">SUMIF(OrderItems!$B$2:$B$6683,A2875,OrderItems!$J$2:$J$6683)</f>
        <v>789</v>
      </c>
      <c r="L2875" s="16" t="n">
        <f aca="false">SUMIF(OrderItems!$B$2:$B$6683,A2875,OrderItems!$K$2:$K$6683)</f>
        <v>544.99</v>
      </c>
      <c r="M2875" s="16" t="n">
        <f aca="false">K2875-L2875</f>
        <v>244.01</v>
      </c>
      <c r="N2875" s="12" t="n">
        <f aca="false">COUNTIF(OrderItems!$B$2:$B$6683,A2875)</f>
        <v>1</v>
      </c>
    </row>
    <row r="2876" customFormat="false" ht="15" hidden="false" customHeight="false" outlineLevel="0" collapsed="false">
      <c r="A2876" s="12" t="n">
        <v>2875</v>
      </c>
      <c r="B2876" s="12" t="n">
        <v>728</v>
      </c>
      <c r="C2876" s="12" t="n">
        <v>17</v>
      </c>
      <c r="D2876" s="18" t="n">
        <v>45885</v>
      </c>
      <c r="E2876" s="12" t="s">
        <v>44</v>
      </c>
      <c r="F2876" s="12" t="s">
        <v>2293</v>
      </c>
      <c r="G2876" s="12" t="s">
        <v>57</v>
      </c>
      <c r="H2876" s="12" t="str">
        <f aca="false">INDEX(Customers!$I$2:$I$901,MATCH(B2876,Customers!$A$2:$A$901,0))</f>
        <v>Regular</v>
      </c>
      <c r="I2876" s="12" t="str">
        <f aca="false">INDEX(Customers!$G$2:$G$901,MATCH(B2876,Customers!$A$2:$A$901,0))</f>
        <v>East</v>
      </c>
      <c r="J2876" s="12" t="str">
        <f aca="false">INDEX(Stores!$D$2:$D$18,MATCH(C2876,Stores!$A$2:$A$18,0))</f>
        <v>Online</v>
      </c>
      <c r="K2876" s="16" t="n">
        <f aca="false">SUMIF(OrderItems!$B$2:$B$6683,A2876,OrderItems!$J$2:$J$6683)</f>
        <v>4034.15</v>
      </c>
      <c r="L2876" s="16" t="n">
        <f aca="false">SUMIF(OrderItems!$B$2:$B$6683,A2876,OrderItems!$K$2:$K$6683)</f>
        <v>2716.94</v>
      </c>
      <c r="M2876" s="16" t="n">
        <f aca="false">K2876-L2876</f>
        <v>1317.21</v>
      </c>
      <c r="N2876" s="12" t="n">
        <f aca="false">COUNTIF(OrderItems!$B$2:$B$6683,A2876)</f>
        <v>2</v>
      </c>
    </row>
    <row r="2877" customFormat="false" ht="15" hidden="false" customHeight="false" outlineLevel="0" collapsed="false">
      <c r="A2877" s="12" t="n">
        <v>2876</v>
      </c>
      <c r="B2877" s="12" t="n">
        <v>728</v>
      </c>
      <c r="C2877" s="12" t="n">
        <v>17</v>
      </c>
      <c r="D2877" s="18" t="n">
        <v>45931</v>
      </c>
      <c r="E2877" s="12" t="s">
        <v>44</v>
      </c>
      <c r="F2877" s="12" t="s">
        <v>2296</v>
      </c>
      <c r="G2877" s="12" t="s">
        <v>57</v>
      </c>
      <c r="H2877" s="12" t="str">
        <f aca="false">INDEX(Customers!$I$2:$I$901,MATCH(B2877,Customers!$A$2:$A$901,0))</f>
        <v>Regular</v>
      </c>
      <c r="I2877" s="12" t="str">
        <f aca="false">INDEX(Customers!$G$2:$G$901,MATCH(B2877,Customers!$A$2:$A$901,0))</f>
        <v>East</v>
      </c>
      <c r="J2877" s="12" t="str">
        <f aca="false">INDEX(Stores!$D$2:$D$18,MATCH(C2877,Stores!$A$2:$A$18,0))</f>
        <v>Online</v>
      </c>
      <c r="K2877" s="16" t="n">
        <f aca="false">SUMIF(OrderItems!$B$2:$B$6683,A2877,OrderItems!$J$2:$J$6683)</f>
        <v>7878</v>
      </c>
      <c r="L2877" s="16" t="n">
        <f aca="false">SUMIF(OrderItems!$B$2:$B$6683,A2877,OrderItems!$K$2:$K$6683)</f>
        <v>5448.54</v>
      </c>
      <c r="M2877" s="16" t="n">
        <f aca="false">K2877-L2877</f>
        <v>2429.46</v>
      </c>
      <c r="N2877" s="12" t="n">
        <f aca="false">COUNTIF(OrderItems!$B$2:$B$6683,A2877)</f>
        <v>1</v>
      </c>
    </row>
    <row r="2878" customFormat="false" ht="15" hidden="false" customHeight="false" outlineLevel="0" collapsed="false">
      <c r="A2878" s="12" t="n">
        <v>2877</v>
      </c>
      <c r="B2878" s="12" t="n">
        <v>728</v>
      </c>
      <c r="C2878" s="12" t="n">
        <v>17</v>
      </c>
      <c r="D2878" s="18" t="n">
        <v>45959</v>
      </c>
      <c r="E2878" s="12" t="s">
        <v>44</v>
      </c>
      <c r="F2878" s="12" t="s">
        <v>2295</v>
      </c>
      <c r="G2878" s="12" t="s">
        <v>55</v>
      </c>
      <c r="H2878" s="12" t="str">
        <f aca="false">INDEX(Customers!$I$2:$I$901,MATCH(B2878,Customers!$A$2:$A$901,0))</f>
        <v>Regular</v>
      </c>
      <c r="I2878" s="12" t="str">
        <f aca="false">INDEX(Customers!$G$2:$G$901,MATCH(B2878,Customers!$A$2:$A$901,0))</f>
        <v>East</v>
      </c>
      <c r="J2878" s="12" t="str">
        <f aca="false">INDEX(Stores!$D$2:$D$18,MATCH(C2878,Stores!$A$2:$A$18,0))</f>
        <v>Online</v>
      </c>
      <c r="K2878" s="16" t="n">
        <f aca="false">SUMIF(OrderItems!$B$2:$B$6683,A2878,OrderItems!$J$2:$J$6683)</f>
        <v>1291.05</v>
      </c>
      <c r="L2878" s="16" t="n">
        <f aca="false">SUMIF(OrderItems!$B$2:$B$6683,A2878,OrderItems!$K$2:$K$6683)</f>
        <v>852.12</v>
      </c>
      <c r="M2878" s="16" t="n">
        <f aca="false">K2878-L2878</f>
        <v>438.93</v>
      </c>
      <c r="N2878" s="12" t="n">
        <f aca="false">COUNTIF(OrderItems!$B$2:$B$6683,A2878)</f>
        <v>1</v>
      </c>
    </row>
    <row r="2879" customFormat="false" ht="15" hidden="false" customHeight="false" outlineLevel="0" collapsed="false">
      <c r="A2879" s="12" t="n">
        <v>2878</v>
      </c>
      <c r="B2879" s="12" t="n">
        <v>730</v>
      </c>
      <c r="C2879" s="12" t="n">
        <v>17</v>
      </c>
      <c r="D2879" s="18" t="n">
        <v>45961</v>
      </c>
      <c r="E2879" s="12" t="s">
        <v>44</v>
      </c>
      <c r="F2879" s="12" t="s">
        <v>2296</v>
      </c>
      <c r="G2879" s="12" t="s">
        <v>55</v>
      </c>
      <c r="H2879" s="12" t="str">
        <f aca="false">INDEX(Customers!$I$2:$I$901,MATCH(B2879,Customers!$A$2:$A$901,0))</f>
        <v>Regular</v>
      </c>
      <c r="I2879" s="12" t="str">
        <f aca="false">INDEX(Customers!$G$2:$G$901,MATCH(B2879,Customers!$A$2:$A$901,0))</f>
        <v>North</v>
      </c>
      <c r="J2879" s="12" t="str">
        <f aca="false">INDEX(Stores!$D$2:$D$18,MATCH(C2879,Stores!$A$2:$A$18,0))</f>
        <v>Online</v>
      </c>
      <c r="K2879" s="16" t="n">
        <f aca="false">SUMIF(OrderItems!$B$2:$B$6683,A2879,OrderItems!$J$2:$J$6683)</f>
        <v>10776</v>
      </c>
      <c r="L2879" s="16" t="n">
        <f aca="false">SUMIF(OrderItems!$B$2:$B$6683,A2879,OrderItems!$K$2:$K$6683)</f>
        <v>7480</v>
      </c>
      <c r="M2879" s="16" t="n">
        <f aca="false">K2879-L2879</f>
        <v>3296</v>
      </c>
      <c r="N2879" s="12" t="n">
        <f aca="false">COUNTIF(OrderItems!$B$2:$B$6683,A2879)</f>
        <v>2</v>
      </c>
    </row>
    <row r="2880" customFormat="false" ht="15" hidden="false" customHeight="false" outlineLevel="0" collapsed="false">
      <c r="A2880" s="12" t="n">
        <v>2879</v>
      </c>
      <c r="B2880" s="12" t="n">
        <v>731</v>
      </c>
      <c r="C2880" s="12" t="n">
        <v>17</v>
      </c>
      <c r="D2880" s="18" t="n">
        <v>45530</v>
      </c>
      <c r="E2880" s="12" t="s">
        <v>44</v>
      </c>
      <c r="F2880" s="12" t="s">
        <v>2295</v>
      </c>
      <c r="G2880" s="12" t="s">
        <v>56</v>
      </c>
      <c r="H2880" s="12" t="str">
        <f aca="false">INDEX(Customers!$I$2:$I$901,MATCH(B2880,Customers!$A$2:$A$901,0))</f>
        <v>New</v>
      </c>
      <c r="I2880" s="12" t="str">
        <f aca="false">INDEX(Customers!$G$2:$G$901,MATCH(B2880,Customers!$A$2:$A$901,0))</f>
        <v>South</v>
      </c>
      <c r="J2880" s="12" t="str">
        <f aca="false">INDEX(Stores!$D$2:$D$18,MATCH(C2880,Stores!$A$2:$A$18,0))</f>
        <v>Online</v>
      </c>
      <c r="K2880" s="16" t="n">
        <f aca="false">SUMIF(OrderItems!$B$2:$B$6683,A2880,OrderItems!$J$2:$J$6683)</f>
        <v>619</v>
      </c>
      <c r="L2880" s="16" t="n">
        <f aca="false">SUMIF(OrderItems!$B$2:$B$6683,A2880,OrderItems!$K$2:$K$6683)</f>
        <v>346.06</v>
      </c>
      <c r="M2880" s="16" t="n">
        <f aca="false">K2880-L2880</f>
        <v>272.94</v>
      </c>
      <c r="N2880" s="12" t="n">
        <f aca="false">COUNTIF(OrderItems!$B$2:$B$6683,A2880)</f>
        <v>1</v>
      </c>
    </row>
    <row r="2881" customFormat="false" ht="15" hidden="false" customHeight="false" outlineLevel="0" collapsed="false">
      <c r="A2881" s="12" t="n">
        <v>2880</v>
      </c>
      <c r="B2881" s="12" t="n">
        <v>731</v>
      </c>
      <c r="C2881" s="12" t="n">
        <v>17</v>
      </c>
      <c r="D2881" s="18" t="n">
        <v>45577</v>
      </c>
      <c r="E2881" s="12" t="s">
        <v>44</v>
      </c>
      <c r="F2881" s="12" t="s">
        <v>2293</v>
      </c>
      <c r="G2881" s="12" t="s">
        <v>55</v>
      </c>
      <c r="H2881" s="12" t="str">
        <f aca="false">INDEX(Customers!$I$2:$I$901,MATCH(B2881,Customers!$A$2:$A$901,0))</f>
        <v>New</v>
      </c>
      <c r="I2881" s="12" t="str">
        <f aca="false">INDEX(Customers!$G$2:$G$901,MATCH(B2881,Customers!$A$2:$A$901,0))</f>
        <v>South</v>
      </c>
      <c r="J2881" s="12" t="str">
        <f aca="false">INDEX(Stores!$D$2:$D$18,MATCH(C2881,Stores!$A$2:$A$18,0))</f>
        <v>Online</v>
      </c>
      <c r="K2881" s="16" t="n">
        <f aca="false">SUMIF(OrderItems!$B$2:$B$6683,A2881,OrderItems!$J$2:$J$6683)</f>
        <v>11224.1</v>
      </c>
      <c r="L2881" s="16" t="n">
        <f aca="false">SUMIF(OrderItems!$B$2:$B$6683,A2881,OrderItems!$K$2:$K$6683)</f>
        <v>6705.75</v>
      </c>
      <c r="M2881" s="16" t="n">
        <f aca="false">K2881-L2881</f>
        <v>4518.35</v>
      </c>
      <c r="N2881" s="12" t="n">
        <f aca="false">COUNTIF(OrderItems!$B$2:$B$6683,A2881)</f>
        <v>3</v>
      </c>
    </row>
    <row r="2882" customFormat="false" ht="15" hidden="false" customHeight="false" outlineLevel="0" collapsed="false">
      <c r="A2882" s="12" t="n">
        <v>2881</v>
      </c>
      <c r="B2882" s="12" t="n">
        <v>732</v>
      </c>
      <c r="C2882" s="12" t="n">
        <v>17</v>
      </c>
      <c r="D2882" s="18" t="n">
        <v>45627</v>
      </c>
      <c r="E2882" s="12" t="s">
        <v>44</v>
      </c>
      <c r="F2882" s="12" t="s">
        <v>2296</v>
      </c>
      <c r="G2882" s="12" t="s">
        <v>55</v>
      </c>
      <c r="H2882" s="12" t="str">
        <f aca="false">INDEX(Customers!$I$2:$I$901,MATCH(B2882,Customers!$A$2:$A$901,0))</f>
        <v>Regular</v>
      </c>
      <c r="I2882" s="12" t="str">
        <f aca="false">INDEX(Customers!$G$2:$G$901,MATCH(B2882,Customers!$A$2:$A$901,0))</f>
        <v>North</v>
      </c>
      <c r="J2882" s="12" t="str">
        <f aca="false">INDEX(Stores!$D$2:$D$18,MATCH(C2882,Stores!$A$2:$A$18,0))</f>
        <v>Online</v>
      </c>
      <c r="K2882" s="16" t="n">
        <f aca="false">SUMIF(OrderItems!$B$2:$B$6683,A2882,OrderItems!$J$2:$J$6683)</f>
        <v>2345.15</v>
      </c>
      <c r="L2882" s="16" t="n">
        <f aca="false">SUMIF(OrderItems!$B$2:$B$6683,A2882,OrderItems!$K$2:$K$6683)</f>
        <v>1649.64</v>
      </c>
      <c r="M2882" s="16" t="n">
        <f aca="false">K2882-L2882</f>
        <v>695.51</v>
      </c>
      <c r="N2882" s="12" t="n">
        <f aca="false">COUNTIF(OrderItems!$B$2:$B$6683,A2882)</f>
        <v>1</v>
      </c>
    </row>
    <row r="2883" customFormat="false" ht="15" hidden="false" customHeight="false" outlineLevel="0" collapsed="false">
      <c r="A2883" s="12" t="n">
        <v>2882</v>
      </c>
      <c r="B2883" s="12" t="n">
        <v>732</v>
      </c>
      <c r="C2883" s="12" t="n">
        <v>15</v>
      </c>
      <c r="D2883" s="18" t="n">
        <v>45939</v>
      </c>
      <c r="E2883" s="12" t="s">
        <v>49</v>
      </c>
      <c r="F2883" s="12" t="s">
        <v>2295</v>
      </c>
      <c r="G2883" s="12" t="s">
        <v>55</v>
      </c>
      <c r="H2883" s="12" t="str">
        <f aca="false">INDEX(Customers!$I$2:$I$901,MATCH(B2883,Customers!$A$2:$A$901,0))</f>
        <v>Regular</v>
      </c>
      <c r="I2883" s="12" t="str">
        <f aca="false">INDEX(Customers!$G$2:$G$901,MATCH(B2883,Customers!$A$2:$A$901,0))</f>
        <v>North</v>
      </c>
      <c r="J2883" s="12" t="str">
        <f aca="false">INDEX(Stores!$D$2:$D$18,MATCH(C2883,Stores!$A$2:$A$18,0))</f>
        <v>East</v>
      </c>
      <c r="K2883" s="16" t="n">
        <f aca="false">SUMIF(OrderItems!$B$2:$B$6683,A2883,OrderItems!$J$2:$J$6683)</f>
        <v>4917.4</v>
      </c>
      <c r="L2883" s="16" t="n">
        <f aca="false">SUMIF(OrderItems!$B$2:$B$6683,A2883,OrderItems!$K$2:$K$6683)</f>
        <v>3209.62</v>
      </c>
      <c r="M2883" s="16" t="n">
        <f aca="false">K2883-L2883</f>
        <v>1707.78</v>
      </c>
      <c r="N2883" s="12" t="n">
        <f aca="false">COUNTIF(OrderItems!$B$2:$B$6683,A2883)</f>
        <v>4</v>
      </c>
    </row>
    <row r="2884" customFormat="false" ht="15" hidden="false" customHeight="false" outlineLevel="0" collapsed="false">
      <c r="A2884" s="12" t="n">
        <v>2883</v>
      </c>
      <c r="B2884" s="12" t="n">
        <v>732</v>
      </c>
      <c r="C2884" s="12" t="n">
        <v>17</v>
      </c>
      <c r="D2884" s="18" t="n">
        <v>45968</v>
      </c>
      <c r="E2884" s="12" t="s">
        <v>44</v>
      </c>
      <c r="F2884" s="12" t="s">
        <v>2293</v>
      </c>
      <c r="G2884" s="12" t="s">
        <v>55</v>
      </c>
      <c r="H2884" s="12" t="str">
        <f aca="false">INDEX(Customers!$I$2:$I$901,MATCH(B2884,Customers!$A$2:$A$901,0))</f>
        <v>Regular</v>
      </c>
      <c r="I2884" s="12" t="str">
        <f aca="false">INDEX(Customers!$G$2:$G$901,MATCH(B2884,Customers!$A$2:$A$901,0))</f>
        <v>North</v>
      </c>
      <c r="J2884" s="12" t="str">
        <f aca="false">INDEX(Stores!$D$2:$D$18,MATCH(C2884,Stores!$A$2:$A$18,0))</f>
        <v>Online</v>
      </c>
      <c r="K2884" s="16" t="n">
        <f aca="false">SUMIF(OrderItems!$B$2:$B$6683,A2884,OrderItems!$J$2:$J$6683)</f>
        <v>1142.1</v>
      </c>
      <c r="L2884" s="16" t="n">
        <f aca="false">SUMIF(OrderItems!$B$2:$B$6683,A2884,OrderItems!$K$2:$K$6683)</f>
        <v>747.69</v>
      </c>
      <c r="M2884" s="16" t="n">
        <f aca="false">K2884-L2884</f>
        <v>394.41</v>
      </c>
      <c r="N2884" s="12" t="n">
        <f aca="false">COUNTIF(OrderItems!$B$2:$B$6683,A2884)</f>
        <v>1</v>
      </c>
    </row>
    <row r="2885" customFormat="false" ht="15" hidden="false" customHeight="false" outlineLevel="0" collapsed="false">
      <c r="A2885" s="12" t="n">
        <v>2884</v>
      </c>
      <c r="B2885" s="12" t="n">
        <v>732</v>
      </c>
      <c r="C2885" s="12" t="n">
        <v>8</v>
      </c>
      <c r="D2885" s="18" t="n">
        <v>45997</v>
      </c>
      <c r="E2885" s="12" t="s">
        <v>49</v>
      </c>
      <c r="F2885" s="12" t="s">
        <v>2294</v>
      </c>
      <c r="G2885" s="12" t="s">
        <v>55</v>
      </c>
      <c r="H2885" s="12" t="str">
        <f aca="false">INDEX(Customers!$I$2:$I$901,MATCH(B2885,Customers!$A$2:$A$901,0))</f>
        <v>Regular</v>
      </c>
      <c r="I2885" s="12" t="str">
        <f aca="false">INDEX(Customers!$G$2:$G$901,MATCH(B2885,Customers!$A$2:$A$901,0))</f>
        <v>North</v>
      </c>
      <c r="J2885" s="12" t="str">
        <f aca="false">INDEX(Stores!$D$2:$D$18,MATCH(C2885,Stores!$A$2:$A$18,0))</f>
        <v>South</v>
      </c>
      <c r="K2885" s="16" t="n">
        <f aca="false">SUMIF(OrderItems!$B$2:$B$6683,A2885,OrderItems!$J$2:$J$6683)</f>
        <v>5699</v>
      </c>
      <c r="L2885" s="16" t="n">
        <f aca="false">SUMIF(OrderItems!$B$2:$B$6683,A2885,OrderItems!$K$2:$K$6683)</f>
        <v>4154.37</v>
      </c>
      <c r="M2885" s="16" t="n">
        <f aca="false">K2885-L2885</f>
        <v>1544.63</v>
      </c>
      <c r="N2885" s="12" t="n">
        <f aca="false">COUNTIF(OrderItems!$B$2:$B$6683,A2885)</f>
        <v>1</v>
      </c>
    </row>
    <row r="2886" customFormat="false" ht="15" hidden="false" customHeight="false" outlineLevel="0" collapsed="false">
      <c r="A2886" s="12" t="n">
        <v>2885</v>
      </c>
      <c r="B2886" s="12" t="n">
        <v>732</v>
      </c>
      <c r="C2886" s="12" t="n">
        <v>14</v>
      </c>
      <c r="D2886" s="18" t="n">
        <v>45997</v>
      </c>
      <c r="E2886" s="12" t="s">
        <v>49</v>
      </c>
      <c r="F2886" s="12" t="s">
        <v>2295</v>
      </c>
      <c r="G2886" s="12" t="s">
        <v>57</v>
      </c>
      <c r="H2886" s="12" t="str">
        <f aca="false">INDEX(Customers!$I$2:$I$901,MATCH(B2886,Customers!$A$2:$A$901,0))</f>
        <v>Regular</v>
      </c>
      <c r="I2886" s="12" t="str">
        <f aca="false">INDEX(Customers!$G$2:$G$901,MATCH(B2886,Customers!$A$2:$A$901,0))</f>
        <v>North</v>
      </c>
      <c r="J2886" s="12" t="str">
        <f aca="false">INDEX(Stores!$D$2:$D$18,MATCH(C2886,Stores!$A$2:$A$18,0))</f>
        <v>East</v>
      </c>
      <c r="K2886" s="16" t="n">
        <f aca="false">SUMIF(OrderItems!$B$2:$B$6683,A2886,OrderItems!$J$2:$J$6683)</f>
        <v>1873.1</v>
      </c>
      <c r="L2886" s="16" t="n">
        <f aca="false">SUMIF(OrderItems!$B$2:$B$6683,A2886,OrderItems!$K$2:$K$6683)</f>
        <v>1281.43</v>
      </c>
      <c r="M2886" s="16" t="n">
        <f aca="false">K2886-L2886</f>
        <v>591.67</v>
      </c>
      <c r="N2886" s="12" t="n">
        <f aca="false">COUNTIF(OrderItems!$B$2:$B$6683,A2886)</f>
        <v>2</v>
      </c>
    </row>
    <row r="2887" customFormat="false" ht="15" hidden="false" customHeight="false" outlineLevel="0" collapsed="false">
      <c r="A2887" s="12" t="n">
        <v>2886</v>
      </c>
      <c r="B2887" s="12" t="n">
        <v>732</v>
      </c>
      <c r="C2887" s="12" t="n">
        <v>3</v>
      </c>
      <c r="D2887" s="18" t="n">
        <v>46012</v>
      </c>
      <c r="E2887" s="12" t="s">
        <v>49</v>
      </c>
      <c r="F2887" s="12" t="s">
        <v>2292</v>
      </c>
      <c r="G2887" s="12" t="s">
        <v>55</v>
      </c>
      <c r="H2887" s="12" t="str">
        <f aca="false">INDEX(Customers!$I$2:$I$901,MATCH(B2887,Customers!$A$2:$A$901,0))</f>
        <v>Regular</v>
      </c>
      <c r="I2887" s="12" t="str">
        <f aca="false">INDEX(Customers!$G$2:$G$901,MATCH(B2887,Customers!$A$2:$A$901,0))</f>
        <v>North</v>
      </c>
      <c r="J2887" s="12" t="str">
        <f aca="false">INDEX(Stores!$D$2:$D$18,MATCH(C2887,Stores!$A$2:$A$18,0))</f>
        <v>North</v>
      </c>
      <c r="K2887" s="16" t="n">
        <f aca="false">SUMIF(OrderItems!$B$2:$B$6683,A2887,OrderItems!$J$2:$J$6683)</f>
        <v>4594.1</v>
      </c>
      <c r="L2887" s="16" t="n">
        <f aca="false">SUMIF(OrderItems!$B$2:$B$6683,A2887,OrderItems!$K$2:$K$6683)</f>
        <v>2751.93</v>
      </c>
      <c r="M2887" s="16" t="n">
        <f aca="false">K2887-L2887</f>
        <v>1842.17</v>
      </c>
      <c r="N2887" s="12" t="n">
        <f aca="false">COUNTIF(OrderItems!$B$2:$B$6683,A2887)</f>
        <v>3</v>
      </c>
    </row>
    <row r="2888" customFormat="false" ht="15" hidden="false" customHeight="false" outlineLevel="0" collapsed="false">
      <c r="A2888" s="12" t="n">
        <v>2887</v>
      </c>
      <c r="B2888" s="12" t="n">
        <v>733</v>
      </c>
      <c r="C2888" s="12" t="n">
        <v>17</v>
      </c>
      <c r="D2888" s="18" t="n">
        <v>45309</v>
      </c>
      <c r="E2888" s="12" t="s">
        <v>44</v>
      </c>
      <c r="F2888" s="12" t="s">
        <v>2294</v>
      </c>
      <c r="G2888" s="12" t="s">
        <v>55</v>
      </c>
      <c r="H2888" s="12" t="str">
        <f aca="false">INDEX(Customers!$I$2:$I$901,MATCH(B2888,Customers!$A$2:$A$901,0))</f>
        <v>Regular</v>
      </c>
      <c r="I2888" s="12" t="str">
        <f aca="false">INDEX(Customers!$G$2:$G$901,MATCH(B2888,Customers!$A$2:$A$901,0))</f>
        <v>North</v>
      </c>
      <c r="J2888" s="12" t="str">
        <f aca="false">INDEX(Stores!$D$2:$D$18,MATCH(C2888,Stores!$A$2:$A$18,0))</f>
        <v>Online</v>
      </c>
      <c r="K2888" s="16" t="n">
        <f aca="false">SUMIF(OrderItems!$B$2:$B$6683,A2888,OrderItems!$J$2:$J$6683)</f>
        <v>1149</v>
      </c>
      <c r="L2888" s="16" t="n">
        <f aca="false">SUMIF(OrderItems!$B$2:$B$6683,A2888,OrderItems!$K$2:$K$6683)</f>
        <v>850</v>
      </c>
      <c r="M2888" s="16" t="n">
        <f aca="false">K2888-L2888</f>
        <v>299</v>
      </c>
      <c r="N2888" s="12" t="n">
        <f aca="false">COUNTIF(OrderItems!$B$2:$B$6683,A2888)</f>
        <v>1</v>
      </c>
    </row>
    <row r="2889" customFormat="false" ht="15" hidden="false" customHeight="false" outlineLevel="0" collapsed="false">
      <c r="A2889" s="12" t="n">
        <v>2888</v>
      </c>
      <c r="B2889" s="12" t="n">
        <v>733</v>
      </c>
      <c r="C2889" s="12" t="n">
        <v>16</v>
      </c>
      <c r="D2889" s="18" t="n">
        <v>45432</v>
      </c>
      <c r="E2889" s="12" t="s">
        <v>49</v>
      </c>
      <c r="F2889" s="12" t="s">
        <v>2294</v>
      </c>
      <c r="G2889" s="12" t="s">
        <v>57</v>
      </c>
      <c r="H2889" s="12" t="str">
        <f aca="false">INDEX(Customers!$I$2:$I$901,MATCH(B2889,Customers!$A$2:$A$901,0))</f>
        <v>Regular</v>
      </c>
      <c r="I2889" s="12" t="str">
        <f aca="false">INDEX(Customers!$G$2:$G$901,MATCH(B2889,Customers!$A$2:$A$901,0))</f>
        <v>North</v>
      </c>
      <c r="J2889" s="12" t="str">
        <f aca="false">INDEX(Stores!$D$2:$D$18,MATCH(C2889,Stores!$A$2:$A$18,0))</f>
        <v>East</v>
      </c>
      <c r="K2889" s="16" t="n">
        <f aca="false">SUMIF(OrderItems!$B$2:$B$6683,A2889,OrderItems!$J$2:$J$6683)</f>
        <v>2645</v>
      </c>
      <c r="L2889" s="16" t="n">
        <f aca="false">SUMIF(OrderItems!$B$2:$B$6683,A2889,OrderItems!$K$2:$K$6683)</f>
        <v>1689.07</v>
      </c>
      <c r="M2889" s="16" t="n">
        <f aca="false">K2889-L2889</f>
        <v>955.93</v>
      </c>
      <c r="N2889" s="12" t="n">
        <f aca="false">COUNTIF(OrderItems!$B$2:$B$6683,A2889)</f>
        <v>4</v>
      </c>
    </row>
    <row r="2890" customFormat="false" ht="15" hidden="false" customHeight="false" outlineLevel="0" collapsed="false">
      <c r="A2890" s="12" t="n">
        <v>2889</v>
      </c>
      <c r="B2890" s="12" t="n">
        <v>733</v>
      </c>
      <c r="C2890" s="12" t="n">
        <v>14</v>
      </c>
      <c r="D2890" s="18" t="n">
        <v>45650</v>
      </c>
      <c r="E2890" s="12" t="s">
        <v>49</v>
      </c>
      <c r="F2890" s="12" t="s">
        <v>2292</v>
      </c>
      <c r="G2890" s="12" t="s">
        <v>56</v>
      </c>
      <c r="H2890" s="12" t="str">
        <f aca="false">INDEX(Customers!$I$2:$I$901,MATCH(B2890,Customers!$A$2:$A$901,0))</f>
        <v>Regular</v>
      </c>
      <c r="I2890" s="12" t="str">
        <f aca="false">INDEX(Customers!$G$2:$G$901,MATCH(B2890,Customers!$A$2:$A$901,0))</f>
        <v>North</v>
      </c>
      <c r="J2890" s="12" t="str">
        <f aca="false">INDEX(Stores!$D$2:$D$18,MATCH(C2890,Stores!$A$2:$A$18,0))</f>
        <v>East</v>
      </c>
      <c r="K2890" s="16" t="n">
        <f aca="false">SUMIF(OrderItems!$B$2:$B$6683,A2890,OrderItems!$J$2:$J$6683)</f>
        <v>6869.7</v>
      </c>
      <c r="L2890" s="16" t="n">
        <f aca="false">SUMIF(OrderItems!$B$2:$B$6683,A2890,OrderItems!$K$2:$K$6683)</f>
        <v>4868.35</v>
      </c>
      <c r="M2890" s="16" t="n">
        <f aca="false">K2890-L2890</f>
        <v>2001.35</v>
      </c>
      <c r="N2890" s="12" t="n">
        <f aca="false">COUNTIF(OrderItems!$B$2:$B$6683,A2890)</f>
        <v>4</v>
      </c>
    </row>
    <row r="2891" customFormat="false" ht="15" hidden="false" customHeight="false" outlineLevel="0" collapsed="false">
      <c r="A2891" s="12" t="n">
        <v>2890</v>
      </c>
      <c r="B2891" s="12" t="n">
        <v>734</v>
      </c>
      <c r="C2891" s="12" t="n">
        <v>17</v>
      </c>
      <c r="D2891" s="18" t="n">
        <v>45604</v>
      </c>
      <c r="E2891" s="12" t="s">
        <v>44</v>
      </c>
      <c r="F2891" s="12" t="s">
        <v>2293</v>
      </c>
      <c r="G2891" s="12" t="s">
        <v>56</v>
      </c>
      <c r="H2891" s="12" t="str">
        <f aca="false">INDEX(Customers!$I$2:$I$901,MATCH(B2891,Customers!$A$2:$A$901,0))</f>
        <v>Regular</v>
      </c>
      <c r="I2891" s="12" t="str">
        <f aca="false">INDEX(Customers!$G$2:$G$901,MATCH(B2891,Customers!$A$2:$A$901,0))</f>
        <v>West</v>
      </c>
      <c r="J2891" s="12" t="str">
        <f aca="false">INDEX(Stores!$D$2:$D$18,MATCH(C2891,Stores!$A$2:$A$18,0))</f>
        <v>Online</v>
      </c>
      <c r="K2891" s="16" t="n">
        <f aca="false">SUMIF(OrderItems!$B$2:$B$6683,A2891,OrderItems!$J$2:$J$6683)</f>
        <v>3181.05</v>
      </c>
      <c r="L2891" s="16" t="n">
        <f aca="false">SUMIF(OrderItems!$B$2:$B$6683,A2891,OrderItems!$K$2:$K$6683)</f>
        <v>2033.55</v>
      </c>
      <c r="M2891" s="16" t="n">
        <f aca="false">K2891-L2891</f>
        <v>1147.5</v>
      </c>
      <c r="N2891" s="12" t="n">
        <f aca="false">COUNTIF(OrderItems!$B$2:$B$6683,A2891)</f>
        <v>2</v>
      </c>
    </row>
    <row r="2892" customFormat="false" ht="15" hidden="false" customHeight="false" outlineLevel="0" collapsed="false">
      <c r="A2892" s="12" t="n">
        <v>2891</v>
      </c>
      <c r="B2892" s="12" t="n">
        <v>734</v>
      </c>
      <c r="C2892" s="12" t="n">
        <v>17</v>
      </c>
      <c r="D2892" s="18" t="n">
        <v>45633</v>
      </c>
      <c r="E2892" s="12" t="s">
        <v>44</v>
      </c>
      <c r="F2892" s="12" t="s">
        <v>2294</v>
      </c>
      <c r="G2892" s="12" t="s">
        <v>55</v>
      </c>
      <c r="H2892" s="12" t="str">
        <f aca="false">INDEX(Customers!$I$2:$I$901,MATCH(B2892,Customers!$A$2:$A$901,0))</f>
        <v>Regular</v>
      </c>
      <c r="I2892" s="12" t="str">
        <f aca="false">INDEX(Customers!$G$2:$G$901,MATCH(B2892,Customers!$A$2:$A$901,0))</f>
        <v>West</v>
      </c>
      <c r="J2892" s="12" t="str">
        <f aca="false">INDEX(Stores!$D$2:$D$18,MATCH(C2892,Stores!$A$2:$A$18,0))</f>
        <v>Online</v>
      </c>
      <c r="K2892" s="16" t="n">
        <f aca="false">SUMIF(OrderItems!$B$2:$B$6683,A2892,OrderItems!$J$2:$J$6683)</f>
        <v>1471.2</v>
      </c>
      <c r="L2892" s="16" t="n">
        <f aca="false">SUMIF(OrderItems!$B$2:$B$6683,A2892,OrderItems!$K$2:$K$6683)</f>
        <v>1131.05</v>
      </c>
      <c r="M2892" s="16" t="n">
        <f aca="false">K2892-L2892</f>
        <v>340.15</v>
      </c>
      <c r="N2892" s="12" t="n">
        <f aca="false">COUNTIF(OrderItems!$B$2:$B$6683,A2892)</f>
        <v>1</v>
      </c>
    </row>
    <row r="2893" customFormat="false" ht="15" hidden="false" customHeight="false" outlineLevel="0" collapsed="false">
      <c r="A2893" s="12" t="n">
        <v>2892</v>
      </c>
      <c r="B2893" s="12" t="n">
        <v>734</v>
      </c>
      <c r="C2893" s="12" t="n">
        <v>17</v>
      </c>
      <c r="D2893" s="18" t="n">
        <v>45654</v>
      </c>
      <c r="E2893" s="12" t="s">
        <v>44</v>
      </c>
      <c r="F2893" s="12" t="s">
        <v>2294</v>
      </c>
      <c r="G2893" s="12" t="s">
        <v>57</v>
      </c>
      <c r="H2893" s="12" t="str">
        <f aca="false">INDEX(Customers!$I$2:$I$901,MATCH(B2893,Customers!$A$2:$A$901,0))</f>
        <v>Regular</v>
      </c>
      <c r="I2893" s="12" t="str">
        <f aca="false">INDEX(Customers!$G$2:$G$901,MATCH(B2893,Customers!$A$2:$A$901,0))</f>
        <v>West</v>
      </c>
      <c r="J2893" s="12" t="str">
        <f aca="false">INDEX(Stores!$D$2:$D$18,MATCH(C2893,Stores!$A$2:$A$18,0))</f>
        <v>Online</v>
      </c>
      <c r="K2893" s="16" t="n">
        <f aca="false">SUMIF(OrderItems!$B$2:$B$6683,A2893,OrderItems!$J$2:$J$6683)</f>
        <v>6567</v>
      </c>
      <c r="L2893" s="16" t="n">
        <f aca="false">SUMIF(OrderItems!$B$2:$B$6683,A2893,OrderItems!$K$2:$K$6683)</f>
        <v>3995.16</v>
      </c>
      <c r="M2893" s="16" t="n">
        <f aca="false">K2893-L2893</f>
        <v>2571.84</v>
      </c>
      <c r="N2893" s="12" t="n">
        <f aca="false">COUNTIF(OrderItems!$B$2:$B$6683,A2893)</f>
        <v>3</v>
      </c>
    </row>
    <row r="2894" customFormat="false" ht="15" hidden="false" customHeight="false" outlineLevel="0" collapsed="false">
      <c r="A2894" s="12" t="n">
        <v>2893</v>
      </c>
      <c r="B2894" s="12" t="n">
        <v>735</v>
      </c>
      <c r="C2894" s="12" t="n">
        <v>17</v>
      </c>
      <c r="D2894" s="18" t="n">
        <v>45811</v>
      </c>
      <c r="E2894" s="12" t="s">
        <v>44</v>
      </c>
      <c r="F2894" s="12" t="s">
        <v>2295</v>
      </c>
      <c r="G2894" s="12" t="s">
        <v>56</v>
      </c>
      <c r="H2894" s="12" t="str">
        <f aca="false">INDEX(Customers!$I$2:$I$901,MATCH(B2894,Customers!$A$2:$A$901,0))</f>
        <v>Regular</v>
      </c>
      <c r="I2894" s="12" t="str">
        <f aca="false">INDEX(Customers!$G$2:$G$901,MATCH(B2894,Customers!$A$2:$A$901,0))</f>
        <v>North</v>
      </c>
      <c r="J2894" s="12" t="str">
        <f aca="false">INDEX(Stores!$D$2:$D$18,MATCH(C2894,Stores!$A$2:$A$18,0))</f>
        <v>Online</v>
      </c>
      <c r="K2894" s="16" t="n">
        <f aca="false">SUMIF(OrderItems!$B$2:$B$6683,A2894,OrderItems!$J$2:$J$6683)</f>
        <v>1869</v>
      </c>
      <c r="L2894" s="16" t="n">
        <f aca="false">SUMIF(OrderItems!$B$2:$B$6683,A2894,OrderItems!$K$2:$K$6683)</f>
        <v>1389.29</v>
      </c>
      <c r="M2894" s="16" t="n">
        <f aca="false">K2894-L2894</f>
        <v>479.71</v>
      </c>
      <c r="N2894" s="12" t="n">
        <f aca="false">COUNTIF(OrderItems!$B$2:$B$6683,A2894)</f>
        <v>1</v>
      </c>
    </row>
    <row r="2895" customFormat="false" ht="15" hidden="false" customHeight="false" outlineLevel="0" collapsed="false">
      <c r="A2895" s="12" t="n">
        <v>2894</v>
      </c>
      <c r="B2895" s="12" t="n">
        <v>735</v>
      </c>
      <c r="C2895" s="12" t="n">
        <v>17</v>
      </c>
      <c r="D2895" s="18" t="n">
        <v>45945</v>
      </c>
      <c r="E2895" s="12" t="s">
        <v>44</v>
      </c>
      <c r="F2895" s="12" t="s">
        <v>2293</v>
      </c>
      <c r="G2895" s="12" t="s">
        <v>56</v>
      </c>
      <c r="H2895" s="12" t="str">
        <f aca="false">INDEX(Customers!$I$2:$I$901,MATCH(B2895,Customers!$A$2:$A$901,0))</f>
        <v>Regular</v>
      </c>
      <c r="I2895" s="12" t="str">
        <f aca="false">INDEX(Customers!$G$2:$G$901,MATCH(B2895,Customers!$A$2:$A$901,0))</f>
        <v>North</v>
      </c>
      <c r="J2895" s="12" t="str">
        <f aca="false">INDEX(Stores!$D$2:$D$18,MATCH(C2895,Stores!$A$2:$A$18,0))</f>
        <v>Online</v>
      </c>
      <c r="K2895" s="16" t="n">
        <f aca="false">SUMIF(OrderItems!$B$2:$B$6683,A2895,OrderItems!$J$2:$J$6683)</f>
        <v>944.1</v>
      </c>
      <c r="L2895" s="16" t="n">
        <f aca="false">SUMIF(OrderItems!$B$2:$B$6683,A2895,OrderItems!$K$2:$K$6683)</f>
        <v>645.2</v>
      </c>
      <c r="M2895" s="16" t="n">
        <f aca="false">K2895-L2895</f>
        <v>298.9</v>
      </c>
      <c r="N2895" s="12" t="n">
        <f aca="false">COUNTIF(OrderItems!$B$2:$B$6683,A2895)</f>
        <v>1</v>
      </c>
    </row>
    <row r="2896" customFormat="false" ht="15" hidden="false" customHeight="false" outlineLevel="0" collapsed="false">
      <c r="A2896" s="12" t="n">
        <v>2895</v>
      </c>
      <c r="B2896" s="12" t="n">
        <v>735</v>
      </c>
      <c r="C2896" s="12" t="n">
        <v>17</v>
      </c>
      <c r="D2896" s="18" t="n">
        <v>45978</v>
      </c>
      <c r="E2896" s="12" t="s">
        <v>44</v>
      </c>
      <c r="F2896" s="12" t="s">
        <v>2293</v>
      </c>
      <c r="G2896" s="12" t="s">
        <v>55</v>
      </c>
      <c r="H2896" s="12" t="str">
        <f aca="false">INDEX(Customers!$I$2:$I$901,MATCH(B2896,Customers!$A$2:$A$901,0))</f>
        <v>Regular</v>
      </c>
      <c r="I2896" s="12" t="str">
        <f aca="false">INDEX(Customers!$G$2:$G$901,MATCH(B2896,Customers!$A$2:$A$901,0))</f>
        <v>North</v>
      </c>
      <c r="J2896" s="12" t="str">
        <f aca="false">INDEX(Stores!$D$2:$D$18,MATCH(C2896,Stores!$A$2:$A$18,0))</f>
        <v>Online</v>
      </c>
      <c r="K2896" s="16" t="n">
        <f aca="false">SUMIF(OrderItems!$B$2:$B$6683,A2896,OrderItems!$J$2:$J$6683)</f>
        <v>1418.55</v>
      </c>
      <c r="L2896" s="16" t="n">
        <f aca="false">SUMIF(OrderItems!$B$2:$B$6683,A2896,OrderItems!$K$2:$K$6683)</f>
        <v>1056.47</v>
      </c>
      <c r="M2896" s="16" t="n">
        <f aca="false">K2896-L2896</f>
        <v>362.08</v>
      </c>
      <c r="N2896" s="12" t="n">
        <f aca="false">COUNTIF(OrderItems!$B$2:$B$6683,A2896)</f>
        <v>2</v>
      </c>
    </row>
    <row r="2897" customFormat="false" ht="15" hidden="false" customHeight="false" outlineLevel="0" collapsed="false">
      <c r="A2897" s="12" t="n">
        <v>2896</v>
      </c>
      <c r="B2897" s="12" t="n">
        <v>736</v>
      </c>
      <c r="C2897" s="12" t="n">
        <v>8</v>
      </c>
      <c r="D2897" s="18" t="n">
        <v>45491</v>
      </c>
      <c r="E2897" s="12" t="s">
        <v>49</v>
      </c>
      <c r="F2897" s="12" t="s">
        <v>2294</v>
      </c>
      <c r="G2897" s="12" t="s">
        <v>55</v>
      </c>
      <c r="H2897" s="12" t="str">
        <f aca="false">INDEX(Customers!$I$2:$I$901,MATCH(B2897,Customers!$A$2:$A$901,0))</f>
        <v>New</v>
      </c>
      <c r="I2897" s="12" t="str">
        <f aca="false">INDEX(Customers!$G$2:$G$901,MATCH(B2897,Customers!$A$2:$A$901,0))</f>
        <v>East</v>
      </c>
      <c r="J2897" s="12" t="str">
        <f aca="false">INDEX(Stores!$D$2:$D$18,MATCH(C2897,Stores!$A$2:$A$18,0))</f>
        <v>South</v>
      </c>
      <c r="K2897" s="16" t="n">
        <f aca="false">SUMIF(OrderItems!$B$2:$B$6683,A2897,OrderItems!$J$2:$J$6683)</f>
        <v>1291.05</v>
      </c>
      <c r="L2897" s="16" t="n">
        <f aca="false">SUMIF(OrderItems!$B$2:$B$6683,A2897,OrderItems!$K$2:$K$6683)</f>
        <v>991.28</v>
      </c>
      <c r="M2897" s="16" t="n">
        <f aca="false">K2897-L2897</f>
        <v>299.77</v>
      </c>
      <c r="N2897" s="12" t="n">
        <f aca="false">COUNTIF(OrderItems!$B$2:$B$6683,A2897)</f>
        <v>1</v>
      </c>
    </row>
    <row r="2898" customFormat="false" ht="15" hidden="false" customHeight="false" outlineLevel="0" collapsed="false">
      <c r="A2898" s="12" t="n">
        <v>2897</v>
      </c>
      <c r="B2898" s="12" t="n">
        <v>736</v>
      </c>
      <c r="C2898" s="12" t="n">
        <v>17</v>
      </c>
      <c r="D2898" s="18" t="n">
        <v>45591</v>
      </c>
      <c r="E2898" s="12" t="s">
        <v>44</v>
      </c>
      <c r="F2898" s="12" t="s">
        <v>2293</v>
      </c>
      <c r="G2898" s="12" t="s">
        <v>55</v>
      </c>
      <c r="H2898" s="12" t="str">
        <f aca="false">INDEX(Customers!$I$2:$I$901,MATCH(B2898,Customers!$A$2:$A$901,0))</f>
        <v>New</v>
      </c>
      <c r="I2898" s="12" t="str">
        <f aca="false">INDEX(Customers!$G$2:$G$901,MATCH(B2898,Customers!$A$2:$A$901,0))</f>
        <v>East</v>
      </c>
      <c r="J2898" s="12" t="str">
        <f aca="false">INDEX(Stores!$D$2:$D$18,MATCH(C2898,Stores!$A$2:$A$18,0))</f>
        <v>Online</v>
      </c>
      <c r="K2898" s="16" t="n">
        <f aca="false">SUMIF(OrderItems!$B$2:$B$6683,A2898,OrderItems!$J$2:$J$6683)</f>
        <v>941.55</v>
      </c>
      <c r="L2898" s="16" t="n">
        <f aca="false">SUMIF(OrderItems!$B$2:$B$6683,A2898,OrderItems!$K$2:$K$6683)</f>
        <v>602.98</v>
      </c>
      <c r="M2898" s="16" t="n">
        <f aca="false">K2898-L2898</f>
        <v>338.57</v>
      </c>
      <c r="N2898" s="12" t="n">
        <f aca="false">COUNTIF(OrderItems!$B$2:$B$6683,A2898)</f>
        <v>2</v>
      </c>
    </row>
    <row r="2899" customFormat="false" ht="15" hidden="false" customHeight="false" outlineLevel="0" collapsed="false">
      <c r="A2899" s="12" t="n">
        <v>2898</v>
      </c>
      <c r="B2899" s="12" t="n">
        <v>736</v>
      </c>
      <c r="C2899" s="12" t="n">
        <v>17</v>
      </c>
      <c r="D2899" s="18" t="n">
        <v>45640</v>
      </c>
      <c r="E2899" s="12" t="s">
        <v>44</v>
      </c>
      <c r="F2899" s="12" t="s">
        <v>2296</v>
      </c>
      <c r="G2899" s="12" t="s">
        <v>55</v>
      </c>
      <c r="H2899" s="12" t="str">
        <f aca="false">INDEX(Customers!$I$2:$I$901,MATCH(B2899,Customers!$A$2:$A$901,0))</f>
        <v>New</v>
      </c>
      <c r="I2899" s="12" t="str">
        <f aca="false">INDEX(Customers!$G$2:$G$901,MATCH(B2899,Customers!$A$2:$A$901,0))</f>
        <v>East</v>
      </c>
      <c r="J2899" s="12" t="str">
        <f aca="false">INDEX(Stores!$D$2:$D$18,MATCH(C2899,Stores!$A$2:$A$18,0))</f>
        <v>Online</v>
      </c>
      <c r="K2899" s="16" t="n">
        <f aca="false">SUMIF(OrderItems!$B$2:$B$6683,A2899,OrderItems!$J$2:$J$6683)</f>
        <v>1610.1</v>
      </c>
      <c r="L2899" s="16" t="n">
        <f aca="false">SUMIF(OrderItems!$B$2:$B$6683,A2899,OrderItems!$K$2:$K$6683)</f>
        <v>980.17</v>
      </c>
      <c r="M2899" s="16" t="n">
        <f aca="false">K2899-L2899</f>
        <v>629.93</v>
      </c>
      <c r="N2899" s="12" t="n">
        <f aca="false">COUNTIF(OrderItems!$B$2:$B$6683,A2899)</f>
        <v>2</v>
      </c>
    </row>
    <row r="2900" customFormat="false" ht="15" hidden="false" customHeight="false" outlineLevel="0" collapsed="false">
      <c r="A2900" s="12" t="n">
        <v>2899</v>
      </c>
      <c r="B2900" s="12" t="n">
        <v>736</v>
      </c>
      <c r="C2900" s="12" t="n">
        <v>17</v>
      </c>
      <c r="D2900" s="18" t="n">
        <v>45776</v>
      </c>
      <c r="E2900" s="12" t="s">
        <v>44</v>
      </c>
      <c r="F2900" s="12" t="s">
        <v>2295</v>
      </c>
      <c r="G2900" s="12" t="s">
        <v>55</v>
      </c>
      <c r="H2900" s="12" t="str">
        <f aca="false">INDEX(Customers!$I$2:$I$901,MATCH(B2900,Customers!$A$2:$A$901,0))</f>
        <v>New</v>
      </c>
      <c r="I2900" s="12" t="str">
        <f aca="false">INDEX(Customers!$G$2:$G$901,MATCH(B2900,Customers!$A$2:$A$901,0))</f>
        <v>East</v>
      </c>
      <c r="J2900" s="12" t="str">
        <f aca="false">INDEX(Stores!$D$2:$D$18,MATCH(C2900,Stores!$A$2:$A$18,0))</f>
        <v>Online</v>
      </c>
      <c r="K2900" s="16" t="n">
        <f aca="false">SUMIF(OrderItems!$B$2:$B$6683,A2900,OrderItems!$J$2:$J$6683)</f>
        <v>449</v>
      </c>
      <c r="L2900" s="16" t="n">
        <f aca="false">SUMIF(OrderItems!$B$2:$B$6683,A2900,OrderItems!$K$2:$K$6683)</f>
        <v>271.97</v>
      </c>
      <c r="M2900" s="16" t="n">
        <f aca="false">K2900-L2900</f>
        <v>177.03</v>
      </c>
      <c r="N2900" s="12" t="n">
        <f aca="false">COUNTIF(OrderItems!$B$2:$B$6683,A2900)</f>
        <v>1</v>
      </c>
    </row>
    <row r="2901" customFormat="false" ht="15" hidden="false" customHeight="false" outlineLevel="0" collapsed="false">
      <c r="A2901" s="12" t="n">
        <v>2900</v>
      </c>
      <c r="B2901" s="12" t="n">
        <v>736</v>
      </c>
      <c r="C2901" s="12" t="n">
        <v>11</v>
      </c>
      <c r="D2901" s="18" t="n">
        <v>45889</v>
      </c>
      <c r="E2901" s="12" t="s">
        <v>49</v>
      </c>
      <c r="F2901" s="12" t="s">
        <v>2292</v>
      </c>
      <c r="G2901" s="12" t="s">
        <v>56</v>
      </c>
      <c r="H2901" s="12" t="str">
        <f aca="false">INDEX(Customers!$I$2:$I$901,MATCH(B2901,Customers!$A$2:$A$901,0))</f>
        <v>New</v>
      </c>
      <c r="I2901" s="12" t="str">
        <f aca="false">INDEX(Customers!$G$2:$G$901,MATCH(B2901,Customers!$A$2:$A$901,0))</f>
        <v>East</v>
      </c>
      <c r="J2901" s="12" t="str">
        <f aca="false">INDEX(Stores!$D$2:$D$18,MATCH(C2901,Stores!$A$2:$A$18,0))</f>
        <v>West</v>
      </c>
      <c r="K2901" s="16" t="n">
        <f aca="false">SUMIF(OrderItems!$B$2:$B$6683,A2901,OrderItems!$J$2:$J$6683)</f>
        <v>3949.05</v>
      </c>
      <c r="L2901" s="16" t="n">
        <f aca="false">SUMIF(OrderItems!$B$2:$B$6683,A2901,OrderItems!$K$2:$K$6683)</f>
        <v>2510.79</v>
      </c>
      <c r="M2901" s="16" t="n">
        <f aca="false">K2901-L2901</f>
        <v>1438.26</v>
      </c>
      <c r="N2901" s="12" t="n">
        <f aca="false">COUNTIF(OrderItems!$B$2:$B$6683,A2901)</f>
        <v>4</v>
      </c>
    </row>
    <row r="2902" customFormat="false" ht="15" hidden="false" customHeight="false" outlineLevel="0" collapsed="false">
      <c r="A2902" s="12" t="n">
        <v>2901</v>
      </c>
      <c r="B2902" s="12" t="n">
        <v>736</v>
      </c>
      <c r="C2902" s="12" t="n">
        <v>4</v>
      </c>
      <c r="D2902" s="18" t="n">
        <v>46001</v>
      </c>
      <c r="E2902" s="12" t="s">
        <v>49</v>
      </c>
      <c r="F2902" s="12" t="s">
        <v>2295</v>
      </c>
      <c r="G2902" s="12" t="s">
        <v>55</v>
      </c>
      <c r="H2902" s="12" t="str">
        <f aca="false">INDEX(Customers!$I$2:$I$901,MATCH(B2902,Customers!$A$2:$A$901,0))</f>
        <v>New</v>
      </c>
      <c r="I2902" s="12" t="str">
        <f aca="false">INDEX(Customers!$G$2:$G$901,MATCH(B2902,Customers!$A$2:$A$901,0))</f>
        <v>East</v>
      </c>
      <c r="J2902" s="12" t="str">
        <f aca="false">INDEX(Stores!$D$2:$D$18,MATCH(C2902,Stores!$A$2:$A$18,0))</f>
        <v>North</v>
      </c>
      <c r="K2902" s="16" t="n">
        <f aca="false">SUMIF(OrderItems!$B$2:$B$6683,A2902,OrderItems!$J$2:$J$6683)</f>
        <v>1501.95</v>
      </c>
      <c r="L2902" s="16" t="n">
        <f aca="false">SUMIF(OrderItems!$B$2:$B$6683,A2902,OrderItems!$K$2:$K$6683)</f>
        <v>1205.1</v>
      </c>
      <c r="M2902" s="16" t="n">
        <f aca="false">K2902-L2902</f>
        <v>296.85</v>
      </c>
      <c r="N2902" s="12" t="n">
        <f aca="false">COUNTIF(OrderItems!$B$2:$B$6683,A2902)</f>
        <v>1</v>
      </c>
    </row>
    <row r="2903" customFormat="false" ht="15" hidden="false" customHeight="false" outlineLevel="0" collapsed="false">
      <c r="A2903" s="12" t="n">
        <v>2902</v>
      </c>
      <c r="B2903" s="12" t="n">
        <v>737</v>
      </c>
      <c r="C2903" s="12" t="n">
        <v>17</v>
      </c>
      <c r="D2903" s="18" t="n">
        <v>45573</v>
      </c>
      <c r="E2903" s="12" t="s">
        <v>44</v>
      </c>
      <c r="F2903" s="12" t="s">
        <v>2294</v>
      </c>
      <c r="G2903" s="12" t="s">
        <v>55</v>
      </c>
      <c r="H2903" s="12" t="str">
        <f aca="false">INDEX(Customers!$I$2:$I$901,MATCH(B2903,Customers!$A$2:$A$901,0))</f>
        <v>Premium</v>
      </c>
      <c r="I2903" s="12" t="str">
        <f aca="false">INDEX(Customers!$G$2:$G$901,MATCH(B2903,Customers!$A$2:$A$901,0))</f>
        <v>West</v>
      </c>
      <c r="J2903" s="12" t="str">
        <f aca="false">INDEX(Stores!$D$2:$D$18,MATCH(C2903,Stores!$A$2:$A$18,0))</f>
        <v>Online</v>
      </c>
      <c r="K2903" s="16" t="n">
        <f aca="false">SUMIF(OrderItems!$B$2:$B$6683,A2903,OrderItems!$J$2:$J$6683)</f>
        <v>3848</v>
      </c>
      <c r="L2903" s="16" t="n">
        <f aca="false">SUMIF(OrderItems!$B$2:$B$6683,A2903,OrderItems!$K$2:$K$6683)</f>
        <v>2366.33</v>
      </c>
      <c r="M2903" s="16" t="n">
        <f aca="false">K2903-L2903</f>
        <v>1481.67</v>
      </c>
      <c r="N2903" s="12" t="n">
        <f aca="false">COUNTIF(OrderItems!$B$2:$B$6683,A2903)</f>
        <v>2</v>
      </c>
    </row>
    <row r="2904" customFormat="false" ht="15" hidden="false" customHeight="false" outlineLevel="0" collapsed="false">
      <c r="A2904" s="12" t="n">
        <v>2903</v>
      </c>
      <c r="B2904" s="12" t="n">
        <v>737</v>
      </c>
      <c r="C2904" s="12" t="n">
        <v>13</v>
      </c>
      <c r="D2904" s="18" t="n">
        <v>45603</v>
      </c>
      <c r="E2904" s="12" t="s">
        <v>49</v>
      </c>
      <c r="F2904" s="12" t="s">
        <v>2295</v>
      </c>
      <c r="G2904" s="12" t="s">
        <v>55</v>
      </c>
      <c r="H2904" s="12" t="str">
        <f aca="false">INDEX(Customers!$I$2:$I$901,MATCH(B2904,Customers!$A$2:$A$901,0))</f>
        <v>Premium</v>
      </c>
      <c r="I2904" s="12" t="str">
        <f aca="false">INDEX(Customers!$G$2:$G$901,MATCH(B2904,Customers!$A$2:$A$901,0))</f>
        <v>West</v>
      </c>
      <c r="J2904" s="12" t="str">
        <f aca="false">INDEX(Stores!$D$2:$D$18,MATCH(C2904,Stores!$A$2:$A$18,0))</f>
        <v>East</v>
      </c>
      <c r="K2904" s="16" t="n">
        <f aca="false">SUMIF(OrderItems!$B$2:$B$6683,A2904,OrderItems!$J$2:$J$6683)</f>
        <v>7713.15</v>
      </c>
      <c r="L2904" s="16" t="n">
        <f aca="false">SUMIF(OrderItems!$B$2:$B$6683,A2904,OrderItems!$K$2:$K$6683)</f>
        <v>5589.45</v>
      </c>
      <c r="M2904" s="16" t="n">
        <f aca="false">K2904-L2904</f>
        <v>2123.7</v>
      </c>
      <c r="N2904" s="12" t="n">
        <f aca="false">COUNTIF(OrderItems!$B$2:$B$6683,A2904)</f>
        <v>3</v>
      </c>
    </row>
    <row r="2905" customFormat="false" ht="15" hidden="false" customHeight="false" outlineLevel="0" collapsed="false">
      <c r="A2905" s="12" t="n">
        <v>2904</v>
      </c>
      <c r="B2905" s="12" t="n">
        <v>737</v>
      </c>
      <c r="C2905" s="12" t="n">
        <v>2</v>
      </c>
      <c r="D2905" s="18" t="n">
        <v>45659</v>
      </c>
      <c r="E2905" s="12" t="s">
        <v>49</v>
      </c>
      <c r="F2905" s="12" t="s">
        <v>2293</v>
      </c>
      <c r="G2905" s="12" t="s">
        <v>55</v>
      </c>
      <c r="H2905" s="12" t="str">
        <f aca="false">INDEX(Customers!$I$2:$I$901,MATCH(B2905,Customers!$A$2:$A$901,0))</f>
        <v>Premium</v>
      </c>
      <c r="I2905" s="12" t="str">
        <f aca="false">INDEX(Customers!$G$2:$G$901,MATCH(B2905,Customers!$A$2:$A$901,0))</f>
        <v>West</v>
      </c>
      <c r="J2905" s="12" t="str">
        <f aca="false">INDEX(Stores!$D$2:$D$18,MATCH(C2905,Stores!$A$2:$A$18,0))</f>
        <v>North</v>
      </c>
      <c r="K2905" s="16" t="n">
        <f aca="false">SUMIF(OrderItems!$B$2:$B$6683,A2905,OrderItems!$J$2:$J$6683)</f>
        <v>13688.45</v>
      </c>
      <c r="L2905" s="16" t="n">
        <f aca="false">SUMIF(OrderItems!$B$2:$B$6683,A2905,OrderItems!$K$2:$K$6683)</f>
        <v>10634.33</v>
      </c>
      <c r="M2905" s="16" t="n">
        <f aca="false">K2905-L2905</f>
        <v>3054.12</v>
      </c>
      <c r="N2905" s="12" t="n">
        <f aca="false">COUNTIF(OrderItems!$B$2:$B$6683,A2905)</f>
        <v>4</v>
      </c>
    </row>
    <row r="2906" customFormat="false" ht="15" hidden="false" customHeight="false" outlineLevel="0" collapsed="false">
      <c r="A2906" s="12" t="n">
        <v>2905</v>
      </c>
      <c r="B2906" s="12" t="n">
        <v>738</v>
      </c>
      <c r="C2906" s="12" t="n">
        <v>17</v>
      </c>
      <c r="D2906" s="18" t="n">
        <v>45607</v>
      </c>
      <c r="E2906" s="12" t="s">
        <v>44</v>
      </c>
      <c r="F2906" s="12" t="s">
        <v>2296</v>
      </c>
      <c r="G2906" s="12" t="s">
        <v>55</v>
      </c>
      <c r="H2906" s="12" t="str">
        <f aca="false">INDEX(Customers!$I$2:$I$901,MATCH(B2906,Customers!$A$2:$A$901,0))</f>
        <v>New</v>
      </c>
      <c r="I2906" s="12" t="str">
        <f aca="false">INDEX(Customers!$G$2:$G$901,MATCH(B2906,Customers!$A$2:$A$901,0))</f>
        <v>North</v>
      </c>
      <c r="J2906" s="12" t="str">
        <f aca="false">INDEX(Stores!$D$2:$D$18,MATCH(C2906,Stores!$A$2:$A$18,0))</f>
        <v>Online</v>
      </c>
      <c r="K2906" s="16" t="n">
        <f aca="false">SUMIF(OrderItems!$B$2:$B$6683,A2906,OrderItems!$J$2:$J$6683)</f>
        <v>419</v>
      </c>
      <c r="L2906" s="16" t="n">
        <f aca="false">SUMIF(OrderItems!$B$2:$B$6683,A2906,OrderItems!$K$2:$K$6683)</f>
        <v>279.97</v>
      </c>
      <c r="M2906" s="16" t="n">
        <f aca="false">K2906-L2906</f>
        <v>139.03</v>
      </c>
      <c r="N2906" s="12" t="n">
        <f aca="false">COUNTIF(OrderItems!$B$2:$B$6683,A2906)</f>
        <v>1</v>
      </c>
    </row>
    <row r="2907" customFormat="false" ht="15" hidden="false" customHeight="false" outlineLevel="0" collapsed="false">
      <c r="A2907" s="12" t="n">
        <v>2906</v>
      </c>
      <c r="B2907" s="12" t="n">
        <v>738</v>
      </c>
      <c r="C2907" s="12" t="n">
        <v>17</v>
      </c>
      <c r="D2907" s="18" t="n">
        <v>45649</v>
      </c>
      <c r="E2907" s="12" t="s">
        <v>44</v>
      </c>
      <c r="F2907" s="12" t="s">
        <v>2294</v>
      </c>
      <c r="G2907" s="12" t="s">
        <v>55</v>
      </c>
      <c r="H2907" s="12" t="str">
        <f aca="false">INDEX(Customers!$I$2:$I$901,MATCH(B2907,Customers!$A$2:$A$901,0))</f>
        <v>New</v>
      </c>
      <c r="I2907" s="12" t="str">
        <f aca="false">INDEX(Customers!$G$2:$G$901,MATCH(B2907,Customers!$A$2:$A$901,0))</f>
        <v>North</v>
      </c>
      <c r="J2907" s="12" t="str">
        <f aca="false">INDEX(Stores!$D$2:$D$18,MATCH(C2907,Stores!$A$2:$A$18,0))</f>
        <v>Online</v>
      </c>
      <c r="K2907" s="16" t="n">
        <f aca="false">SUMIF(OrderItems!$B$2:$B$6683,A2907,OrderItems!$J$2:$J$6683)</f>
        <v>2541.55</v>
      </c>
      <c r="L2907" s="16" t="n">
        <f aca="false">SUMIF(OrderItems!$B$2:$B$6683,A2907,OrderItems!$K$2:$K$6683)</f>
        <v>1676.21</v>
      </c>
      <c r="M2907" s="16" t="n">
        <f aca="false">K2907-L2907</f>
        <v>865.34</v>
      </c>
      <c r="N2907" s="12" t="n">
        <f aca="false">COUNTIF(OrderItems!$B$2:$B$6683,A2907)</f>
        <v>2</v>
      </c>
    </row>
    <row r="2908" customFormat="false" ht="15" hidden="false" customHeight="false" outlineLevel="0" collapsed="false">
      <c r="A2908" s="12" t="n">
        <v>2907</v>
      </c>
      <c r="B2908" s="12" t="n">
        <v>738</v>
      </c>
      <c r="C2908" s="12" t="n">
        <v>17</v>
      </c>
      <c r="D2908" s="18" t="n">
        <v>46017</v>
      </c>
      <c r="E2908" s="12" t="s">
        <v>44</v>
      </c>
      <c r="F2908" s="12" t="s">
        <v>2292</v>
      </c>
      <c r="G2908" s="12" t="s">
        <v>56</v>
      </c>
      <c r="H2908" s="12" t="str">
        <f aca="false">INDEX(Customers!$I$2:$I$901,MATCH(B2908,Customers!$A$2:$A$901,0))</f>
        <v>New</v>
      </c>
      <c r="I2908" s="12" t="str">
        <f aca="false">INDEX(Customers!$G$2:$G$901,MATCH(B2908,Customers!$A$2:$A$901,0))</f>
        <v>North</v>
      </c>
      <c r="J2908" s="12" t="str">
        <f aca="false">INDEX(Stores!$D$2:$D$18,MATCH(C2908,Stores!$A$2:$A$18,0))</f>
        <v>Online</v>
      </c>
      <c r="K2908" s="16" t="n">
        <f aca="false">SUMIF(OrderItems!$B$2:$B$6683,A2908,OrderItems!$J$2:$J$6683)</f>
        <v>10741.65</v>
      </c>
      <c r="L2908" s="16" t="n">
        <f aca="false">SUMIF(OrderItems!$B$2:$B$6683,A2908,OrderItems!$K$2:$K$6683)</f>
        <v>7660.62</v>
      </c>
      <c r="M2908" s="16" t="n">
        <f aca="false">K2908-L2908</f>
        <v>3081.03</v>
      </c>
      <c r="N2908" s="12" t="n">
        <f aca="false">COUNTIF(OrderItems!$B$2:$B$6683,A2908)</f>
        <v>1</v>
      </c>
    </row>
    <row r="2909" customFormat="false" ht="15" hidden="false" customHeight="false" outlineLevel="0" collapsed="false">
      <c r="A2909" s="12" t="n">
        <v>2908</v>
      </c>
      <c r="B2909" s="12" t="n">
        <v>739</v>
      </c>
      <c r="C2909" s="12" t="n">
        <v>17</v>
      </c>
      <c r="D2909" s="18" t="n">
        <v>45578</v>
      </c>
      <c r="E2909" s="12" t="s">
        <v>44</v>
      </c>
      <c r="F2909" s="12" t="s">
        <v>2296</v>
      </c>
      <c r="G2909" s="12" t="s">
        <v>55</v>
      </c>
      <c r="H2909" s="12" t="str">
        <f aca="false">INDEX(Customers!$I$2:$I$901,MATCH(B2909,Customers!$A$2:$A$901,0))</f>
        <v>New</v>
      </c>
      <c r="I2909" s="12" t="str">
        <f aca="false">INDEX(Customers!$G$2:$G$901,MATCH(B2909,Customers!$A$2:$A$901,0))</f>
        <v>North</v>
      </c>
      <c r="J2909" s="12" t="str">
        <f aca="false">INDEX(Stores!$D$2:$D$18,MATCH(C2909,Stores!$A$2:$A$18,0))</f>
        <v>Online</v>
      </c>
      <c r="K2909" s="16" t="n">
        <f aca="false">SUMIF(OrderItems!$B$2:$B$6683,A2909,OrderItems!$J$2:$J$6683)</f>
        <v>3939</v>
      </c>
      <c r="L2909" s="16" t="n">
        <f aca="false">SUMIF(OrderItems!$B$2:$B$6683,A2909,OrderItems!$K$2:$K$6683)</f>
        <v>2724.27</v>
      </c>
      <c r="M2909" s="16" t="n">
        <f aca="false">K2909-L2909</f>
        <v>1214.73</v>
      </c>
      <c r="N2909" s="12" t="n">
        <f aca="false">COUNTIF(OrderItems!$B$2:$B$6683,A2909)</f>
        <v>1</v>
      </c>
    </row>
    <row r="2910" customFormat="false" ht="15" hidden="false" customHeight="false" outlineLevel="0" collapsed="false">
      <c r="A2910" s="12" t="n">
        <v>2909</v>
      </c>
      <c r="B2910" s="12" t="n">
        <v>739</v>
      </c>
      <c r="C2910" s="12" t="n">
        <v>17</v>
      </c>
      <c r="D2910" s="18" t="n">
        <v>45606</v>
      </c>
      <c r="E2910" s="12" t="s">
        <v>44</v>
      </c>
      <c r="F2910" s="12" t="s">
        <v>2293</v>
      </c>
      <c r="G2910" s="12" t="s">
        <v>55</v>
      </c>
      <c r="H2910" s="12" t="str">
        <f aca="false">INDEX(Customers!$I$2:$I$901,MATCH(B2910,Customers!$A$2:$A$901,0))</f>
        <v>New</v>
      </c>
      <c r="I2910" s="12" t="str">
        <f aca="false">INDEX(Customers!$G$2:$G$901,MATCH(B2910,Customers!$A$2:$A$901,0))</f>
        <v>North</v>
      </c>
      <c r="J2910" s="12" t="str">
        <f aca="false">INDEX(Stores!$D$2:$D$18,MATCH(C2910,Stores!$A$2:$A$18,0))</f>
        <v>Online</v>
      </c>
      <c r="K2910" s="16" t="n">
        <f aca="false">SUMIF(OrderItems!$B$2:$B$6683,A2910,OrderItems!$J$2:$J$6683)</f>
        <v>1069</v>
      </c>
      <c r="L2910" s="16" t="n">
        <f aca="false">SUMIF(OrderItems!$B$2:$B$6683,A2910,OrderItems!$K$2:$K$6683)</f>
        <v>735.88</v>
      </c>
      <c r="M2910" s="16" t="n">
        <f aca="false">K2910-L2910</f>
        <v>333.12</v>
      </c>
      <c r="N2910" s="12" t="n">
        <f aca="false">COUNTIF(OrderItems!$B$2:$B$6683,A2910)</f>
        <v>1</v>
      </c>
    </row>
    <row r="2911" customFormat="false" ht="15" hidden="false" customHeight="false" outlineLevel="0" collapsed="false">
      <c r="A2911" s="12" t="n">
        <v>2910</v>
      </c>
      <c r="B2911" s="12" t="n">
        <v>739</v>
      </c>
      <c r="C2911" s="12" t="n">
        <v>17</v>
      </c>
      <c r="D2911" s="18" t="n">
        <v>45962</v>
      </c>
      <c r="E2911" s="12" t="s">
        <v>44</v>
      </c>
      <c r="F2911" s="12" t="s">
        <v>2296</v>
      </c>
      <c r="G2911" s="12" t="s">
        <v>55</v>
      </c>
      <c r="H2911" s="12" t="str">
        <f aca="false">INDEX(Customers!$I$2:$I$901,MATCH(B2911,Customers!$A$2:$A$901,0))</f>
        <v>New</v>
      </c>
      <c r="I2911" s="12" t="str">
        <f aca="false">INDEX(Customers!$G$2:$G$901,MATCH(B2911,Customers!$A$2:$A$901,0))</f>
        <v>North</v>
      </c>
      <c r="J2911" s="12" t="str">
        <f aca="false">INDEX(Stores!$D$2:$D$18,MATCH(C2911,Stores!$A$2:$A$18,0))</f>
        <v>Online</v>
      </c>
      <c r="K2911" s="16" t="n">
        <f aca="false">SUMIF(OrderItems!$B$2:$B$6683,A2911,OrderItems!$J$2:$J$6683)</f>
        <v>1609</v>
      </c>
      <c r="L2911" s="16" t="n">
        <f aca="false">SUMIF(OrderItems!$B$2:$B$6683,A2911,OrderItems!$K$2:$K$6683)</f>
        <v>979.43</v>
      </c>
      <c r="M2911" s="16" t="n">
        <f aca="false">K2911-L2911</f>
        <v>629.57</v>
      </c>
      <c r="N2911" s="12" t="n">
        <f aca="false">COUNTIF(OrderItems!$B$2:$B$6683,A2911)</f>
        <v>1</v>
      </c>
    </row>
    <row r="2912" customFormat="false" ht="15" hidden="false" customHeight="false" outlineLevel="0" collapsed="false">
      <c r="A2912" s="12" t="n">
        <v>2911</v>
      </c>
      <c r="B2912" s="12" t="n">
        <v>741</v>
      </c>
      <c r="C2912" s="12" t="n">
        <v>17</v>
      </c>
      <c r="D2912" s="18" t="n">
        <v>45448</v>
      </c>
      <c r="E2912" s="12" t="s">
        <v>44</v>
      </c>
      <c r="F2912" s="12" t="s">
        <v>2295</v>
      </c>
      <c r="G2912" s="12" t="s">
        <v>57</v>
      </c>
      <c r="H2912" s="12" t="str">
        <f aca="false">INDEX(Customers!$I$2:$I$901,MATCH(B2912,Customers!$A$2:$A$901,0))</f>
        <v>Regular</v>
      </c>
      <c r="I2912" s="12" t="str">
        <f aca="false">INDEX(Customers!$G$2:$G$901,MATCH(B2912,Customers!$A$2:$A$901,0))</f>
        <v>East</v>
      </c>
      <c r="J2912" s="12" t="str">
        <f aca="false">INDEX(Stores!$D$2:$D$18,MATCH(C2912,Stores!$A$2:$A$18,0))</f>
        <v>Online</v>
      </c>
      <c r="K2912" s="16" t="n">
        <f aca="false">SUMIF(OrderItems!$B$2:$B$6683,A2912,OrderItems!$J$2:$J$6683)</f>
        <v>2193.05</v>
      </c>
      <c r="L2912" s="16" t="n">
        <f aca="false">SUMIF(OrderItems!$B$2:$B$6683,A2912,OrderItems!$K$2:$K$6683)</f>
        <v>1394.55</v>
      </c>
      <c r="M2912" s="16" t="n">
        <f aca="false">K2912-L2912</f>
        <v>798.5</v>
      </c>
      <c r="N2912" s="12" t="n">
        <f aca="false">COUNTIF(OrderItems!$B$2:$B$6683,A2912)</f>
        <v>2</v>
      </c>
    </row>
    <row r="2913" customFormat="false" ht="15" hidden="false" customHeight="false" outlineLevel="0" collapsed="false">
      <c r="A2913" s="12" t="n">
        <v>2912</v>
      </c>
      <c r="B2913" s="12" t="n">
        <v>741</v>
      </c>
      <c r="C2913" s="12" t="n">
        <v>17</v>
      </c>
      <c r="D2913" s="18" t="n">
        <v>45565</v>
      </c>
      <c r="E2913" s="12" t="s">
        <v>44</v>
      </c>
      <c r="F2913" s="12" t="s">
        <v>2295</v>
      </c>
      <c r="G2913" s="12" t="s">
        <v>55</v>
      </c>
      <c r="H2913" s="12" t="str">
        <f aca="false">INDEX(Customers!$I$2:$I$901,MATCH(B2913,Customers!$A$2:$A$901,0))</f>
        <v>Regular</v>
      </c>
      <c r="I2913" s="12" t="str">
        <f aca="false">INDEX(Customers!$G$2:$G$901,MATCH(B2913,Customers!$A$2:$A$901,0))</f>
        <v>East</v>
      </c>
      <c r="J2913" s="12" t="str">
        <f aca="false">INDEX(Stores!$D$2:$D$18,MATCH(C2913,Stores!$A$2:$A$18,0))</f>
        <v>Online</v>
      </c>
      <c r="K2913" s="16" t="n">
        <f aca="false">SUMIF(OrderItems!$B$2:$B$6683,A2913,OrderItems!$J$2:$J$6683)</f>
        <v>3078</v>
      </c>
      <c r="L2913" s="16" t="n">
        <f aca="false">SUMIF(OrderItems!$B$2:$B$6683,A2913,OrderItems!$K$2:$K$6683)</f>
        <v>2011.39</v>
      </c>
      <c r="M2913" s="16" t="n">
        <f aca="false">K2913-L2913</f>
        <v>1066.61</v>
      </c>
      <c r="N2913" s="12" t="n">
        <f aca="false">COUNTIF(OrderItems!$B$2:$B$6683,A2913)</f>
        <v>2</v>
      </c>
    </row>
    <row r="2914" customFormat="false" ht="15" hidden="false" customHeight="false" outlineLevel="0" collapsed="false">
      <c r="A2914" s="12" t="n">
        <v>2913</v>
      </c>
      <c r="B2914" s="12" t="n">
        <v>741</v>
      </c>
      <c r="C2914" s="12" t="n">
        <v>17</v>
      </c>
      <c r="D2914" s="18" t="n">
        <v>45655</v>
      </c>
      <c r="E2914" s="12" t="s">
        <v>44</v>
      </c>
      <c r="F2914" s="12" t="s">
        <v>2292</v>
      </c>
      <c r="G2914" s="12" t="s">
        <v>55</v>
      </c>
      <c r="H2914" s="12" t="str">
        <f aca="false">INDEX(Customers!$I$2:$I$901,MATCH(B2914,Customers!$A$2:$A$901,0))</f>
        <v>Regular</v>
      </c>
      <c r="I2914" s="12" t="str">
        <f aca="false">INDEX(Customers!$G$2:$G$901,MATCH(B2914,Customers!$A$2:$A$901,0))</f>
        <v>East</v>
      </c>
      <c r="J2914" s="12" t="str">
        <f aca="false">INDEX(Stores!$D$2:$D$18,MATCH(C2914,Stores!$A$2:$A$18,0))</f>
        <v>Online</v>
      </c>
      <c r="K2914" s="16" t="n">
        <f aca="false">SUMIF(OrderItems!$B$2:$B$6683,A2914,OrderItems!$J$2:$J$6683)</f>
        <v>4220.1</v>
      </c>
      <c r="L2914" s="16" t="n">
        <f aca="false">SUMIF(OrderItems!$B$2:$B$6683,A2914,OrderItems!$K$2:$K$6683)</f>
        <v>3336.81</v>
      </c>
      <c r="M2914" s="16" t="n">
        <f aca="false">K2914-L2914</f>
        <v>883.29</v>
      </c>
      <c r="N2914" s="12" t="n">
        <f aca="false">COUNTIF(OrderItems!$B$2:$B$6683,A2914)</f>
        <v>1</v>
      </c>
    </row>
    <row r="2915" customFormat="false" ht="15" hidden="false" customHeight="false" outlineLevel="0" collapsed="false">
      <c r="A2915" s="12" t="n">
        <v>2914</v>
      </c>
      <c r="B2915" s="12" t="n">
        <v>742</v>
      </c>
      <c r="C2915" s="12" t="n">
        <v>17</v>
      </c>
      <c r="D2915" s="18" t="n">
        <v>45574</v>
      </c>
      <c r="E2915" s="12" t="s">
        <v>44</v>
      </c>
      <c r="F2915" s="12" t="s">
        <v>2296</v>
      </c>
      <c r="G2915" s="12" t="s">
        <v>55</v>
      </c>
      <c r="H2915" s="12" t="str">
        <f aca="false">INDEX(Customers!$I$2:$I$901,MATCH(B2915,Customers!$A$2:$A$901,0))</f>
        <v>Regular</v>
      </c>
      <c r="I2915" s="12" t="str">
        <f aca="false">INDEX(Customers!$G$2:$G$901,MATCH(B2915,Customers!$A$2:$A$901,0))</f>
        <v>West</v>
      </c>
      <c r="J2915" s="12" t="str">
        <f aca="false">INDEX(Stores!$D$2:$D$18,MATCH(C2915,Stores!$A$2:$A$18,0))</f>
        <v>Online</v>
      </c>
      <c r="K2915" s="16" t="n">
        <f aca="false">SUMIF(OrderItems!$B$2:$B$6683,A2915,OrderItems!$J$2:$J$6683)</f>
        <v>309</v>
      </c>
      <c r="L2915" s="16" t="n">
        <f aca="false">SUMIF(OrderItems!$B$2:$B$6683,A2915,OrderItems!$K$2:$K$6683)</f>
        <v>192.67</v>
      </c>
      <c r="M2915" s="16" t="n">
        <f aca="false">K2915-L2915</f>
        <v>116.33</v>
      </c>
      <c r="N2915" s="12" t="n">
        <f aca="false">COUNTIF(OrderItems!$B$2:$B$6683,A2915)</f>
        <v>1</v>
      </c>
    </row>
    <row r="2916" customFormat="false" ht="15" hidden="false" customHeight="false" outlineLevel="0" collapsed="false">
      <c r="A2916" s="12" t="n">
        <v>2915</v>
      </c>
      <c r="B2916" s="12" t="n">
        <v>742</v>
      </c>
      <c r="C2916" s="12" t="n">
        <v>17</v>
      </c>
      <c r="D2916" s="18" t="n">
        <v>45847</v>
      </c>
      <c r="E2916" s="12" t="s">
        <v>44</v>
      </c>
      <c r="F2916" s="12" t="s">
        <v>2296</v>
      </c>
      <c r="G2916" s="12" t="s">
        <v>55</v>
      </c>
      <c r="H2916" s="12" t="str">
        <f aca="false">INDEX(Customers!$I$2:$I$901,MATCH(B2916,Customers!$A$2:$A$901,0))</f>
        <v>Regular</v>
      </c>
      <c r="I2916" s="12" t="str">
        <f aca="false">INDEX(Customers!$G$2:$G$901,MATCH(B2916,Customers!$A$2:$A$901,0))</f>
        <v>West</v>
      </c>
      <c r="J2916" s="12" t="str">
        <f aca="false">INDEX(Stores!$D$2:$D$18,MATCH(C2916,Stores!$A$2:$A$18,0))</f>
        <v>Online</v>
      </c>
      <c r="K2916" s="16" t="n">
        <f aca="false">SUMIF(OrderItems!$B$2:$B$6683,A2916,OrderItems!$J$2:$J$6683)</f>
        <v>3299</v>
      </c>
      <c r="L2916" s="16" t="n">
        <f aca="false">SUMIF(OrderItems!$B$2:$B$6683,A2916,OrderItems!$K$2:$K$6683)</f>
        <v>2348.96</v>
      </c>
      <c r="M2916" s="16" t="n">
        <f aca="false">K2916-L2916</f>
        <v>950.04</v>
      </c>
      <c r="N2916" s="12" t="n">
        <f aca="false">COUNTIF(OrderItems!$B$2:$B$6683,A2916)</f>
        <v>1</v>
      </c>
    </row>
    <row r="2917" customFormat="false" ht="15" hidden="false" customHeight="false" outlineLevel="0" collapsed="false">
      <c r="A2917" s="12" t="n">
        <v>2916</v>
      </c>
      <c r="B2917" s="12" t="n">
        <v>743</v>
      </c>
      <c r="C2917" s="12" t="n">
        <v>17</v>
      </c>
      <c r="D2917" s="18" t="n">
        <v>45808</v>
      </c>
      <c r="E2917" s="12" t="s">
        <v>44</v>
      </c>
      <c r="F2917" s="12" t="s">
        <v>2292</v>
      </c>
      <c r="G2917" s="12" t="s">
        <v>57</v>
      </c>
      <c r="H2917" s="12" t="str">
        <f aca="false">INDEX(Customers!$I$2:$I$901,MATCH(B2917,Customers!$A$2:$A$901,0))</f>
        <v>New</v>
      </c>
      <c r="I2917" s="12" t="str">
        <f aca="false">INDEX(Customers!$G$2:$G$901,MATCH(B2917,Customers!$A$2:$A$901,0))</f>
        <v>East</v>
      </c>
      <c r="J2917" s="12" t="str">
        <f aca="false">INDEX(Stores!$D$2:$D$18,MATCH(C2917,Stores!$A$2:$A$18,0))</f>
        <v>Online</v>
      </c>
      <c r="K2917" s="16" t="n">
        <f aca="false">SUMIF(OrderItems!$B$2:$B$6683,A2917,OrderItems!$J$2:$J$6683)</f>
        <v>119</v>
      </c>
      <c r="L2917" s="16" t="n">
        <f aca="false">SUMIF(OrderItems!$B$2:$B$6683,A2917,OrderItems!$K$2:$K$6683)</f>
        <v>68.21</v>
      </c>
      <c r="M2917" s="16" t="n">
        <f aca="false">K2917-L2917</f>
        <v>50.79</v>
      </c>
      <c r="N2917" s="12" t="n">
        <f aca="false">COUNTIF(OrderItems!$B$2:$B$6683,A2917)</f>
        <v>1</v>
      </c>
    </row>
    <row r="2918" customFormat="false" ht="15" hidden="false" customHeight="false" outlineLevel="0" collapsed="false">
      <c r="A2918" s="12" t="n">
        <v>2917</v>
      </c>
      <c r="B2918" s="12" t="n">
        <v>743</v>
      </c>
      <c r="C2918" s="12" t="n">
        <v>17</v>
      </c>
      <c r="D2918" s="18" t="n">
        <v>45851</v>
      </c>
      <c r="E2918" s="12" t="s">
        <v>44</v>
      </c>
      <c r="F2918" s="12" t="s">
        <v>2294</v>
      </c>
      <c r="G2918" s="12" t="s">
        <v>55</v>
      </c>
      <c r="H2918" s="12" t="str">
        <f aca="false">INDEX(Customers!$I$2:$I$901,MATCH(B2918,Customers!$A$2:$A$901,0))</f>
        <v>New</v>
      </c>
      <c r="I2918" s="12" t="str">
        <f aca="false">INDEX(Customers!$G$2:$G$901,MATCH(B2918,Customers!$A$2:$A$901,0))</f>
        <v>East</v>
      </c>
      <c r="J2918" s="12" t="str">
        <f aca="false">INDEX(Stores!$D$2:$D$18,MATCH(C2918,Stores!$A$2:$A$18,0))</f>
        <v>Online</v>
      </c>
      <c r="K2918" s="16" t="n">
        <f aca="false">SUMIF(OrderItems!$B$2:$B$6683,A2918,OrderItems!$J$2:$J$6683)</f>
        <v>229</v>
      </c>
      <c r="L2918" s="16" t="n">
        <f aca="false">SUMIF(OrderItems!$B$2:$B$6683,A2918,OrderItems!$K$2:$K$6683)</f>
        <v>137.41</v>
      </c>
      <c r="M2918" s="16" t="n">
        <f aca="false">K2918-L2918</f>
        <v>91.59</v>
      </c>
      <c r="N2918" s="12" t="n">
        <f aca="false">COUNTIF(OrderItems!$B$2:$B$6683,A2918)</f>
        <v>1</v>
      </c>
    </row>
    <row r="2919" customFormat="false" ht="15" hidden="false" customHeight="false" outlineLevel="0" collapsed="false">
      <c r="A2919" s="12" t="n">
        <v>2918</v>
      </c>
      <c r="B2919" s="12" t="n">
        <v>743</v>
      </c>
      <c r="C2919" s="12" t="n">
        <v>17</v>
      </c>
      <c r="D2919" s="18" t="n">
        <v>45938</v>
      </c>
      <c r="E2919" s="12" t="s">
        <v>44</v>
      </c>
      <c r="F2919" s="12" t="s">
        <v>2295</v>
      </c>
      <c r="G2919" s="12" t="s">
        <v>55</v>
      </c>
      <c r="H2919" s="12" t="str">
        <f aca="false">INDEX(Customers!$I$2:$I$901,MATCH(B2919,Customers!$A$2:$A$901,0))</f>
        <v>New</v>
      </c>
      <c r="I2919" s="12" t="str">
        <f aca="false">INDEX(Customers!$G$2:$G$901,MATCH(B2919,Customers!$A$2:$A$901,0))</f>
        <v>East</v>
      </c>
      <c r="J2919" s="12" t="str">
        <f aca="false">INDEX(Stores!$D$2:$D$18,MATCH(C2919,Stores!$A$2:$A$18,0))</f>
        <v>Online</v>
      </c>
      <c r="K2919" s="16" t="n">
        <f aca="false">SUMIF(OrderItems!$B$2:$B$6683,A2919,OrderItems!$J$2:$J$6683)</f>
        <v>5347</v>
      </c>
      <c r="L2919" s="16" t="n">
        <f aca="false">SUMIF(OrderItems!$B$2:$B$6683,A2919,OrderItems!$K$2:$K$6683)</f>
        <v>3835.75</v>
      </c>
      <c r="M2919" s="16" t="n">
        <f aca="false">K2919-L2919</f>
        <v>1511.25</v>
      </c>
      <c r="N2919" s="12" t="n">
        <f aca="false">COUNTIF(OrderItems!$B$2:$B$6683,A2919)</f>
        <v>2</v>
      </c>
    </row>
    <row r="2920" customFormat="false" ht="15" hidden="false" customHeight="false" outlineLevel="0" collapsed="false">
      <c r="A2920" s="12" t="n">
        <v>2919</v>
      </c>
      <c r="B2920" s="12" t="n">
        <v>745</v>
      </c>
      <c r="C2920" s="12" t="n">
        <v>17</v>
      </c>
      <c r="D2920" s="18" t="n">
        <v>45902</v>
      </c>
      <c r="E2920" s="12" t="s">
        <v>44</v>
      </c>
      <c r="F2920" s="12" t="s">
        <v>2295</v>
      </c>
      <c r="G2920" s="12" t="s">
        <v>55</v>
      </c>
      <c r="H2920" s="12" t="str">
        <f aca="false">INDEX(Customers!$I$2:$I$901,MATCH(B2920,Customers!$A$2:$A$901,0))</f>
        <v>Regular</v>
      </c>
      <c r="I2920" s="12" t="str">
        <f aca="false">INDEX(Customers!$G$2:$G$901,MATCH(B2920,Customers!$A$2:$A$901,0))</f>
        <v>North</v>
      </c>
      <c r="J2920" s="12" t="str">
        <f aca="false">INDEX(Stores!$D$2:$D$18,MATCH(C2920,Stores!$A$2:$A$18,0))</f>
        <v>Online</v>
      </c>
      <c r="K2920" s="16" t="n">
        <f aca="false">SUMIF(OrderItems!$B$2:$B$6683,A2920,OrderItems!$J$2:$J$6683)</f>
        <v>3919</v>
      </c>
      <c r="L2920" s="16" t="n">
        <f aca="false">SUMIF(OrderItems!$B$2:$B$6683,A2920,OrderItems!$K$2:$K$6683)</f>
        <v>2878.02</v>
      </c>
      <c r="M2920" s="16" t="n">
        <f aca="false">K2920-L2920</f>
        <v>1040.98</v>
      </c>
      <c r="N2920" s="12" t="n">
        <f aca="false">COUNTIF(OrderItems!$B$2:$B$6683,A2920)</f>
        <v>1</v>
      </c>
    </row>
    <row r="2921" customFormat="false" ht="15" hidden="false" customHeight="false" outlineLevel="0" collapsed="false">
      <c r="A2921" s="12" t="n">
        <v>2920</v>
      </c>
      <c r="B2921" s="12" t="n">
        <v>746</v>
      </c>
      <c r="C2921" s="12" t="n">
        <v>17</v>
      </c>
      <c r="D2921" s="18" t="n">
        <v>45756</v>
      </c>
      <c r="E2921" s="12" t="s">
        <v>44</v>
      </c>
      <c r="F2921" s="12" t="s">
        <v>2296</v>
      </c>
      <c r="G2921" s="12" t="s">
        <v>55</v>
      </c>
      <c r="H2921" s="12" t="str">
        <f aca="false">INDEX(Customers!$I$2:$I$901,MATCH(B2921,Customers!$A$2:$A$901,0))</f>
        <v>New</v>
      </c>
      <c r="I2921" s="12" t="str">
        <f aca="false">INDEX(Customers!$G$2:$G$901,MATCH(B2921,Customers!$A$2:$A$901,0))</f>
        <v>North</v>
      </c>
      <c r="J2921" s="12" t="str">
        <f aca="false">INDEX(Stores!$D$2:$D$18,MATCH(C2921,Stores!$A$2:$A$18,0))</f>
        <v>Online</v>
      </c>
      <c r="K2921" s="16" t="n">
        <f aca="false">SUMIF(OrderItems!$B$2:$B$6683,A2921,OrderItems!$J$2:$J$6683)</f>
        <v>7389.6</v>
      </c>
      <c r="L2921" s="16" t="n">
        <f aca="false">SUMIF(OrderItems!$B$2:$B$6683,A2921,OrderItems!$K$2:$K$6683)</f>
        <v>4741.59</v>
      </c>
      <c r="M2921" s="16" t="n">
        <f aca="false">K2921-L2921</f>
        <v>2648.01</v>
      </c>
      <c r="N2921" s="12" t="n">
        <f aca="false">COUNTIF(OrderItems!$B$2:$B$6683,A2921)</f>
        <v>4</v>
      </c>
    </row>
    <row r="2922" customFormat="false" ht="15" hidden="false" customHeight="false" outlineLevel="0" collapsed="false">
      <c r="A2922" s="12" t="n">
        <v>2921</v>
      </c>
      <c r="B2922" s="12" t="n">
        <v>746</v>
      </c>
      <c r="C2922" s="12" t="n">
        <v>5</v>
      </c>
      <c r="D2922" s="18" t="n">
        <v>45870</v>
      </c>
      <c r="E2922" s="12" t="s">
        <v>49</v>
      </c>
      <c r="F2922" s="12" t="s">
        <v>2293</v>
      </c>
      <c r="G2922" s="12" t="s">
        <v>55</v>
      </c>
      <c r="H2922" s="12" t="str">
        <f aca="false">INDEX(Customers!$I$2:$I$901,MATCH(B2922,Customers!$A$2:$A$901,0))</f>
        <v>New</v>
      </c>
      <c r="I2922" s="12" t="str">
        <f aca="false">INDEX(Customers!$G$2:$G$901,MATCH(B2922,Customers!$A$2:$A$901,0))</f>
        <v>North</v>
      </c>
      <c r="J2922" s="12" t="str">
        <f aca="false">INDEX(Stores!$D$2:$D$18,MATCH(C2922,Stores!$A$2:$A$18,0))</f>
        <v>South</v>
      </c>
      <c r="K2922" s="16" t="n">
        <f aca="false">SUMIF(OrderItems!$B$2:$B$6683,A2922,OrderItems!$J$2:$J$6683)</f>
        <v>6993.5</v>
      </c>
      <c r="L2922" s="16" t="n">
        <f aca="false">SUMIF(OrderItems!$B$2:$B$6683,A2922,OrderItems!$K$2:$K$6683)</f>
        <v>4742.03</v>
      </c>
      <c r="M2922" s="16" t="n">
        <f aca="false">K2922-L2922</f>
        <v>2251.47</v>
      </c>
      <c r="N2922" s="12" t="n">
        <f aca="false">COUNTIF(OrderItems!$B$2:$B$6683,A2922)</f>
        <v>2</v>
      </c>
    </row>
    <row r="2923" customFormat="false" ht="15" hidden="false" customHeight="false" outlineLevel="0" collapsed="false">
      <c r="A2923" s="12" t="n">
        <v>2922</v>
      </c>
      <c r="B2923" s="12" t="n">
        <v>746</v>
      </c>
      <c r="C2923" s="12" t="n">
        <v>17</v>
      </c>
      <c r="D2923" s="18" t="n">
        <v>46002</v>
      </c>
      <c r="E2923" s="12" t="s">
        <v>44</v>
      </c>
      <c r="F2923" s="12" t="s">
        <v>2296</v>
      </c>
      <c r="G2923" s="12" t="s">
        <v>56</v>
      </c>
      <c r="H2923" s="12" t="str">
        <f aca="false">INDEX(Customers!$I$2:$I$901,MATCH(B2923,Customers!$A$2:$A$901,0))</f>
        <v>New</v>
      </c>
      <c r="I2923" s="12" t="str">
        <f aca="false">INDEX(Customers!$G$2:$G$901,MATCH(B2923,Customers!$A$2:$A$901,0))</f>
        <v>North</v>
      </c>
      <c r="J2923" s="12" t="str">
        <f aca="false">INDEX(Stores!$D$2:$D$18,MATCH(C2923,Stores!$A$2:$A$18,0))</f>
        <v>Online</v>
      </c>
      <c r="K2923" s="16" t="n">
        <f aca="false">SUMIF(OrderItems!$B$2:$B$6683,A2923,OrderItems!$J$2:$J$6683)</f>
        <v>3118</v>
      </c>
      <c r="L2923" s="16" t="n">
        <f aca="false">SUMIF(OrderItems!$B$2:$B$6683,A2923,OrderItems!$K$2:$K$6683)</f>
        <v>1866.83</v>
      </c>
      <c r="M2923" s="16" t="n">
        <f aca="false">K2923-L2923</f>
        <v>1251.17</v>
      </c>
      <c r="N2923" s="12" t="n">
        <f aca="false">COUNTIF(OrderItems!$B$2:$B$6683,A2923)</f>
        <v>2</v>
      </c>
    </row>
    <row r="2924" customFormat="false" ht="15" hidden="false" customHeight="false" outlineLevel="0" collapsed="false">
      <c r="A2924" s="12" t="n">
        <v>2923</v>
      </c>
      <c r="B2924" s="12" t="n">
        <v>747</v>
      </c>
      <c r="C2924" s="12" t="n">
        <v>17</v>
      </c>
      <c r="D2924" s="18" t="n">
        <v>45985</v>
      </c>
      <c r="E2924" s="12" t="s">
        <v>44</v>
      </c>
      <c r="F2924" s="12" t="s">
        <v>2294</v>
      </c>
      <c r="G2924" s="12" t="s">
        <v>55</v>
      </c>
      <c r="H2924" s="12" t="str">
        <f aca="false">INDEX(Customers!$I$2:$I$901,MATCH(B2924,Customers!$A$2:$A$901,0))</f>
        <v>Regular</v>
      </c>
      <c r="I2924" s="12" t="str">
        <f aca="false">INDEX(Customers!$G$2:$G$901,MATCH(B2924,Customers!$A$2:$A$901,0))</f>
        <v>East</v>
      </c>
      <c r="J2924" s="12" t="str">
        <f aca="false">INDEX(Stores!$D$2:$D$18,MATCH(C2924,Stores!$A$2:$A$18,0))</f>
        <v>Online</v>
      </c>
      <c r="K2924" s="16" t="n">
        <f aca="false">SUMIF(OrderItems!$B$2:$B$6683,A2924,OrderItems!$J$2:$J$6683)</f>
        <v>8199.2</v>
      </c>
      <c r="L2924" s="16" t="n">
        <f aca="false">SUMIF(OrderItems!$B$2:$B$6683,A2924,OrderItems!$K$2:$K$6683)</f>
        <v>5679.35</v>
      </c>
      <c r="M2924" s="16" t="n">
        <f aca="false">K2924-L2924</f>
        <v>2519.85</v>
      </c>
      <c r="N2924" s="12" t="n">
        <f aca="false">COUNTIF(OrderItems!$B$2:$B$6683,A2924)</f>
        <v>4</v>
      </c>
    </row>
    <row r="2925" customFormat="false" ht="15" hidden="false" customHeight="false" outlineLevel="0" collapsed="false">
      <c r="A2925" s="12" t="n">
        <v>2924</v>
      </c>
      <c r="B2925" s="12" t="n">
        <v>748</v>
      </c>
      <c r="C2925" s="12" t="n">
        <v>17</v>
      </c>
      <c r="D2925" s="18" t="n">
        <v>45407</v>
      </c>
      <c r="E2925" s="12" t="s">
        <v>44</v>
      </c>
      <c r="F2925" s="12" t="s">
        <v>2294</v>
      </c>
      <c r="G2925" s="12" t="s">
        <v>55</v>
      </c>
      <c r="H2925" s="12" t="str">
        <f aca="false">INDEX(Customers!$I$2:$I$901,MATCH(B2925,Customers!$A$2:$A$901,0))</f>
        <v>New</v>
      </c>
      <c r="I2925" s="12" t="str">
        <f aca="false">INDEX(Customers!$G$2:$G$901,MATCH(B2925,Customers!$A$2:$A$901,0))</f>
        <v>South</v>
      </c>
      <c r="J2925" s="12" t="str">
        <f aca="false">INDEX(Stores!$D$2:$D$18,MATCH(C2925,Stores!$A$2:$A$18,0))</f>
        <v>Online</v>
      </c>
      <c r="K2925" s="16" t="n">
        <f aca="false">SUMIF(OrderItems!$B$2:$B$6683,A2925,OrderItems!$J$2:$J$6683)</f>
        <v>8607</v>
      </c>
      <c r="L2925" s="16" t="n">
        <f aca="false">SUMIF(OrderItems!$B$2:$B$6683,A2925,OrderItems!$K$2:$K$6683)</f>
        <v>5943.12</v>
      </c>
      <c r="M2925" s="16" t="n">
        <f aca="false">K2925-L2925</f>
        <v>2663.88</v>
      </c>
      <c r="N2925" s="12" t="n">
        <f aca="false">COUNTIF(OrderItems!$B$2:$B$6683,A2925)</f>
        <v>1</v>
      </c>
    </row>
    <row r="2926" customFormat="false" ht="15" hidden="false" customHeight="false" outlineLevel="0" collapsed="false">
      <c r="A2926" s="12" t="n">
        <v>2925</v>
      </c>
      <c r="B2926" s="12" t="n">
        <v>749</v>
      </c>
      <c r="C2926" s="12" t="n">
        <v>17</v>
      </c>
      <c r="D2926" s="18" t="n">
        <v>45789</v>
      </c>
      <c r="E2926" s="12" t="s">
        <v>44</v>
      </c>
      <c r="F2926" s="12" t="s">
        <v>2295</v>
      </c>
      <c r="G2926" s="12" t="s">
        <v>55</v>
      </c>
      <c r="H2926" s="12" t="str">
        <f aca="false">INDEX(Customers!$I$2:$I$901,MATCH(B2926,Customers!$A$2:$A$901,0))</f>
        <v>Regular</v>
      </c>
      <c r="I2926" s="12" t="str">
        <f aca="false">INDEX(Customers!$G$2:$G$901,MATCH(B2926,Customers!$A$2:$A$901,0))</f>
        <v>South</v>
      </c>
      <c r="J2926" s="12" t="str">
        <f aca="false">INDEX(Stores!$D$2:$D$18,MATCH(C2926,Stores!$A$2:$A$18,0))</f>
        <v>Online</v>
      </c>
      <c r="K2926" s="16" t="n">
        <f aca="false">SUMIF(OrderItems!$B$2:$B$6683,A2926,OrderItems!$J$2:$J$6683)</f>
        <v>19157.3</v>
      </c>
      <c r="L2926" s="16" t="n">
        <f aca="false">SUMIF(OrderItems!$B$2:$B$6683,A2926,OrderItems!$K$2:$K$6683)</f>
        <v>12495.75</v>
      </c>
      <c r="M2926" s="16" t="n">
        <f aca="false">K2926-L2926</f>
        <v>6661.55</v>
      </c>
      <c r="N2926" s="12" t="n">
        <f aca="false">COUNTIF(OrderItems!$B$2:$B$6683,A2926)</f>
        <v>4</v>
      </c>
    </row>
    <row r="2927" customFormat="false" ht="15" hidden="false" customHeight="false" outlineLevel="0" collapsed="false">
      <c r="A2927" s="12" t="n">
        <v>2926</v>
      </c>
      <c r="B2927" s="12" t="n">
        <v>749</v>
      </c>
      <c r="C2927" s="12" t="n">
        <v>17</v>
      </c>
      <c r="D2927" s="18" t="n">
        <v>45794</v>
      </c>
      <c r="E2927" s="12" t="s">
        <v>44</v>
      </c>
      <c r="F2927" s="12" t="s">
        <v>2294</v>
      </c>
      <c r="G2927" s="12" t="s">
        <v>55</v>
      </c>
      <c r="H2927" s="12" t="str">
        <f aca="false">INDEX(Customers!$I$2:$I$901,MATCH(B2927,Customers!$A$2:$A$901,0))</f>
        <v>Regular</v>
      </c>
      <c r="I2927" s="12" t="str">
        <f aca="false">INDEX(Customers!$G$2:$G$901,MATCH(B2927,Customers!$A$2:$A$901,0))</f>
        <v>South</v>
      </c>
      <c r="J2927" s="12" t="str">
        <f aca="false">INDEX(Stores!$D$2:$D$18,MATCH(C2927,Stores!$A$2:$A$18,0))</f>
        <v>Online</v>
      </c>
      <c r="K2927" s="16" t="n">
        <f aca="false">SUMIF(OrderItems!$B$2:$B$6683,A2927,OrderItems!$J$2:$J$6683)</f>
        <v>3339</v>
      </c>
      <c r="L2927" s="16" t="n">
        <f aca="false">SUMIF(OrderItems!$B$2:$B$6683,A2927,OrderItems!$K$2:$K$6683)</f>
        <v>2076.99</v>
      </c>
      <c r="M2927" s="16" t="n">
        <f aca="false">K2927-L2927</f>
        <v>1262.01</v>
      </c>
      <c r="N2927" s="12" t="n">
        <f aca="false">COUNTIF(OrderItems!$B$2:$B$6683,A2927)</f>
        <v>1</v>
      </c>
    </row>
    <row r="2928" customFormat="false" ht="15" hidden="false" customHeight="false" outlineLevel="0" collapsed="false">
      <c r="A2928" s="12" t="n">
        <v>2927</v>
      </c>
      <c r="B2928" s="12" t="n">
        <v>749</v>
      </c>
      <c r="C2928" s="12" t="n">
        <v>17</v>
      </c>
      <c r="D2928" s="18" t="n">
        <v>45813</v>
      </c>
      <c r="E2928" s="12" t="s">
        <v>44</v>
      </c>
      <c r="F2928" s="12" t="s">
        <v>2295</v>
      </c>
      <c r="G2928" s="12" t="s">
        <v>55</v>
      </c>
      <c r="H2928" s="12" t="str">
        <f aca="false">INDEX(Customers!$I$2:$I$901,MATCH(B2928,Customers!$A$2:$A$901,0))</f>
        <v>Regular</v>
      </c>
      <c r="I2928" s="12" t="str">
        <f aca="false">INDEX(Customers!$G$2:$G$901,MATCH(B2928,Customers!$A$2:$A$901,0))</f>
        <v>South</v>
      </c>
      <c r="J2928" s="12" t="str">
        <f aca="false">INDEX(Stores!$D$2:$D$18,MATCH(C2928,Stores!$A$2:$A$18,0))</f>
        <v>Online</v>
      </c>
      <c r="K2928" s="16" t="n">
        <f aca="false">SUMIF(OrderItems!$B$2:$B$6683,A2928,OrderItems!$J$2:$J$6683)</f>
        <v>2171.05</v>
      </c>
      <c r="L2928" s="16" t="n">
        <f aca="false">SUMIF(OrderItems!$B$2:$B$6683,A2928,OrderItems!$K$2:$K$6683)</f>
        <v>1439.26</v>
      </c>
      <c r="M2928" s="16" t="n">
        <f aca="false">K2928-L2928</f>
        <v>731.79</v>
      </c>
      <c r="N2928" s="12" t="n">
        <f aca="false">COUNTIF(OrderItems!$B$2:$B$6683,A2928)</f>
        <v>2</v>
      </c>
    </row>
    <row r="2929" customFormat="false" ht="15" hidden="false" customHeight="false" outlineLevel="0" collapsed="false">
      <c r="A2929" s="12" t="n">
        <v>2928</v>
      </c>
      <c r="B2929" s="12" t="n">
        <v>749</v>
      </c>
      <c r="C2929" s="12" t="n">
        <v>17</v>
      </c>
      <c r="D2929" s="18" t="n">
        <v>45836</v>
      </c>
      <c r="E2929" s="12" t="s">
        <v>44</v>
      </c>
      <c r="F2929" s="12" t="s">
        <v>2296</v>
      </c>
      <c r="G2929" s="12" t="s">
        <v>57</v>
      </c>
      <c r="H2929" s="12" t="str">
        <f aca="false">INDEX(Customers!$I$2:$I$901,MATCH(B2929,Customers!$A$2:$A$901,0))</f>
        <v>Regular</v>
      </c>
      <c r="I2929" s="12" t="str">
        <f aca="false">INDEX(Customers!$G$2:$G$901,MATCH(B2929,Customers!$A$2:$A$901,0))</f>
        <v>South</v>
      </c>
      <c r="J2929" s="12" t="str">
        <f aca="false">INDEX(Stores!$D$2:$D$18,MATCH(C2929,Stores!$A$2:$A$18,0))</f>
        <v>Online</v>
      </c>
      <c r="K2929" s="16" t="n">
        <f aca="false">SUMIF(OrderItems!$B$2:$B$6683,A2929,OrderItems!$J$2:$J$6683)</f>
        <v>2281.1</v>
      </c>
      <c r="L2929" s="16" t="n">
        <f aca="false">SUMIF(OrderItems!$B$2:$B$6683,A2929,OrderItems!$K$2:$K$6683)</f>
        <v>1619.87</v>
      </c>
      <c r="M2929" s="16" t="n">
        <f aca="false">K2929-L2929</f>
        <v>661.230000000001</v>
      </c>
      <c r="N2929" s="12" t="n">
        <f aca="false">COUNTIF(OrderItems!$B$2:$B$6683,A2929)</f>
        <v>2</v>
      </c>
    </row>
    <row r="2930" customFormat="false" ht="15" hidden="false" customHeight="false" outlineLevel="0" collapsed="false">
      <c r="A2930" s="12" t="n">
        <v>2929</v>
      </c>
      <c r="B2930" s="12" t="n">
        <v>749</v>
      </c>
      <c r="C2930" s="12" t="n">
        <v>17</v>
      </c>
      <c r="D2930" s="18" t="n">
        <v>45844</v>
      </c>
      <c r="E2930" s="12" t="s">
        <v>44</v>
      </c>
      <c r="F2930" s="12" t="s">
        <v>2293</v>
      </c>
      <c r="G2930" s="12" t="s">
        <v>55</v>
      </c>
      <c r="H2930" s="12" t="str">
        <f aca="false">INDEX(Customers!$I$2:$I$901,MATCH(B2930,Customers!$A$2:$A$901,0))</f>
        <v>Regular</v>
      </c>
      <c r="I2930" s="12" t="str">
        <f aca="false">INDEX(Customers!$G$2:$G$901,MATCH(B2930,Customers!$A$2:$A$901,0))</f>
        <v>South</v>
      </c>
      <c r="J2930" s="12" t="str">
        <f aca="false">INDEX(Stores!$D$2:$D$18,MATCH(C2930,Stores!$A$2:$A$18,0))</f>
        <v>Online</v>
      </c>
      <c r="K2930" s="16" t="n">
        <f aca="false">SUMIF(OrderItems!$B$2:$B$6683,A2930,OrderItems!$J$2:$J$6683)</f>
        <v>6407</v>
      </c>
      <c r="L2930" s="16" t="n">
        <f aca="false">SUMIF(OrderItems!$B$2:$B$6683,A2930,OrderItems!$K$2:$K$6683)</f>
        <v>4172.69</v>
      </c>
      <c r="M2930" s="16" t="n">
        <f aca="false">K2930-L2930</f>
        <v>2234.31</v>
      </c>
      <c r="N2930" s="12" t="n">
        <f aca="false">COUNTIF(OrderItems!$B$2:$B$6683,A2930)</f>
        <v>3</v>
      </c>
    </row>
    <row r="2931" customFormat="false" ht="15" hidden="false" customHeight="false" outlineLevel="0" collapsed="false">
      <c r="A2931" s="12" t="n">
        <v>2930</v>
      </c>
      <c r="B2931" s="12" t="n">
        <v>749</v>
      </c>
      <c r="C2931" s="12" t="n">
        <v>17</v>
      </c>
      <c r="D2931" s="18" t="n">
        <v>45857</v>
      </c>
      <c r="E2931" s="12" t="s">
        <v>44</v>
      </c>
      <c r="F2931" s="12" t="s">
        <v>2294</v>
      </c>
      <c r="G2931" s="12" t="s">
        <v>55</v>
      </c>
      <c r="H2931" s="12" t="str">
        <f aca="false">INDEX(Customers!$I$2:$I$901,MATCH(B2931,Customers!$A$2:$A$901,0))</f>
        <v>Regular</v>
      </c>
      <c r="I2931" s="12" t="str">
        <f aca="false">INDEX(Customers!$G$2:$G$901,MATCH(B2931,Customers!$A$2:$A$901,0))</f>
        <v>South</v>
      </c>
      <c r="J2931" s="12" t="str">
        <f aca="false">INDEX(Stores!$D$2:$D$18,MATCH(C2931,Stores!$A$2:$A$18,0))</f>
        <v>Online</v>
      </c>
      <c r="K2931" s="16" t="n">
        <f aca="false">SUMIF(OrderItems!$B$2:$B$6683,A2931,OrderItems!$J$2:$J$6683)</f>
        <v>3796.2</v>
      </c>
      <c r="L2931" s="16" t="n">
        <f aca="false">SUMIF(OrderItems!$B$2:$B$6683,A2931,OrderItems!$K$2:$K$6683)</f>
        <v>2767.61</v>
      </c>
      <c r="M2931" s="16" t="n">
        <f aca="false">K2931-L2931</f>
        <v>1028.59</v>
      </c>
      <c r="N2931" s="12" t="n">
        <f aca="false">COUNTIF(OrderItems!$B$2:$B$6683,A2931)</f>
        <v>4</v>
      </c>
    </row>
    <row r="2932" customFormat="false" ht="15" hidden="false" customHeight="false" outlineLevel="0" collapsed="false">
      <c r="A2932" s="12" t="n">
        <v>2931</v>
      </c>
      <c r="B2932" s="12" t="n">
        <v>749</v>
      </c>
      <c r="C2932" s="12" t="n">
        <v>8</v>
      </c>
      <c r="D2932" s="18" t="n">
        <v>45869</v>
      </c>
      <c r="E2932" s="12" t="s">
        <v>49</v>
      </c>
      <c r="F2932" s="12" t="s">
        <v>2293</v>
      </c>
      <c r="G2932" s="12" t="s">
        <v>56</v>
      </c>
      <c r="H2932" s="12" t="str">
        <f aca="false">INDEX(Customers!$I$2:$I$901,MATCH(B2932,Customers!$A$2:$A$901,0))</f>
        <v>Regular</v>
      </c>
      <c r="I2932" s="12" t="str">
        <f aca="false">INDEX(Customers!$G$2:$G$901,MATCH(B2932,Customers!$A$2:$A$901,0))</f>
        <v>South</v>
      </c>
      <c r="J2932" s="12" t="str">
        <f aca="false">INDEX(Stores!$D$2:$D$18,MATCH(C2932,Stores!$A$2:$A$18,0))</f>
        <v>South</v>
      </c>
      <c r="K2932" s="16" t="n">
        <f aca="false">SUMIF(OrderItems!$B$2:$B$6683,A2932,OrderItems!$J$2:$J$6683)</f>
        <v>1907.1</v>
      </c>
      <c r="L2932" s="16" t="n">
        <f aca="false">SUMIF(OrderItems!$B$2:$B$6683,A2932,OrderItems!$K$2:$K$6683)</f>
        <v>1488.22</v>
      </c>
      <c r="M2932" s="16" t="n">
        <f aca="false">K2932-L2932</f>
        <v>418.88</v>
      </c>
      <c r="N2932" s="12" t="n">
        <f aca="false">COUNTIF(OrderItems!$B$2:$B$6683,A2932)</f>
        <v>1</v>
      </c>
    </row>
    <row r="2933" customFormat="false" ht="15" hidden="false" customHeight="false" outlineLevel="0" collapsed="false">
      <c r="A2933" s="12" t="n">
        <v>2932</v>
      </c>
      <c r="B2933" s="12" t="n">
        <v>749</v>
      </c>
      <c r="C2933" s="12" t="n">
        <v>17</v>
      </c>
      <c r="D2933" s="18" t="n">
        <v>45887</v>
      </c>
      <c r="E2933" s="12" t="s">
        <v>44</v>
      </c>
      <c r="F2933" s="12" t="s">
        <v>2294</v>
      </c>
      <c r="G2933" s="12" t="s">
        <v>56</v>
      </c>
      <c r="H2933" s="12" t="str">
        <f aca="false">INDEX(Customers!$I$2:$I$901,MATCH(B2933,Customers!$A$2:$A$901,0))</f>
        <v>Regular</v>
      </c>
      <c r="I2933" s="12" t="str">
        <f aca="false">INDEX(Customers!$G$2:$G$901,MATCH(B2933,Customers!$A$2:$A$901,0))</f>
        <v>South</v>
      </c>
      <c r="J2933" s="12" t="str">
        <f aca="false">INDEX(Stores!$D$2:$D$18,MATCH(C2933,Stores!$A$2:$A$18,0))</f>
        <v>Online</v>
      </c>
      <c r="K2933" s="16" t="n">
        <f aca="false">SUMIF(OrderItems!$B$2:$B$6683,A2933,OrderItems!$J$2:$J$6683)</f>
        <v>4109</v>
      </c>
      <c r="L2933" s="16" t="n">
        <f aca="false">SUMIF(OrderItems!$B$2:$B$6683,A2933,OrderItems!$K$2:$K$6683)</f>
        <v>2413.27</v>
      </c>
      <c r="M2933" s="16" t="n">
        <f aca="false">K2933-L2933</f>
        <v>1695.73</v>
      </c>
      <c r="N2933" s="12" t="n">
        <f aca="false">COUNTIF(OrderItems!$B$2:$B$6683,A2933)</f>
        <v>1</v>
      </c>
    </row>
    <row r="2934" customFormat="false" ht="15" hidden="false" customHeight="false" outlineLevel="0" collapsed="false">
      <c r="A2934" s="12" t="n">
        <v>2933</v>
      </c>
      <c r="B2934" s="12" t="n">
        <v>749</v>
      </c>
      <c r="C2934" s="12" t="n">
        <v>17</v>
      </c>
      <c r="D2934" s="18" t="n">
        <v>45903</v>
      </c>
      <c r="E2934" s="12" t="s">
        <v>44</v>
      </c>
      <c r="F2934" s="12" t="s">
        <v>2293</v>
      </c>
      <c r="G2934" s="12" t="s">
        <v>55</v>
      </c>
      <c r="H2934" s="12" t="str">
        <f aca="false">INDEX(Customers!$I$2:$I$901,MATCH(B2934,Customers!$A$2:$A$901,0))</f>
        <v>Regular</v>
      </c>
      <c r="I2934" s="12" t="str">
        <f aca="false">INDEX(Customers!$G$2:$G$901,MATCH(B2934,Customers!$A$2:$A$901,0))</f>
        <v>South</v>
      </c>
      <c r="J2934" s="12" t="str">
        <f aca="false">INDEX(Stores!$D$2:$D$18,MATCH(C2934,Stores!$A$2:$A$18,0))</f>
        <v>Online</v>
      </c>
      <c r="K2934" s="16" t="n">
        <f aca="false">SUMIF(OrderItems!$B$2:$B$6683,A2934,OrderItems!$J$2:$J$6683)</f>
        <v>3722.15</v>
      </c>
      <c r="L2934" s="16" t="n">
        <f aca="false">SUMIF(OrderItems!$B$2:$B$6683,A2934,OrderItems!$K$2:$K$6683)</f>
        <v>2954.33</v>
      </c>
      <c r="M2934" s="16" t="n">
        <f aca="false">K2934-L2934</f>
        <v>767.82</v>
      </c>
      <c r="N2934" s="12" t="n">
        <f aca="false">COUNTIF(OrderItems!$B$2:$B$6683,A2934)</f>
        <v>1</v>
      </c>
    </row>
    <row r="2935" customFormat="false" ht="15" hidden="false" customHeight="false" outlineLevel="0" collapsed="false">
      <c r="A2935" s="12" t="n">
        <v>2934</v>
      </c>
      <c r="B2935" s="12" t="n">
        <v>749</v>
      </c>
      <c r="C2935" s="12" t="n">
        <v>17</v>
      </c>
      <c r="D2935" s="18" t="n">
        <v>45941</v>
      </c>
      <c r="E2935" s="12" t="s">
        <v>44</v>
      </c>
      <c r="F2935" s="12" t="s">
        <v>2293</v>
      </c>
      <c r="G2935" s="12" t="s">
        <v>57</v>
      </c>
      <c r="H2935" s="12" t="str">
        <f aca="false">INDEX(Customers!$I$2:$I$901,MATCH(B2935,Customers!$A$2:$A$901,0))</f>
        <v>Regular</v>
      </c>
      <c r="I2935" s="12" t="str">
        <f aca="false">INDEX(Customers!$G$2:$G$901,MATCH(B2935,Customers!$A$2:$A$901,0))</f>
        <v>South</v>
      </c>
      <c r="J2935" s="12" t="str">
        <f aca="false">INDEX(Stores!$D$2:$D$18,MATCH(C2935,Stores!$A$2:$A$18,0))</f>
        <v>Online</v>
      </c>
      <c r="K2935" s="16" t="n">
        <f aca="false">SUMIF(OrderItems!$B$2:$B$6683,A2935,OrderItems!$J$2:$J$6683)</f>
        <v>2012.1</v>
      </c>
      <c r="L2935" s="16" t="n">
        <f aca="false">SUMIF(OrderItems!$B$2:$B$6683,A2935,OrderItems!$K$2:$K$6683)</f>
        <v>1504.72</v>
      </c>
      <c r="M2935" s="16" t="n">
        <f aca="false">K2935-L2935</f>
        <v>507.38</v>
      </c>
      <c r="N2935" s="12" t="n">
        <f aca="false">COUNTIF(OrderItems!$B$2:$B$6683,A2935)</f>
        <v>1</v>
      </c>
    </row>
    <row r="2936" customFormat="false" ht="15" hidden="false" customHeight="false" outlineLevel="0" collapsed="false">
      <c r="A2936" s="12" t="n">
        <v>2935</v>
      </c>
      <c r="B2936" s="12" t="n">
        <v>749</v>
      </c>
      <c r="C2936" s="12" t="n">
        <v>17</v>
      </c>
      <c r="D2936" s="18" t="n">
        <v>45942</v>
      </c>
      <c r="E2936" s="12" t="s">
        <v>44</v>
      </c>
      <c r="F2936" s="12" t="s">
        <v>2292</v>
      </c>
      <c r="G2936" s="12" t="s">
        <v>55</v>
      </c>
      <c r="H2936" s="12" t="str">
        <f aca="false">INDEX(Customers!$I$2:$I$901,MATCH(B2936,Customers!$A$2:$A$901,0))</f>
        <v>Regular</v>
      </c>
      <c r="I2936" s="12" t="str">
        <f aca="false">INDEX(Customers!$G$2:$G$901,MATCH(B2936,Customers!$A$2:$A$901,0))</f>
        <v>South</v>
      </c>
      <c r="J2936" s="12" t="str">
        <f aca="false">INDEX(Stores!$D$2:$D$18,MATCH(C2936,Stores!$A$2:$A$18,0))</f>
        <v>Online</v>
      </c>
      <c r="K2936" s="16" t="n">
        <f aca="false">SUMIF(OrderItems!$B$2:$B$6683,A2936,OrderItems!$J$2:$J$6683)</f>
        <v>439</v>
      </c>
      <c r="L2936" s="16" t="n">
        <f aca="false">SUMIF(OrderItems!$B$2:$B$6683,A2936,OrderItems!$K$2:$K$6683)</f>
        <v>256.67</v>
      </c>
      <c r="M2936" s="16" t="n">
        <f aca="false">K2936-L2936</f>
        <v>182.33</v>
      </c>
      <c r="N2936" s="12" t="n">
        <f aca="false">COUNTIF(OrderItems!$B$2:$B$6683,A2936)</f>
        <v>1</v>
      </c>
    </row>
    <row r="2937" customFormat="false" ht="15" hidden="false" customHeight="false" outlineLevel="0" collapsed="false">
      <c r="A2937" s="12" t="n">
        <v>2936</v>
      </c>
      <c r="B2937" s="12" t="n">
        <v>749</v>
      </c>
      <c r="C2937" s="12" t="n">
        <v>17</v>
      </c>
      <c r="D2937" s="18" t="n">
        <v>45952</v>
      </c>
      <c r="E2937" s="12" t="s">
        <v>44</v>
      </c>
      <c r="F2937" s="12" t="s">
        <v>2294</v>
      </c>
      <c r="G2937" s="12" t="s">
        <v>55</v>
      </c>
      <c r="H2937" s="12" t="str">
        <f aca="false">INDEX(Customers!$I$2:$I$901,MATCH(B2937,Customers!$A$2:$A$901,0))</f>
        <v>Regular</v>
      </c>
      <c r="I2937" s="12" t="str">
        <f aca="false">INDEX(Customers!$G$2:$G$901,MATCH(B2937,Customers!$A$2:$A$901,0))</f>
        <v>South</v>
      </c>
      <c r="J2937" s="12" t="str">
        <f aca="false">INDEX(Stores!$D$2:$D$18,MATCH(C2937,Stores!$A$2:$A$18,0))</f>
        <v>Online</v>
      </c>
      <c r="K2937" s="16" t="n">
        <f aca="false">SUMIF(OrderItems!$B$2:$B$6683,A2937,OrderItems!$J$2:$J$6683)</f>
        <v>1159</v>
      </c>
      <c r="L2937" s="16" t="n">
        <f aca="false">SUMIF(OrderItems!$B$2:$B$6683,A2937,OrderItems!$K$2:$K$6683)</f>
        <v>639.58</v>
      </c>
      <c r="M2937" s="16" t="n">
        <f aca="false">K2937-L2937</f>
        <v>519.42</v>
      </c>
      <c r="N2937" s="12" t="n">
        <f aca="false">COUNTIF(OrderItems!$B$2:$B$6683,A2937)</f>
        <v>1</v>
      </c>
    </row>
    <row r="2938" customFormat="false" ht="15" hidden="false" customHeight="false" outlineLevel="0" collapsed="false">
      <c r="A2938" s="12" t="n">
        <v>2937</v>
      </c>
      <c r="B2938" s="12" t="n">
        <v>749</v>
      </c>
      <c r="C2938" s="12" t="n">
        <v>17</v>
      </c>
      <c r="D2938" s="18" t="n">
        <v>45957</v>
      </c>
      <c r="E2938" s="12" t="s">
        <v>44</v>
      </c>
      <c r="F2938" s="12" t="s">
        <v>2292</v>
      </c>
      <c r="G2938" s="12" t="s">
        <v>55</v>
      </c>
      <c r="H2938" s="12" t="str">
        <f aca="false">INDEX(Customers!$I$2:$I$901,MATCH(B2938,Customers!$A$2:$A$901,0))</f>
        <v>Regular</v>
      </c>
      <c r="I2938" s="12" t="str">
        <f aca="false">INDEX(Customers!$G$2:$G$901,MATCH(B2938,Customers!$A$2:$A$901,0))</f>
        <v>South</v>
      </c>
      <c r="J2938" s="12" t="str">
        <f aca="false">INDEX(Stores!$D$2:$D$18,MATCH(C2938,Stores!$A$2:$A$18,0))</f>
        <v>Online</v>
      </c>
      <c r="K2938" s="16" t="n">
        <f aca="false">SUMIF(OrderItems!$B$2:$B$6683,A2938,OrderItems!$J$2:$J$6683)</f>
        <v>1739</v>
      </c>
      <c r="L2938" s="16" t="n">
        <f aca="false">SUMIF(OrderItems!$B$2:$B$6683,A2938,OrderItems!$K$2:$K$6683)</f>
        <v>1012.52</v>
      </c>
      <c r="M2938" s="16" t="n">
        <f aca="false">K2938-L2938</f>
        <v>726.48</v>
      </c>
      <c r="N2938" s="12" t="n">
        <f aca="false">COUNTIF(OrderItems!$B$2:$B$6683,A2938)</f>
        <v>1</v>
      </c>
    </row>
    <row r="2939" customFormat="false" ht="15" hidden="false" customHeight="false" outlineLevel="0" collapsed="false">
      <c r="A2939" s="12" t="n">
        <v>2938</v>
      </c>
      <c r="B2939" s="12" t="n">
        <v>749</v>
      </c>
      <c r="C2939" s="12" t="n">
        <v>17</v>
      </c>
      <c r="D2939" s="18" t="n">
        <v>45963</v>
      </c>
      <c r="E2939" s="12" t="s">
        <v>44</v>
      </c>
      <c r="F2939" s="12" t="s">
        <v>2292</v>
      </c>
      <c r="G2939" s="12" t="s">
        <v>55</v>
      </c>
      <c r="H2939" s="12" t="str">
        <f aca="false">INDEX(Customers!$I$2:$I$901,MATCH(B2939,Customers!$A$2:$A$901,0))</f>
        <v>Regular</v>
      </c>
      <c r="I2939" s="12" t="str">
        <f aca="false">INDEX(Customers!$G$2:$G$901,MATCH(B2939,Customers!$A$2:$A$901,0))</f>
        <v>South</v>
      </c>
      <c r="J2939" s="12" t="str">
        <f aca="false">INDEX(Stores!$D$2:$D$18,MATCH(C2939,Stores!$A$2:$A$18,0))</f>
        <v>Online</v>
      </c>
      <c r="K2939" s="16" t="n">
        <f aca="false">SUMIF(OrderItems!$B$2:$B$6683,A2939,OrderItems!$J$2:$J$6683)</f>
        <v>329</v>
      </c>
      <c r="L2939" s="16" t="n">
        <f aca="false">SUMIF(OrderItems!$B$2:$B$6683,A2939,OrderItems!$K$2:$K$6683)</f>
        <v>214.56</v>
      </c>
      <c r="M2939" s="16" t="n">
        <f aca="false">K2939-L2939</f>
        <v>114.44</v>
      </c>
      <c r="N2939" s="12" t="n">
        <f aca="false">COUNTIF(OrderItems!$B$2:$B$6683,A2939)</f>
        <v>1</v>
      </c>
    </row>
    <row r="2940" customFormat="false" ht="15" hidden="false" customHeight="false" outlineLevel="0" collapsed="false">
      <c r="A2940" s="12" t="n">
        <v>2939</v>
      </c>
      <c r="B2940" s="12" t="n">
        <v>749</v>
      </c>
      <c r="C2940" s="12" t="n">
        <v>17</v>
      </c>
      <c r="D2940" s="18" t="n">
        <v>45970</v>
      </c>
      <c r="E2940" s="12" t="s">
        <v>44</v>
      </c>
      <c r="F2940" s="12" t="s">
        <v>2296</v>
      </c>
      <c r="G2940" s="12" t="s">
        <v>55</v>
      </c>
      <c r="H2940" s="12" t="str">
        <f aca="false">INDEX(Customers!$I$2:$I$901,MATCH(B2940,Customers!$A$2:$A$901,0))</f>
        <v>Regular</v>
      </c>
      <c r="I2940" s="12" t="str">
        <f aca="false">INDEX(Customers!$G$2:$G$901,MATCH(B2940,Customers!$A$2:$A$901,0))</f>
        <v>South</v>
      </c>
      <c r="J2940" s="12" t="str">
        <f aca="false">INDEX(Stores!$D$2:$D$18,MATCH(C2940,Stores!$A$2:$A$18,0))</f>
        <v>Online</v>
      </c>
      <c r="K2940" s="16" t="n">
        <f aca="false">SUMIF(OrderItems!$B$2:$B$6683,A2940,OrderItems!$J$2:$J$6683)</f>
        <v>1654.2</v>
      </c>
      <c r="L2940" s="16" t="n">
        <f aca="false">SUMIF(OrderItems!$B$2:$B$6683,A2940,OrderItems!$K$2:$K$6683)</f>
        <v>1323.1</v>
      </c>
      <c r="M2940" s="16" t="n">
        <f aca="false">K2940-L2940</f>
        <v>331.1</v>
      </c>
      <c r="N2940" s="12" t="n">
        <f aca="false">COUNTIF(OrderItems!$B$2:$B$6683,A2940)</f>
        <v>2</v>
      </c>
    </row>
    <row r="2941" customFormat="false" ht="15" hidden="false" customHeight="false" outlineLevel="0" collapsed="false">
      <c r="A2941" s="12" t="n">
        <v>2940</v>
      </c>
      <c r="B2941" s="12" t="n">
        <v>749</v>
      </c>
      <c r="C2941" s="12" t="n">
        <v>17</v>
      </c>
      <c r="D2941" s="18" t="n">
        <v>45974</v>
      </c>
      <c r="E2941" s="12" t="s">
        <v>44</v>
      </c>
      <c r="F2941" s="12" t="s">
        <v>2292</v>
      </c>
      <c r="G2941" s="12" t="s">
        <v>55</v>
      </c>
      <c r="H2941" s="12" t="str">
        <f aca="false">INDEX(Customers!$I$2:$I$901,MATCH(B2941,Customers!$A$2:$A$901,0))</f>
        <v>Regular</v>
      </c>
      <c r="I2941" s="12" t="str">
        <f aca="false">INDEX(Customers!$G$2:$G$901,MATCH(B2941,Customers!$A$2:$A$901,0))</f>
        <v>South</v>
      </c>
      <c r="J2941" s="12" t="str">
        <f aca="false">INDEX(Stores!$D$2:$D$18,MATCH(C2941,Stores!$A$2:$A$18,0))</f>
        <v>Online</v>
      </c>
      <c r="K2941" s="16" t="n">
        <f aca="false">SUMIF(OrderItems!$B$2:$B$6683,A2941,OrderItems!$J$2:$J$6683)</f>
        <v>10395</v>
      </c>
      <c r="L2941" s="16" t="n">
        <f aca="false">SUMIF(OrderItems!$B$2:$B$6683,A2941,OrderItems!$K$2:$K$6683)</f>
        <v>6788.58</v>
      </c>
      <c r="M2941" s="16" t="n">
        <f aca="false">K2941-L2941</f>
        <v>3606.42</v>
      </c>
      <c r="N2941" s="12" t="n">
        <f aca="false">COUNTIF(OrderItems!$B$2:$B$6683,A2941)</f>
        <v>3</v>
      </c>
    </row>
    <row r="2942" customFormat="false" ht="15" hidden="false" customHeight="false" outlineLevel="0" collapsed="false">
      <c r="A2942" s="12" t="n">
        <v>2941</v>
      </c>
      <c r="B2942" s="12" t="n">
        <v>749</v>
      </c>
      <c r="C2942" s="12" t="n">
        <v>17</v>
      </c>
      <c r="D2942" s="18" t="n">
        <v>45993</v>
      </c>
      <c r="E2942" s="12" t="s">
        <v>44</v>
      </c>
      <c r="F2942" s="12" t="s">
        <v>2296</v>
      </c>
      <c r="G2942" s="12" t="s">
        <v>55</v>
      </c>
      <c r="H2942" s="12" t="str">
        <f aca="false">INDEX(Customers!$I$2:$I$901,MATCH(B2942,Customers!$A$2:$A$901,0))</f>
        <v>Regular</v>
      </c>
      <c r="I2942" s="12" t="str">
        <f aca="false">INDEX(Customers!$G$2:$G$901,MATCH(B2942,Customers!$A$2:$A$901,0))</f>
        <v>South</v>
      </c>
      <c r="J2942" s="12" t="str">
        <f aca="false">INDEX(Stores!$D$2:$D$18,MATCH(C2942,Stores!$A$2:$A$18,0))</f>
        <v>Online</v>
      </c>
      <c r="K2942" s="16" t="n">
        <f aca="false">SUMIF(OrderItems!$B$2:$B$6683,A2942,OrderItems!$J$2:$J$6683)</f>
        <v>12628.55</v>
      </c>
      <c r="L2942" s="16" t="n">
        <f aca="false">SUMIF(OrderItems!$B$2:$B$6683,A2942,OrderItems!$K$2:$K$6683)</f>
        <v>8931.21</v>
      </c>
      <c r="M2942" s="16" t="n">
        <f aca="false">K2942-L2942</f>
        <v>3697.34</v>
      </c>
      <c r="N2942" s="12" t="n">
        <f aca="false">COUNTIF(OrderItems!$B$2:$B$6683,A2942)</f>
        <v>3</v>
      </c>
    </row>
    <row r="2943" customFormat="false" ht="15" hidden="false" customHeight="false" outlineLevel="0" collapsed="false">
      <c r="A2943" s="12" t="n">
        <v>2942</v>
      </c>
      <c r="B2943" s="12" t="n">
        <v>749</v>
      </c>
      <c r="C2943" s="12" t="n">
        <v>17</v>
      </c>
      <c r="D2943" s="18" t="n">
        <v>45996</v>
      </c>
      <c r="E2943" s="12" t="s">
        <v>44</v>
      </c>
      <c r="F2943" s="12" t="s">
        <v>2294</v>
      </c>
      <c r="G2943" s="12" t="s">
        <v>55</v>
      </c>
      <c r="H2943" s="12" t="str">
        <f aca="false">INDEX(Customers!$I$2:$I$901,MATCH(B2943,Customers!$A$2:$A$901,0))</f>
        <v>Regular</v>
      </c>
      <c r="I2943" s="12" t="str">
        <f aca="false">INDEX(Customers!$G$2:$G$901,MATCH(B2943,Customers!$A$2:$A$901,0))</f>
        <v>South</v>
      </c>
      <c r="J2943" s="12" t="str">
        <f aca="false">INDEX(Stores!$D$2:$D$18,MATCH(C2943,Stores!$A$2:$A$18,0))</f>
        <v>Online</v>
      </c>
      <c r="K2943" s="16" t="n">
        <f aca="false">SUMIF(OrderItems!$B$2:$B$6683,A2943,OrderItems!$J$2:$J$6683)</f>
        <v>6324.55</v>
      </c>
      <c r="L2943" s="16" t="n">
        <f aca="false">SUMIF(OrderItems!$B$2:$B$6683,A2943,OrderItems!$K$2:$K$6683)</f>
        <v>4584.11</v>
      </c>
      <c r="M2943" s="16" t="n">
        <f aca="false">K2943-L2943</f>
        <v>1740.44</v>
      </c>
      <c r="N2943" s="12" t="n">
        <f aca="false">COUNTIF(OrderItems!$B$2:$B$6683,A2943)</f>
        <v>3</v>
      </c>
    </row>
    <row r="2944" customFormat="false" ht="15" hidden="false" customHeight="false" outlineLevel="0" collapsed="false">
      <c r="A2944" s="12" t="n">
        <v>2943</v>
      </c>
      <c r="B2944" s="12" t="n">
        <v>749</v>
      </c>
      <c r="C2944" s="12" t="n">
        <v>17</v>
      </c>
      <c r="D2944" s="18" t="n">
        <v>46001</v>
      </c>
      <c r="E2944" s="12" t="s">
        <v>44</v>
      </c>
      <c r="F2944" s="12" t="s">
        <v>2295</v>
      </c>
      <c r="G2944" s="12" t="s">
        <v>55</v>
      </c>
      <c r="H2944" s="12" t="str">
        <f aca="false">INDEX(Customers!$I$2:$I$901,MATCH(B2944,Customers!$A$2:$A$901,0))</f>
        <v>Regular</v>
      </c>
      <c r="I2944" s="12" t="str">
        <f aca="false">INDEX(Customers!$G$2:$G$901,MATCH(B2944,Customers!$A$2:$A$901,0))</f>
        <v>South</v>
      </c>
      <c r="J2944" s="12" t="str">
        <f aca="false">INDEX(Stores!$D$2:$D$18,MATCH(C2944,Stores!$A$2:$A$18,0))</f>
        <v>Online</v>
      </c>
      <c r="K2944" s="16" t="n">
        <f aca="false">SUMIF(OrderItems!$B$2:$B$6683,A2944,OrderItems!$J$2:$J$6683)</f>
        <v>7778</v>
      </c>
      <c r="L2944" s="16" t="n">
        <f aca="false">SUMIF(OrderItems!$B$2:$B$6683,A2944,OrderItems!$K$2:$K$6683)</f>
        <v>4350.16</v>
      </c>
      <c r="M2944" s="16" t="n">
        <f aca="false">K2944-L2944</f>
        <v>3427.84</v>
      </c>
      <c r="N2944" s="12" t="n">
        <f aca="false">COUNTIF(OrderItems!$B$2:$B$6683,A2944)</f>
        <v>1</v>
      </c>
    </row>
    <row r="2945" customFormat="false" ht="15" hidden="false" customHeight="false" outlineLevel="0" collapsed="false">
      <c r="A2945" s="12" t="n">
        <v>2944</v>
      </c>
      <c r="B2945" s="12" t="n">
        <v>749</v>
      </c>
      <c r="C2945" s="12" t="n">
        <v>17</v>
      </c>
      <c r="D2945" s="18" t="n">
        <v>46010</v>
      </c>
      <c r="E2945" s="12" t="s">
        <v>44</v>
      </c>
      <c r="F2945" s="12" t="s">
        <v>2296</v>
      </c>
      <c r="G2945" s="12" t="s">
        <v>55</v>
      </c>
      <c r="H2945" s="12" t="str">
        <f aca="false">INDEX(Customers!$I$2:$I$901,MATCH(B2945,Customers!$A$2:$A$901,0))</f>
        <v>Regular</v>
      </c>
      <c r="I2945" s="12" t="str">
        <f aca="false">INDEX(Customers!$G$2:$G$901,MATCH(B2945,Customers!$A$2:$A$901,0))</f>
        <v>South</v>
      </c>
      <c r="J2945" s="12" t="str">
        <f aca="false">INDEX(Stores!$D$2:$D$18,MATCH(C2945,Stores!$A$2:$A$18,0))</f>
        <v>Online</v>
      </c>
      <c r="K2945" s="16" t="n">
        <f aca="false">SUMIF(OrderItems!$B$2:$B$6683,A2945,OrderItems!$J$2:$J$6683)</f>
        <v>14923.55</v>
      </c>
      <c r="L2945" s="16" t="n">
        <f aca="false">SUMIF(OrderItems!$B$2:$B$6683,A2945,OrderItems!$K$2:$K$6683)</f>
        <v>10558.77</v>
      </c>
      <c r="M2945" s="16" t="n">
        <f aca="false">K2945-L2945</f>
        <v>4364.78</v>
      </c>
      <c r="N2945" s="12" t="n">
        <f aca="false">COUNTIF(OrderItems!$B$2:$B$6683,A2945)</f>
        <v>3</v>
      </c>
    </row>
    <row r="2946" customFormat="false" ht="15" hidden="false" customHeight="false" outlineLevel="0" collapsed="false">
      <c r="A2946" s="12" t="n">
        <v>2945</v>
      </c>
      <c r="B2946" s="12" t="n">
        <v>750</v>
      </c>
      <c r="C2946" s="12" t="n">
        <v>17</v>
      </c>
      <c r="D2946" s="18" t="n">
        <v>45341</v>
      </c>
      <c r="E2946" s="12" t="s">
        <v>44</v>
      </c>
      <c r="F2946" s="12" t="s">
        <v>2292</v>
      </c>
      <c r="G2946" s="12" t="s">
        <v>55</v>
      </c>
      <c r="H2946" s="12" t="str">
        <f aca="false">INDEX(Customers!$I$2:$I$901,MATCH(B2946,Customers!$A$2:$A$901,0))</f>
        <v>New</v>
      </c>
      <c r="I2946" s="12" t="str">
        <f aca="false">INDEX(Customers!$G$2:$G$901,MATCH(B2946,Customers!$A$2:$A$901,0))</f>
        <v>South</v>
      </c>
      <c r="J2946" s="12" t="str">
        <f aca="false">INDEX(Stores!$D$2:$D$18,MATCH(C2946,Stores!$A$2:$A$18,0))</f>
        <v>Online</v>
      </c>
      <c r="K2946" s="16" t="n">
        <f aca="false">SUMIF(OrderItems!$B$2:$B$6683,A2946,OrderItems!$J$2:$J$6683)</f>
        <v>1327.75</v>
      </c>
      <c r="L2946" s="16" t="n">
        <f aca="false">SUMIF(OrderItems!$B$2:$B$6683,A2946,OrderItems!$K$2:$K$6683)</f>
        <v>1085.42</v>
      </c>
      <c r="M2946" s="16" t="n">
        <f aca="false">K2946-L2946</f>
        <v>242.33</v>
      </c>
      <c r="N2946" s="12" t="n">
        <f aca="false">COUNTIF(OrderItems!$B$2:$B$6683,A2946)</f>
        <v>2</v>
      </c>
    </row>
    <row r="2947" customFormat="false" ht="15" hidden="false" customHeight="false" outlineLevel="0" collapsed="false">
      <c r="A2947" s="12" t="n">
        <v>2946</v>
      </c>
      <c r="B2947" s="12" t="n">
        <v>750</v>
      </c>
      <c r="C2947" s="12" t="n">
        <v>17</v>
      </c>
      <c r="D2947" s="18" t="n">
        <v>45381</v>
      </c>
      <c r="E2947" s="12" t="s">
        <v>44</v>
      </c>
      <c r="F2947" s="12" t="s">
        <v>2295</v>
      </c>
      <c r="G2947" s="12" t="s">
        <v>55</v>
      </c>
      <c r="H2947" s="12" t="str">
        <f aca="false">INDEX(Customers!$I$2:$I$901,MATCH(B2947,Customers!$A$2:$A$901,0))</f>
        <v>New</v>
      </c>
      <c r="I2947" s="12" t="str">
        <f aca="false">INDEX(Customers!$G$2:$G$901,MATCH(B2947,Customers!$A$2:$A$901,0))</f>
        <v>South</v>
      </c>
      <c r="J2947" s="12" t="str">
        <f aca="false">INDEX(Stores!$D$2:$D$18,MATCH(C2947,Stores!$A$2:$A$18,0))</f>
        <v>Online</v>
      </c>
      <c r="K2947" s="16" t="n">
        <f aca="false">SUMIF(OrderItems!$B$2:$B$6683,A2947,OrderItems!$J$2:$J$6683)</f>
        <v>329</v>
      </c>
      <c r="L2947" s="16" t="n">
        <f aca="false">SUMIF(OrderItems!$B$2:$B$6683,A2947,OrderItems!$K$2:$K$6683)</f>
        <v>224.61</v>
      </c>
      <c r="M2947" s="16" t="n">
        <f aca="false">K2947-L2947</f>
        <v>104.39</v>
      </c>
      <c r="N2947" s="12" t="n">
        <f aca="false">COUNTIF(OrderItems!$B$2:$B$6683,A2947)</f>
        <v>1</v>
      </c>
    </row>
    <row r="2948" customFormat="false" ht="15" hidden="false" customHeight="false" outlineLevel="0" collapsed="false">
      <c r="A2948" s="12" t="n">
        <v>2947</v>
      </c>
      <c r="B2948" s="12" t="n">
        <v>750</v>
      </c>
      <c r="C2948" s="12" t="n">
        <v>17</v>
      </c>
      <c r="D2948" s="18" t="n">
        <v>45419</v>
      </c>
      <c r="E2948" s="12" t="s">
        <v>44</v>
      </c>
      <c r="F2948" s="12" t="s">
        <v>2295</v>
      </c>
      <c r="G2948" s="12" t="s">
        <v>55</v>
      </c>
      <c r="H2948" s="12" t="str">
        <f aca="false">INDEX(Customers!$I$2:$I$901,MATCH(B2948,Customers!$A$2:$A$901,0))</f>
        <v>New</v>
      </c>
      <c r="I2948" s="12" t="str">
        <f aca="false">INDEX(Customers!$G$2:$G$901,MATCH(B2948,Customers!$A$2:$A$901,0))</f>
        <v>South</v>
      </c>
      <c r="J2948" s="12" t="str">
        <f aca="false">INDEX(Stores!$D$2:$D$18,MATCH(C2948,Stores!$A$2:$A$18,0))</f>
        <v>Online</v>
      </c>
      <c r="K2948" s="16" t="n">
        <f aca="false">SUMIF(OrderItems!$B$2:$B$6683,A2948,OrderItems!$J$2:$J$6683)</f>
        <v>2759</v>
      </c>
      <c r="L2948" s="16" t="n">
        <f aca="false">SUMIF(OrderItems!$B$2:$B$6683,A2948,OrderItems!$K$2:$K$6683)</f>
        <v>2042.05</v>
      </c>
      <c r="M2948" s="16" t="n">
        <f aca="false">K2948-L2948</f>
        <v>716.95</v>
      </c>
      <c r="N2948" s="12" t="n">
        <f aca="false">COUNTIF(OrderItems!$B$2:$B$6683,A2948)</f>
        <v>1</v>
      </c>
    </row>
    <row r="2949" customFormat="false" ht="15" hidden="false" customHeight="false" outlineLevel="0" collapsed="false">
      <c r="A2949" s="12" t="n">
        <v>2948</v>
      </c>
      <c r="B2949" s="12" t="n">
        <v>750</v>
      </c>
      <c r="C2949" s="12" t="n">
        <v>4</v>
      </c>
      <c r="D2949" s="18" t="n">
        <v>45570</v>
      </c>
      <c r="E2949" s="12" t="s">
        <v>49</v>
      </c>
      <c r="F2949" s="12" t="s">
        <v>2292</v>
      </c>
      <c r="G2949" s="12" t="s">
        <v>55</v>
      </c>
      <c r="H2949" s="12" t="str">
        <f aca="false">INDEX(Customers!$I$2:$I$901,MATCH(B2949,Customers!$A$2:$A$901,0))</f>
        <v>New</v>
      </c>
      <c r="I2949" s="12" t="str">
        <f aca="false">INDEX(Customers!$G$2:$G$901,MATCH(B2949,Customers!$A$2:$A$901,0))</f>
        <v>South</v>
      </c>
      <c r="J2949" s="12" t="str">
        <f aca="false">INDEX(Stores!$D$2:$D$18,MATCH(C2949,Stores!$A$2:$A$18,0))</f>
        <v>North</v>
      </c>
      <c r="K2949" s="16" t="n">
        <f aca="false">SUMIF(OrderItems!$B$2:$B$6683,A2949,OrderItems!$J$2:$J$6683)</f>
        <v>4422.1</v>
      </c>
      <c r="L2949" s="16" t="n">
        <f aca="false">SUMIF(OrderItems!$B$2:$B$6683,A2949,OrderItems!$K$2:$K$6683)</f>
        <v>2713.18</v>
      </c>
      <c r="M2949" s="16" t="n">
        <f aca="false">K2949-L2949</f>
        <v>1708.92</v>
      </c>
      <c r="N2949" s="12" t="n">
        <f aca="false">COUNTIF(OrderItems!$B$2:$B$6683,A2949)</f>
        <v>2</v>
      </c>
    </row>
    <row r="2950" customFormat="false" ht="15" hidden="false" customHeight="false" outlineLevel="0" collapsed="false">
      <c r="A2950" s="12" t="n">
        <v>2949</v>
      </c>
      <c r="B2950" s="12" t="n">
        <v>751</v>
      </c>
      <c r="C2950" s="12" t="n">
        <v>12</v>
      </c>
      <c r="D2950" s="18" t="n">
        <v>45578</v>
      </c>
      <c r="E2950" s="12" t="s">
        <v>49</v>
      </c>
      <c r="F2950" s="12" t="s">
        <v>2295</v>
      </c>
      <c r="G2950" s="12" t="s">
        <v>55</v>
      </c>
      <c r="H2950" s="12" t="str">
        <f aca="false">INDEX(Customers!$I$2:$I$901,MATCH(B2950,Customers!$A$2:$A$901,0))</f>
        <v>Regular</v>
      </c>
      <c r="I2950" s="12" t="str">
        <f aca="false">INDEX(Customers!$G$2:$G$901,MATCH(B2950,Customers!$A$2:$A$901,0))</f>
        <v>East</v>
      </c>
      <c r="J2950" s="12" t="str">
        <f aca="false">INDEX(Stores!$D$2:$D$18,MATCH(C2950,Stores!$A$2:$A$18,0))</f>
        <v>West</v>
      </c>
      <c r="K2950" s="16" t="n">
        <f aca="false">SUMIF(OrderItems!$B$2:$B$6683,A2950,OrderItems!$J$2:$J$6683)</f>
        <v>4271.05</v>
      </c>
      <c r="L2950" s="16" t="n">
        <f aca="false">SUMIF(OrderItems!$B$2:$B$6683,A2950,OrderItems!$K$2:$K$6683)</f>
        <v>3076.2</v>
      </c>
      <c r="M2950" s="16" t="n">
        <f aca="false">K2950-L2950</f>
        <v>1194.85</v>
      </c>
      <c r="N2950" s="12" t="n">
        <f aca="false">COUNTIF(OrderItems!$B$2:$B$6683,A2950)</f>
        <v>3</v>
      </c>
    </row>
    <row r="2951" customFormat="false" ht="15" hidden="false" customHeight="false" outlineLevel="0" collapsed="false">
      <c r="A2951" s="12" t="n">
        <v>2950</v>
      </c>
      <c r="B2951" s="12" t="n">
        <v>751</v>
      </c>
      <c r="C2951" s="12" t="n">
        <v>17</v>
      </c>
      <c r="D2951" s="18" t="n">
        <v>45799</v>
      </c>
      <c r="E2951" s="12" t="s">
        <v>44</v>
      </c>
      <c r="F2951" s="12" t="s">
        <v>2294</v>
      </c>
      <c r="G2951" s="12" t="s">
        <v>56</v>
      </c>
      <c r="H2951" s="12" t="str">
        <f aca="false">INDEX(Customers!$I$2:$I$901,MATCH(B2951,Customers!$A$2:$A$901,0))</f>
        <v>Regular</v>
      </c>
      <c r="I2951" s="12" t="str">
        <f aca="false">INDEX(Customers!$G$2:$G$901,MATCH(B2951,Customers!$A$2:$A$901,0))</f>
        <v>East</v>
      </c>
      <c r="J2951" s="12" t="str">
        <f aca="false">INDEX(Stores!$D$2:$D$18,MATCH(C2951,Stores!$A$2:$A$18,0))</f>
        <v>Online</v>
      </c>
      <c r="K2951" s="16" t="n">
        <f aca="false">SUMIF(OrderItems!$B$2:$B$6683,A2951,OrderItems!$J$2:$J$6683)</f>
        <v>5788</v>
      </c>
      <c r="L2951" s="16" t="n">
        <f aca="false">SUMIF(OrderItems!$B$2:$B$6683,A2951,OrderItems!$K$2:$K$6683)</f>
        <v>3924.42</v>
      </c>
      <c r="M2951" s="16" t="n">
        <f aca="false">K2951-L2951</f>
        <v>1863.58</v>
      </c>
      <c r="N2951" s="12" t="n">
        <f aca="false">COUNTIF(OrderItems!$B$2:$B$6683,A2951)</f>
        <v>2</v>
      </c>
    </row>
    <row r="2952" customFormat="false" ht="15" hidden="false" customHeight="false" outlineLevel="0" collapsed="false">
      <c r="A2952" s="12" t="n">
        <v>2951</v>
      </c>
      <c r="B2952" s="12" t="n">
        <v>752</v>
      </c>
      <c r="C2952" s="12" t="n">
        <v>17</v>
      </c>
      <c r="D2952" s="18" t="n">
        <v>45487</v>
      </c>
      <c r="E2952" s="12" t="s">
        <v>44</v>
      </c>
      <c r="F2952" s="12" t="s">
        <v>2292</v>
      </c>
      <c r="G2952" s="12" t="s">
        <v>57</v>
      </c>
      <c r="H2952" s="12" t="str">
        <f aca="false">INDEX(Customers!$I$2:$I$901,MATCH(B2952,Customers!$A$2:$A$901,0))</f>
        <v>Premium</v>
      </c>
      <c r="I2952" s="12" t="str">
        <f aca="false">INDEX(Customers!$G$2:$G$901,MATCH(B2952,Customers!$A$2:$A$901,0))</f>
        <v>South</v>
      </c>
      <c r="J2952" s="12" t="str">
        <f aca="false">INDEX(Stores!$D$2:$D$18,MATCH(C2952,Stores!$A$2:$A$18,0))</f>
        <v>Online</v>
      </c>
      <c r="K2952" s="16" t="n">
        <f aca="false">SUMIF(OrderItems!$B$2:$B$6683,A2952,OrderItems!$J$2:$J$6683)</f>
        <v>2218</v>
      </c>
      <c r="L2952" s="16" t="n">
        <f aca="false">SUMIF(OrderItems!$B$2:$B$6683,A2952,OrderItems!$K$2:$K$6683)</f>
        <v>1391.94</v>
      </c>
      <c r="M2952" s="16" t="n">
        <f aca="false">K2952-L2952</f>
        <v>826.06</v>
      </c>
      <c r="N2952" s="12" t="n">
        <f aca="false">COUNTIF(OrderItems!$B$2:$B$6683,A2952)</f>
        <v>2</v>
      </c>
    </row>
    <row r="2953" customFormat="false" ht="15" hidden="false" customHeight="false" outlineLevel="0" collapsed="false">
      <c r="A2953" s="12" t="n">
        <v>2952</v>
      </c>
      <c r="B2953" s="12" t="n">
        <v>752</v>
      </c>
      <c r="C2953" s="12" t="n">
        <v>17</v>
      </c>
      <c r="D2953" s="18" t="n">
        <v>45545</v>
      </c>
      <c r="E2953" s="12" t="s">
        <v>44</v>
      </c>
      <c r="F2953" s="12" t="s">
        <v>2295</v>
      </c>
      <c r="G2953" s="12" t="s">
        <v>56</v>
      </c>
      <c r="H2953" s="12" t="str">
        <f aca="false">INDEX(Customers!$I$2:$I$901,MATCH(B2953,Customers!$A$2:$A$901,0))</f>
        <v>Premium</v>
      </c>
      <c r="I2953" s="12" t="str">
        <f aca="false">INDEX(Customers!$G$2:$G$901,MATCH(B2953,Customers!$A$2:$A$901,0))</f>
        <v>South</v>
      </c>
      <c r="J2953" s="12" t="str">
        <f aca="false">INDEX(Stores!$D$2:$D$18,MATCH(C2953,Stores!$A$2:$A$18,0))</f>
        <v>Online</v>
      </c>
      <c r="K2953" s="16" t="n">
        <f aca="false">SUMIF(OrderItems!$B$2:$B$6683,A2953,OrderItems!$J$2:$J$6683)</f>
        <v>6787</v>
      </c>
      <c r="L2953" s="16" t="n">
        <f aca="false">SUMIF(OrderItems!$B$2:$B$6683,A2953,OrderItems!$K$2:$K$6683)</f>
        <v>4225.4</v>
      </c>
      <c r="M2953" s="16" t="n">
        <f aca="false">K2953-L2953</f>
        <v>2561.6</v>
      </c>
      <c r="N2953" s="12" t="n">
        <f aca="false">COUNTIF(OrderItems!$B$2:$B$6683,A2953)</f>
        <v>3</v>
      </c>
    </row>
    <row r="2954" customFormat="false" ht="15" hidden="false" customHeight="false" outlineLevel="0" collapsed="false">
      <c r="A2954" s="12" t="n">
        <v>2953</v>
      </c>
      <c r="B2954" s="12" t="n">
        <v>752</v>
      </c>
      <c r="C2954" s="12" t="n">
        <v>12</v>
      </c>
      <c r="D2954" s="18" t="n">
        <v>45572</v>
      </c>
      <c r="E2954" s="12" t="s">
        <v>49</v>
      </c>
      <c r="F2954" s="12" t="s">
        <v>2295</v>
      </c>
      <c r="G2954" s="12" t="s">
        <v>55</v>
      </c>
      <c r="H2954" s="12" t="str">
        <f aca="false">INDEX(Customers!$I$2:$I$901,MATCH(B2954,Customers!$A$2:$A$901,0))</f>
        <v>Premium</v>
      </c>
      <c r="I2954" s="12" t="str">
        <f aca="false">INDEX(Customers!$G$2:$G$901,MATCH(B2954,Customers!$A$2:$A$901,0))</f>
        <v>South</v>
      </c>
      <c r="J2954" s="12" t="str">
        <f aca="false">INDEX(Stores!$D$2:$D$18,MATCH(C2954,Stores!$A$2:$A$18,0))</f>
        <v>West</v>
      </c>
      <c r="K2954" s="16" t="n">
        <f aca="false">SUMIF(OrderItems!$B$2:$B$6683,A2954,OrderItems!$J$2:$J$6683)</f>
        <v>2741.55</v>
      </c>
      <c r="L2954" s="16" t="n">
        <f aca="false">SUMIF(OrderItems!$B$2:$B$6683,A2954,OrderItems!$K$2:$K$6683)</f>
        <v>1578.02</v>
      </c>
      <c r="M2954" s="16" t="n">
        <f aca="false">K2954-L2954</f>
        <v>1163.53</v>
      </c>
      <c r="N2954" s="12" t="n">
        <f aca="false">COUNTIF(OrderItems!$B$2:$B$6683,A2954)</f>
        <v>2</v>
      </c>
    </row>
    <row r="2955" customFormat="false" ht="15" hidden="false" customHeight="false" outlineLevel="0" collapsed="false">
      <c r="A2955" s="12" t="n">
        <v>2954</v>
      </c>
      <c r="B2955" s="12" t="n">
        <v>752</v>
      </c>
      <c r="C2955" s="12" t="n">
        <v>17</v>
      </c>
      <c r="D2955" s="18" t="n">
        <v>45589</v>
      </c>
      <c r="E2955" s="12" t="s">
        <v>44</v>
      </c>
      <c r="F2955" s="12" t="s">
        <v>2294</v>
      </c>
      <c r="G2955" s="12" t="s">
        <v>55</v>
      </c>
      <c r="H2955" s="12" t="str">
        <f aca="false">INDEX(Customers!$I$2:$I$901,MATCH(B2955,Customers!$A$2:$A$901,0))</f>
        <v>Premium</v>
      </c>
      <c r="I2955" s="12" t="str">
        <f aca="false">INDEX(Customers!$G$2:$G$901,MATCH(B2955,Customers!$A$2:$A$901,0))</f>
        <v>South</v>
      </c>
      <c r="J2955" s="12" t="str">
        <f aca="false">INDEX(Stores!$D$2:$D$18,MATCH(C2955,Stores!$A$2:$A$18,0))</f>
        <v>Online</v>
      </c>
      <c r="K2955" s="16" t="n">
        <f aca="false">SUMIF(OrderItems!$B$2:$B$6683,A2955,OrderItems!$J$2:$J$6683)</f>
        <v>407.55</v>
      </c>
      <c r="L2955" s="16" t="n">
        <f aca="false">SUMIF(OrderItems!$B$2:$B$6683,A2955,OrderItems!$K$2:$K$6683)</f>
        <v>313.05</v>
      </c>
      <c r="M2955" s="16" t="n">
        <f aca="false">K2955-L2955</f>
        <v>94.4999999999999</v>
      </c>
      <c r="N2955" s="12" t="n">
        <f aca="false">COUNTIF(OrderItems!$B$2:$B$6683,A2955)</f>
        <v>1</v>
      </c>
    </row>
    <row r="2956" customFormat="false" ht="15" hidden="false" customHeight="false" outlineLevel="0" collapsed="false">
      <c r="A2956" s="12" t="n">
        <v>2955</v>
      </c>
      <c r="B2956" s="12" t="n">
        <v>752</v>
      </c>
      <c r="C2956" s="12" t="n">
        <v>5</v>
      </c>
      <c r="D2956" s="18" t="n">
        <v>45604</v>
      </c>
      <c r="E2956" s="12" t="s">
        <v>49</v>
      </c>
      <c r="F2956" s="12" t="s">
        <v>2294</v>
      </c>
      <c r="G2956" s="12" t="s">
        <v>56</v>
      </c>
      <c r="H2956" s="12" t="str">
        <f aca="false">INDEX(Customers!$I$2:$I$901,MATCH(B2956,Customers!$A$2:$A$901,0))</f>
        <v>Premium</v>
      </c>
      <c r="I2956" s="12" t="str">
        <f aca="false">INDEX(Customers!$G$2:$G$901,MATCH(B2956,Customers!$A$2:$A$901,0))</f>
        <v>South</v>
      </c>
      <c r="J2956" s="12" t="str">
        <f aca="false">INDEX(Stores!$D$2:$D$18,MATCH(C2956,Stores!$A$2:$A$18,0))</f>
        <v>South</v>
      </c>
      <c r="K2956" s="16" t="n">
        <f aca="false">SUMIF(OrderItems!$B$2:$B$6683,A2956,OrderItems!$J$2:$J$6683)</f>
        <v>4120.55</v>
      </c>
      <c r="L2956" s="16" t="n">
        <f aca="false">SUMIF(OrderItems!$B$2:$B$6683,A2956,OrderItems!$K$2:$K$6683)</f>
        <v>2876.25</v>
      </c>
      <c r="M2956" s="16" t="n">
        <f aca="false">K2956-L2956</f>
        <v>1244.3</v>
      </c>
      <c r="N2956" s="12" t="n">
        <f aca="false">COUNTIF(OrderItems!$B$2:$B$6683,A2956)</f>
        <v>2</v>
      </c>
    </row>
    <row r="2957" customFormat="false" ht="15" hidden="false" customHeight="false" outlineLevel="0" collapsed="false">
      <c r="A2957" s="12" t="n">
        <v>2956</v>
      </c>
      <c r="B2957" s="12" t="n">
        <v>752</v>
      </c>
      <c r="C2957" s="12" t="n">
        <v>17</v>
      </c>
      <c r="D2957" s="18" t="n">
        <v>45621</v>
      </c>
      <c r="E2957" s="12" t="s">
        <v>44</v>
      </c>
      <c r="F2957" s="12" t="s">
        <v>2292</v>
      </c>
      <c r="G2957" s="12" t="s">
        <v>56</v>
      </c>
      <c r="H2957" s="12" t="str">
        <f aca="false">INDEX(Customers!$I$2:$I$901,MATCH(B2957,Customers!$A$2:$A$901,0))</f>
        <v>Premium</v>
      </c>
      <c r="I2957" s="12" t="str">
        <f aca="false">INDEX(Customers!$G$2:$G$901,MATCH(B2957,Customers!$A$2:$A$901,0))</f>
        <v>South</v>
      </c>
      <c r="J2957" s="12" t="str">
        <f aca="false">INDEX(Stores!$D$2:$D$18,MATCH(C2957,Stores!$A$2:$A$18,0))</f>
        <v>Online</v>
      </c>
      <c r="K2957" s="16" t="n">
        <f aca="false">SUMIF(OrderItems!$B$2:$B$6683,A2957,OrderItems!$J$2:$J$6683)</f>
        <v>3459.1</v>
      </c>
      <c r="L2957" s="16" t="n">
        <f aca="false">SUMIF(OrderItems!$B$2:$B$6683,A2957,OrderItems!$K$2:$K$6683)</f>
        <v>2505.98</v>
      </c>
      <c r="M2957" s="16" t="n">
        <f aca="false">K2957-L2957</f>
        <v>953.12</v>
      </c>
      <c r="N2957" s="12" t="n">
        <f aca="false">COUNTIF(OrderItems!$B$2:$B$6683,A2957)</f>
        <v>2</v>
      </c>
    </row>
    <row r="2958" customFormat="false" ht="15" hidden="false" customHeight="false" outlineLevel="0" collapsed="false">
      <c r="A2958" s="12" t="n">
        <v>2957</v>
      </c>
      <c r="B2958" s="12" t="n">
        <v>752</v>
      </c>
      <c r="C2958" s="12" t="n">
        <v>17</v>
      </c>
      <c r="D2958" s="18" t="n">
        <v>45629</v>
      </c>
      <c r="E2958" s="12" t="s">
        <v>44</v>
      </c>
      <c r="F2958" s="12" t="s">
        <v>2294</v>
      </c>
      <c r="G2958" s="12" t="s">
        <v>55</v>
      </c>
      <c r="H2958" s="12" t="str">
        <f aca="false">INDEX(Customers!$I$2:$I$901,MATCH(B2958,Customers!$A$2:$A$901,0))</f>
        <v>Premium</v>
      </c>
      <c r="I2958" s="12" t="str">
        <f aca="false">INDEX(Customers!$G$2:$G$901,MATCH(B2958,Customers!$A$2:$A$901,0))</f>
        <v>South</v>
      </c>
      <c r="J2958" s="12" t="str">
        <f aca="false">INDEX(Stores!$D$2:$D$18,MATCH(C2958,Stores!$A$2:$A$18,0))</f>
        <v>Online</v>
      </c>
      <c r="K2958" s="16" t="n">
        <f aca="false">SUMIF(OrderItems!$B$2:$B$6683,A2958,OrderItems!$J$2:$J$6683)</f>
        <v>6417</v>
      </c>
      <c r="L2958" s="16" t="n">
        <f aca="false">SUMIF(OrderItems!$B$2:$B$6683,A2958,OrderItems!$K$2:$K$6683)</f>
        <v>3638.58</v>
      </c>
      <c r="M2958" s="16" t="n">
        <f aca="false">K2958-L2958</f>
        <v>2778.42</v>
      </c>
      <c r="N2958" s="12" t="n">
        <f aca="false">COUNTIF(OrderItems!$B$2:$B$6683,A2958)</f>
        <v>2</v>
      </c>
    </row>
    <row r="2959" customFormat="false" ht="15" hidden="false" customHeight="false" outlineLevel="0" collapsed="false">
      <c r="A2959" s="12" t="n">
        <v>2958</v>
      </c>
      <c r="B2959" s="12" t="n">
        <v>752</v>
      </c>
      <c r="C2959" s="12" t="n">
        <v>17</v>
      </c>
      <c r="D2959" s="18" t="n">
        <v>45683</v>
      </c>
      <c r="E2959" s="12" t="s">
        <v>44</v>
      </c>
      <c r="F2959" s="12" t="s">
        <v>2293</v>
      </c>
      <c r="G2959" s="12" t="s">
        <v>55</v>
      </c>
      <c r="H2959" s="12" t="str">
        <f aca="false">INDEX(Customers!$I$2:$I$901,MATCH(B2959,Customers!$A$2:$A$901,0))</f>
        <v>Premium</v>
      </c>
      <c r="I2959" s="12" t="str">
        <f aca="false">INDEX(Customers!$G$2:$G$901,MATCH(B2959,Customers!$A$2:$A$901,0))</f>
        <v>South</v>
      </c>
      <c r="J2959" s="12" t="str">
        <f aca="false">INDEX(Stores!$D$2:$D$18,MATCH(C2959,Stores!$A$2:$A$18,0))</f>
        <v>Online</v>
      </c>
      <c r="K2959" s="16" t="n">
        <f aca="false">SUMIF(OrderItems!$B$2:$B$6683,A2959,OrderItems!$J$2:$J$6683)</f>
        <v>9118.4</v>
      </c>
      <c r="L2959" s="16" t="n">
        <f aca="false">SUMIF(OrderItems!$B$2:$B$6683,A2959,OrderItems!$K$2:$K$6683)</f>
        <v>8308.74</v>
      </c>
      <c r="M2959" s="16" t="n">
        <f aca="false">K2959-L2959</f>
        <v>809.66</v>
      </c>
      <c r="N2959" s="12" t="n">
        <f aca="false">COUNTIF(OrderItems!$B$2:$B$6683,A2959)</f>
        <v>1</v>
      </c>
    </row>
    <row r="2960" customFormat="false" ht="15" hidden="false" customHeight="false" outlineLevel="0" collapsed="false">
      <c r="A2960" s="12" t="n">
        <v>2959</v>
      </c>
      <c r="B2960" s="12" t="n">
        <v>752</v>
      </c>
      <c r="C2960" s="12" t="n">
        <v>17</v>
      </c>
      <c r="D2960" s="18" t="n">
        <v>45757</v>
      </c>
      <c r="E2960" s="12" t="s">
        <v>44</v>
      </c>
      <c r="F2960" s="12" t="s">
        <v>2296</v>
      </c>
      <c r="G2960" s="12" t="s">
        <v>56</v>
      </c>
      <c r="H2960" s="12" t="str">
        <f aca="false">INDEX(Customers!$I$2:$I$901,MATCH(B2960,Customers!$A$2:$A$901,0))</f>
        <v>Premium</v>
      </c>
      <c r="I2960" s="12" t="str">
        <f aca="false">INDEX(Customers!$G$2:$G$901,MATCH(B2960,Customers!$A$2:$A$901,0))</f>
        <v>South</v>
      </c>
      <c r="J2960" s="12" t="str">
        <f aca="false">INDEX(Stores!$D$2:$D$18,MATCH(C2960,Stores!$A$2:$A$18,0))</f>
        <v>Online</v>
      </c>
      <c r="K2960" s="16" t="n">
        <f aca="false">SUMIF(OrderItems!$B$2:$B$6683,A2960,OrderItems!$J$2:$J$6683)</f>
        <v>549</v>
      </c>
      <c r="L2960" s="16" t="n">
        <f aca="false">SUMIF(OrderItems!$B$2:$B$6683,A2960,OrderItems!$K$2:$K$6683)</f>
        <v>393.67</v>
      </c>
      <c r="M2960" s="16" t="n">
        <f aca="false">K2960-L2960</f>
        <v>155.33</v>
      </c>
      <c r="N2960" s="12" t="n">
        <f aca="false">COUNTIF(OrderItems!$B$2:$B$6683,A2960)</f>
        <v>1</v>
      </c>
    </row>
    <row r="2961" customFormat="false" ht="15" hidden="false" customHeight="false" outlineLevel="0" collapsed="false">
      <c r="A2961" s="12" t="n">
        <v>2960</v>
      </c>
      <c r="B2961" s="12" t="n">
        <v>752</v>
      </c>
      <c r="C2961" s="12" t="n">
        <v>7</v>
      </c>
      <c r="D2961" s="18" t="n">
        <v>45819</v>
      </c>
      <c r="E2961" s="12" t="s">
        <v>49</v>
      </c>
      <c r="F2961" s="12" t="s">
        <v>2292</v>
      </c>
      <c r="G2961" s="12" t="s">
        <v>55</v>
      </c>
      <c r="H2961" s="12" t="str">
        <f aca="false">INDEX(Customers!$I$2:$I$901,MATCH(B2961,Customers!$A$2:$A$901,0))</f>
        <v>Premium</v>
      </c>
      <c r="I2961" s="12" t="str">
        <f aca="false">INDEX(Customers!$G$2:$G$901,MATCH(B2961,Customers!$A$2:$A$901,0))</f>
        <v>South</v>
      </c>
      <c r="J2961" s="12" t="str">
        <f aca="false">INDEX(Stores!$D$2:$D$18,MATCH(C2961,Stores!$A$2:$A$18,0))</f>
        <v>South</v>
      </c>
      <c r="K2961" s="16" t="n">
        <f aca="false">SUMIF(OrderItems!$B$2:$B$6683,A2961,OrderItems!$J$2:$J$6683)</f>
        <v>2489</v>
      </c>
      <c r="L2961" s="16" t="n">
        <f aca="false">SUMIF(OrderItems!$B$2:$B$6683,A2961,OrderItems!$K$2:$K$6683)</f>
        <v>1815.02</v>
      </c>
      <c r="M2961" s="16" t="n">
        <f aca="false">K2961-L2961</f>
        <v>673.98</v>
      </c>
      <c r="N2961" s="12" t="n">
        <f aca="false">COUNTIF(OrderItems!$B$2:$B$6683,A2961)</f>
        <v>1</v>
      </c>
    </row>
    <row r="2962" customFormat="false" ht="15" hidden="false" customHeight="false" outlineLevel="0" collapsed="false">
      <c r="A2962" s="12" t="n">
        <v>2961</v>
      </c>
      <c r="B2962" s="12" t="n">
        <v>752</v>
      </c>
      <c r="C2962" s="12" t="n">
        <v>17</v>
      </c>
      <c r="D2962" s="18" t="n">
        <v>45830</v>
      </c>
      <c r="E2962" s="12" t="s">
        <v>44</v>
      </c>
      <c r="F2962" s="12" t="s">
        <v>2296</v>
      </c>
      <c r="G2962" s="12" t="s">
        <v>55</v>
      </c>
      <c r="H2962" s="12" t="str">
        <f aca="false">INDEX(Customers!$I$2:$I$901,MATCH(B2962,Customers!$A$2:$A$901,0))</f>
        <v>Premium</v>
      </c>
      <c r="I2962" s="12" t="str">
        <f aca="false">INDEX(Customers!$G$2:$G$901,MATCH(B2962,Customers!$A$2:$A$901,0))</f>
        <v>South</v>
      </c>
      <c r="J2962" s="12" t="str">
        <f aca="false">INDEX(Stores!$D$2:$D$18,MATCH(C2962,Stores!$A$2:$A$18,0))</f>
        <v>Online</v>
      </c>
      <c r="K2962" s="16" t="n">
        <f aca="false">SUMIF(OrderItems!$B$2:$B$6683,A2962,OrderItems!$J$2:$J$6683)</f>
        <v>1109</v>
      </c>
      <c r="L2962" s="16" t="n">
        <f aca="false">SUMIF(OrderItems!$B$2:$B$6683,A2962,OrderItems!$K$2:$K$6683)</f>
        <v>719.19</v>
      </c>
      <c r="M2962" s="16" t="n">
        <f aca="false">K2962-L2962</f>
        <v>389.81</v>
      </c>
      <c r="N2962" s="12" t="n">
        <f aca="false">COUNTIF(OrderItems!$B$2:$B$6683,A2962)</f>
        <v>1</v>
      </c>
    </row>
    <row r="2963" customFormat="false" ht="15" hidden="false" customHeight="false" outlineLevel="0" collapsed="false">
      <c r="A2963" s="12" t="n">
        <v>2962</v>
      </c>
      <c r="B2963" s="12" t="n">
        <v>752</v>
      </c>
      <c r="C2963" s="12" t="n">
        <v>17</v>
      </c>
      <c r="D2963" s="18" t="n">
        <v>45875</v>
      </c>
      <c r="E2963" s="12" t="s">
        <v>44</v>
      </c>
      <c r="F2963" s="12" t="s">
        <v>2293</v>
      </c>
      <c r="G2963" s="12" t="s">
        <v>55</v>
      </c>
      <c r="H2963" s="12" t="str">
        <f aca="false">INDEX(Customers!$I$2:$I$901,MATCH(B2963,Customers!$A$2:$A$901,0))</f>
        <v>Premium</v>
      </c>
      <c r="I2963" s="12" t="str">
        <f aca="false">INDEX(Customers!$G$2:$G$901,MATCH(B2963,Customers!$A$2:$A$901,0))</f>
        <v>South</v>
      </c>
      <c r="J2963" s="12" t="str">
        <f aca="false">INDEX(Stores!$D$2:$D$18,MATCH(C2963,Stores!$A$2:$A$18,0))</f>
        <v>Online</v>
      </c>
      <c r="K2963" s="16" t="n">
        <f aca="false">SUMIF(OrderItems!$B$2:$B$6683,A2963,OrderItems!$J$2:$J$6683)</f>
        <v>1278</v>
      </c>
      <c r="L2963" s="16" t="n">
        <f aca="false">SUMIF(OrderItems!$B$2:$B$6683,A2963,OrderItems!$K$2:$K$6683)</f>
        <v>817.58</v>
      </c>
      <c r="M2963" s="16" t="n">
        <f aca="false">K2963-L2963</f>
        <v>460.42</v>
      </c>
      <c r="N2963" s="12" t="n">
        <f aca="false">COUNTIF(OrderItems!$B$2:$B$6683,A2963)</f>
        <v>2</v>
      </c>
    </row>
    <row r="2964" customFormat="false" ht="15" hidden="false" customHeight="false" outlineLevel="0" collapsed="false">
      <c r="A2964" s="12" t="n">
        <v>2963</v>
      </c>
      <c r="B2964" s="12" t="n">
        <v>752</v>
      </c>
      <c r="C2964" s="12" t="n">
        <v>12</v>
      </c>
      <c r="D2964" s="18" t="n">
        <v>45899</v>
      </c>
      <c r="E2964" s="12" t="s">
        <v>49</v>
      </c>
      <c r="F2964" s="12" t="s">
        <v>2294</v>
      </c>
      <c r="G2964" s="12" t="s">
        <v>55</v>
      </c>
      <c r="H2964" s="12" t="str">
        <f aca="false">INDEX(Customers!$I$2:$I$901,MATCH(B2964,Customers!$A$2:$A$901,0))</f>
        <v>Premium</v>
      </c>
      <c r="I2964" s="12" t="str">
        <f aca="false">INDEX(Customers!$G$2:$G$901,MATCH(B2964,Customers!$A$2:$A$901,0))</f>
        <v>South</v>
      </c>
      <c r="J2964" s="12" t="str">
        <f aca="false">INDEX(Stores!$D$2:$D$18,MATCH(C2964,Stores!$A$2:$A$18,0))</f>
        <v>West</v>
      </c>
      <c r="K2964" s="16" t="n">
        <f aca="false">SUMIF(OrderItems!$B$2:$B$6683,A2964,OrderItems!$J$2:$J$6683)</f>
        <v>229</v>
      </c>
      <c r="L2964" s="16" t="n">
        <f aca="false">SUMIF(OrderItems!$B$2:$B$6683,A2964,OrderItems!$K$2:$K$6683)</f>
        <v>137.41</v>
      </c>
      <c r="M2964" s="16" t="n">
        <f aca="false">K2964-L2964</f>
        <v>91.59</v>
      </c>
      <c r="N2964" s="12" t="n">
        <f aca="false">COUNTIF(OrderItems!$B$2:$B$6683,A2964)</f>
        <v>1</v>
      </c>
    </row>
    <row r="2965" customFormat="false" ht="15" hidden="false" customHeight="false" outlineLevel="0" collapsed="false">
      <c r="A2965" s="12" t="n">
        <v>2964</v>
      </c>
      <c r="B2965" s="12" t="n">
        <v>752</v>
      </c>
      <c r="C2965" s="12" t="n">
        <v>3</v>
      </c>
      <c r="D2965" s="18" t="n">
        <v>45945</v>
      </c>
      <c r="E2965" s="12" t="s">
        <v>49</v>
      </c>
      <c r="F2965" s="12" t="s">
        <v>2293</v>
      </c>
      <c r="G2965" s="12" t="s">
        <v>55</v>
      </c>
      <c r="H2965" s="12" t="str">
        <f aca="false">INDEX(Customers!$I$2:$I$901,MATCH(B2965,Customers!$A$2:$A$901,0))</f>
        <v>Premium</v>
      </c>
      <c r="I2965" s="12" t="str">
        <f aca="false">INDEX(Customers!$G$2:$G$901,MATCH(B2965,Customers!$A$2:$A$901,0))</f>
        <v>South</v>
      </c>
      <c r="J2965" s="12" t="str">
        <f aca="false">INDEX(Stores!$D$2:$D$18,MATCH(C2965,Stores!$A$2:$A$18,0))</f>
        <v>North</v>
      </c>
      <c r="K2965" s="16" t="n">
        <f aca="false">SUMIF(OrderItems!$B$2:$B$6683,A2965,OrderItems!$J$2:$J$6683)</f>
        <v>1317.6</v>
      </c>
      <c r="L2965" s="16" t="n">
        <f aca="false">SUMIF(OrderItems!$B$2:$B$6683,A2965,OrderItems!$K$2:$K$6683)</f>
        <v>1181.01</v>
      </c>
      <c r="M2965" s="16" t="n">
        <f aca="false">K2965-L2965</f>
        <v>136.59</v>
      </c>
      <c r="N2965" s="12" t="n">
        <f aca="false">COUNTIF(OrderItems!$B$2:$B$6683,A2965)</f>
        <v>1</v>
      </c>
    </row>
    <row r="2966" customFormat="false" ht="15" hidden="false" customHeight="false" outlineLevel="0" collapsed="false">
      <c r="A2966" s="12" t="n">
        <v>2965</v>
      </c>
      <c r="B2966" s="12" t="n">
        <v>752</v>
      </c>
      <c r="C2966" s="12" t="n">
        <v>17</v>
      </c>
      <c r="D2966" s="18" t="n">
        <v>45948</v>
      </c>
      <c r="E2966" s="12" t="s">
        <v>44</v>
      </c>
      <c r="F2966" s="12" t="s">
        <v>2294</v>
      </c>
      <c r="G2966" s="12" t="s">
        <v>55</v>
      </c>
      <c r="H2966" s="12" t="str">
        <f aca="false">INDEX(Customers!$I$2:$I$901,MATCH(B2966,Customers!$A$2:$A$901,0))</f>
        <v>Premium</v>
      </c>
      <c r="I2966" s="12" t="str">
        <f aca="false">INDEX(Customers!$G$2:$G$901,MATCH(B2966,Customers!$A$2:$A$901,0))</f>
        <v>South</v>
      </c>
      <c r="J2966" s="12" t="str">
        <f aca="false">INDEX(Stores!$D$2:$D$18,MATCH(C2966,Stores!$A$2:$A$18,0))</f>
        <v>Online</v>
      </c>
      <c r="K2966" s="16" t="n">
        <f aca="false">SUMIF(OrderItems!$B$2:$B$6683,A2966,OrderItems!$J$2:$J$6683)</f>
        <v>3392.1</v>
      </c>
      <c r="L2966" s="16" t="n">
        <f aca="false">SUMIF(OrderItems!$B$2:$B$6683,A2966,OrderItems!$K$2:$K$6683)</f>
        <v>2553.54</v>
      </c>
      <c r="M2966" s="16" t="n">
        <f aca="false">K2966-L2966</f>
        <v>838.56</v>
      </c>
      <c r="N2966" s="12" t="n">
        <f aca="false">COUNTIF(OrderItems!$B$2:$B$6683,A2966)</f>
        <v>1</v>
      </c>
    </row>
    <row r="2967" customFormat="false" ht="15" hidden="false" customHeight="false" outlineLevel="0" collapsed="false">
      <c r="A2967" s="12" t="n">
        <v>2966</v>
      </c>
      <c r="B2967" s="12" t="n">
        <v>752</v>
      </c>
      <c r="C2967" s="12" t="n">
        <v>17</v>
      </c>
      <c r="D2967" s="18" t="n">
        <v>45993</v>
      </c>
      <c r="E2967" s="12" t="s">
        <v>44</v>
      </c>
      <c r="F2967" s="12" t="s">
        <v>2292</v>
      </c>
      <c r="G2967" s="12" t="s">
        <v>55</v>
      </c>
      <c r="H2967" s="12" t="str">
        <f aca="false">INDEX(Customers!$I$2:$I$901,MATCH(B2967,Customers!$A$2:$A$901,0))</f>
        <v>Premium</v>
      </c>
      <c r="I2967" s="12" t="str">
        <f aca="false">INDEX(Customers!$G$2:$G$901,MATCH(B2967,Customers!$A$2:$A$901,0))</f>
        <v>South</v>
      </c>
      <c r="J2967" s="12" t="str">
        <f aca="false">INDEX(Stores!$D$2:$D$18,MATCH(C2967,Stores!$A$2:$A$18,0))</f>
        <v>Online</v>
      </c>
      <c r="K2967" s="16" t="n">
        <f aca="false">SUMIF(OrderItems!$B$2:$B$6683,A2967,OrderItems!$J$2:$J$6683)</f>
        <v>1155.1</v>
      </c>
      <c r="L2967" s="16" t="n">
        <f aca="false">SUMIF(OrderItems!$B$2:$B$6683,A2967,OrderItems!$K$2:$K$6683)</f>
        <v>753.13</v>
      </c>
      <c r="M2967" s="16" t="n">
        <f aca="false">K2967-L2967</f>
        <v>401.97</v>
      </c>
      <c r="N2967" s="12" t="n">
        <f aca="false">COUNTIF(OrderItems!$B$2:$B$6683,A2967)</f>
        <v>2</v>
      </c>
    </row>
    <row r="2968" customFormat="false" ht="15" hidden="false" customHeight="false" outlineLevel="0" collapsed="false">
      <c r="A2968" s="12" t="n">
        <v>2967</v>
      </c>
      <c r="B2968" s="12" t="n">
        <v>752</v>
      </c>
      <c r="C2968" s="12" t="n">
        <v>17</v>
      </c>
      <c r="D2968" s="18" t="n">
        <v>46000</v>
      </c>
      <c r="E2968" s="12" t="s">
        <v>44</v>
      </c>
      <c r="F2968" s="12" t="s">
        <v>2294</v>
      </c>
      <c r="G2968" s="12" t="s">
        <v>55</v>
      </c>
      <c r="H2968" s="12" t="str">
        <f aca="false">INDEX(Customers!$I$2:$I$901,MATCH(B2968,Customers!$A$2:$A$901,0))</f>
        <v>Premium</v>
      </c>
      <c r="I2968" s="12" t="str">
        <f aca="false">INDEX(Customers!$G$2:$G$901,MATCH(B2968,Customers!$A$2:$A$901,0))</f>
        <v>South</v>
      </c>
      <c r="J2968" s="12" t="str">
        <f aca="false">INDEX(Stores!$D$2:$D$18,MATCH(C2968,Stores!$A$2:$A$18,0))</f>
        <v>Online</v>
      </c>
      <c r="K2968" s="16" t="n">
        <f aca="false">SUMIF(OrderItems!$B$2:$B$6683,A2968,OrderItems!$J$2:$J$6683)</f>
        <v>5522.1</v>
      </c>
      <c r="L2968" s="16" t="n">
        <f aca="false">SUMIF(OrderItems!$B$2:$B$6683,A2968,OrderItems!$K$2:$K$6683)</f>
        <v>3546.52</v>
      </c>
      <c r="M2968" s="16" t="n">
        <f aca="false">K2968-L2968</f>
        <v>1975.58</v>
      </c>
      <c r="N2968" s="12" t="n">
        <f aca="false">COUNTIF(OrderItems!$B$2:$B$6683,A2968)</f>
        <v>3</v>
      </c>
    </row>
    <row r="2969" customFormat="false" ht="15" hidden="false" customHeight="false" outlineLevel="0" collapsed="false">
      <c r="A2969" s="12" t="n">
        <v>2968</v>
      </c>
      <c r="B2969" s="12" t="n">
        <v>752</v>
      </c>
      <c r="C2969" s="12" t="n">
        <v>7</v>
      </c>
      <c r="D2969" s="18" t="n">
        <v>46019</v>
      </c>
      <c r="E2969" s="12" t="s">
        <v>49</v>
      </c>
      <c r="F2969" s="12" t="s">
        <v>2293</v>
      </c>
      <c r="G2969" s="12" t="s">
        <v>56</v>
      </c>
      <c r="H2969" s="12" t="str">
        <f aca="false">INDEX(Customers!$I$2:$I$901,MATCH(B2969,Customers!$A$2:$A$901,0))</f>
        <v>Premium</v>
      </c>
      <c r="I2969" s="12" t="str">
        <f aca="false">INDEX(Customers!$G$2:$G$901,MATCH(B2969,Customers!$A$2:$A$901,0))</f>
        <v>South</v>
      </c>
      <c r="J2969" s="12" t="str">
        <f aca="false">INDEX(Stores!$D$2:$D$18,MATCH(C2969,Stores!$A$2:$A$18,0))</f>
        <v>South</v>
      </c>
      <c r="K2969" s="16" t="n">
        <f aca="false">SUMIF(OrderItems!$B$2:$B$6683,A2969,OrderItems!$J$2:$J$6683)</f>
        <v>1869</v>
      </c>
      <c r="L2969" s="16" t="n">
        <f aca="false">SUMIF(OrderItems!$B$2:$B$6683,A2969,OrderItems!$K$2:$K$6683)</f>
        <v>1389.29</v>
      </c>
      <c r="M2969" s="16" t="n">
        <f aca="false">K2969-L2969</f>
        <v>479.71</v>
      </c>
      <c r="N2969" s="12" t="n">
        <f aca="false">COUNTIF(OrderItems!$B$2:$B$6683,A2969)</f>
        <v>1</v>
      </c>
    </row>
    <row r="2970" customFormat="false" ht="15" hidden="false" customHeight="false" outlineLevel="0" collapsed="false">
      <c r="A2970" s="12" t="n">
        <v>2969</v>
      </c>
      <c r="B2970" s="12" t="n">
        <v>753</v>
      </c>
      <c r="C2970" s="12" t="n">
        <v>17</v>
      </c>
      <c r="D2970" s="18" t="n">
        <v>45393</v>
      </c>
      <c r="E2970" s="12" t="s">
        <v>44</v>
      </c>
      <c r="F2970" s="12" t="s">
        <v>2293</v>
      </c>
      <c r="G2970" s="12" t="s">
        <v>57</v>
      </c>
      <c r="H2970" s="12" t="str">
        <f aca="false">INDEX(Customers!$I$2:$I$901,MATCH(B2970,Customers!$A$2:$A$901,0))</f>
        <v>New</v>
      </c>
      <c r="I2970" s="12" t="str">
        <f aca="false">INDEX(Customers!$G$2:$G$901,MATCH(B2970,Customers!$A$2:$A$901,0))</f>
        <v>North</v>
      </c>
      <c r="J2970" s="12" t="str">
        <f aca="false">INDEX(Stores!$D$2:$D$18,MATCH(C2970,Stores!$A$2:$A$18,0))</f>
        <v>Online</v>
      </c>
      <c r="K2970" s="16" t="n">
        <f aca="false">SUMIF(OrderItems!$B$2:$B$6683,A2970,OrderItems!$J$2:$J$6683)</f>
        <v>5938</v>
      </c>
      <c r="L2970" s="16" t="n">
        <f aca="false">SUMIF(OrderItems!$B$2:$B$6683,A2970,OrderItems!$K$2:$K$6683)</f>
        <v>3553.36</v>
      </c>
      <c r="M2970" s="16" t="n">
        <f aca="false">K2970-L2970</f>
        <v>2384.64</v>
      </c>
      <c r="N2970" s="12" t="n">
        <f aca="false">COUNTIF(OrderItems!$B$2:$B$6683,A2970)</f>
        <v>1</v>
      </c>
    </row>
    <row r="2971" customFormat="false" ht="15" hidden="false" customHeight="false" outlineLevel="0" collapsed="false">
      <c r="A2971" s="12" t="n">
        <v>2970</v>
      </c>
      <c r="B2971" s="12" t="n">
        <v>753</v>
      </c>
      <c r="C2971" s="12" t="n">
        <v>6</v>
      </c>
      <c r="D2971" s="18" t="n">
        <v>45442</v>
      </c>
      <c r="E2971" s="12" t="s">
        <v>49</v>
      </c>
      <c r="F2971" s="12" t="s">
        <v>2293</v>
      </c>
      <c r="G2971" s="12" t="s">
        <v>55</v>
      </c>
      <c r="H2971" s="12" t="str">
        <f aca="false">INDEX(Customers!$I$2:$I$901,MATCH(B2971,Customers!$A$2:$A$901,0))</f>
        <v>New</v>
      </c>
      <c r="I2971" s="12" t="str">
        <f aca="false">INDEX(Customers!$G$2:$G$901,MATCH(B2971,Customers!$A$2:$A$901,0))</f>
        <v>North</v>
      </c>
      <c r="J2971" s="12" t="str">
        <f aca="false">INDEX(Stores!$D$2:$D$18,MATCH(C2971,Stores!$A$2:$A$18,0))</f>
        <v>South</v>
      </c>
      <c r="K2971" s="16" t="n">
        <f aca="false">SUMIF(OrderItems!$B$2:$B$6683,A2971,OrderItems!$J$2:$J$6683)</f>
        <v>122.55</v>
      </c>
      <c r="L2971" s="16" t="n">
        <f aca="false">SUMIF(OrderItems!$B$2:$B$6683,A2971,OrderItems!$K$2:$K$6683)</f>
        <v>95.79</v>
      </c>
      <c r="M2971" s="16" t="n">
        <f aca="false">K2971-L2971</f>
        <v>26.76</v>
      </c>
      <c r="N2971" s="12" t="n">
        <f aca="false">COUNTIF(OrderItems!$B$2:$B$6683,A2971)</f>
        <v>1</v>
      </c>
    </row>
    <row r="2972" customFormat="false" ht="15" hidden="false" customHeight="false" outlineLevel="0" collapsed="false">
      <c r="A2972" s="12" t="n">
        <v>2971</v>
      </c>
      <c r="B2972" s="12" t="n">
        <v>753</v>
      </c>
      <c r="C2972" s="12" t="n">
        <v>17</v>
      </c>
      <c r="D2972" s="18" t="n">
        <v>45567</v>
      </c>
      <c r="E2972" s="12" t="s">
        <v>44</v>
      </c>
      <c r="F2972" s="12" t="s">
        <v>2296</v>
      </c>
      <c r="G2972" s="12" t="s">
        <v>55</v>
      </c>
      <c r="H2972" s="12" t="str">
        <f aca="false">INDEX(Customers!$I$2:$I$901,MATCH(B2972,Customers!$A$2:$A$901,0))</f>
        <v>New</v>
      </c>
      <c r="I2972" s="12" t="str">
        <f aca="false">INDEX(Customers!$G$2:$G$901,MATCH(B2972,Customers!$A$2:$A$901,0))</f>
        <v>North</v>
      </c>
      <c r="J2972" s="12" t="str">
        <f aca="false">INDEX(Stores!$D$2:$D$18,MATCH(C2972,Stores!$A$2:$A$18,0))</f>
        <v>Online</v>
      </c>
      <c r="K2972" s="16" t="n">
        <f aca="false">SUMIF(OrderItems!$B$2:$B$6683,A2972,OrderItems!$J$2:$J$6683)</f>
        <v>3899.2</v>
      </c>
      <c r="L2972" s="16" t="n">
        <f aca="false">SUMIF(OrderItems!$B$2:$B$6683,A2972,OrderItems!$K$2:$K$6683)</f>
        <v>2888.93</v>
      </c>
      <c r="M2972" s="16" t="n">
        <f aca="false">K2972-L2972</f>
        <v>1010.27</v>
      </c>
      <c r="N2972" s="12" t="n">
        <f aca="false">COUNTIF(OrderItems!$B$2:$B$6683,A2972)</f>
        <v>4</v>
      </c>
    </row>
    <row r="2973" customFormat="false" ht="15" hidden="false" customHeight="false" outlineLevel="0" collapsed="false">
      <c r="A2973" s="12" t="n">
        <v>2972</v>
      </c>
      <c r="B2973" s="12" t="n">
        <v>753</v>
      </c>
      <c r="C2973" s="12" t="n">
        <v>17</v>
      </c>
      <c r="D2973" s="18" t="n">
        <v>45584</v>
      </c>
      <c r="E2973" s="12" t="s">
        <v>44</v>
      </c>
      <c r="F2973" s="12" t="s">
        <v>2292</v>
      </c>
      <c r="G2973" s="12" t="s">
        <v>55</v>
      </c>
      <c r="H2973" s="12" t="str">
        <f aca="false">INDEX(Customers!$I$2:$I$901,MATCH(B2973,Customers!$A$2:$A$901,0))</f>
        <v>New</v>
      </c>
      <c r="I2973" s="12" t="str">
        <f aca="false">INDEX(Customers!$G$2:$G$901,MATCH(B2973,Customers!$A$2:$A$901,0))</f>
        <v>North</v>
      </c>
      <c r="J2973" s="12" t="str">
        <f aca="false">INDEX(Stores!$D$2:$D$18,MATCH(C2973,Stores!$A$2:$A$18,0))</f>
        <v>Online</v>
      </c>
      <c r="K2973" s="16" t="n">
        <f aca="false">SUMIF(OrderItems!$B$2:$B$6683,A2973,OrderItems!$J$2:$J$6683)</f>
        <v>6058</v>
      </c>
      <c r="L2973" s="16" t="n">
        <f aca="false">SUMIF(OrderItems!$B$2:$B$6683,A2973,OrderItems!$K$2:$K$6683)</f>
        <v>4027.45</v>
      </c>
      <c r="M2973" s="16" t="n">
        <f aca="false">K2973-L2973</f>
        <v>2030.55</v>
      </c>
      <c r="N2973" s="12" t="n">
        <f aca="false">COUNTIF(OrderItems!$B$2:$B$6683,A2973)</f>
        <v>2</v>
      </c>
    </row>
    <row r="2974" customFormat="false" ht="15" hidden="false" customHeight="false" outlineLevel="0" collapsed="false">
      <c r="A2974" s="12" t="n">
        <v>2973</v>
      </c>
      <c r="B2974" s="12" t="n">
        <v>753</v>
      </c>
      <c r="C2974" s="12" t="n">
        <v>17</v>
      </c>
      <c r="D2974" s="18" t="n">
        <v>45653</v>
      </c>
      <c r="E2974" s="12" t="s">
        <v>44</v>
      </c>
      <c r="F2974" s="12" t="s">
        <v>2292</v>
      </c>
      <c r="G2974" s="12" t="s">
        <v>55</v>
      </c>
      <c r="H2974" s="12" t="str">
        <f aca="false">INDEX(Customers!$I$2:$I$901,MATCH(B2974,Customers!$A$2:$A$901,0))</f>
        <v>New</v>
      </c>
      <c r="I2974" s="12" t="str">
        <f aca="false">INDEX(Customers!$G$2:$G$901,MATCH(B2974,Customers!$A$2:$A$901,0))</f>
        <v>North</v>
      </c>
      <c r="J2974" s="12" t="str">
        <f aca="false">INDEX(Stores!$D$2:$D$18,MATCH(C2974,Stores!$A$2:$A$18,0))</f>
        <v>Online</v>
      </c>
      <c r="K2974" s="16" t="n">
        <f aca="false">SUMIF(OrderItems!$B$2:$B$6683,A2974,OrderItems!$J$2:$J$6683)</f>
        <v>5138</v>
      </c>
      <c r="L2974" s="16" t="n">
        <f aca="false">SUMIF(OrderItems!$B$2:$B$6683,A2974,OrderItems!$K$2:$K$6683)</f>
        <v>3843.28</v>
      </c>
      <c r="M2974" s="16" t="n">
        <f aca="false">K2974-L2974</f>
        <v>1294.72</v>
      </c>
      <c r="N2974" s="12" t="n">
        <f aca="false">COUNTIF(OrderItems!$B$2:$B$6683,A2974)</f>
        <v>1</v>
      </c>
    </row>
    <row r="2975" customFormat="false" ht="15" hidden="false" customHeight="false" outlineLevel="0" collapsed="false">
      <c r="A2975" s="12" t="n">
        <v>2974</v>
      </c>
      <c r="B2975" s="12" t="n">
        <v>753</v>
      </c>
      <c r="C2975" s="12" t="n">
        <v>17</v>
      </c>
      <c r="D2975" s="18" t="n">
        <v>45848</v>
      </c>
      <c r="E2975" s="12" t="s">
        <v>44</v>
      </c>
      <c r="F2975" s="12" t="s">
        <v>2293</v>
      </c>
      <c r="G2975" s="12" t="s">
        <v>55</v>
      </c>
      <c r="H2975" s="12" t="str">
        <f aca="false">INDEX(Customers!$I$2:$I$901,MATCH(B2975,Customers!$A$2:$A$901,0))</f>
        <v>New</v>
      </c>
      <c r="I2975" s="12" t="str">
        <f aca="false">INDEX(Customers!$G$2:$G$901,MATCH(B2975,Customers!$A$2:$A$901,0))</f>
        <v>North</v>
      </c>
      <c r="J2975" s="12" t="str">
        <f aca="false">INDEX(Stores!$D$2:$D$18,MATCH(C2975,Stores!$A$2:$A$18,0))</f>
        <v>Online</v>
      </c>
      <c r="K2975" s="16" t="n">
        <f aca="false">SUMIF(OrderItems!$B$2:$B$6683,A2975,OrderItems!$J$2:$J$6683)</f>
        <v>129</v>
      </c>
      <c r="L2975" s="16" t="n">
        <f aca="false">SUMIF(OrderItems!$B$2:$B$6683,A2975,OrderItems!$K$2:$K$6683)</f>
        <v>86.06</v>
      </c>
      <c r="M2975" s="16" t="n">
        <f aca="false">K2975-L2975</f>
        <v>42.94</v>
      </c>
      <c r="N2975" s="12" t="n">
        <f aca="false">COUNTIF(OrderItems!$B$2:$B$6683,A2975)</f>
        <v>1</v>
      </c>
    </row>
    <row r="2976" customFormat="false" ht="15" hidden="false" customHeight="false" outlineLevel="0" collapsed="false">
      <c r="A2976" s="12" t="n">
        <v>2975</v>
      </c>
      <c r="B2976" s="12" t="n">
        <v>754</v>
      </c>
      <c r="C2976" s="12" t="n">
        <v>17</v>
      </c>
      <c r="D2976" s="18" t="n">
        <v>45594</v>
      </c>
      <c r="E2976" s="12" t="s">
        <v>44</v>
      </c>
      <c r="F2976" s="12" t="s">
        <v>2293</v>
      </c>
      <c r="G2976" s="12" t="s">
        <v>56</v>
      </c>
      <c r="H2976" s="12" t="str">
        <f aca="false">INDEX(Customers!$I$2:$I$901,MATCH(B2976,Customers!$A$2:$A$901,0))</f>
        <v>New</v>
      </c>
      <c r="I2976" s="12" t="str">
        <f aca="false">INDEX(Customers!$G$2:$G$901,MATCH(B2976,Customers!$A$2:$A$901,0))</f>
        <v>South</v>
      </c>
      <c r="J2976" s="12" t="str">
        <f aca="false">INDEX(Stores!$D$2:$D$18,MATCH(C2976,Stores!$A$2:$A$18,0))</f>
        <v>Online</v>
      </c>
      <c r="K2976" s="16" t="n">
        <f aca="false">SUMIF(OrderItems!$B$2:$B$6683,A2976,OrderItems!$J$2:$J$6683)</f>
        <v>2725.55</v>
      </c>
      <c r="L2976" s="16" t="n">
        <f aca="false">SUMIF(OrderItems!$B$2:$B$6683,A2976,OrderItems!$K$2:$K$6683)</f>
        <v>1981.04</v>
      </c>
      <c r="M2976" s="16" t="n">
        <f aca="false">K2976-L2976</f>
        <v>744.51</v>
      </c>
      <c r="N2976" s="12" t="n">
        <f aca="false">COUNTIF(OrderItems!$B$2:$B$6683,A2976)</f>
        <v>1</v>
      </c>
    </row>
    <row r="2977" customFormat="false" ht="15" hidden="false" customHeight="false" outlineLevel="0" collapsed="false">
      <c r="A2977" s="12" t="n">
        <v>2976</v>
      </c>
      <c r="B2977" s="12" t="n">
        <v>754</v>
      </c>
      <c r="C2977" s="12" t="n">
        <v>17</v>
      </c>
      <c r="D2977" s="18" t="n">
        <v>45744</v>
      </c>
      <c r="E2977" s="12" t="s">
        <v>44</v>
      </c>
      <c r="F2977" s="12" t="s">
        <v>2292</v>
      </c>
      <c r="G2977" s="12" t="s">
        <v>57</v>
      </c>
      <c r="H2977" s="12" t="str">
        <f aca="false">INDEX(Customers!$I$2:$I$901,MATCH(B2977,Customers!$A$2:$A$901,0))</f>
        <v>New</v>
      </c>
      <c r="I2977" s="12" t="str">
        <f aca="false">INDEX(Customers!$G$2:$G$901,MATCH(B2977,Customers!$A$2:$A$901,0))</f>
        <v>South</v>
      </c>
      <c r="J2977" s="12" t="str">
        <f aca="false">INDEX(Stores!$D$2:$D$18,MATCH(C2977,Stores!$A$2:$A$18,0))</f>
        <v>Online</v>
      </c>
      <c r="K2977" s="16" t="n">
        <f aca="false">SUMIF(OrderItems!$B$2:$B$6683,A2977,OrderItems!$J$2:$J$6683)</f>
        <v>1895.1</v>
      </c>
      <c r="L2977" s="16" t="n">
        <f aca="false">SUMIF(OrderItems!$B$2:$B$6683,A2977,OrderItems!$K$2:$K$6683)</f>
        <v>1414.62</v>
      </c>
      <c r="M2977" s="16" t="n">
        <f aca="false">K2977-L2977</f>
        <v>480.48</v>
      </c>
      <c r="N2977" s="12" t="n">
        <f aca="false">COUNTIF(OrderItems!$B$2:$B$6683,A2977)</f>
        <v>2</v>
      </c>
    </row>
    <row r="2978" customFormat="false" ht="15" hidden="false" customHeight="false" outlineLevel="0" collapsed="false">
      <c r="A2978" s="12" t="n">
        <v>2977</v>
      </c>
      <c r="B2978" s="12" t="n">
        <v>754</v>
      </c>
      <c r="C2978" s="12" t="n">
        <v>17</v>
      </c>
      <c r="D2978" s="18" t="n">
        <v>45935</v>
      </c>
      <c r="E2978" s="12" t="s">
        <v>44</v>
      </c>
      <c r="F2978" s="12" t="s">
        <v>2293</v>
      </c>
      <c r="G2978" s="12" t="s">
        <v>55</v>
      </c>
      <c r="H2978" s="12" t="str">
        <f aca="false">INDEX(Customers!$I$2:$I$901,MATCH(B2978,Customers!$A$2:$A$901,0))</f>
        <v>New</v>
      </c>
      <c r="I2978" s="12" t="str">
        <f aca="false">INDEX(Customers!$G$2:$G$901,MATCH(B2978,Customers!$A$2:$A$901,0))</f>
        <v>South</v>
      </c>
      <c r="J2978" s="12" t="str">
        <f aca="false">INDEX(Stores!$D$2:$D$18,MATCH(C2978,Stores!$A$2:$A$18,0))</f>
        <v>Online</v>
      </c>
      <c r="K2978" s="16" t="n">
        <f aca="false">SUMIF(OrderItems!$B$2:$B$6683,A2978,OrderItems!$J$2:$J$6683)</f>
        <v>670.55</v>
      </c>
      <c r="L2978" s="16" t="n">
        <f aca="false">SUMIF(OrderItems!$B$2:$B$6683,A2978,OrderItems!$K$2:$K$6683)</f>
        <v>476.83</v>
      </c>
      <c r="M2978" s="16" t="n">
        <f aca="false">K2978-L2978</f>
        <v>193.72</v>
      </c>
      <c r="N2978" s="12" t="n">
        <f aca="false">COUNTIF(OrderItems!$B$2:$B$6683,A2978)</f>
        <v>2</v>
      </c>
    </row>
    <row r="2979" customFormat="false" ht="15" hidden="false" customHeight="false" outlineLevel="0" collapsed="false">
      <c r="A2979" s="12" t="n">
        <v>2978</v>
      </c>
      <c r="B2979" s="12" t="n">
        <v>756</v>
      </c>
      <c r="C2979" s="12" t="n">
        <v>17</v>
      </c>
      <c r="D2979" s="18" t="n">
        <v>45503</v>
      </c>
      <c r="E2979" s="12" t="s">
        <v>44</v>
      </c>
      <c r="F2979" s="12" t="s">
        <v>2292</v>
      </c>
      <c r="G2979" s="12" t="s">
        <v>55</v>
      </c>
      <c r="H2979" s="12" t="str">
        <f aca="false">INDEX(Customers!$I$2:$I$901,MATCH(B2979,Customers!$A$2:$A$901,0))</f>
        <v>Regular</v>
      </c>
      <c r="I2979" s="12" t="str">
        <f aca="false">INDEX(Customers!$G$2:$G$901,MATCH(B2979,Customers!$A$2:$A$901,0))</f>
        <v>South</v>
      </c>
      <c r="J2979" s="12" t="str">
        <f aca="false">INDEX(Stores!$D$2:$D$18,MATCH(C2979,Stores!$A$2:$A$18,0))</f>
        <v>Online</v>
      </c>
      <c r="K2979" s="16" t="n">
        <f aca="false">SUMIF(OrderItems!$B$2:$B$6683,A2979,OrderItems!$J$2:$J$6683)</f>
        <v>2288.65</v>
      </c>
      <c r="L2979" s="16" t="n">
        <f aca="false">SUMIF(OrderItems!$B$2:$B$6683,A2979,OrderItems!$K$2:$K$6683)</f>
        <v>1453.05</v>
      </c>
      <c r="M2979" s="16" t="n">
        <f aca="false">K2979-L2979</f>
        <v>835.6</v>
      </c>
      <c r="N2979" s="12" t="n">
        <f aca="false">COUNTIF(OrderItems!$B$2:$B$6683,A2979)</f>
        <v>2</v>
      </c>
    </row>
    <row r="2980" customFormat="false" ht="15" hidden="false" customHeight="false" outlineLevel="0" collapsed="false">
      <c r="A2980" s="12" t="n">
        <v>2979</v>
      </c>
      <c r="B2980" s="12" t="n">
        <v>756</v>
      </c>
      <c r="C2980" s="12" t="n">
        <v>17</v>
      </c>
      <c r="D2980" s="18" t="n">
        <v>45545</v>
      </c>
      <c r="E2980" s="12" t="s">
        <v>44</v>
      </c>
      <c r="F2980" s="12" t="s">
        <v>2292</v>
      </c>
      <c r="G2980" s="12" t="s">
        <v>56</v>
      </c>
      <c r="H2980" s="12" t="str">
        <f aca="false">INDEX(Customers!$I$2:$I$901,MATCH(B2980,Customers!$A$2:$A$901,0))</f>
        <v>Regular</v>
      </c>
      <c r="I2980" s="12" t="str">
        <f aca="false">INDEX(Customers!$G$2:$G$901,MATCH(B2980,Customers!$A$2:$A$901,0))</f>
        <v>South</v>
      </c>
      <c r="J2980" s="12" t="str">
        <f aca="false">INDEX(Stores!$D$2:$D$18,MATCH(C2980,Stores!$A$2:$A$18,0))</f>
        <v>Online</v>
      </c>
      <c r="K2980" s="16" t="n">
        <f aca="false">SUMIF(OrderItems!$B$2:$B$6683,A2980,OrderItems!$J$2:$J$6683)</f>
        <v>2059</v>
      </c>
      <c r="L2980" s="16" t="n">
        <f aca="false">SUMIF(OrderItems!$B$2:$B$6683,A2980,OrderItems!$K$2:$K$6683)</f>
        <v>1180.16</v>
      </c>
      <c r="M2980" s="16" t="n">
        <f aca="false">K2980-L2980</f>
        <v>878.84</v>
      </c>
      <c r="N2980" s="12" t="n">
        <f aca="false">COUNTIF(OrderItems!$B$2:$B$6683,A2980)</f>
        <v>1</v>
      </c>
    </row>
    <row r="2981" customFormat="false" ht="15" hidden="false" customHeight="false" outlineLevel="0" collapsed="false">
      <c r="A2981" s="12" t="n">
        <v>2980</v>
      </c>
      <c r="B2981" s="12" t="n">
        <v>756</v>
      </c>
      <c r="C2981" s="12" t="n">
        <v>9</v>
      </c>
      <c r="D2981" s="18" t="n">
        <v>45575</v>
      </c>
      <c r="E2981" s="12" t="s">
        <v>49</v>
      </c>
      <c r="F2981" s="12" t="s">
        <v>2295</v>
      </c>
      <c r="G2981" s="12" t="s">
        <v>55</v>
      </c>
      <c r="H2981" s="12" t="str">
        <f aca="false">INDEX(Customers!$I$2:$I$901,MATCH(B2981,Customers!$A$2:$A$901,0))</f>
        <v>Regular</v>
      </c>
      <c r="I2981" s="12" t="str">
        <f aca="false">INDEX(Customers!$G$2:$G$901,MATCH(B2981,Customers!$A$2:$A$901,0))</f>
        <v>South</v>
      </c>
      <c r="J2981" s="12" t="str">
        <f aca="false">INDEX(Stores!$D$2:$D$18,MATCH(C2981,Stores!$A$2:$A$18,0))</f>
        <v>West</v>
      </c>
      <c r="K2981" s="16" t="n">
        <f aca="false">SUMIF(OrderItems!$B$2:$B$6683,A2981,OrderItems!$J$2:$J$6683)</f>
        <v>3818</v>
      </c>
      <c r="L2981" s="16" t="n">
        <f aca="false">SUMIF(OrderItems!$B$2:$B$6683,A2981,OrderItems!$K$2:$K$6683)</f>
        <v>2607.08</v>
      </c>
      <c r="M2981" s="16" t="n">
        <f aca="false">K2981-L2981</f>
        <v>1210.92</v>
      </c>
      <c r="N2981" s="12" t="n">
        <f aca="false">COUNTIF(OrderItems!$B$2:$B$6683,A2981)</f>
        <v>2</v>
      </c>
    </row>
    <row r="2982" customFormat="false" ht="15" hidden="false" customHeight="false" outlineLevel="0" collapsed="false">
      <c r="A2982" s="12" t="n">
        <v>2981</v>
      </c>
      <c r="B2982" s="12" t="n">
        <v>756</v>
      </c>
      <c r="C2982" s="12" t="n">
        <v>2</v>
      </c>
      <c r="D2982" s="18" t="n">
        <v>45575</v>
      </c>
      <c r="E2982" s="12" t="s">
        <v>49</v>
      </c>
      <c r="F2982" s="12" t="s">
        <v>2292</v>
      </c>
      <c r="G2982" s="12" t="s">
        <v>56</v>
      </c>
      <c r="H2982" s="12" t="str">
        <f aca="false">INDEX(Customers!$I$2:$I$901,MATCH(B2982,Customers!$A$2:$A$901,0))</f>
        <v>Regular</v>
      </c>
      <c r="I2982" s="12" t="str">
        <f aca="false">INDEX(Customers!$G$2:$G$901,MATCH(B2982,Customers!$A$2:$A$901,0))</f>
        <v>South</v>
      </c>
      <c r="J2982" s="12" t="str">
        <f aca="false">INDEX(Stores!$D$2:$D$18,MATCH(C2982,Stores!$A$2:$A$18,0))</f>
        <v>North</v>
      </c>
      <c r="K2982" s="16" t="n">
        <f aca="false">SUMIF(OrderItems!$B$2:$B$6683,A2982,OrderItems!$J$2:$J$6683)</f>
        <v>5953.55</v>
      </c>
      <c r="L2982" s="16" t="n">
        <f aca="false">SUMIF(OrderItems!$B$2:$B$6683,A2982,OrderItems!$K$2:$K$6683)</f>
        <v>3898.36</v>
      </c>
      <c r="M2982" s="16" t="n">
        <f aca="false">K2982-L2982</f>
        <v>2055.19</v>
      </c>
      <c r="N2982" s="12" t="n">
        <f aca="false">COUNTIF(OrderItems!$B$2:$B$6683,A2982)</f>
        <v>2</v>
      </c>
    </row>
    <row r="2983" customFormat="false" ht="15" hidden="false" customHeight="false" outlineLevel="0" collapsed="false">
      <c r="A2983" s="12" t="n">
        <v>2982</v>
      </c>
      <c r="B2983" s="12" t="n">
        <v>757</v>
      </c>
      <c r="C2983" s="12" t="n">
        <v>17</v>
      </c>
      <c r="D2983" s="18" t="n">
        <v>45600</v>
      </c>
      <c r="E2983" s="12" t="s">
        <v>44</v>
      </c>
      <c r="F2983" s="12" t="s">
        <v>2295</v>
      </c>
      <c r="G2983" s="12" t="s">
        <v>55</v>
      </c>
      <c r="H2983" s="12" t="str">
        <f aca="false">INDEX(Customers!$I$2:$I$901,MATCH(B2983,Customers!$A$2:$A$901,0))</f>
        <v>Regular</v>
      </c>
      <c r="I2983" s="12" t="str">
        <f aca="false">INDEX(Customers!$G$2:$G$901,MATCH(B2983,Customers!$A$2:$A$901,0))</f>
        <v>North</v>
      </c>
      <c r="J2983" s="12" t="str">
        <f aca="false">INDEX(Stores!$D$2:$D$18,MATCH(C2983,Stores!$A$2:$A$18,0))</f>
        <v>Online</v>
      </c>
      <c r="K2983" s="16" t="n">
        <f aca="false">SUMIF(OrderItems!$B$2:$B$6683,A2983,OrderItems!$J$2:$J$6683)</f>
        <v>1619</v>
      </c>
      <c r="L2983" s="16" t="n">
        <f aca="false">SUMIF(OrderItems!$B$2:$B$6683,A2983,OrderItems!$K$2:$K$6683)</f>
        <v>940.96</v>
      </c>
      <c r="M2983" s="16" t="n">
        <f aca="false">K2983-L2983</f>
        <v>678.04</v>
      </c>
      <c r="N2983" s="12" t="n">
        <f aca="false">COUNTIF(OrderItems!$B$2:$B$6683,A2983)</f>
        <v>1</v>
      </c>
    </row>
    <row r="2984" customFormat="false" ht="15" hidden="false" customHeight="false" outlineLevel="0" collapsed="false">
      <c r="A2984" s="12" t="n">
        <v>2983</v>
      </c>
      <c r="B2984" s="12" t="n">
        <v>757</v>
      </c>
      <c r="C2984" s="12" t="n">
        <v>17</v>
      </c>
      <c r="D2984" s="18" t="n">
        <v>45628</v>
      </c>
      <c r="E2984" s="12" t="s">
        <v>44</v>
      </c>
      <c r="F2984" s="12" t="s">
        <v>2295</v>
      </c>
      <c r="G2984" s="12" t="s">
        <v>55</v>
      </c>
      <c r="H2984" s="12" t="str">
        <f aca="false">INDEX(Customers!$I$2:$I$901,MATCH(B2984,Customers!$A$2:$A$901,0))</f>
        <v>Regular</v>
      </c>
      <c r="I2984" s="12" t="str">
        <f aca="false">INDEX(Customers!$G$2:$G$901,MATCH(B2984,Customers!$A$2:$A$901,0))</f>
        <v>North</v>
      </c>
      <c r="J2984" s="12" t="str">
        <f aca="false">INDEX(Stores!$D$2:$D$18,MATCH(C2984,Stores!$A$2:$A$18,0))</f>
        <v>Online</v>
      </c>
      <c r="K2984" s="16" t="n">
        <f aca="false">SUMIF(OrderItems!$B$2:$B$6683,A2984,OrderItems!$J$2:$J$6683)</f>
        <v>436.05</v>
      </c>
      <c r="L2984" s="16" t="n">
        <f aca="false">SUMIF(OrderItems!$B$2:$B$6683,A2984,OrderItems!$K$2:$K$6683)</f>
        <v>259.65</v>
      </c>
      <c r="M2984" s="16" t="n">
        <f aca="false">K2984-L2984</f>
        <v>176.4</v>
      </c>
      <c r="N2984" s="12" t="n">
        <f aca="false">COUNTIF(OrderItems!$B$2:$B$6683,A2984)</f>
        <v>1</v>
      </c>
    </row>
    <row r="2985" customFormat="false" ht="15" hidden="false" customHeight="false" outlineLevel="0" collapsed="false">
      <c r="A2985" s="12" t="n">
        <v>2984</v>
      </c>
      <c r="B2985" s="12" t="n">
        <v>757</v>
      </c>
      <c r="C2985" s="12" t="n">
        <v>17</v>
      </c>
      <c r="D2985" s="18" t="n">
        <v>45694</v>
      </c>
      <c r="E2985" s="12" t="s">
        <v>44</v>
      </c>
      <c r="F2985" s="12" t="s">
        <v>2293</v>
      </c>
      <c r="G2985" s="12" t="s">
        <v>56</v>
      </c>
      <c r="H2985" s="12" t="str">
        <f aca="false">INDEX(Customers!$I$2:$I$901,MATCH(B2985,Customers!$A$2:$A$901,0))</f>
        <v>Regular</v>
      </c>
      <c r="I2985" s="12" t="str">
        <f aca="false">INDEX(Customers!$G$2:$G$901,MATCH(B2985,Customers!$A$2:$A$901,0))</f>
        <v>North</v>
      </c>
      <c r="J2985" s="12" t="str">
        <f aca="false">INDEX(Stores!$D$2:$D$18,MATCH(C2985,Stores!$A$2:$A$18,0))</f>
        <v>Online</v>
      </c>
      <c r="K2985" s="16" t="n">
        <f aca="false">SUMIF(OrderItems!$B$2:$B$6683,A2985,OrderItems!$J$2:$J$6683)</f>
        <v>126.65</v>
      </c>
      <c r="L2985" s="16" t="n">
        <f aca="false">SUMIF(OrderItems!$B$2:$B$6683,A2985,OrderItems!$K$2:$K$6683)</f>
        <v>97.78</v>
      </c>
      <c r="M2985" s="16" t="n">
        <f aca="false">K2985-L2985</f>
        <v>28.87</v>
      </c>
      <c r="N2985" s="12" t="n">
        <f aca="false">COUNTIF(OrderItems!$B$2:$B$6683,A2985)</f>
        <v>1</v>
      </c>
    </row>
    <row r="2986" customFormat="false" ht="15" hidden="false" customHeight="false" outlineLevel="0" collapsed="false">
      <c r="A2986" s="12" t="n">
        <v>2985</v>
      </c>
      <c r="B2986" s="12" t="n">
        <v>757</v>
      </c>
      <c r="C2986" s="12" t="n">
        <v>17</v>
      </c>
      <c r="D2986" s="18" t="n">
        <v>45942</v>
      </c>
      <c r="E2986" s="12" t="s">
        <v>44</v>
      </c>
      <c r="F2986" s="12" t="s">
        <v>2296</v>
      </c>
      <c r="G2986" s="12" t="s">
        <v>55</v>
      </c>
      <c r="H2986" s="12" t="str">
        <f aca="false">INDEX(Customers!$I$2:$I$901,MATCH(B2986,Customers!$A$2:$A$901,0))</f>
        <v>Regular</v>
      </c>
      <c r="I2986" s="12" t="str">
        <f aca="false">INDEX(Customers!$G$2:$G$901,MATCH(B2986,Customers!$A$2:$A$901,0))</f>
        <v>North</v>
      </c>
      <c r="J2986" s="12" t="str">
        <f aca="false">INDEX(Stores!$D$2:$D$18,MATCH(C2986,Stores!$A$2:$A$18,0))</f>
        <v>Online</v>
      </c>
      <c r="K2986" s="16" t="n">
        <f aca="false">SUMIF(OrderItems!$B$2:$B$6683,A2986,OrderItems!$J$2:$J$6683)</f>
        <v>10222.4</v>
      </c>
      <c r="L2986" s="16" t="n">
        <f aca="false">SUMIF(OrderItems!$B$2:$B$6683,A2986,OrderItems!$K$2:$K$6683)</f>
        <v>7864.35</v>
      </c>
      <c r="M2986" s="16" t="n">
        <f aca="false">K2986-L2986</f>
        <v>2358.05</v>
      </c>
      <c r="N2986" s="12" t="n">
        <f aca="false">COUNTIF(OrderItems!$B$2:$B$6683,A2986)</f>
        <v>3</v>
      </c>
    </row>
    <row r="2987" customFormat="false" ht="15" hidden="false" customHeight="false" outlineLevel="0" collapsed="false">
      <c r="A2987" s="12" t="n">
        <v>2986</v>
      </c>
      <c r="B2987" s="12" t="n">
        <v>758</v>
      </c>
      <c r="C2987" s="12" t="n">
        <v>17</v>
      </c>
      <c r="D2987" s="18" t="n">
        <v>45571</v>
      </c>
      <c r="E2987" s="12" t="s">
        <v>44</v>
      </c>
      <c r="F2987" s="12" t="s">
        <v>2294</v>
      </c>
      <c r="G2987" s="12" t="s">
        <v>55</v>
      </c>
      <c r="H2987" s="12" t="str">
        <f aca="false">INDEX(Customers!$I$2:$I$901,MATCH(B2987,Customers!$A$2:$A$901,0))</f>
        <v>Regular</v>
      </c>
      <c r="I2987" s="12" t="str">
        <f aca="false">INDEX(Customers!$G$2:$G$901,MATCH(B2987,Customers!$A$2:$A$901,0))</f>
        <v>East</v>
      </c>
      <c r="J2987" s="12" t="str">
        <f aca="false">INDEX(Stores!$D$2:$D$18,MATCH(C2987,Stores!$A$2:$A$18,0))</f>
        <v>Online</v>
      </c>
      <c r="K2987" s="16" t="n">
        <f aca="false">SUMIF(OrderItems!$B$2:$B$6683,A2987,OrderItems!$J$2:$J$6683)</f>
        <v>1367.05</v>
      </c>
      <c r="L2987" s="16" t="n">
        <f aca="false">SUMIF(OrderItems!$B$2:$B$6683,A2987,OrderItems!$K$2:$K$6683)</f>
        <v>855.37</v>
      </c>
      <c r="M2987" s="16" t="n">
        <f aca="false">K2987-L2987</f>
        <v>511.68</v>
      </c>
      <c r="N2987" s="12" t="n">
        <f aca="false">COUNTIF(OrderItems!$B$2:$B$6683,A2987)</f>
        <v>1</v>
      </c>
    </row>
    <row r="2988" customFormat="false" ht="15" hidden="false" customHeight="false" outlineLevel="0" collapsed="false">
      <c r="A2988" s="12" t="n">
        <v>2987</v>
      </c>
      <c r="B2988" s="12" t="n">
        <v>758</v>
      </c>
      <c r="C2988" s="12" t="n">
        <v>8</v>
      </c>
      <c r="D2988" s="18" t="n">
        <v>45809</v>
      </c>
      <c r="E2988" s="12" t="s">
        <v>49</v>
      </c>
      <c r="F2988" s="12" t="s">
        <v>2295</v>
      </c>
      <c r="G2988" s="12" t="s">
        <v>56</v>
      </c>
      <c r="H2988" s="12" t="str">
        <f aca="false">INDEX(Customers!$I$2:$I$901,MATCH(B2988,Customers!$A$2:$A$901,0))</f>
        <v>Regular</v>
      </c>
      <c r="I2988" s="12" t="str">
        <f aca="false">INDEX(Customers!$G$2:$G$901,MATCH(B2988,Customers!$A$2:$A$901,0))</f>
        <v>East</v>
      </c>
      <c r="J2988" s="12" t="str">
        <f aca="false">INDEX(Stores!$D$2:$D$18,MATCH(C2988,Stores!$A$2:$A$18,0))</f>
        <v>South</v>
      </c>
      <c r="K2988" s="16" t="n">
        <f aca="false">SUMIF(OrderItems!$B$2:$B$6683,A2988,OrderItems!$J$2:$J$6683)</f>
        <v>10371.65</v>
      </c>
      <c r="L2988" s="16" t="n">
        <f aca="false">SUMIF(OrderItems!$B$2:$B$6683,A2988,OrderItems!$K$2:$K$6683)</f>
        <v>7399.74</v>
      </c>
      <c r="M2988" s="16" t="n">
        <f aca="false">K2988-L2988</f>
        <v>2971.91</v>
      </c>
      <c r="N2988" s="12" t="n">
        <f aca="false">COUNTIF(OrderItems!$B$2:$B$6683,A2988)</f>
        <v>4</v>
      </c>
    </row>
    <row r="2989" customFormat="false" ht="15" hidden="false" customHeight="false" outlineLevel="0" collapsed="false">
      <c r="A2989" s="12" t="n">
        <v>2988</v>
      </c>
      <c r="B2989" s="12" t="n">
        <v>759</v>
      </c>
      <c r="C2989" s="12" t="n">
        <v>17</v>
      </c>
      <c r="D2989" s="18" t="n">
        <v>45854</v>
      </c>
      <c r="E2989" s="12" t="s">
        <v>44</v>
      </c>
      <c r="F2989" s="12" t="s">
        <v>2293</v>
      </c>
      <c r="G2989" s="12" t="s">
        <v>55</v>
      </c>
      <c r="H2989" s="12" t="str">
        <f aca="false">INDEX(Customers!$I$2:$I$901,MATCH(B2989,Customers!$A$2:$A$901,0))</f>
        <v>Regular</v>
      </c>
      <c r="I2989" s="12" t="str">
        <f aca="false">INDEX(Customers!$G$2:$G$901,MATCH(B2989,Customers!$A$2:$A$901,0))</f>
        <v>West</v>
      </c>
      <c r="J2989" s="12" t="str">
        <f aca="false">INDEX(Stores!$D$2:$D$18,MATCH(C2989,Stores!$A$2:$A$18,0))</f>
        <v>Online</v>
      </c>
      <c r="K2989" s="16" t="n">
        <f aca="false">SUMIF(OrderItems!$B$2:$B$6683,A2989,OrderItems!$J$2:$J$6683)</f>
        <v>319</v>
      </c>
      <c r="L2989" s="16" t="n">
        <f aca="false">SUMIF(OrderItems!$B$2:$B$6683,A2989,OrderItems!$K$2:$K$6683)</f>
        <v>234.68</v>
      </c>
      <c r="M2989" s="16" t="n">
        <f aca="false">K2989-L2989</f>
        <v>84.32</v>
      </c>
      <c r="N2989" s="12" t="n">
        <f aca="false">COUNTIF(OrderItems!$B$2:$B$6683,A2989)</f>
        <v>1</v>
      </c>
    </row>
    <row r="2990" customFormat="false" ht="15" hidden="false" customHeight="false" outlineLevel="0" collapsed="false">
      <c r="A2990" s="12" t="n">
        <v>2989</v>
      </c>
      <c r="B2990" s="12" t="n">
        <v>759</v>
      </c>
      <c r="C2990" s="12" t="n">
        <v>17</v>
      </c>
      <c r="D2990" s="18" t="n">
        <v>45866</v>
      </c>
      <c r="E2990" s="12" t="s">
        <v>44</v>
      </c>
      <c r="F2990" s="12" t="s">
        <v>2293</v>
      </c>
      <c r="G2990" s="12" t="s">
        <v>57</v>
      </c>
      <c r="H2990" s="12" t="str">
        <f aca="false">INDEX(Customers!$I$2:$I$901,MATCH(B2990,Customers!$A$2:$A$901,0))</f>
        <v>Regular</v>
      </c>
      <c r="I2990" s="12" t="str">
        <f aca="false">INDEX(Customers!$G$2:$G$901,MATCH(B2990,Customers!$A$2:$A$901,0))</f>
        <v>West</v>
      </c>
      <c r="J2990" s="12" t="str">
        <f aca="false">INDEX(Stores!$D$2:$D$18,MATCH(C2990,Stores!$A$2:$A$18,0))</f>
        <v>Online</v>
      </c>
      <c r="K2990" s="16" t="n">
        <f aca="false">SUMIF(OrderItems!$B$2:$B$6683,A2990,OrderItems!$J$2:$J$6683)</f>
        <v>8715.55</v>
      </c>
      <c r="L2990" s="16" t="n">
        <f aca="false">SUMIF(OrderItems!$B$2:$B$6683,A2990,OrderItems!$K$2:$K$6683)</f>
        <v>6191.74</v>
      </c>
      <c r="M2990" s="16" t="n">
        <f aca="false">K2990-L2990</f>
        <v>2523.81</v>
      </c>
      <c r="N2990" s="12" t="n">
        <f aca="false">COUNTIF(OrderItems!$B$2:$B$6683,A2990)</f>
        <v>2</v>
      </c>
    </row>
    <row r="2991" customFormat="false" ht="15" hidden="false" customHeight="false" outlineLevel="0" collapsed="false">
      <c r="A2991" s="12" t="n">
        <v>2990</v>
      </c>
      <c r="B2991" s="12" t="n">
        <v>759</v>
      </c>
      <c r="C2991" s="12" t="n">
        <v>17</v>
      </c>
      <c r="D2991" s="18" t="n">
        <v>45887</v>
      </c>
      <c r="E2991" s="12" t="s">
        <v>44</v>
      </c>
      <c r="F2991" s="12" t="s">
        <v>2296</v>
      </c>
      <c r="G2991" s="12" t="s">
        <v>56</v>
      </c>
      <c r="H2991" s="12" t="str">
        <f aca="false">INDEX(Customers!$I$2:$I$901,MATCH(B2991,Customers!$A$2:$A$901,0))</f>
        <v>Regular</v>
      </c>
      <c r="I2991" s="12" t="str">
        <f aca="false">INDEX(Customers!$G$2:$G$901,MATCH(B2991,Customers!$A$2:$A$901,0))</f>
        <v>West</v>
      </c>
      <c r="J2991" s="12" t="str">
        <f aca="false">INDEX(Stores!$D$2:$D$18,MATCH(C2991,Stores!$A$2:$A$18,0))</f>
        <v>Online</v>
      </c>
      <c r="K2991" s="16" t="n">
        <f aca="false">SUMIF(OrderItems!$B$2:$B$6683,A2991,OrderItems!$J$2:$J$6683)</f>
        <v>9713.25</v>
      </c>
      <c r="L2991" s="16" t="n">
        <f aca="false">SUMIF(OrderItems!$B$2:$B$6683,A2991,OrderItems!$K$2:$K$6683)</f>
        <v>7207.76</v>
      </c>
      <c r="M2991" s="16" t="n">
        <f aca="false">K2991-L2991</f>
        <v>2505.49</v>
      </c>
      <c r="N2991" s="12" t="n">
        <f aca="false">COUNTIF(OrderItems!$B$2:$B$6683,A2991)</f>
        <v>3</v>
      </c>
    </row>
    <row r="2992" customFormat="false" ht="15" hidden="false" customHeight="false" outlineLevel="0" collapsed="false">
      <c r="A2992" s="12" t="n">
        <v>2991</v>
      </c>
      <c r="B2992" s="12" t="n">
        <v>759</v>
      </c>
      <c r="C2992" s="12" t="n">
        <v>9</v>
      </c>
      <c r="D2992" s="18" t="n">
        <v>46016</v>
      </c>
      <c r="E2992" s="12" t="s">
        <v>49</v>
      </c>
      <c r="F2992" s="12" t="s">
        <v>2292</v>
      </c>
      <c r="G2992" s="12" t="s">
        <v>57</v>
      </c>
      <c r="H2992" s="12" t="str">
        <f aca="false">INDEX(Customers!$I$2:$I$901,MATCH(B2992,Customers!$A$2:$A$901,0))</f>
        <v>Regular</v>
      </c>
      <c r="I2992" s="12" t="str">
        <f aca="false">INDEX(Customers!$G$2:$G$901,MATCH(B2992,Customers!$A$2:$A$901,0))</f>
        <v>West</v>
      </c>
      <c r="J2992" s="12" t="str">
        <f aca="false">INDEX(Stores!$D$2:$D$18,MATCH(C2992,Stores!$A$2:$A$18,0))</f>
        <v>West</v>
      </c>
      <c r="K2992" s="16" t="n">
        <f aca="false">SUMIF(OrderItems!$B$2:$B$6683,A2992,OrderItems!$J$2:$J$6683)</f>
        <v>9028</v>
      </c>
      <c r="L2992" s="16" t="n">
        <f aca="false">SUMIF(OrderItems!$B$2:$B$6683,A2992,OrderItems!$K$2:$K$6683)</f>
        <v>5219.77</v>
      </c>
      <c r="M2992" s="16" t="n">
        <f aca="false">K2992-L2992</f>
        <v>3808.23</v>
      </c>
      <c r="N2992" s="12" t="n">
        <f aca="false">COUNTIF(OrderItems!$B$2:$B$6683,A2992)</f>
        <v>2</v>
      </c>
    </row>
    <row r="2993" customFormat="false" ht="15" hidden="false" customHeight="false" outlineLevel="0" collapsed="false">
      <c r="A2993" s="12" t="n">
        <v>2992</v>
      </c>
      <c r="B2993" s="12" t="n">
        <v>760</v>
      </c>
      <c r="C2993" s="12" t="n">
        <v>17</v>
      </c>
      <c r="D2993" s="18" t="n">
        <v>45484</v>
      </c>
      <c r="E2993" s="12" t="s">
        <v>44</v>
      </c>
      <c r="F2993" s="12" t="s">
        <v>2292</v>
      </c>
      <c r="G2993" s="12" t="s">
        <v>55</v>
      </c>
      <c r="H2993" s="12" t="str">
        <f aca="false">INDEX(Customers!$I$2:$I$901,MATCH(B2993,Customers!$A$2:$A$901,0))</f>
        <v>Regular</v>
      </c>
      <c r="I2993" s="12" t="str">
        <f aca="false">INDEX(Customers!$G$2:$G$901,MATCH(B2993,Customers!$A$2:$A$901,0))</f>
        <v>West</v>
      </c>
      <c r="J2993" s="12" t="str">
        <f aca="false">INDEX(Stores!$D$2:$D$18,MATCH(C2993,Stores!$A$2:$A$18,0))</f>
        <v>Online</v>
      </c>
      <c r="K2993" s="16" t="n">
        <f aca="false">SUMIF(OrderItems!$B$2:$B$6683,A2993,OrderItems!$J$2:$J$6683)</f>
        <v>2519</v>
      </c>
      <c r="L2993" s="16" t="n">
        <f aca="false">SUMIF(OrderItems!$B$2:$B$6683,A2993,OrderItems!$K$2:$K$6683)</f>
        <v>1819.09</v>
      </c>
      <c r="M2993" s="16" t="n">
        <f aca="false">K2993-L2993</f>
        <v>699.91</v>
      </c>
      <c r="N2993" s="12" t="n">
        <f aca="false">COUNTIF(OrderItems!$B$2:$B$6683,A2993)</f>
        <v>1</v>
      </c>
    </row>
    <row r="2994" customFormat="false" ht="15" hidden="false" customHeight="false" outlineLevel="0" collapsed="false">
      <c r="A2994" s="12" t="n">
        <v>2993</v>
      </c>
      <c r="B2994" s="12" t="n">
        <v>760</v>
      </c>
      <c r="C2994" s="12" t="n">
        <v>17</v>
      </c>
      <c r="D2994" s="18" t="n">
        <v>45491</v>
      </c>
      <c r="E2994" s="12" t="s">
        <v>44</v>
      </c>
      <c r="F2994" s="12" t="s">
        <v>2296</v>
      </c>
      <c r="G2994" s="12" t="s">
        <v>57</v>
      </c>
      <c r="H2994" s="12" t="str">
        <f aca="false">INDEX(Customers!$I$2:$I$901,MATCH(B2994,Customers!$A$2:$A$901,0))</f>
        <v>Regular</v>
      </c>
      <c r="I2994" s="12" t="str">
        <f aca="false">INDEX(Customers!$G$2:$G$901,MATCH(B2994,Customers!$A$2:$A$901,0))</f>
        <v>West</v>
      </c>
      <c r="J2994" s="12" t="str">
        <f aca="false">INDEX(Stores!$D$2:$D$18,MATCH(C2994,Stores!$A$2:$A$18,0))</f>
        <v>Online</v>
      </c>
      <c r="K2994" s="16" t="n">
        <f aca="false">SUMIF(OrderItems!$B$2:$B$6683,A2994,OrderItems!$J$2:$J$6683)</f>
        <v>1339</v>
      </c>
      <c r="L2994" s="16" t="n">
        <f aca="false">SUMIF(OrderItems!$B$2:$B$6683,A2994,OrderItems!$K$2:$K$6683)</f>
        <v>799.99</v>
      </c>
      <c r="M2994" s="16" t="n">
        <f aca="false">K2994-L2994</f>
        <v>539.01</v>
      </c>
      <c r="N2994" s="12" t="n">
        <f aca="false">COUNTIF(OrderItems!$B$2:$B$6683,A2994)</f>
        <v>1</v>
      </c>
    </row>
    <row r="2995" customFormat="false" ht="15" hidden="false" customHeight="false" outlineLevel="0" collapsed="false">
      <c r="A2995" s="12" t="n">
        <v>2994</v>
      </c>
      <c r="B2995" s="12" t="n">
        <v>760</v>
      </c>
      <c r="C2995" s="12" t="n">
        <v>17</v>
      </c>
      <c r="D2995" s="18" t="n">
        <v>45628</v>
      </c>
      <c r="E2995" s="12" t="s">
        <v>44</v>
      </c>
      <c r="F2995" s="12" t="s">
        <v>2296</v>
      </c>
      <c r="G2995" s="12" t="s">
        <v>55</v>
      </c>
      <c r="H2995" s="12" t="str">
        <f aca="false">INDEX(Customers!$I$2:$I$901,MATCH(B2995,Customers!$A$2:$A$901,0))</f>
        <v>Regular</v>
      </c>
      <c r="I2995" s="12" t="str">
        <f aca="false">INDEX(Customers!$G$2:$G$901,MATCH(B2995,Customers!$A$2:$A$901,0))</f>
        <v>West</v>
      </c>
      <c r="J2995" s="12" t="str">
        <f aca="false">INDEX(Stores!$D$2:$D$18,MATCH(C2995,Stores!$A$2:$A$18,0))</f>
        <v>Online</v>
      </c>
      <c r="K2995" s="16" t="n">
        <f aca="false">SUMIF(OrderItems!$B$2:$B$6683,A2995,OrderItems!$J$2:$J$6683)</f>
        <v>779</v>
      </c>
      <c r="L2995" s="16" t="n">
        <f aca="false">SUMIF(OrderItems!$B$2:$B$6683,A2995,OrderItems!$K$2:$K$6683)</f>
        <v>536.88</v>
      </c>
      <c r="M2995" s="16" t="n">
        <f aca="false">K2995-L2995</f>
        <v>242.12</v>
      </c>
      <c r="N2995" s="12" t="n">
        <f aca="false">COUNTIF(OrderItems!$B$2:$B$6683,A2995)</f>
        <v>1</v>
      </c>
    </row>
    <row r="2996" customFormat="false" ht="15" hidden="false" customHeight="false" outlineLevel="0" collapsed="false">
      <c r="A2996" s="12" t="n">
        <v>2995</v>
      </c>
      <c r="B2996" s="12" t="n">
        <v>760</v>
      </c>
      <c r="C2996" s="12" t="n">
        <v>17</v>
      </c>
      <c r="D2996" s="18" t="n">
        <v>45635</v>
      </c>
      <c r="E2996" s="12" t="s">
        <v>44</v>
      </c>
      <c r="F2996" s="12" t="s">
        <v>2294</v>
      </c>
      <c r="G2996" s="12" t="s">
        <v>55</v>
      </c>
      <c r="H2996" s="12" t="str">
        <f aca="false">INDEX(Customers!$I$2:$I$901,MATCH(B2996,Customers!$A$2:$A$901,0))</f>
        <v>Regular</v>
      </c>
      <c r="I2996" s="12" t="str">
        <f aca="false">INDEX(Customers!$G$2:$G$901,MATCH(B2996,Customers!$A$2:$A$901,0))</f>
        <v>West</v>
      </c>
      <c r="J2996" s="12" t="str">
        <f aca="false">INDEX(Stores!$D$2:$D$18,MATCH(C2996,Stores!$A$2:$A$18,0))</f>
        <v>Online</v>
      </c>
      <c r="K2996" s="16" t="n">
        <f aca="false">SUMIF(OrderItems!$B$2:$B$6683,A2996,OrderItems!$J$2:$J$6683)</f>
        <v>2818</v>
      </c>
      <c r="L2996" s="16" t="n">
        <f aca="false">SUMIF(OrderItems!$B$2:$B$6683,A2996,OrderItems!$K$2:$K$6683)</f>
        <v>1799.32</v>
      </c>
      <c r="M2996" s="16" t="n">
        <f aca="false">K2996-L2996</f>
        <v>1018.68</v>
      </c>
      <c r="N2996" s="12" t="n">
        <f aca="false">COUNTIF(OrderItems!$B$2:$B$6683,A2996)</f>
        <v>2</v>
      </c>
    </row>
    <row r="2997" customFormat="false" ht="15" hidden="false" customHeight="false" outlineLevel="0" collapsed="false">
      <c r="A2997" s="12" t="n">
        <v>2996</v>
      </c>
      <c r="B2997" s="12" t="n">
        <v>760</v>
      </c>
      <c r="C2997" s="12" t="n">
        <v>17</v>
      </c>
      <c r="D2997" s="18" t="n">
        <v>45776</v>
      </c>
      <c r="E2997" s="12" t="s">
        <v>44</v>
      </c>
      <c r="F2997" s="12" t="s">
        <v>2292</v>
      </c>
      <c r="G2997" s="12" t="s">
        <v>55</v>
      </c>
      <c r="H2997" s="12" t="str">
        <f aca="false">INDEX(Customers!$I$2:$I$901,MATCH(B2997,Customers!$A$2:$A$901,0))</f>
        <v>Regular</v>
      </c>
      <c r="I2997" s="12" t="str">
        <f aca="false">INDEX(Customers!$G$2:$G$901,MATCH(B2997,Customers!$A$2:$A$901,0))</f>
        <v>West</v>
      </c>
      <c r="J2997" s="12" t="str">
        <f aca="false">INDEX(Stores!$D$2:$D$18,MATCH(C2997,Stores!$A$2:$A$18,0))</f>
        <v>Online</v>
      </c>
      <c r="K2997" s="16" t="n">
        <f aca="false">SUMIF(OrderItems!$B$2:$B$6683,A2997,OrderItems!$J$2:$J$6683)</f>
        <v>1289</v>
      </c>
      <c r="L2997" s="16" t="n">
        <f aca="false">SUMIF(OrderItems!$B$2:$B$6683,A2997,OrderItems!$K$2:$K$6683)</f>
        <v>959.48</v>
      </c>
      <c r="M2997" s="16" t="n">
        <f aca="false">K2997-L2997</f>
        <v>329.52</v>
      </c>
      <c r="N2997" s="12" t="n">
        <f aca="false">COUNTIF(OrderItems!$B$2:$B$6683,A2997)</f>
        <v>1</v>
      </c>
    </row>
    <row r="2998" customFormat="false" ht="15" hidden="false" customHeight="false" outlineLevel="0" collapsed="false">
      <c r="A2998" s="12" t="n">
        <v>2997</v>
      </c>
      <c r="B2998" s="12" t="n">
        <v>760</v>
      </c>
      <c r="C2998" s="12" t="n">
        <v>6</v>
      </c>
      <c r="D2998" s="18" t="n">
        <v>45911</v>
      </c>
      <c r="E2998" s="12" t="s">
        <v>49</v>
      </c>
      <c r="F2998" s="12" t="s">
        <v>2293</v>
      </c>
      <c r="G2998" s="12" t="s">
        <v>55</v>
      </c>
      <c r="H2998" s="12" t="str">
        <f aca="false">INDEX(Customers!$I$2:$I$901,MATCH(B2998,Customers!$A$2:$A$901,0))</f>
        <v>Regular</v>
      </c>
      <c r="I2998" s="12" t="str">
        <f aca="false">INDEX(Customers!$G$2:$G$901,MATCH(B2998,Customers!$A$2:$A$901,0))</f>
        <v>West</v>
      </c>
      <c r="J2998" s="12" t="str">
        <f aca="false">INDEX(Stores!$D$2:$D$18,MATCH(C2998,Stores!$A$2:$A$18,0))</f>
        <v>South</v>
      </c>
      <c r="K2998" s="16" t="n">
        <f aca="false">SUMIF(OrderItems!$B$2:$B$6683,A2998,OrderItems!$J$2:$J$6683)</f>
        <v>5840.55</v>
      </c>
      <c r="L2998" s="16" t="n">
        <f aca="false">SUMIF(OrderItems!$B$2:$B$6683,A2998,OrderItems!$K$2:$K$6683)</f>
        <v>4252.15</v>
      </c>
      <c r="M2998" s="16" t="n">
        <f aca="false">K2998-L2998</f>
        <v>1588.4</v>
      </c>
      <c r="N2998" s="12" t="n">
        <f aca="false">COUNTIF(OrderItems!$B$2:$B$6683,A2998)</f>
        <v>2</v>
      </c>
    </row>
    <row r="2999" customFormat="false" ht="15" hidden="false" customHeight="false" outlineLevel="0" collapsed="false">
      <c r="A2999" s="12" t="n">
        <v>2998</v>
      </c>
      <c r="B2999" s="12" t="n">
        <v>761</v>
      </c>
      <c r="C2999" s="12" t="n">
        <v>17</v>
      </c>
      <c r="D2999" s="18" t="n">
        <v>45979</v>
      </c>
      <c r="E2999" s="12" t="s">
        <v>44</v>
      </c>
      <c r="F2999" s="12" t="s">
        <v>2295</v>
      </c>
      <c r="G2999" s="12" t="s">
        <v>55</v>
      </c>
      <c r="H2999" s="12" t="str">
        <f aca="false">INDEX(Customers!$I$2:$I$901,MATCH(B2999,Customers!$A$2:$A$901,0))</f>
        <v>New</v>
      </c>
      <c r="I2999" s="12" t="str">
        <f aca="false">INDEX(Customers!$G$2:$G$901,MATCH(B2999,Customers!$A$2:$A$901,0))</f>
        <v>West</v>
      </c>
      <c r="J2999" s="12" t="str">
        <f aca="false">INDEX(Stores!$D$2:$D$18,MATCH(C2999,Stores!$A$2:$A$18,0))</f>
        <v>Online</v>
      </c>
      <c r="K2999" s="16" t="n">
        <f aca="false">SUMIF(OrderItems!$B$2:$B$6683,A2999,OrderItems!$J$2:$J$6683)</f>
        <v>5129.1</v>
      </c>
      <c r="L2999" s="16" t="n">
        <f aca="false">SUMIF(OrderItems!$B$2:$B$6683,A2999,OrderItems!$K$2:$K$6683)</f>
        <v>4154.37</v>
      </c>
      <c r="M2999" s="16" t="n">
        <f aca="false">K2999-L2999</f>
        <v>974.730000000001</v>
      </c>
      <c r="N2999" s="12" t="n">
        <f aca="false">COUNTIF(OrderItems!$B$2:$B$6683,A2999)</f>
        <v>1</v>
      </c>
    </row>
    <row r="3000" customFormat="false" ht="15" hidden="false" customHeight="false" outlineLevel="0" collapsed="false">
      <c r="A3000" s="12" t="n">
        <v>2999</v>
      </c>
      <c r="B3000" s="12" t="n">
        <v>762</v>
      </c>
      <c r="C3000" s="12" t="n">
        <v>13</v>
      </c>
      <c r="D3000" s="18" t="n">
        <v>45871</v>
      </c>
      <c r="E3000" s="12" t="s">
        <v>49</v>
      </c>
      <c r="F3000" s="12" t="s">
        <v>2292</v>
      </c>
      <c r="G3000" s="12" t="s">
        <v>56</v>
      </c>
      <c r="H3000" s="12" t="str">
        <f aca="false">INDEX(Customers!$I$2:$I$901,MATCH(B3000,Customers!$A$2:$A$901,0))</f>
        <v>Premium</v>
      </c>
      <c r="I3000" s="12" t="str">
        <f aca="false">INDEX(Customers!$G$2:$G$901,MATCH(B3000,Customers!$A$2:$A$901,0))</f>
        <v>West</v>
      </c>
      <c r="J3000" s="12" t="str">
        <f aca="false">INDEX(Stores!$D$2:$D$18,MATCH(C3000,Stores!$A$2:$A$18,0))</f>
        <v>East</v>
      </c>
      <c r="K3000" s="16" t="n">
        <f aca="false">SUMIF(OrderItems!$B$2:$B$6683,A3000,OrderItems!$J$2:$J$6683)</f>
        <v>6359.55</v>
      </c>
      <c r="L3000" s="16" t="n">
        <f aca="false">SUMIF(OrderItems!$B$2:$B$6683,A3000,OrderItems!$K$2:$K$6683)</f>
        <v>4657.21</v>
      </c>
      <c r="M3000" s="16" t="n">
        <f aca="false">K3000-L3000</f>
        <v>1702.34</v>
      </c>
      <c r="N3000" s="12" t="n">
        <f aca="false">COUNTIF(OrderItems!$B$2:$B$6683,A3000)</f>
        <v>3</v>
      </c>
    </row>
    <row r="3001" customFormat="false" ht="15" hidden="false" customHeight="false" outlineLevel="0" collapsed="false">
      <c r="A3001" s="12" t="n">
        <v>3000</v>
      </c>
      <c r="B3001" s="12" t="n">
        <v>764</v>
      </c>
      <c r="C3001" s="12" t="n">
        <v>17</v>
      </c>
      <c r="D3001" s="18" t="n">
        <v>45912</v>
      </c>
      <c r="E3001" s="12" t="s">
        <v>44</v>
      </c>
      <c r="F3001" s="12" t="s">
        <v>2296</v>
      </c>
      <c r="G3001" s="12" t="s">
        <v>55</v>
      </c>
      <c r="H3001" s="12" t="str">
        <f aca="false">INDEX(Customers!$I$2:$I$901,MATCH(B3001,Customers!$A$2:$A$901,0))</f>
        <v>Regular</v>
      </c>
      <c r="I3001" s="12" t="str">
        <f aca="false">INDEX(Customers!$G$2:$G$901,MATCH(B3001,Customers!$A$2:$A$901,0))</f>
        <v>West</v>
      </c>
      <c r="J3001" s="12" t="str">
        <f aca="false">INDEX(Stores!$D$2:$D$18,MATCH(C3001,Stores!$A$2:$A$18,0))</f>
        <v>Online</v>
      </c>
      <c r="K3001" s="16" t="n">
        <f aca="false">SUMIF(OrderItems!$B$2:$B$6683,A3001,OrderItems!$J$2:$J$6683)</f>
        <v>6428</v>
      </c>
      <c r="L3001" s="16" t="n">
        <f aca="false">SUMIF(OrderItems!$B$2:$B$6683,A3001,OrderItems!$K$2:$K$6683)</f>
        <v>4004.17</v>
      </c>
      <c r="M3001" s="16" t="n">
        <f aca="false">K3001-L3001</f>
        <v>2423.83</v>
      </c>
      <c r="N3001" s="12" t="n">
        <f aca="false">COUNTIF(OrderItems!$B$2:$B$6683,A3001)</f>
        <v>2</v>
      </c>
    </row>
    <row r="3002" customFormat="false" ht="15" hidden="false" customHeight="false" outlineLevel="0" collapsed="false">
      <c r="A3002" s="12" t="n">
        <v>3001</v>
      </c>
      <c r="B3002" s="12" t="n">
        <v>764</v>
      </c>
      <c r="C3002" s="12" t="n">
        <v>13</v>
      </c>
      <c r="D3002" s="18" t="n">
        <v>45935</v>
      </c>
      <c r="E3002" s="12" t="s">
        <v>49</v>
      </c>
      <c r="F3002" s="12" t="s">
        <v>2292</v>
      </c>
      <c r="G3002" s="12" t="s">
        <v>55</v>
      </c>
      <c r="H3002" s="12" t="str">
        <f aca="false">INDEX(Customers!$I$2:$I$901,MATCH(B3002,Customers!$A$2:$A$901,0))</f>
        <v>Regular</v>
      </c>
      <c r="I3002" s="12" t="str">
        <f aca="false">INDEX(Customers!$G$2:$G$901,MATCH(B3002,Customers!$A$2:$A$901,0))</f>
        <v>West</v>
      </c>
      <c r="J3002" s="12" t="str">
        <f aca="false">INDEX(Stores!$D$2:$D$18,MATCH(C3002,Stores!$A$2:$A$18,0))</f>
        <v>East</v>
      </c>
      <c r="K3002" s="16" t="n">
        <f aca="false">SUMIF(OrderItems!$B$2:$B$6683,A3002,OrderItems!$J$2:$J$6683)</f>
        <v>5595.1</v>
      </c>
      <c r="L3002" s="16" t="n">
        <f aca="false">SUMIF(OrderItems!$B$2:$B$6683,A3002,OrderItems!$K$2:$K$6683)</f>
        <v>3612.38</v>
      </c>
      <c r="M3002" s="16" t="n">
        <f aca="false">K3002-L3002</f>
        <v>1982.72</v>
      </c>
      <c r="N3002" s="12" t="n">
        <f aca="false">COUNTIF(OrderItems!$B$2:$B$6683,A3002)</f>
        <v>2</v>
      </c>
    </row>
    <row r="3003" customFormat="false" ht="15" hidden="false" customHeight="false" outlineLevel="0" collapsed="false">
      <c r="A3003" s="12" t="n">
        <v>3002</v>
      </c>
      <c r="B3003" s="12" t="n">
        <v>764</v>
      </c>
      <c r="C3003" s="12" t="n">
        <v>1</v>
      </c>
      <c r="D3003" s="18" t="n">
        <v>45948</v>
      </c>
      <c r="E3003" s="12" t="s">
        <v>49</v>
      </c>
      <c r="F3003" s="12" t="s">
        <v>2294</v>
      </c>
      <c r="G3003" s="12" t="s">
        <v>55</v>
      </c>
      <c r="H3003" s="12" t="str">
        <f aca="false">INDEX(Customers!$I$2:$I$901,MATCH(B3003,Customers!$A$2:$A$901,0))</f>
        <v>Regular</v>
      </c>
      <c r="I3003" s="12" t="str">
        <f aca="false">INDEX(Customers!$G$2:$G$901,MATCH(B3003,Customers!$A$2:$A$901,0))</f>
        <v>West</v>
      </c>
      <c r="J3003" s="12" t="str">
        <f aca="false">INDEX(Stores!$D$2:$D$18,MATCH(C3003,Stores!$A$2:$A$18,0))</f>
        <v>North</v>
      </c>
      <c r="K3003" s="16" t="n">
        <f aca="false">SUMIF(OrderItems!$B$2:$B$6683,A3003,OrderItems!$J$2:$J$6683)</f>
        <v>4188.1</v>
      </c>
      <c r="L3003" s="16" t="n">
        <f aca="false">SUMIF(OrderItems!$B$2:$B$6683,A3003,OrderItems!$K$2:$K$6683)</f>
        <v>2787.47</v>
      </c>
      <c r="M3003" s="16" t="n">
        <f aca="false">K3003-L3003</f>
        <v>1400.63</v>
      </c>
      <c r="N3003" s="12" t="n">
        <f aca="false">COUNTIF(OrderItems!$B$2:$B$6683,A3003)</f>
        <v>3</v>
      </c>
    </row>
    <row r="3004" customFormat="false" ht="15" hidden="false" customHeight="false" outlineLevel="0" collapsed="false">
      <c r="A3004" s="12" t="n">
        <v>3003</v>
      </c>
      <c r="B3004" s="12" t="n">
        <v>764</v>
      </c>
      <c r="C3004" s="12" t="n">
        <v>17</v>
      </c>
      <c r="D3004" s="18" t="n">
        <v>45977</v>
      </c>
      <c r="E3004" s="12" t="s">
        <v>44</v>
      </c>
      <c r="F3004" s="12" t="s">
        <v>2294</v>
      </c>
      <c r="G3004" s="12" t="s">
        <v>55</v>
      </c>
      <c r="H3004" s="12" t="str">
        <f aca="false">INDEX(Customers!$I$2:$I$901,MATCH(B3004,Customers!$A$2:$A$901,0))</f>
        <v>Regular</v>
      </c>
      <c r="I3004" s="12" t="str">
        <f aca="false">INDEX(Customers!$G$2:$G$901,MATCH(B3004,Customers!$A$2:$A$901,0))</f>
        <v>West</v>
      </c>
      <c r="J3004" s="12" t="str">
        <f aca="false">INDEX(Stores!$D$2:$D$18,MATCH(C3004,Stores!$A$2:$A$18,0))</f>
        <v>Online</v>
      </c>
      <c r="K3004" s="16" t="n">
        <f aca="false">SUMIF(OrderItems!$B$2:$B$6683,A3004,OrderItems!$J$2:$J$6683)</f>
        <v>1078</v>
      </c>
      <c r="L3004" s="16" t="n">
        <f aca="false">SUMIF(OrderItems!$B$2:$B$6683,A3004,OrderItems!$K$2:$K$6683)</f>
        <v>696.03</v>
      </c>
      <c r="M3004" s="16" t="n">
        <f aca="false">K3004-L3004</f>
        <v>381.97</v>
      </c>
      <c r="N3004" s="12" t="n">
        <f aca="false">COUNTIF(OrderItems!$B$2:$B$6683,A3004)</f>
        <v>2</v>
      </c>
    </row>
    <row r="3005" customFormat="false" ht="15" hidden="false" customHeight="false" outlineLevel="0" collapsed="false">
      <c r="A3005" s="12" t="n">
        <v>3004</v>
      </c>
      <c r="B3005" s="12" t="n">
        <v>767</v>
      </c>
      <c r="C3005" s="12" t="n">
        <v>17</v>
      </c>
      <c r="D3005" s="18" t="n">
        <v>45491</v>
      </c>
      <c r="E3005" s="12" t="s">
        <v>44</v>
      </c>
      <c r="F3005" s="12" t="s">
        <v>2295</v>
      </c>
      <c r="G3005" s="12" t="s">
        <v>55</v>
      </c>
      <c r="H3005" s="12" t="str">
        <f aca="false">INDEX(Customers!$I$2:$I$901,MATCH(B3005,Customers!$A$2:$A$901,0))</f>
        <v>Regular</v>
      </c>
      <c r="I3005" s="12" t="str">
        <f aca="false">INDEX(Customers!$G$2:$G$901,MATCH(B3005,Customers!$A$2:$A$901,0))</f>
        <v>South</v>
      </c>
      <c r="J3005" s="12" t="str">
        <f aca="false">INDEX(Stores!$D$2:$D$18,MATCH(C3005,Stores!$A$2:$A$18,0))</f>
        <v>Online</v>
      </c>
      <c r="K3005" s="16" t="n">
        <f aca="false">SUMIF(OrderItems!$B$2:$B$6683,A3005,OrderItems!$J$2:$J$6683)</f>
        <v>7136.1</v>
      </c>
      <c r="L3005" s="16" t="n">
        <f aca="false">SUMIF(OrderItems!$B$2:$B$6683,A3005,OrderItems!$K$2:$K$6683)</f>
        <v>5232.02</v>
      </c>
      <c r="M3005" s="16" t="n">
        <f aca="false">K3005-L3005</f>
        <v>1904.08</v>
      </c>
      <c r="N3005" s="12" t="n">
        <f aca="false">COUNTIF(OrderItems!$B$2:$B$6683,A3005)</f>
        <v>3</v>
      </c>
    </row>
    <row r="3006" customFormat="false" ht="15" hidden="false" customHeight="false" outlineLevel="0" collapsed="false">
      <c r="A3006" s="12" t="n">
        <v>3005</v>
      </c>
      <c r="B3006" s="12" t="n">
        <v>767</v>
      </c>
      <c r="C3006" s="12" t="n">
        <v>17</v>
      </c>
      <c r="D3006" s="18" t="n">
        <v>45611</v>
      </c>
      <c r="E3006" s="12" t="s">
        <v>44</v>
      </c>
      <c r="F3006" s="12" t="s">
        <v>2293</v>
      </c>
      <c r="G3006" s="12" t="s">
        <v>56</v>
      </c>
      <c r="H3006" s="12" t="str">
        <f aca="false">INDEX(Customers!$I$2:$I$901,MATCH(B3006,Customers!$A$2:$A$901,0))</f>
        <v>Regular</v>
      </c>
      <c r="I3006" s="12" t="str">
        <f aca="false">INDEX(Customers!$G$2:$G$901,MATCH(B3006,Customers!$A$2:$A$901,0))</f>
        <v>South</v>
      </c>
      <c r="J3006" s="12" t="str">
        <f aca="false">INDEX(Stores!$D$2:$D$18,MATCH(C3006,Stores!$A$2:$A$18,0))</f>
        <v>Online</v>
      </c>
      <c r="K3006" s="16" t="n">
        <f aca="false">SUMIF(OrderItems!$B$2:$B$6683,A3006,OrderItems!$J$2:$J$6683)</f>
        <v>1053.55</v>
      </c>
      <c r="L3006" s="16" t="n">
        <f aca="false">SUMIF(OrderItems!$B$2:$B$6683,A3006,OrderItems!$K$2:$K$6683)</f>
        <v>802.07</v>
      </c>
      <c r="M3006" s="16" t="n">
        <f aca="false">K3006-L3006</f>
        <v>251.48</v>
      </c>
      <c r="N3006" s="12" t="n">
        <f aca="false">COUNTIF(OrderItems!$B$2:$B$6683,A3006)</f>
        <v>1</v>
      </c>
    </row>
    <row r="3007" customFormat="false" ht="15" hidden="false" customHeight="false" outlineLevel="0" collapsed="false">
      <c r="A3007" s="12" t="n">
        <v>3006</v>
      </c>
      <c r="B3007" s="12" t="n">
        <v>767</v>
      </c>
      <c r="C3007" s="12" t="n">
        <v>17</v>
      </c>
      <c r="D3007" s="18" t="n">
        <v>45945</v>
      </c>
      <c r="E3007" s="12" t="s">
        <v>44</v>
      </c>
      <c r="F3007" s="12" t="s">
        <v>2294</v>
      </c>
      <c r="G3007" s="12" t="s">
        <v>55</v>
      </c>
      <c r="H3007" s="12" t="str">
        <f aca="false">INDEX(Customers!$I$2:$I$901,MATCH(B3007,Customers!$A$2:$A$901,0))</f>
        <v>Regular</v>
      </c>
      <c r="I3007" s="12" t="str">
        <f aca="false">INDEX(Customers!$G$2:$G$901,MATCH(B3007,Customers!$A$2:$A$901,0))</f>
        <v>South</v>
      </c>
      <c r="J3007" s="12" t="str">
        <f aca="false">INDEX(Stores!$D$2:$D$18,MATCH(C3007,Stores!$A$2:$A$18,0))</f>
        <v>Online</v>
      </c>
      <c r="K3007" s="16" t="n">
        <f aca="false">SUMIF(OrderItems!$B$2:$B$6683,A3007,OrderItems!$J$2:$J$6683)</f>
        <v>4992.05</v>
      </c>
      <c r="L3007" s="16" t="n">
        <f aca="false">SUMIF(OrderItems!$B$2:$B$6683,A3007,OrderItems!$K$2:$K$6683)</f>
        <v>3534.98</v>
      </c>
      <c r="M3007" s="16" t="n">
        <f aca="false">K3007-L3007</f>
        <v>1457.07</v>
      </c>
      <c r="N3007" s="12" t="n">
        <f aca="false">COUNTIF(OrderItems!$B$2:$B$6683,A3007)</f>
        <v>2</v>
      </c>
    </row>
    <row r="3008" customFormat="false" ht="15" hidden="false" customHeight="false" outlineLevel="0" collapsed="false">
      <c r="A3008" s="12" t="n">
        <v>3007</v>
      </c>
      <c r="B3008" s="12" t="n">
        <v>767</v>
      </c>
      <c r="C3008" s="12" t="n">
        <v>17</v>
      </c>
      <c r="D3008" s="18" t="n">
        <v>45964</v>
      </c>
      <c r="E3008" s="12" t="s">
        <v>44</v>
      </c>
      <c r="F3008" s="12" t="s">
        <v>2295</v>
      </c>
      <c r="G3008" s="12" t="s">
        <v>57</v>
      </c>
      <c r="H3008" s="12" t="str">
        <f aca="false">INDEX(Customers!$I$2:$I$901,MATCH(B3008,Customers!$A$2:$A$901,0))</f>
        <v>Regular</v>
      </c>
      <c r="I3008" s="12" t="str">
        <f aca="false">INDEX(Customers!$G$2:$G$901,MATCH(B3008,Customers!$A$2:$A$901,0))</f>
        <v>South</v>
      </c>
      <c r="J3008" s="12" t="str">
        <f aca="false">INDEX(Stores!$D$2:$D$18,MATCH(C3008,Stores!$A$2:$A$18,0))</f>
        <v>Online</v>
      </c>
      <c r="K3008" s="16" t="n">
        <f aca="false">SUMIF(OrderItems!$B$2:$B$6683,A3008,OrderItems!$J$2:$J$6683)</f>
        <v>1334.05</v>
      </c>
      <c r="L3008" s="16" t="n">
        <f aca="false">SUMIF(OrderItems!$B$2:$B$6683,A3008,OrderItems!$K$2:$K$6683)</f>
        <v>794.08</v>
      </c>
      <c r="M3008" s="16" t="n">
        <f aca="false">K3008-L3008</f>
        <v>539.97</v>
      </c>
      <c r="N3008" s="12" t="n">
        <f aca="false">COUNTIF(OrderItems!$B$2:$B$6683,A3008)</f>
        <v>2</v>
      </c>
    </row>
    <row r="3009" customFormat="false" ht="15" hidden="false" customHeight="false" outlineLevel="0" collapsed="false">
      <c r="A3009" s="12" t="n">
        <v>3008</v>
      </c>
      <c r="B3009" s="12" t="n">
        <v>768</v>
      </c>
      <c r="C3009" s="12" t="n">
        <v>17</v>
      </c>
      <c r="D3009" s="18" t="n">
        <v>45529</v>
      </c>
      <c r="E3009" s="12" t="s">
        <v>44</v>
      </c>
      <c r="F3009" s="12" t="s">
        <v>2296</v>
      </c>
      <c r="G3009" s="12" t="s">
        <v>55</v>
      </c>
      <c r="H3009" s="12" t="str">
        <f aca="false">INDEX(Customers!$I$2:$I$901,MATCH(B3009,Customers!$A$2:$A$901,0))</f>
        <v>New</v>
      </c>
      <c r="I3009" s="12" t="str">
        <f aca="false">INDEX(Customers!$G$2:$G$901,MATCH(B3009,Customers!$A$2:$A$901,0))</f>
        <v>South</v>
      </c>
      <c r="J3009" s="12" t="str">
        <f aca="false">INDEX(Stores!$D$2:$D$18,MATCH(C3009,Stores!$A$2:$A$18,0))</f>
        <v>Online</v>
      </c>
      <c r="K3009" s="16" t="n">
        <f aca="false">SUMIF(OrderItems!$B$2:$B$6683,A3009,OrderItems!$J$2:$J$6683)</f>
        <v>10985</v>
      </c>
      <c r="L3009" s="16" t="n">
        <f aca="false">SUMIF(OrderItems!$B$2:$B$6683,A3009,OrderItems!$K$2:$K$6683)</f>
        <v>7542.51</v>
      </c>
      <c r="M3009" s="16" t="n">
        <f aca="false">K3009-L3009</f>
        <v>3442.49</v>
      </c>
      <c r="N3009" s="12" t="n">
        <f aca="false">COUNTIF(OrderItems!$B$2:$B$6683,A3009)</f>
        <v>3</v>
      </c>
    </row>
    <row r="3010" customFormat="false" ht="15" hidden="false" customHeight="false" outlineLevel="0" collapsed="false">
      <c r="A3010" s="12" t="n">
        <v>3009</v>
      </c>
      <c r="B3010" s="12" t="n">
        <v>768</v>
      </c>
      <c r="C3010" s="12" t="n">
        <v>15</v>
      </c>
      <c r="D3010" s="18" t="n">
        <v>45563</v>
      </c>
      <c r="E3010" s="12" t="s">
        <v>49</v>
      </c>
      <c r="F3010" s="12" t="s">
        <v>2292</v>
      </c>
      <c r="G3010" s="12" t="s">
        <v>57</v>
      </c>
      <c r="H3010" s="12" t="str">
        <f aca="false">INDEX(Customers!$I$2:$I$901,MATCH(B3010,Customers!$A$2:$A$901,0))</f>
        <v>New</v>
      </c>
      <c r="I3010" s="12" t="str">
        <f aca="false">INDEX(Customers!$G$2:$G$901,MATCH(B3010,Customers!$A$2:$A$901,0))</f>
        <v>South</v>
      </c>
      <c r="J3010" s="12" t="str">
        <f aca="false">INDEX(Stores!$D$2:$D$18,MATCH(C3010,Stores!$A$2:$A$18,0))</f>
        <v>East</v>
      </c>
      <c r="K3010" s="16" t="n">
        <f aca="false">SUMIF(OrderItems!$B$2:$B$6683,A3010,OrderItems!$J$2:$J$6683)</f>
        <v>5238</v>
      </c>
      <c r="L3010" s="16" t="n">
        <f aca="false">SUMIF(OrderItems!$B$2:$B$6683,A3010,OrderItems!$K$2:$K$6683)</f>
        <v>3708.64</v>
      </c>
      <c r="M3010" s="16" t="n">
        <f aca="false">K3010-L3010</f>
        <v>1529.36</v>
      </c>
      <c r="N3010" s="12" t="n">
        <f aca="false">COUNTIF(OrderItems!$B$2:$B$6683,A3010)</f>
        <v>2</v>
      </c>
    </row>
    <row r="3011" customFormat="false" ht="15" hidden="false" customHeight="false" outlineLevel="0" collapsed="false">
      <c r="A3011" s="12" t="n">
        <v>3010</v>
      </c>
      <c r="B3011" s="12" t="n">
        <v>768</v>
      </c>
      <c r="C3011" s="12" t="n">
        <v>17</v>
      </c>
      <c r="D3011" s="18" t="n">
        <v>45574</v>
      </c>
      <c r="E3011" s="12" t="s">
        <v>44</v>
      </c>
      <c r="F3011" s="12" t="s">
        <v>2292</v>
      </c>
      <c r="G3011" s="12" t="s">
        <v>55</v>
      </c>
      <c r="H3011" s="12" t="str">
        <f aca="false">INDEX(Customers!$I$2:$I$901,MATCH(B3011,Customers!$A$2:$A$901,0))</f>
        <v>New</v>
      </c>
      <c r="I3011" s="12" t="str">
        <f aca="false">INDEX(Customers!$G$2:$G$901,MATCH(B3011,Customers!$A$2:$A$901,0))</f>
        <v>South</v>
      </c>
      <c r="J3011" s="12" t="str">
        <f aca="false">INDEX(Stores!$D$2:$D$18,MATCH(C3011,Stores!$A$2:$A$18,0))</f>
        <v>Online</v>
      </c>
      <c r="K3011" s="16" t="n">
        <f aca="false">SUMIF(OrderItems!$B$2:$B$6683,A3011,OrderItems!$J$2:$J$6683)</f>
        <v>1580.2</v>
      </c>
      <c r="L3011" s="16" t="n">
        <f aca="false">SUMIF(OrderItems!$B$2:$B$6683,A3011,OrderItems!$K$2:$K$6683)</f>
        <v>1205.16</v>
      </c>
      <c r="M3011" s="16" t="n">
        <f aca="false">K3011-L3011</f>
        <v>375.04</v>
      </c>
      <c r="N3011" s="12" t="n">
        <f aca="false">COUNTIF(OrderItems!$B$2:$B$6683,A3011)</f>
        <v>2</v>
      </c>
    </row>
    <row r="3012" customFormat="false" ht="15" hidden="false" customHeight="false" outlineLevel="0" collapsed="false">
      <c r="A3012" s="12" t="n">
        <v>3011</v>
      </c>
      <c r="B3012" s="12" t="n">
        <v>768</v>
      </c>
      <c r="C3012" s="12" t="n">
        <v>17</v>
      </c>
      <c r="D3012" s="18" t="n">
        <v>45607</v>
      </c>
      <c r="E3012" s="12" t="s">
        <v>44</v>
      </c>
      <c r="F3012" s="12" t="s">
        <v>2295</v>
      </c>
      <c r="G3012" s="12" t="s">
        <v>55</v>
      </c>
      <c r="H3012" s="12" t="str">
        <f aca="false">INDEX(Customers!$I$2:$I$901,MATCH(B3012,Customers!$A$2:$A$901,0))</f>
        <v>New</v>
      </c>
      <c r="I3012" s="12" t="str">
        <f aca="false">INDEX(Customers!$G$2:$G$901,MATCH(B3012,Customers!$A$2:$A$901,0))</f>
        <v>South</v>
      </c>
      <c r="J3012" s="12" t="str">
        <f aca="false">INDEX(Stores!$D$2:$D$18,MATCH(C3012,Stores!$A$2:$A$18,0))</f>
        <v>Online</v>
      </c>
      <c r="K3012" s="16" t="n">
        <f aca="false">SUMIF(OrderItems!$B$2:$B$6683,A3012,OrderItems!$J$2:$J$6683)</f>
        <v>245.1</v>
      </c>
      <c r="L3012" s="16" t="n">
        <f aca="false">SUMIF(OrderItems!$B$2:$B$6683,A3012,OrderItems!$K$2:$K$6683)</f>
        <v>172.12</v>
      </c>
      <c r="M3012" s="16" t="n">
        <f aca="false">K3012-L3012</f>
        <v>72.98</v>
      </c>
      <c r="N3012" s="12" t="n">
        <f aca="false">COUNTIF(OrderItems!$B$2:$B$6683,A3012)</f>
        <v>1</v>
      </c>
    </row>
    <row r="3013" customFormat="false" ht="15" hidden="false" customHeight="false" outlineLevel="0" collapsed="false">
      <c r="A3013" s="12" t="n">
        <v>3012</v>
      </c>
      <c r="B3013" s="12" t="n">
        <v>768</v>
      </c>
      <c r="C3013" s="12" t="n">
        <v>17</v>
      </c>
      <c r="D3013" s="18" t="n">
        <v>45634</v>
      </c>
      <c r="E3013" s="12" t="s">
        <v>44</v>
      </c>
      <c r="F3013" s="12" t="s">
        <v>2294</v>
      </c>
      <c r="G3013" s="12" t="s">
        <v>55</v>
      </c>
      <c r="H3013" s="12" t="str">
        <f aca="false">INDEX(Customers!$I$2:$I$901,MATCH(B3013,Customers!$A$2:$A$901,0))</f>
        <v>New</v>
      </c>
      <c r="I3013" s="12" t="str">
        <f aca="false">INDEX(Customers!$G$2:$G$901,MATCH(B3013,Customers!$A$2:$A$901,0))</f>
        <v>South</v>
      </c>
      <c r="J3013" s="12" t="str">
        <f aca="false">INDEX(Stores!$D$2:$D$18,MATCH(C3013,Stores!$A$2:$A$18,0))</f>
        <v>Online</v>
      </c>
      <c r="K3013" s="16" t="n">
        <f aca="false">SUMIF(OrderItems!$B$2:$B$6683,A3013,OrderItems!$J$2:$J$6683)</f>
        <v>3107</v>
      </c>
      <c r="L3013" s="16" t="n">
        <f aca="false">SUMIF(OrderItems!$B$2:$B$6683,A3013,OrderItems!$K$2:$K$6683)</f>
        <v>1837.38</v>
      </c>
      <c r="M3013" s="16" t="n">
        <f aca="false">K3013-L3013</f>
        <v>1269.62</v>
      </c>
      <c r="N3013" s="12" t="n">
        <f aca="false">COUNTIF(OrderItems!$B$2:$B$6683,A3013)</f>
        <v>2</v>
      </c>
    </row>
    <row r="3014" customFormat="false" ht="15" hidden="false" customHeight="false" outlineLevel="0" collapsed="false">
      <c r="A3014" s="12" t="n">
        <v>3013</v>
      </c>
      <c r="B3014" s="12" t="n">
        <v>768</v>
      </c>
      <c r="C3014" s="12" t="n">
        <v>4</v>
      </c>
      <c r="D3014" s="18" t="n">
        <v>45778</v>
      </c>
      <c r="E3014" s="12" t="s">
        <v>49</v>
      </c>
      <c r="F3014" s="12" t="s">
        <v>2295</v>
      </c>
      <c r="G3014" s="12" t="s">
        <v>55</v>
      </c>
      <c r="H3014" s="12" t="str">
        <f aca="false">INDEX(Customers!$I$2:$I$901,MATCH(B3014,Customers!$A$2:$A$901,0))</f>
        <v>New</v>
      </c>
      <c r="I3014" s="12" t="str">
        <f aca="false">INDEX(Customers!$G$2:$G$901,MATCH(B3014,Customers!$A$2:$A$901,0))</f>
        <v>South</v>
      </c>
      <c r="J3014" s="12" t="str">
        <f aca="false">INDEX(Stores!$D$2:$D$18,MATCH(C3014,Stores!$A$2:$A$18,0))</f>
        <v>North</v>
      </c>
      <c r="K3014" s="16" t="n">
        <f aca="false">SUMIF(OrderItems!$B$2:$B$6683,A3014,OrderItems!$J$2:$J$6683)</f>
        <v>529</v>
      </c>
      <c r="L3014" s="16" t="n">
        <f aca="false">SUMIF(OrderItems!$B$2:$B$6683,A3014,OrderItems!$K$2:$K$6683)</f>
        <v>302.36</v>
      </c>
      <c r="M3014" s="16" t="n">
        <f aca="false">K3014-L3014</f>
        <v>226.64</v>
      </c>
      <c r="N3014" s="12" t="n">
        <f aca="false">COUNTIF(OrderItems!$B$2:$B$6683,A3014)</f>
        <v>1</v>
      </c>
    </row>
    <row r="3015" customFormat="false" ht="15" hidden="false" customHeight="false" outlineLevel="0" collapsed="false">
      <c r="A3015" s="12" t="n">
        <v>3014</v>
      </c>
      <c r="B3015" s="12" t="n">
        <v>768</v>
      </c>
      <c r="C3015" s="12" t="n">
        <v>17</v>
      </c>
      <c r="D3015" s="18" t="n">
        <v>45981</v>
      </c>
      <c r="E3015" s="12" t="s">
        <v>44</v>
      </c>
      <c r="F3015" s="12" t="s">
        <v>2296</v>
      </c>
      <c r="G3015" s="12" t="s">
        <v>57</v>
      </c>
      <c r="H3015" s="12" t="str">
        <f aca="false">INDEX(Customers!$I$2:$I$901,MATCH(B3015,Customers!$A$2:$A$901,0))</f>
        <v>New</v>
      </c>
      <c r="I3015" s="12" t="str">
        <f aca="false">INDEX(Customers!$G$2:$G$901,MATCH(B3015,Customers!$A$2:$A$901,0))</f>
        <v>South</v>
      </c>
      <c r="J3015" s="12" t="str">
        <f aca="false">INDEX(Stores!$D$2:$D$18,MATCH(C3015,Stores!$A$2:$A$18,0))</f>
        <v>Online</v>
      </c>
      <c r="K3015" s="16" t="n">
        <f aca="false">SUMIF(OrderItems!$B$2:$B$6683,A3015,OrderItems!$J$2:$J$6683)</f>
        <v>3869</v>
      </c>
      <c r="L3015" s="16" t="n">
        <f aca="false">SUMIF(OrderItems!$B$2:$B$6683,A3015,OrderItems!$K$2:$K$6683)</f>
        <v>2788.01</v>
      </c>
      <c r="M3015" s="16" t="n">
        <f aca="false">K3015-L3015</f>
        <v>1080.99</v>
      </c>
      <c r="N3015" s="12" t="n">
        <f aca="false">COUNTIF(OrderItems!$B$2:$B$6683,A3015)</f>
        <v>1</v>
      </c>
    </row>
    <row r="3016" customFormat="false" ht="15" hidden="false" customHeight="false" outlineLevel="0" collapsed="false">
      <c r="A3016" s="12" t="n">
        <v>3015</v>
      </c>
      <c r="B3016" s="12" t="n">
        <v>768</v>
      </c>
      <c r="C3016" s="12" t="n">
        <v>17</v>
      </c>
      <c r="D3016" s="18" t="n">
        <v>46015</v>
      </c>
      <c r="E3016" s="12" t="s">
        <v>44</v>
      </c>
      <c r="F3016" s="12" t="s">
        <v>2294</v>
      </c>
      <c r="G3016" s="12" t="s">
        <v>55</v>
      </c>
      <c r="H3016" s="12" t="str">
        <f aca="false">INDEX(Customers!$I$2:$I$901,MATCH(B3016,Customers!$A$2:$A$901,0))</f>
        <v>New</v>
      </c>
      <c r="I3016" s="12" t="str">
        <f aca="false">INDEX(Customers!$G$2:$G$901,MATCH(B3016,Customers!$A$2:$A$901,0))</f>
        <v>South</v>
      </c>
      <c r="J3016" s="12" t="str">
        <f aca="false">INDEX(Stores!$D$2:$D$18,MATCH(C3016,Stores!$A$2:$A$18,0))</f>
        <v>Online</v>
      </c>
      <c r="K3016" s="16" t="n">
        <f aca="false">SUMIF(OrderItems!$B$2:$B$6683,A3016,OrderItems!$J$2:$J$6683)</f>
        <v>3909</v>
      </c>
      <c r="L3016" s="16" t="n">
        <f aca="false">SUMIF(OrderItems!$B$2:$B$6683,A3016,OrderItems!$K$2:$K$6683)</f>
        <v>2588.76</v>
      </c>
      <c r="M3016" s="16" t="n">
        <f aca="false">K3016-L3016</f>
        <v>1320.24</v>
      </c>
      <c r="N3016" s="12" t="n">
        <f aca="false">COUNTIF(OrderItems!$B$2:$B$6683,A3016)</f>
        <v>1</v>
      </c>
    </row>
    <row r="3017" customFormat="false" ht="15" hidden="false" customHeight="false" outlineLevel="0" collapsed="false">
      <c r="A3017" s="12" t="n">
        <v>3016</v>
      </c>
      <c r="B3017" s="12" t="n">
        <v>769</v>
      </c>
      <c r="C3017" s="12" t="n">
        <v>17</v>
      </c>
      <c r="D3017" s="18" t="n">
        <v>45809</v>
      </c>
      <c r="E3017" s="12" t="s">
        <v>44</v>
      </c>
      <c r="F3017" s="12" t="s">
        <v>2295</v>
      </c>
      <c r="G3017" s="12" t="s">
        <v>55</v>
      </c>
      <c r="H3017" s="12" t="str">
        <f aca="false">INDEX(Customers!$I$2:$I$901,MATCH(B3017,Customers!$A$2:$A$901,0))</f>
        <v>Premium</v>
      </c>
      <c r="I3017" s="12" t="str">
        <f aca="false">INDEX(Customers!$G$2:$G$901,MATCH(B3017,Customers!$A$2:$A$901,0))</f>
        <v>West</v>
      </c>
      <c r="J3017" s="12" t="str">
        <f aca="false">INDEX(Stores!$D$2:$D$18,MATCH(C3017,Stores!$A$2:$A$18,0))</f>
        <v>Online</v>
      </c>
      <c r="K3017" s="16" t="n">
        <f aca="false">SUMIF(OrderItems!$B$2:$B$6683,A3017,OrderItems!$J$2:$J$6683)</f>
        <v>9992.05</v>
      </c>
      <c r="L3017" s="16" t="n">
        <f aca="false">SUMIF(OrderItems!$B$2:$B$6683,A3017,OrderItems!$K$2:$K$6683)</f>
        <v>7127.28</v>
      </c>
      <c r="M3017" s="16" t="n">
        <f aca="false">K3017-L3017</f>
        <v>2864.77</v>
      </c>
      <c r="N3017" s="12" t="n">
        <f aca="false">COUNTIF(OrderItems!$B$2:$B$6683,A3017)</f>
        <v>2</v>
      </c>
    </row>
    <row r="3018" customFormat="false" ht="15" hidden="false" customHeight="false" outlineLevel="0" collapsed="false">
      <c r="A3018" s="12" t="n">
        <v>3017</v>
      </c>
      <c r="B3018" s="12" t="n">
        <v>770</v>
      </c>
      <c r="C3018" s="12" t="n">
        <v>17</v>
      </c>
      <c r="D3018" s="18" t="n">
        <v>45332</v>
      </c>
      <c r="E3018" s="12" t="s">
        <v>44</v>
      </c>
      <c r="F3018" s="12" t="s">
        <v>2296</v>
      </c>
      <c r="G3018" s="12" t="s">
        <v>56</v>
      </c>
      <c r="H3018" s="12" t="str">
        <f aca="false">INDEX(Customers!$I$2:$I$901,MATCH(B3018,Customers!$A$2:$A$901,0))</f>
        <v>Regular</v>
      </c>
      <c r="I3018" s="12" t="str">
        <f aca="false">INDEX(Customers!$G$2:$G$901,MATCH(B3018,Customers!$A$2:$A$901,0))</f>
        <v>North</v>
      </c>
      <c r="J3018" s="12" t="str">
        <f aca="false">INDEX(Stores!$D$2:$D$18,MATCH(C3018,Stores!$A$2:$A$18,0))</f>
        <v>Online</v>
      </c>
      <c r="K3018" s="16" t="n">
        <f aca="false">SUMIF(OrderItems!$B$2:$B$6683,A3018,OrderItems!$J$2:$J$6683)</f>
        <v>2498.2</v>
      </c>
      <c r="L3018" s="16" t="n">
        <f aca="false">SUMIF(OrderItems!$B$2:$B$6683,A3018,OrderItems!$K$2:$K$6683)</f>
        <v>1672.69</v>
      </c>
      <c r="M3018" s="16" t="n">
        <f aca="false">K3018-L3018</f>
        <v>825.51</v>
      </c>
      <c r="N3018" s="12" t="n">
        <f aca="false">COUNTIF(OrderItems!$B$2:$B$6683,A3018)</f>
        <v>2</v>
      </c>
    </row>
    <row r="3019" customFormat="false" ht="15" hidden="false" customHeight="false" outlineLevel="0" collapsed="false">
      <c r="A3019" s="12" t="n">
        <v>3018</v>
      </c>
      <c r="B3019" s="12" t="n">
        <v>770</v>
      </c>
      <c r="C3019" s="12" t="n">
        <v>17</v>
      </c>
      <c r="D3019" s="18" t="n">
        <v>45341</v>
      </c>
      <c r="E3019" s="12" t="s">
        <v>44</v>
      </c>
      <c r="F3019" s="12" t="s">
        <v>2294</v>
      </c>
      <c r="G3019" s="12" t="s">
        <v>56</v>
      </c>
      <c r="H3019" s="12" t="str">
        <f aca="false">INDEX(Customers!$I$2:$I$901,MATCH(B3019,Customers!$A$2:$A$901,0))</f>
        <v>Regular</v>
      </c>
      <c r="I3019" s="12" t="str">
        <f aca="false">INDEX(Customers!$G$2:$G$901,MATCH(B3019,Customers!$A$2:$A$901,0))</f>
        <v>North</v>
      </c>
      <c r="J3019" s="12" t="str">
        <f aca="false">INDEX(Stores!$D$2:$D$18,MATCH(C3019,Stores!$A$2:$A$18,0))</f>
        <v>Online</v>
      </c>
      <c r="K3019" s="16" t="n">
        <f aca="false">SUMIF(OrderItems!$B$2:$B$6683,A3019,OrderItems!$J$2:$J$6683)</f>
        <v>6056.55</v>
      </c>
      <c r="L3019" s="16" t="n">
        <f aca="false">SUMIF(OrderItems!$B$2:$B$6683,A3019,OrderItems!$K$2:$K$6683)</f>
        <v>4467.35</v>
      </c>
      <c r="M3019" s="16" t="n">
        <f aca="false">K3019-L3019</f>
        <v>1589.2</v>
      </c>
      <c r="N3019" s="12" t="n">
        <f aca="false">COUNTIF(OrderItems!$B$2:$B$6683,A3019)</f>
        <v>2</v>
      </c>
    </row>
    <row r="3020" customFormat="false" ht="15" hidden="false" customHeight="false" outlineLevel="0" collapsed="false">
      <c r="A3020" s="12" t="n">
        <v>3019</v>
      </c>
      <c r="B3020" s="12" t="n">
        <v>770</v>
      </c>
      <c r="C3020" s="12" t="n">
        <v>17</v>
      </c>
      <c r="D3020" s="18" t="n">
        <v>45473</v>
      </c>
      <c r="E3020" s="12" t="s">
        <v>44</v>
      </c>
      <c r="F3020" s="12" t="s">
        <v>2292</v>
      </c>
      <c r="G3020" s="12" t="s">
        <v>55</v>
      </c>
      <c r="H3020" s="12" t="str">
        <f aca="false">INDEX(Customers!$I$2:$I$901,MATCH(B3020,Customers!$A$2:$A$901,0))</f>
        <v>Regular</v>
      </c>
      <c r="I3020" s="12" t="str">
        <f aca="false">INDEX(Customers!$G$2:$G$901,MATCH(B3020,Customers!$A$2:$A$901,0))</f>
        <v>North</v>
      </c>
      <c r="J3020" s="12" t="str">
        <f aca="false">INDEX(Stores!$D$2:$D$18,MATCH(C3020,Stores!$A$2:$A$18,0))</f>
        <v>Online</v>
      </c>
      <c r="K3020" s="16" t="n">
        <f aca="false">SUMIF(OrderItems!$B$2:$B$6683,A3020,OrderItems!$J$2:$J$6683)</f>
        <v>3303.15</v>
      </c>
      <c r="L3020" s="16" t="n">
        <f aca="false">SUMIF(OrderItems!$B$2:$B$6683,A3020,OrderItems!$K$2:$K$6683)</f>
        <v>1918.74</v>
      </c>
      <c r="M3020" s="16" t="n">
        <f aca="false">K3020-L3020</f>
        <v>1384.41</v>
      </c>
      <c r="N3020" s="12" t="n">
        <f aca="false">COUNTIF(OrderItems!$B$2:$B$6683,A3020)</f>
        <v>1</v>
      </c>
    </row>
    <row r="3021" customFormat="false" ht="15" hidden="false" customHeight="false" outlineLevel="0" collapsed="false">
      <c r="A3021" s="12" t="n">
        <v>3020</v>
      </c>
      <c r="B3021" s="12" t="n">
        <v>770</v>
      </c>
      <c r="C3021" s="12" t="n">
        <v>17</v>
      </c>
      <c r="D3021" s="18" t="n">
        <v>45578</v>
      </c>
      <c r="E3021" s="12" t="s">
        <v>44</v>
      </c>
      <c r="F3021" s="12" t="s">
        <v>2295</v>
      </c>
      <c r="G3021" s="12" t="s">
        <v>55</v>
      </c>
      <c r="H3021" s="12" t="str">
        <f aca="false">INDEX(Customers!$I$2:$I$901,MATCH(B3021,Customers!$A$2:$A$901,0))</f>
        <v>Regular</v>
      </c>
      <c r="I3021" s="12" t="str">
        <f aca="false">INDEX(Customers!$G$2:$G$901,MATCH(B3021,Customers!$A$2:$A$901,0))</f>
        <v>North</v>
      </c>
      <c r="J3021" s="12" t="str">
        <f aca="false">INDEX(Stores!$D$2:$D$18,MATCH(C3021,Stores!$A$2:$A$18,0))</f>
        <v>Online</v>
      </c>
      <c r="K3021" s="16" t="n">
        <f aca="false">SUMIF(OrderItems!$B$2:$B$6683,A3021,OrderItems!$J$2:$J$6683)</f>
        <v>2096.1</v>
      </c>
      <c r="L3021" s="16" t="n">
        <f aca="false">SUMIF(OrderItems!$B$2:$B$6683,A3021,OrderItems!$K$2:$K$6683)</f>
        <v>1451.6</v>
      </c>
      <c r="M3021" s="16" t="n">
        <f aca="false">K3021-L3021</f>
        <v>644.5</v>
      </c>
      <c r="N3021" s="12" t="n">
        <f aca="false">COUNTIF(OrderItems!$B$2:$B$6683,A3021)</f>
        <v>1</v>
      </c>
    </row>
    <row r="3022" customFormat="false" ht="15" hidden="false" customHeight="false" outlineLevel="0" collapsed="false">
      <c r="A3022" s="12" t="n">
        <v>3021</v>
      </c>
      <c r="B3022" s="12" t="n">
        <v>770</v>
      </c>
      <c r="C3022" s="12" t="n">
        <v>17</v>
      </c>
      <c r="D3022" s="18" t="n">
        <v>45765</v>
      </c>
      <c r="E3022" s="12" t="s">
        <v>44</v>
      </c>
      <c r="F3022" s="12" t="s">
        <v>2294</v>
      </c>
      <c r="G3022" s="12" t="s">
        <v>55</v>
      </c>
      <c r="H3022" s="12" t="str">
        <f aca="false">INDEX(Customers!$I$2:$I$901,MATCH(B3022,Customers!$A$2:$A$901,0))</f>
        <v>Regular</v>
      </c>
      <c r="I3022" s="12" t="str">
        <f aca="false">INDEX(Customers!$G$2:$G$901,MATCH(B3022,Customers!$A$2:$A$901,0))</f>
        <v>North</v>
      </c>
      <c r="J3022" s="12" t="str">
        <f aca="false">INDEX(Stores!$D$2:$D$18,MATCH(C3022,Stores!$A$2:$A$18,0))</f>
        <v>Online</v>
      </c>
      <c r="K3022" s="16" t="n">
        <f aca="false">SUMIF(OrderItems!$B$2:$B$6683,A3022,OrderItems!$J$2:$J$6683)</f>
        <v>1435.65</v>
      </c>
      <c r="L3022" s="16" t="n">
        <f aca="false">SUMIF(OrderItems!$B$2:$B$6683,A3022,OrderItems!$K$2:$K$6683)</f>
        <v>1225.32</v>
      </c>
      <c r="M3022" s="16" t="n">
        <f aca="false">K3022-L3022</f>
        <v>210.33</v>
      </c>
      <c r="N3022" s="12" t="n">
        <f aca="false">COUNTIF(OrderItems!$B$2:$B$6683,A3022)</f>
        <v>1</v>
      </c>
    </row>
    <row r="3023" customFormat="false" ht="15" hidden="false" customHeight="false" outlineLevel="0" collapsed="false">
      <c r="A3023" s="12" t="n">
        <v>3022</v>
      </c>
      <c r="B3023" s="12" t="n">
        <v>770</v>
      </c>
      <c r="C3023" s="12" t="n">
        <v>17</v>
      </c>
      <c r="D3023" s="18" t="n">
        <v>45864</v>
      </c>
      <c r="E3023" s="12" t="s">
        <v>44</v>
      </c>
      <c r="F3023" s="12" t="s">
        <v>2294</v>
      </c>
      <c r="G3023" s="12" t="s">
        <v>55</v>
      </c>
      <c r="H3023" s="12" t="str">
        <f aca="false">INDEX(Customers!$I$2:$I$901,MATCH(B3023,Customers!$A$2:$A$901,0))</f>
        <v>Regular</v>
      </c>
      <c r="I3023" s="12" t="str">
        <f aca="false">INDEX(Customers!$G$2:$G$901,MATCH(B3023,Customers!$A$2:$A$901,0))</f>
        <v>North</v>
      </c>
      <c r="J3023" s="12" t="str">
        <f aca="false">INDEX(Stores!$D$2:$D$18,MATCH(C3023,Stores!$A$2:$A$18,0))</f>
        <v>Online</v>
      </c>
      <c r="K3023" s="16" t="n">
        <f aca="false">SUMIF(OrderItems!$B$2:$B$6683,A3023,OrderItems!$J$2:$J$6683)</f>
        <v>9036.65</v>
      </c>
      <c r="L3023" s="16" t="n">
        <f aca="false">SUMIF(OrderItems!$B$2:$B$6683,A3023,OrderItems!$K$2:$K$6683)</f>
        <v>5720.88</v>
      </c>
      <c r="M3023" s="16" t="n">
        <f aca="false">K3023-L3023</f>
        <v>3315.77</v>
      </c>
      <c r="N3023" s="12" t="n">
        <f aca="false">COUNTIF(OrderItems!$B$2:$B$6683,A3023)</f>
        <v>2</v>
      </c>
    </row>
    <row r="3024" customFormat="false" ht="15" hidden="false" customHeight="false" outlineLevel="0" collapsed="false">
      <c r="A3024" s="12" t="n">
        <v>3023</v>
      </c>
      <c r="B3024" s="12" t="n">
        <v>770</v>
      </c>
      <c r="C3024" s="12" t="n">
        <v>17</v>
      </c>
      <c r="D3024" s="18" t="n">
        <v>45937</v>
      </c>
      <c r="E3024" s="12" t="s">
        <v>44</v>
      </c>
      <c r="F3024" s="12" t="s">
        <v>2296</v>
      </c>
      <c r="G3024" s="12" t="s">
        <v>55</v>
      </c>
      <c r="H3024" s="12" t="str">
        <f aca="false">INDEX(Customers!$I$2:$I$901,MATCH(B3024,Customers!$A$2:$A$901,0))</f>
        <v>Regular</v>
      </c>
      <c r="I3024" s="12" t="str">
        <f aca="false">INDEX(Customers!$G$2:$G$901,MATCH(B3024,Customers!$A$2:$A$901,0))</f>
        <v>North</v>
      </c>
      <c r="J3024" s="12" t="str">
        <f aca="false">INDEX(Stores!$D$2:$D$18,MATCH(C3024,Stores!$A$2:$A$18,0))</f>
        <v>Online</v>
      </c>
      <c r="K3024" s="16" t="n">
        <f aca="false">SUMIF(OrderItems!$B$2:$B$6683,A3024,OrderItems!$J$2:$J$6683)</f>
        <v>1639.65</v>
      </c>
      <c r="L3024" s="16" t="n">
        <f aca="false">SUMIF(OrderItems!$B$2:$B$6683,A3024,OrderItems!$K$2:$K$6683)</f>
        <v>1085.47</v>
      </c>
      <c r="M3024" s="16" t="n">
        <f aca="false">K3024-L3024</f>
        <v>554.18</v>
      </c>
      <c r="N3024" s="12" t="n">
        <f aca="false">COUNTIF(OrderItems!$B$2:$B$6683,A3024)</f>
        <v>1</v>
      </c>
    </row>
    <row r="3025" customFormat="false" ht="15" hidden="false" customHeight="false" outlineLevel="0" collapsed="false">
      <c r="A3025" s="12" t="n">
        <v>3024</v>
      </c>
      <c r="B3025" s="12" t="n">
        <v>770</v>
      </c>
      <c r="C3025" s="12" t="n">
        <v>17</v>
      </c>
      <c r="D3025" s="18" t="n">
        <v>45964</v>
      </c>
      <c r="E3025" s="12" t="s">
        <v>44</v>
      </c>
      <c r="F3025" s="12" t="s">
        <v>2292</v>
      </c>
      <c r="G3025" s="12" t="s">
        <v>55</v>
      </c>
      <c r="H3025" s="12" t="str">
        <f aca="false">INDEX(Customers!$I$2:$I$901,MATCH(B3025,Customers!$A$2:$A$901,0))</f>
        <v>Regular</v>
      </c>
      <c r="I3025" s="12" t="str">
        <f aca="false">INDEX(Customers!$G$2:$G$901,MATCH(B3025,Customers!$A$2:$A$901,0))</f>
        <v>North</v>
      </c>
      <c r="J3025" s="12" t="str">
        <f aca="false">INDEX(Stores!$D$2:$D$18,MATCH(C3025,Stores!$A$2:$A$18,0))</f>
        <v>Online</v>
      </c>
      <c r="K3025" s="16" t="n">
        <f aca="false">SUMIF(OrderItems!$B$2:$B$6683,A3025,OrderItems!$J$2:$J$6683)</f>
        <v>2030.65</v>
      </c>
      <c r="L3025" s="16" t="n">
        <f aca="false">SUMIF(OrderItems!$B$2:$B$6683,A3025,OrderItems!$K$2:$K$6683)</f>
        <v>1564.68</v>
      </c>
      <c r="M3025" s="16" t="n">
        <f aca="false">K3025-L3025</f>
        <v>465.97</v>
      </c>
      <c r="N3025" s="12" t="n">
        <f aca="false">COUNTIF(OrderItems!$B$2:$B$6683,A3025)</f>
        <v>1</v>
      </c>
    </row>
    <row r="3026" customFormat="false" ht="15" hidden="false" customHeight="false" outlineLevel="0" collapsed="false">
      <c r="A3026" s="12" t="n">
        <v>3025</v>
      </c>
      <c r="B3026" s="12" t="n">
        <v>771</v>
      </c>
      <c r="C3026" s="12" t="n">
        <v>17</v>
      </c>
      <c r="D3026" s="18" t="n">
        <v>45686</v>
      </c>
      <c r="E3026" s="12" t="s">
        <v>44</v>
      </c>
      <c r="F3026" s="12" t="s">
        <v>2295</v>
      </c>
      <c r="G3026" s="12" t="s">
        <v>56</v>
      </c>
      <c r="H3026" s="12" t="str">
        <f aca="false">INDEX(Customers!$I$2:$I$901,MATCH(B3026,Customers!$A$2:$A$901,0))</f>
        <v>New</v>
      </c>
      <c r="I3026" s="12" t="str">
        <f aca="false">INDEX(Customers!$G$2:$G$901,MATCH(B3026,Customers!$A$2:$A$901,0))</f>
        <v>East</v>
      </c>
      <c r="J3026" s="12" t="str">
        <f aca="false">INDEX(Stores!$D$2:$D$18,MATCH(C3026,Stores!$A$2:$A$18,0))</f>
        <v>Online</v>
      </c>
      <c r="K3026" s="16" t="n">
        <f aca="false">SUMIF(OrderItems!$B$2:$B$6683,A3026,OrderItems!$J$2:$J$6683)</f>
        <v>11985</v>
      </c>
      <c r="L3026" s="16" t="n">
        <f aca="false">SUMIF(OrderItems!$B$2:$B$6683,A3026,OrderItems!$K$2:$K$6683)</f>
        <v>7511.23</v>
      </c>
      <c r="M3026" s="16" t="n">
        <f aca="false">K3026-L3026</f>
        <v>4473.77</v>
      </c>
      <c r="N3026" s="12" t="n">
        <f aca="false">COUNTIF(OrderItems!$B$2:$B$6683,A3026)</f>
        <v>3</v>
      </c>
    </row>
    <row r="3027" customFormat="false" ht="15" hidden="false" customHeight="false" outlineLevel="0" collapsed="false">
      <c r="A3027" s="12" t="n">
        <v>3026</v>
      </c>
      <c r="B3027" s="12" t="n">
        <v>771</v>
      </c>
      <c r="C3027" s="12" t="n">
        <v>17</v>
      </c>
      <c r="D3027" s="18" t="n">
        <v>45921</v>
      </c>
      <c r="E3027" s="12" t="s">
        <v>44</v>
      </c>
      <c r="F3027" s="12" t="s">
        <v>2295</v>
      </c>
      <c r="G3027" s="12" t="s">
        <v>55</v>
      </c>
      <c r="H3027" s="12" t="str">
        <f aca="false">INDEX(Customers!$I$2:$I$901,MATCH(B3027,Customers!$A$2:$A$901,0))</f>
        <v>New</v>
      </c>
      <c r="I3027" s="12" t="str">
        <f aca="false">INDEX(Customers!$G$2:$G$901,MATCH(B3027,Customers!$A$2:$A$901,0))</f>
        <v>East</v>
      </c>
      <c r="J3027" s="12" t="str">
        <f aca="false">INDEX(Stores!$D$2:$D$18,MATCH(C3027,Stores!$A$2:$A$18,0))</f>
        <v>Online</v>
      </c>
      <c r="K3027" s="16" t="n">
        <f aca="false">SUMIF(OrderItems!$B$2:$B$6683,A3027,OrderItems!$J$2:$J$6683)</f>
        <v>11127</v>
      </c>
      <c r="L3027" s="16" t="n">
        <f aca="false">SUMIF(OrderItems!$B$2:$B$6683,A3027,OrderItems!$K$2:$K$6683)</f>
        <v>6572.98</v>
      </c>
      <c r="M3027" s="16" t="n">
        <f aca="false">K3027-L3027</f>
        <v>4554.02</v>
      </c>
      <c r="N3027" s="12" t="n">
        <f aca="false">COUNTIF(OrderItems!$B$2:$B$6683,A3027)</f>
        <v>2</v>
      </c>
    </row>
    <row r="3028" customFormat="false" ht="15" hidden="false" customHeight="false" outlineLevel="0" collapsed="false">
      <c r="A3028" s="12" t="n">
        <v>3027</v>
      </c>
      <c r="B3028" s="12" t="n">
        <v>771</v>
      </c>
      <c r="C3028" s="12" t="n">
        <v>9</v>
      </c>
      <c r="D3028" s="18" t="n">
        <v>45983</v>
      </c>
      <c r="E3028" s="12" t="s">
        <v>49</v>
      </c>
      <c r="F3028" s="12" t="s">
        <v>2295</v>
      </c>
      <c r="G3028" s="12" t="s">
        <v>55</v>
      </c>
      <c r="H3028" s="12" t="str">
        <f aca="false">INDEX(Customers!$I$2:$I$901,MATCH(B3028,Customers!$A$2:$A$901,0))</f>
        <v>New</v>
      </c>
      <c r="I3028" s="12" t="str">
        <f aca="false">INDEX(Customers!$G$2:$G$901,MATCH(B3028,Customers!$A$2:$A$901,0))</f>
        <v>East</v>
      </c>
      <c r="J3028" s="12" t="str">
        <f aca="false">INDEX(Stores!$D$2:$D$18,MATCH(C3028,Stores!$A$2:$A$18,0))</f>
        <v>West</v>
      </c>
      <c r="K3028" s="16" t="n">
        <f aca="false">SUMIF(OrderItems!$B$2:$B$6683,A3028,OrderItems!$J$2:$J$6683)</f>
        <v>1563.15</v>
      </c>
      <c r="L3028" s="16" t="n">
        <f aca="false">SUMIF(OrderItems!$B$2:$B$6683,A3028,OrderItems!$K$2:$K$6683)</f>
        <v>1131.05</v>
      </c>
      <c r="M3028" s="16" t="n">
        <f aca="false">K3028-L3028</f>
        <v>432.1</v>
      </c>
      <c r="N3028" s="12" t="n">
        <f aca="false">COUNTIF(OrderItems!$B$2:$B$6683,A3028)</f>
        <v>1</v>
      </c>
    </row>
    <row r="3029" customFormat="false" ht="15" hidden="false" customHeight="false" outlineLevel="0" collapsed="false">
      <c r="A3029" s="12" t="n">
        <v>3028</v>
      </c>
      <c r="B3029" s="12" t="n">
        <v>772</v>
      </c>
      <c r="C3029" s="12" t="n">
        <v>3</v>
      </c>
      <c r="D3029" s="18" t="n">
        <v>45590</v>
      </c>
      <c r="E3029" s="12" t="s">
        <v>49</v>
      </c>
      <c r="F3029" s="12" t="s">
        <v>2294</v>
      </c>
      <c r="G3029" s="12" t="s">
        <v>57</v>
      </c>
      <c r="H3029" s="12" t="str">
        <f aca="false">INDEX(Customers!$I$2:$I$901,MATCH(B3029,Customers!$A$2:$A$901,0))</f>
        <v>New</v>
      </c>
      <c r="I3029" s="12" t="str">
        <f aca="false">INDEX(Customers!$G$2:$G$901,MATCH(B3029,Customers!$A$2:$A$901,0))</f>
        <v>West</v>
      </c>
      <c r="J3029" s="12" t="str">
        <f aca="false">INDEX(Stores!$D$2:$D$18,MATCH(C3029,Stores!$A$2:$A$18,0))</f>
        <v>North</v>
      </c>
      <c r="K3029" s="16" t="n">
        <f aca="false">SUMIF(OrderItems!$B$2:$B$6683,A3029,OrderItems!$J$2:$J$6683)</f>
        <v>6257</v>
      </c>
      <c r="L3029" s="16" t="n">
        <f aca="false">SUMIF(OrderItems!$B$2:$B$6683,A3029,OrderItems!$K$2:$K$6683)</f>
        <v>4216.88</v>
      </c>
      <c r="M3029" s="16" t="n">
        <f aca="false">K3029-L3029</f>
        <v>2040.12</v>
      </c>
      <c r="N3029" s="12" t="n">
        <f aca="false">COUNTIF(OrderItems!$B$2:$B$6683,A3029)</f>
        <v>3</v>
      </c>
    </row>
    <row r="3030" customFormat="false" ht="15" hidden="false" customHeight="false" outlineLevel="0" collapsed="false">
      <c r="A3030" s="12" t="n">
        <v>3029</v>
      </c>
      <c r="B3030" s="12" t="n">
        <v>772</v>
      </c>
      <c r="C3030" s="12" t="n">
        <v>5</v>
      </c>
      <c r="D3030" s="18" t="n">
        <v>45614</v>
      </c>
      <c r="E3030" s="12" t="s">
        <v>49</v>
      </c>
      <c r="F3030" s="12" t="s">
        <v>2292</v>
      </c>
      <c r="G3030" s="12" t="s">
        <v>57</v>
      </c>
      <c r="H3030" s="12" t="str">
        <f aca="false">INDEX(Customers!$I$2:$I$901,MATCH(B3030,Customers!$A$2:$A$901,0))</f>
        <v>New</v>
      </c>
      <c r="I3030" s="12" t="str">
        <f aca="false">INDEX(Customers!$G$2:$G$901,MATCH(B3030,Customers!$A$2:$A$901,0))</f>
        <v>West</v>
      </c>
      <c r="J3030" s="12" t="str">
        <f aca="false">INDEX(Stores!$D$2:$D$18,MATCH(C3030,Stores!$A$2:$A$18,0))</f>
        <v>South</v>
      </c>
      <c r="K3030" s="16" t="n">
        <f aca="false">SUMIF(OrderItems!$B$2:$B$6683,A3030,OrderItems!$J$2:$J$6683)</f>
        <v>8188.55</v>
      </c>
      <c r="L3030" s="16" t="n">
        <f aca="false">SUMIF(OrderItems!$B$2:$B$6683,A3030,OrderItems!$K$2:$K$6683)</f>
        <v>5359.65</v>
      </c>
      <c r="M3030" s="16" t="n">
        <f aca="false">K3030-L3030</f>
        <v>2828.9</v>
      </c>
      <c r="N3030" s="12" t="n">
        <f aca="false">COUNTIF(OrderItems!$B$2:$B$6683,A3030)</f>
        <v>3</v>
      </c>
    </row>
    <row r="3031" customFormat="false" ht="15" hidden="false" customHeight="false" outlineLevel="0" collapsed="false">
      <c r="A3031" s="12" t="n">
        <v>3030</v>
      </c>
      <c r="B3031" s="12" t="n">
        <v>772</v>
      </c>
      <c r="C3031" s="12" t="n">
        <v>17</v>
      </c>
      <c r="D3031" s="18" t="n">
        <v>45646</v>
      </c>
      <c r="E3031" s="12" t="s">
        <v>44</v>
      </c>
      <c r="F3031" s="12" t="s">
        <v>2296</v>
      </c>
      <c r="G3031" s="12" t="s">
        <v>55</v>
      </c>
      <c r="H3031" s="12" t="str">
        <f aca="false">INDEX(Customers!$I$2:$I$901,MATCH(B3031,Customers!$A$2:$A$901,0))</f>
        <v>New</v>
      </c>
      <c r="I3031" s="12" t="str">
        <f aca="false">INDEX(Customers!$G$2:$G$901,MATCH(B3031,Customers!$A$2:$A$901,0))</f>
        <v>West</v>
      </c>
      <c r="J3031" s="12" t="str">
        <f aca="false">INDEX(Stores!$D$2:$D$18,MATCH(C3031,Stores!$A$2:$A$18,0))</f>
        <v>Online</v>
      </c>
      <c r="K3031" s="16" t="n">
        <f aca="false">SUMIF(OrderItems!$B$2:$B$6683,A3031,OrderItems!$J$2:$J$6683)</f>
        <v>160.55</v>
      </c>
      <c r="L3031" s="16" t="n">
        <f aca="false">SUMIF(OrderItems!$B$2:$B$6683,A3031,OrderItems!$K$2:$K$6683)</f>
        <v>114.66</v>
      </c>
      <c r="M3031" s="16" t="n">
        <f aca="false">K3031-L3031</f>
        <v>45.89</v>
      </c>
      <c r="N3031" s="12" t="n">
        <f aca="false">COUNTIF(OrderItems!$B$2:$B$6683,A3031)</f>
        <v>1</v>
      </c>
    </row>
    <row r="3032" customFormat="false" ht="15" hidden="false" customHeight="false" outlineLevel="0" collapsed="false">
      <c r="A3032" s="12" t="n">
        <v>3031</v>
      </c>
      <c r="B3032" s="12" t="n">
        <v>772</v>
      </c>
      <c r="C3032" s="12" t="n">
        <v>16</v>
      </c>
      <c r="D3032" s="18" t="n">
        <v>45902</v>
      </c>
      <c r="E3032" s="12" t="s">
        <v>49</v>
      </c>
      <c r="F3032" s="12" t="s">
        <v>2294</v>
      </c>
      <c r="G3032" s="12" t="s">
        <v>57</v>
      </c>
      <c r="H3032" s="12" t="str">
        <f aca="false">INDEX(Customers!$I$2:$I$901,MATCH(B3032,Customers!$A$2:$A$901,0))</f>
        <v>New</v>
      </c>
      <c r="I3032" s="12" t="str">
        <f aca="false">INDEX(Customers!$G$2:$G$901,MATCH(B3032,Customers!$A$2:$A$901,0))</f>
        <v>West</v>
      </c>
      <c r="J3032" s="12" t="str">
        <f aca="false">INDEX(Stores!$D$2:$D$18,MATCH(C3032,Stores!$A$2:$A$18,0))</f>
        <v>East</v>
      </c>
      <c r="K3032" s="16" t="n">
        <f aca="false">SUMIF(OrderItems!$B$2:$B$6683,A3032,OrderItems!$J$2:$J$6683)</f>
        <v>1359</v>
      </c>
      <c r="L3032" s="16" t="n">
        <f aca="false">SUMIF(OrderItems!$B$2:$B$6683,A3032,OrderItems!$K$2:$K$6683)</f>
        <v>991.28</v>
      </c>
      <c r="M3032" s="16" t="n">
        <f aca="false">K3032-L3032</f>
        <v>367.72</v>
      </c>
      <c r="N3032" s="12" t="n">
        <f aca="false">COUNTIF(OrderItems!$B$2:$B$6683,A3032)</f>
        <v>1</v>
      </c>
    </row>
    <row r="3033" customFormat="false" ht="15" hidden="false" customHeight="false" outlineLevel="0" collapsed="false">
      <c r="A3033" s="12" t="n">
        <v>3032</v>
      </c>
      <c r="B3033" s="12" t="n">
        <v>772</v>
      </c>
      <c r="C3033" s="12" t="n">
        <v>17</v>
      </c>
      <c r="D3033" s="18" t="n">
        <v>45926</v>
      </c>
      <c r="E3033" s="12" t="s">
        <v>44</v>
      </c>
      <c r="F3033" s="12" t="s">
        <v>2295</v>
      </c>
      <c r="G3033" s="12" t="s">
        <v>55</v>
      </c>
      <c r="H3033" s="12" t="str">
        <f aca="false">INDEX(Customers!$I$2:$I$901,MATCH(B3033,Customers!$A$2:$A$901,0))</f>
        <v>New</v>
      </c>
      <c r="I3033" s="12" t="str">
        <f aca="false">INDEX(Customers!$G$2:$G$901,MATCH(B3033,Customers!$A$2:$A$901,0))</f>
        <v>West</v>
      </c>
      <c r="J3033" s="12" t="str">
        <f aca="false">INDEX(Stores!$D$2:$D$18,MATCH(C3033,Stores!$A$2:$A$18,0))</f>
        <v>Online</v>
      </c>
      <c r="K3033" s="16" t="n">
        <f aca="false">SUMIF(OrderItems!$B$2:$B$6683,A3033,OrderItems!$J$2:$J$6683)</f>
        <v>8782.65</v>
      </c>
      <c r="L3033" s="16" t="n">
        <f aca="false">SUMIF(OrderItems!$B$2:$B$6683,A3033,OrderItems!$K$2:$K$6683)</f>
        <v>6295.5</v>
      </c>
      <c r="M3033" s="16" t="n">
        <f aca="false">K3033-L3033</f>
        <v>2487.15</v>
      </c>
      <c r="N3033" s="12" t="n">
        <f aca="false">COUNTIF(OrderItems!$B$2:$B$6683,A3033)</f>
        <v>2</v>
      </c>
    </row>
    <row r="3034" customFormat="false" ht="15" hidden="false" customHeight="false" outlineLevel="0" collapsed="false">
      <c r="A3034" s="12" t="n">
        <v>3033</v>
      </c>
      <c r="B3034" s="12" t="n">
        <v>773</v>
      </c>
      <c r="C3034" s="12" t="n">
        <v>17</v>
      </c>
      <c r="D3034" s="18" t="n">
        <v>45557</v>
      </c>
      <c r="E3034" s="12" t="s">
        <v>44</v>
      </c>
      <c r="F3034" s="12" t="s">
        <v>2292</v>
      </c>
      <c r="G3034" s="12" t="s">
        <v>55</v>
      </c>
      <c r="H3034" s="12" t="str">
        <f aca="false">INDEX(Customers!$I$2:$I$901,MATCH(B3034,Customers!$A$2:$A$901,0))</f>
        <v>Regular</v>
      </c>
      <c r="I3034" s="12" t="str">
        <f aca="false">INDEX(Customers!$G$2:$G$901,MATCH(B3034,Customers!$A$2:$A$901,0))</f>
        <v>North</v>
      </c>
      <c r="J3034" s="12" t="str">
        <f aca="false">INDEX(Stores!$D$2:$D$18,MATCH(C3034,Stores!$A$2:$A$18,0))</f>
        <v>Online</v>
      </c>
      <c r="K3034" s="16" t="n">
        <f aca="false">SUMIF(OrderItems!$B$2:$B$6683,A3034,OrderItems!$J$2:$J$6683)</f>
        <v>539.1</v>
      </c>
      <c r="L3034" s="16" t="n">
        <f aca="false">SUMIF(OrderItems!$B$2:$B$6683,A3034,OrderItems!$K$2:$K$6683)</f>
        <v>358.68</v>
      </c>
      <c r="M3034" s="16" t="n">
        <f aca="false">K3034-L3034</f>
        <v>180.42</v>
      </c>
      <c r="N3034" s="12" t="n">
        <f aca="false">COUNTIF(OrderItems!$B$2:$B$6683,A3034)</f>
        <v>1</v>
      </c>
    </row>
    <row r="3035" customFormat="false" ht="15" hidden="false" customHeight="false" outlineLevel="0" collapsed="false">
      <c r="A3035" s="12" t="n">
        <v>3034</v>
      </c>
      <c r="B3035" s="12" t="n">
        <v>774</v>
      </c>
      <c r="C3035" s="12" t="n">
        <v>17</v>
      </c>
      <c r="D3035" s="18" t="n">
        <v>45842</v>
      </c>
      <c r="E3035" s="12" t="s">
        <v>44</v>
      </c>
      <c r="F3035" s="12" t="s">
        <v>2296</v>
      </c>
      <c r="G3035" s="12" t="s">
        <v>55</v>
      </c>
      <c r="H3035" s="12" t="str">
        <f aca="false">INDEX(Customers!$I$2:$I$901,MATCH(B3035,Customers!$A$2:$A$901,0))</f>
        <v>Regular</v>
      </c>
      <c r="I3035" s="12" t="str">
        <f aca="false">INDEX(Customers!$G$2:$G$901,MATCH(B3035,Customers!$A$2:$A$901,0))</f>
        <v>East</v>
      </c>
      <c r="J3035" s="12" t="str">
        <f aca="false">INDEX(Stores!$D$2:$D$18,MATCH(C3035,Stores!$A$2:$A$18,0))</f>
        <v>Online</v>
      </c>
      <c r="K3035" s="16" t="n">
        <f aca="false">SUMIF(OrderItems!$B$2:$B$6683,A3035,OrderItems!$J$2:$J$6683)</f>
        <v>389</v>
      </c>
      <c r="L3035" s="16" t="n">
        <f aca="false">SUMIF(OrderItems!$B$2:$B$6683,A3035,OrderItems!$K$2:$K$6683)</f>
        <v>272.91</v>
      </c>
      <c r="M3035" s="16" t="n">
        <f aca="false">K3035-L3035</f>
        <v>116.09</v>
      </c>
      <c r="N3035" s="12" t="n">
        <f aca="false">COUNTIF(OrderItems!$B$2:$B$6683,A3035)</f>
        <v>1</v>
      </c>
    </row>
    <row r="3036" customFormat="false" ht="15" hidden="false" customHeight="false" outlineLevel="0" collapsed="false">
      <c r="A3036" s="12" t="n">
        <v>3035</v>
      </c>
      <c r="B3036" s="12" t="n">
        <v>774</v>
      </c>
      <c r="C3036" s="12" t="n">
        <v>17</v>
      </c>
      <c r="D3036" s="18" t="n">
        <v>45899</v>
      </c>
      <c r="E3036" s="12" t="s">
        <v>44</v>
      </c>
      <c r="F3036" s="12" t="s">
        <v>2293</v>
      </c>
      <c r="G3036" s="12" t="s">
        <v>55</v>
      </c>
      <c r="H3036" s="12" t="str">
        <f aca="false">INDEX(Customers!$I$2:$I$901,MATCH(B3036,Customers!$A$2:$A$901,0))</f>
        <v>Regular</v>
      </c>
      <c r="I3036" s="12" t="str">
        <f aca="false">INDEX(Customers!$G$2:$G$901,MATCH(B3036,Customers!$A$2:$A$901,0))</f>
        <v>East</v>
      </c>
      <c r="J3036" s="12" t="str">
        <f aca="false">INDEX(Stores!$D$2:$D$18,MATCH(C3036,Stores!$A$2:$A$18,0))</f>
        <v>Online</v>
      </c>
      <c r="K3036" s="16" t="n">
        <f aca="false">SUMIF(OrderItems!$B$2:$B$6683,A3036,OrderItems!$J$2:$J$6683)</f>
        <v>4797</v>
      </c>
      <c r="L3036" s="16" t="n">
        <f aca="false">SUMIF(OrderItems!$B$2:$B$6683,A3036,OrderItems!$K$2:$K$6683)</f>
        <v>3044.75</v>
      </c>
      <c r="M3036" s="16" t="n">
        <f aca="false">K3036-L3036</f>
        <v>1752.25</v>
      </c>
      <c r="N3036" s="12" t="n">
        <f aca="false">COUNTIF(OrderItems!$B$2:$B$6683,A3036)</f>
        <v>3</v>
      </c>
    </row>
    <row r="3037" customFormat="false" ht="15" hidden="false" customHeight="false" outlineLevel="0" collapsed="false">
      <c r="A3037" s="12" t="n">
        <v>3036</v>
      </c>
      <c r="B3037" s="12" t="n">
        <v>774</v>
      </c>
      <c r="C3037" s="12" t="n">
        <v>11</v>
      </c>
      <c r="D3037" s="18" t="n">
        <v>45997</v>
      </c>
      <c r="E3037" s="12" t="s">
        <v>49</v>
      </c>
      <c r="F3037" s="12" t="s">
        <v>2292</v>
      </c>
      <c r="G3037" s="12" t="s">
        <v>55</v>
      </c>
      <c r="H3037" s="12" t="str">
        <f aca="false">INDEX(Customers!$I$2:$I$901,MATCH(B3037,Customers!$A$2:$A$901,0))</f>
        <v>Regular</v>
      </c>
      <c r="I3037" s="12" t="str">
        <f aca="false">INDEX(Customers!$G$2:$G$901,MATCH(B3037,Customers!$A$2:$A$901,0))</f>
        <v>East</v>
      </c>
      <c r="J3037" s="12" t="str">
        <f aca="false">INDEX(Stores!$D$2:$D$18,MATCH(C3037,Stores!$A$2:$A$18,0))</f>
        <v>West</v>
      </c>
      <c r="K3037" s="16" t="n">
        <f aca="false">SUMIF(OrderItems!$B$2:$B$6683,A3037,OrderItems!$J$2:$J$6683)</f>
        <v>1709</v>
      </c>
      <c r="L3037" s="16" t="n">
        <f aca="false">SUMIF(OrderItems!$B$2:$B$6683,A3037,OrderItems!$K$2:$K$6683)</f>
        <v>1180.24</v>
      </c>
      <c r="M3037" s="16" t="n">
        <f aca="false">K3037-L3037</f>
        <v>528.76</v>
      </c>
      <c r="N3037" s="12" t="n">
        <f aca="false">COUNTIF(OrderItems!$B$2:$B$6683,A3037)</f>
        <v>1</v>
      </c>
    </row>
    <row r="3038" customFormat="false" ht="15" hidden="false" customHeight="false" outlineLevel="0" collapsed="false">
      <c r="A3038" s="12" t="n">
        <v>3037</v>
      </c>
      <c r="B3038" s="12" t="n">
        <v>775</v>
      </c>
      <c r="C3038" s="12" t="n">
        <v>17</v>
      </c>
      <c r="D3038" s="18" t="n">
        <v>45456</v>
      </c>
      <c r="E3038" s="12" t="s">
        <v>44</v>
      </c>
      <c r="F3038" s="12" t="s">
        <v>2293</v>
      </c>
      <c r="G3038" s="12" t="s">
        <v>55</v>
      </c>
      <c r="H3038" s="12" t="str">
        <f aca="false">INDEX(Customers!$I$2:$I$901,MATCH(B3038,Customers!$A$2:$A$901,0))</f>
        <v>Regular</v>
      </c>
      <c r="I3038" s="12" t="str">
        <f aca="false">INDEX(Customers!$G$2:$G$901,MATCH(B3038,Customers!$A$2:$A$901,0))</f>
        <v>East</v>
      </c>
      <c r="J3038" s="12" t="str">
        <f aca="false">INDEX(Stores!$D$2:$D$18,MATCH(C3038,Stores!$A$2:$A$18,0))</f>
        <v>Online</v>
      </c>
      <c r="K3038" s="16" t="n">
        <f aca="false">SUMIF(OrderItems!$B$2:$B$6683,A3038,OrderItems!$J$2:$J$6683)</f>
        <v>6216.2</v>
      </c>
      <c r="L3038" s="16" t="n">
        <f aca="false">SUMIF(OrderItems!$B$2:$B$6683,A3038,OrderItems!$K$2:$K$6683)</f>
        <v>4413.17</v>
      </c>
      <c r="M3038" s="16" t="n">
        <f aca="false">K3038-L3038</f>
        <v>1803.03</v>
      </c>
      <c r="N3038" s="12" t="n">
        <f aca="false">COUNTIF(OrderItems!$B$2:$B$6683,A3038)</f>
        <v>4</v>
      </c>
    </row>
    <row r="3039" customFormat="false" ht="15" hidden="false" customHeight="false" outlineLevel="0" collapsed="false">
      <c r="A3039" s="12" t="n">
        <v>3038</v>
      </c>
      <c r="B3039" s="12" t="n">
        <v>775</v>
      </c>
      <c r="C3039" s="12" t="n">
        <v>17</v>
      </c>
      <c r="D3039" s="18" t="n">
        <v>45585</v>
      </c>
      <c r="E3039" s="12" t="s">
        <v>44</v>
      </c>
      <c r="F3039" s="12" t="s">
        <v>2293</v>
      </c>
      <c r="G3039" s="12" t="s">
        <v>55</v>
      </c>
      <c r="H3039" s="12" t="str">
        <f aca="false">INDEX(Customers!$I$2:$I$901,MATCH(B3039,Customers!$A$2:$A$901,0))</f>
        <v>Regular</v>
      </c>
      <c r="I3039" s="12" t="str">
        <f aca="false">INDEX(Customers!$G$2:$G$901,MATCH(B3039,Customers!$A$2:$A$901,0))</f>
        <v>East</v>
      </c>
      <c r="J3039" s="12" t="str">
        <f aca="false">INDEX(Stores!$D$2:$D$18,MATCH(C3039,Stores!$A$2:$A$18,0))</f>
        <v>Online</v>
      </c>
      <c r="K3039" s="16" t="n">
        <f aca="false">SUMIF(OrderItems!$B$2:$B$6683,A3039,OrderItems!$J$2:$J$6683)</f>
        <v>2818.1</v>
      </c>
      <c r="L3039" s="16" t="n">
        <f aca="false">SUMIF(OrderItems!$B$2:$B$6683,A3039,OrderItems!$K$2:$K$6683)</f>
        <v>1884.9</v>
      </c>
      <c r="M3039" s="16" t="n">
        <f aca="false">K3039-L3039</f>
        <v>933.2</v>
      </c>
      <c r="N3039" s="12" t="n">
        <f aca="false">COUNTIF(OrderItems!$B$2:$B$6683,A3039)</f>
        <v>2</v>
      </c>
    </row>
    <row r="3040" customFormat="false" ht="15" hidden="false" customHeight="false" outlineLevel="0" collapsed="false">
      <c r="A3040" s="12" t="n">
        <v>3039</v>
      </c>
      <c r="B3040" s="12" t="n">
        <v>775</v>
      </c>
      <c r="C3040" s="12" t="n">
        <v>13</v>
      </c>
      <c r="D3040" s="18" t="n">
        <v>45608</v>
      </c>
      <c r="E3040" s="12" t="s">
        <v>49</v>
      </c>
      <c r="F3040" s="12" t="s">
        <v>2293</v>
      </c>
      <c r="G3040" s="12" t="s">
        <v>55</v>
      </c>
      <c r="H3040" s="12" t="str">
        <f aca="false">INDEX(Customers!$I$2:$I$901,MATCH(B3040,Customers!$A$2:$A$901,0))</f>
        <v>Regular</v>
      </c>
      <c r="I3040" s="12" t="str">
        <f aca="false">INDEX(Customers!$G$2:$G$901,MATCH(B3040,Customers!$A$2:$A$901,0))</f>
        <v>East</v>
      </c>
      <c r="J3040" s="12" t="str">
        <f aca="false">INDEX(Stores!$D$2:$D$18,MATCH(C3040,Stores!$A$2:$A$18,0))</f>
        <v>East</v>
      </c>
      <c r="K3040" s="16" t="n">
        <f aca="false">SUMIF(OrderItems!$B$2:$B$6683,A3040,OrderItems!$J$2:$J$6683)</f>
        <v>8761.1</v>
      </c>
      <c r="L3040" s="16" t="n">
        <f aca="false">SUMIF(OrderItems!$B$2:$B$6683,A3040,OrderItems!$K$2:$K$6683)</f>
        <v>5873.9</v>
      </c>
      <c r="M3040" s="16" t="n">
        <f aca="false">K3040-L3040</f>
        <v>2887.2</v>
      </c>
      <c r="N3040" s="12" t="n">
        <f aca="false">COUNTIF(OrderItems!$B$2:$B$6683,A3040)</f>
        <v>2</v>
      </c>
    </row>
    <row r="3041" customFormat="false" ht="15" hidden="false" customHeight="false" outlineLevel="0" collapsed="false">
      <c r="A3041" s="12" t="n">
        <v>3040</v>
      </c>
      <c r="B3041" s="12" t="n">
        <v>775</v>
      </c>
      <c r="C3041" s="12" t="n">
        <v>17</v>
      </c>
      <c r="D3041" s="18" t="n">
        <v>45611</v>
      </c>
      <c r="E3041" s="12" t="s">
        <v>44</v>
      </c>
      <c r="F3041" s="12" t="s">
        <v>2292</v>
      </c>
      <c r="G3041" s="12" t="s">
        <v>57</v>
      </c>
      <c r="H3041" s="12" t="str">
        <f aca="false">INDEX(Customers!$I$2:$I$901,MATCH(B3041,Customers!$A$2:$A$901,0))</f>
        <v>Regular</v>
      </c>
      <c r="I3041" s="12" t="str">
        <f aca="false">INDEX(Customers!$G$2:$G$901,MATCH(B3041,Customers!$A$2:$A$901,0))</f>
        <v>East</v>
      </c>
      <c r="J3041" s="12" t="str">
        <f aca="false">INDEX(Stores!$D$2:$D$18,MATCH(C3041,Stores!$A$2:$A$18,0))</f>
        <v>Online</v>
      </c>
      <c r="K3041" s="16" t="n">
        <f aca="false">SUMIF(OrderItems!$B$2:$B$6683,A3041,OrderItems!$J$2:$J$6683)</f>
        <v>13189.7</v>
      </c>
      <c r="L3041" s="16" t="n">
        <f aca="false">SUMIF(OrderItems!$B$2:$B$6683,A3041,OrderItems!$K$2:$K$6683)</f>
        <v>9198.91</v>
      </c>
      <c r="M3041" s="16" t="n">
        <f aca="false">K3041-L3041</f>
        <v>3990.79</v>
      </c>
      <c r="N3041" s="12" t="n">
        <f aca="false">COUNTIF(OrderItems!$B$2:$B$6683,A3041)</f>
        <v>4</v>
      </c>
    </row>
    <row r="3042" customFormat="false" ht="15" hidden="false" customHeight="false" outlineLevel="0" collapsed="false">
      <c r="A3042" s="12" t="n">
        <v>3041</v>
      </c>
      <c r="B3042" s="12" t="n">
        <v>775</v>
      </c>
      <c r="C3042" s="12" t="n">
        <v>17</v>
      </c>
      <c r="D3042" s="18" t="n">
        <v>45845</v>
      </c>
      <c r="E3042" s="12" t="s">
        <v>44</v>
      </c>
      <c r="F3042" s="12" t="s">
        <v>2295</v>
      </c>
      <c r="G3042" s="12" t="s">
        <v>55</v>
      </c>
      <c r="H3042" s="12" t="str">
        <f aca="false">INDEX(Customers!$I$2:$I$901,MATCH(B3042,Customers!$A$2:$A$901,0))</f>
        <v>Regular</v>
      </c>
      <c r="I3042" s="12" t="str">
        <f aca="false">INDEX(Customers!$G$2:$G$901,MATCH(B3042,Customers!$A$2:$A$901,0))</f>
        <v>East</v>
      </c>
      <c r="J3042" s="12" t="str">
        <f aca="false">INDEX(Stores!$D$2:$D$18,MATCH(C3042,Stores!$A$2:$A$18,0))</f>
        <v>Online</v>
      </c>
      <c r="K3042" s="16" t="n">
        <f aca="false">SUMIF(OrderItems!$B$2:$B$6683,A3042,OrderItems!$J$2:$J$6683)</f>
        <v>1167</v>
      </c>
      <c r="L3042" s="16" t="n">
        <f aca="false">SUMIF(OrderItems!$B$2:$B$6683,A3042,OrderItems!$K$2:$K$6683)</f>
        <v>818.73</v>
      </c>
      <c r="M3042" s="16" t="n">
        <f aca="false">K3042-L3042</f>
        <v>348.27</v>
      </c>
      <c r="N3042" s="12" t="n">
        <f aca="false">COUNTIF(OrderItems!$B$2:$B$6683,A3042)</f>
        <v>1</v>
      </c>
    </row>
    <row r="3043" customFormat="false" ht="15" hidden="false" customHeight="false" outlineLevel="0" collapsed="false">
      <c r="A3043" s="12" t="n">
        <v>3042</v>
      </c>
      <c r="B3043" s="12" t="n">
        <v>775</v>
      </c>
      <c r="C3043" s="12" t="n">
        <v>17</v>
      </c>
      <c r="D3043" s="18" t="n">
        <v>45909</v>
      </c>
      <c r="E3043" s="12" t="s">
        <v>44</v>
      </c>
      <c r="F3043" s="12" t="s">
        <v>2294</v>
      </c>
      <c r="G3043" s="12" t="s">
        <v>57</v>
      </c>
      <c r="H3043" s="12" t="str">
        <f aca="false">INDEX(Customers!$I$2:$I$901,MATCH(B3043,Customers!$A$2:$A$901,0))</f>
        <v>Regular</v>
      </c>
      <c r="I3043" s="12" t="str">
        <f aca="false">INDEX(Customers!$G$2:$G$901,MATCH(B3043,Customers!$A$2:$A$901,0))</f>
        <v>East</v>
      </c>
      <c r="J3043" s="12" t="str">
        <f aca="false">INDEX(Stores!$D$2:$D$18,MATCH(C3043,Stores!$A$2:$A$18,0))</f>
        <v>Online</v>
      </c>
      <c r="K3043" s="16" t="n">
        <f aca="false">SUMIF(OrderItems!$B$2:$B$6683,A3043,OrderItems!$J$2:$J$6683)</f>
        <v>1469</v>
      </c>
      <c r="L3043" s="16" t="n">
        <f aca="false">SUMIF(OrderItems!$B$2:$B$6683,A3043,OrderItems!$K$2:$K$6683)</f>
        <v>955.62</v>
      </c>
      <c r="M3043" s="16" t="n">
        <f aca="false">K3043-L3043</f>
        <v>513.38</v>
      </c>
      <c r="N3043" s="12" t="n">
        <f aca="false">COUNTIF(OrderItems!$B$2:$B$6683,A3043)</f>
        <v>1</v>
      </c>
    </row>
    <row r="3044" customFormat="false" ht="15" hidden="false" customHeight="false" outlineLevel="0" collapsed="false">
      <c r="A3044" s="12" t="n">
        <v>3043</v>
      </c>
      <c r="B3044" s="12" t="n">
        <v>776</v>
      </c>
      <c r="C3044" s="12" t="n">
        <v>17</v>
      </c>
      <c r="D3044" s="18" t="n">
        <v>45500</v>
      </c>
      <c r="E3044" s="12" t="s">
        <v>44</v>
      </c>
      <c r="F3044" s="12" t="s">
        <v>2294</v>
      </c>
      <c r="G3044" s="12" t="s">
        <v>55</v>
      </c>
      <c r="H3044" s="12" t="str">
        <f aca="false">INDEX(Customers!$I$2:$I$901,MATCH(B3044,Customers!$A$2:$A$901,0))</f>
        <v>Regular</v>
      </c>
      <c r="I3044" s="12" t="str">
        <f aca="false">INDEX(Customers!$G$2:$G$901,MATCH(B3044,Customers!$A$2:$A$901,0))</f>
        <v>South</v>
      </c>
      <c r="J3044" s="12" t="str">
        <f aca="false">INDEX(Stores!$D$2:$D$18,MATCH(C3044,Stores!$A$2:$A$18,0))</f>
        <v>Online</v>
      </c>
      <c r="K3044" s="16" t="n">
        <f aca="false">SUMIF(OrderItems!$B$2:$B$6683,A3044,OrderItems!$J$2:$J$6683)</f>
        <v>2489</v>
      </c>
      <c r="L3044" s="16" t="n">
        <f aca="false">SUMIF(OrderItems!$B$2:$B$6683,A3044,OrderItems!$K$2:$K$6683)</f>
        <v>1815.02</v>
      </c>
      <c r="M3044" s="16" t="n">
        <f aca="false">K3044-L3044</f>
        <v>673.98</v>
      </c>
      <c r="N3044" s="12" t="n">
        <f aca="false">COUNTIF(OrderItems!$B$2:$B$6683,A3044)</f>
        <v>1</v>
      </c>
    </row>
    <row r="3045" customFormat="false" ht="15" hidden="false" customHeight="false" outlineLevel="0" collapsed="false">
      <c r="A3045" s="12" t="n">
        <v>3044</v>
      </c>
      <c r="B3045" s="12" t="n">
        <v>776</v>
      </c>
      <c r="C3045" s="12" t="n">
        <v>17</v>
      </c>
      <c r="D3045" s="18" t="n">
        <v>45806</v>
      </c>
      <c r="E3045" s="12" t="s">
        <v>44</v>
      </c>
      <c r="F3045" s="12" t="s">
        <v>2295</v>
      </c>
      <c r="G3045" s="12" t="s">
        <v>55</v>
      </c>
      <c r="H3045" s="12" t="str">
        <f aca="false">INDEX(Customers!$I$2:$I$901,MATCH(B3045,Customers!$A$2:$A$901,0))</f>
        <v>Regular</v>
      </c>
      <c r="I3045" s="12" t="str">
        <f aca="false">INDEX(Customers!$G$2:$G$901,MATCH(B3045,Customers!$A$2:$A$901,0))</f>
        <v>South</v>
      </c>
      <c r="J3045" s="12" t="str">
        <f aca="false">INDEX(Stores!$D$2:$D$18,MATCH(C3045,Stores!$A$2:$A$18,0))</f>
        <v>Online</v>
      </c>
      <c r="K3045" s="16" t="n">
        <f aca="false">SUMIF(OrderItems!$B$2:$B$6683,A3045,OrderItems!$J$2:$J$6683)</f>
        <v>9870.2</v>
      </c>
      <c r="L3045" s="16" t="n">
        <f aca="false">SUMIF(OrderItems!$B$2:$B$6683,A3045,OrderItems!$K$2:$K$6683)</f>
        <v>7615.76</v>
      </c>
      <c r="M3045" s="16" t="n">
        <f aca="false">K3045-L3045</f>
        <v>2254.44</v>
      </c>
      <c r="N3045" s="12" t="n">
        <f aca="false">COUNTIF(OrderItems!$B$2:$B$6683,A3045)</f>
        <v>4</v>
      </c>
    </row>
    <row r="3046" customFormat="false" ht="15" hidden="false" customHeight="false" outlineLevel="0" collapsed="false">
      <c r="A3046" s="12" t="n">
        <v>3045</v>
      </c>
      <c r="B3046" s="12" t="n">
        <v>777</v>
      </c>
      <c r="C3046" s="12" t="n">
        <v>17</v>
      </c>
      <c r="D3046" s="18" t="n">
        <v>45953</v>
      </c>
      <c r="E3046" s="12" t="s">
        <v>44</v>
      </c>
      <c r="F3046" s="12" t="s">
        <v>2293</v>
      </c>
      <c r="G3046" s="12" t="s">
        <v>55</v>
      </c>
      <c r="H3046" s="12" t="str">
        <f aca="false">INDEX(Customers!$I$2:$I$901,MATCH(B3046,Customers!$A$2:$A$901,0))</f>
        <v>Premium</v>
      </c>
      <c r="I3046" s="12" t="str">
        <f aca="false">INDEX(Customers!$G$2:$G$901,MATCH(B3046,Customers!$A$2:$A$901,0))</f>
        <v>South</v>
      </c>
      <c r="J3046" s="12" t="str">
        <f aca="false">INDEX(Stores!$D$2:$D$18,MATCH(C3046,Stores!$A$2:$A$18,0))</f>
        <v>Online</v>
      </c>
      <c r="K3046" s="16" t="n">
        <f aca="false">SUMIF(OrderItems!$B$2:$B$6683,A3046,OrderItems!$J$2:$J$6683)</f>
        <v>11445.1</v>
      </c>
      <c r="L3046" s="16" t="n">
        <f aca="false">SUMIF(OrderItems!$B$2:$B$6683,A3046,OrderItems!$K$2:$K$6683)</f>
        <v>7924.38</v>
      </c>
      <c r="M3046" s="16" t="n">
        <f aca="false">K3046-L3046</f>
        <v>3520.72</v>
      </c>
      <c r="N3046" s="12" t="n">
        <f aca="false">COUNTIF(OrderItems!$B$2:$B$6683,A3046)</f>
        <v>4</v>
      </c>
    </row>
    <row r="3047" customFormat="false" ht="15" hidden="false" customHeight="false" outlineLevel="0" collapsed="false">
      <c r="A3047" s="12" t="n">
        <v>3046</v>
      </c>
      <c r="B3047" s="12" t="n">
        <v>778</v>
      </c>
      <c r="C3047" s="12" t="n">
        <v>17</v>
      </c>
      <c r="D3047" s="18" t="n">
        <v>45855</v>
      </c>
      <c r="E3047" s="12" t="s">
        <v>44</v>
      </c>
      <c r="F3047" s="12" t="s">
        <v>2292</v>
      </c>
      <c r="G3047" s="12" t="s">
        <v>57</v>
      </c>
      <c r="H3047" s="12" t="str">
        <f aca="false">INDEX(Customers!$I$2:$I$901,MATCH(B3047,Customers!$A$2:$A$901,0))</f>
        <v>Regular</v>
      </c>
      <c r="I3047" s="12" t="str">
        <f aca="false">INDEX(Customers!$G$2:$G$901,MATCH(B3047,Customers!$A$2:$A$901,0))</f>
        <v>South</v>
      </c>
      <c r="J3047" s="12" t="str">
        <f aca="false">INDEX(Stores!$D$2:$D$18,MATCH(C3047,Stores!$A$2:$A$18,0))</f>
        <v>Online</v>
      </c>
      <c r="K3047" s="16" t="n">
        <f aca="false">SUMIF(OrderItems!$B$2:$B$6683,A3047,OrderItems!$J$2:$J$6683)</f>
        <v>5887.15</v>
      </c>
      <c r="L3047" s="16" t="n">
        <f aca="false">SUMIF(OrderItems!$B$2:$B$6683,A3047,OrderItems!$K$2:$K$6683)</f>
        <v>4183.47</v>
      </c>
      <c r="M3047" s="16" t="n">
        <f aca="false">K3047-L3047</f>
        <v>1703.68</v>
      </c>
      <c r="N3047" s="12" t="n">
        <f aca="false">COUNTIF(OrderItems!$B$2:$B$6683,A3047)</f>
        <v>2</v>
      </c>
    </row>
    <row r="3048" customFormat="false" ht="15" hidden="false" customHeight="false" outlineLevel="0" collapsed="false">
      <c r="A3048" s="12" t="n">
        <v>3047</v>
      </c>
      <c r="B3048" s="12" t="n">
        <v>778</v>
      </c>
      <c r="C3048" s="12" t="n">
        <v>17</v>
      </c>
      <c r="D3048" s="18" t="n">
        <v>45971</v>
      </c>
      <c r="E3048" s="12" t="s">
        <v>44</v>
      </c>
      <c r="F3048" s="12" t="s">
        <v>2294</v>
      </c>
      <c r="G3048" s="12" t="s">
        <v>55</v>
      </c>
      <c r="H3048" s="12" t="str">
        <f aca="false">INDEX(Customers!$I$2:$I$901,MATCH(B3048,Customers!$A$2:$A$901,0))</f>
        <v>Regular</v>
      </c>
      <c r="I3048" s="12" t="str">
        <f aca="false">INDEX(Customers!$G$2:$G$901,MATCH(B3048,Customers!$A$2:$A$901,0))</f>
        <v>South</v>
      </c>
      <c r="J3048" s="12" t="str">
        <f aca="false">INDEX(Stores!$D$2:$D$18,MATCH(C3048,Stores!$A$2:$A$18,0))</f>
        <v>Online</v>
      </c>
      <c r="K3048" s="16" t="n">
        <f aca="false">SUMIF(OrderItems!$B$2:$B$6683,A3048,OrderItems!$J$2:$J$6683)</f>
        <v>11236.3</v>
      </c>
      <c r="L3048" s="16" t="n">
        <f aca="false">SUMIF(OrderItems!$B$2:$B$6683,A3048,OrderItems!$K$2:$K$6683)</f>
        <v>7892.41</v>
      </c>
      <c r="M3048" s="16" t="n">
        <f aca="false">K3048-L3048</f>
        <v>3343.89</v>
      </c>
      <c r="N3048" s="12" t="n">
        <f aca="false">COUNTIF(OrderItems!$B$2:$B$6683,A3048)</f>
        <v>4</v>
      </c>
    </row>
    <row r="3049" customFormat="false" ht="15" hidden="false" customHeight="false" outlineLevel="0" collapsed="false">
      <c r="A3049" s="12" t="n">
        <v>3048</v>
      </c>
      <c r="B3049" s="12" t="n">
        <v>778</v>
      </c>
      <c r="C3049" s="12" t="n">
        <v>5</v>
      </c>
      <c r="D3049" s="18" t="n">
        <v>45975</v>
      </c>
      <c r="E3049" s="12" t="s">
        <v>49</v>
      </c>
      <c r="F3049" s="12" t="s">
        <v>2294</v>
      </c>
      <c r="G3049" s="12" t="s">
        <v>55</v>
      </c>
      <c r="H3049" s="12" t="str">
        <f aca="false">INDEX(Customers!$I$2:$I$901,MATCH(B3049,Customers!$A$2:$A$901,0))</f>
        <v>Regular</v>
      </c>
      <c r="I3049" s="12" t="str">
        <f aca="false">INDEX(Customers!$G$2:$G$901,MATCH(B3049,Customers!$A$2:$A$901,0))</f>
        <v>South</v>
      </c>
      <c r="J3049" s="12" t="str">
        <f aca="false">INDEX(Stores!$D$2:$D$18,MATCH(C3049,Stores!$A$2:$A$18,0))</f>
        <v>South</v>
      </c>
      <c r="K3049" s="16" t="n">
        <f aca="false">SUMIF(OrderItems!$B$2:$B$6683,A3049,OrderItems!$J$2:$J$6683)</f>
        <v>2839</v>
      </c>
      <c r="L3049" s="16" t="n">
        <f aca="false">SUMIF(OrderItems!$B$2:$B$6683,A3049,OrderItems!$K$2:$K$6683)</f>
        <v>1639.53</v>
      </c>
      <c r="M3049" s="16" t="n">
        <f aca="false">K3049-L3049</f>
        <v>1199.47</v>
      </c>
      <c r="N3049" s="12" t="n">
        <f aca="false">COUNTIF(OrderItems!$B$2:$B$6683,A3049)</f>
        <v>1</v>
      </c>
    </row>
    <row r="3050" customFormat="false" ht="15" hidden="false" customHeight="false" outlineLevel="0" collapsed="false">
      <c r="A3050" s="12" t="n">
        <v>3049</v>
      </c>
      <c r="B3050" s="12" t="n">
        <v>778</v>
      </c>
      <c r="C3050" s="12" t="n">
        <v>17</v>
      </c>
      <c r="D3050" s="18" t="n">
        <v>45976</v>
      </c>
      <c r="E3050" s="12" t="s">
        <v>44</v>
      </c>
      <c r="F3050" s="12" t="s">
        <v>2295</v>
      </c>
      <c r="G3050" s="12" t="s">
        <v>55</v>
      </c>
      <c r="H3050" s="12" t="str">
        <f aca="false">INDEX(Customers!$I$2:$I$901,MATCH(B3050,Customers!$A$2:$A$901,0))</f>
        <v>Regular</v>
      </c>
      <c r="I3050" s="12" t="str">
        <f aca="false">INDEX(Customers!$G$2:$G$901,MATCH(B3050,Customers!$A$2:$A$901,0))</f>
        <v>South</v>
      </c>
      <c r="J3050" s="12" t="str">
        <f aca="false">INDEX(Stores!$D$2:$D$18,MATCH(C3050,Stores!$A$2:$A$18,0))</f>
        <v>Online</v>
      </c>
      <c r="K3050" s="16" t="n">
        <f aca="false">SUMIF(OrderItems!$B$2:$B$6683,A3050,OrderItems!$J$2:$J$6683)</f>
        <v>919</v>
      </c>
      <c r="L3050" s="16" t="n">
        <f aca="false">SUMIF(OrderItems!$B$2:$B$6683,A3050,OrderItems!$K$2:$K$6683)</f>
        <v>683.72</v>
      </c>
      <c r="M3050" s="16" t="n">
        <f aca="false">K3050-L3050</f>
        <v>235.28</v>
      </c>
      <c r="N3050" s="12" t="n">
        <f aca="false">COUNTIF(OrderItems!$B$2:$B$6683,A3050)</f>
        <v>1</v>
      </c>
    </row>
    <row r="3051" customFormat="false" ht="15" hidden="false" customHeight="false" outlineLevel="0" collapsed="false">
      <c r="A3051" s="12" t="n">
        <v>3050</v>
      </c>
      <c r="B3051" s="12" t="n">
        <v>778</v>
      </c>
      <c r="C3051" s="12" t="n">
        <v>17</v>
      </c>
      <c r="D3051" s="18" t="n">
        <v>46012</v>
      </c>
      <c r="E3051" s="12" t="s">
        <v>44</v>
      </c>
      <c r="F3051" s="12" t="s">
        <v>2293</v>
      </c>
      <c r="G3051" s="12" t="s">
        <v>55</v>
      </c>
      <c r="H3051" s="12" t="str">
        <f aca="false">INDEX(Customers!$I$2:$I$901,MATCH(B3051,Customers!$A$2:$A$901,0))</f>
        <v>Regular</v>
      </c>
      <c r="I3051" s="12" t="str">
        <f aca="false">INDEX(Customers!$G$2:$G$901,MATCH(B3051,Customers!$A$2:$A$901,0))</f>
        <v>South</v>
      </c>
      <c r="J3051" s="12" t="str">
        <f aca="false">INDEX(Stores!$D$2:$D$18,MATCH(C3051,Stores!$A$2:$A$18,0))</f>
        <v>Online</v>
      </c>
      <c r="K3051" s="16" t="n">
        <f aca="false">SUMIF(OrderItems!$B$2:$B$6683,A3051,OrderItems!$J$2:$J$6683)</f>
        <v>763.3</v>
      </c>
      <c r="L3051" s="16" t="n">
        <f aca="false">SUMIF(OrderItems!$B$2:$B$6683,A3051,OrderItems!$K$2:$K$6683)</f>
        <v>543.94</v>
      </c>
      <c r="M3051" s="16" t="n">
        <f aca="false">K3051-L3051</f>
        <v>219.36</v>
      </c>
      <c r="N3051" s="12" t="n">
        <f aca="false">COUNTIF(OrderItems!$B$2:$B$6683,A3051)</f>
        <v>1</v>
      </c>
    </row>
    <row r="3052" customFormat="false" ht="15" hidden="false" customHeight="false" outlineLevel="0" collapsed="false">
      <c r="A3052" s="12" t="n">
        <v>3051</v>
      </c>
      <c r="B3052" s="12" t="n">
        <v>778</v>
      </c>
      <c r="C3052" s="12" t="n">
        <v>17</v>
      </c>
      <c r="D3052" s="18" t="n">
        <v>46018</v>
      </c>
      <c r="E3052" s="12" t="s">
        <v>44</v>
      </c>
      <c r="F3052" s="12" t="s">
        <v>2293</v>
      </c>
      <c r="G3052" s="12" t="s">
        <v>57</v>
      </c>
      <c r="H3052" s="12" t="str">
        <f aca="false">INDEX(Customers!$I$2:$I$901,MATCH(B3052,Customers!$A$2:$A$901,0))</f>
        <v>Regular</v>
      </c>
      <c r="I3052" s="12" t="str">
        <f aca="false">INDEX(Customers!$G$2:$G$901,MATCH(B3052,Customers!$A$2:$A$901,0))</f>
        <v>South</v>
      </c>
      <c r="J3052" s="12" t="str">
        <f aca="false">INDEX(Stores!$D$2:$D$18,MATCH(C3052,Stores!$A$2:$A$18,0))</f>
        <v>Online</v>
      </c>
      <c r="K3052" s="16" t="n">
        <f aca="false">SUMIF(OrderItems!$B$2:$B$6683,A3052,OrderItems!$J$2:$J$6683)</f>
        <v>3532.1</v>
      </c>
      <c r="L3052" s="16" t="n">
        <f aca="false">SUMIF(OrderItems!$B$2:$B$6683,A3052,OrderItems!$K$2:$K$6683)</f>
        <v>2423.08</v>
      </c>
      <c r="M3052" s="16" t="n">
        <f aca="false">K3052-L3052</f>
        <v>1109.02</v>
      </c>
      <c r="N3052" s="12" t="n">
        <f aca="false">COUNTIF(OrderItems!$B$2:$B$6683,A3052)</f>
        <v>1</v>
      </c>
    </row>
    <row r="3053" customFormat="false" ht="15" hidden="false" customHeight="false" outlineLevel="0" collapsed="false">
      <c r="A3053" s="12" t="n">
        <v>3052</v>
      </c>
      <c r="B3053" s="12" t="n">
        <v>779</v>
      </c>
      <c r="C3053" s="12" t="n">
        <v>17</v>
      </c>
      <c r="D3053" s="18" t="n">
        <v>45391</v>
      </c>
      <c r="E3053" s="12" t="s">
        <v>44</v>
      </c>
      <c r="F3053" s="12" t="s">
        <v>2292</v>
      </c>
      <c r="G3053" s="12" t="s">
        <v>55</v>
      </c>
      <c r="H3053" s="12" t="str">
        <f aca="false">INDEX(Customers!$I$2:$I$901,MATCH(B3053,Customers!$A$2:$A$901,0))</f>
        <v>Regular</v>
      </c>
      <c r="I3053" s="12" t="str">
        <f aca="false">INDEX(Customers!$G$2:$G$901,MATCH(B3053,Customers!$A$2:$A$901,0))</f>
        <v>East</v>
      </c>
      <c r="J3053" s="12" t="str">
        <f aca="false">INDEX(Stores!$D$2:$D$18,MATCH(C3053,Stores!$A$2:$A$18,0))</f>
        <v>Online</v>
      </c>
      <c r="K3053" s="16" t="n">
        <f aca="false">SUMIF(OrderItems!$B$2:$B$6683,A3053,OrderItems!$J$2:$J$6683)</f>
        <v>5638.9</v>
      </c>
      <c r="L3053" s="16" t="n">
        <f aca="false">SUMIF(OrderItems!$B$2:$B$6683,A3053,OrderItems!$K$2:$K$6683)</f>
        <v>3847.56</v>
      </c>
      <c r="M3053" s="16" t="n">
        <f aca="false">K3053-L3053</f>
        <v>1791.34</v>
      </c>
      <c r="N3053" s="12" t="n">
        <f aca="false">COUNTIF(OrderItems!$B$2:$B$6683,A3053)</f>
        <v>3</v>
      </c>
    </row>
    <row r="3054" customFormat="false" ht="15" hidden="false" customHeight="false" outlineLevel="0" collapsed="false">
      <c r="A3054" s="12" t="n">
        <v>3053</v>
      </c>
      <c r="B3054" s="12" t="n">
        <v>779</v>
      </c>
      <c r="C3054" s="12" t="n">
        <v>17</v>
      </c>
      <c r="D3054" s="18" t="n">
        <v>45560</v>
      </c>
      <c r="E3054" s="12" t="s">
        <v>44</v>
      </c>
      <c r="F3054" s="12" t="s">
        <v>2294</v>
      </c>
      <c r="G3054" s="12" t="s">
        <v>55</v>
      </c>
      <c r="H3054" s="12" t="str">
        <f aca="false">INDEX(Customers!$I$2:$I$901,MATCH(B3054,Customers!$A$2:$A$901,0))</f>
        <v>Regular</v>
      </c>
      <c r="I3054" s="12" t="str">
        <f aca="false">INDEX(Customers!$G$2:$G$901,MATCH(B3054,Customers!$A$2:$A$901,0))</f>
        <v>East</v>
      </c>
      <c r="J3054" s="12" t="str">
        <f aca="false">INDEX(Stores!$D$2:$D$18,MATCH(C3054,Stores!$A$2:$A$18,0))</f>
        <v>Online</v>
      </c>
      <c r="K3054" s="16" t="n">
        <f aca="false">SUMIF(OrderItems!$B$2:$B$6683,A3054,OrderItems!$J$2:$J$6683)</f>
        <v>499</v>
      </c>
      <c r="L3054" s="16" t="n">
        <f aca="false">SUMIF(OrderItems!$B$2:$B$6683,A3054,OrderItems!$K$2:$K$6683)</f>
        <v>321.7</v>
      </c>
      <c r="M3054" s="16" t="n">
        <f aca="false">K3054-L3054</f>
        <v>177.3</v>
      </c>
      <c r="N3054" s="12" t="n">
        <f aca="false">COUNTIF(OrderItems!$B$2:$B$6683,A3054)</f>
        <v>1</v>
      </c>
    </row>
    <row r="3055" customFormat="false" ht="15" hidden="false" customHeight="false" outlineLevel="0" collapsed="false">
      <c r="A3055" s="12" t="n">
        <v>3054</v>
      </c>
      <c r="B3055" s="12" t="n">
        <v>779</v>
      </c>
      <c r="C3055" s="12" t="n">
        <v>17</v>
      </c>
      <c r="D3055" s="18" t="n">
        <v>45853</v>
      </c>
      <c r="E3055" s="12" t="s">
        <v>44</v>
      </c>
      <c r="F3055" s="12" t="s">
        <v>2296</v>
      </c>
      <c r="G3055" s="12" t="s">
        <v>57</v>
      </c>
      <c r="H3055" s="12" t="str">
        <f aca="false">INDEX(Customers!$I$2:$I$901,MATCH(B3055,Customers!$A$2:$A$901,0))</f>
        <v>Regular</v>
      </c>
      <c r="I3055" s="12" t="str">
        <f aca="false">INDEX(Customers!$G$2:$G$901,MATCH(B3055,Customers!$A$2:$A$901,0))</f>
        <v>East</v>
      </c>
      <c r="J3055" s="12" t="str">
        <f aca="false">INDEX(Stores!$D$2:$D$18,MATCH(C3055,Stores!$A$2:$A$18,0))</f>
        <v>Online</v>
      </c>
      <c r="K3055" s="16" t="n">
        <f aca="false">SUMIF(OrderItems!$B$2:$B$6683,A3055,OrderItems!$J$2:$J$6683)</f>
        <v>2956.3</v>
      </c>
      <c r="L3055" s="16" t="n">
        <f aca="false">SUMIF(OrderItems!$B$2:$B$6683,A3055,OrderItems!$K$2:$K$6683)</f>
        <v>2025.04</v>
      </c>
      <c r="M3055" s="16" t="n">
        <f aca="false">K3055-L3055</f>
        <v>931.26</v>
      </c>
      <c r="N3055" s="12" t="n">
        <f aca="false">COUNTIF(OrderItems!$B$2:$B$6683,A3055)</f>
        <v>1</v>
      </c>
    </row>
    <row r="3056" customFormat="false" ht="15" hidden="false" customHeight="false" outlineLevel="0" collapsed="false">
      <c r="A3056" s="12" t="n">
        <v>3055</v>
      </c>
      <c r="B3056" s="12" t="n">
        <v>779</v>
      </c>
      <c r="C3056" s="12" t="n">
        <v>17</v>
      </c>
      <c r="D3056" s="18" t="n">
        <v>45948</v>
      </c>
      <c r="E3056" s="12" t="s">
        <v>44</v>
      </c>
      <c r="F3056" s="12" t="s">
        <v>2296</v>
      </c>
      <c r="G3056" s="12" t="s">
        <v>55</v>
      </c>
      <c r="H3056" s="12" t="str">
        <f aca="false">INDEX(Customers!$I$2:$I$901,MATCH(B3056,Customers!$A$2:$A$901,0))</f>
        <v>Regular</v>
      </c>
      <c r="I3056" s="12" t="str">
        <f aca="false">INDEX(Customers!$G$2:$G$901,MATCH(B3056,Customers!$A$2:$A$901,0))</f>
        <v>East</v>
      </c>
      <c r="J3056" s="12" t="str">
        <f aca="false">INDEX(Stores!$D$2:$D$18,MATCH(C3056,Stores!$A$2:$A$18,0))</f>
        <v>Online</v>
      </c>
      <c r="K3056" s="16" t="n">
        <f aca="false">SUMIF(OrderItems!$B$2:$B$6683,A3056,OrderItems!$J$2:$J$6683)</f>
        <v>5064.2</v>
      </c>
      <c r="L3056" s="16" t="n">
        <f aca="false">SUMIF(OrderItems!$B$2:$B$6683,A3056,OrderItems!$K$2:$K$6683)</f>
        <v>3304.61</v>
      </c>
      <c r="M3056" s="16" t="n">
        <f aca="false">K3056-L3056</f>
        <v>1759.59</v>
      </c>
      <c r="N3056" s="12" t="n">
        <f aca="false">COUNTIF(OrderItems!$B$2:$B$6683,A3056)</f>
        <v>2</v>
      </c>
    </row>
    <row r="3057" customFormat="false" ht="15" hidden="false" customHeight="false" outlineLevel="0" collapsed="false">
      <c r="A3057" s="12" t="n">
        <v>3056</v>
      </c>
      <c r="B3057" s="12" t="n">
        <v>780</v>
      </c>
      <c r="C3057" s="12" t="n">
        <v>17</v>
      </c>
      <c r="D3057" s="18" t="n">
        <v>45876</v>
      </c>
      <c r="E3057" s="12" t="s">
        <v>44</v>
      </c>
      <c r="F3057" s="12" t="s">
        <v>2295</v>
      </c>
      <c r="G3057" s="12" t="s">
        <v>55</v>
      </c>
      <c r="H3057" s="12" t="str">
        <f aca="false">INDEX(Customers!$I$2:$I$901,MATCH(B3057,Customers!$A$2:$A$901,0))</f>
        <v>Premium</v>
      </c>
      <c r="I3057" s="12" t="str">
        <f aca="false">INDEX(Customers!$G$2:$G$901,MATCH(B3057,Customers!$A$2:$A$901,0))</f>
        <v>South</v>
      </c>
      <c r="J3057" s="12" t="str">
        <f aca="false">INDEX(Stores!$D$2:$D$18,MATCH(C3057,Stores!$A$2:$A$18,0))</f>
        <v>Online</v>
      </c>
      <c r="K3057" s="16" t="n">
        <f aca="false">SUMIF(OrderItems!$B$2:$B$6683,A3057,OrderItems!$J$2:$J$6683)</f>
        <v>1282.65</v>
      </c>
      <c r="L3057" s="16" t="n">
        <f aca="false">SUMIF(OrderItems!$B$2:$B$6683,A3057,OrderItems!$K$2:$K$6683)</f>
        <v>997.51</v>
      </c>
      <c r="M3057" s="16" t="n">
        <f aca="false">K3057-L3057</f>
        <v>285.14</v>
      </c>
      <c r="N3057" s="12" t="n">
        <f aca="false">COUNTIF(OrderItems!$B$2:$B$6683,A3057)</f>
        <v>1</v>
      </c>
    </row>
    <row r="3058" customFormat="false" ht="15" hidden="false" customHeight="false" outlineLevel="0" collapsed="false">
      <c r="A3058" s="12" t="n">
        <v>3057</v>
      </c>
      <c r="B3058" s="12" t="n">
        <v>780</v>
      </c>
      <c r="C3058" s="12" t="n">
        <v>17</v>
      </c>
      <c r="D3058" s="18" t="n">
        <v>45892</v>
      </c>
      <c r="E3058" s="12" t="s">
        <v>44</v>
      </c>
      <c r="F3058" s="12" t="s">
        <v>2295</v>
      </c>
      <c r="G3058" s="12" t="s">
        <v>56</v>
      </c>
      <c r="H3058" s="12" t="str">
        <f aca="false">INDEX(Customers!$I$2:$I$901,MATCH(B3058,Customers!$A$2:$A$901,0))</f>
        <v>Premium</v>
      </c>
      <c r="I3058" s="12" t="str">
        <f aca="false">INDEX(Customers!$G$2:$G$901,MATCH(B3058,Customers!$A$2:$A$901,0))</f>
        <v>South</v>
      </c>
      <c r="J3058" s="12" t="str">
        <f aca="false">INDEX(Stores!$D$2:$D$18,MATCH(C3058,Stores!$A$2:$A$18,0))</f>
        <v>Online</v>
      </c>
      <c r="K3058" s="16" t="n">
        <f aca="false">SUMIF(OrderItems!$B$2:$B$6683,A3058,OrderItems!$J$2:$J$6683)</f>
        <v>309</v>
      </c>
      <c r="L3058" s="16" t="n">
        <f aca="false">SUMIF(OrderItems!$B$2:$B$6683,A3058,OrderItems!$K$2:$K$6683)</f>
        <v>192.67</v>
      </c>
      <c r="M3058" s="16" t="n">
        <f aca="false">K3058-L3058</f>
        <v>116.33</v>
      </c>
      <c r="N3058" s="12" t="n">
        <f aca="false">COUNTIF(OrderItems!$B$2:$B$6683,A3058)</f>
        <v>1</v>
      </c>
    </row>
    <row r="3059" customFormat="false" ht="15" hidden="false" customHeight="false" outlineLevel="0" collapsed="false">
      <c r="A3059" s="12" t="n">
        <v>3058</v>
      </c>
      <c r="B3059" s="12" t="n">
        <v>780</v>
      </c>
      <c r="C3059" s="12" t="n">
        <v>17</v>
      </c>
      <c r="D3059" s="18" t="n">
        <v>45904</v>
      </c>
      <c r="E3059" s="12" t="s">
        <v>44</v>
      </c>
      <c r="F3059" s="12" t="s">
        <v>2294</v>
      </c>
      <c r="G3059" s="12" t="s">
        <v>56</v>
      </c>
      <c r="H3059" s="12" t="str">
        <f aca="false">INDEX(Customers!$I$2:$I$901,MATCH(B3059,Customers!$A$2:$A$901,0))</f>
        <v>Premium</v>
      </c>
      <c r="I3059" s="12" t="str">
        <f aca="false">INDEX(Customers!$G$2:$G$901,MATCH(B3059,Customers!$A$2:$A$901,0))</f>
        <v>South</v>
      </c>
      <c r="J3059" s="12" t="str">
        <f aca="false">INDEX(Stores!$D$2:$D$18,MATCH(C3059,Stores!$A$2:$A$18,0))</f>
        <v>Online</v>
      </c>
      <c r="K3059" s="16" t="n">
        <f aca="false">SUMIF(OrderItems!$B$2:$B$6683,A3059,OrderItems!$J$2:$J$6683)</f>
        <v>6336</v>
      </c>
      <c r="L3059" s="16" t="n">
        <f aca="false">SUMIF(OrderItems!$B$2:$B$6683,A3059,OrderItems!$K$2:$K$6683)</f>
        <v>3987.87</v>
      </c>
      <c r="M3059" s="16" t="n">
        <f aca="false">K3059-L3059</f>
        <v>2348.13</v>
      </c>
      <c r="N3059" s="12" t="n">
        <f aca="false">COUNTIF(OrderItems!$B$2:$B$6683,A3059)</f>
        <v>4</v>
      </c>
    </row>
    <row r="3060" customFormat="false" ht="15" hidden="false" customHeight="false" outlineLevel="0" collapsed="false">
      <c r="A3060" s="12" t="n">
        <v>3059</v>
      </c>
      <c r="B3060" s="12" t="n">
        <v>780</v>
      </c>
      <c r="C3060" s="12" t="n">
        <v>17</v>
      </c>
      <c r="D3060" s="18" t="n">
        <v>45920</v>
      </c>
      <c r="E3060" s="12" t="s">
        <v>44</v>
      </c>
      <c r="F3060" s="12" t="s">
        <v>2294</v>
      </c>
      <c r="G3060" s="12" t="s">
        <v>55</v>
      </c>
      <c r="H3060" s="12" t="str">
        <f aca="false">INDEX(Customers!$I$2:$I$901,MATCH(B3060,Customers!$A$2:$A$901,0))</f>
        <v>Premium</v>
      </c>
      <c r="I3060" s="12" t="str">
        <f aca="false">INDEX(Customers!$G$2:$G$901,MATCH(B3060,Customers!$A$2:$A$901,0))</f>
        <v>South</v>
      </c>
      <c r="J3060" s="12" t="str">
        <f aca="false">INDEX(Stores!$D$2:$D$18,MATCH(C3060,Stores!$A$2:$A$18,0))</f>
        <v>Online</v>
      </c>
      <c r="K3060" s="16" t="n">
        <f aca="false">SUMIF(OrderItems!$B$2:$B$6683,A3060,OrderItems!$J$2:$J$6683)</f>
        <v>2019</v>
      </c>
      <c r="L3060" s="16" t="n">
        <f aca="false">SUMIF(OrderItems!$B$2:$B$6683,A3060,OrderItems!$K$2:$K$6683)</f>
        <v>1326.8</v>
      </c>
      <c r="M3060" s="16" t="n">
        <f aca="false">K3060-L3060</f>
        <v>692.2</v>
      </c>
      <c r="N3060" s="12" t="n">
        <f aca="false">COUNTIF(OrderItems!$B$2:$B$6683,A3060)</f>
        <v>1</v>
      </c>
    </row>
    <row r="3061" customFormat="false" ht="15" hidden="false" customHeight="false" outlineLevel="0" collapsed="false">
      <c r="A3061" s="12" t="n">
        <v>3060</v>
      </c>
      <c r="B3061" s="12" t="n">
        <v>780</v>
      </c>
      <c r="C3061" s="12" t="n">
        <v>2</v>
      </c>
      <c r="D3061" s="18" t="n">
        <v>45926</v>
      </c>
      <c r="E3061" s="12" t="s">
        <v>49</v>
      </c>
      <c r="F3061" s="12" t="s">
        <v>2292</v>
      </c>
      <c r="G3061" s="12" t="s">
        <v>55</v>
      </c>
      <c r="H3061" s="12" t="str">
        <f aca="false">INDEX(Customers!$I$2:$I$901,MATCH(B3061,Customers!$A$2:$A$901,0))</f>
        <v>Premium</v>
      </c>
      <c r="I3061" s="12" t="str">
        <f aca="false">INDEX(Customers!$G$2:$G$901,MATCH(B3061,Customers!$A$2:$A$901,0))</f>
        <v>South</v>
      </c>
      <c r="J3061" s="12" t="str">
        <f aca="false">INDEX(Stores!$D$2:$D$18,MATCH(C3061,Stores!$A$2:$A$18,0))</f>
        <v>North</v>
      </c>
      <c r="K3061" s="16" t="n">
        <f aca="false">SUMIF(OrderItems!$B$2:$B$6683,A3061,OrderItems!$J$2:$J$6683)</f>
        <v>4834</v>
      </c>
      <c r="L3061" s="16" t="n">
        <f aca="false">SUMIF(OrderItems!$B$2:$B$6683,A3061,OrderItems!$K$2:$K$6683)</f>
        <v>3360.53</v>
      </c>
      <c r="M3061" s="16" t="n">
        <f aca="false">K3061-L3061</f>
        <v>1473.47</v>
      </c>
      <c r="N3061" s="12" t="n">
        <f aca="false">COUNTIF(OrderItems!$B$2:$B$6683,A3061)</f>
        <v>4</v>
      </c>
    </row>
    <row r="3062" customFormat="false" ht="15" hidden="false" customHeight="false" outlineLevel="0" collapsed="false">
      <c r="A3062" s="12" t="n">
        <v>3061</v>
      </c>
      <c r="B3062" s="12" t="n">
        <v>780</v>
      </c>
      <c r="C3062" s="12" t="n">
        <v>17</v>
      </c>
      <c r="D3062" s="18" t="n">
        <v>45959</v>
      </c>
      <c r="E3062" s="12" t="s">
        <v>44</v>
      </c>
      <c r="F3062" s="12" t="s">
        <v>2296</v>
      </c>
      <c r="G3062" s="12" t="s">
        <v>55</v>
      </c>
      <c r="H3062" s="12" t="str">
        <f aca="false">INDEX(Customers!$I$2:$I$901,MATCH(B3062,Customers!$A$2:$A$901,0))</f>
        <v>Premium</v>
      </c>
      <c r="I3062" s="12" t="str">
        <f aca="false">INDEX(Customers!$G$2:$G$901,MATCH(B3062,Customers!$A$2:$A$901,0))</f>
        <v>South</v>
      </c>
      <c r="J3062" s="12" t="str">
        <f aca="false">INDEX(Stores!$D$2:$D$18,MATCH(C3062,Stores!$A$2:$A$18,0))</f>
        <v>Online</v>
      </c>
      <c r="K3062" s="16" t="n">
        <f aca="false">SUMIF(OrderItems!$B$2:$B$6683,A3062,OrderItems!$J$2:$J$6683)</f>
        <v>229</v>
      </c>
      <c r="L3062" s="16" t="n">
        <f aca="false">SUMIF(OrderItems!$B$2:$B$6683,A3062,OrderItems!$K$2:$K$6683)</f>
        <v>137.41</v>
      </c>
      <c r="M3062" s="16" t="n">
        <f aca="false">K3062-L3062</f>
        <v>91.59</v>
      </c>
      <c r="N3062" s="12" t="n">
        <f aca="false">COUNTIF(OrderItems!$B$2:$B$6683,A3062)</f>
        <v>1</v>
      </c>
    </row>
    <row r="3063" customFormat="false" ht="15" hidden="false" customHeight="false" outlineLevel="0" collapsed="false">
      <c r="A3063" s="12" t="n">
        <v>3062</v>
      </c>
      <c r="B3063" s="12" t="n">
        <v>780</v>
      </c>
      <c r="C3063" s="12" t="n">
        <v>15</v>
      </c>
      <c r="D3063" s="18" t="n">
        <v>45983</v>
      </c>
      <c r="E3063" s="12" t="s">
        <v>49</v>
      </c>
      <c r="F3063" s="12" t="s">
        <v>2295</v>
      </c>
      <c r="G3063" s="12" t="s">
        <v>55</v>
      </c>
      <c r="H3063" s="12" t="str">
        <f aca="false">INDEX(Customers!$I$2:$I$901,MATCH(B3063,Customers!$A$2:$A$901,0))</f>
        <v>Premium</v>
      </c>
      <c r="I3063" s="12" t="str">
        <f aca="false">INDEX(Customers!$G$2:$G$901,MATCH(B3063,Customers!$A$2:$A$901,0))</f>
        <v>South</v>
      </c>
      <c r="J3063" s="12" t="str">
        <f aca="false">INDEX(Stores!$D$2:$D$18,MATCH(C3063,Stores!$A$2:$A$18,0))</f>
        <v>East</v>
      </c>
      <c r="K3063" s="16" t="n">
        <f aca="false">SUMIF(OrderItems!$B$2:$B$6683,A3063,OrderItems!$J$2:$J$6683)</f>
        <v>11821.4</v>
      </c>
      <c r="L3063" s="16" t="n">
        <f aca="false">SUMIF(OrderItems!$B$2:$B$6683,A3063,OrderItems!$K$2:$K$6683)</f>
        <v>8312.12</v>
      </c>
      <c r="M3063" s="16" t="n">
        <f aca="false">K3063-L3063</f>
        <v>3509.28</v>
      </c>
      <c r="N3063" s="12" t="n">
        <f aca="false">COUNTIF(OrderItems!$B$2:$B$6683,A3063)</f>
        <v>2</v>
      </c>
    </row>
    <row r="3064" customFormat="false" ht="15" hidden="false" customHeight="false" outlineLevel="0" collapsed="false">
      <c r="A3064" s="12" t="n">
        <v>3063</v>
      </c>
      <c r="B3064" s="12" t="n">
        <v>780</v>
      </c>
      <c r="C3064" s="12" t="n">
        <v>10</v>
      </c>
      <c r="D3064" s="18" t="n">
        <v>46022</v>
      </c>
      <c r="E3064" s="12" t="s">
        <v>49</v>
      </c>
      <c r="F3064" s="12" t="s">
        <v>2292</v>
      </c>
      <c r="G3064" s="12" t="s">
        <v>56</v>
      </c>
      <c r="H3064" s="12" t="str">
        <f aca="false">INDEX(Customers!$I$2:$I$901,MATCH(B3064,Customers!$A$2:$A$901,0))</f>
        <v>Premium</v>
      </c>
      <c r="I3064" s="12" t="str">
        <f aca="false">INDEX(Customers!$G$2:$G$901,MATCH(B3064,Customers!$A$2:$A$901,0))</f>
        <v>South</v>
      </c>
      <c r="J3064" s="12" t="str">
        <f aca="false">INDEX(Stores!$D$2:$D$18,MATCH(C3064,Stores!$A$2:$A$18,0))</f>
        <v>West</v>
      </c>
      <c r="K3064" s="16" t="n">
        <f aca="false">SUMIF(OrderItems!$B$2:$B$6683,A3064,OrderItems!$J$2:$J$6683)</f>
        <v>4162.65</v>
      </c>
      <c r="L3064" s="16" t="n">
        <f aca="false">SUMIF(OrderItems!$B$2:$B$6683,A3064,OrderItems!$K$2:$K$6683)</f>
        <v>3217.79</v>
      </c>
      <c r="M3064" s="16" t="n">
        <f aca="false">K3064-L3064</f>
        <v>944.86</v>
      </c>
      <c r="N3064" s="12" t="n">
        <f aca="false">COUNTIF(OrderItems!$B$2:$B$6683,A3064)</f>
        <v>2</v>
      </c>
    </row>
    <row r="3065" customFormat="false" ht="15" hidden="false" customHeight="false" outlineLevel="0" collapsed="false">
      <c r="A3065" s="12" t="n">
        <v>3064</v>
      </c>
      <c r="B3065" s="12" t="n">
        <v>781</v>
      </c>
      <c r="C3065" s="12" t="n">
        <v>9</v>
      </c>
      <c r="D3065" s="18" t="n">
        <v>45327</v>
      </c>
      <c r="E3065" s="12" t="s">
        <v>49</v>
      </c>
      <c r="F3065" s="12" t="s">
        <v>2293</v>
      </c>
      <c r="G3065" s="12" t="s">
        <v>55</v>
      </c>
      <c r="H3065" s="12" t="str">
        <f aca="false">INDEX(Customers!$I$2:$I$901,MATCH(B3065,Customers!$A$2:$A$901,0))</f>
        <v>New</v>
      </c>
      <c r="I3065" s="12" t="str">
        <f aca="false">INDEX(Customers!$G$2:$G$901,MATCH(B3065,Customers!$A$2:$A$901,0))</f>
        <v>South</v>
      </c>
      <c r="J3065" s="12" t="str">
        <f aca="false">INDEX(Stores!$D$2:$D$18,MATCH(C3065,Stores!$A$2:$A$18,0))</f>
        <v>West</v>
      </c>
      <c r="K3065" s="16" t="n">
        <f aca="false">SUMIF(OrderItems!$B$2:$B$6683,A3065,OrderItems!$J$2:$J$6683)</f>
        <v>2179</v>
      </c>
      <c r="L3065" s="16" t="n">
        <f aca="false">SUMIF(OrderItems!$B$2:$B$6683,A3065,OrderItems!$K$2:$K$6683)</f>
        <v>1417.01</v>
      </c>
      <c r="M3065" s="16" t="n">
        <f aca="false">K3065-L3065</f>
        <v>761.99</v>
      </c>
      <c r="N3065" s="12" t="n">
        <f aca="false">COUNTIF(OrderItems!$B$2:$B$6683,A3065)</f>
        <v>1</v>
      </c>
    </row>
    <row r="3066" customFormat="false" ht="15" hidden="false" customHeight="false" outlineLevel="0" collapsed="false">
      <c r="A3066" s="12" t="n">
        <v>3065</v>
      </c>
      <c r="B3066" s="12" t="n">
        <v>781</v>
      </c>
      <c r="C3066" s="12" t="n">
        <v>5</v>
      </c>
      <c r="D3066" s="18" t="n">
        <v>45344</v>
      </c>
      <c r="E3066" s="12" t="s">
        <v>49</v>
      </c>
      <c r="F3066" s="12" t="s">
        <v>2292</v>
      </c>
      <c r="G3066" s="12" t="s">
        <v>56</v>
      </c>
      <c r="H3066" s="12" t="str">
        <f aca="false">INDEX(Customers!$I$2:$I$901,MATCH(B3066,Customers!$A$2:$A$901,0))</f>
        <v>New</v>
      </c>
      <c r="I3066" s="12" t="str">
        <f aca="false">INDEX(Customers!$G$2:$G$901,MATCH(B3066,Customers!$A$2:$A$901,0))</f>
        <v>South</v>
      </c>
      <c r="J3066" s="12" t="str">
        <f aca="false">INDEX(Stores!$D$2:$D$18,MATCH(C3066,Stores!$A$2:$A$18,0))</f>
        <v>South</v>
      </c>
      <c r="K3066" s="16" t="n">
        <f aca="false">SUMIF(OrderItems!$B$2:$B$6683,A3066,OrderItems!$J$2:$J$6683)</f>
        <v>4863.55</v>
      </c>
      <c r="L3066" s="16" t="n">
        <f aca="false">SUMIF(OrderItems!$B$2:$B$6683,A3066,OrderItems!$K$2:$K$6683)</f>
        <v>3259.8</v>
      </c>
      <c r="M3066" s="16" t="n">
        <f aca="false">K3066-L3066</f>
        <v>1603.75</v>
      </c>
      <c r="N3066" s="12" t="n">
        <f aca="false">COUNTIF(OrderItems!$B$2:$B$6683,A3066)</f>
        <v>2</v>
      </c>
    </row>
    <row r="3067" customFormat="false" ht="15" hidden="false" customHeight="false" outlineLevel="0" collapsed="false">
      <c r="A3067" s="12" t="n">
        <v>3066</v>
      </c>
      <c r="B3067" s="12" t="n">
        <v>781</v>
      </c>
      <c r="C3067" s="12" t="n">
        <v>17</v>
      </c>
      <c r="D3067" s="18" t="n">
        <v>45631</v>
      </c>
      <c r="E3067" s="12" t="s">
        <v>44</v>
      </c>
      <c r="F3067" s="12" t="s">
        <v>2292</v>
      </c>
      <c r="G3067" s="12" t="s">
        <v>55</v>
      </c>
      <c r="H3067" s="12" t="str">
        <f aca="false">INDEX(Customers!$I$2:$I$901,MATCH(B3067,Customers!$A$2:$A$901,0))</f>
        <v>New</v>
      </c>
      <c r="I3067" s="12" t="str">
        <f aca="false">INDEX(Customers!$G$2:$G$901,MATCH(B3067,Customers!$A$2:$A$901,0))</f>
        <v>South</v>
      </c>
      <c r="J3067" s="12" t="str">
        <f aca="false">INDEX(Stores!$D$2:$D$18,MATCH(C3067,Stores!$A$2:$A$18,0))</f>
        <v>Online</v>
      </c>
      <c r="K3067" s="16" t="n">
        <f aca="false">SUMIF(OrderItems!$B$2:$B$6683,A3067,OrderItems!$J$2:$J$6683)</f>
        <v>4957.1</v>
      </c>
      <c r="L3067" s="16" t="n">
        <f aca="false">SUMIF(OrderItems!$B$2:$B$6683,A3067,OrderItems!$K$2:$K$6683)</f>
        <v>3024.72</v>
      </c>
      <c r="M3067" s="16" t="n">
        <f aca="false">K3067-L3067</f>
        <v>1932.38</v>
      </c>
      <c r="N3067" s="12" t="n">
        <f aca="false">COUNTIF(OrderItems!$B$2:$B$6683,A3067)</f>
        <v>2</v>
      </c>
    </row>
    <row r="3068" customFormat="false" ht="15" hidden="false" customHeight="false" outlineLevel="0" collapsed="false">
      <c r="A3068" s="12" t="n">
        <v>3067</v>
      </c>
      <c r="B3068" s="12" t="n">
        <v>781</v>
      </c>
      <c r="C3068" s="12" t="n">
        <v>17</v>
      </c>
      <c r="D3068" s="18" t="n">
        <v>45773</v>
      </c>
      <c r="E3068" s="12" t="s">
        <v>44</v>
      </c>
      <c r="F3068" s="12" t="s">
        <v>2293</v>
      </c>
      <c r="G3068" s="12" t="s">
        <v>57</v>
      </c>
      <c r="H3068" s="12" t="str">
        <f aca="false">INDEX(Customers!$I$2:$I$901,MATCH(B3068,Customers!$A$2:$A$901,0))</f>
        <v>New</v>
      </c>
      <c r="I3068" s="12" t="str">
        <f aca="false">INDEX(Customers!$G$2:$G$901,MATCH(B3068,Customers!$A$2:$A$901,0))</f>
        <v>South</v>
      </c>
      <c r="J3068" s="12" t="str">
        <f aca="false">INDEX(Stores!$D$2:$D$18,MATCH(C3068,Stores!$A$2:$A$18,0))</f>
        <v>Online</v>
      </c>
      <c r="K3068" s="16" t="n">
        <f aca="false">SUMIF(OrderItems!$B$2:$B$6683,A3068,OrderItems!$J$2:$J$6683)</f>
        <v>3780.15</v>
      </c>
      <c r="L3068" s="16" t="n">
        <f aca="false">SUMIF(OrderItems!$B$2:$B$6683,A3068,OrderItems!$K$2:$K$6683)</f>
        <v>2581.97</v>
      </c>
      <c r="M3068" s="16" t="n">
        <f aca="false">K3068-L3068</f>
        <v>1198.18</v>
      </c>
      <c r="N3068" s="12" t="n">
        <f aca="false">COUNTIF(OrderItems!$B$2:$B$6683,A3068)</f>
        <v>2</v>
      </c>
    </row>
    <row r="3069" customFormat="false" ht="15" hidden="false" customHeight="false" outlineLevel="0" collapsed="false">
      <c r="A3069" s="12" t="n">
        <v>3068</v>
      </c>
      <c r="B3069" s="12" t="n">
        <v>781</v>
      </c>
      <c r="C3069" s="12" t="n">
        <v>17</v>
      </c>
      <c r="D3069" s="18" t="n">
        <v>45816</v>
      </c>
      <c r="E3069" s="12" t="s">
        <v>44</v>
      </c>
      <c r="F3069" s="12" t="s">
        <v>2296</v>
      </c>
      <c r="G3069" s="12" t="s">
        <v>55</v>
      </c>
      <c r="H3069" s="12" t="str">
        <f aca="false">INDEX(Customers!$I$2:$I$901,MATCH(B3069,Customers!$A$2:$A$901,0))</f>
        <v>New</v>
      </c>
      <c r="I3069" s="12" t="str">
        <f aca="false">INDEX(Customers!$G$2:$G$901,MATCH(B3069,Customers!$A$2:$A$901,0))</f>
        <v>South</v>
      </c>
      <c r="J3069" s="12" t="str">
        <f aca="false">INDEX(Stores!$D$2:$D$18,MATCH(C3069,Stores!$A$2:$A$18,0))</f>
        <v>Online</v>
      </c>
      <c r="K3069" s="16" t="n">
        <f aca="false">SUMIF(OrderItems!$B$2:$B$6683,A3069,OrderItems!$J$2:$J$6683)</f>
        <v>1092.05</v>
      </c>
      <c r="L3069" s="16" t="n">
        <f aca="false">SUMIF(OrderItems!$B$2:$B$6683,A3069,OrderItems!$K$2:$K$6683)</f>
        <v>750.42</v>
      </c>
      <c r="M3069" s="16" t="n">
        <f aca="false">K3069-L3069</f>
        <v>341.63</v>
      </c>
      <c r="N3069" s="12" t="n">
        <f aca="false">COUNTIF(OrderItems!$B$2:$B$6683,A3069)</f>
        <v>2</v>
      </c>
    </row>
    <row r="3070" customFormat="false" ht="15" hidden="false" customHeight="false" outlineLevel="0" collapsed="false">
      <c r="A3070" s="12" t="n">
        <v>3069</v>
      </c>
      <c r="B3070" s="12" t="n">
        <v>781</v>
      </c>
      <c r="C3070" s="12" t="n">
        <v>17</v>
      </c>
      <c r="D3070" s="18" t="n">
        <v>46005</v>
      </c>
      <c r="E3070" s="12" t="s">
        <v>44</v>
      </c>
      <c r="F3070" s="12" t="s">
        <v>2296</v>
      </c>
      <c r="G3070" s="12" t="s">
        <v>56</v>
      </c>
      <c r="H3070" s="12" t="str">
        <f aca="false">INDEX(Customers!$I$2:$I$901,MATCH(B3070,Customers!$A$2:$A$901,0))</f>
        <v>New</v>
      </c>
      <c r="I3070" s="12" t="str">
        <f aca="false">INDEX(Customers!$G$2:$G$901,MATCH(B3070,Customers!$A$2:$A$901,0))</f>
        <v>South</v>
      </c>
      <c r="J3070" s="12" t="str">
        <f aca="false">INDEX(Stores!$D$2:$D$18,MATCH(C3070,Stores!$A$2:$A$18,0))</f>
        <v>Online</v>
      </c>
      <c r="K3070" s="16" t="n">
        <f aca="false">SUMIF(OrderItems!$B$2:$B$6683,A3070,OrderItems!$J$2:$J$6683)</f>
        <v>2949.55</v>
      </c>
      <c r="L3070" s="16" t="n">
        <f aca="false">SUMIF(OrderItems!$B$2:$B$6683,A3070,OrderItems!$K$2:$K$6683)</f>
        <v>2008.95</v>
      </c>
      <c r="M3070" s="16" t="n">
        <f aca="false">K3070-L3070</f>
        <v>940.6</v>
      </c>
      <c r="N3070" s="12" t="n">
        <f aca="false">COUNTIF(OrderItems!$B$2:$B$6683,A3070)</f>
        <v>3</v>
      </c>
    </row>
    <row r="3071" customFormat="false" ht="15" hidden="false" customHeight="false" outlineLevel="0" collapsed="false">
      <c r="A3071" s="12" t="n">
        <v>3070</v>
      </c>
      <c r="B3071" s="12" t="n">
        <v>782</v>
      </c>
      <c r="C3071" s="12" t="n">
        <v>17</v>
      </c>
      <c r="D3071" s="18" t="n">
        <v>45671</v>
      </c>
      <c r="E3071" s="12" t="s">
        <v>44</v>
      </c>
      <c r="F3071" s="12" t="s">
        <v>2295</v>
      </c>
      <c r="G3071" s="12" t="s">
        <v>57</v>
      </c>
      <c r="H3071" s="12" t="str">
        <f aca="false">INDEX(Customers!$I$2:$I$901,MATCH(B3071,Customers!$A$2:$A$901,0))</f>
        <v>New</v>
      </c>
      <c r="I3071" s="12" t="str">
        <f aca="false">INDEX(Customers!$G$2:$G$901,MATCH(B3071,Customers!$A$2:$A$901,0))</f>
        <v>West</v>
      </c>
      <c r="J3071" s="12" t="str">
        <f aca="false">INDEX(Stores!$D$2:$D$18,MATCH(C3071,Stores!$A$2:$A$18,0))</f>
        <v>Online</v>
      </c>
      <c r="K3071" s="16" t="n">
        <f aca="false">SUMIF(OrderItems!$B$2:$B$6683,A3071,OrderItems!$J$2:$J$6683)</f>
        <v>4865.6</v>
      </c>
      <c r="L3071" s="16" t="n">
        <f aca="false">SUMIF(OrderItems!$B$2:$B$6683,A3071,OrderItems!$K$2:$K$6683)</f>
        <v>3100.68</v>
      </c>
      <c r="M3071" s="16" t="n">
        <f aca="false">K3071-L3071</f>
        <v>1764.92</v>
      </c>
      <c r="N3071" s="12" t="n">
        <f aca="false">COUNTIF(OrderItems!$B$2:$B$6683,A3071)</f>
        <v>3</v>
      </c>
    </row>
    <row r="3072" customFormat="false" ht="15" hidden="false" customHeight="false" outlineLevel="0" collapsed="false">
      <c r="A3072" s="12" t="n">
        <v>3071</v>
      </c>
      <c r="B3072" s="12" t="n">
        <v>782</v>
      </c>
      <c r="C3072" s="12" t="n">
        <v>17</v>
      </c>
      <c r="D3072" s="18" t="n">
        <v>45948</v>
      </c>
      <c r="E3072" s="12" t="s">
        <v>44</v>
      </c>
      <c r="F3072" s="12" t="s">
        <v>2295</v>
      </c>
      <c r="G3072" s="12" t="s">
        <v>55</v>
      </c>
      <c r="H3072" s="12" t="str">
        <f aca="false">INDEX(Customers!$I$2:$I$901,MATCH(B3072,Customers!$A$2:$A$901,0))</f>
        <v>New</v>
      </c>
      <c r="I3072" s="12" t="str">
        <f aca="false">INDEX(Customers!$G$2:$G$901,MATCH(B3072,Customers!$A$2:$A$901,0))</f>
        <v>West</v>
      </c>
      <c r="J3072" s="12" t="str">
        <f aca="false">INDEX(Stores!$D$2:$D$18,MATCH(C3072,Stores!$A$2:$A$18,0))</f>
        <v>Online</v>
      </c>
      <c r="K3072" s="16" t="n">
        <f aca="false">SUMIF(OrderItems!$B$2:$B$6683,A3072,OrderItems!$J$2:$J$6683)</f>
        <v>815.1</v>
      </c>
      <c r="L3072" s="16" t="n">
        <f aca="false">SUMIF(OrderItems!$B$2:$B$6683,A3072,OrderItems!$K$2:$K$6683)</f>
        <v>626.1</v>
      </c>
      <c r="M3072" s="16" t="n">
        <f aca="false">K3072-L3072</f>
        <v>189</v>
      </c>
      <c r="N3072" s="12" t="n">
        <f aca="false">COUNTIF(OrderItems!$B$2:$B$6683,A3072)</f>
        <v>1</v>
      </c>
    </row>
    <row r="3073" customFormat="false" ht="15" hidden="false" customHeight="false" outlineLevel="0" collapsed="false">
      <c r="A3073" s="12" t="n">
        <v>3072</v>
      </c>
      <c r="B3073" s="12" t="n">
        <v>782</v>
      </c>
      <c r="C3073" s="12" t="n">
        <v>17</v>
      </c>
      <c r="D3073" s="18" t="n">
        <v>45971</v>
      </c>
      <c r="E3073" s="12" t="s">
        <v>44</v>
      </c>
      <c r="F3073" s="12" t="s">
        <v>2295</v>
      </c>
      <c r="G3073" s="12" t="s">
        <v>55</v>
      </c>
      <c r="H3073" s="12" t="str">
        <f aca="false">INDEX(Customers!$I$2:$I$901,MATCH(B3073,Customers!$A$2:$A$901,0))</f>
        <v>New</v>
      </c>
      <c r="I3073" s="12" t="str">
        <f aca="false">INDEX(Customers!$G$2:$G$901,MATCH(B3073,Customers!$A$2:$A$901,0))</f>
        <v>West</v>
      </c>
      <c r="J3073" s="12" t="str">
        <f aca="false">INDEX(Stores!$D$2:$D$18,MATCH(C3073,Stores!$A$2:$A$18,0))</f>
        <v>Online</v>
      </c>
      <c r="K3073" s="16" t="n">
        <f aca="false">SUMIF(OrderItems!$B$2:$B$6683,A3073,OrderItems!$J$2:$J$6683)</f>
        <v>2049</v>
      </c>
      <c r="L3073" s="16" t="n">
        <f aca="false">SUMIF(OrderItems!$B$2:$B$6683,A3073,OrderItems!$K$2:$K$6683)</f>
        <v>1198.41</v>
      </c>
      <c r="M3073" s="16" t="n">
        <f aca="false">K3073-L3073</f>
        <v>850.59</v>
      </c>
      <c r="N3073" s="12" t="n">
        <f aca="false">COUNTIF(OrderItems!$B$2:$B$6683,A3073)</f>
        <v>1</v>
      </c>
    </row>
    <row r="3074" customFormat="false" ht="15" hidden="false" customHeight="false" outlineLevel="0" collapsed="false">
      <c r="A3074" s="12" t="n">
        <v>3073</v>
      </c>
      <c r="B3074" s="12" t="n">
        <v>783</v>
      </c>
      <c r="C3074" s="12" t="n">
        <v>17</v>
      </c>
      <c r="D3074" s="18" t="n">
        <v>45515</v>
      </c>
      <c r="E3074" s="12" t="s">
        <v>44</v>
      </c>
      <c r="F3074" s="12" t="s">
        <v>2292</v>
      </c>
      <c r="G3074" s="12" t="s">
        <v>55</v>
      </c>
      <c r="H3074" s="12" t="str">
        <f aca="false">INDEX(Customers!$I$2:$I$901,MATCH(B3074,Customers!$A$2:$A$901,0))</f>
        <v>Regular</v>
      </c>
      <c r="I3074" s="12" t="str">
        <f aca="false">INDEX(Customers!$G$2:$G$901,MATCH(B3074,Customers!$A$2:$A$901,0))</f>
        <v>West</v>
      </c>
      <c r="J3074" s="12" t="str">
        <f aca="false">INDEX(Stores!$D$2:$D$18,MATCH(C3074,Stores!$A$2:$A$18,0))</f>
        <v>Online</v>
      </c>
      <c r="K3074" s="16" t="n">
        <f aca="false">SUMIF(OrderItems!$B$2:$B$6683,A3074,OrderItems!$J$2:$J$6683)</f>
        <v>4368.15</v>
      </c>
      <c r="L3074" s="16" t="n">
        <f aca="false">SUMIF(OrderItems!$B$2:$B$6683,A3074,OrderItems!$K$2:$K$6683)</f>
        <v>3044.69</v>
      </c>
      <c r="M3074" s="16" t="n">
        <f aca="false">K3074-L3074</f>
        <v>1323.46</v>
      </c>
      <c r="N3074" s="12" t="n">
        <f aca="false">COUNTIF(OrderItems!$B$2:$B$6683,A3074)</f>
        <v>1</v>
      </c>
    </row>
    <row r="3075" customFormat="false" ht="15" hidden="false" customHeight="false" outlineLevel="0" collapsed="false">
      <c r="A3075" s="12" t="n">
        <v>3074</v>
      </c>
      <c r="B3075" s="12" t="n">
        <v>783</v>
      </c>
      <c r="C3075" s="12" t="n">
        <v>17</v>
      </c>
      <c r="D3075" s="18" t="n">
        <v>45917</v>
      </c>
      <c r="E3075" s="12" t="s">
        <v>44</v>
      </c>
      <c r="F3075" s="12" t="s">
        <v>2292</v>
      </c>
      <c r="G3075" s="12" t="s">
        <v>55</v>
      </c>
      <c r="H3075" s="12" t="str">
        <f aca="false">INDEX(Customers!$I$2:$I$901,MATCH(B3075,Customers!$A$2:$A$901,0))</f>
        <v>Regular</v>
      </c>
      <c r="I3075" s="12" t="str">
        <f aca="false">INDEX(Customers!$G$2:$G$901,MATCH(B3075,Customers!$A$2:$A$901,0))</f>
        <v>West</v>
      </c>
      <c r="J3075" s="12" t="str">
        <f aca="false">INDEX(Stores!$D$2:$D$18,MATCH(C3075,Stores!$A$2:$A$18,0))</f>
        <v>Online</v>
      </c>
      <c r="K3075" s="16" t="n">
        <f aca="false">SUMIF(OrderItems!$B$2:$B$6683,A3075,OrderItems!$J$2:$J$6683)</f>
        <v>7506</v>
      </c>
      <c r="L3075" s="16" t="n">
        <f aca="false">SUMIF(OrderItems!$B$2:$B$6683,A3075,OrderItems!$K$2:$K$6683)</f>
        <v>4942.36</v>
      </c>
      <c r="M3075" s="16" t="n">
        <f aca="false">K3075-L3075</f>
        <v>2563.64</v>
      </c>
      <c r="N3075" s="12" t="n">
        <f aca="false">COUNTIF(OrderItems!$B$2:$B$6683,A3075)</f>
        <v>4</v>
      </c>
    </row>
    <row r="3076" customFormat="false" ht="15" hidden="false" customHeight="false" outlineLevel="0" collapsed="false">
      <c r="A3076" s="12" t="n">
        <v>3075</v>
      </c>
      <c r="B3076" s="12" t="n">
        <v>785</v>
      </c>
      <c r="C3076" s="12" t="n">
        <v>17</v>
      </c>
      <c r="D3076" s="18" t="n">
        <v>45436</v>
      </c>
      <c r="E3076" s="12" t="s">
        <v>44</v>
      </c>
      <c r="F3076" s="12" t="s">
        <v>2294</v>
      </c>
      <c r="G3076" s="12" t="s">
        <v>55</v>
      </c>
      <c r="H3076" s="12" t="str">
        <f aca="false">INDEX(Customers!$I$2:$I$901,MATCH(B3076,Customers!$A$2:$A$901,0))</f>
        <v>Regular</v>
      </c>
      <c r="I3076" s="12" t="str">
        <f aca="false">INDEX(Customers!$G$2:$G$901,MATCH(B3076,Customers!$A$2:$A$901,0))</f>
        <v>West</v>
      </c>
      <c r="J3076" s="12" t="str">
        <f aca="false">INDEX(Stores!$D$2:$D$18,MATCH(C3076,Stores!$A$2:$A$18,0))</f>
        <v>Online</v>
      </c>
      <c r="K3076" s="16" t="n">
        <f aca="false">SUMIF(OrderItems!$B$2:$B$6683,A3076,OrderItems!$J$2:$J$6683)</f>
        <v>1223.15</v>
      </c>
      <c r="L3076" s="16" t="n">
        <f aca="false">SUMIF(OrderItems!$B$2:$B$6683,A3076,OrderItems!$K$2:$K$6683)</f>
        <v>855.37</v>
      </c>
      <c r="M3076" s="16" t="n">
        <f aca="false">K3076-L3076</f>
        <v>367.78</v>
      </c>
      <c r="N3076" s="12" t="n">
        <f aca="false">COUNTIF(OrderItems!$B$2:$B$6683,A3076)</f>
        <v>1</v>
      </c>
    </row>
    <row r="3077" customFormat="false" ht="15" hidden="false" customHeight="false" outlineLevel="0" collapsed="false">
      <c r="A3077" s="12" t="n">
        <v>3076</v>
      </c>
      <c r="B3077" s="12" t="n">
        <v>785</v>
      </c>
      <c r="C3077" s="12" t="n">
        <v>17</v>
      </c>
      <c r="D3077" s="18" t="n">
        <v>45666</v>
      </c>
      <c r="E3077" s="12" t="s">
        <v>44</v>
      </c>
      <c r="F3077" s="12" t="s">
        <v>2293</v>
      </c>
      <c r="G3077" s="12" t="s">
        <v>55</v>
      </c>
      <c r="H3077" s="12" t="str">
        <f aca="false">INDEX(Customers!$I$2:$I$901,MATCH(B3077,Customers!$A$2:$A$901,0))</f>
        <v>Regular</v>
      </c>
      <c r="I3077" s="12" t="str">
        <f aca="false">INDEX(Customers!$G$2:$G$901,MATCH(B3077,Customers!$A$2:$A$901,0))</f>
        <v>West</v>
      </c>
      <c r="J3077" s="12" t="str">
        <f aca="false">INDEX(Stores!$D$2:$D$18,MATCH(C3077,Stores!$A$2:$A$18,0))</f>
        <v>Online</v>
      </c>
      <c r="K3077" s="16" t="n">
        <f aca="false">SUMIF(OrderItems!$B$2:$B$6683,A3077,OrderItems!$J$2:$J$6683)</f>
        <v>4036</v>
      </c>
      <c r="L3077" s="16" t="n">
        <f aca="false">SUMIF(OrderItems!$B$2:$B$6683,A3077,OrderItems!$K$2:$K$6683)</f>
        <v>2680.17</v>
      </c>
      <c r="M3077" s="16" t="n">
        <f aca="false">K3077-L3077</f>
        <v>1355.83</v>
      </c>
      <c r="N3077" s="12" t="n">
        <f aca="false">COUNTIF(OrderItems!$B$2:$B$6683,A3077)</f>
        <v>2</v>
      </c>
    </row>
    <row r="3078" customFormat="false" ht="15" hidden="false" customHeight="false" outlineLevel="0" collapsed="false">
      <c r="A3078" s="12" t="n">
        <v>3077</v>
      </c>
      <c r="B3078" s="12" t="n">
        <v>786</v>
      </c>
      <c r="C3078" s="12" t="n">
        <v>17</v>
      </c>
      <c r="D3078" s="18" t="n">
        <v>45300</v>
      </c>
      <c r="E3078" s="12" t="s">
        <v>44</v>
      </c>
      <c r="F3078" s="12" t="s">
        <v>2296</v>
      </c>
      <c r="G3078" s="12" t="s">
        <v>57</v>
      </c>
      <c r="H3078" s="12" t="str">
        <f aca="false">INDEX(Customers!$I$2:$I$901,MATCH(B3078,Customers!$A$2:$A$901,0))</f>
        <v>Regular</v>
      </c>
      <c r="I3078" s="12" t="str">
        <f aca="false">INDEX(Customers!$G$2:$G$901,MATCH(B3078,Customers!$A$2:$A$901,0))</f>
        <v>South</v>
      </c>
      <c r="J3078" s="12" t="str">
        <f aca="false">INDEX(Stores!$D$2:$D$18,MATCH(C3078,Stores!$A$2:$A$18,0))</f>
        <v>Online</v>
      </c>
      <c r="K3078" s="16" t="n">
        <f aca="false">SUMIF(OrderItems!$B$2:$B$6683,A3078,OrderItems!$J$2:$J$6683)</f>
        <v>1459</v>
      </c>
      <c r="L3078" s="16" t="n">
        <f aca="false">SUMIF(OrderItems!$B$2:$B$6683,A3078,OrderItems!$K$2:$K$6683)</f>
        <v>824.91</v>
      </c>
      <c r="M3078" s="16" t="n">
        <f aca="false">K3078-L3078</f>
        <v>634.09</v>
      </c>
      <c r="N3078" s="12" t="n">
        <f aca="false">COUNTIF(OrderItems!$B$2:$B$6683,A3078)</f>
        <v>1</v>
      </c>
    </row>
    <row r="3079" customFormat="false" ht="15" hidden="false" customHeight="false" outlineLevel="0" collapsed="false">
      <c r="A3079" s="12" t="n">
        <v>3078</v>
      </c>
      <c r="B3079" s="12" t="n">
        <v>786</v>
      </c>
      <c r="C3079" s="12" t="n">
        <v>17</v>
      </c>
      <c r="D3079" s="18" t="n">
        <v>45340</v>
      </c>
      <c r="E3079" s="12" t="s">
        <v>44</v>
      </c>
      <c r="F3079" s="12" t="s">
        <v>2294</v>
      </c>
      <c r="G3079" s="12" t="s">
        <v>55</v>
      </c>
      <c r="H3079" s="12" t="str">
        <f aca="false">INDEX(Customers!$I$2:$I$901,MATCH(B3079,Customers!$A$2:$A$901,0))</f>
        <v>Regular</v>
      </c>
      <c r="I3079" s="12" t="str">
        <f aca="false">INDEX(Customers!$G$2:$G$901,MATCH(B3079,Customers!$A$2:$A$901,0))</f>
        <v>South</v>
      </c>
      <c r="J3079" s="12" t="str">
        <f aca="false">INDEX(Stores!$D$2:$D$18,MATCH(C3079,Stores!$A$2:$A$18,0))</f>
        <v>Online</v>
      </c>
      <c r="K3079" s="16" t="n">
        <f aca="false">SUMIF(OrderItems!$B$2:$B$6683,A3079,OrderItems!$J$2:$J$6683)</f>
        <v>11292.2</v>
      </c>
      <c r="L3079" s="16" t="n">
        <f aca="false">SUMIF(OrderItems!$B$2:$B$6683,A3079,OrderItems!$K$2:$K$6683)</f>
        <v>7361.58</v>
      </c>
      <c r="M3079" s="16" t="n">
        <f aca="false">K3079-L3079</f>
        <v>3930.62</v>
      </c>
      <c r="N3079" s="12" t="n">
        <f aca="false">COUNTIF(OrderItems!$B$2:$B$6683,A3079)</f>
        <v>4</v>
      </c>
    </row>
    <row r="3080" customFormat="false" ht="15" hidden="false" customHeight="false" outlineLevel="0" collapsed="false">
      <c r="A3080" s="12" t="n">
        <v>3079</v>
      </c>
      <c r="B3080" s="12" t="n">
        <v>786</v>
      </c>
      <c r="C3080" s="12" t="n">
        <v>1</v>
      </c>
      <c r="D3080" s="18" t="n">
        <v>45375</v>
      </c>
      <c r="E3080" s="12" t="s">
        <v>49</v>
      </c>
      <c r="F3080" s="12" t="s">
        <v>2295</v>
      </c>
      <c r="G3080" s="12" t="s">
        <v>55</v>
      </c>
      <c r="H3080" s="12" t="str">
        <f aca="false">INDEX(Customers!$I$2:$I$901,MATCH(B3080,Customers!$A$2:$A$901,0))</f>
        <v>Regular</v>
      </c>
      <c r="I3080" s="12" t="str">
        <f aca="false">INDEX(Customers!$G$2:$G$901,MATCH(B3080,Customers!$A$2:$A$901,0))</f>
        <v>South</v>
      </c>
      <c r="J3080" s="12" t="str">
        <f aca="false">INDEX(Stores!$D$2:$D$18,MATCH(C3080,Stores!$A$2:$A$18,0))</f>
        <v>North</v>
      </c>
      <c r="K3080" s="16" t="n">
        <f aca="false">SUMIF(OrderItems!$B$2:$B$6683,A3080,OrderItems!$J$2:$J$6683)</f>
        <v>6906.5</v>
      </c>
      <c r="L3080" s="16" t="n">
        <f aca="false">SUMIF(OrderItems!$B$2:$B$6683,A3080,OrderItems!$K$2:$K$6683)</f>
        <v>4786.45</v>
      </c>
      <c r="M3080" s="16" t="n">
        <f aca="false">K3080-L3080</f>
        <v>2120.05</v>
      </c>
      <c r="N3080" s="12" t="n">
        <f aca="false">COUNTIF(OrderItems!$B$2:$B$6683,A3080)</f>
        <v>4</v>
      </c>
    </row>
    <row r="3081" customFormat="false" ht="15" hidden="false" customHeight="false" outlineLevel="0" collapsed="false">
      <c r="A3081" s="12" t="n">
        <v>3080</v>
      </c>
      <c r="B3081" s="12" t="n">
        <v>786</v>
      </c>
      <c r="C3081" s="12" t="n">
        <v>7</v>
      </c>
      <c r="D3081" s="18" t="n">
        <v>45431</v>
      </c>
      <c r="E3081" s="12" t="s">
        <v>49</v>
      </c>
      <c r="F3081" s="12" t="s">
        <v>2293</v>
      </c>
      <c r="G3081" s="12" t="s">
        <v>55</v>
      </c>
      <c r="H3081" s="12" t="str">
        <f aca="false">INDEX(Customers!$I$2:$I$901,MATCH(B3081,Customers!$A$2:$A$901,0))</f>
        <v>Regular</v>
      </c>
      <c r="I3081" s="12" t="str">
        <f aca="false">INDEX(Customers!$G$2:$G$901,MATCH(B3081,Customers!$A$2:$A$901,0))</f>
        <v>South</v>
      </c>
      <c r="J3081" s="12" t="str">
        <f aca="false">INDEX(Stores!$D$2:$D$18,MATCH(C3081,Stores!$A$2:$A$18,0))</f>
        <v>South</v>
      </c>
      <c r="K3081" s="16" t="n">
        <f aca="false">SUMIF(OrderItems!$B$2:$B$6683,A3081,OrderItems!$J$2:$J$6683)</f>
        <v>11175.3</v>
      </c>
      <c r="L3081" s="16" t="n">
        <f aca="false">SUMIF(OrderItems!$B$2:$B$6683,A3081,OrderItems!$K$2:$K$6683)</f>
        <v>8275.79</v>
      </c>
      <c r="M3081" s="16" t="n">
        <f aca="false">K3081-L3081</f>
        <v>2899.51</v>
      </c>
      <c r="N3081" s="12" t="n">
        <f aca="false">COUNTIF(OrderItems!$B$2:$B$6683,A3081)</f>
        <v>3</v>
      </c>
    </row>
    <row r="3082" customFormat="false" ht="15" hidden="false" customHeight="false" outlineLevel="0" collapsed="false">
      <c r="A3082" s="12" t="n">
        <v>3081</v>
      </c>
      <c r="B3082" s="12" t="n">
        <v>786</v>
      </c>
      <c r="C3082" s="12" t="n">
        <v>5</v>
      </c>
      <c r="D3082" s="18" t="n">
        <v>45457</v>
      </c>
      <c r="E3082" s="12" t="s">
        <v>49</v>
      </c>
      <c r="F3082" s="12" t="s">
        <v>2294</v>
      </c>
      <c r="G3082" s="12" t="s">
        <v>56</v>
      </c>
      <c r="H3082" s="12" t="str">
        <f aca="false">INDEX(Customers!$I$2:$I$901,MATCH(B3082,Customers!$A$2:$A$901,0))</f>
        <v>Regular</v>
      </c>
      <c r="I3082" s="12" t="str">
        <f aca="false">INDEX(Customers!$G$2:$G$901,MATCH(B3082,Customers!$A$2:$A$901,0))</f>
        <v>South</v>
      </c>
      <c r="J3082" s="12" t="str">
        <f aca="false">INDEX(Stores!$D$2:$D$18,MATCH(C3082,Stores!$A$2:$A$18,0))</f>
        <v>South</v>
      </c>
      <c r="K3082" s="16" t="n">
        <f aca="false">SUMIF(OrderItems!$B$2:$B$6683,A3082,OrderItems!$J$2:$J$6683)</f>
        <v>3418</v>
      </c>
      <c r="L3082" s="16" t="n">
        <f aca="false">SUMIF(OrderItems!$B$2:$B$6683,A3082,OrderItems!$K$2:$K$6683)</f>
        <v>2413.65</v>
      </c>
      <c r="M3082" s="16" t="n">
        <f aca="false">K3082-L3082</f>
        <v>1004.35</v>
      </c>
      <c r="N3082" s="12" t="n">
        <f aca="false">COUNTIF(OrderItems!$B$2:$B$6683,A3082)</f>
        <v>2</v>
      </c>
    </row>
    <row r="3083" customFormat="false" ht="15" hidden="false" customHeight="false" outlineLevel="0" collapsed="false">
      <c r="A3083" s="12" t="n">
        <v>3082</v>
      </c>
      <c r="B3083" s="12" t="n">
        <v>786</v>
      </c>
      <c r="C3083" s="12" t="n">
        <v>17</v>
      </c>
      <c r="D3083" s="18" t="n">
        <v>45598</v>
      </c>
      <c r="E3083" s="12" t="s">
        <v>44</v>
      </c>
      <c r="F3083" s="12" t="s">
        <v>2293</v>
      </c>
      <c r="G3083" s="12" t="s">
        <v>56</v>
      </c>
      <c r="H3083" s="12" t="str">
        <f aca="false">INDEX(Customers!$I$2:$I$901,MATCH(B3083,Customers!$A$2:$A$901,0))</f>
        <v>Regular</v>
      </c>
      <c r="I3083" s="12" t="str">
        <f aca="false">INDEX(Customers!$G$2:$G$901,MATCH(B3083,Customers!$A$2:$A$901,0))</f>
        <v>South</v>
      </c>
      <c r="J3083" s="12" t="str">
        <f aca="false">INDEX(Stores!$D$2:$D$18,MATCH(C3083,Stores!$A$2:$A$18,0))</f>
        <v>Online</v>
      </c>
      <c r="K3083" s="16" t="n">
        <f aca="false">SUMIF(OrderItems!$B$2:$B$6683,A3083,OrderItems!$J$2:$J$6683)</f>
        <v>8500.55</v>
      </c>
      <c r="L3083" s="16" t="n">
        <f aca="false">SUMIF(OrderItems!$B$2:$B$6683,A3083,OrderItems!$K$2:$K$6683)</f>
        <v>5704.69</v>
      </c>
      <c r="M3083" s="16" t="n">
        <f aca="false">K3083-L3083</f>
        <v>2795.86</v>
      </c>
      <c r="N3083" s="12" t="n">
        <f aca="false">COUNTIF(OrderItems!$B$2:$B$6683,A3083)</f>
        <v>3</v>
      </c>
    </row>
    <row r="3084" customFormat="false" ht="15" hidden="false" customHeight="false" outlineLevel="0" collapsed="false">
      <c r="A3084" s="12" t="n">
        <v>3083</v>
      </c>
      <c r="B3084" s="12" t="n">
        <v>786</v>
      </c>
      <c r="C3084" s="12" t="n">
        <v>17</v>
      </c>
      <c r="D3084" s="18" t="n">
        <v>45606</v>
      </c>
      <c r="E3084" s="12" t="s">
        <v>44</v>
      </c>
      <c r="F3084" s="12" t="s">
        <v>2292</v>
      </c>
      <c r="G3084" s="12" t="s">
        <v>57</v>
      </c>
      <c r="H3084" s="12" t="str">
        <f aca="false">INDEX(Customers!$I$2:$I$901,MATCH(B3084,Customers!$A$2:$A$901,0))</f>
        <v>Regular</v>
      </c>
      <c r="I3084" s="12" t="str">
        <f aca="false">INDEX(Customers!$G$2:$G$901,MATCH(B3084,Customers!$A$2:$A$901,0))</f>
        <v>South</v>
      </c>
      <c r="J3084" s="12" t="str">
        <f aca="false">INDEX(Stores!$D$2:$D$18,MATCH(C3084,Stores!$A$2:$A$18,0))</f>
        <v>Online</v>
      </c>
      <c r="K3084" s="16" t="n">
        <f aca="false">SUMIF(OrderItems!$B$2:$B$6683,A3084,OrderItems!$J$2:$J$6683)</f>
        <v>1167.55</v>
      </c>
      <c r="L3084" s="16" t="n">
        <f aca="false">SUMIF(OrderItems!$B$2:$B$6683,A3084,OrderItems!$K$2:$K$6683)</f>
        <v>813.03</v>
      </c>
      <c r="M3084" s="16" t="n">
        <f aca="false">K3084-L3084</f>
        <v>354.52</v>
      </c>
      <c r="N3084" s="12" t="n">
        <f aca="false">COUNTIF(OrderItems!$B$2:$B$6683,A3084)</f>
        <v>2</v>
      </c>
    </row>
    <row r="3085" customFormat="false" ht="15" hidden="false" customHeight="false" outlineLevel="0" collapsed="false">
      <c r="A3085" s="12" t="n">
        <v>3084</v>
      </c>
      <c r="B3085" s="12" t="n">
        <v>786</v>
      </c>
      <c r="C3085" s="12" t="n">
        <v>17</v>
      </c>
      <c r="D3085" s="18" t="n">
        <v>45652</v>
      </c>
      <c r="E3085" s="12" t="s">
        <v>44</v>
      </c>
      <c r="F3085" s="12" t="s">
        <v>2296</v>
      </c>
      <c r="G3085" s="12" t="s">
        <v>57</v>
      </c>
      <c r="H3085" s="12" t="str">
        <f aca="false">INDEX(Customers!$I$2:$I$901,MATCH(B3085,Customers!$A$2:$A$901,0))</f>
        <v>Regular</v>
      </c>
      <c r="I3085" s="12" t="str">
        <f aca="false">INDEX(Customers!$G$2:$G$901,MATCH(B3085,Customers!$A$2:$A$901,0))</f>
        <v>South</v>
      </c>
      <c r="J3085" s="12" t="str">
        <f aca="false">INDEX(Stores!$D$2:$D$18,MATCH(C3085,Stores!$A$2:$A$18,0))</f>
        <v>Online</v>
      </c>
      <c r="K3085" s="16" t="n">
        <f aca="false">SUMIF(OrderItems!$B$2:$B$6683,A3085,OrderItems!$J$2:$J$6683)</f>
        <v>309</v>
      </c>
      <c r="L3085" s="16" t="n">
        <f aca="false">SUMIF(OrderItems!$B$2:$B$6683,A3085,OrderItems!$K$2:$K$6683)</f>
        <v>225.4</v>
      </c>
      <c r="M3085" s="16" t="n">
        <f aca="false">K3085-L3085</f>
        <v>83.6</v>
      </c>
      <c r="N3085" s="12" t="n">
        <f aca="false">COUNTIF(OrderItems!$B$2:$B$6683,A3085)</f>
        <v>1</v>
      </c>
    </row>
    <row r="3086" customFormat="false" ht="15" hidden="false" customHeight="false" outlineLevel="0" collapsed="false">
      <c r="A3086" s="12" t="n">
        <v>3085</v>
      </c>
      <c r="B3086" s="12" t="n">
        <v>786</v>
      </c>
      <c r="C3086" s="12" t="n">
        <v>17</v>
      </c>
      <c r="D3086" s="18" t="n">
        <v>45675</v>
      </c>
      <c r="E3086" s="12" t="s">
        <v>44</v>
      </c>
      <c r="F3086" s="12" t="s">
        <v>2294</v>
      </c>
      <c r="G3086" s="12" t="s">
        <v>57</v>
      </c>
      <c r="H3086" s="12" t="str">
        <f aca="false">INDEX(Customers!$I$2:$I$901,MATCH(B3086,Customers!$A$2:$A$901,0))</f>
        <v>Regular</v>
      </c>
      <c r="I3086" s="12" t="str">
        <f aca="false">INDEX(Customers!$G$2:$G$901,MATCH(B3086,Customers!$A$2:$A$901,0))</f>
        <v>South</v>
      </c>
      <c r="J3086" s="12" t="str">
        <f aca="false">INDEX(Stores!$D$2:$D$18,MATCH(C3086,Stores!$A$2:$A$18,0))</f>
        <v>Online</v>
      </c>
      <c r="K3086" s="16" t="n">
        <f aca="false">SUMIF(OrderItems!$B$2:$B$6683,A3086,OrderItems!$J$2:$J$6683)</f>
        <v>1467</v>
      </c>
      <c r="L3086" s="16" t="n">
        <f aca="false">SUMIF(OrderItems!$B$2:$B$6683,A3086,OrderItems!$K$2:$K$6683)</f>
        <v>835.56</v>
      </c>
      <c r="M3086" s="16" t="n">
        <f aca="false">K3086-L3086</f>
        <v>631.44</v>
      </c>
      <c r="N3086" s="12" t="n">
        <f aca="false">COUNTIF(OrderItems!$B$2:$B$6683,A3086)</f>
        <v>1</v>
      </c>
    </row>
    <row r="3087" customFormat="false" ht="15" hidden="false" customHeight="false" outlineLevel="0" collapsed="false">
      <c r="A3087" s="12" t="n">
        <v>3086</v>
      </c>
      <c r="B3087" s="12" t="n">
        <v>786</v>
      </c>
      <c r="C3087" s="12" t="n">
        <v>17</v>
      </c>
      <c r="D3087" s="18" t="n">
        <v>45682</v>
      </c>
      <c r="E3087" s="12" t="s">
        <v>44</v>
      </c>
      <c r="F3087" s="12" t="s">
        <v>2296</v>
      </c>
      <c r="G3087" s="12" t="s">
        <v>55</v>
      </c>
      <c r="H3087" s="12" t="str">
        <f aca="false">INDEX(Customers!$I$2:$I$901,MATCH(B3087,Customers!$A$2:$A$901,0))</f>
        <v>Regular</v>
      </c>
      <c r="I3087" s="12" t="str">
        <f aca="false">INDEX(Customers!$G$2:$G$901,MATCH(B3087,Customers!$A$2:$A$901,0))</f>
        <v>South</v>
      </c>
      <c r="J3087" s="12" t="str">
        <f aca="false">INDEX(Stores!$D$2:$D$18,MATCH(C3087,Stores!$A$2:$A$18,0))</f>
        <v>Online</v>
      </c>
      <c r="K3087" s="16" t="n">
        <f aca="false">SUMIF(OrderItems!$B$2:$B$6683,A3087,OrderItems!$J$2:$J$6683)</f>
        <v>3410.1</v>
      </c>
      <c r="L3087" s="16" t="n">
        <f aca="false">SUMIF(OrderItems!$B$2:$B$6683,A3087,OrderItems!$K$2:$K$6683)</f>
        <v>2806.84</v>
      </c>
      <c r="M3087" s="16" t="n">
        <f aca="false">K3087-L3087</f>
        <v>603.26</v>
      </c>
      <c r="N3087" s="12" t="n">
        <f aca="false">COUNTIF(OrderItems!$B$2:$B$6683,A3087)</f>
        <v>1</v>
      </c>
    </row>
    <row r="3088" customFormat="false" ht="15" hidden="false" customHeight="false" outlineLevel="0" collapsed="false">
      <c r="A3088" s="12" t="n">
        <v>3087</v>
      </c>
      <c r="B3088" s="12" t="n">
        <v>786</v>
      </c>
      <c r="C3088" s="12" t="n">
        <v>17</v>
      </c>
      <c r="D3088" s="18" t="n">
        <v>45695</v>
      </c>
      <c r="E3088" s="12" t="s">
        <v>44</v>
      </c>
      <c r="F3088" s="12" t="s">
        <v>2294</v>
      </c>
      <c r="G3088" s="12" t="s">
        <v>56</v>
      </c>
      <c r="H3088" s="12" t="str">
        <f aca="false">INDEX(Customers!$I$2:$I$901,MATCH(B3088,Customers!$A$2:$A$901,0))</f>
        <v>Regular</v>
      </c>
      <c r="I3088" s="12" t="str">
        <f aca="false">INDEX(Customers!$G$2:$G$901,MATCH(B3088,Customers!$A$2:$A$901,0))</f>
        <v>South</v>
      </c>
      <c r="J3088" s="12" t="str">
        <f aca="false">INDEX(Stores!$D$2:$D$18,MATCH(C3088,Stores!$A$2:$A$18,0))</f>
        <v>Online</v>
      </c>
      <c r="K3088" s="16" t="n">
        <f aca="false">SUMIF(OrderItems!$B$2:$B$6683,A3088,OrderItems!$J$2:$J$6683)</f>
        <v>18584</v>
      </c>
      <c r="L3088" s="16" t="n">
        <f aca="false">SUMIF(OrderItems!$B$2:$B$6683,A3088,OrderItems!$K$2:$K$6683)</f>
        <v>12186.24</v>
      </c>
      <c r="M3088" s="16" t="n">
        <f aca="false">K3088-L3088</f>
        <v>6397.76</v>
      </c>
      <c r="N3088" s="12" t="n">
        <f aca="false">COUNTIF(OrderItems!$B$2:$B$6683,A3088)</f>
        <v>4</v>
      </c>
    </row>
    <row r="3089" customFormat="false" ht="15" hidden="false" customHeight="false" outlineLevel="0" collapsed="false">
      <c r="A3089" s="12" t="n">
        <v>3088</v>
      </c>
      <c r="B3089" s="12" t="n">
        <v>786</v>
      </c>
      <c r="C3089" s="12" t="n">
        <v>8</v>
      </c>
      <c r="D3089" s="18" t="n">
        <v>45705</v>
      </c>
      <c r="E3089" s="12" t="s">
        <v>49</v>
      </c>
      <c r="F3089" s="12" t="s">
        <v>2292</v>
      </c>
      <c r="G3089" s="12" t="s">
        <v>55</v>
      </c>
      <c r="H3089" s="12" t="str">
        <f aca="false">INDEX(Customers!$I$2:$I$901,MATCH(B3089,Customers!$A$2:$A$901,0))</f>
        <v>Regular</v>
      </c>
      <c r="I3089" s="12" t="str">
        <f aca="false">INDEX(Customers!$G$2:$G$901,MATCH(B3089,Customers!$A$2:$A$901,0))</f>
        <v>South</v>
      </c>
      <c r="J3089" s="12" t="str">
        <f aca="false">INDEX(Stores!$D$2:$D$18,MATCH(C3089,Stores!$A$2:$A$18,0))</f>
        <v>South</v>
      </c>
      <c r="K3089" s="16" t="n">
        <f aca="false">SUMIF(OrderItems!$B$2:$B$6683,A3089,OrderItems!$J$2:$J$6683)</f>
        <v>7981.1</v>
      </c>
      <c r="L3089" s="16" t="n">
        <f aca="false">SUMIF(OrderItems!$B$2:$B$6683,A3089,OrderItems!$K$2:$K$6683)</f>
        <v>5255.01</v>
      </c>
      <c r="M3089" s="16" t="n">
        <f aca="false">K3089-L3089</f>
        <v>2726.09</v>
      </c>
      <c r="N3089" s="12" t="n">
        <f aca="false">COUNTIF(OrderItems!$B$2:$B$6683,A3089)</f>
        <v>3</v>
      </c>
    </row>
    <row r="3090" customFormat="false" ht="15" hidden="false" customHeight="false" outlineLevel="0" collapsed="false">
      <c r="A3090" s="12" t="n">
        <v>3089</v>
      </c>
      <c r="B3090" s="12" t="n">
        <v>786</v>
      </c>
      <c r="C3090" s="12" t="n">
        <v>6</v>
      </c>
      <c r="D3090" s="18" t="n">
        <v>45724</v>
      </c>
      <c r="E3090" s="12" t="s">
        <v>49</v>
      </c>
      <c r="F3090" s="12" t="s">
        <v>2295</v>
      </c>
      <c r="G3090" s="12" t="s">
        <v>55</v>
      </c>
      <c r="H3090" s="12" t="str">
        <f aca="false">INDEX(Customers!$I$2:$I$901,MATCH(B3090,Customers!$A$2:$A$901,0))</f>
        <v>Regular</v>
      </c>
      <c r="I3090" s="12" t="str">
        <f aca="false">INDEX(Customers!$G$2:$G$901,MATCH(B3090,Customers!$A$2:$A$901,0))</f>
        <v>South</v>
      </c>
      <c r="J3090" s="12" t="str">
        <f aca="false">INDEX(Stores!$D$2:$D$18,MATCH(C3090,Stores!$A$2:$A$18,0))</f>
        <v>South</v>
      </c>
      <c r="K3090" s="16" t="n">
        <f aca="false">SUMIF(OrderItems!$B$2:$B$6683,A3090,OrderItems!$J$2:$J$6683)</f>
        <v>9673.2</v>
      </c>
      <c r="L3090" s="16" t="n">
        <f aca="false">SUMIF(OrderItems!$B$2:$B$6683,A3090,OrderItems!$K$2:$K$6683)</f>
        <v>6357.22</v>
      </c>
      <c r="M3090" s="16" t="n">
        <f aca="false">K3090-L3090</f>
        <v>3315.98</v>
      </c>
      <c r="N3090" s="12" t="n">
        <f aca="false">COUNTIF(OrderItems!$B$2:$B$6683,A3090)</f>
        <v>2</v>
      </c>
    </row>
    <row r="3091" customFormat="false" ht="15" hidden="false" customHeight="false" outlineLevel="0" collapsed="false">
      <c r="A3091" s="12" t="n">
        <v>3090</v>
      </c>
      <c r="B3091" s="12" t="n">
        <v>786</v>
      </c>
      <c r="C3091" s="12" t="n">
        <v>17</v>
      </c>
      <c r="D3091" s="18" t="n">
        <v>45738</v>
      </c>
      <c r="E3091" s="12" t="s">
        <v>44</v>
      </c>
      <c r="F3091" s="12" t="s">
        <v>2295</v>
      </c>
      <c r="G3091" s="12" t="s">
        <v>55</v>
      </c>
      <c r="H3091" s="12" t="str">
        <f aca="false">INDEX(Customers!$I$2:$I$901,MATCH(B3091,Customers!$A$2:$A$901,0))</f>
        <v>Regular</v>
      </c>
      <c r="I3091" s="12" t="str">
        <f aca="false">INDEX(Customers!$G$2:$G$901,MATCH(B3091,Customers!$A$2:$A$901,0))</f>
        <v>South</v>
      </c>
      <c r="J3091" s="12" t="str">
        <f aca="false">INDEX(Stores!$D$2:$D$18,MATCH(C3091,Stores!$A$2:$A$18,0))</f>
        <v>Online</v>
      </c>
      <c r="K3091" s="16" t="n">
        <f aca="false">SUMIF(OrderItems!$B$2:$B$6683,A3091,OrderItems!$J$2:$J$6683)</f>
        <v>1224.55</v>
      </c>
      <c r="L3091" s="16" t="n">
        <f aca="false">SUMIF(OrderItems!$B$2:$B$6683,A3091,OrderItems!$K$2:$K$6683)</f>
        <v>959.48</v>
      </c>
      <c r="M3091" s="16" t="n">
        <f aca="false">K3091-L3091</f>
        <v>265.07</v>
      </c>
      <c r="N3091" s="12" t="n">
        <f aca="false">COUNTIF(OrderItems!$B$2:$B$6683,A3091)</f>
        <v>1</v>
      </c>
    </row>
    <row r="3092" customFormat="false" ht="15" hidden="false" customHeight="false" outlineLevel="0" collapsed="false">
      <c r="A3092" s="12" t="n">
        <v>3091</v>
      </c>
      <c r="B3092" s="12" t="n">
        <v>786</v>
      </c>
      <c r="C3092" s="12" t="n">
        <v>17</v>
      </c>
      <c r="D3092" s="18" t="n">
        <v>45825</v>
      </c>
      <c r="E3092" s="12" t="s">
        <v>44</v>
      </c>
      <c r="F3092" s="12" t="s">
        <v>2296</v>
      </c>
      <c r="G3092" s="12" t="s">
        <v>55</v>
      </c>
      <c r="H3092" s="12" t="str">
        <f aca="false">INDEX(Customers!$I$2:$I$901,MATCH(B3092,Customers!$A$2:$A$901,0))</f>
        <v>Regular</v>
      </c>
      <c r="I3092" s="12" t="str">
        <f aca="false">INDEX(Customers!$G$2:$G$901,MATCH(B3092,Customers!$A$2:$A$901,0))</f>
        <v>South</v>
      </c>
      <c r="J3092" s="12" t="str">
        <f aca="false">INDEX(Stores!$D$2:$D$18,MATCH(C3092,Stores!$A$2:$A$18,0))</f>
        <v>Online</v>
      </c>
      <c r="K3092" s="16" t="n">
        <f aca="false">SUMIF(OrderItems!$B$2:$B$6683,A3092,OrderItems!$J$2:$J$6683)</f>
        <v>3365.15</v>
      </c>
      <c r="L3092" s="16" t="n">
        <f aca="false">SUMIF(OrderItems!$B$2:$B$6683,A3092,OrderItems!$K$2:$K$6683)</f>
        <v>2236.08</v>
      </c>
      <c r="M3092" s="16" t="n">
        <f aca="false">K3092-L3092</f>
        <v>1129.07</v>
      </c>
      <c r="N3092" s="12" t="n">
        <f aca="false">COUNTIF(OrderItems!$B$2:$B$6683,A3092)</f>
        <v>1</v>
      </c>
    </row>
    <row r="3093" customFormat="false" ht="15" hidden="false" customHeight="false" outlineLevel="0" collapsed="false">
      <c r="A3093" s="12" t="n">
        <v>3092</v>
      </c>
      <c r="B3093" s="12" t="n">
        <v>786</v>
      </c>
      <c r="C3093" s="12" t="n">
        <v>17</v>
      </c>
      <c r="D3093" s="18" t="n">
        <v>45954</v>
      </c>
      <c r="E3093" s="12" t="s">
        <v>44</v>
      </c>
      <c r="F3093" s="12" t="s">
        <v>2296</v>
      </c>
      <c r="G3093" s="12" t="s">
        <v>56</v>
      </c>
      <c r="H3093" s="12" t="str">
        <f aca="false">INDEX(Customers!$I$2:$I$901,MATCH(B3093,Customers!$A$2:$A$901,0))</f>
        <v>Regular</v>
      </c>
      <c r="I3093" s="12" t="str">
        <f aca="false">INDEX(Customers!$G$2:$G$901,MATCH(B3093,Customers!$A$2:$A$901,0))</f>
        <v>South</v>
      </c>
      <c r="J3093" s="12" t="str">
        <f aca="false">INDEX(Stores!$D$2:$D$18,MATCH(C3093,Stores!$A$2:$A$18,0))</f>
        <v>Online</v>
      </c>
      <c r="K3093" s="16" t="n">
        <f aca="false">SUMIF(OrderItems!$B$2:$B$6683,A3093,OrderItems!$J$2:$J$6683)</f>
        <v>6188.15</v>
      </c>
      <c r="L3093" s="16" t="n">
        <f aca="false">SUMIF(OrderItems!$B$2:$B$6683,A3093,OrderItems!$K$2:$K$6683)</f>
        <v>4127.06</v>
      </c>
      <c r="M3093" s="16" t="n">
        <f aca="false">K3093-L3093</f>
        <v>2061.09</v>
      </c>
      <c r="N3093" s="12" t="n">
        <f aca="false">COUNTIF(OrderItems!$B$2:$B$6683,A3093)</f>
        <v>3</v>
      </c>
    </row>
    <row r="3094" customFormat="false" ht="15" hidden="false" customHeight="false" outlineLevel="0" collapsed="false">
      <c r="A3094" s="12" t="n">
        <v>3093</v>
      </c>
      <c r="B3094" s="12" t="n">
        <v>786</v>
      </c>
      <c r="C3094" s="12" t="n">
        <v>17</v>
      </c>
      <c r="D3094" s="18" t="n">
        <v>45958</v>
      </c>
      <c r="E3094" s="12" t="s">
        <v>44</v>
      </c>
      <c r="F3094" s="12" t="s">
        <v>2293</v>
      </c>
      <c r="G3094" s="12" t="s">
        <v>55</v>
      </c>
      <c r="H3094" s="12" t="str">
        <f aca="false">INDEX(Customers!$I$2:$I$901,MATCH(B3094,Customers!$A$2:$A$901,0))</f>
        <v>Regular</v>
      </c>
      <c r="I3094" s="12" t="str">
        <f aca="false">INDEX(Customers!$G$2:$G$901,MATCH(B3094,Customers!$A$2:$A$901,0))</f>
        <v>South</v>
      </c>
      <c r="J3094" s="12" t="str">
        <f aca="false">INDEX(Stores!$D$2:$D$18,MATCH(C3094,Stores!$A$2:$A$18,0))</f>
        <v>Online</v>
      </c>
      <c r="K3094" s="16" t="n">
        <f aca="false">SUMIF(OrderItems!$B$2:$B$6683,A3094,OrderItems!$J$2:$J$6683)</f>
        <v>2753.3</v>
      </c>
      <c r="L3094" s="16" t="n">
        <f aca="false">SUMIF(OrderItems!$B$2:$B$6683,A3094,OrderItems!$K$2:$K$6683)</f>
        <v>2133.76</v>
      </c>
      <c r="M3094" s="16" t="n">
        <f aca="false">K3094-L3094</f>
        <v>619.54</v>
      </c>
      <c r="N3094" s="12" t="n">
        <f aca="false">COUNTIF(OrderItems!$B$2:$B$6683,A3094)</f>
        <v>3</v>
      </c>
    </row>
    <row r="3095" customFormat="false" ht="15" hidden="false" customHeight="false" outlineLevel="0" collapsed="false">
      <c r="A3095" s="12" t="n">
        <v>3094</v>
      </c>
      <c r="B3095" s="12" t="n">
        <v>788</v>
      </c>
      <c r="C3095" s="12" t="n">
        <v>17</v>
      </c>
      <c r="D3095" s="18" t="n">
        <v>45642</v>
      </c>
      <c r="E3095" s="12" t="s">
        <v>44</v>
      </c>
      <c r="F3095" s="12" t="s">
        <v>2294</v>
      </c>
      <c r="G3095" s="12" t="s">
        <v>55</v>
      </c>
      <c r="H3095" s="12" t="str">
        <f aca="false">INDEX(Customers!$I$2:$I$901,MATCH(B3095,Customers!$A$2:$A$901,0))</f>
        <v>New</v>
      </c>
      <c r="I3095" s="12" t="str">
        <f aca="false">INDEX(Customers!$G$2:$G$901,MATCH(B3095,Customers!$A$2:$A$901,0))</f>
        <v>North</v>
      </c>
      <c r="J3095" s="12" t="str">
        <f aca="false">INDEX(Stores!$D$2:$D$18,MATCH(C3095,Stores!$A$2:$A$18,0))</f>
        <v>Online</v>
      </c>
      <c r="K3095" s="16" t="n">
        <f aca="false">SUMIF(OrderItems!$B$2:$B$6683,A3095,OrderItems!$J$2:$J$6683)</f>
        <v>3009.65</v>
      </c>
      <c r="L3095" s="16" t="n">
        <f aca="false">SUMIF(OrderItems!$B$2:$B$6683,A3095,OrderItems!$K$2:$K$6683)</f>
        <v>2181.56</v>
      </c>
      <c r="M3095" s="16" t="n">
        <f aca="false">K3095-L3095</f>
        <v>828.09</v>
      </c>
      <c r="N3095" s="12" t="n">
        <f aca="false">COUNTIF(OrderItems!$B$2:$B$6683,A3095)</f>
        <v>3</v>
      </c>
    </row>
    <row r="3096" customFormat="false" ht="15" hidden="false" customHeight="false" outlineLevel="0" collapsed="false">
      <c r="A3096" s="12" t="n">
        <v>3095</v>
      </c>
      <c r="B3096" s="12" t="n">
        <v>790</v>
      </c>
      <c r="C3096" s="12" t="n">
        <v>10</v>
      </c>
      <c r="D3096" s="18" t="n">
        <v>45416</v>
      </c>
      <c r="E3096" s="12" t="s">
        <v>49</v>
      </c>
      <c r="F3096" s="12" t="s">
        <v>2294</v>
      </c>
      <c r="G3096" s="12" t="s">
        <v>55</v>
      </c>
      <c r="H3096" s="12" t="str">
        <f aca="false">INDEX(Customers!$I$2:$I$901,MATCH(B3096,Customers!$A$2:$A$901,0))</f>
        <v>Regular</v>
      </c>
      <c r="I3096" s="12" t="str">
        <f aca="false">INDEX(Customers!$G$2:$G$901,MATCH(B3096,Customers!$A$2:$A$901,0))</f>
        <v>West</v>
      </c>
      <c r="J3096" s="12" t="str">
        <f aca="false">INDEX(Stores!$D$2:$D$18,MATCH(C3096,Stores!$A$2:$A$18,0))</f>
        <v>West</v>
      </c>
      <c r="K3096" s="16" t="n">
        <f aca="false">SUMIF(OrderItems!$B$2:$B$6683,A3096,OrderItems!$J$2:$J$6683)</f>
        <v>543.15</v>
      </c>
      <c r="L3096" s="16" t="n">
        <f aca="false">SUMIF(OrderItems!$B$2:$B$6683,A3096,OrderItems!$K$2:$K$6683)</f>
        <v>372.27</v>
      </c>
      <c r="M3096" s="16" t="n">
        <f aca="false">K3096-L3096</f>
        <v>170.88</v>
      </c>
      <c r="N3096" s="12" t="n">
        <f aca="false">COUNTIF(OrderItems!$B$2:$B$6683,A3096)</f>
        <v>1</v>
      </c>
    </row>
    <row r="3097" customFormat="false" ht="15" hidden="false" customHeight="false" outlineLevel="0" collapsed="false">
      <c r="A3097" s="12" t="n">
        <v>3096</v>
      </c>
      <c r="B3097" s="12" t="n">
        <v>790</v>
      </c>
      <c r="C3097" s="12" t="n">
        <v>17</v>
      </c>
      <c r="D3097" s="18" t="n">
        <v>45474</v>
      </c>
      <c r="E3097" s="12" t="s">
        <v>44</v>
      </c>
      <c r="F3097" s="12" t="s">
        <v>2295</v>
      </c>
      <c r="G3097" s="12" t="s">
        <v>55</v>
      </c>
      <c r="H3097" s="12" t="str">
        <f aca="false">INDEX(Customers!$I$2:$I$901,MATCH(B3097,Customers!$A$2:$A$901,0))</f>
        <v>Regular</v>
      </c>
      <c r="I3097" s="12" t="str">
        <f aca="false">INDEX(Customers!$G$2:$G$901,MATCH(B3097,Customers!$A$2:$A$901,0))</f>
        <v>West</v>
      </c>
      <c r="J3097" s="12" t="str">
        <f aca="false">INDEX(Stores!$D$2:$D$18,MATCH(C3097,Stores!$A$2:$A$18,0))</f>
        <v>Online</v>
      </c>
      <c r="K3097" s="16" t="n">
        <f aca="false">SUMIF(OrderItems!$B$2:$B$6683,A3097,OrderItems!$J$2:$J$6683)</f>
        <v>1739</v>
      </c>
      <c r="L3097" s="16" t="n">
        <f aca="false">SUMIF(OrderItems!$B$2:$B$6683,A3097,OrderItems!$K$2:$K$6683)</f>
        <v>1012.52</v>
      </c>
      <c r="M3097" s="16" t="n">
        <f aca="false">K3097-L3097</f>
        <v>726.48</v>
      </c>
      <c r="N3097" s="12" t="n">
        <f aca="false">COUNTIF(OrderItems!$B$2:$B$6683,A3097)</f>
        <v>1</v>
      </c>
    </row>
    <row r="3098" customFormat="false" ht="15" hidden="false" customHeight="false" outlineLevel="0" collapsed="false">
      <c r="A3098" s="12" t="n">
        <v>3097</v>
      </c>
      <c r="B3098" s="12" t="n">
        <v>790</v>
      </c>
      <c r="C3098" s="12" t="n">
        <v>17</v>
      </c>
      <c r="D3098" s="18" t="n">
        <v>45502</v>
      </c>
      <c r="E3098" s="12" t="s">
        <v>44</v>
      </c>
      <c r="F3098" s="12" t="s">
        <v>2292</v>
      </c>
      <c r="G3098" s="12" t="s">
        <v>55</v>
      </c>
      <c r="H3098" s="12" t="str">
        <f aca="false">INDEX(Customers!$I$2:$I$901,MATCH(B3098,Customers!$A$2:$A$901,0))</f>
        <v>Regular</v>
      </c>
      <c r="I3098" s="12" t="str">
        <f aca="false">INDEX(Customers!$G$2:$G$901,MATCH(B3098,Customers!$A$2:$A$901,0))</f>
        <v>West</v>
      </c>
      <c r="J3098" s="12" t="str">
        <f aca="false">INDEX(Stores!$D$2:$D$18,MATCH(C3098,Stores!$A$2:$A$18,0))</f>
        <v>Online</v>
      </c>
      <c r="K3098" s="16" t="n">
        <f aca="false">SUMIF(OrderItems!$B$2:$B$6683,A3098,OrderItems!$J$2:$J$6683)</f>
        <v>1619</v>
      </c>
      <c r="L3098" s="16" t="n">
        <f aca="false">SUMIF(OrderItems!$B$2:$B$6683,A3098,OrderItems!$K$2:$K$6683)</f>
        <v>940.96</v>
      </c>
      <c r="M3098" s="16" t="n">
        <f aca="false">K3098-L3098</f>
        <v>678.04</v>
      </c>
      <c r="N3098" s="12" t="n">
        <f aca="false">COUNTIF(OrderItems!$B$2:$B$6683,A3098)</f>
        <v>1</v>
      </c>
    </row>
    <row r="3099" customFormat="false" ht="15" hidden="false" customHeight="false" outlineLevel="0" collapsed="false">
      <c r="A3099" s="12" t="n">
        <v>3098</v>
      </c>
      <c r="B3099" s="12" t="n">
        <v>790</v>
      </c>
      <c r="C3099" s="12" t="n">
        <v>17</v>
      </c>
      <c r="D3099" s="18" t="n">
        <v>45589</v>
      </c>
      <c r="E3099" s="12" t="s">
        <v>44</v>
      </c>
      <c r="F3099" s="12" t="s">
        <v>2295</v>
      </c>
      <c r="G3099" s="12" t="s">
        <v>55</v>
      </c>
      <c r="H3099" s="12" t="str">
        <f aca="false">INDEX(Customers!$I$2:$I$901,MATCH(B3099,Customers!$A$2:$A$901,0))</f>
        <v>Regular</v>
      </c>
      <c r="I3099" s="12" t="str">
        <f aca="false">INDEX(Customers!$G$2:$G$901,MATCH(B3099,Customers!$A$2:$A$901,0))</f>
        <v>West</v>
      </c>
      <c r="J3099" s="12" t="str">
        <f aca="false">INDEX(Stores!$D$2:$D$18,MATCH(C3099,Stores!$A$2:$A$18,0))</f>
        <v>Online</v>
      </c>
      <c r="K3099" s="16" t="n">
        <f aca="false">SUMIF(OrderItems!$B$2:$B$6683,A3099,OrderItems!$J$2:$J$6683)</f>
        <v>3570.65</v>
      </c>
      <c r="L3099" s="16" t="n">
        <f aca="false">SUMIF(OrderItems!$B$2:$B$6683,A3099,OrderItems!$K$2:$K$6683)</f>
        <v>2487.83</v>
      </c>
      <c r="M3099" s="16" t="n">
        <f aca="false">K3099-L3099</f>
        <v>1082.82</v>
      </c>
      <c r="N3099" s="12" t="n">
        <f aca="false">COUNTIF(OrderItems!$B$2:$B$6683,A3099)</f>
        <v>2</v>
      </c>
    </row>
    <row r="3100" customFormat="false" ht="15" hidden="false" customHeight="false" outlineLevel="0" collapsed="false">
      <c r="A3100" s="12" t="n">
        <v>3099</v>
      </c>
      <c r="B3100" s="12" t="n">
        <v>790</v>
      </c>
      <c r="C3100" s="12" t="n">
        <v>17</v>
      </c>
      <c r="D3100" s="18" t="n">
        <v>45596</v>
      </c>
      <c r="E3100" s="12" t="s">
        <v>44</v>
      </c>
      <c r="F3100" s="12" t="s">
        <v>2292</v>
      </c>
      <c r="G3100" s="12" t="s">
        <v>55</v>
      </c>
      <c r="H3100" s="12" t="str">
        <f aca="false">INDEX(Customers!$I$2:$I$901,MATCH(B3100,Customers!$A$2:$A$901,0))</f>
        <v>Regular</v>
      </c>
      <c r="I3100" s="12" t="str">
        <f aca="false">INDEX(Customers!$G$2:$G$901,MATCH(B3100,Customers!$A$2:$A$901,0))</f>
        <v>West</v>
      </c>
      <c r="J3100" s="12" t="str">
        <f aca="false">INDEX(Stores!$D$2:$D$18,MATCH(C3100,Stores!$A$2:$A$18,0))</f>
        <v>Online</v>
      </c>
      <c r="K3100" s="16" t="n">
        <f aca="false">SUMIF(OrderItems!$B$2:$B$6683,A3100,OrderItems!$J$2:$J$6683)</f>
        <v>4218</v>
      </c>
      <c r="L3100" s="16" t="n">
        <f aca="false">SUMIF(OrderItems!$B$2:$B$6683,A3100,OrderItems!$K$2:$K$6683)</f>
        <v>2825.51</v>
      </c>
      <c r="M3100" s="16" t="n">
        <f aca="false">K3100-L3100</f>
        <v>1392.49</v>
      </c>
      <c r="N3100" s="12" t="n">
        <f aca="false">COUNTIF(OrderItems!$B$2:$B$6683,A3100)</f>
        <v>2</v>
      </c>
    </row>
    <row r="3101" customFormat="false" ht="15" hidden="false" customHeight="false" outlineLevel="0" collapsed="false">
      <c r="A3101" s="12" t="n">
        <v>3100</v>
      </c>
      <c r="B3101" s="12" t="n">
        <v>790</v>
      </c>
      <c r="C3101" s="12" t="n">
        <v>17</v>
      </c>
      <c r="D3101" s="18" t="n">
        <v>45760</v>
      </c>
      <c r="E3101" s="12" t="s">
        <v>44</v>
      </c>
      <c r="F3101" s="12" t="s">
        <v>2295</v>
      </c>
      <c r="G3101" s="12" t="s">
        <v>55</v>
      </c>
      <c r="H3101" s="12" t="str">
        <f aca="false">INDEX(Customers!$I$2:$I$901,MATCH(B3101,Customers!$A$2:$A$901,0))</f>
        <v>Regular</v>
      </c>
      <c r="I3101" s="12" t="str">
        <f aca="false">INDEX(Customers!$G$2:$G$901,MATCH(B3101,Customers!$A$2:$A$901,0))</f>
        <v>West</v>
      </c>
      <c r="J3101" s="12" t="str">
        <f aca="false">INDEX(Stores!$D$2:$D$18,MATCH(C3101,Stores!$A$2:$A$18,0))</f>
        <v>Online</v>
      </c>
      <c r="K3101" s="16" t="n">
        <f aca="false">SUMIF(OrderItems!$B$2:$B$6683,A3101,OrderItems!$J$2:$J$6683)</f>
        <v>2460.75</v>
      </c>
      <c r="L3101" s="16" t="n">
        <f aca="false">SUMIF(OrderItems!$B$2:$B$6683,A3101,OrderItems!$K$2:$K$6683)</f>
        <v>1735.21</v>
      </c>
      <c r="M3101" s="16" t="n">
        <f aca="false">K3101-L3101</f>
        <v>725.54</v>
      </c>
      <c r="N3101" s="12" t="n">
        <f aca="false">COUNTIF(OrderItems!$B$2:$B$6683,A3101)</f>
        <v>2</v>
      </c>
    </row>
    <row r="3102" customFormat="false" ht="15" hidden="false" customHeight="false" outlineLevel="0" collapsed="false">
      <c r="A3102" s="12" t="n">
        <v>3101</v>
      </c>
      <c r="B3102" s="12" t="n">
        <v>790</v>
      </c>
      <c r="C3102" s="12" t="n">
        <v>9</v>
      </c>
      <c r="D3102" s="18" t="n">
        <v>45787</v>
      </c>
      <c r="E3102" s="12" t="s">
        <v>49</v>
      </c>
      <c r="F3102" s="12" t="s">
        <v>2293</v>
      </c>
      <c r="G3102" s="12" t="s">
        <v>57</v>
      </c>
      <c r="H3102" s="12" t="str">
        <f aca="false">INDEX(Customers!$I$2:$I$901,MATCH(B3102,Customers!$A$2:$A$901,0))</f>
        <v>Regular</v>
      </c>
      <c r="I3102" s="12" t="str">
        <f aca="false">INDEX(Customers!$G$2:$G$901,MATCH(B3102,Customers!$A$2:$A$901,0))</f>
        <v>West</v>
      </c>
      <c r="J3102" s="12" t="str">
        <f aca="false">INDEX(Stores!$D$2:$D$18,MATCH(C3102,Stores!$A$2:$A$18,0))</f>
        <v>West</v>
      </c>
      <c r="K3102" s="16" t="n">
        <f aca="false">SUMIF(OrderItems!$B$2:$B$6683,A3102,OrderItems!$J$2:$J$6683)</f>
        <v>4062.2</v>
      </c>
      <c r="L3102" s="16" t="n">
        <f aca="false">SUMIF(OrderItems!$B$2:$B$6683,A3102,OrderItems!$K$2:$K$6683)</f>
        <v>2322.14</v>
      </c>
      <c r="M3102" s="16" t="n">
        <f aca="false">K3102-L3102</f>
        <v>1740.06</v>
      </c>
      <c r="N3102" s="12" t="n">
        <f aca="false">COUNTIF(OrderItems!$B$2:$B$6683,A3102)</f>
        <v>2</v>
      </c>
    </row>
    <row r="3103" customFormat="false" ht="15" hidden="false" customHeight="false" outlineLevel="0" collapsed="false">
      <c r="A3103" s="12" t="n">
        <v>3102</v>
      </c>
      <c r="B3103" s="12" t="n">
        <v>790</v>
      </c>
      <c r="C3103" s="12" t="n">
        <v>17</v>
      </c>
      <c r="D3103" s="18" t="n">
        <v>45839</v>
      </c>
      <c r="E3103" s="12" t="s">
        <v>44</v>
      </c>
      <c r="F3103" s="12" t="s">
        <v>2294</v>
      </c>
      <c r="G3103" s="12" t="s">
        <v>55</v>
      </c>
      <c r="H3103" s="12" t="str">
        <f aca="false">INDEX(Customers!$I$2:$I$901,MATCH(B3103,Customers!$A$2:$A$901,0))</f>
        <v>Regular</v>
      </c>
      <c r="I3103" s="12" t="str">
        <f aca="false">INDEX(Customers!$G$2:$G$901,MATCH(B3103,Customers!$A$2:$A$901,0))</f>
        <v>West</v>
      </c>
      <c r="J3103" s="12" t="str">
        <f aca="false">INDEX(Stores!$D$2:$D$18,MATCH(C3103,Stores!$A$2:$A$18,0))</f>
        <v>Online</v>
      </c>
      <c r="K3103" s="16" t="n">
        <f aca="false">SUMIF(OrderItems!$B$2:$B$6683,A3103,OrderItems!$J$2:$J$6683)</f>
        <v>875.75</v>
      </c>
      <c r="L3103" s="16" t="n">
        <f aca="false">SUMIF(OrderItems!$B$2:$B$6683,A3103,OrderItems!$K$2:$K$6683)</f>
        <v>641.03</v>
      </c>
      <c r="M3103" s="16" t="n">
        <f aca="false">K3103-L3103</f>
        <v>234.72</v>
      </c>
      <c r="N3103" s="12" t="n">
        <f aca="false">COUNTIF(OrderItems!$B$2:$B$6683,A3103)</f>
        <v>2</v>
      </c>
    </row>
    <row r="3104" customFormat="false" ht="15" hidden="false" customHeight="false" outlineLevel="0" collapsed="false">
      <c r="A3104" s="12" t="n">
        <v>3103</v>
      </c>
      <c r="B3104" s="12" t="n">
        <v>790</v>
      </c>
      <c r="C3104" s="12" t="n">
        <v>16</v>
      </c>
      <c r="D3104" s="18" t="n">
        <v>45859</v>
      </c>
      <c r="E3104" s="12" t="s">
        <v>49</v>
      </c>
      <c r="F3104" s="12" t="s">
        <v>2295</v>
      </c>
      <c r="G3104" s="12" t="s">
        <v>55</v>
      </c>
      <c r="H3104" s="12" t="str">
        <f aca="false">INDEX(Customers!$I$2:$I$901,MATCH(B3104,Customers!$A$2:$A$901,0))</f>
        <v>Regular</v>
      </c>
      <c r="I3104" s="12" t="str">
        <f aca="false">INDEX(Customers!$G$2:$G$901,MATCH(B3104,Customers!$A$2:$A$901,0))</f>
        <v>West</v>
      </c>
      <c r="J3104" s="12" t="str">
        <f aca="false">INDEX(Stores!$D$2:$D$18,MATCH(C3104,Stores!$A$2:$A$18,0))</f>
        <v>East</v>
      </c>
      <c r="K3104" s="16" t="n">
        <f aca="false">SUMIF(OrderItems!$B$2:$B$6683,A3104,OrderItems!$J$2:$J$6683)</f>
        <v>11264.3</v>
      </c>
      <c r="L3104" s="16" t="n">
        <f aca="false">SUMIF(OrderItems!$B$2:$B$6683,A3104,OrderItems!$K$2:$K$6683)</f>
        <v>7405.35</v>
      </c>
      <c r="M3104" s="16" t="n">
        <f aca="false">K3104-L3104</f>
        <v>3858.95</v>
      </c>
      <c r="N3104" s="12" t="n">
        <f aca="false">COUNTIF(OrderItems!$B$2:$B$6683,A3104)</f>
        <v>3</v>
      </c>
    </row>
    <row r="3105" customFormat="false" ht="15" hidden="false" customHeight="false" outlineLevel="0" collapsed="false">
      <c r="A3105" s="12" t="n">
        <v>3104</v>
      </c>
      <c r="B3105" s="12" t="n">
        <v>790</v>
      </c>
      <c r="C3105" s="12" t="n">
        <v>13</v>
      </c>
      <c r="D3105" s="18" t="n">
        <v>45897</v>
      </c>
      <c r="E3105" s="12" t="s">
        <v>49</v>
      </c>
      <c r="F3105" s="12" t="s">
        <v>2292</v>
      </c>
      <c r="G3105" s="12" t="s">
        <v>55</v>
      </c>
      <c r="H3105" s="12" t="str">
        <f aca="false">INDEX(Customers!$I$2:$I$901,MATCH(B3105,Customers!$A$2:$A$901,0))</f>
        <v>Regular</v>
      </c>
      <c r="I3105" s="12" t="str">
        <f aca="false">INDEX(Customers!$G$2:$G$901,MATCH(B3105,Customers!$A$2:$A$901,0))</f>
        <v>West</v>
      </c>
      <c r="J3105" s="12" t="str">
        <f aca="false">INDEX(Stores!$D$2:$D$18,MATCH(C3105,Stores!$A$2:$A$18,0))</f>
        <v>East</v>
      </c>
      <c r="K3105" s="16" t="n">
        <f aca="false">SUMIF(OrderItems!$B$2:$B$6683,A3105,OrderItems!$J$2:$J$6683)</f>
        <v>3781.15</v>
      </c>
      <c r="L3105" s="16" t="n">
        <f aca="false">SUMIF(OrderItems!$B$2:$B$6683,A3105,OrderItems!$K$2:$K$6683)</f>
        <v>2559.02</v>
      </c>
      <c r="M3105" s="16" t="n">
        <f aca="false">K3105-L3105</f>
        <v>1222.13</v>
      </c>
      <c r="N3105" s="12" t="n">
        <f aca="false">COUNTIF(OrderItems!$B$2:$B$6683,A3105)</f>
        <v>3</v>
      </c>
    </row>
    <row r="3106" customFormat="false" ht="15" hidden="false" customHeight="false" outlineLevel="0" collapsed="false">
      <c r="A3106" s="12" t="n">
        <v>3105</v>
      </c>
      <c r="B3106" s="12" t="n">
        <v>791</v>
      </c>
      <c r="C3106" s="12" t="n">
        <v>17</v>
      </c>
      <c r="D3106" s="18" t="n">
        <v>45344</v>
      </c>
      <c r="E3106" s="12" t="s">
        <v>44</v>
      </c>
      <c r="F3106" s="12" t="s">
        <v>2293</v>
      </c>
      <c r="G3106" s="12" t="s">
        <v>57</v>
      </c>
      <c r="H3106" s="12" t="str">
        <f aca="false">INDEX(Customers!$I$2:$I$901,MATCH(B3106,Customers!$A$2:$A$901,0))</f>
        <v>New</v>
      </c>
      <c r="I3106" s="12" t="str">
        <f aca="false">INDEX(Customers!$G$2:$G$901,MATCH(B3106,Customers!$A$2:$A$901,0))</f>
        <v>West</v>
      </c>
      <c r="J3106" s="12" t="str">
        <f aca="false">INDEX(Stores!$D$2:$D$18,MATCH(C3106,Stores!$A$2:$A$18,0))</f>
        <v>Online</v>
      </c>
      <c r="K3106" s="16" t="n">
        <f aca="false">SUMIF(OrderItems!$B$2:$B$6683,A3106,OrderItems!$J$2:$J$6683)</f>
        <v>4852.6</v>
      </c>
      <c r="L3106" s="16" t="n">
        <f aca="false">SUMIF(OrderItems!$B$2:$B$6683,A3106,OrderItems!$K$2:$K$6683)</f>
        <v>2866.04</v>
      </c>
      <c r="M3106" s="16" t="n">
        <f aca="false">K3106-L3106</f>
        <v>1986.56</v>
      </c>
      <c r="N3106" s="12" t="n">
        <f aca="false">COUNTIF(OrderItems!$B$2:$B$6683,A3106)</f>
        <v>2</v>
      </c>
    </row>
    <row r="3107" customFormat="false" ht="15" hidden="false" customHeight="false" outlineLevel="0" collapsed="false">
      <c r="A3107" s="12" t="n">
        <v>3106</v>
      </c>
      <c r="B3107" s="12" t="n">
        <v>791</v>
      </c>
      <c r="C3107" s="12" t="n">
        <v>12</v>
      </c>
      <c r="D3107" s="18" t="n">
        <v>45618</v>
      </c>
      <c r="E3107" s="12" t="s">
        <v>49</v>
      </c>
      <c r="F3107" s="12" t="s">
        <v>2293</v>
      </c>
      <c r="G3107" s="12" t="s">
        <v>55</v>
      </c>
      <c r="H3107" s="12" t="str">
        <f aca="false">INDEX(Customers!$I$2:$I$901,MATCH(B3107,Customers!$A$2:$A$901,0))</f>
        <v>New</v>
      </c>
      <c r="I3107" s="12" t="str">
        <f aca="false">INDEX(Customers!$G$2:$G$901,MATCH(B3107,Customers!$A$2:$A$901,0))</f>
        <v>West</v>
      </c>
      <c r="J3107" s="12" t="str">
        <f aca="false">INDEX(Stores!$D$2:$D$18,MATCH(C3107,Stores!$A$2:$A$18,0))</f>
        <v>West</v>
      </c>
      <c r="K3107" s="16" t="n">
        <f aca="false">SUMIF(OrderItems!$B$2:$B$6683,A3107,OrderItems!$J$2:$J$6683)</f>
        <v>6042.15</v>
      </c>
      <c r="L3107" s="16" t="n">
        <f aca="false">SUMIF(OrderItems!$B$2:$B$6683,A3107,OrderItems!$K$2:$K$6683)</f>
        <v>4541.89</v>
      </c>
      <c r="M3107" s="16" t="n">
        <f aca="false">K3107-L3107</f>
        <v>1500.26</v>
      </c>
      <c r="N3107" s="12" t="n">
        <f aca="false">COUNTIF(OrderItems!$B$2:$B$6683,A3107)</f>
        <v>3</v>
      </c>
    </row>
    <row r="3108" customFormat="false" ht="15" hidden="false" customHeight="false" outlineLevel="0" collapsed="false">
      <c r="A3108" s="12" t="n">
        <v>3107</v>
      </c>
      <c r="B3108" s="12" t="n">
        <v>791</v>
      </c>
      <c r="C3108" s="12" t="n">
        <v>17</v>
      </c>
      <c r="D3108" s="18" t="n">
        <v>45980</v>
      </c>
      <c r="E3108" s="12" t="s">
        <v>44</v>
      </c>
      <c r="F3108" s="12" t="s">
        <v>2294</v>
      </c>
      <c r="G3108" s="12" t="s">
        <v>55</v>
      </c>
      <c r="H3108" s="12" t="str">
        <f aca="false">INDEX(Customers!$I$2:$I$901,MATCH(B3108,Customers!$A$2:$A$901,0))</f>
        <v>New</v>
      </c>
      <c r="I3108" s="12" t="str">
        <f aca="false">INDEX(Customers!$G$2:$G$901,MATCH(B3108,Customers!$A$2:$A$901,0))</f>
        <v>West</v>
      </c>
      <c r="J3108" s="12" t="str">
        <f aca="false">INDEX(Stores!$D$2:$D$18,MATCH(C3108,Stores!$A$2:$A$18,0))</f>
        <v>Online</v>
      </c>
      <c r="K3108" s="16" t="n">
        <f aca="false">SUMIF(OrderItems!$B$2:$B$6683,A3108,OrderItems!$J$2:$J$6683)</f>
        <v>2429</v>
      </c>
      <c r="L3108" s="16" t="n">
        <f aca="false">SUMIF(OrderItems!$B$2:$B$6683,A3108,OrderItems!$K$2:$K$6683)</f>
        <v>1353.41</v>
      </c>
      <c r="M3108" s="16" t="n">
        <f aca="false">K3108-L3108</f>
        <v>1075.59</v>
      </c>
      <c r="N3108" s="12" t="n">
        <f aca="false">COUNTIF(OrderItems!$B$2:$B$6683,A3108)</f>
        <v>1</v>
      </c>
    </row>
    <row r="3109" customFormat="false" ht="15" hidden="false" customHeight="false" outlineLevel="0" collapsed="false">
      <c r="A3109" s="12" t="n">
        <v>3108</v>
      </c>
      <c r="B3109" s="12" t="n">
        <v>793</v>
      </c>
      <c r="C3109" s="12" t="n">
        <v>17</v>
      </c>
      <c r="D3109" s="18" t="n">
        <v>45639</v>
      </c>
      <c r="E3109" s="12" t="s">
        <v>44</v>
      </c>
      <c r="F3109" s="12" t="s">
        <v>2294</v>
      </c>
      <c r="G3109" s="12" t="s">
        <v>55</v>
      </c>
      <c r="H3109" s="12" t="str">
        <f aca="false">INDEX(Customers!$I$2:$I$901,MATCH(B3109,Customers!$A$2:$A$901,0))</f>
        <v>Premium</v>
      </c>
      <c r="I3109" s="12" t="str">
        <f aca="false">INDEX(Customers!$G$2:$G$901,MATCH(B3109,Customers!$A$2:$A$901,0))</f>
        <v>North</v>
      </c>
      <c r="J3109" s="12" t="str">
        <f aca="false">INDEX(Stores!$D$2:$D$18,MATCH(C3109,Stores!$A$2:$A$18,0))</f>
        <v>Online</v>
      </c>
      <c r="K3109" s="16" t="n">
        <f aca="false">SUMIF(OrderItems!$B$2:$B$6683,A3109,OrderItems!$J$2:$J$6683)</f>
        <v>2179</v>
      </c>
      <c r="L3109" s="16" t="n">
        <f aca="false">SUMIF(OrderItems!$B$2:$B$6683,A3109,OrderItems!$K$2:$K$6683)</f>
        <v>1366.99</v>
      </c>
      <c r="M3109" s="16" t="n">
        <f aca="false">K3109-L3109</f>
        <v>812.01</v>
      </c>
      <c r="N3109" s="12" t="n">
        <f aca="false">COUNTIF(OrderItems!$B$2:$B$6683,A3109)</f>
        <v>1</v>
      </c>
    </row>
    <row r="3110" customFormat="false" ht="15" hidden="false" customHeight="false" outlineLevel="0" collapsed="false">
      <c r="A3110" s="12" t="n">
        <v>3109</v>
      </c>
      <c r="B3110" s="12" t="n">
        <v>794</v>
      </c>
      <c r="C3110" s="12" t="n">
        <v>10</v>
      </c>
      <c r="D3110" s="18" t="n">
        <v>45329</v>
      </c>
      <c r="E3110" s="12" t="s">
        <v>49</v>
      </c>
      <c r="F3110" s="12" t="s">
        <v>2292</v>
      </c>
      <c r="G3110" s="12" t="s">
        <v>55</v>
      </c>
      <c r="H3110" s="12" t="str">
        <f aca="false">INDEX(Customers!$I$2:$I$901,MATCH(B3110,Customers!$A$2:$A$901,0))</f>
        <v>Regular</v>
      </c>
      <c r="I3110" s="12" t="str">
        <f aca="false">INDEX(Customers!$G$2:$G$901,MATCH(B3110,Customers!$A$2:$A$901,0))</f>
        <v>North</v>
      </c>
      <c r="J3110" s="12" t="str">
        <f aca="false">INDEX(Stores!$D$2:$D$18,MATCH(C3110,Stores!$A$2:$A$18,0))</f>
        <v>West</v>
      </c>
      <c r="K3110" s="16" t="n">
        <f aca="false">SUMIF(OrderItems!$B$2:$B$6683,A3110,OrderItems!$J$2:$J$6683)</f>
        <v>3532.1</v>
      </c>
      <c r="L3110" s="16" t="n">
        <f aca="false">SUMIF(OrderItems!$B$2:$B$6683,A3110,OrderItems!$K$2:$K$6683)</f>
        <v>2423.08</v>
      </c>
      <c r="M3110" s="16" t="n">
        <f aca="false">K3110-L3110</f>
        <v>1109.02</v>
      </c>
      <c r="N3110" s="12" t="n">
        <f aca="false">COUNTIF(OrderItems!$B$2:$B$6683,A3110)</f>
        <v>1</v>
      </c>
    </row>
    <row r="3111" customFormat="false" ht="15" hidden="false" customHeight="false" outlineLevel="0" collapsed="false">
      <c r="A3111" s="12" t="n">
        <v>3110</v>
      </c>
      <c r="B3111" s="12" t="n">
        <v>794</v>
      </c>
      <c r="C3111" s="12" t="n">
        <v>17</v>
      </c>
      <c r="D3111" s="18" t="n">
        <v>45575</v>
      </c>
      <c r="E3111" s="12" t="s">
        <v>44</v>
      </c>
      <c r="F3111" s="12" t="s">
        <v>2294</v>
      </c>
      <c r="G3111" s="12" t="s">
        <v>57</v>
      </c>
      <c r="H3111" s="12" t="str">
        <f aca="false">INDEX(Customers!$I$2:$I$901,MATCH(B3111,Customers!$A$2:$A$901,0))</f>
        <v>Regular</v>
      </c>
      <c r="I3111" s="12" t="str">
        <f aca="false">INDEX(Customers!$G$2:$G$901,MATCH(B3111,Customers!$A$2:$A$901,0))</f>
        <v>North</v>
      </c>
      <c r="J3111" s="12" t="str">
        <f aca="false">INDEX(Stores!$D$2:$D$18,MATCH(C3111,Stores!$A$2:$A$18,0))</f>
        <v>Online</v>
      </c>
      <c r="K3111" s="16" t="n">
        <f aca="false">SUMIF(OrderItems!$B$2:$B$6683,A3111,OrderItems!$J$2:$J$6683)</f>
        <v>8438</v>
      </c>
      <c r="L3111" s="16" t="n">
        <f aca="false">SUMIF(OrderItems!$B$2:$B$6683,A3111,OrderItems!$K$2:$K$6683)</f>
        <v>5242.96</v>
      </c>
      <c r="M3111" s="16" t="n">
        <f aca="false">K3111-L3111</f>
        <v>3195.04</v>
      </c>
      <c r="N3111" s="12" t="n">
        <f aca="false">COUNTIF(OrderItems!$B$2:$B$6683,A3111)</f>
        <v>1</v>
      </c>
    </row>
    <row r="3112" customFormat="false" ht="15" hidden="false" customHeight="false" outlineLevel="0" collapsed="false">
      <c r="A3112" s="12" t="n">
        <v>3111</v>
      </c>
      <c r="B3112" s="12" t="n">
        <v>794</v>
      </c>
      <c r="C3112" s="12" t="n">
        <v>17</v>
      </c>
      <c r="D3112" s="18" t="n">
        <v>45636</v>
      </c>
      <c r="E3112" s="12" t="s">
        <v>44</v>
      </c>
      <c r="F3112" s="12" t="s">
        <v>2296</v>
      </c>
      <c r="G3112" s="12" t="s">
        <v>57</v>
      </c>
      <c r="H3112" s="12" t="str">
        <f aca="false">INDEX(Customers!$I$2:$I$901,MATCH(B3112,Customers!$A$2:$A$901,0))</f>
        <v>Regular</v>
      </c>
      <c r="I3112" s="12" t="str">
        <f aca="false">INDEX(Customers!$G$2:$G$901,MATCH(B3112,Customers!$A$2:$A$901,0))</f>
        <v>North</v>
      </c>
      <c r="J3112" s="12" t="str">
        <f aca="false">INDEX(Stores!$D$2:$D$18,MATCH(C3112,Stores!$A$2:$A$18,0))</f>
        <v>Online</v>
      </c>
      <c r="K3112" s="16" t="n">
        <f aca="false">SUMIF(OrderItems!$B$2:$B$6683,A3112,OrderItems!$J$2:$J$6683)</f>
        <v>3289.05</v>
      </c>
      <c r="L3112" s="16" t="n">
        <f aca="false">SUMIF(OrderItems!$B$2:$B$6683,A3112,OrderItems!$K$2:$K$6683)</f>
        <v>2057.95</v>
      </c>
      <c r="M3112" s="16" t="n">
        <f aca="false">K3112-L3112</f>
        <v>1231.1</v>
      </c>
      <c r="N3112" s="12" t="n">
        <f aca="false">COUNTIF(OrderItems!$B$2:$B$6683,A3112)</f>
        <v>2</v>
      </c>
    </row>
    <row r="3113" customFormat="false" ht="15" hidden="false" customHeight="false" outlineLevel="0" collapsed="false">
      <c r="A3113" s="12" t="n">
        <v>3112</v>
      </c>
      <c r="B3113" s="12" t="n">
        <v>794</v>
      </c>
      <c r="C3113" s="12" t="n">
        <v>17</v>
      </c>
      <c r="D3113" s="18" t="n">
        <v>45843</v>
      </c>
      <c r="E3113" s="12" t="s">
        <v>44</v>
      </c>
      <c r="F3113" s="12" t="s">
        <v>2296</v>
      </c>
      <c r="G3113" s="12" t="s">
        <v>55</v>
      </c>
      <c r="H3113" s="12" t="str">
        <f aca="false">INDEX(Customers!$I$2:$I$901,MATCH(B3113,Customers!$A$2:$A$901,0))</f>
        <v>Regular</v>
      </c>
      <c r="I3113" s="12" t="str">
        <f aca="false">INDEX(Customers!$G$2:$G$901,MATCH(B3113,Customers!$A$2:$A$901,0))</f>
        <v>North</v>
      </c>
      <c r="J3113" s="12" t="str">
        <f aca="false">INDEX(Stores!$D$2:$D$18,MATCH(C3113,Stores!$A$2:$A$18,0))</f>
        <v>Online</v>
      </c>
      <c r="K3113" s="16" t="n">
        <f aca="false">SUMIF(OrderItems!$B$2:$B$6683,A3113,OrderItems!$J$2:$J$6683)</f>
        <v>6678</v>
      </c>
      <c r="L3113" s="16" t="n">
        <f aca="false">SUMIF(OrderItems!$B$2:$B$6683,A3113,OrderItems!$K$2:$K$6683)</f>
        <v>4153.98</v>
      </c>
      <c r="M3113" s="16" t="n">
        <f aca="false">K3113-L3113</f>
        <v>2524.02</v>
      </c>
      <c r="N3113" s="12" t="n">
        <f aca="false">COUNTIF(OrderItems!$B$2:$B$6683,A3113)</f>
        <v>1</v>
      </c>
    </row>
    <row r="3114" customFormat="false" ht="15" hidden="false" customHeight="false" outlineLevel="0" collapsed="false">
      <c r="A3114" s="12" t="n">
        <v>3113</v>
      </c>
      <c r="B3114" s="12" t="n">
        <v>795</v>
      </c>
      <c r="C3114" s="12" t="n">
        <v>17</v>
      </c>
      <c r="D3114" s="18" t="n">
        <v>45692</v>
      </c>
      <c r="E3114" s="12" t="s">
        <v>44</v>
      </c>
      <c r="F3114" s="12" t="s">
        <v>2296</v>
      </c>
      <c r="G3114" s="12" t="s">
        <v>57</v>
      </c>
      <c r="H3114" s="12" t="str">
        <f aca="false">INDEX(Customers!$I$2:$I$901,MATCH(B3114,Customers!$A$2:$A$901,0))</f>
        <v>Premium</v>
      </c>
      <c r="I3114" s="12" t="str">
        <f aca="false">INDEX(Customers!$G$2:$G$901,MATCH(B3114,Customers!$A$2:$A$901,0))</f>
        <v>South</v>
      </c>
      <c r="J3114" s="12" t="str">
        <f aca="false">INDEX(Stores!$D$2:$D$18,MATCH(C3114,Stores!$A$2:$A$18,0))</f>
        <v>Online</v>
      </c>
      <c r="K3114" s="16" t="n">
        <f aca="false">SUMIF(OrderItems!$B$2:$B$6683,A3114,OrderItems!$J$2:$J$6683)</f>
        <v>13737</v>
      </c>
      <c r="L3114" s="16" t="n">
        <f aca="false">SUMIF(OrderItems!$B$2:$B$6683,A3114,OrderItems!$K$2:$K$6683)</f>
        <v>8240.25</v>
      </c>
      <c r="M3114" s="16" t="n">
        <f aca="false">K3114-L3114</f>
        <v>5496.75</v>
      </c>
      <c r="N3114" s="12" t="n">
        <f aca="false">COUNTIF(OrderItems!$B$2:$B$6683,A3114)</f>
        <v>1</v>
      </c>
    </row>
    <row r="3115" customFormat="false" ht="15" hidden="false" customHeight="false" outlineLevel="0" collapsed="false">
      <c r="A3115" s="12" t="n">
        <v>3114</v>
      </c>
      <c r="B3115" s="12" t="n">
        <v>795</v>
      </c>
      <c r="C3115" s="12" t="n">
        <v>17</v>
      </c>
      <c r="D3115" s="18" t="n">
        <v>45703</v>
      </c>
      <c r="E3115" s="12" t="s">
        <v>44</v>
      </c>
      <c r="F3115" s="12" t="s">
        <v>2294</v>
      </c>
      <c r="G3115" s="12" t="s">
        <v>55</v>
      </c>
      <c r="H3115" s="12" t="str">
        <f aca="false">INDEX(Customers!$I$2:$I$901,MATCH(B3115,Customers!$A$2:$A$901,0))</f>
        <v>Premium</v>
      </c>
      <c r="I3115" s="12" t="str">
        <f aca="false">INDEX(Customers!$G$2:$G$901,MATCH(B3115,Customers!$A$2:$A$901,0))</f>
        <v>South</v>
      </c>
      <c r="J3115" s="12" t="str">
        <f aca="false">INDEX(Stores!$D$2:$D$18,MATCH(C3115,Stores!$A$2:$A$18,0))</f>
        <v>Online</v>
      </c>
      <c r="K3115" s="16" t="n">
        <f aca="false">SUMIF(OrderItems!$B$2:$B$6683,A3115,OrderItems!$J$2:$J$6683)</f>
        <v>1498</v>
      </c>
      <c r="L3115" s="16" t="n">
        <f aca="false">SUMIF(OrderItems!$B$2:$B$6683,A3115,OrderItems!$K$2:$K$6683)</f>
        <v>905.04</v>
      </c>
      <c r="M3115" s="16" t="n">
        <f aca="false">K3115-L3115</f>
        <v>592.96</v>
      </c>
      <c r="N3115" s="12" t="n">
        <f aca="false">COUNTIF(OrderItems!$B$2:$B$6683,A3115)</f>
        <v>1</v>
      </c>
    </row>
    <row r="3116" customFormat="false" ht="15" hidden="false" customHeight="false" outlineLevel="0" collapsed="false">
      <c r="A3116" s="12" t="n">
        <v>3115</v>
      </c>
      <c r="B3116" s="12" t="n">
        <v>795</v>
      </c>
      <c r="C3116" s="12" t="n">
        <v>13</v>
      </c>
      <c r="D3116" s="18" t="n">
        <v>46014</v>
      </c>
      <c r="E3116" s="12" t="s">
        <v>49</v>
      </c>
      <c r="F3116" s="12" t="s">
        <v>2293</v>
      </c>
      <c r="G3116" s="12" t="s">
        <v>57</v>
      </c>
      <c r="H3116" s="12" t="str">
        <f aca="false">INDEX(Customers!$I$2:$I$901,MATCH(B3116,Customers!$A$2:$A$901,0))</f>
        <v>Premium</v>
      </c>
      <c r="I3116" s="12" t="str">
        <f aca="false">INDEX(Customers!$G$2:$G$901,MATCH(B3116,Customers!$A$2:$A$901,0))</f>
        <v>South</v>
      </c>
      <c r="J3116" s="12" t="str">
        <f aca="false">INDEX(Stores!$D$2:$D$18,MATCH(C3116,Stores!$A$2:$A$18,0))</f>
        <v>East</v>
      </c>
      <c r="K3116" s="16" t="n">
        <f aca="false">SUMIF(OrderItems!$B$2:$B$6683,A3116,OrderItems!$J$2:$J$6683)</f>
        <v>8795.25</v>
      </c>
      <c r="L3116" s="16" t="n">
        <f aca="false">SUMIF(OrderItems!$B$2:$B$6683,A3116,OrderItems!$K$2:$K$6683)</f>
        <v>5624.82</v>
      </c>
      <c r="M3116" s="16" t="n">
        <f aca="false">K3116-L3116</f>
        <v>3170.43</v>
      </c>
      <c r="N3116" s="12" t="n">
        <f aca="false">COUNTIF(OrderItems!$B$2:$B$6683,A3116)</f>
        <v>4</v>
      </c>
    </row>
    <row r="3117" customFormat="false" ht="15" hidden="false" customHeight="false" outlineLevel="0" collapsed="false">
      <c r="A3117" s="12" t="n">
        <v>3116</v>
      </c>
      <c r="B3117" s="12" t="n">
        <v>796</v>
      </c>
      <c r="C3117" s="12" t="n">
        <v>17</v>
      </c>
      <c r="D3117" s="18" t="n">
        <v>45593</v>
      </c>
      <c r="E3117" s="12" t="s">
        <v>44</v>
      </c>
      <c r="F3117" s="12" t="s">
        <v>2295</v>
      </c>
      <c r="G3117" s="12" t="s">
        <v>55</v>
      </c>
      <c r="H3117" s="12" t="str">
        <f aca="false">INDEX(Customers!$I$2:$I$901,MATCH(B3117,Customers!$A$2:$A$901,0))</f>
        <v>Regular</v>
      </c>
      <c r="I3117" s="12" t="str">
        <f aca="false">INDEX(Customers!$G$2:$G$901,MATCH(B3117,Customers!$A$2:$A$901,0))</f>
        <v>West</v>
      </c>
      <c r="J3117" s="12" t="str">
        <f aca="false">INDEX(Stores!$D$2:$D$18,MATCH(C3117,Stores!$A$2:$A$18,0))</f>
        <v>Online</v>
      </c>
      <c r="K3117" s="16" t="n">
        <f aca="false">SUMIF(OrderItems!$B$2:$B$6683,A3117,OrderItems!$J$2:$J$6683)</f>
        <v>4237.25</v>
      </c>
      <c r="L3117" s="16" t="n">
        <f aca="false">SUMIF(OrderItems!$B$2:$B$6683,A3117,OrderItems!$K$2:$K$6683)</f>
        <v>2748.68</v>
      </c>
      <c r="M3117" s="16" t="n">
        <f aca="false">K3117-L3117</f>
        <v>1488.57</v>
      </c>
      <c r="N3117" s="12" t="n">
        <f aca="false">COUNTIF(OrderItems!$B$2:$B$6683,A3117)</f>
        <v>3</v>
      </c>
    </row>
    <row r="3118" customFormat="false" ht="15" hidden="false" customHeight="false" outlineLevel="0" collapsed="false">
      <c r="A3118" s="12" t="n">
        <v>3117</v>
      </c>
      <c r="B3118" s="12" t="n">
        <v>796</v>
      </c>
      <c r="C3118" s="12" t="n">
        <v>17</v>
      </c>
      <c r="D3118" s="18" t="n">
        <v>45646</v>
      </c>
      <c r="E3118" s="12" t="s">
        <v>44</v>
      </c>
      <c r="F3118" s="12" t="s">
        <v>2296</v>
      </c>
      <c r="G3118" s="12" t="s">
        <v>55</v>
      </c>
      <c r="H3118" s="12" t="str">
        <f aca="false">INDEX(Customers!$I$2:$I$901,MATCH(B3118,Customers!$A$2:$A$901,0))</f>
        <v>Regular</v>
      </c>
      <c r="I3118" s="12" t="str">
        <f aca="false">INDEX(Customers!$G$2:$G$901,MATCH(B3118,Customers!$A$2:$A$901,0))</f>
        <v>West</v>
      </c>
      <c r="J3118" s="12" t="str">
        <f aca="false">INDEX(Stores!$D$2:$D$18,MATCH(C3118,Stores!$A$2:$A$18,0))</f>
        <v>Online</v>
      </c>
      <c r="K3118" s="16" t="n">
        <f aca="false">SUMIF(OrderItems!$B$2:$B$6683,A3118,OrderItems!$J$2:$J$6683)</f>
        <v>343.2</v>
      </c>
      <c r="L3118" s="16" t="n">
        <f aca="false">SUMIF(OrderItems!$B$2:$B$6683,A3118,OrderItems!$K$2:$K$6683)</f>
        <v>288.79</v>
      </c>
      <c r="M3118" s="16" t="n">
        <f aca="false">K3118-L3118</f>
        <v>54.41</v>
      </c>
      <c r="N3118" s="12" t="n">
        <f aca="false">COUNTIF(OrderItems!$B$2:$B$6683,A3118)</f>
        <v>1</v>
      </c>
    </row>
    <row r="3119" customFormat="false" ht="15" hidden="false" customHeight="false" outlineLevel="0" collapsed="false">
      <c r="A3119" s="12" t="n">
        <v>3118</v>
      </c>
      <c r="B3119" s="12" t="n">
        <v>796</v>
      </c>
      <c r="C3119" s="12" t="n">
        <v>17</v>
      </c>
      <c r="D3119" s="18" t="n">
        <v>45959</v>
      </c>
      <c r="E3119" s="12" t="s">
        <v>44</v>
      </c>
      <c r="F3119" s="12" t="s">
        <v>2296</v>
      </c>
      <c r="G3119" s="12" t="s">
        <v>56</v>
      </c>
      <c r="H3119" s="12" t="str">
        <f aca="false">INDEX(Customers!$I$2:$I$901,MATCH(B3119,Customers!$A$2:$A$901,0))</f>
        <v>Regular</v>
      </c>
      <c r="I3119" s="12" t="str">
        <f aca="false">INDEX(Customers!$G$2:$G$901,MATCH(B3119,Customers!$A$2:$A$901,0))</f>
        <v>West</v>
      </c>
      <c r="J3119" s="12" t="str">
        <f aca="false">INDEX(Stores!$D$2:$D$18,MATCH(C3119,Stores!$A$2:$A$18,0))</f>
        <v>Online</v>
      </c>
      <c r="K3119" s="16" t="n">
        <f aca="false">SUMIF(OrderItems!$B$2:$B$6683,A3119,OrderItems!$J$2:$J$6683)</f>
        <v>4758</v>
      </c>
      <c r="L3119" s="16" t="n">
        <f aca="false">SUMIF(OrderItems!$B$2:$B$6683,A3119,OrderItems!$K$2:$K$6683)</f>
        <v>3206.81</v>
      </c>
      <c r="M3119" s="16" t="n">
        <f aca="false">K3119-L3119</f>
        <v>1551.19</v>
      </c>
      <c r="N3119" s="12" t="n">
        <f aca="false">COUNTIF(OrderItems!$B$2:$B$6683,A3119)</f>
        <v>2</v>
      </c>
    </row>
    <row r="3120" customFormat="false" ht="15" hidden="false" customHeight="false" outlineLevel="0" collapsed="false">
      <c r="A3120" s="12" t="n">
        <v>3119</v>
      </c>
      <c r="B3120" s="12" t="n">
        <v>796</v>
      </c>
      <c r="C3120" s="12" t="n">
        <v>17</v>
      </c>
      <c r="D3120" s="18" t="n">
        <v>45970</v>
      </c>
      <c r="E3120" s="12" t="s">
        <v>44</v>
      </c>
      <c r="F3120" s="12" t="s">
        <v>2294</v>
      </c>
      <c r="G3120" s="12" t="s">
        <v>55</v>
      </c>
      <c r="H3120" s="12" t="str">
        <f aca="false">INDEX(Customers!$I$2:$I$901,MATCH(B3120,Customers!$A$2:$A$901,0))</f>
        <v>Regular</v>
      </c>
      <c r="I3120" s="12" t="str">
        <f aca="false">INDEX(Customers!$G$2:$G$901,MATCH(B3120,Customers!$A$2:$A$901,0))</f>
        <v>West</v>
      </c>
      <c r="J3120" s="12" t="str">
        <f aca="false">INDEX(Stores!$D$2:$D$18,MATCH(C3120,Stores!$A$2:$A$18,0))</f>
        <v>Online</v>
      </c>
      <c r="K3120" s="16" t="n">
        <f aca="false">SUMIF(OrderItems!$B$2:$B$6683,A3120,OrderItems!$J$2:$J$6683)</f>
        <v>1205.55</v>
      </c>
      <c r="L3120" s="16" t="n">
        <f aca="false">SUMIF(OrderItems!$B$2:$B$6683,A3120,OrderItems!$K$2:$K$6683)</f>
        <v>747.69</v>
      </c>
      <c r="M3120" s="16" t="n">
        <f aca="false">K3120-L3120</f>
        <v>457.86</v>
      </c>
      <c r="N3120" s="12" t="n">
        <f aca="false">COUNTIF(OrderItems!$B$2:$B$6683,A3120)</f>
        <v>1</v>
      </c>
    </row>
    <row r="3121" customFormat="false" ht="15" hidden="false" customHeight="false" outlineLevel="0" collapsed="false">
      <c r="A3121" s="12" t="n">
        <v>3120</v>
      </c>
      <c r="B3121" s="12" t="n">
        <v>797</v>
      </c>
      <c r="C3121" s="12" t="n">
        <v>17</v>
      </c>
      <c r="D3121" s="18" t="n">
        <v>45293</v>
      </c>
      <c r="E3121" s="12" t="s">
        <v>44</v>
      </c>
      <c r="F3121" s="12" t="s">
        <v>2292</v>
      </c>
      <c r="G3121" s="12" t="s">
        <v>55</v>
      </c>
      <c r="H3121" s="12" t="str">
        <f aca="false">INDEX(Customers!$I$2:$I$901,MATCH(B3121,Customers!$A$2:$A$901,0))</f>
        <v>New</v>
      </c>
      <c r="I3121" s="12" t="str">
        <f aca="false">INDEX(Customers!$G$2:$G$901,MATCH(B3121,Customers!$A$2:$A$901,0))</f>
        <v>South</v>
      </c>
      <c r="J3121" s="12" t="str">
        <f aca="false">INDEX(Stores!$D$2:$D$18,MATCH(C3121,Stores!$A$2:$A$18,0))</f>
        <v>Online</v>
      </c>
      <c r="K3121" s="16" t="n">
        <f aca="false">SUMIF(OrderItems!$B$2:$B$6683,A3121,OrderItems!$J$2:$J$6683)</f>
        <v>7568.6</v>
      </c>
      <c r="L3121" s="16" t="n">
        <f aca="false">SUMIF(OrderItems!$B$2:$B$6683,A3121,OrderItems!$K$2:$K$6683)</f>
        <v>5411.53</v>
      </c>
      <c r="M3121" s="16" t="n">
        <f aca="false">K3121-L3121</f>
        <v>2157.07</v>
      </c>
      <c r="N3121" s="12" t="n">
        <f aca="false">COUNTIF(OrderItems!$B$2:$B$6683,A3121)</f>
        <v>3</v>
      </c>
    </row>
    <row r="3122" customFormat="false" ht="15" hidden="false" customHeight="false" outlineLevel="0" collapsed="false">
      <c r="A3122" s="12" t="n">
        <v>3121</v>
      </c>
      <c r="B3122" s="12" t="n">
        <v>797</v>
      </c>
      <c r="C3122" s="12" t="n">
        <v>17</v>
      </c>
      <c r="D3122" s="18" t="n">
        <v>45368</v>
      </c>
      <c r="E3122" s="12" t="s">
        <v>44</v>
      </c>
      <c r="F3122" s="12" t="s">
        <v>2293</v>
      </c>
      <c r="G3122" s="12" t="s">
        <v>55</v>
      </c>
      <c r="H3122" s="12" t="str">
        <f aca="false">INDEX(Customers!$I$2:$I$901,MATCH(B3122,Customers!$A$2:$A$901,0))</f>
        <v>New</v>
      </c>
      <c r="I3122" s="12" t="str">
        <f aca="false">INDEX(Customers!$G$2:$G$901,MATCH(B3122,Customers!$A$2:$A$901,0))</f>
        <v>South</v>
      </c>
      <c r="J3122" s="12" t="str">
        <f aca="false">INDEX(Stores!$D$2:$D$18,MATCH(C3122,Stores!$A$2:$A$18,0))</f>
        <v>Online</v>
      </c>
      <c r="K3122" s="16" t="n">
        <f aca="false">SUMIF(OrderItems!$B$2:$B$6683,A3122,OrderItems!$J$2:$J$6683)</f>
        <v>7067</v>
      </c>
      <c r="L3122" s="16" t="n">
        <f aca="false">SUMIF(OrderItems!$B$2:$B$6683,A3122,OrderItems!$K$2:$K$6683)</f>
        <v>4497.93</v>
      </c>
      <c r="M3122" s="16" t="n">
        <f aca="false">K3122-L3122</f>
        <v>2569.07</v>
      </c>
      <c r="N3122" s="12" t="n">
        <f aca="false">COUNTIF(OrderItems!$B$2:$B$6683,A3122)</f>
        <v>3</v>
      </c>
    </row>
    <row r="3123" customFormat="false" ht="15" hidden="false" customHeight="false" outlineLevel="0" collapsed="false">
      <c r="A3123" s="12" t="n">
        <v>3122</v>
      </c>
      <c r="B3123" s="12" t="n">
        <v>797</v>
      </c>
      <c r="C3123" s="12" t="n">
        <v>17</v>
      </c>
      <c r="D3123" s="18" t="n">
        <v>45380</v>
      </c>
      <c r="E3123" s="12" t="s">
        <v>44</v>
      </c>
      <c r="F3123" s="12" t="s">
        <v>2296</v>
      </c>
      <c r="G3123" s="12" t="s">
        <v>55</v>
      </c>
      <c r="H3123" s="12" t="str">
        <f aca="false">INDEX(Customers!$I$2:$I$901,MATCH(B3123,Customers!$A$2:$A$901,0))</f>
        <v>New</v>
      </c>
      <c r="I3123" s="12" t="str">
        <f aca="false">INDEX(Customers!$G$2:$G$901,MATCH(B3123,Customers!$A$2:$A$901,0))</f>
        <v>South</v>
      </c>
      <c r="J3123" s="12" t="str">
        <f aca="false">INDEX(Stores!$D$2:$D$18,MATCH(C3123,Stores!$A$2:$A$18,0))</f>
        <v>Online</v>
      </c>
      <c r="K3123" s="16" t="n">
        <f aca="false">SUMIF(OrderItems!$B$2:$B$6683,A3123,OrderItems!$J$2:$J$6683)</f>
        <v>6327.5</v>
      </c>
      <c r="L3123" s="16" t="n">
        <f aca="false">SUMIF(OrderItems!$B$2:$B$6683,A3123,OrderItems!$K$2:$K$6683)</f>
        <v>4858.44</v>
      </c>
      <c r="M3123" s="16" t="n">
        <f aca="false">K3123-L3123</f>
        <v>1469.06</v>
      </c>
      <c r="N3123" s="12" t="n">
        <f aca="false">COUNTIF(OrderItems!$B$2:$B$6683,A3123)</f>
        <v>3</v>
      </c>
    </row>
    <row r="3124" customFormat="false" ht="15" hidden="false" customHeight="false" outlineLevel="0" collapsed="false">
      <c r="A3124" s="12" t="n">
        <v>3123</v>
      </c>
      <c r="B3124" s="12" t="n">
        <v>797</v>
      </c>
      <c r="C3124" s="12" t="n">
        <v>17</v>
      </c>
      <c r="D3124" s="18" t="n">
        <v>45421</v>
      </c>
      <c r="E3124" s="12" t="s">
        <v>44</v>
      </c>
      <c r="F3124" s="12" t="s">
        <v>2295</v>
      </c>
      <c r="G3124" s="12" t="s">
        <v>57</v>
      </c>
      <c r="H3124" s="12" t="str">
        <f aca="false">INDEX(Customers!$I$2:$I$901,MATCH(B3124,Customers!$A$2:$A$901,0))</f>
        <v>New</v>
      </c>
      <c r="I3124" s="12" t="str">
        <f aca="false">INDEX(Customers!$G$2:$G$901,MATCH(B3124,Customers!$A$2:$A$901,0))</f>
        <v>South</v>
      </c>
      <c r="J3124" s="12" t="str">
        <f aca="false">INDEX(Stores!$D$2:$D$18,MATCH(C3124,Stores!$A$2:$A$18,0))</f>
        <v>Online</v>
      </c>
      <c r="K3124" s="16" t="n">
        <f aca="false">SUMIF(OrderItems!$B$2:$B$6683,A3124,OrderItems!$J$2:$J$6683)</f>
        <v>1566.55</v>
      </c>
      <c r="L3124" s="16" t="n">
        <f aca="false">SUMIF(OrderItems!$B$2:$B$6683,A3124,OrderItems!$K$2:$K$6683)</f>
        <v>1006.18</v>
      </c>
      <c r="M3124" s="16" t="n">
        <f aca="false">K3124-L3124</f>
        <v>560.37</v>
      </c>
      <c r="N3124" s="12" t="n">
        <f aca="false">COUNTIF(OrderItems!$B$2:$B$6683,A3124)</f>
        <v>1</v>
      </c>
    </row>
    <row r="3125" customFormat="false" ht="15" hidden="false" customHeight="false" outlineLevel="0" collapsed="false">
      <c r="A3125" s="12" t="n">
        <v>3124</v>
      </c>
      <c r="B3125" s="12" t="n">
        <v>797</v>
      </c>
      <c r="C3125" s="12" t="n">
        <v>16</v>
      </c>
      <c r="D3125" s="18" t="n">
        <v>45424</v>
      </c>
      <c r="E3125" s="12" t="s">
        <v>49</v>
      </c>
      <c r="F3125" s="12" t="s">
        <v>2294</v>
      </c>
      <c r="G3125" s="12" t="s">
        <v>55</v>
      </c>
      <c r="H3125" s="12" t="str">
        <f aca="false">INDEX(Customers!$I$2:$I$901,MATCH(B3125,Customers!$A$2:$A$901,0))</f>
        <v>New</v>
      </c>
      <c r="I3125" s="12" t="str">
        <f aca="false">INDEX(Customers!$G$2:$G$901,MATCH(B3125,Customers!$A$2:$A$901,0))</f>
        <v>South</v>
      </c>
      <c r="J3125" s="12" t="str">
        <f aca="false">INDEX(Stores!$D$2:$D$18,MATCH(C3125,Stores!$A$2:$A$18,0))</f>
        <v>East</v>
      </c>
      <c r="K3125" s="16" t="n">
        <f aca="false">SUMIF(OrderItems!$B$2:$B$6683,A3125,OrderItems!$J$2:$J$6683)</f>
        <v>9332.75</v>
      </c>
      <c r="L3125" s="16" t="n">
        <f aca="false">SUMIF(OrderItems!$B$2:$B$6683,A3125,OrderItems!$K$2:$K$6683)</f>
        <v>7414.41</v>
      </c>
      <c r="M3125" s="16" t="n">
        <f aca="false">K3125-L3125</f>
        <v>1918.34</v>
      </c>
      <c r="N3125" s="12" t="n">
        <f aca="false">COUNTIF(OrderItems!$B$2:$B$6683,A3125)</f>
        <v>3</v>
      </c>
    </row>
    <row r="3126" customFormat="false" ht="15" hidden="false" customHeight="false" outlineLevel="0" collapsed="false">
      <c r="A3126" s="12" t="n">
        <v>3125</v>
      </c>
      <c r="B3126" s="12" t="n">
        <v>797</v>
      </c>
      <c r="C3126" s="12" t="n">
        <v>17</v>
      </c>
      <c r="D3126" s="18" t="n">
        <v>45435</v>
      </c>
      <c r="E3126" s="12" t="s">
        <v>44</v>
      </c>
      <c r="F3126" s="12" t="s">
        <v>2296</v>
      </c>
      <c r="G3126" s="12" t="s">
        <v>55</v>
      </c>
      <c r="H3126" s="12" t="str">
        <f aca="false">INDEX(Customers!$I$2:$I$901,MATCH(B3126,Customers!$A$2:$A$901,0))</f>
        <v>New</v>
      </c>
      <c r="I3126" s="12" t="str">
        <f aca="false">INDEX(Customers!$G$2:$G$901,MATCH(B3126,Customers!$A$2:$A$901,0))</f>
        <v>South</v>
      </c>
      <c r="J3126" s="12" t="str">
        <f aca="false">INDEX(Stores!$D$2:$D$18,MATCH(C3126,Stores!$A$2:$A$18,0))</f>
        <v>Online</v>
      </c>
      <c r="K3126" s="16" t="n">
        <f aca="false">SUMIF(OrderItems!$B$2:$B$6683,A3126,OrderItems!$J$2:$J$6683)</f>
        <v>9866</v>
      </c>
      <c r="L3126" s="16" t="n">
        <f aca="false">SUMIF(OrderItems!$B$2:$B$6683,A3126,OrderItems!$K$2:$K$6683)</f>
        <v>6694.99</v>
      </c>
      <c r="M3126" s="16" t="n">
        <f aca="false">K3126-L3126</f>
        <v>3171.01</v>
      </c>
      <c r="N3126" s="12" t="n">
        <f aca="false">COUNTIF(OrderItems!$B$2:$B$6683,A3126)</f>
        <v>3</v>
      </c>
    </row>
    <row r="3127" customFormat="false" ht="15" hidden="false" customHeight="false" outlineLevel="0" collapsed="false">
      <c r="A3127" s="12" t="n">
        <v>3126</v>
      </c>
      <c r="B3127" s="12" t="n">
        <v>797</v>
      </c>
      <c r="C3127" s="12" t="n">
        <v>17</v>
      </c>
      <c r="D3127" s="18" t="n">
        <v>45507</v>
      </c>
      <c r="E3127" s="12" t="s">
        <v>44</v>
      </c>
      <c r="F3127" s="12" t="s">
        <v>2292</v>
      </c>
      <c r="G3127" s="12" t="s">
        <v>56</v>
      </c>
      <c r="H3127" s="12" t="str">
        <f aca="false">INDEX(Customers!$I$2:$I$901,MATCH(B3127,Customers!$A$2:$A$901,0))</f>
        <v>New</v>
      </c>
      <c r="I3127" s="12" t="str">
        <f aca="false">INDEX(Customers!$G$2:$G$901,MATCH(B3127,Customers!$A$2:$A$901,0))</f>
        <v>South</v>
      </c>
      <c r="J3127" s="12" t="str">
        <f aca="false">INDEX(Stores!$D$2:$D$18,MATCH(C3127,Stores!$A$2:$A$18,0))</f>
        <v>Online</v>
      </c>
      <c r="K3127" s="16" t="n">
        <f aca="false">SUMIF(OrderItems!$B$2:$B$6683,A3127,OrderItems!$J$2:$J$6683)</f>
        <v>4579</v>
      </c>
      <c r="L3127" s="16" t="n">
        <f aca="false">SUMIF(OrderItems!$B$2:$B$6683,A3127,OrderItems!$K$2:$K$6683)</f>
        <v>2746.75</v>
      </c>
      <c r="M3127" s="16" t="n">
        <f aca="false">K3127-L3127</f>
        <v>1832.25</v>
      </c>
      <c r="N3127" s="12" t="n">
        <f aca="false">COUNTIF(OrderItems!$B$2:$B$6683,A3127)</f>
        <v>1</v>
      </c>
    </row>
    <row r="3128" customFormat="false" ht="15" hidden="false" customHeight="false" outlineLevel="0" collapsed="false">
      <c r="A3128" s="12" t="n">
        <v>3127</v>
      </c>
      <c r="B3128" s="12" t="n">
        <v>797</v>
      </c>
      <c r="C3128" s="12" t="n">
        <v>17</v>
      </c>
      <c r="D3128" s="18" t="n">
        <v>45534</v>
      </c>
      <c r="E3128" s="12" t="s">
        <v>44</v>
      </c>
      <c r="F3128" s="12" t="s">
        <v>2295</v>
      </c>
      <c r="G3128" s="12" t="s">
        <v>55</v>
      </c>
      <c r="H3128" s="12" t="str">
        <f aca="false">INDEX(Customers!$I$2:$I$901,MATCH(B3128,Customers!$A$2:$A$901,0))</f>
        <v>New</v>
      </c>
      <c r="I3128" s="12" t="str">
        <f aca="false">INDEX(Customers!$G$2:$G$901,MATCH(B3128,Customers!$A$2:$A$901,0))</f>
        <v>South</v>
      </c>
      <c r="J3128" s="12" t="str">
        <f aca="false">INDEX(Stores!$D$2:$D$18,MATCH(C3128,Stores!$A$2:$A$18,0))</f>
        <v>Online</v>
      </c>
      <c r="K3128" s="16" t="n">
        <f aca="false">SUMIF(OrderItems!$B$2:$B$6683,A3128,OrderItems!$J$2:$J$6683)</f>
        <v>7798</v>
      </c>
      <c r="L3128" s="16" t="n">
        <f aca="false">SUMIF(OrderItems!$B$2:$B$6683,A3128,OrderItems!$K$2:$K$6683)</f>
        <v>5341.15</v>
      </c>
      <c r="M3128" s="16" t="n">
        <f aca="false">K3128-L3128</f>
        <v>2456.85</v>
      </c>
      <c r="N3128" s="12" t="n">
        <f aca="false">COUNTIF(OrderItems!$B$2:$B$6683,A3128)</f>
        <v>2</v>
      </c>
    </row>
    <row r="3129" customFormat="false" ht="15" hidden="false" customHeight="false" outlineLevel="0" collapsed="false">
      <c r="A3129" s="12" t="n">
        <v>3128</v>
      </c>
      <c r="B3129" s="12" t="n">
        <v>797</v>
      </c>
      <c r="C3129" s="12" t="n">
        <v>17</v>
      </c>
      <c r="D3129" s="18" t="n">
        <v>45595</v>
      </c>
      <c r="E3129" s="12" t="s">
        <v>44</v>
      </c>
      <c r="F3129" s="12" t="s">
        <v>2296</v>
      </c>
      <c r="G3129" s="12" t="s">
        <v>55</v>
      </c>
      <c r="H3129" s="12" t="str">
        <f aca="false">INDEX(Customers!$I$2:$I$901,MATCH(B3129,Customers!$A$2:$A$901,0))</f>
        <v>New</v>
      </c>
      <c r="I3129" s="12" t="str">
        <f aca="false">INDEX(Customers!$G$2:$G$901,MATCH(B3129,Customers!$A$2:$A$901,0))</f>
        <v>South</v>
      </c>
      <c r="J3129" s="12" t="str">
        <f aca="false">INDEX(Stores!$D$2:$D$18,MATCH(C3129,Stores!$A$2:$A$18,0))</f>
        <v>Online</v>
      </c>
      <c r="K3129" s="16" t="n">
        <f aca="false">SUMIF(OrderItems!$B$2:$B$6683,A3129,OrderItems!$J$2:$J$6683)</f>
        <v>459</v>
      </c>
      <c r="L3129" s="16" t="n">
        <f aca="false">SUMIF(OrderItems!$B$2:$B$6683,A3129,OrderItems!$K$2:$K$6683)</f>
        <v>259.65</v>
      </c>
      <c r="M3129" s="16" t="n">
        <f aca="false">K3129-L3129</f>
        <v>199.35</v>
      </c>
      <c r="N3129" s="12" t="n">
        <f aca="false">COUNTIF(OrderItems!$B$2:$B$6683,A3129)</f>
        <v>1</v>
      </c>
    </row>
    <row r="3130" customFormat="false" ht="15" hidden="false" customHeight="false" outlineLevel="0" collapsed="false">
      <c r="A3130" s="12" t="n">
        <v>3129</v>
      </c>
      <c r="B3130" s="12" t="n">
        <v>797</v>
      </c>
      <c r="C3130" s="12" t="n">
        <v>7</v>
      </c>
      <c r="D3130" s="18" t="n">
        <v>45708</v>
      </c>
      <c r="E3130" s="12" t="s">
        <v>49</v>
      </c>
      <c r="F3130" s="12" t="s">
        <v>2295</v>
      </c>
      <c r="G3130" s="12" t="s">
        <v>56</v>
      </c>
      <c r="H3130" s="12" t="str">
        <f aca="false">INDEX(Customers!$I$2:$I$901,MATCH(B3130,Customers!$A$2:$A$901,0))</f>
        <v>New</v>
      </c>
      <c r="I3130" s="12" t="str">
        <f aca="false">INDEX(Customers!$G$2:$G$901,MATCH(B3130,Customers!$A$2:$A$901,0))</f>
        <v>South</v>
      </c>
      <c r="J3130" s="12" t="str">
        <f aca="false">INDEX(Stores!$D$2:$D$18,MATCH(C3130,Stores!$A$2:$A$18,0))</f>
        <v>South</v>
      </c>
      <c r="K3130" s="16" t="n">
        <f aca="false">SUMIF(OrderItems!$B$2:$B$6683,A3130,OrderItems!$J$2:$J$6683)</f>
        <v>7059.1</v>
      </c>
      <c r="L3130" s="16" t="n">
        <f aca="false">SUMIF(OrderItems!$B$2:$B$6683,A3130,OrderItems!$K$2:$K$6683)</f>
        <v>4545.71</v>
      </c>
      <c r="M3130" s="16" t="n">
        <f aca="false">K3130-L3130</f>
        <v>2513.39</v>
      </c>
      <c r="N3130" s="12" t="n">
        <f aca="false">COUNTIF(OrderItems!$B$2:$B$6683,A3130)</f>
        <v>4</v>
      </c>
    </row>
    <row r="3131" customFormat="false" ht="15" hidden="false" customHeight="false" outlineLevel="0" collapsed="false">
      <c r="A3131" s="12" t="n">
        <v>3130</v>
      </c>
      <c r="B3131" s="12" t="n">
        <v>797</v>
      </c>
      <c r="C3131" s="12" t="n">
        <v>17</v>
      </c>
      <c r="D3131" s="18" t="n">
        <v>45745</v>
      </c>
      <c r="E3131" s="12" t="s">
        <v>44</v>
      </c>
      <c r="F3131" s="12" t="s">
        <v>2294</v>
      </c>
      <c r="G3131" s="12" t="s">
        <v>55</v>
      </c>
      <c r="H3131" s="12" t="str">
        <f aca="false">INDEX(Customers!$I$2:$I$901,MATCH(B3131,Customers!$A$2:$A$901,0))</f>
        <v>New</v>
      </c>
      <c r="I3131" s="12" t="str">
        <f aca="false">INDEX(Customers!$G$2:$G$901,MATCH(B3131,Customers!$A$2:$A$901,0))</f>
        <v>South</v>
      </c>
      <c r="J3131" s="12" t="str">
        <f aca="false">INDEX(Stores!$D$2:$D$18,MATCH(C3131,Stores!$A$2:$A$18,0))</f>
        <v>Online</v>
      </c>
      <c r="K3131" s="16" t="n">
        <f aca="false">SUMIF(OrderItems!$B$2:$B$6683,A3131,OrderItems!$J$2:$J$6683)</f>
        <v>1685.55</v>
      </c>
      <c r="L3131" s="16" t="n">
        <f aca="false">SUMIF(OrderItems!$B$2:$B$6683,A3131,OrderItems!$K$2:$K$6683)</f>
        <v>1150.61</v>
      </c>
      <c r="M3131" s="16" t="n">
        <f aca="false">K3131-L3131</f>
        <v>534.94</v>
      </c>
      <c r="N3131" s="12" t="n">
        <f aca="false">COUNTIF(OrderItems!$B$2:$B$6683,A3131)</f>
        <v>2</v>
      </c>
    </row>
    <row r="3132" customFormat="false" ht="15" hidden="false" customHeight="false" outlineLevel="0" collapsed="false">
      <c r="A3132" s="12" t="n">
        <v>3131</v>
      </c>
      <c r="B3132" s="12" t="n">
        <v>797</v>
      </c>
      <c r="C3132" s="12" t="n">
        <v>14</v>
      </c>
      <c r="D3132" s="18" t="n">
        <v>45770</v>
      </c>
      <c r="E3132" s="12" t="s">
        <v>49</v>
      </c>
      <c r="F3132" s="12" t="s">
        <v>2295</v>
      </c>
      <c r="G3132" s="12" t="s">
        <v>55</v>
      </c>
      <c r="H3132" s="12" t="str">
        <f aca="false">INDEX(Customers!$I$2:$I$901,MATCH(B3132,Customers!$A$2:$A$901,0))</f>
        <v>New</v>
      </c>
      <c r="I3132" s="12" t="str">
        <f aca="false">INDEX(Customers!$G$2:$G$901,MATCH(B3132,Customers!$A$2:$A$901,0))</f>
        <v>South</v>
      </c>
      <c r="J3132" s="12" t="str">
        <f aca="false">INDEX(Stores!$D$2:$D$18,MATCH(C3132,Stores!$A$2:$A$18,0))</f>
        <v>East</v>
      </c>
      <c r="K3132" s="16" t="n">
        <f aca="false">SUMIF(OrderItems!$B$2:$B$6683,A3132,OrderItems!$J$2:$J$6683)</f>
        <v>1849</v>
      </c>
      <c r="L3132" s="16" t="n">
        <f aca="false">SUMIF(OrderItems!$B$2:$B$6683,A3132,OrderItems!$K$2:$K$6683)</f>
        <v>1207.11</v>
      </c>
      <c r="M3132" s="16" t="n">
        <f aca="false">K3132-L3132</f>
        <v>641.89</v>
      </c>
      <c r="N3132" s="12" t="n">
        <f aca="false">COUNTIF(OrderItems!$B$2:$B$6683,A3132)</f>
        <v>1</v>
      </c>
    </row>
    <row r="3133" customFormat="false" ht="15" hidden="false" customHeight="false" outlineLevel="0" collapsed="false">
      <c r="A3133" s="12" t="n">
        <v>3132</v>
      </c>
      <c r="B3133" s="12" t="n">
        <v>797</v>
      </c>
      <c r="C3133" s="12" t="n">
        <v>17</v>
      </c>
      <c r="D3133" s="18" t="n">
        <v>45791</v>
      </c>
      <c r="E3133" s="12" t="s">
        <v>44</v>
      </c>
      <c r="F3133" s="12" t="s">
        <v>2296</v>
      </c>
      <c r="G3133" s="12" t="s">
        <v>55</v>
      </c>
      <c r="H3133" s="12" t="str">
        <f aca="false">INDEX(Customers!$I$2:$I$901,MATCH(B3133,Customers!$A$2:$A$901,0))</f>
        <v>New</v>
      </c>
      <c r="I3133" s="12" t="str">
        <f aca="false">INDEX(Customers!$G$2:$G$901,MATCH(B3133,Customers!$A$2:$A$901,0))</f>
        <v>South</v>
      </c>
      <c r="J3133" s="12" t="str">
        <f aca="false">INDEX(Stores!$D$2:$D$18,MATCH(C3133,Stores!$A$2:$A$18,0))</f>
        <v>Online</v>
      </c>
      <c r="K3133" s="16" t="n">
        <f aca="false">SUMIF(OrderItems!$B$2:$B$6683,A3133,OrderItems!$J$2:$J$6683)</f>
        <v>2179</v>
      </c>
      <c r="L3133" s="16" t="n">
        <f aca="false">SUMIF(OrderItems!$B$2:$B$6683,A3133,OrderItems!$K$2:$K$6683)</f>
        <v>1366.99</v>
      </c>
      <c r="M3133" s="16" t="n">
        <f aca="false">K3133-L3133</f>
        <v>812.01</v>
      </c>
      <c r="N3133" s="12" t="n">
        <f aca="false">COUNTIF(OrderItems!$B$2:$B$6683,A3133)</f>
        <v>1</v>
      </c>
    </row>
    <row r="3134" customFormat="false" ht="15" hidden="false" customHeight="false" outlineLevel="0" collapsed="false">
      <c r="A3134" s="12" t="n">
        <v>3133</v>
      </c>
      <c r="B3134" s="12" t="n">
        <v>797</v>
      </c>
      <c r="C3134" s="12" t="n">
        <v>17</v>
      </c>
      <c r="D3134" s="18" t="n">
        <v>45900</v>
      </c>
      <c r="E3134" s="12" t="s">
        <v>44</v>
      </c>
      <c r="F3134" s="12" t="s">
        <v>2292</v>
      </c>
      <c r="G3134" s="12" t="s">
        <v>55</v>
      </c>
      <c r="H3134" s="12" t="str">
        <f aca="false">INDEX(Customers!$I$2:$I$901,MATCH(B3134,Customers!$A$2:$A$901,0))</f>
        <v>New</v>
      </c>
      <c r="I3134" s="12" t="str">
        <f aca="false">INDEX(Customers!$G$2:$G$901,MATCH(B3134,Customers!$A$2:$A$901,0))</f>
        <v>South</v>
      </c>
      <c r="J3134" s="12" t="str">
        <f aca="false">INDEX(Stores!$D$2:$D$18,MATCH(C3134,Stores!$A$2:$A$18,0))</f>
        <v>Online</v>
      </c>
      <c r="K3134" s="16" t="n">
        <f aca="false">SUMIF(OrderItems!$B$2:$B$6683,A3134,OrderItems!$J$2:$J$6683)</f>
        <v>149</v>
      </c>
      <c r="L3134" s="16" t="n">
        <f aca="false">SUMIF(OrderItems!$B$2:$B$6683,A3134,OrderItems!$K$2:$K$6683)</f>
        <v>83.16</v>
      </c>
      <c r="M3134" s="16" t="n">
        <f aca="false">K3134-L3134</f>
        <v>65.84</v>
      </c>
      <c r="N3134" s="12" t="n">
        <f aca="false">COUNTIF(OrderItems!$B$2:$B$6683,A3134)</f>
        <v>1</v>
      </c>
    </row>
    <row r="3135" customFormat="false" ht="15" hidden="false" customHeight="false" outlineLevel="0" collapsed="false">
      <c r="A3135" s="12" t="n">
        <v>3134</v>
      </c>
      <c r="B3135" s="12" t="n">
        <v>797</v>
      </c>
      <c r="C3135" s="12" t="n">
        <v>14</v>
      </c>
      <c r="D3135" s="18" t="n">
        <v>45900</v>
      </c>
      <c r="E3135" s="12" t="s">
        <v>49</v>
      </c>
      <c r="F3135" s="12" t="s">
        <v>2293</v>
      </c>
      <c r="G3135" s="12" t="s">
        <v>55</v>
      </c>
      <c r="H3135" s="12" t="str">
        <f aca="false">INDEX(Customers!$I$2:$I$901,MATCH(B3135,Customers!$A$2:$A$901,0))</f>
        <v>New</v>
      </c>
      <c r="I3135" s="12" t="str">
        <f aca="false">INDEX(Customers!$G$2:$G$901,MATCH(B3135,Customers!$A$2:$A$901,0))</f>
        <v>South</v>
      </c>
      <c r="J3135" s="12" t="str">
        <f aca="false">INDEX(Stores!$D$2:$D$18,MATCH(C3135,Stores!$A$2:$A$18,0))</f>
        <v>East</v>
      </c>
      <c r="K3135" s="16" t="n">
        <f aca="false">SUMIF(OrderItems!$B$2:$B$6683,A3135,OrderItems!$J$2:$J$6683)</f>
        <v>13737</v>
      </c>
      <c r="L3135" s="16" t="n">
        <f aca="false">SUMIF(OrderItems!$B$2:$B$6683,A3135,OrderItems!$K$2:$K$6683)</f>
        <v>8240.25</v>
      </c>
      <c r="M3135" s="16" t="n">
        <f aca="false">K3135-L3135</f>
        <v>5496.75</v>
      </c>
      <c r="N3135" s="12" t="n">
        <f aca="false">COUNTIF(OrderItems!$B$2:$B$6683,A3135)</f>
        <v>1</v>
      </c>
    </row>
    <row r="3136" customFormat="false" ht="15" hidden="false" customHeight="false" outlineLevel="0" collapsed="false">
      <c r="A3136" s="12" t="n">
        <v>3135</v>
      </c>
      <c r="B3136" s="12" t="n">
        <v>797</v>
      </c>
      <c r="C3136" s="12" t="n">
        <v>7</v>
      </c>
      <c r="D3136" s="18" t="n">
        <v>45942</v>
      </c>
      <c r="E3136" s="12" t="s">
        <v>49</v>
      </c>
      <c r="F3136" s="12" t="s">
        <v>2292</v>
      </c>
      <c r="G3136" s="12" t="s">
        <v>55</v>
      </c>
      <c r="H3136" s="12" t="str">
        <f aca="false">INDEX(Customers!$I$2:$I$901,MATCH(B3136,Customers!$A$2:$A$901,0))</f>
        <v>New</v>
      </c>
      <c r="I3136" s="12" t="str">
        <f aca="false">INDEX(Customers!$G$2:$G$901,MATCH(B3136,Customers!$A$2:$A$901,0))</f>
        <v>South</v>
      </c>
      <c r="J3136" s="12" t="str">
        <f aca="false">INDEX(Stores!$D$2:$D$18,MATCH(C3136,Stores!$A$2:$A$18,0))</f>
        <v>South</v>
      </c>
      <c r="K3136" s="16" t="n">
        <f aca="false">SUMIF(OrderItems!$B$2:$B$6683,A3136,OrderItems!$J$2:$J$6683)</f>
        <v>5087.05</v>
      </c>
      <c r="L3136" s="16" t="n">
        <f aca="false">SUMIF(OrderItems!$B$2:$B$6683,A3136,OrderItems!$K$2:$K$6683)</f>
        <v>3222.89</v>
      </c>
      <c r="M3136" s="16" t="n">
        <f aca="false">K3136-L3136</f>
        <v>1864.16</v>
      </c>
      <c r="N3136" s="12" t="n">
        <f aca="false">COUNTIF(OrderItems!$B$2:$B$6683,A3136)</f>
        <v>2</v>
      </c>
    </row>
    <row r="3137" customFormat="false" ht="15" hidden="false" customHeight="false" outlineLevel="0" collapsed="false">
      <c r="A3137" s="12" t="n">
        <v>3136</v>
      </c>
      <c r="B3137" s="12" t="n">
        <v>798</v>
      </c>
      <c r="C3137" s="12" t="n">
        <v>17</v>
      </c>
      <c r="D3137" s="18" t="n">
        <v>45300</v>
      </c>
      <c r="E3137" s="12" t="s">
        <v>44</v>
      </c>
      <c r="F3137" s="12" t="s">
        <v>2295</v>
      </c>
      <c r="G3137" s="12" t="s">
        <v>57</v>
      </c>
      <c r="H3137" s="12" t="str">
        <f aca="false">INDEX(Customers!$I$2:$I$901,MATCH(B3137,Customers!$A$2:$A$901,0))</f>
        <v>New</v>
      </c>
      <c r="I3137" s="12" t="str">
        <f aca="false">INDEX(Customers!$G$2:$G$901,MATCH(B3137,Customers!$A$2:$A$901,0))</f>
        <v>North</v>
      </c>
      <c r="J3137" s="12" t="str">
        <f aca="false">INDEX(Stores!$D$2:$D$18,MATCH(C3137,Stores!$A$2:$A$18,0))</f>
        <v>Online</v>
      </c>
      <c r="K3137" s="16" t="n">
        <f aca="false">SUMIF(OrderItems!$B$2:$B$6683,A3137,OrderItems!$J$2:$J$6683)</f>
        <v>14853.45</v>
      </c>
      <c r="L3137" s="16" t="n">
        <f aca="false">SUMIF(OrderItems!$B$2:$B$6683,A3137,OrderItems!$K$2:$K$6683)</f>
        <v>10126.44</v>
      </c>
      <c r="M3137" s="16" t="n">
        <f aca="false">K3137-L3137</f>
        <v>4727.01</v>
      </c>
      <c r="N3137" s="12" t="n">
        <f aca="false">COUNTIF(OrderItems!$B$2:$B$6683,A3137)</f>
        <v>2</v>
      </c>
    </row>
    <row r="3138" customFormat="false" ht="15" hidden="false" customHeight="false" outlineLevel="0" collapsed="false">
      <c r="A3138" s="12" t="n">
        <v>3137</v>
      </c>
      <c r="B3138" s="12" t="n">
        <v>798</v>
      </c>
      <c r="C3138" s="12" t="n">
        <v>17</v>
      </c>
      <c r="D3138" s="18" t="n">
        <v>45850</v>
      </c>
      <c r="E3138" s="12" t="s">
        <v>44</v>
      </c>
      <c r="F3138" s="12" t="s">
        <v>2292</v>
      </c>
      <c r="G3138" s="12" t="s">
        <v>55</v>
      </c>
      <c r="H3138" s="12" t="str">
        <f aca="false">INDEX(Customers!$I$2:$I$901,MATCH(B3138,Customers!$A$2:$A$901,0))</f>
        <v>New</v>
      </c>
      <c r="I3138" s="12" t="str">
        <f aca="false">INDEX(Customers!$G$2:$G$901,MATCH(B3138,Customers!$A$2:$A$901,0))</f>
        <v>North</v>
      </c>
      <c r="J3138" s="12" t="str">
        <f aca="false">INDEX(Stores!$D$2:$D$18,MATCH(C3138,Stores!$A$2:$A$18,0))</f>
        <v>Online</v>
      </c>
      <c r="K3138" s="16" t="n">
        <f aca="false">SUMIF(OrderItems!$B$2:$B$6683,A3138,OrderItems!$J$2:$J$6683)</f>
        <v>499</v>
      </c>
      <c r="L3138" s="16" t="n">
        <f aca="false">SUMIF(OrderItems!$B$2:$B$6683,A3138,OrderItems!$K$2:$K$6683)</f>
        <v>321.7</v>
      </c>
      <c r="M3138" s="16" t="n">
        <f aca="false">K3138-L3138</f>
        <v>177.3</v>
      </c>
      <c r="N3138" s="12" t="n">
        <f aca="false">COUNTIF(OrderItems!$B$2:$B$6683,A3138)</f>
        <v>1</v>
      </c>
    </row>
    <row r="3139" customFormat="false" ht="15" hidden="false" customHeight="false" outlineLevel="0" collapsed="false">
      <c r="A3139" s="12" t="n">
        <v>3138</v>
      </c>
      <c r="B3139" s="12" t="n">
        <v>799</v>
      </c>
      <c r="C3139" s="12" t="n">
        <v>4</v>
      </c>
      <c r="D3139" s="18" t="n">
        <v>45611</v>
      </c>
      <c r="E3139" s="12" t="s">
        <v>49</v>
      </c>
      <c r="F3139" s="12" t="s">
        <v>2293</v>
      </c>
      <c r="G3139" s="12" t="s">
        <v>57</v>
      </c>
      <c r="H3139" s="12" t="str">
        <f aca="false">INDEX(Customers!$I$2:$I$901,MATCH(B3139,Customers!$A$2:$A$901,0))</f>
        <v>Regular</v>
      </c>
      <c r="I3139" s="12" t="str">
        <f aca="false">INDEX(Customers!$G$2:$G$901,MATCH(B3139,Customers!$A$2:$A$901,0))</f>
        <v>East</v>
      </c>
      <c r="J3139" s="12" t="str">
        <f aca="false">INDEX(Stores!$D$2:$D$18,MATCH(C3139,Stores!$A$2:$A$18,0))</f>
        <v>North</v>
      </c>
      <c r="K3139" s="16" t="n">
        <f aca="false">SUMIF(OrderItems!$B$2:$B$6683,A3139,OrderItems!$J$2:$J$6683)</f>
        <v>971.1</v>
      </c>
      <c r="L3139" s="16" t="n">
        <f aca="false">SUMIF(OrderItems!$B$2:$B$6683,A3139,OrderItems!$K$2:$K$6683)</f>
        <v>601.41</v>
      </c>
      <c r="M3139" s="16" t="n">
        <f aca="false">K3139-L3139</f>
        <v>369.69</v>
      </c>
      <c r="N3139" s="12" t="n">
        <f aca="false">COUNTIF(OrderItems!$B$2:$B$6683,A3139)</f>
        <v>1</v>
      </c>
    </row>
    <row r="3140" customFormat="false" ht="15" hidden="false" customHeight="false" outlineLevel="0" collapsed="false">
      <c r="A3140" s="12" t="n">
        <v>3139</v>
      </c>
      <c r="B3140" s="12" t="n">
        <v>799</v>
      </c>
      <c r="C3140" s="12" t="n">
        <v>17</v>
      </c>
      <c r="D3140" s="18" t="n">
        <v>45699</v>
      </c>
      <c r="E3140" s="12" t="s">
        <v>44</v>
      </c>
      <c r="F3140" s="12" t="s">
        <v>2294</v>
      </c>
      <c r="G3140" s="12" t="s">
        <v>56</v>
      </c>
      <c r="H3140" s="12" t="str">
        <f aca="false">INDEX(Customers!$I$2:$I$901,MATCH(B3140,Customers!$A$2:$A$901,0))</f>
        <v>Regular</v>
      </c>
      <c r="I3140" s="12" t="str">
        <f aca="false">INDEX(Customers!$G$2:$G$901,MATCH(B3140,Customers!$A$2:$A$901,0))</f>
        <v>East</v>
      </c>
      <c r="J3140" s="12" t="str">
        <f aca="false">INDEX(Stores!$D$2:$D$18,MATCH(C3140,Stores!$A$2:$A$18,0))</f>
        <v>Online</v>
      </c>
      <c r="K3140" s="16" t="n">
        <f aca="false">SUMIF(OrderItems!$B$2:$B$6683,A3140,OrderItems!$J$2:$J$6683)</f>
        <v>6359.15</v>
      </c>
      <c r="L3140" s="16" t="n">
        <f aca="false">SUMIF(OrderItems!$B$2:$B$6683,A3140,OrderItems!$K$2:$K$6683)</f>
        <v>5010.16</v>
      </c>
      <c r="M3140" s="16" t="n">
        <f aca="false">K3140-L3140</f>
        <v>1348.99</v>
      </c>
      <c r="N3140" s="12" t="n">
        <f aca="false">COUNTIF(OrderItems!$B$2:$B$6683,A3140)</f>
        <v>3</v>
      </c>
    </row>
    <row r="3141" customFormat="false" ht="15" hidden="false" customHeight="false" outlineLevel="0" collapsed="false">
      <c r="A3141" s="12" t="n">
        <v>3140</v>
      </c>
      <c r="B3141" s="12" t="n">
        <v>799</v>
      </c>
      <c r="C3141" s="12" t="n">
        <v>5</v>
      </c>
      <c r="D3141" s="18" t="n">
        <v>45765</v>
      </c>
      <c r="E3141" s="12" t="s">
        <v>49</v>
      </c>
      <c r="F3141" s="12" t="s">
        <v>2293</v>
      </c>
      <c r="G3141" s="12" t="s">
        <v>56</v>
      </c>
      <c r="H3141" s="12" t="str">
        <f aca="false">INDEX(Customers!$I$2:$I$901,MATCH(B3141,Customers!$A$2:$A$901,0))</f>
        <v>Regular</v>
      </c>
      <c r="I3141" s="12" t="str">
        <f aca="false">INDEX(Customers!$G$2:$G$901,MATCH(B3141,Customers!$A$2:$A$901,0))</f>
        <v>East</v>
      </c>
      <c r="J3141" s="12" t="str">
        <f aca="false">INDEX(Stores!$D$2:$D$18,MATCH(C3141,Stores!$A$2:$A$18,0))</f>
        <v>South</v>
      </c>
      <c r="K3141" s="16" t="n">
        <f aca="false">SUMIF(OrderItems!$B$2:$B$6683,A3141,OrderItems!$J$2:$J$6683)</f>
        <v>10846</v>
      </c>
      <c r="L3141" s="16" t="n">
        <f aca="false">SUMIF(OrderItems!$B$2:$B$6683,A3141,OrderItems!$K$2:$K$6683)</f>
        <v>7563.29</v>
      </c>
      <c r="M3141" s="16" t="n">
        <f aca="false">K3141-L3141</f>
        <v>3282.71</v>
      </c>
      <c r="N3141" s="12" t="n">
        <f aca="false">COUNTIF(OrderItems!$B$2:$B$6683,A3141)</f>
        <v>2</v>
      </c>
    </row>
    <row r="3142" customFormat="false" ht="15" hidden="false" customHeight="false" outlineLevel="0" collapsed="false">
      <c r="A3142" s="12" t="n">
        <v>3141</v>
      </c>
      <c r="B3142" s="12" t="n">
        <v>799</v>
      </c>
      <c r="C3142" s="12" t="n">
        <v>17</v>
      </c>
      <c r="D3142" s="18" t="n">
        <v>45906</v>
      </c>
      <c r="E3142" s="12" t="s">
        <v>44</v>
      </c>
      <c r="F3142" s="12" t="s">
        <v>2294</v>
      </c>
      <c r="G3142" s="12" t="s">
        <v>55</v>
      </c>
      <c r="H3142" s="12" t="str">
        <f aca="false">INDEX(Customers!$I$2:$I$901,MATCH(B3142,Customers!$A$2:$A$901,0))</f>
        <v>Regular</v>
      </c>
      <c r="I3142" s="12" t="str">
        <f aca="false">INDEX(Customers!$G$2:$G$901,MATCH(B3142,Customers!$A$2:$A$901,0))</f>
        <v>East</v>
      </c>
      <c r="J3142" s="12" t="str">
        <f aca="false">INDEX(Stores!$D$2:$D$18,MATCH(C3142,Stores!$A$2:$A$18,0))</f>
        <v>Online</v>
      </c>
      <c r="K3142" s="16" t="n">
        <f aca="false">SUMIF(OrderItems!$B$2:$B$6683,A3142,OrderItems!$J$2:$J$6683)</f>
        <v>1849</v>
      </c>
      <c r="L3142" s="16" t="n">
        <f aca="false">SUMIF(OrderItems!$B$2:$B$6683,A3142,OrderItems!$K$2:$K$6683)</f>
        <v>1207.11</v>
      </c>
      <c r="M3142" s="16" t="n">
        <f aca="false">K3142-L3142</f>
        <v>641.89</v>
      </c>
      <c r="N3142" s="12" t="n">
        <f aca="false">COUNTIF(OrderItems!$B$2:$B$6683,A3142)</f>
        <v>1</v>
      </c>
    </row>
    <row r="3143" customFormat="false" ht="15" hidden="false" customHeight="false" outlineLevel="0" collapsed="false">
      <c r="A3143" s="12" t="n">
        <v>3142</v>
      </c>
      <c r="B3143" s="12" t="n">
        <v>799</v>
      </c>
      <c r="C3143" s="12" t="n">
        <v>17</v>
      </c>
      <c r="D3143" s="18" t="n">
        <v>45931</v>
      </c>
      <c r="E3143" s="12" t="s">
        <v>44</v>
      </c>
      <c r="F3143" s="12" t="s">
        <v>2292</v>
      </c>
      <c r="G3143" s="12" t="s">
        <v>56</v>
      </c>
      <c r="H3143" s="12" t="str">
        <f aca="false">INDEX(Customers!$I$2:$I$901,MATCH(B3143,Customers!$A$2:$A$901,0))</f>
        <v>Regular</v>
      </c>
      <c r="I3143" s="12" t="str">
        <f aca="false">INDEX(Customers!$G$2:$G$901,MATCH(B3143,Customers!$A$2:$A$901,0))</f>
        <v>East</v>
      </c>
      <c r="J3143" s="12" t="str">
        <f aca="false">INDEX(Stores!$D$2:$D$18,MATCH(C3143,Stores!$A$2:$A$18,0))</f>
        <v>Online</v>
      </c>
      <c r="K3143" s="16" t="n">
        <f aca="false">SUMIF(OrderItems!$B$2:$B$6683,A3143,OrderItems!$J$2:$J$6683)</f>
        <v>3509</v>
      </c>
      <c r="L3143" s="16" t="n">
        <f aca="false">SUMIF(OrderItems!$B$2:$B$6683,A3143,OrderItems!$K$2:$K$6683)</f>
        <v>2570.86</v>
      </c>
      <c r="M3143" s="16" t="n">
        <f aca="false">K3143-L3143</f>
        <v>938.14</v>
      </c>
      <c r="N3143" s="12" t="n">
        <f aca="false">COUNTIF(OrderItems!$B$2:$B$6683,A3143)</f>
        <v>1</v>
      </c>
    </row>
    <row r="3144" customFormat="false" ht="15" hidden="false" customHeight="false" outlineLevel="0" collapsed="false">
      <c r="A3144" s="12" t="n">
        <v>3143</v>
      </c>
      <c r="B3144" s="12" t="n">
        <v>799</v>
      </c>
      <c r="C3144" s="12" t="n">
        <v>17</v>
      </c>
      <c r="D3144" s="18" t="n">
        <v>45949</v>
      </c>
      <c r="E3144" s="12" t="s">
        <v>44</v>
      </c>
      <c r="F3144" s="12" t="s">
        <v>2292</v>
      </c>
      <c r="G3144" s="12" t="s">
        <v>55</v>
      </c>
      <c r="H3144" s="12" t="str">
        <f aca="false">INDEX(Customers!$I$2:$I$901,MATCH(B3144,Customers!$A$2:$A$901,0))</f>
        <v>Regular</v>
      </c>
      <c r="I3144" s="12" t="str">
        <f aca="false">INDEX(Customers!$G$2:$G$901,MATCH(B3144,Customers!$A$2:$A$901,0))</f>
        <v>East</v>
      </c>
      <c r="J3144" s="12" t="str">
        <f aca="false">INDEX(Stores!$D$2:$D$18,MATCH(C3144,Stores!$A$2:$A$18,0))</f>
        <v>Online</v>
      </c>
      <c r="K3144" s="16" t="n">
        <f aca="false">SUMIF(OrderItems!$B$2:$B$6683,A3144,OrderItems!$J$2:$J$6683)</f>
        <v>3482.1</v>
      </c>
      <c r="L3144" s="16" t="n">
        <f aca="false">SUMIF(OrderItems!$B$2:$B$6683,A3144,OrderItems!$K$2:$K$6683)</f>
        <v>2788.01</v>
      </c>
      <c r="M3144" s="16" t="n">
        <f aca="false">K3144-L3144</f>
        <v>694.09</v>
      </c>
      <c r="N3144" s="12" t="n">
        <f aca="false">COUNTIF(OrderItems!$B$2:$B$6683,A3144)</f>
        <v>1</v>
      </c>
    </row>
    <row r="3145" customFormat="false" ht="15" hidden="false" customHeight="false" outlineLevel="0" collapsed="false">
      <c r="A3145" s="12" t="n">
        <v>3144</v>
      </c>
      <c r="B3145" s="12" t="n">
        <v>800</v>
      </c>
      <c r="C3145" s="12" t="n">
        <v>17</v>
      </c>
      <c r="D3145" s="18" t="n">
        <v>45817</v>
      </c>
      <c r="E3145" s="12" t="s">
        <v>44</v>
      </c>
      <c r="F3145" s="12" t="s">
        <v>2292</v>
      </c>
      <c r="G3145" s="12" t="s">
        <v>55</v>
      </c>
      <c r="H3145" s="12" t="str">
        <f aca="false">INDEX(Customers!$I$2:$I$901,MATCH(B3145,Customers!$A$2:$A$901,0))</f>
        <v>New</v>
      </c>
      <c r="I3145" s="12" t="str">
        <f aca="false">INDEX(Customers!$G$2:$G$901,MATCH(B3145,Customers!$A$2:$A$901,0))</f>
        <v>South</v>
      </c>
      <c r="J3145" s="12" t="str">
        <f aca="false">INDEX(Stores!$D$2:$D$18,MATCH(C3145,Stores!$A$2:$A$18,0))</f>
        <v>Online</v>
      </c>
      <c r="K3145" s="16" t="n">
        <f aca="false">SUMIF(OrderItems!$B$2:$B$6683,A3145,OrderItems!$J$2:$J$6683)</f>
        <v>3958.15</v>
      </c>
      <c r="L3145" s="16" t="n">
        <f aca="false">SUMIF(OrderItems!$B$2:$B$6683,A3145,OrderItems!$K$2:$K$6683)</f>
        <v>2407.2</v>
      </c>
      <c r="M3145" s="16" t="n">
        <f aca="false">K3145-L3145</f>
        <v>1550.95</v>
      </c>
      <c r="N3145" s="12" t="n">
        <f aca="false">COUNTIF(OrderItems!$B$2:$B$6683,A3145)</f>
        <v>4</v>
      </c>
    </row>
    <row r="3146" customFormat="false" ht="15" hidden="false" customHeight="false" outlineLevel="0" collapsed="false">
      <c r="A3146" s="12" t="n">
        <v>3145</v>
      </c>
      <c r="B3146" s="12" t="n">
        <v>800</v>
      </c>
      <c r="C3146" s="12" t="n">
        <v>1</v>
      </c>
      <c r="D3146" s="18" t="n">
        <v>45844</v>
      </c>
      <c r="E3146" s="12" t="s">
        <v>49</v>
      </c>
      <c r="F3146" s="12" t="s">
        <v>2295</v>
      </c>
      <c r="G3146" s="12" t="s">
        <v>55</v>
      </c>
      <c r="H3146" s="12" t="str">
        <f aca="false">INDEX(Customers!$I$2:$I$901,MATCH(B3146,Customers!$A$2:$A$901,0))</f>
        <v>New</v>
      </c>
      <c r="I3146" s="12" t="str">
        <f aca="false">INDEX(Customers!$G$2:$G$901,MATCH(B3146,Customers!$A$2:$A$901,0))</f>
        <v>South</v>
      </c>
      <c r="J3146" s="12" t="str">
        <f aca="false">INDEX(Stores!$D$2:$D$18,MATCH(C3146,Stores!$A$2:$A$18,0))</f>
        <v>North</v>
      </c>
      <c r="K3146" s="16" t="n">
        <f aca="false">SUMIF(OrderItems!$B$2:$B$6683,A3146,OrderItems!$J$2:$J$6683)</f>
        <v>8055.3</v>
      </c>
      <c r="L3146" s="16" t="n">
        <f aca="false">SUMIF(OrderItems!$B$2:$B$6683,A3146,OrderItems!$K$2:$K$6683)</f>
        <v>5693</v>
      </c>
      <c r="M3146" s="16" t="n">
        <f aca="false">K3146-L3146</f>
        <v>2362.3</v>
      </c>
      <c r="N3146" s="12" t="n">
        <f aca="false">COUNTIF(OrderItems!$B$2:$B$6683,A3146)</f>
        <v>4</v>
      </c>
    </row>
    <row r="3147" customFormat="false" ht="15" hidden="false" customHeight="false" outlineLevel="0" collapsed="false">
      <c r="A3147" s="12" t="n">
        <v>3146</v>
      </c>
      <c r="B3147" s="12" t="n">
        <v>800</v>
      </c>
      <c r="C3147" s="12" t="n">
        <v>17</v>
      </c>
      <c r="D3147" s="18" t="n">
        <v>45855</v>
      </c>
      <c r="E3147" s="12" t="s">
        <v>44</v>
      </c>
      <c r="F3147" s="12" t="s">
        <v>2293</v>
      </c>
      <c r="G3147" s="12" t="s">
        <v>55</v>
      </c>
      <c r="H3147" s="12" t="str">
        <f aca="false">INDEX(Customers!$I$2:$I$901,MATCH(B3147,Customers!$A$2:$A$901,0))</f>
        <v>New</v>
      </c>
      <c r="I3147" s="12" t="str">
        <f aca="false">INDEX(Customers!$G$2:$G$901,MATCH(B3147,Customers!$A$2:$A$901,0))</f>
        <v>South</v>
      </c>
      <c r="J3147" s="12" t="str">
        <f aca="false">INDEX(Stores!$D$2:$D$18,MATCH(C3147,Stores!$A$2:$A$18,0))</f>
        <v>Online</v>
      </c>
      <c r="K3147" s="16" t="n">
        <f aca="false">SUMIF(OrderItems!$B$2:$B$6683,A3147,OrderItems!$J$2:$J$6683)</f>
        <v>12403.7</v>
      </c>
      <c r="L3147" s="16" t="n">
        <f aca="false">SUMIF(OrderItems!$B$2:$B$6683,A3147,OrderItems!$K$2:$K$6683)</f>
        <v>8935.39</v>
      </c>
      <c r="M3147" s="16" t="n">
        <f aca="false">K3147-L3147</f>
        <v>3468.31</v>
      </c>
      <c r="N3147" s="12" t="n">
        <f aca="false">COUNTIF(OrderItems!$B$2:$B$6683,A3147)</f>
        <v>3</v>
      </c>
    </row>
    <row r="3148" customFormat="false" ht="15" hidden="false" customHeight="false" outlineLevel="0" collapsed="false">
      <c r="A3148" s="12" t="n">
        <v>3147</v>
      </c>
      <c r="B3148" s="12" t="n">
        <v>800</v>
      </c>
      <c r="C3148" s="12" t="n">
        <v>4</v>
      </c>
      <c r="D3148" s="18" t="n">
        <v>45865</v>
      </c>
      <c r="E3148" s="12" t="s">
        <v>49</v>
      </c>
      <c r="F3148" s="12" t="s">
        <v>2293</v>
      </c>
      <c r="G3148" s="12" t="s">
        <v>56</v>
      </c>
      <c r="H3148" s="12" t="str">
        <f aca="false">INDEX(Customers!$I$2:$I$901,MATCH(B3148,Customers!$A$2:$A$901,0))</f>
        <v>New</v>
      </c>
      <c r="I3148" s="12" t="str">
        <f aca="false">INDEX(Customers!$G$2:$G$901,MATCH(B3148,Customers!$A$2:$A$901,0))</f>
        <v>South</v>
      </c>
      <c r="J3148" s="12" t="str">
        <f aca="false">INDEX(Stores!$D$2:$D$18,MATCH(C3148,Stores!$A$2:$A$18,0))</f>
        <v>North</v>
      </c>
      <c r="K3148" s="16" t="n">
        <f aca="false">SUMIF(OrderItems!$B$2:$B$6683,A3148,OrderItems!$J$2:$J$6683)</f>
        <v>4216.1</v>
      </c>
      <c r="L3148" s="16" t="n">
        <f aca="false">SUMIF(OrderItems!$B$2:$B$6683,A3148,OrderItems!$K$2:$K$6683)</f>
        <v>2481.48</v>
      </c>
      <c r="M3148" s="16" t="n">
        <f aca="false">K3148-L3148</f>
        <v>1734.62</v>
      </c>
      <c r="N3148" s="12" t="n">
        <f aca="false">COUNTIF(OrderItems!$B$2:$B$6683,A3148)</f>
        <v>2</v>
      </c>
    </row>
    <row r="3149" customFormat="false" ht="15" hidden="false" customHeight="false" outlineLevel="0" collapsed="false">
      <c r="A3149" s="12" t="n">
        <v>3148</v>
      </c>
      <c r="B3149" s="12" t="n">
        <v>800</v>
      </c>
      <c r="C3149" s="12" t="n">
        <v>17</v>
      </c>
      <c r="D3149" s="18" t="n">
        <v>45869</v>
      </c>
      <c r="E3149" s="12" t="s">
        <v>44</v>
      </c>
      <c r="F3149" s="12" t="s">
        <v>2296</v>
      </c>
      <c r="G3149" s="12" t="s">
        <v>55</v>
      </c>
      <c r="H3149" s="12" t="str">
        <f aca="false">INDEX(Customers!$I$2:$I$901,MATCH(B3149,Customers!$A$2:$A$901,0))</f>
        <v>New</v>
      </c>
      <c r="I3149" s="12" t="str">
        <f aca="false">INDEX(Customers!$G$2:$G$901,MATCH(B3149,Customers!$A$2:$A$901,0))</f>
        <v>South</v>
      </c>
      <c r="J3149" s="12" t="str">
        <f aca="false">INDEX(Stores!$D$2:$D$18,MATCH(C3149,Stores!$A$2:$A$18,0))</f>
        <v>Online</v>
      </c>
      <c r="K3149" s="16" t="n">
        <f aca="false">SUMIF(OrderItems!$B$2:$B$6683,A3149,OrderItems!$J$2:$J$6683)</f>
        <v>4369</v>
      </c>
      <c r="L3149" s="16" t="n">
        <f aca="false">SUMIF(OrderItems!$B$2:$B$6683,A3149,OrderItems!$K$2:$K$6683)</f>
        <v>2787.56</v>
      </c>
      <c r="M3149" s="16" t="n">
        <f aca="false">K3149-L3149</f>
        <v>1581.44</v>
      </c>
      <c r="N3149" s="12" t="n">
        <f aca="false">COUNTIF(OrderItems!$B$2:$B$6683,A3149)</f>
        <v>1</v>
      </c>
    </row>
    <row r="3150" customFormat="false" ht="15" hidden="false" customHeight="false" outlineLevel="0" collapsed="false">
      <c r="A3150" s="12" t="n">
        <v>3149</v>
      </c>
      <c r="B3150" s="12" t="n">
        <v>800</v>
      </c>
      <c r="C3150" s="12" t="n">
        <v>17</v>
      </c>
      <c r="D3150" s="18" t="n">
        <v>45942</v>
      </c>
      <c r="E3150" s="12" t="s">
        <v>44</v>
      </c>
      <c r="F3150" s="12" t="s">
        <v>2293</v>
      </c>
      <c r="G3150" s="12" t="s">
        <v>55</v>
      </c>
      <c r="H3150" s="12" t="str">
        <f aca="false">INDEX(Customers!$I$2:$I$901,MATCH(B3150,Customers!$A$2:$A$901,0))</f>
        <v>New</v>
      </c>
      <c r="I3150" s="12" t="str">
        <f aca="false">INDEX(Customers!$G$2:$G$901,MATCH(B3150,Customers!$A$2:$A$901,0))</f>
        <v>South</v>
      </c>
      <c r="J3150" s="12" t="str">
        <f aca="false">INDEX(Stores!$D$2:$D$18,MATCH(C3150,Stores!$A$2:$A$18,0))</f>
        <v>Online</v>
      </c>
      <c r="K3150" s="16" t="n">
        <f aca="false">SUMIF(OrderItems!$B$2:$B$6683,A3150,OrderItems!$J$2:$J$6683)</f>
        <v>2001.55</v>
      </c>
      <c r="L3150" s="16" t="n">
        <f aca="false">SUMIF(OrderItems!$B$2:$B$6683,A3150,OrderItems!$K$2:$K$6683)</f>
        <v>1230.07</v>
      </c>
      <c r="M3150" s="16" t="n">
        <f aca="false">K3150-L3150</f>
        <v>771.48</v>
      </c>
      <c r="N3150" s="12" t="n">
        <f aca="false">COUNTIF(OrderItems!$B$2:$B$6683,A3150)</f>
        <v>2</v>
      </c>
    </row>
    <row r="3151" customFormat="false" ht="15" hidden="false" customHeight="false" outlineLevel="0" collapsed="false">
      <c r="A3151" s="12" t="n">
        <v>3150</v>
      </c>
      <c r="B3151" s="12" t="n">
        <v>800</v>
      </c>
      <c r="C3151" s="12" t="n">
        <v>17</v>
      </c>
      <c r="D3151" s="18" t="n">
        <v>45945</v>
      </c>
      <c r="E3151" s="12" t="s">
        <v>44</v>
      </c>
      <c r="F3151" s="12" t="s">
        <v>2295</v>
      </c>
      <c r="G3151" s="12" t="s">
        <v>57</v>
      </c>
      <c r="H3151" s="12" t="str">
        <f aca="false">INDEX(Customers!$I$2:$I$901,MATCH(B3151,Customers!$A$2:$A$901,0))</f>
        <v>New</v>
      </c>
      <c r="I3151" s="12" t="str">
        <f aca="false">INDEX(Customers!$G$2:$G$901,MATCH(B3151,Customers!$A$2:$A$901,0))</f>
        <v>South</v>
      </c>
      <c r="J3151" s="12" t="str">
        <f aca="false">INDEX(Stores!$D$2:$D$18,MATCH(C3151,Stores!$A$2:$A$18,0))</f>
        <v>Online</v>
      </c>
      <c r="K3151" s="16" t="n">
        <f aca="false">SUMIF(OrderItems!$B$2:$B$6683,A3151,OrderItems!$J$2:$J$6683)</f>
        <v>2928</v>
      </c>
      <c r="L3151" s="16" t="n">
        <f aca="false">SUMIF(OrderItems!$B$2:$B$6683,A3151,OrderItems!$K$2:$K$6683)</f>
        <v>2006.7</v>
      </c>
      <c r="M3151" s="16" t="n">
        <f aca="false">K3151-L3151</f>
        <v>921.3</v>
      </c>
      <c r="N3151" s="12" t="n">
        <f aca="false">COUNTIF(OrderItems!$B$2:$B$6683,A3151)</f>
        <v>2</v>
      </c>
    </row>
    <row r="3152" customFormat="false" ht="15" hidden="false" customHeight="false" outlineLevel="0" collapsed="false">
      <c r="A3152" s="12" t="n">
        <v>3151</v>
      </c>
      <c r="B3152" s="12" t="n">
        <v>800</v>
      </c>
      <c r="C3152" s="12" t="n">
        <v>17</v>
      </c>
      <c r="D3152" s="18" t="n">
        <v>45955</v>
      </c>
      <c r="E3152" s="12" t="s">
        <v>44</v>
      </c>
      <c r="F3152" s="12" t="s">
        <v>2296</v>
      </c>
      <c r="G3152" s="12" t="s">
        <v>55</v>
      </c>
      <c r="H3152" s="12" t="str">
        <f aca="false">INDEX(Customers!$I$2:$I$901,MATCH(B3152,Customers!$A$2:$A$901,0))</f>
        <v>New</v>
      </c>
      <c r="I3152" s="12" t="str">
        <f aca="false">INDEX(Customers!$G$2:$G$901,MATCH(B3152,Customers!$A$2:$A$901,0))</f>
        <v>South</v>
      </c>
      <c r="J3152" s="12" t="str">
        <f aca="false">INDEX(Stores!$D$2:$D$18,MATCH(C3152,Stores!$A$2:$A$18,0))</f>
        <v>Online</v>
      </c>
      <c r="K3152" s="16" t="n">
        <f aca="false">SUMIF(OrderItems!$B$2:$B$6683,A3152,OrderItems!$J$2:$J$6683)</f>
        <v>1859</v>
      </c>
      <c r="L3152" s="16" t="n">
        <f aca="false">SUMIF(OrderItems!$B$2:$B$6683,A3152,OrderItems!$K$2:$K$6683)</f>
        <v>1211.54</v>
      </c>
      <c r="M3152" s="16" t="n">
        <f aca="false">K3152-L3152</f>
        <v>647.46</v>
      </c>
      <c r="N3152" s="12" t="n">
        <f aca="false">COUNTIF(OrderItems!$B$2:$B$6683,A3152)</f>
        <v>1</v>
      </c>
    </row>
    <row r="3153" customFormat="false" ht="15" hidden="false" customHeight="false" outlineLevel="0" collapsed="false">
      <c r="A3153" s="12" t="n">
        <v>3152</v>
      </c>
      <c r="B3153" s="12" t="n">
        <v>800</v>
      </c>
      <c r="C3153" s="12" t="n">
        <v>17</v>
      </c>
      <c r="D3153" s="18" t="n">
        <v>45956</v>
      </c>
      <c r="E3153" s="12" t="s">
        <v>44</v>
      </c>
      <c r="F3153" s="12" t="s">
        <v>2293</v>
      </c>
      <c r="G3153" s="12" t="s">
        <v>55</v>
      </c>
      <c r="H3153" s="12" t="str">
        <f aca="false">INDEX(Customers!$I$2:$I$901,MATCH(B3153,Customers!$A$2:$A$901,0))</f>
        <v>New</v>
      </c>
      <c r="I3153" s="12" t="str">
        <f aca="false">INDEX(Customers!$G$2:$G$901,MATCH(B3153,Customers!$A$2:$A$901,0))</f>
        <v>South</v>
      </c>
      <c r="J3153" s="12" t="str">
        <f aca="false">INDEX(Stores!$D$2:$D$18,MATCH(C3153,Stores!$A$2:$A$18,0))</f>
        <v>Online</v>
      </c>
      <c r="K3153" s="16" t="n">
        <f aca="false">SUMIF(OrderItems!$B$2:$B$6683,A3153,OrderItems!$J$2:$J$6683)</f>
        <v>7612.05</v>
      </c>
      <c r="L3153" s="16" t="n">
        <f aca="false">SUMIF(OrderItems!$B$2:$B$6683,A3153,OrderItems!$K$2:$K$6683)</f>
        <v>5053.1</v>
      </c>
      <c r="M3153" s="16" t="n">
        <f aca="false">K3153-L3153</f>
        <v>2558.95</v>
      </c>
      <c r="N3153" s="12" t="n">
        <f aca="false">COUNTIF(OrderItems!$B$2:$B$6683,A3153)</f>
        <v>2</v>
      </c>
    </row>
    <row r="3154" customFormat="false" ht="15" hidden="false" customHeight="false" outlineLevel="0" collapsed="false">
      <c r="A3154" s="12" t="n">
        <v>3153</v>
      </c>
      <c r="B3154" s="12" t="n">
        <v>800</v>
      </c>
      <c r="C3154" s="12" t="n">
        <v>17</v>
      </c>
      <c r="D3154" s="18" t="n">
        <v>45957</v>
      </c>
      <c r="E3154" s="12" t="s">
        <v>44</v>
      </c>
      <c r="F3154" s="12" t="s">
        <v>2296</v>
      </c>
      <c r="G3154" s="12" t="s">
        <v>55</v>
      </c>
      <c r="H3154" s="12" t="str">
        <f aca="false">INDEX(Customers!$I$2:$I$901,MATCH(B3154,Customers!$A$2:$A$901,0))</f>
        <v>New</v>
      </c>
      <c r="I3154" s="12" t="str">
        <f aca="false">INDEX(Customers!$G$2:$G$901,MATCH(B3154,Customers!$A$2:$A$901,0))</f>
        <v>South</v>
      </c>
      <c r="J3154" s="12" t="str">
        <f aca="false">INDEX(Stores!$D$2:$D$18,MATCH(C3154,Stores!$A$2:$A$18,0))</f>
        <v>Online</v>
      </c>
      <c r="K3154" s="16" t="n">
        <f aca="false">SUMIF(OrderItems!$B$2:$B$6683,A3154,OrderItems!$J$2:$J$6683)</f>
        <v>309</v>
      </c>
      <c r="L3154" s="16" t="n">
        <f aca="false">SUMIF(OrderItems!$B$2:$B$6683,A3154,OrderItems!$K$2:$K$6683)</f>
        <v>225.4</v>
      </c>
      <c r="M3154" s="16" t="n">
        <f aca="false">K3154-L3154</f>
        <v>83.6</v>
      </c>
      <c r="N3154" s="12" t="n">
        <f aca="false">COUNTIF(OrderItems!$B$2:$B$6683,A3154)</f>
        <v>1</v>
      </c>
    </row>
    <row r="3155" customFormat="false" ht="15" hidden="false" customHeight="false" outlineLevel="0" collapsed="false">
      <c r="A3155" s="12" t="n">
        <v>3154</v>
      </c>
      <c r="B3155" s="12" t="n">
        <v>800</v>
      </c>
      <c r="C3155" s="12" t="n">
        <v>17</v>
      </c>
      <c r="D3155" s="18" t="n">
        <v>45959</v>
      </c>
      <c r="E3155" s="12" t="s">
        <v>44</v>
      </c>
      <c r="F3155" s="12" t="s">
        <v>2296</v>
      </c>
      <c r="G3155" s="12" t="s">
        <v>57</v>
      </c>
      <c r="H3155" s="12" t="str">
        <f aca="false">INDEX(Customers!$I$2:$I$901,MATCH(B3155,Customers!$A$2:$A$901,0))</f>
        <v>New</v>
      </c>
      <c r="I3155" s="12" t="str">
        <f aca="false">INDEX(Customers!$G$2:$G$901,MATCH(B3155,Customers!$A$2:$A$901,0))</f>
        <v>South</v>
      </c>
      <c r="J3155" s="12" t="str">
        <f aca="false">INDEX(Stores!$D$2:$D$18,MATCH(C3155,Stores!$A$2:$A$18,0))</f>
        <v>Online</v>
      </c>
      <c r="K3155" s="16" t="n">
        <f aca="false">SUMIF(OrderItems!$B$2:$B$6683,A3155,OrderItems!$J$2:$J$6683)</f>
        <v>4350.05</v>
      </c>
      <c r="L3155" s="16" t="n">
        <f aca="false">SUMIF(OrderItems!$B$2:$B$6683,A3155,OrderItems!$K$2:$K$6683)</f>
        <v>2746.75</v>
      </c>
      <c r="M3155" s="16" t="n">
        <f aca="false">K3155-L3155</f>
        <v>1603.3</v>
      </c>
      <c r="N3155" s="12" t="n">
        <f aca="false">COUNTIF(OrderItems!$B$2:$B$6683,A3155)</f>
        <v>1</v>
      </c>
    </row>
    <row r="3156" customFormat="false" ht="15" hidden="false" customHeight="false" outlineLevel="0" collapsed="false">
      <c r="A3156" s="12" t="n">
        <v>3155</v>
      </c>
      <c r="B3156" s="12" t="n">
        <v>800</v>
      </c>
      <c r="C3156" s="12" t="n">
        <v>17</v>
      </c>
      <c r="D3156" s="18" t="n">
        <v>45960</v>
      </c>
      <c r="E3156" s="12" t="s">
        <v>44</v>
      </c>
      <c r="F3156" s="12" t="s">
        <v>2293</v>
      </c>
      <c r="G3156" s="12" t="s">
        <v>56</v>
      </c>
      <c r="H3156" s="12" t="str">
        <f aca="false">INDEX(Customers!$I$2:$I$901,MATCH(B3156,Customers!$A$2:$A$901,0))</f>
        <v>New</v>
      </c>
      <c r="I3156" s="12" t="str">
        <f aca="false">INDEX(Customers!$G$2:$G$901,MATCH(B3156,Customers!$A$2:$A$901,0))</f>
        <v>South</v>
      </c>
      <c r="J3156" s="12" t="str">
        <f aca="false">INDEX(Stores!$D$2:$D$18,MATCH(C3156,Stores!$A$2:$A$18,0))</f>
        <v>Online</v>
      </c>
      <c r="K3156" s="16" t="n">
        <f aca="false">SUMIF(OrderItems!$B$2:$B$6683,A3156,OrderItems!$J$2:$J$6683)</f>
        <v>107.1</v>
      </c>
      <c r="L3156" s="16" t="n">
        <f aca="false">SUMIF(OrderItems!$B$2:$B$6683,A3156,OrderItems!$K$2:$K$6683)</f>
        <v>68.21</v>
      </c>
      <c r="M3156" s="16" t="n">
        <f aca="false">K3156-L3156</f>
        <v>38.89</v>
      </c>
      <c r="N3156" s="12" t="n">
        <f aca="false">COUNTIF(OrderItems!$B$2:$B$6683,A3156)</f>
        <v>1</v>
      </c>
    </row>
    <row r="3157" customFormat="false" ht="15" hidden="false" customHeight="false" outlineLevel="0" collapsed="false">
      <c r="A3157" s="12" t="n">
        <v>3156</v>
      </c>
      <c r="B3157" s="12" t="n">
        <v>800</v>
      </c>
      <c r="C3157" s="12" t="n">
        <v>4</v>
      </c>
      <c r="D3157" s="18" t="n">
        <v>45962</v>
      </c>
      <c r="E3157" s="12" t="s">
        <v>49</v>
      </c>
      <c r="F3157" s="12" t="s">
        <v>2294</v>
      </c>
      <c r="G3157" s="12" t="s">
        <v>55</v>
      </c>
      <c r="H3157" s="12" t="str">
        <f aca="false">INDEX(Customers!$I$2:$I$901,MATCH(B3157,Customers!$A$2:$A$901,0))</f>
        <v>New</v>
      </c>
      <c r="I3157" s="12" t="str">
        <f aca="false">INDEX(Customers!$G$2:$G$901,MATCH(B3157,Customers!$A$2:$A$901,0))</f>
        <v>South</v>
      </c>
      <c r="J3157" s="12" t="str">
        <f aca="false">INDEX(Stores!$D$2:$D$18,MATCH(C3157,Stores!$A$2:$A$18,0))</f>
        <v>North</v>
      </c>
      <c r="K3157" s="16" t="n">
        <f aca="false">SUMIF(OrderItems!$B$2:$B$6683,A3157,OrderItems!$J$2:$J$6683)</f>
        <v>775.15</v>
      </c>
      <c r="L3157" s="16" t="n">
        <f aca="false">SUMIF(OrderItems!$B$2:$B$6683,A3157,OrderItems!$K$2:$K$6683)</f>
        <v>504.62</v>
      </c>
      <c r="M3157" s="16" t="n">
        <f aca="false">K3157-L3157</f>
        <v>270.53</v>
      </c>
      <c r="N3157" s="12" t="n">
        <f aca="false">COUNTIF(OrderItems!$B$2:$B$6683,A3157)</f>
        <v>2</v>
      </c>
    </row>
    <row r="3158" customFormat="false" ht="15" hidden="false" customHeight="false" outlineLevel="0" collapsed="false">
      <c r="A3158" s="12" t="n">
        <v>3157</v>
      </c>
      <c r="B3158" s="12" t="n">
        <v>800</v>
      </c>
      <c r="C3158" s="12" t="n">
        <v>17</v>
      </c>
      <c r="D3158" s="18" t="n">
        <v>45968</v>
      </c>
      <c r="E3158" s="12" t="s">
        <v>44</v>
      </c>
      <c r="F3158" s="12" t="s">
        <v>2293</v>
      </c>
      <c r="G3158" s="12" t="s">
        <v>55</v>
      </c>
      <c r="H3158" s="12" t="str">
        <f aca="false">INDEX(Customers!$I$2:$I$901,MATCH(B3158,Customers!$A$2:$A$901,0))</f>
        <v>New</v>
      </c>
      <c r="I3158" s="12" t="str">
        <f aca="false">INDEX(Customers!$G$2:$G$901,MATCH(B3158,Customers!$A$2:$A$901,0))</f>
        <v>South</v>
      </c>
      <c r="J3158" s="12" t="str">
        <f aca="false">INDEX(Stores!$D$2:$D$18,MATCH(C3158,Stores!$A$2:$A$18,0))</f>
        <v>Online</v>
      </c>
      <c r="K3158" s="16" t="n">
        <f aca="false">SUMIF(OrderItems!$B$2:$B$6683,A3158,OrderItems!$J$2:$J$6683)</f>
        <v>7247</v>
      </c>
      <c r="L3158" s="16" t="n">
        <f aca="false">SUMIF(OrderItems!$B$2:$B$6683,A3158,OrderItems!$K$2:$K$6683)</f>
        <v>4623.99</v>
      </c>
      <c r="M3158" s="16" t="n">
        <f aca="false">K3158-L3158</f>
        <v>2623.01</v>
      </c>
      <c r="N3158" s="12" t="n">
        <f aca="false">COUNTIF(OrderItems!$B$2:$B$6683,A3158)</f>
        <v>3</v>
      </c>
    </row>
    <row r="3159" customFormat="false" ht="15" hidden="false" customHeight="false" outlineLevel="0" collapsed="false">
      <c r="A3159" s="12" t="n">
        <v>3158</v>
      </c>
      <c r="B3159" s="12" t="n">
        <v>800</v>
      </c>
      <c r="C3159" s="12" t="n">
        <v>4</v>
      </c>
      <c r="D3159" s="18" t="n">
        <v>45992</v>
      </c>
      <c r="E3159" s="12" t="s">
        <v>49</v>
      </c>
      <c r="F3159" s="12" t="s">
        <v>2294</v>
      </c>
      <c r="G3159" s="12" t="s">
        <v>55</v>
      </c>
      <c r="H3159" s="12" t="str">
        <f aca="false">INDEX(Customers!$I$2:$I$901,MATCH(B3159,Customers!$A$2:$A$901,0))</f>
        <v>New</v>
      </c>
      <c r="I3159" s="12" t="str">
        <f aca="false">INDEX(Customers!$G$2:$G$901,MATCH(B3159,Customers!$A$2:$A$901,0))</f>
        <v>South</v>
      </c>
      <c r="J3159" s="12" t="str">
        <f aca="false">INDEX(Stores!$D$2:$D$18,MATCH(C3159,Stores!$A$2:$A$18,0))</f>
        <v>North</v>
      </c>
      <c r="K3159" s="16" t="n">
        <f aca="false">SUMIF(OrderItems!$B$2:$B$6683,A3159,OrderItems!$J$2:$J$6683)</f>
        <v>2869</v>
      </c>
      <c r="L3159" s="16" t="n">
        <f aca="false">SUMIF(OrderItems!$B$2:$B$6683,A3159,OrderItems!$K$2:$K$6683)</f>
        <v>1981.04</v>
      </c>
      <c r="M3159" s="16" t="n">
        <f aca="false">K3159-L3159</f>
        <v>887.96</v>
      </c>
      <c r="N3159" s="12" t="n">
        <f aca="false">COUNTIF(OrderItems!$B$2:$B$6683,A3159)</f>
        <v>1</v>
      </c>
    </row>
    <row r="3160" customFormat="false" ht="15" hidden="false" customHeight="false" outlineLevel="0" collapsed="false">
      <c r="A3160" s="12" t="n">
        <v>3159</v>
      </c>
      <c r="B3160" s="12" t="n">
        <v>800</v>
      </c>
      <c r="C3160" s="12" t="n">
        <v>17</v>
      </c>
      <c r="D3160" s="18" t="n">
        <v>45999</v>
      </c>
      <c r="E3160" s="12" t="s">
        <v>44</v>
      </c>
      <c r="F3160" s="12" t="s">
        <v>2293</v>
      </c>
      <c r="G3160" s="12" t="s">
        <v>55</v>
      </c>
      <c r="H3160" s="12" t="str">
        <f aca="false">INDEX(Customers!$I$2:$I$901,MATCH(B3160,Customers!$A$2:$A$901,0))</f>
        <v>New</v>
      </c>
      <c r="I3160" s="12" t="str">
        <f aca="false">INDEX(Customers!$G$2:$G$901,MATCH(B3160,Customers!$A$2:$A$901,0))</f>
        <v>South</v>
      </c>
      <c r="J3160" s="12" t="str">
        <f aca="false">INDEX(Stores!$D$2:$D$18,MATCH(C3160,Stores!$A$2:$A$18,0))</f>
        <v>Online</v>
      </c>
      <c r="K3160" s="16" t="n">
        <f aca="false">SUMIF(OrderItems!$B$2:$B$6683,A3160,OrderItems!$J$2:$J$6683)</f>
        <v>4454.55</v>
      </c>
      <c r="L3160" s="16" t="n">
        <f aca="false">SUMIF(OrderItems!$B$2:$B$6683,A3160,OrderItems!$K$2:$K$6683)</f>
        <v>3336.81</v>
      </c>
      <c r="M3160" s="16" t="n">
        <f aca="false">K3160-L3160</f>
        <v>1117.74</v>
      </c>
      <c r="N3160" s="12" t="n">
        <f aca="false">COUNTIF(OrderItems!$B$2:$B$6683,A3160)</f>
        <v>1</v>
      </c>
    </row>
    <row r="3161" customFormat="false" ht="15" hidden="false" customHeight="false" outlineLevel="0" collapsed="false">
      <c r="A3161" s="12" t="n">
        <v>3160</v>
      </c>
      <c r="B3161" s="12" t="n">
        <v>800</v>
      </c>
      <c r="C3161" s="12" t="n">
        <v>10</v>
      </c>
      <c r="D3161" s="18" t="n">
        <v>46018</v>
      </c>
      <c r="E3161" s="12" t="s">
        <v>49</v>
      </c>
      <c r="F3161" s="12" t="s">
        <v>2293</v>
      </c>
      <c r="G3161" s="12" t="s">
        <v>57</v>
      </c>
      <c r="H3161" s="12" t="str">
        <f aca="false">INDEX(Customers!$I$2:$I$901,MATCH(B3161,Customers!$A$2:$A$901,0))</f>
        <v>New</v>
      </c>
      <c r="I3161" s="12" t="str">
        <f aca="false">INDEX(Customers!$G$2:$G$901,MATCH(B3161,Customers!$A$2:$A$901,0))</f>
        <v>South</v>
      </c>
      <c r="J3161" s="12" t="str">
        <f aca="false">INDEX(Stores!$D$2:$D$18,MATCH(C3161,Stores!$A$2:$A$18,0))</f>
        <v>West</v>
      </c>
      <c r="K3161" s="16" t="n">
        <f aca="false">SUMIF(OrderItems!$B$2:$B$6683,A3161,OrderItems!$J$2:$J$6683)</f>
        <v>6678.1</v>
      </c>
      <c r="L3161" s="16" t="n">
        <f aca="false">SUMIF(OrderItems!$B$2:$B$6683,A3161,OrderItems!$K$2:$K$6683)</f>
        <v>3904.79</v>
      </c>
      <c r="M3161" s="16" t="n">
        <f aca="false">K3161-L3161</f>
        <v>2773.31</v>
      </c>
      <c r="N3161" s="12" t="n">
        <f aca="false">COUNTIF(OrderItems!$B$2:$B$6683,A3161)</f>
        <v>2</v>
      </c>
    </row>
    <row r="3162" customFormat="false" ht="15" hidden="false" customHeight="false" outlineLevel="0" collapsed="false">
      <c r="A3162" s="12" t="n">
        <v>3161</v>
      </c>
      <c r="B3162" s="12" t="n">
        <v>801</v>
      </c>
      <c r="C3162" s="12" t="n">
        <v>17</v>
      </c>
      <c r="D3162" s="18" t="n">
        <v>45366</v>
      </c>
      <c r="E3162" s="12" t="s">
        <v>44</v>
      </c>
      <c r="F3162" s="12" t="s">
        <v>2293</v>
      </c>
      <c r="G3162" s="12" t="s">
        <v>55</v>
      </c>
      <c r="H3162" s="12" t="str">
        <f aca="false">INDEX(Customers!$I$2:$I$901,MATCH(B3162,Customers!$A$2:$A$901,0))</f>
        <v>Premium</v>
      </c>
      <c r="I3162" s="12" t="str">
        <f aca="false">INDEX(Customers!$G$2:$G$901,MATCH(B3162,Customers!$A$2:$A$901,0))</f>
        <v>East</v>
      </c>
      <c r="J3162" s="12" t="str">
        <f aca="false">INDEX(Stores!$D$2:$D$18,MATCH(C3162,Stores!$A$2:$A$18,0))</f>
        <v>Online</v>
      </c>
      <c r="K3162" s="16" t="n">
        <f aca="false">SUMIF(OrderItems!$B$2:$B$6683,A3162,OrderItems!$J$2:$J$6683)</f>
        <v>6078</v>
      </c>
      <c r="L3162" s="16" t="n">
        <f aca="false">SUMIF(OrderItems!$B$2:$B$6683,A3162,OrderItems!$K$2:$K$6683)</f>
        <v>3918.4</v>
      </c>
      <c r="M3162" s="16" t="n">
        <f aca="false">K3162-L3162</f>
        <v>2159.6</v>
      </c>
      <c r="N3162" s="12" t="n">
        <f aca="false">COUNTIF(OrderItems!$B$2:$B$6683,A3162)</f>
        <v>2</v>
      </c>
    </row>
    <row r="3163" customFormat="false" ht="15" hidden="false" customHeight="false" outlineLevel="0" collapsed="false">
      <c r="A3163" s="12" t="n">
        <v>3162</v>
      </c>
      <c r="B3163" s="12" t="n">
        <v>801</v>
      </c>
      <c r="C3163" s="12" t="n">
        <v>17</v>
      </c>
      <c r="D3163" s="18" t="n">
        <v>45610</v>
      </c>
      <c r="E3163" s="12" t="s">
        <v>44</v>
      </c>
      <c r="F3163" s="12" t="s">
        <v>2296</v>
      </c>
      <c r="G3163" s="12" t="s">
        <v>55</v>
      </c>
      <c r="H3163" s="12" t="str">
        <f aca="false">INDEX(Customers!$I$2:$I$901,MATCH(B3163,Customers!$A$2:$A$901,0))</f>
        <v>Premium</v>
      </c>
      <c r="I3163" s="12" t="str">
        <f aca="false">INDEX(Customers!$G$2:$G$901,MATCH(B3163,Customers!$A$2:$A$901,0))</f>
        <v>East</v>
      </c>
      <c r="J3163" s="12" t="str">
        <f aca="false">INDEX(Stores!$D$2:$D$18,MATCH(C3163,Stores!$A$2:$A$18,0))</f>
        <v>Online</v>
      </c>
      <c r="K3163" s="16" t="n">
        <f aca="false">SUMIF(OrderItems!$B$2:$B$6683,A3163,OrderItems!$J$2:$J$6683)</f>
        <v>4058</v>
      </c>
      <c r="L3163" s="16" t="n">
        <f aca="false">SUMIF(OrderItems!$B$2:$B$6683,A3163,OrderItems!$K$2:$K$6683)</f>
        <v>2844.89</v>
      </c>
      <c r="M3163" s="16" t="n">
        <f aca="false">K3163-L3163</f>
        <v>1213.11</v>
      </c>
      <c r="N3163" s="12" t="n">
        <f aca="false">COUNTIF(OrderItems!$B$2:$B$6683,A3163)</f>
        <v>2</v>
      </c>
    </row>
    <row r="3164" customFormat="false" ht="15" hidden="false" customHeight="false" outlineLevel="0" collapsed="false">
      <c r="A3164" s="12" t="n">
        <v>3163</v>
      </c>
      <c r="B3164" s="12" t="n">
        <v>801</v>
      </c>
      <c r="C3164" s="12" t="n">
        <v>12</v>
      </c>
      <c r="D3164" s="18" t="n">
        <v>45802</v>
      </c>
      <c r="E3164" s="12" t="s">
        <v>49</v>
      </c>
      <c r="F3164" s="12" t="s">
        <v>2293</v>
      </c>
      <c r="G3164" s="12" t="s">
        <v>57</v>
      </c>
      <c r="H3164" s="12" t="str">
        <f aca="false">INDEX(Customers!$I$2:$I$901,MATCH(B3164,Customers!$A$2:$A$901,0))</f>
        <v>Premium</v>
      </c>
      <c r="I3164" s="12" t="str">
        <f aca="false">INDEX(Customers!$G$2:$G$901,MATCH(B3164,Customers!$A$2:$A$901,0))</f>
        <v>East</v>
      </c>
      <c r="J3164" s="12" t="str">
        <f aca="false">INDEX(Stores!$D$2:$D$18,MATCH(C3164,Stores!$A$2:$A$18,0))</f>
        <v>West</v>
      </c>
      <c r="K3164" s="16" t="n">
        <f aca="false">SUMIF(OrderItems!$B$2:$B$6683,A3164,OrderItems!$J$2:$J$6683)</f>
        <v>2971.5</v>
      </c>
      <c r="L3164" s="16" t="n">
        <f aca="false">SUMIF(OrderItems!$B$2:$B$6683,A3164,OrderItems!$K$2:$K$6683)</f>
        <v>2250.63</v>
      </c>
      <c r="M3164" s="16" t="n">
        <f aca="false">K3164-L3164</f>
        <v>720.87</v>
      </c>
      <c r="N3164" s="12" t="n">
        <f aca="false">COUNTIF(OrderItems!$B$2:$B$6683,A3164)</f>
        <v>3</v>
      </c>
    </row>
    <row r="3165" customFormat="false" ht="15" hidden="false" customHeight="false" outlineLevel="0" collapsed="false">
      <c r="A3165" s="12" t="n">
        <v>3164</v>
      </c>
      <c r="B3165" s="12" t="n">
        <v>801</v>
      </c>
      <c r="C3165" s="12" t="n">
        <v>17</v>
      </c>
      <c r="D3165" s="18" t="n">
        <v>45977</v>
      </c>
      <c r="E3165" s="12" t="s">
        <v>44</v>
      </c>
      <c r="F3165" s="12" t="s">
        <v>2296</v>
      </c>
      <c r="G3165" s="12" t="s">
        <v>57</v>
      </c>
      <c r="H3165" s="12" t="str">
        <f aca="false">INDEX(Customers!$I$2:$I$901,MATCH(B3165,Customers!$A$2:$A$901,0))</f>
        <v>Premium</v>
      </c>
      <c r="I3165" s="12" t="str">
        <f aca="false">INDEX(Customers!$G$2:$G$901,MATCH(B3165,Customers!$A$2:$A$901,0))</f>
        <v>East</v>
      </c>
      <c r="J3165" s="12" t="str">
        <f aca="false">INDEX(Stores!$D$2:$D$18,MATCH(C3165,Stores!$A$2:$A$18,0))</f>
        <v>Online</v>
      </c>
      <c r="K3165" s="16" t="n">
        <f aca="false">SUMIF(OrderItems!$B$2:$B$6683,A3165,OrderItems!$J$2:$J$6683)</f>
        <v>4238</v>
      </c>
      <c r="L3165" s="16" t="n">
        <f aca="false">SUMIF(OrderItems!$B$2:$B$6683,A3165,OrderItems!$K$2:$K$6683)</f>
        <v>2933.11</v>
      </c>
      <c r="M3165" s="16" t="n">
        <f aca="false">K3165-L3165</f>
        <v>1304.89</v>
      </c>
      <c r="N3165" s="12" t="n">
        <f aca="false">COUNTIF(OrderItems!$B$2:$B$6683,A3165)</f>
        <v>2</v>
      </c>
    </row>
    <row r="3166" customFormat="false" ht="15" hidden="false" customHeight="false" outlineLevel="0" collapsed="false">
      <c r="A3166" s="12" t="n">
        <v>3165</v>
      </c>
      <c r="B3166" s="12" t="n">
        <v>803</v>
      </c>
      <c r="C3166" s="12" t="n">
        <v>10</v>
      </c>
      <c r="D3166" s="18" t="n">
        <v>45605</v>
      </c>
      <c r="E3166" s="12" t="s">
        <v>49</v>
      </c>
      <c r="F3166" s="12" t="s">
        <v>2295</v>
      </c>
      <c r="G3166" s="12" t="s">
        <v>55</v>
      </c>
      <c r="H3166" s="12" t="str">
        <f aca="false">INDEX(Customers!$I$2:$I$901,MATCH(B3166,Customers!$A$2:$A$901,0))</f>
        <v>Premium</v>
      </c>
      <c r="I3166" s="12" t="str">
        <f aca="false">INDEX(Customers!$G$2:$G$901,MATCH(B3166,Customers!$A$2:$A$901,0))</f>
        <v>South</v>
      </c>
      <c r="J3166" s="12" t="str">
        <f aca="false">INDEX(Stores!$D$2:$D$18,MATCH(C3166,Stores!$A$2:$A$18,0))</f>
        <v>West</v>
      </c>
      <c r="K3166" s="16" t="n">
        <f aca="false">SUMIF(OrderItems!$B$2:$B$6683,A3166,OrderItems!$J$2:$J$6683)</f>
        <v>1109</v>
      </c>
      <c r="L3166" s="16" t="n">
        <f aca="false">SUMIF(OrderItems!$B$2:$B$6683,A3166,OrderItems!$K$2:$K$6683)</f>
        <v>719.19</v>
      </c>
      <c r="M3166" s="16" t="n">
        <f aca="false">K3166-L3166</f>
        <v>389.81</v>
      </c>
      <c r="N3166" s="12" t="n">
        <f aca="false">COUNTIF(OrderItems!$B$2:$B$6683,A3166)</f>
        <v>1</v>
      </c>
    </row>
    <row r="3167" customFormat="false" ht="15" hidden="false" customHeight="false" outlineLevel="0" collapsed="false">
      <c r="A3167" s="12" t="n">
        <v>3166</v>
      </c>
      <c r="B3167" s="12" t="n">
        <v>803</v>
      </c>
      <c r="C3167" s="12" t="n">
        <v>17</v>
      </c>
      <c r="D3167" s="18" t="n">
        <v>45850</v>
      </c>
      <c r="E3167" s="12" t="s">
        <v>44</v>
      </c>
      <c r="F3167" s="12" t="s">
        <v>2296</v>
      </c>
      <c r="G3167" s="12" t="s">
        <v>57</v>
      </c>
      <c r="H3167" s="12" t="str">
        <f aca="false">INDEX(Customers!$I$2:$I$901,MATCH(B3167,Customers!$A$2:$A$901,0))</f>
        <v>Premium</v>
      </c>
      <c r="I3167" s="12" t="str">
        <f aca="false">INDEX(Customers!$G$2:$G$901,MATCH(B3167,Customers!$A$2:$A$901,0))</f>
        <v>South</v>
      </c>
      <c r="J3167" s="12" t="str">
        <f aca="false">INDEX(Stores!$D$2:$D$18,MATCH(C3167,Stores!$A$2:$A$18,0))</f>
        <v>Online</v>
      </c>
      <c r="K3167" s="16" t="n">
        <f aca="false">SUMIF(OrderItems!$B$2:$B$6683,A3167,OrderItems!$J$2:$J$6683)</f>
        <v>1869</v>
      </c>
      <c r="L3167" s="16" t="n">
        <f aca="false">SUMIF(OrderItems!$B$2:$B$6683,A3167,OrderItems!$K$2:$K$6683)</f>
        <v>1389.29</v>
      </c>
      <c r="M3167" s="16" t="n">
        <f aca="false">K3167-L3167</f>
        <v>479.71</v>
      </c>
      <c r="N3167" s="12" t="n">
        <f aca="false">COUNTIF(OrderItems!$B$2:$B$6683,A3167)</f>
        <v>1</v>
      </c>
    </row>
    <row r="3168" customFormat="false" ht="15" hidden="false" customHeight="false" outlineLevel="0" collapsed="false">
      <c r="A3168" s="12" t="n">
        <v>3167</v>
      </c>
      <c r="B3168" s="12" t="n">
        <v>804</v>
      </c>
      <c r="C3168" s="12" t="n">
        <v>17</v>
      </c>
      <c r="D3168" s="18" t="n">
        <v>45388</v>
      </c>
      <c r="E3168" s="12" t="s">
        <v>44</v>
      </c>
      <c r="F3168" s="12" t="s">
        <v>2294</v>
      </c>
      <c r="G3168" s="12" t="s">
        <v>55</v>
      </c>
      <c r="H3168" s="12" t="str">
        <f aca="false">INDEX(Customers!$I$2:$I$901,MATCH(B3168,Customers!$A$2:$A$901,0))</f>
        <v>Premium</v>
      </c>
      <c r="I3168" s="12" t="str">
        <f aca="false">INDEX(Customers!$G$2:$G$901,MATCH(B3168,Customers!$A$2:$A$901,0))</f>
        <v>West</v>
      </c>
      <c r="J3168" s="12" t="str">
        <f aca="false">INDEX(Stores!$D$2:$D$18,MATCH(C3168,Stores!$A$2:$A$18,0))</f>
        <v>Online</v>
      </c>
      <c r="K3168" s="16" t="n">
        <f aca="false">SUMIF(OrderItems!$B$2:$B$6683,A3168,OrderItems!$J$2:$J$6683)</f>
        <v>4137</v>
      </c>
      <c r="L3168" s="16" t="n">
        <f aca="false">SUMIF(OrderItems!$B$2:$B$6683,A3168,OrderItems!$K$2:$K$6683)</f>
        <v>2531.72</v>
      </c>
      <c r="M3168" s="16" t="n">
        <f aca="false">K3168-L3168</f>
        <v>1605.28</v>
      </c>
      <c r="N3168" s="12" t="n">
        <f aca="false">COUNTIF(OrderItems!$B$2:$B$6683,A3168)</f>
        <v>2</v>
      </c>
    </row>
    <row r="3169" customFormat="false" ht="15" hidden="false" customHeight="false" outlineLevel="0" collapsed="false">
      <c r="A3169" s="12" t="n">
        <v>3168</v>
      </c>
      <c r="B3169" s="12" t="n">
        <v>804</v>
      </c>
      <c r="C3169" s="12" t="n">
        <v>17</v>
      </c>
      <c r="D3169" s="18" t="n">
        <v>45588</v>
      </c>
      <c r="E3169" s="12" t="s">
        <v>44</v>
      </c>
      <c r="F3169" s="12" t="s">
        <v>2295</v>
      </c>
      <c r="G3169" s="12" t="s">
        <v>55</v>
      </c>
      <c r="H3169" s="12" t="str">
        <f aca="false">INDEX(Customers!$I$2:$I$901,MATCH(B3169,Customers!$A$2:$A$901,0))</f>
        <v>Premium</v>
      </c>
      <c r="I3169" s="12" t="str">
        <f aca="false">INDEX(Customers!$G$2:$G$901,MATCH(B3169,Customers!$A$2:$A$901,0))</f>
        <v>West</v>
      </c>
      <c r="J3169" s="12" t="str">
        <f aca="false">INDEX(Stores!$D$2:$D$18,MATCH(C3169,Stores!$A$2:$A$18,0))</f>
        <v>Online</v>
      </c>
      <c r="K3169" s="16" t="n">
        <f aca="false">SUMIF(OrderItems!$B$2:$B$6683,A3169,OrderItems!$J$2:$J$6683)</f>
        <v>5854.1</v>
      </c>
      <c r="L3169" s="16" t="n">
        <f aca="false">SUMIF(OrderItems!$B$2:$B$6683,A3169,OrderItems!$K$2:$K$6683)</f>
        <v>3764.17</v>
      </c>
      <c r="M3169" s="16" t="n">
        <f aca="false">K3169-L3169</f>
        <v>2089.93</v>
      </c>
      <c r="N3169" s="12" t="n">
        <f aca="false">COUNTIF(OrderItems!$B$2:$B$6683,A3169)</f>
        <v>2</v>
      </c>
    </row>
    <row r="3170" customFormat="false" ht="15" hidden="false" customHeight="false" outlineLevel="0" collapsed="false">
      <c r="A3170" s="12" t="n">
        <v>3169</v>
      </c>
      <c r="B3170" s="12" t="n">
        <v>804</v>
      </c>
      <c r="C3170" s="12" t="n">
        <v>11</v>
      </c>
      <c r="D3170" s="18" t="n">
        <v>45595</v>
      </c>
      <c r="E3170" s="12" t="s">
        <v>49</v>
      </c>
      <c r="F3170" s="12" t="s">
        <v>2292</v>
      </c>
      <c r="G3170" s="12" t="s">
        <v>55</v>
      </c>
      <c r="H3170" s="12" t="str">
        <f aca="false">INDEX(Customers!$I$2:$I$901,MATCH(B3170,Customers!$A$2:$A$901,0))</f>
        <v>Premium</v>
      </c>
      <c r="I3170" s="12" t="str">
        <f aca="false">INDEX(Customers!$G$2:$G$901,MATCH(B3170,Customers!$A$2:$A$901,0))</f>
        <v>West</v>
      </c>
      <c r="J3170" s="12" t="str">
        <f aca="false">INDEX(Stores!$D$2:$D$18,MATCH(C3170,Stores!$A$2:$A$18,0))</f>
        <v>West</v>
      </c>
      <c r="K3170" s="16" t="n">
        <f aca="false">SUMIF(OrderItems!$B$2:$B$6683,A3170,OrderItems!$J$2:$J$6683)</f>
        <v>5467</v>
      </c>
      <c r="L3170" s="16" t="n">
        <f aca="false">SUMIF(OrderItems!$B$2:$B$6683,A3170,OrderItems!$K$2:$K$6683)</f>
        <v>3416.88</v>
      </c>
      <c r="M3170" s="16" t="n">
        <f aca="false">K3170-L3170</f>
        <v>2050.12</v>
      </c>
      <c r="N3170" s="12" t="n">
        <f aca="false">COUNTIF(OrderItems!$B$2:$B$6683,A3170)</f>
        <v>3</v>
      </c>
    </row>
    <row r="3171" customFormat="false" ht="15" hidden="false" customHeight="false" outlineLevel="0" collapsed="false">
      <c r="A3171" s="12" t="n">
        <v>3170</v>
      </c>
      <c r="B3171" s="12" t="n">
        <v>804</v>
      </c>
      <c r="C3171" s="12" t="n">
        <v>14</v>
      </c>
      <c r="D3171" s="18" t="n">
        <v>45661</v>
      </c>
      <c r="E3171" s="12" t="s">
        <v>49</v>
      </c>
      <c r="F3171" s="12" t="s">
        <v>2293</v>
      </c>
      <c r="G3171" s="12" t="s">
        <v>55</v>
      </c>
      <c r="H3171" s="12" t="str">
        <f aca="false">INDEX(Customers!$I$2:$I$901,MATCH(B3171,Customers!$A$2:$A$901,0))</f>
        <v>Premium</v>
      </c>
      <c r="I3171" s="12" t="str">
        <f aca="false">INDEX(Customers!$G$2:$G$901,MATCH(B3171,Customers!$A$2:$A$901,0))</f>
        <v>West</v>
      </c>
      <c r="J3171" s="12" t="str">
        <f aca="false">INDEX(Stores!$D$2:$D$18,MATCH(C3171,Stores!$A$2:$A$18,0))</f>
        <v>East</v>
      </c>
      <c r="K3171" s="16" t="n">
        <f aca="false">SUMIF(OrderItems!$B$2:$B$6683,A3171,OrderItems!$J$2:$J$6683)</f>
        <v>13211.05</v>
      </c>
      <c r="L3171" s="16" t="n">
        <f aca="false">SUMIF(OrderItems!$B$2:$B$6683,A3171,OrderItems!$K$2:$K$6683)</f>
        <v>8324.03</v>
      </c>
      <c r="M3171" s="16" t="n">
        <f aca="false">K3171-L3171</f>
        <v>4887.02</v>
      </c>
      <c r="N3171" s="12" t="n">
        <f aca="false">COUNTIF(OrderItems!$B$2:$B$6683,A3171)</f>
        <v>4</v>
      </c>
    </row>
    <row r="3172" customFormat="false" ht="15" hidden="false" customHeight="false" outlineLevel="0" collapsed="false">
      <c r="A3172" s="12" t="n">
        <v>3171</v>
      </c>
      <c r="B3172" s="12" t="n">
        <v>804</v>
      </c>
      <c r="C3172" s="12" t="n">
        <v>17</v>
      </c>
      <c r="D3172" s="18" t="n">
        <v>45751</v>
      </c>
      <c r="E3172" s="12" t="s">
        <v>44</v>
      </c>
      <c r="F3172" s="12" t="s">
        <v>2296</v>
      </c>
      <c r="G3172" s="12" t="s">
        <v>56</v>
      </c>
      <c r="H3172" s="12" t="str">
        <f aca="false">INDEX(Customers!$I$2:$I$901,MATCH(B3172,Customers!$A$2:$A$901,0))</f>
        <v>Premium</v>
      </c>
      <c r="I3172" s="12" t="str">
        <f aca="false">INDEX(Customers!$G$2:$G$901,MATCH(B3172,Customers!$A$2:$A$901,0))</f>
        <v>West</v>
      </c>
      <c r="J3172" s="12" t="str">
        <f aca="false">INDEX(Stores!$D$2:$D$18,MATCH(C3172,Stores!$A$2:$A$18,0))</f>
        <v>Online</v>
      </c>
      <c r="K3172" s="16" t="n">
        <f aca="false">SUMIF(OrderItems!$B$2:$B$6683,A3172,OrderItems!$J$2:$J$6683)</f>
        <v>1739</v>
      </c>
      <c r="L3172" s="16" t="n">
        <f aca="false">SUMIF(OrderItems!$B$2:$B$6683,A3172,OrderItems!$K$2:$K$6683)</f>
        <v>1012.52</v>
      </c>
      <c r="M3172" s="16" t="n">
        <f aca="false">K3172-L3172</f>
        <v>726.48</v>
      </c>
      <c r="N3172" s="12" t="n">
        <f aca="false">COUNTIF(OrderItems!$B$2:$B$6683,A3172)</f>
        <v>1</v>
      </c>
    </row>
    <row r="3173" customFormat="false" ht="15" hidden="false" customHeight="false" outlineLevel="0" collapsed="false">
      <c r="A3173" s="12" t="n">
        <v>3172</v>
      </c>
      <c r="B3173" s="12" t="n">
        <v>804</v>
      </c>
      <c r="C3173" s="12" t="n">
        <v>14</v>
      </c>
      <c r="D3173" s="18" t="n">
        <v>45898</v>
      </c>
      <c r="E3173" s="12" t="s">
        <v>49</v>
      </c>
      <c r="F3173" s="12" t="s">
        <v>2293</v>
      </c>
      <c r="G3173" s="12" t="s">
        <v>55</v>
      </c>
      <c r="H3173" s="12" t="str">
        <f aca="false">INDEX(Customers!$I$2:$I$901,MATCH(B3173,Customers!$A$2:$A$901,0))</f>
        <v>Premium</v>
      </c>
      <c r="I3173" s="12" t="str">
        <f aca="false">INDEX(Customers!$G$2:$G$901,MATCH(B3173,Customers!$A$2:$A$901,0))</f>
        <v>West</v>
      </c>
      <c r="J3173" s="12" t="str">
        <f aca="false">INDEX(Stores!$D$2:$D$18,MATCH(C3173,Stores!$A$2:$A$18,0))</f>
        <v>East</v>
      </c>
      <c r="K3173" s="16" t="n">
        <f aca="false">SUMIF(OrderItems!$B$2:$B$6683,A3173,OrderItems!$J$2:$J$6683)</f>
        <v>919</v>
      </c>
      <c r="L3173" s="16" t="n">
        <f aca="false">SUMIF(OrderItems!$B$2:$B$6683,A3173,OrderItems!$K$2:$K$6683)</f>
        <v>683.72</v>
      </c>
      <c r="M3173" s="16" t="n">
        <f aca="false">K3173-L3173</f>
        <v>235.28</v>
      </c>
      <c r="N3173" s="12" t="n">
        <f aca="false">COUNTIF(OrderItems!$B$2:$B$6683,A3173)</f>
        <v>1</v>
      </c>
    </row>
    <row r="3174" customFormat="false" ht="15" hidden="false" customHeight="false" outlineLevel="0" collapsed="false">
      <c r="A3174" s="12" t="n">
        <v>3173</v>
      </c>
      <c r="B3174" s="12" t="n">
        <v>804</v>
      </c>
      <c r="C3174" s="12" t="n">
        <v>6</v>
      </c>
      <c r="D3174" s="18" t="n">
        <v>45968</v>
      </c>
      <c r="E3174" s="12" t="s">
        <v>49</v>
      </c>
      <c r="F3174" s="12" t="s">
        <v>2295</v>
      </c>
      <c r="G3174" s="12" t="s">
        <v>55</v>
      </c>
      <c r="H3174" s="12" t="str">
        <f aca="false">INDEX(Customers!$I$2:$I$901,MATCH(B3174,Customers!$A$2:$A$901,0))</f>
        <v>Premium</v>
      </c>
      <c r="I3174" s="12" t="str">
        <f aca="false">INDEX(Customers!$G$2:$G$901,MATCH(B3174,Customers!$A$2:$A$901,0))</f>
        <v>West</v>
      </c>
      <c r="J3174" s="12" t="str">
        <f aca="false">INDEX(Stores!$D$2:$D$18,MATCH(C3174,Stores!$A$2:$A$18,0))</f>
        <v>South</v>
      </c>
      <c r="K3174" s="16" t="n">
        <f aca="false">SUMIF(OrderItems!$B$2:$B$6683,A3174,OrderItems!$J$2:$J$6683)</f>
        <v>3966.2</v>
      </c>
      <c r="L3174" s="16" t="n">
        <f aca="false">SUMIF(OrderItems!$B$2:$B$6683,A3174,OrderItems!$K$2:$K$6683)</f>
        <v>2482.39</v>
      </c>
      <c r="M3174" s="16" t="n">
        <f aca="false">K3174-L3174</f>
        <v>1483.81</v>
      </c>
      <c r="N3174" s="12" t="n">
        <f aca="false">COUNTIF(OrderItems!$B$2:$B$6683,A3174)</f>
        <v>2</v>
      </c>
    </row>
    <row r="3175" customFormat="false" ht="15" hidden="false" customHeight="false" outlineLevel="0" collapsed="false">
      <c r="A3175" s="12" t="n">
        <v>3174</v>
      </c>
      <c r="B3175" s="12" t="n">
        <v>804</v>
      </c>
      <c r="C3175" s="12" t="n">
        <v>17</v>
      </c>
      <c r="D3175" s="18" t="n">
        <v>45970</v>
      </c>
      <c r="E3175" s="12" t="s">
        <v>44</v>
      </c>
      <c r="F3175" s="12" t="s">
        <v>2292</v>
      </c>
      <c r="G3175" s="12" t="s">
        <v>55</v>
      </c>
      <c r="H3175" s="12" t="str">
        <f aca="false">INDEX(Customers!$I$2:$I$901,MATCH(B3175,Customers!$A$2:$A$901,0))</f>
        <v>Premium</v>
      </c>
      <c r="I3175" s="12" t="str">
        <f aca="false">INDEX(Customers!$G$2:$G$901,MATCH(B3175,Customers!$A$2:$A$901,0))</f>
        <v>West</v>
      </c>
      <c r="J3175" s="12" t="str">
        <f aca="false">INDEX(Stores!$D$2:$D$18,MATCH(C3175,Stores!$A$2:$A$18,0))</f>
        <v>Online</v>
      </c>
      <c r="K3175" s="16" t="n">
        <f aca="false">SUMIF(OrderItems!$B$2:$B$6683,A3175,OrderItems!$J$2:$J$6683)</f>
        <v>1049</v>
      </c>
      <c r="L3175" s="16" t="n">
        <f aca="false">SUMIF(OrderItems!$B$2:$B$6683,A3175,OrderItems!$K$2:$K$6683)</f>
        <v>645.2</v>
      </c>
      <c r="M3175" s="16" t="n">
        <f aca="false">K3175-L3175</f>
        <v>403.8</v>
      </c>
      <c r="N3175" s="12" t="n">
        <f aca="false">COUNTIF(OrderItems!$B$2:$B$6683,A3175)</f>
        <v>1</v>
      </c>
    </row>
    <row r="3176" customFormat="false" ht="15" hidden="false" customHeight="false" outlineLevel="0" collapsed="false">
      <c r="A3176" s="12" t="n">
        <v>3175</v>
      </c>
      <c r="B3176" s="12" t="n">
        <v>806</v>
      </c>
      <c r="C3176" s="12" t="n">
        <v>4</v>
      </c>
      <c r="D3176" s="18" t="n">
        <v>45558</v>
      </c>
      <c r="E3176" s="12" t="s">
        <v>49</v>
      </c>
      <c r="F3176" s="12" t="s">
        <v>2293</v>
      </c>
      <c r="G3176" s="12" t="s">
        <v>56</v>
      </c>
      <c r="H3176" s="12" t="str">
        <f aca="false">INDEX(Customers!$I$2:$I$901,MATCH(B3176,Customers!$A$2:$A$901,0))</f>
        <v>Regular</v>
      </c>
      <c r="I3176" s="12" t="str">
        <f aca="false">INDEX(Customers!$G$2:$G$901,MATCH(B3176,Customers!$A$2:$A$901,0))</f>
        <v>South</v>
      </c>
      <c r="J3176" s="12" t="str">
        <f aca="false">INDEX(Stores!$D$2:$D$18,MATCH(C3176,Stores!$A$2:$A$18,0))</f>
        <v>North</v>
      </c>
      <c r="K3176" s="16" t="n">
        <f aca="false">SUMIF(OrderItems!$B$2:$B$6683,A3176,OrderItems!$J$2:$J$6683)</f>
        <v>14994</v>
      </c>
      <c r="L3176" s="16" t="n">
        <f aca="false">SUMIF(OrderItems!$B$2:$B$6683,A3176,OrderItems!$K$2:$K$6683)</f>
        <v>9780.12</v>
      </c>
      <c r="M3176" s="16" t="n">
        <f aca="false">K3176-L3176</f>
        <v>5213.88</v>
      </c>
      <c r="N3176" s="12" t="n">
        <f aca="false">COUNTIF(OrderItems!$B$2:$B$6683,A3176)</f>
        <v>2</v>
      </c>
    </row>
    <row r="3177" customFormat="false" ht="15" hidden="false" customHeight="false" outlineLevel="0" collapsed="false">
      <c r="A3177" s="12" t="n">
        <v>3176</v>
      </c>
      <c r="B3177" s="12" t="n">
        <v>806</v>
      </c>
      <c r="C3177" s="12" t="n">
        <v>9</v>
      </c>
      <c r="D3177" s="18" t="n">
        <v>45617</v>
      </c>
      <c r="E3177" s="12" t="s">
        <v>49</v>
      </c>
      <c r="F3177" s="12" t="s">
        <v>2292</v>
      </c>
      <c r="G3177" s="12" t="s">
        <v>57</v>
      </c>
      <c r="H3177" s="12" t="str">
        <f aca="false">INDEX(Customers!$I$2:$I$901,MATCH(B3177,Customers!$A$2:$A$901,0))</f>
        <v>Regular</v>
      </c>
      <c r="I3177" s="12" t="str">
        <f aca="false">INDEX(Customers!$G$2:$G$901,MATCH(B3177,Customers!$A$2:$A$901,0))</f>
        <v>South</v>
      </c>
      <c r="J3177" s="12" t="str">
        <f aca="false">INDEX(Stores!$D$2:$D$18,MATCH(C3177,Stores!$A$2:$A$18,0))</f>
        <v>West</v>
      </c>
      <c r="K3177" s="16" t="n">
        <f aca="false">SUMIF(OrderItems!$B$2:$B$6683,A3177,OrderItems!$J$2:$J$6683)</f>
        <v>11505.15</v>
      </c>
      <c r="L3177" s="16" t="n">
        <f aca="false">SUMIF(OrderItems!$B$2:$B$6683,A3177,OrderItems!$K$2:$K$6683)</f>
        <v>7490.41</v>
      </c>
      <c r="M3177" s="16" t="n">
        <f aca="false">K3177-L3177</f>
        <v>4014.74</v>
      </c>
      <c r="N3177" s="12" t="n">
        <f aca="false">COUNTIF(OrderItems!$B$2:$B$6683,A3177)</f>
        <v>3</v>
      </c>
    </row>
    <row r="3178" customFormat="false" ht="15" hidden="false" customHeight="false" outlineLevel="0" collapsed="false">
      <c r="A3178" s="12" t="n">
        <v>3177</v>
      </c>
      <c r="B3178" s="12" t="n">
        <v>806</v>
      </c>
      <c r="C3178" s="12" t="n">
        <v>7</v>
      </c>
      <c r="D3178" s="18" t="n">
        <v>45632</v>
      </c>
      <c r="E3178" s="12" t="s">
        <v>49</v>
      </c>
      <c r="F3178" s="12" t="s">
        <v>2294</v>
      </c>
      <c r="G3178" s="12" t="s">
        <v>55</v>
      </c>
      <c r="H3178" s="12" t="str">
        <f aca="false">INDEX(Customers!$I$2:$I$901,MATCH(B3178,Customers!$A$2:$A$901,0))</f>
        <v>Regular</v>
      </c>
      <c r="I3178" s="12" t="str">
        <f aca="false">INDEX(Customers!$G$2:$G$901,MATCH(B3178,Customers!$A$2:$A$901,0))</f>
        <v>South</v>
      </c>
      <c r="J3178" s="12" t="str">
        <f aca="false">INDEX(Stores!$D$2:$D$18,MATCH(C3178,Stores!$A$2:$A$18,0))</f>
        <v>South</v>
      </c>
      <c r="K3178" s="16" t="n">
        <f aca="false">SUMIF(OrderItems!$B$2:$B$6683,A3178,OrderItems!$J$2:$J$6683)</f>
        <v>4160.05</v>
      </c>
      <c r="L3178" s="16" t="n">
        <f aca="false">SUMIF(OrderItems!$B$2:$B$6683,A3178,OrderItems!$K$2:$K$6683)</f>
        <v>2954.33</v>
      </c>
      <c r="M3178" s="16" t="n">
        <f aca="false">K3178-L3178</f>
        <v>1205.72</v>
      </c>
      <c r="N3178" s="12" t="n">
        <f aca="false">COUNTIF(OrderItems!$B$2:$B$6683,A3178)</f>
        <v>1</v>
      </c>
    </row>
    <row r="3179" customFormat="false" ht="15" hidden="false" customHeight="false" outlineLevel="0" collapsed="false">
      <c r="A3179" s="12" t="n">
        <v>3178</v>
      </c>
      <c r="B3179" s="12" t="n">
        <v>806</v>
      </c>
      <c r="C3179" s="12" t="n">
        <v>17</v>
      </c>
      <c r="D3179" s="18" t="n">
        <v>45696</v>
      </c>
      <c r="E3179" s="12" t="s">
        <v>44</v>
      </c>
      <c r="F3179" s="12" t="s">
        <v>2293</v>
      </c>
      <c r="G3179" s="12" t="s">
        <v>55</v>
      </c>
      <c r="H3179" s="12" t="str">
        <f aca="false">INDEX(Customers!$I$2:$I$901,MATCH(B3179,Customers!$A$2:$A$901,0))</f>
        <v>Regular</v>
      </c>
      <c r="I3179" s="12" t="str">
        <f aca="false">INDEX(Customers!$G$2:$G$901,MATCH(B3179,Customers!$A$2:$A$901,0))</f>
        <v>South</v>
      </c>
      <c r="J3179" s="12" t="str">
        <f aca="false">INDEX(Stores!$D$2:$D$18,MATCH(C3179,Stores!$A$2:$A$18,0))</f>
        <v>Online</v>
      </c>
      <c r="K3179" s="16" t="n">
        <f aca="false">SUMIF(OrderItems!$B$2:$B$6683,A3179,OrderItems!$J$2:$J$6683)</f>
        <v>5582.8</v>
      </c>
      <c r="L3179" s="16" t="n">
        <f aca="false">SUMIF(OrderItems!$B$2:$B$6683,A3179,OrderItems!$K$2:$K$6683)</f>
        <v>4171.32</v>
      </c>
      <c r="M3179" s="16" t="n">
        <f aca="false">K3179-L3179</f>
        <v>1411.48</v>
      </c>
      <c r="N3179" s="12" t="n">
        <f aca="false">COUNTIF(OrderItems!$B$2:$B$6683,A3179)</f>
        <v>2</v>
      </c>
    </row>
    <row r="3180" customFormat="false" ht="15" hidden="false" customHeight="false" outlineLevel="0" collapsed="false">
      <c r="A3180" s="12" t="n">
        <v>3179</v>
      </c>
      <c r="B3180" s="12" t="n">
        <v>806</v>
      </c>
      <c r="C3180" s="12" t="n">
        <v>17</v>
      </c>
      <c r="D3180" s="18" t="n">
        <v>45794</v>
      </c>
      <c r="E3180" s="12" t="s">
        <v>44</v>
      </c>
      <c r="F3180" s="12" t="s">
        <v>2293</v>
      </c>
      <c r="G3180" s="12" t="s">
        <v>55</v>
      </c>
      <c r="H3180" s="12" t="str">
        <f aca="false">INDEX(Customers!$I$2:$I$901,MATCH(B3180,Customers!$A$2:$A$901,0))</f>
        <v>Regular</v>
      </c>
      <c r="I3180" s="12" t="str">
        <f aca="false">INDEX(Customers!$G$2:$G$901,MATCH(B3180,Customers!$A$2:$A$901,0))</f>
        <v>South</v>
      </c>
      <c r="J3180" s="12" t="str">
        <f aca="false">INDEX(Stores!$D$2:$D$18,MATCH(C3180,Stores!$A$2:$A$18,0))</f>
        <v>Online</v>
      </c>
      <c r="K3180" s="16" t="n">
        <f aca="false">SUMIF(OrderItems!$B$2:$B$6683,A3180,OrderItems!$J$2:$J$6683)</f>
        <v>8111.55</v>
      </c>
      <c r="L3180" s="16" t="n">
        <f aca="false">SUMIF(OrderItems!$B$2:$B$6683,A3180,OrderItems!$K$2:$K$6683)</f>
        <v>5033.5</v>
      </c>
      <c r="M3180" s="16" t="n">
        <f aca="false">K3180-L3180</f>
        <v>3078.05</v>
      </c>
      <c r="N3180" s="12" t="n">
        <f aca="false">COUNTIF(OrderItems!$B$2:$B$6683,A3180)</f>
        <v>3</v>
      </c>
    </row>
    <row r="3181" customFormat="false" ht="15" hidden="false" customHeight="false" outlineLevel="0" collapsed="false">
      <c r="A3181" s="12" t="n">
        <v>3180</v>
      </c>
      <c r="B3181" s="12" t="n">
        <v>806</v>
      </c>
      <c r="C3181" s="12" t="n">
        <v>3</v>
      </c>
      <c r="D3181" s="18" t="n">
        <v>45881</v>
      </c>
      <c r="E3181" s="12" t="s">
        <v>49</v>
      </c>
      <c r="F3181" s="12" t="s">
        <v>2293</v>
      </c>
      <c r="G3181" s="12" t="s">
        <v>55</v>
      </c>
      <c r="H3181" s="12" t="str">
        <f aca="false">INDEX(Customers!$I$2:$I$901,MATCH(B3181,Customers!$A$2:$A$901,0))</f>
        <v>Regular</v>
      </c>
      <c r="I3181" s="12" t="str">
        <f aca="false">INDEX(Customers!$G$2:$G$901,MATCH(B3181,Customers!$A$2:$A$901,0))</f>
        <v>South</v>
      </c>
      <c r="J3181" s="12" t="str">
        <f aca="false">INDEX(Stores!$D$2:$D$18,MATCH(C3181,Stores!$A$2:$A$18,0))</f>
        <v>North</v>
      </c>
      <c r="K3181" s="16" t="n">
        <f aca="false">SUMIF(OrderItems!$B$2:$B$6683,A3181,OrderItems!$J$2:$J$6683)</f>
        <v>12243.55</v>
      </c>
      <c r="L3181" s="16" t="n">
        <f aca="false">SUMIF(OrderItems!$B$2:$B$6683,A3181,OrderItems!$K$2:$K$6683)</f>
        <v>8506.39</v>
      </c>
      <c r="M3181" s="16" t="n">
        <f aca="false">K3181-L3181</f>
        <v>3737.16</v>
      </c>
      <c r="N3181" s="12" t="n">
        <f aca="false">COUNTIF(OrderItems!$B$2:$B$6683,A3181)</f>
        <v>4</v>
      </c>
    </row>
    <row r="3182" customFormat="false" ht="15" hidden="false" customHeight="false" outlineLevel="0" collapsed="false">
      <c r="A3182" s="12" t="n">
        <v>3181</v>
      </c>
      <c r="B3182" s="12" t="n">
        <v>806</v>
      </c>
      <c r="C3182" s="12" t="n">
        <v>17</v>
      </c>
      <c r="D3182" s="18" t="n">
        <v>45956</v>
      </c>
      <c r="E3182" s="12" t="s">
        <v>44</v>
      </c>
      <c r="F3182" s="12" t="s">
        <v>2292</v>
      </c>
      <c r="G3182" s="12" t="s">
        <v>56</v>
      </c>
      <c r="H3182" s="12" t="str">
        <f aca="false">INDEX(Customers!$I$2:$I$901,MATCH(B3182,Customers!$A$2:$A$901,0))</f>
        <v>Regular</v>
      </c>
      <c r="I3182" s="12" t="str">
        <f aca="false">INDEX(Customers!$G$2:$G$901,MATCH(B3182,Customers!$A$2:$A$901,0))</f>
        <v>South</v>
      </c>
      <c r="J3182" s="12" t="str">
        <f aca="false">INDEX(Stores!$D$2:$D$18,MATCH(C3182,Stores!$A$2:$A$18,0))</f>
        <v>Online</v>
      </c>
      <c r="K3182" s="16" t="n">
        <f aca="false">SUMIF(OrderItems!$B$2:$B$6683,A3182,OrderItems!$J$2:$J$6683)</f>
        <v>7759.55</v>
      </c>
      <c r="L3182" s="16" t="n">
        <f aca="false">SUMIF(OrderItems!$B$2:$B$6683,A3182,OrderItems!$K$2:$K$6683)</f>
        <v>4623.55</v>
      </c>
      <c r="M3182" s="16" t="n">
        <f aca="false">K3182-L3182</f>
        <v>3136</v>
      </c>
      <c r="N3182" s="12" t="n">
        <f aca="false">COUNTIF(OrderItems!$B$2:$B$6683,A3182)</f>
        <v>2</v>
      </c>
    </row>
    <row r="3183" customFormat="false" ht="15" hidden="false" customHeight="false" outlineLevel="0" collapsed="false">
      <c r="A3183" s="12" t="n">
        <v>3182</v>
      </c>
      <c r="B3183" s="12" t="n">
        <v>806</v>
      </c>
      <c r="C3183" s="12" t="n">
        <v>12</v>
      </c>
      <c r="D3183" s="18" t="n">
        <v>45990</v>
      </c>
      <c r="E3183" s="12" t="s">
        <v>49</v>
      </c>
      <c r="F3183" s="12" t="s">
        <v>2292</v>
      </c>
      <c r="G3183" s="12" t="s">
        <v>55</v>
      </c>
      <c r="H3183" s="12" t="str">
        <f aca="false">INDEX(Customers!$I$2:$I$901,MATCH(B3183,Customers!$A$2:$A$901,0))</f>
        <v>Regular</v>
      </c>
      <c r="I3183" s="12" t="str">
        <f aca="false">INDEX(Customers!$G$2:$G$901,MATCH(B3183,Customers!$A$2:$A$901,0))</f>
        <v>South</v>
      </c>
      <c r="J3183" s="12" t="str">
        <f aca="false">INDEX(Stores!$D$2:$D$18,MATCH(C3183,Stores!$A$2:$A$18,0))</f>
        <v>West</v>
      </c>
      <c r="K3183" s="16" t="n">
        <f aca="false">SUMIF(OrderItems!$B$2:$B$6683,A3183,OrderItems!$J$2:$J$6683)</f>
        <v>5935.1</v>
      </c>
      <c r="L3183" s="16" t="n">
        <f aca="false">SUMIF(OrderItems!$B$2:$B$6683,A3183,OrderItems!$K$2:$K$6683)</f>
        <v>4185.73</v>
      </c>
      <c r="M3183" s="16" t="n">
        <f aca="false">K3183-L3183</f>
        <v>1749.37</v>
      </c>
      <c r="N3183" s="12" t="n">
        <f aca="false">COUNTIF(OrderItems!$B$2:$B$6683,A3183)</f>
        <v>3</v>
      </c>
    </row>
    <row r="3184" customFormat="false" ht="15" hidden="false" customHeight="false" outlineLevel="0" collapsed="false">
      <c r="A3184" s="12" t="n">
        <v>3183</v>
      </c>
      <c r="B3184" s="12" t="n">
        <v>807</v>
      </c>
      <c r="C3184" s="12" t="n">
        <v>10</v>
      </c>
      <c r="D3184" s="18" t="n">
        <v>45760</v>
      </c>
      <c r="E3184" s="12" t="s">
        <v>49</v>
      </c>
      <c r="F3184" s="12" t="s">
        <v>2292</v>
      </c>
      <c r="G3184" s="12" t="s">
        <v>55</v>
      </c>
      <c r="H3184" s="12" t="str">
        <f aca="false">INDEX(Customers!$I$2:$I$901,MATCH(B3184,Customers!$A$2:$A$901,0))</f>
        <v>New</v>
      </c>
      <c r="I3184" s="12" t="str">
        <f aca="false">INDEX(Customers!$G$2:$G$901,MATCH(B3184,Customers!$A$2:$A$901,0))</f>
        <v>North</v>
      </c>
      <c r="J3184" s="12" t="str">
        <f aca="false">INDEX(Stores!$D$2:$D$18,MATCH(C3184,Stores!$A$2:$A$18,0))</f>
        <v>West</v>
      </c>
      <c r="K3184" s="16" t="n">
        <f aca="false">SUMIF(OrderItems!$B$2:$B$6683,A3184,OrderItems!$J$2:$J$6683)</f>
        <v>2859</v>
      </c>
      <c r="L3184" s="16" t="n">
        <f aca="false">SUMIF(OrderItems!$B$2:$B$6683,A3184,OrderItems!$K$2:$K$6683)</f>
        <v>1757.26</v>
      </c>
      <c r="M3184" s="16" t="n">
        <f aca="false">K3184-L3184</f>
        <v>1101.74</v>
      </c>
      <c r="N3184" s="12" t="n">
        <f aca="false">COUNTIF(OrderItems!$B$2:$B$6683,A3184)</f>
        <v>1</v>
      </c>
    </row>
    <row r="3185" customFormat="false" ht="15" hidden="false" customHeight="false" outlineLevel="0" collapsed="false">
      <c r="A3185" s="12" t="n">
        <v>3184</v>
      </c>
      <c r="B3185" s="12" t="n">
        <v>807</v>
      </c>
      <c r="C3185" s="12" t="n">
        <v>13</v>
      </c>
      <c r="D3185" s="18" t="n">
        <v>45776</v>
      </c>
      <c r="E3185" s="12" t="s">
        <v>49</v>
      </c>
      <c r="F3185" s="12" t="s">
        <v>2295</v>
      </c>
      <c r="G3185" s="12" t="s">
        <v>57</v>
      </c>
      <c r="H3185" s="12" t="str">
        <f aca="false">INDEX(Customers!$I$2:$I$901,MATCH(B3185,Customers!$A$2:$A$901,0))</f>
        <v>New</v>
      </c>
      <c r="I3185" s="12" t="str">
        <f aca="false">INDEX(Customers!$G$2:$G$901,MATCH(B3185,Customers!$A$2:$A$901,0))</f>
        <v>North</v>
      </c>
      <c r="J3185" s="12" t="str">
        <f aca="false">INDEX(Stores!$D$2:$D$18,MATCH(C3185,Stores!$A$2:$A$18,0))</f>
        <v>East</v>
      </c>
      <c r="K3185" s="16" t="n">
        <f aca="false">SUMIF(OrderItems!$B$2:$B$6683,A3185,OrderItems!$J$2:$J$6683)</f>
        <v>11277.3</v>
      </c>
      <c r="L3185" s="16" t="n">
        <f aca="false">SUMIF(OrderItems!$B$2:$B$6683,A3185,OrderItems!$K$2:$K$6683)</f>
        <v>8986.11</v>
      </c>
      <c r="M3185" s="16" t="n">
        <f aca="false">K3185-L3185</f>
        <v>2291.19</v>
      </c>
      <c r="N3185" s="12" t="n">
        <f aca="false">COUNTIF(OrderItems!$B$2:$B$6683,A3185)</f>
        <v>4</v>
      </c>
    </row>
    <row r="3186" customFormat="false" ht="15" hidden="false" customHeight="false" outlineLevel="0" collapsed="false">
      <c r="A3186" s="12" t="n">
        <v>3185</v>
      </c>
      <c r="B3186" s="12" t="n">
        <v>807</v>
      </c>
      <c r="C3186" s="12" t="n">
        <v>17</v>
      </c>
      <c r="D3186" s="18" t="n">
        <v>45780</v>
      </c>
      <c r="E3186" s="12" t="s">
        <v>44</v>
      </c>
      <c r="F3186" s="12" t="s">
        <v>2294</v>
      </c>
      <c r="G3186" s="12" t="s">
        <v>55</v>
      </c>
      <c r="H3186" s="12" t="str">
        <f aca="false">INDEX(Customers!$I$2:$I$901,MATCH(B3186,Customers!$A$2:$A$901,0))</f>
        <v>New</v>
      </c>
      <c r="I3186" s="12" t="str">
        <f aca="false">INDEX(Customers!$G$2:$G$901,MATCH(B3186,Customers!$A$2:$A$901,0))</f>
        <v>North</v>
      </c>
      <c r="J3186" s="12" t="str">
        <f aca="false">INDEX(Stores!$D$2:$D$18,MATCH(C3186,Stores!$A$2:$A$18,0))</f>
        <v>Online</v>
      </c>
      <c r="K3186" s="16" t="n">
        <f aca="false">SUMIF(OrderItems!$B$2:$B$6683,A3186,OrderItems!$J$2:$J$6683)</f>
        <v>2168</v>
      </c>
      <c r="L3186" s="16" t="n">
        <f aca="false">SUMIF(OrderItems!$B$2:$B$6683,A3186,OrderItems!$K$2:$K$6683)</f>
        <v>1484.92</v>
      </c>
      <c r="M3186" s="16" t="n">
        <f aca="false">K3186-L3186</f>
        <v>683.08</v>
      </c>
      <c r="N3186" s="12" t="n">
        <f aca="false">COUNTIF(OrderItems!$B$2:$B$6683,A3186)</f>
        <v>2</v>
      </c>
    </row>
    <row r="3187" customFormat="false" ht="15" hidden="false" customHeight="false" outlineLevel="0" collapsed="false">
      <c r="A3187" s="12" t="n">
        <v>3186</v>
      </c>
      <c r="B3187" s="12" t="n">
        <v>807</v>
      </c>
      <c r="C3187" s="12" t="n">
        <v>1</v>
      </c>
      <c r="D3187" s="18" t="n">
        <v>45785</v>
      </c>
      <c r="E3187" s="12" t="s">
        <v>49</v>
      </c>
      <c r="F3187" s="12" t="s">
        <v>2294</v>
      </c>
      <c r="G3187" s="12" t="s">
        <v>56</v>
      </c>
      <c r="H3187" s="12" t="str">
        <f aca="false">INDEX(Customers!$I$2:$I$901,MATCH(B3187,Customers!$A$2:$A$901,0))</f>
        <v>New</v>
      </c>
      <c r="I3187" s="12" t="str">
        <f aca="false">INDEX(Customers!$G$2:$G$901,MATCH(B3187,Customers!$A$2:$A$901,0))</f>
        <v>North</v>
      </c>
      <c r="J3187" s="12" t="str">
        <f aca="false">INDEX(Stores!$D$2:$D$18,MATCH(C3187,Stores!$A$2:$A$18,0))</f>
        <v>North</v>
      </c>
      <c r="K3187" s="16" t="n">
        <f aca="false">SUMIF(OrderItems!$B$2:$B$6683,A3187,OrderItems!$J$2:$J$6683)</f>
        <v>3888</v>
      </c>
      <c r="L3187" s="16" t="n">
        <f aca="false">SUMIF(OrderItems!$B$2:$B$6683,A3187,OrderItems!$K$2:$K$6683)</f>
        <v>2460.4</v>
      </c>
      <c r="M3187" s="16" t="n">
        <f aca="false">K3187-L3187</f>
        <v>1427.6</v>
      </c>
      <c r="N3187" s="12" t="n">
        <f aca="false">COUNTIF(OrderItems!$B$2:$B$6683,A3187)</f>
        <v>2</v>
      </c>
    </row>
    <row r="3188" customFormat="false" ht="15" hidden="false" customHeight="false" outlineLevel="0" collapsed="false">
      <c r="A3188" s="12" t="n">
        <v>3187</v>
      </c>
      <c r="B3188" s="12" t="n">
        <v>807</v>
      </c>
      <c r="C3188" s="12" t="n">
        <v>17</v>
      </c>
      <c r="D3188" s="18" t="n">
        <v>45793</v>
      </c>
      <c r="E3188" s="12" t="s">
        <v>44</v>
      </c>
      <c r="F3188" s="12" t="s">
        <v>2294</v>
      </c>
      <c r="G3188" s="12" t="s">
        <v>55</v>
      </c>
      <c r="H3188" s="12" t="str">
        <f aca="false">INDEX(Customers!$I$2:$I$901,MATCH(B3188,Customers!$A$2:$A$901,0))</f>
        <v>New</v>
      </c>
      <c r="I3188" s="12" t="str">
        <f aca="false">INDEX(Customers!$G$2:$G$901,MATCH(B3188,Customers!$A$2:$A$901,0))</f>
        <v>North</v>
      </c>
      <c r="J3188" s="12" t="str">
        <f aca="false">INDEX(Stores!$D$2:$D$18,MATCH(C3188,Stores!$A$2:$A$18,0))</f>
        <v>Online</v>
      </c>
      <c r="K3188" s="16" t="n">
        <f aca="false">SUMIF(OrderItems!$B$2:$B$6683,A3188,OrderItems!$J$2:$J$6683)</f>
        <v>7971.3</v>
      </c>
      <c r="L3188" s="16" t="n">
        <f aca="false">SUMIF(OrderItems!$B$2:$B$6683,A3188,OrderItems!$K$2:$K$6683)</f>
        <v>6673.62</v>
      </c>
      <c r="M3188" s="16" t="n">
        <f aca="false">K3188-L3188</f>
        <v>1297.68</v>
      </c>
      <c r="N3188" s="12" t="n">
        <f aca="false">COUNTIF(OrderItems!$B$2:$B$6683,A3188)</f>
        <v>1</v>
      </c>
    </row>
    <row r="3189" customFormat="false" ht="15" hidden="false" customHeight="false" outlineLevel="0" collapsed="false">
      <c r="A3189" s="12" t="n">
        <v>3188</v>
      </c>
      <c r="B3189" s="12" t="n">
        <v>807</v>
      </c>
      <c r="C3189" s="12" t="n">
        <v>17</v>
      </c>
      <c r="D3189" s="18" t="n">
        <v>45839</v>
      </c>
      <c r="E3189" s="12" t="s">
        <v>44</v>
      </c>
      <c r="F3189" s="12" t="s">
        <v>2295</v>
      </c>
      <c r="G3189" s="12" t="s">
        <v>55</v>
      </c>
      <c r="H3189" s="12" t="str">
        <f aca="false">INDEX(Customers!$I$2:$I$901,MATCH(B3189,Customers!$A$2:$A$901,0))</f>
        <v>New</v>
      </c>
      <c r="I3189" s="12" t="str">
        <f aca="false">INDEX(Customers!$G$2:$G$901,MATCH(B3189,Customers!$A$2:$A$901,0))</f>
        <v>North</v>
      </c>
      <c r="J3189" s="12" t="str">
        <f aca="false">INDEX(Stores!$D$2:$D$18,MATCH(C3189,Stores!$A$2:$A$18,0))</f>
        <v>Online</v>
      </c>
      <c r="K3189" s="16" t="n">
        <f aca="false">SUMIF(OrderItems!$B$2:$B$6683,A3189,OrderItems!$J$2:$J$6683)</f>
        <v>549</v>
      </c>
      <c r="L3189" s="16" t="n">
        <f aca="false">SUMIF(OrderItems!$B$2:$B$6683,A3189,OrderItems!$K$2:$K$6683)</f>
        <v>380.41</v>
      </c>
      <c r="M3189" s="16" t="n">
        <f aca="false">K3189-L3189</f>
        <v>168.59</v>
      </c>
      <c r="N3189" s="12" t="n">
        <f aca="false">COUNTIF(OrderItems!$B$2:$B$6683,A3189)</f>
        <v>1</v>
      </c>
    </row>
    <row r="3190" customFormat="false" ht="15" hidden="false" customHeight="false" outlineLevel="0" collapsed="false">
      <c r="A3190" s="12" t="n">
        <v>3189</v>
      </c>
      <c r="B3190" s="12" t="n">
        <v>807</v>
      </c>
      <c r="C3190" s="12" t="n">
        <v>3</v>
      </c>
      <c r="D3190" s="18" t="n">
        <v>45856</v>
      </c>
      <c r="E3190" s="12" t="s">
        <v>49</v>
      </c>
      <c r="F3190" s="12" t="s">
        <v>2293</v>
      </c>
      <c r="G3190" s="12" t="s">
        <v>55</v>
      </c>
      <c r="H3190" s="12" t="str">
        <f aca="false">INDEX(Customers!$I$2:$I$901,MATCH(B3190,Customers!$A$2:$A$901,0))</f>
        <v>New</v>
      </c>
      <c r="I3190" s="12" t="str">
        <f aca="false">INDEX(Customers!$G$2:$G$901,MATCH(B3190,Customers!$A$2:$A$901,0))</f>
        <v>North</v>
      </c>
      <c r="J3190" s="12" t="str">
        <f aca="false">INDEX(Stores!$D$2:$D$18,MATCH(C3190,Stores!$A$2:$A$18,0))</f>
        <v>North</v>
      </c>
      <c r="K3190" s="16" t="n">
        <f aca="false">SUMIF(OrderItems!$B$2:$B$6683,A3190,OrderItems!$J$2:$J$6683)</f>
        <v>5028.15</v>
      </c>
      <c r="L3190" s="16" t="n">
        <f aca="false">SUMIF(OrderItems!$B$2:$B$6683,A3190,OrderItems!$K$2:$K$6683)</f>
        <v>3435.13</v>
      </c>
      <c r="M3190" s="16" t="n">
        <f aca="false">K3190-L3190</f>
        <v>1593.02</v>
      </c>
      <c r="N3190" s="12" t="n">
        <f aca="false">COUNTIF(OrderItems!$B$2:$B$6683,A3190)</f>
        <v>3</v>
      </c>
    </row>
    <row r="3191" customFormat="false" ht="15" hidden="false" customHeight="false" outlineLevel="0" collapsed="false">
      <c r="A3191" s="12" t="n">
        <v>3190</v>
      </c>
      <c r="B3191" s="12" t="n">
        <v>807</v>
      </c>
      <c r="C3191" s="12" t="n">
        <v>7</v>
      </c>
      <c r="D3191" s="18" t="n">
        <v>45860</v>
      </c>
      <c r="E3191" s="12" t="s">
        <v>49</v>
      </c>
      <c r="F3191" s="12" t="s">
        <v>2294</v>
      </c>
      <c r="G3191" s="12" t="s">
        <v>55</v>
      </c>
      <c r="H3191" s="12" t="str">
        <f aca="false">INDEX(Customers!$I$2:$I$901,MATCH(B3191,Customers!$A$2:$A$901,0))</f>
        <v>New</v>
      </c>
      <c r="I3191" s="12" t="str">
        <f aca="false">INDEX(Customers!$G$2:$G$901,MATCH(B3191,Customers!$A$2:$A$901,0))</f>
        <v>North</v>
      </c>
      <c r="J3191" s="12" t="str">
        <f aca="false">INDEX(Stores!$D$2:$D$18,MATCH(C3191,Stores!$A$2:$A$18,0))</f>
        <v>South</v>
      </c>
      <c r="K3191" s="16" t="n">
        <f aca="false">SUMIF(OrderItems!$B$2:$B$6683,A3191,OrderItems!$J$2:$J$6683)</f>
        <v>4138.2</v>
      </c>
      <c r="L3191" s="16" t="n">
        <f aca="false">SUMIF(OrderItems!$B$2:$B$6683,A3191,OrderItems!$K$2:$K$6683)</f>
        <v>3223.7</v>
      </c>
      <c r="M3191" s="16" t="n">
        <f aca="false">K3191-L3191</f>
        <v>914.5</v>
      </c>
      <c r="N3191" s="12" t="n">
        <f aca="false">COUNTIF(OrderItems!$B$2:$B$6683,A3191)</f>
        <v>1</v>
      </c>
    </row>
    <row r="3192" customFormat="false" ht="15" hidden="false" customHeight="false" outlineLevel="0" collapsed="false">
      <c r="A3192" s="12" t="n">
        <v>3191</v>
      </c>
      <c r="B3192" s="12" t="n">
        <v>807</v>
      </c>
      <c r="C3192" s="12" t="n">
        <v>17</v>
      </c>
      <c r="D3192" s="18" t="n">
        <v>45903</v>
      </c>
      <c r="E3192" s="12" t="s">
        <v>44</v>
      </c>
      <c r="F3192" s="12" t="s">
        <v>2296</v>
      </c>
      <c r="G3192" s="12" t="s">
        <v>55</v>
      </c>
      <c r="H3192" s="12" t="str">
        <f aca="false">INDEX(Customers!$I$2:$I$901,MATCH(B3192,Customers!$A$2:$A$901,0))</f>
        <v>New</v>
      </c>
      <c r="I3192" s="12" t="str">
        <f aca="false">INDEX(Customers!$G$2:$G$901,MATCH(B3192,Customers!$A$2:$A$901,0))</f>
        <v>North</v>
      </c>
      <c r="J3192" s="12" t="str">
        <f aca="false">INDEX(Stores!$D$2:$D$18,MATCH(C3192,Stores!$A$2:$A$18,0))</f>
        <v>Online</v>
      </c>
      <c r="K3192" s="16" t="n">
        <f aca="false">SUMIF(OrderItems!$B$2:$B$6683,A3192,OrderItems!$J$2:$J$6683)</f>
        <v>3298</v>
      </c>
      <c r="L3192" s="16" t="n">
        <f aca="false">SUMIF(OrderItems!$B$2:$B$6683,A3192,OrderItems!$K$2:$K$6683)</f>
        <v>2324.91</v>
      </c>
      <c r="M3192" s="16" t="n">
        <f aca="false">K3192-L3192</f>
        <v>973.09</v>
      </c>
      <c r="N3192" s="12" t="n">
        <f aca="false">COUNTIF(OrderItems!$B$2:$B$6683,A3192)</f>
        <v>2</v>
      </c>
    </row>
    <row r="3193" customFormat="false" ht="15" hidden="false" customHeight="false" outlineLevel="0" collapsed="false">
      <c r="A3193" s="12" t="n">
        <v>3192</v>
      </c>
      <c r="B3193" s="12" t="n">
        <v>807</v>
      </c>
      <c r="C3193" s="12" t="n">
        <v>17</v>
      </c>
      <c r="D3193" s="18" t="n">
        <v>45906</v>
      </c>
      <c r="E3193" s="12" t="s">
        <v>44</v>
      </c>
      <c r="F3193" s="12" t="s">
        <v>2294</v>
      </c>
      <c r="G3193" s="12" t="s">
        <v>56</v>
      </c>
      <c r="H3193" s="12" t="str">
        <f aca="false">INDEX(Customers!$I$2:$I$901,MATCH(B3193,Customers!$A$2:$A$901,0))</f>
        <v>New</v>
      </c>
      <c r="I3193" s="12" t="str">
        <f aca="false">INDEX(Customers!$G$2:$G$901,MATCH(B3193,Customers!$A$2:$A$901,0))</f>
        <v>North</v>
      </c>
      <c r="J3193" s="12" t="str">
        <f aca="false">INDEX(Stores!$D$2:$D$18,MATCH(C3193,Stores!$A$2:$A$18,0))</f>
        <v>Online</v>
      </c>
      <c r="K3193" s="16" t="n">
        <f aca="false">SUMIF(OrderItems!$B$2:$B$6683,A3193,OrderItems!$J$2:$J$6683)</f>
        <v>1109</v>
      </c>
      <c r="L3193" s="16" t="n">
        <f aca="false">SUMIF(OrderItems!$B$2:$B$6683,A3193,OrderItems!$K$2:$K$6683)</f>
        <v>719.19</v>
      </c>
      <c r="M3193" s="16" t="n">
        <f aca="false">K3193-L3193</f>
        <v>389.81</v>
      </c>
      <c r="N3193" s="12" t="n">
        <f aca="false">COUNTIF(OrderItems!$B$2:$B$6683,A3193)</f>
        <v>1</v>
      </c>
    </row>
    <row r="3194" customFormat="false" ht="15" hidden="false" customHeight="false" outlineLevel="0" collapsed="false">
      <c r="A3194" s="12" t="n">
        <v>3193</v>
      </c>
      <c r="B3194" s="12" t="n">
        <v>807</v>
      </c>
      <c r="C3194" s="12" t="n">
        <v>17</v>
      </c>
      <c r="D3194" s="18" t="n">
        <v>45941</v>
      </c>
      <c r="E3194" s="12" t="s">
        <v>44</v>
      </c>
      <c r="F3194" s="12" t="s">
        <v>2296</v>
      </c>
      <c r="G3194" s="12" t="s">
        <v>55</v>
      </c>
      <c r="H3194" s="12" t="str">
        <f aca="false">INDEX(Customers!$I$2:$I$901,MATCH(B3194,Customers!$A$2:$A$901,0))</f>
        <v>New</v>
      </c>
      <c r="I3194" s="12" t="str">
        <f aca="false">INDEX(Customers!$G$2:$G$901,MATCH(B3194,Customers!$A$2:$A$901,0))</f>
        <v>North</v>
      </c>
      <c r="J3194" s="12" t="str">
        <f aca="false">INDEX(Stores!$D$2:$D$18,MATCH(C3194,Stores!$A$2:$A$18,0))</f>
        <v>Online</v>
      </c>
      <c r="K3194" s="16" t="n">
        <f aca="false">SUMIF(OrderItems!$B$2:$B$6683,A3194,OrderItems!$J$2:$J$6683)</f>
        <v>6188</v>
      </c>
      <c r="L3194" s="16" t="n">
        <f aca="false">SUMIF(OrderItems!$B$2:$B$6683,A3194,OrderItems!$K$2:$K$6683)</f>
        <v>4432.89</v>
      </c>
      <c r="M3194" s="16" t="n">
        <f aca="false">K3194-L3194</f>
        <v>1755.11</v>
      </c>
      <c r="N3194" s="12" t="n">
        <f aca="false">COUNTIF(OrderItems!$B$2:$B$6683,A3194)</f>
        <v>2</v>
      </c>
    </row>
    <row r="3195" customFormat="false" ht="15" hidden="false" customHeight="false" outlineLevel="0" collapsed="false">
      <c r="A3195" s="12" t="n">
        <v>3194</v>
      </c>
      <c r="B3195" s="12" t="n">
        <v>807</v>
      </c>
      <c r="C3195" s="12" t="n">
        <v>15</v>
      </c>
      <c r="D3195" s="18" t="n">
        <v>45961</v>
      </c>
      <c r="E3195" s="12" t="s">
        <v>49</v>
      </c>
      <c r="F3195" s="12" t="s">
        <v>2292</v>
      </c>
      <c r="G3195" s="12" t="s">
        <v>57</v>
      </c>
      <c r="H3195" s="12" t="str">
        <f aca="false">INDEX(Customers!$I$2:$I$901,MATCH(B3195,Customers!$A$2:$A$901,0))</f>
        <v>New</v>
      </c>
      <c r="I3195" s="12" t="str">
        <f aca="false">INDEX(Customers!$G$2:$G$901,MATCH(B3195,Customers!$A$2:$A$901,0))</f>
        <v>North</v>
      </c>
      <c r="J3195" s="12" t="str">
        <f aca="false">INDEX(Stores!$D$2:$D$18,MATCH(C3195,Stores!$A$2:$A$18,0))</f>
        <v>East</v>
      </c>
      <c r="K3195" s="16" t="n">
        <f aca="false">SUMIF(OrderItems!$B$2:$B$6683,A3195,OrderItems!$J$2:$J$6683)</f>
        <v>1540.05</v>
      </c>
      <c r="L3195" s="16" t="n">
        <f aca="false">SUMIF(OrderItems!$B$2:$B$6683,A3195,OrderItems!$K$2:$K$6683)</f>
        <v>952.63</v>
      </c>
      <c r="M3195" s="16" t="n">
        <f aca="false">K3195-L3195</f>
        <v>587.42</v>
      </c>
      <c r="N3195" s="12" t="n">
        <f aca="false">COUNTIF(OrderItems!$B$2:$B$6683,A3195)</f>
        <v>2</v>
      </c>
    </row>
    <row r="3196" customFormat="false" ht="15" hidden="false" customHeight="false" outlineLevel="0" collapsed="false">
      <c r="A3196" s="12" t="n">
        <v>3195</v>
      </c>
      <c r="B3196" s="12" t="n">
        <v>807</v>
      </c>
      <c r="C3196" s="12" t="n">
        <v>17</v>
      </c>
      <c r="D3196" s="18" t="n">
        <v>45988</v>
      </c>
      <c r="E3196" s="12" t="s">
        <v>44</v>
      </c>
      <c r="F3196" s="12" t="s">
        <v>2292</v>
      </c>
      <c r="G3196" s="12" t="s">
        <v>55</v>
      </c>
      <c r="H3196" s="12" t="str">
        <f aca="false">INDEX(Customers!$I$2:$I$901,MATCH(B3196,Customers!$A$2:$A$901,0))</f>
        <v>New</v>
      </c>
      <c r="I3196" s="12" t="str">
        <f aca="false">INDEX(Customers!$G$2:$G$901,MATCH(B3196,Customers!$A$2:$A$901,0))</f>
        <v>North</v>
      </c>
      <c r="J3196" s="12" t="str">
        <f aca="false">INDEX(Stores!$D$2:$D$18,MATCH(C3196,Stores!$A$2:$A$18,0))</f>
        <v>Online</v>
      </c>
      <c r="K3196" s="16" t="n">
        <f aca="false">SUMIF(OrderItems!$B$2:$B$6683,A3196,OrderItems!$J$2:$J$6683)</f>
        <v>3989</v>
      </c>
      <c r="L3196" s="16" t="n">
        <f aca="false">SUMIF(OrderItems!$B$2:$B$6683,A3196,OrderItems!$K$2:$K$6683)</f>
        <v>2305.24</v>
      </c>
      <c r="M3196" s="16" t="n">
        <f aca="false">K3196-L3196</f>
        <v>1683.76</v>
      </c>
      <c r="N3196" s="12" t="n">
        <f aca="false">COUNTIF(OrderItems!$B$2:$B$6683,A3196)</f>
        <v>1</v>
      </c>
    </row>
    <row r="3197" customFormat="false" ht="15" hidden="false" customHeight="false" outlineLevel="0" collapsed="false">
      <c r="A3197" s="12" t="n">
        <v>3196</v>
      </c>
      <c r="B3197" s="12" t="n">
        <v>807</v>
      </c>
      <c r="C3197" s="12" t="n">
        <v>17</v>
      </c>
      <c r="D3197" s="18" t="n">
        <v>45995</v>
      </c>
      <c r="E3197" s="12" t="s">
        <v>44</v>
      </c>
      <c r="F3197" s="12" t="s">
        <v>2293</v>
      </c>
      <c r="G3197" s="12" t="s">
        <v>56</v>
      </c>
      <c r="H3197" s="12" t="str">
        <f aca="false">INDEX(Customers!$I$2:$I$901,MATCH(B3197,Customers!$A$2:$A$901,0))</f>
        <v>New</v>
      </c>
      <c r="I3197" s="12" t="str">
        <f aca="false">INDEX(Customers!$G$2:$G$901,MATCH(B3197,Customers!$A$2:$A$901,0))</f>
        <v>North</v>
      </c>
      <c r="J3197" s="12" t="str">
        <f aca="false">INDEX(Stores!$D$2:$D$18,MATCH(C3197,Stores!$A$2:$A$18,0))</f>
        <v>Online</v>
      </c>
      <c r="K3197" s="16" t="n">
        <f aca="false">SUMIF(OrderItems!$B$2:$B$6683,A3197,OrderItems!$J$2:$J$6683)</f>
        <v>8705.1</v>
      </c>
      <c r="L3197" s="16" t="n">
        <f aca="false">SUMIF(OrderItems!$B$2:$B$6683,A3197,OrderItems!$K$2:$K$6683)</f>
        <v>5347.77</v>
      </c>
      <c r="M3197" s="16" t="n">
        <f aca="false">K3197-L3197</f>
        <v>3357.33</v>
      </c>
      <c r="N3197" s="12" t="n">
        <f aca="false">COUNTIF(OrderItems!$B$2:$B$6683,A3197)</f>
        <v>3</v>
      </c>
    </row>
    <row r="3198" customFormat="false" ht="15" hidden="false" customHeight="false" outlineLevel="0" collapsed="false">
      <c r="A3198" s="12" t="n">
        <v>3197</v>
      </c>
      <c r="B3198" s="12" t="n">
        <v>807</v>
      </c>
      <c r="C3198" s="12" t="n">
        <v>4</v>
      </c>
      <c r="D3198" s="18" t="n">
        <v>46000</v>
      </c>
      <c r="E3198" s="12" t="s">
        <v>49</v>
      </c>
      <c r="F3198" s="12" t="s">
        <v>2295</v>
      </c>
      <c r="G3198" s="12" t="s">
        <v>55</v>
      </c>
      <c r="H3198" s="12" t="str">
        <f aca="false">INDEX(Customers!$I$2:$I$901,MATCH(B3198,Customers!$A$2:$A$901,0))</f>
        <v>New</v>
      </c>
      <c r="I3198" s="12" t="str">
        <f aca="false">INDEX(Customers!$G$2:$G$901,MATCH(B3198,Customers!$A$2:$A$901,0))</f>
        <v>North</v>
      </c>
      <c r="J3198" s="12" t="str">
        <f aca="false">INDEX(Stores!$D$2:$D$18,MATCH(C3198,Stores!$A$2:$A$18,0))</f>
        <v>North</v>
      </c>
      <c r="K3198" s="16" t="n">
        <f aca="false">SUMIF(OrderItems!$B$2:$B$6683,A3198,OrderItems!$J$2:$J$6683)</f>
        <v>2869</v>
      </c>
      <c r="L3198" s="16" t="n">
        <f aca="false">SUMIF(OrderItems!$B$2:$B$6683,A3198,OrderItems!$K$2:$K$6683)</f>
        <v>1981.04</v>
      </c>
      <c r="M3198" s="16" t="n">
        <f aca="false">K3198-L3198</f>
        <v>887.96</v>
      </c>
      <c r="N3198" s="12" t="n">
        <f aca="false">COUNTIF(OrderItems!$B$2:$B$6683,A3198)</f>
        <v>1</v>
      </c>
    </row>
    <row r="3199" customFormat="false" ht="15" hidden="false" customHeight="false" outlineLevel="0" collapsed="false">
      <c r="A3199" s="12" t="n">
        <v>3198</v>
      </c>
      <c r="B3199" s="12" t="n">
        <v>807</v>
      </c>
      <c r="C3199" s="12" t="n">
        <v>17</v>
      </c>
      <c r="D3199" s="18" t="n">
        <v>46013</v>
      </c>
      <c r="E3199" s="12" t="s">
        <v>44</v>
      </c>
      <c r="F3199" s="12" t="s">
        <v>2293</v>
      </c>
      <c r="G3199" s="12" t="s">
        <v>55</v>
      </c>
      <c r="H3199" s="12" t="str">
        <f aca="false">INDEX(Customers!$I$2:$I$901,MATCH(B3199,Customers!$A$2:$A$901,0))</f>
        <v>New</v>
      </c>
      <c r="I3199" s="12" t="str">
        <f aca="false">INDEX(Customers!$G$2:$G$901,MATCH(B3199,Customers!$A$2:$A$901,0))</f>
        <v>North</v>
      </c>
      <c r="J3199" s="12" t="str">
        <f aca="false">INDEX(Stores!$D$2:$D$18,MATCH(C3199,Stores!$A$2:$A$18,0))</f>
        <v>Online</v>
      </c>
      <c r="K3199" s="16" t="n">
        <f aca="false">SUMIF(OrderItems!$B$2:$B$6683,A3199,OrderItems!$J$2:$J$6683)</f>
        <v>1555.2</v>
      </c>
      <c r="L3199" s="16" t="n">
        <f aca="false">SUMIF(OrderItems!$B$2:$B$6683,A3199,OrderItems!$K$2:$K$6683)</f>
        <v>1015.54</v>
      </c>
      <c r="M3199" s="16" t="n">
        <f aca="false">K3199-L3199</f>
        <v>539.66</v>
      </c>
      <c r="N3199" s="12" t="n">
        <f aca="false">COUNTIF(OrderItems!$B$2:$B$6683,A3199)</f>
        <v>2</v>
      </c>
    </row>
    <row r="3200" customFormat="false" ht="15" hidden="false" customHeight="false" outlineLevel="0" collapsed="false">
      <c r="A3200" s="12" t="n">
        <v>3199</v>
      </c>
      <c r="B3200" s="12" t="n">
        <v>807</v>
      </c>
      <c r="C3200" s="12" t="n">
        <v>17</v>
      </c>
      <c r="D3200" s="18" t="n">
        <v>46017</v>
      </c>
      <c r="E3200" s="12" t="s">
        <v>44</v>
      </c>
      <c r="F3200" s="12" t="s">
        <v>2293</v>
      </c>
      <c r="G3200" s="12" t="s">
        <v>55</v>
      </c>
      <c r="H3200" s="12" t="str">
        <f aca="false">INDEX(Customers!$I$2:$I$901,MATCH(B3200,Customers!$A$2:$A$901,0))</f>
        <v>New</v>
      </c>
      <c r="I3200" s="12" t="str">
        <f aca="false">INDEX(Customers!$G$2:$G$901,MATCH(B3200,Customers!$A$2:$A$901,0))</f>
        <v>North</v>
      </c>
      <c r="J3200" s="12" t="str">
        <f aca="false">INDEX(Stores!$D$2:$D$18,MATCH(C3200,Stores!$A$2:$A$18,0))</f>
        <v>Online</v>
      </c>
      <c r="K3200" s="16" t="n">
        <f aca="false">SUMIF(OrderItems!$B$2:$B$6683,A3200,OrderItems!$J$2:$J$6683)</f>
        <v>599</v>
      </c>
      <c r="L3200" s="16" t="n">
        <f aca="false">SUMIF(OrderItems!$B$2:$B$6683,A3200,OrderItems!$K$2:$K$6683)</f>
        <v>358.68</v>
      </c>
      <c r="M3200" s="16" t="n">
        <f aca="false">K3200-L3200</f>
        <v>240.32</v>
      </c>
      <c r="N3200" s="12" t="n">
        <f aca="false">COUNTIF(OrderItems!$B$2:$B$6683,A3200)</f>
        <v>1</v>
      </c>
    </row>
    <row r="3201" customFormat="false" ht="15" hidden="false" customHeight="false" outlineLevel="0" collapsed="false">
      <c r="A3201" s="12" t="n">
        <v>3200</v>
      </c>
      <c r="B3201" s="12" t="n">
        <v>807</v>
      </c>
      <c r="C3201" s="12" t="n">
        <v>4</v>
      </c>
      <c r="D3201" s="18" t="n">
        <v>46018</v>
      </c>
      <c r="E3201" s="12" t="s">
        <v>49</v>
      </c>
      <c r="F3201" s="12" t="s">
        <v>2294</v>
      </c>
      <c r="G3201" s="12" t="s">
        <v>55</v>
      </c>
      <c r="H3201" s="12" t="str">
        <f aca="false">INDEX(Customers!$I$2:$I$901,MATCH(B3201,Customers!$A$2:$A$901,0))</f>
        <v>New</v>
      </c>
      <c r="I3201" s="12" t="str">
        <f aca="false">INDEX(Customers!$G$2:$G$901,MATCH(B3201,Customers!$A$2:$A$901,0))</f>
        <v>North</v>
      </c>
      <c r="J3201" s="12" t="str">
        <f aca="false">INDEX(Stores!$D$2:$D$18,MATCH(C3201,Stores!$A$2:$A$18,0))</f>
        <v>North</v>
      </c>
      <c r="K3201" s="16" t="n">
        <f aca="false">SUMIF(OrderItems!$B$2:$B$6683,A3201,OrderItems!$J$2:$J$6683)</f>
        <v>2909</v>
      </c>
      <c r="L3201" s="16" t="n">
        <f aca="false">SUMIF(OrderItems!$B$2:$B$6683,A3201,OrderItems!$K$2:$K$6683)</f>
        <v>1746.44</v>
      </c>
      <c r="M3201" s="16" t="n">
        <f aca="false">K3201-L3201</f>
        <v>1162.56</v>
      </c>
      <c r="N3201" s="12" t="n">
        <f aca="false">COUNTIF(OrderItems!$B$2:$B$6683,A3201)</f>
        <v>1</v>
      </c>
    </row>
    <row r="3202" customFormat="false" ht="15" hidden="false" customHeight="false" outlineLevel="0" collapsed="false">
      <c r="A3202" s="12" t="n">
        <v>3201</v>
      </c>
      <c r="B3202" s="12" t="n">
        <v>808</v>
      </c>
      <c r="C3202" s="12" t="n">
        <v>17</v>
      </c>
      <c r="D3202" s="18" t="n">
        <v>45388</v>
      </c>
      <c r="E3202" s="12" t="s">
        <v>44</v>
      </c>
      <c r="F3202" s="12" t="s">
        <v>2292</v>
      </c>
      <c r="G3202" s="12" t="s">
        <v>55</v>
      </c>
      <c r="H3202" s="12" t="str">
        <f aca="false">INDEX(Customers!$I$2:$I$901,MATCH(B3202,Customers!$A$2:$A$901,0))</f>
        <v>Premium</v>
      </c>
      <c r="I3202" s="12" t="str">
        <f aca="false">INDEX(Customers!$G$2:$G$901,MATCH(B3202,Customers!$A$2:$A$901,0))</f>
        <v>South</v>
      </c>
      <c r="J3202" s="12" t="str">
        <f aca="false">INDEX(Stores!$D$2:$D$18,MATCH(C3202,Stores!$A$2:$A$18,0))</f>
        <v>Online</v>
      </c>
      <c r="K3202" s="16" t="n">
        <f aca="false">SUMIF(OrderItems!$B$2:$B$6683,A3202,OrderItems!$J$2:$J$6683)</f>
        <v>8810.05</v>
      </c>
      <c r="L3202" s="16" t="n">
        <f aca="false">SUMIF(OrderItems!$B$2:$B$6683,A3202,OrderItems!$K$2:$K$6683)</f>
        <v>5295.35</v>
      </c>
      <c r="M3202" s="16" t="n">
        <f aca="false">K3202-L3202</f>
        <v>3514.7</v>
      </c>
      <c r="N3202" s="12" t="n">
        <f aca="false">COUNTIF(OrderItems!$B$2:$B$6683,A3202)</f>
        <v>4</v>
      </c>
    </row>
    <row r="3203" customFormat="false" ht="15" hidden="false" customHeight="false" outlineLevel="0" collapsed="false">
      <c r="A3203" s="12" t="n">
        <v>3202</v>
      </c>
      <c r="B3203" s="12" t="n">
        <v>808</v>
      </c>
      <c r="C3203" s="12" t="n">
        <v>17</v>
      </c>
      <c r="D3203" s="18" t="n">
        <v>45468</v>
      </c>
      <c r="E3203" s="12" t="s">
        <v>44</v>
      </c>
      <c r="F3203" s="12" t="s">
        <v>2294</v>
      </c>
      <c r="G3203" s="12" t="s">
        <v>55</v>
      </c>
      <c r="H3203" s="12" t="str">
        <f aca="false">INDEX(Customers!$I$2:$I$901,MATCH(B3203,Customers!$A$2:$A$901,0))</f>
        <v>Premium</v>
      </c>
      <c r="I3203" s="12" t="str">
        <f aca="false">INDEX(Customers!$G$2:$G$901,MATCH(B3203,Customers!$A$2:$A$901,0))</f>
        <v>South</v>
      </c>
      <c r="J3203" s="12" t="str">
        <f aca="false">INDEX(Stores!$D$2:$D$18,MATCH(C3203,Stores!$A$2:$A$18,0))</f>
        <v>Online</v>
      </c>
      <c r="K3203" s="16" t="n">
        <f aca="false">SUMIF(OrderItems!$B$2:$B$6683,A3203,OrderItems!$J$2:$J$6683)</f>
        <v>9264.4</v>
      </c>
      <c r="L3203" s="16" t="n">
        <f aca="false">SUMIF(OrderItems!$B$2:$B$6683,A3203,OrderItems!$K$2:$K$6683)</f>
        <v>7285.75</v>
      </c>
      <c r="M3203" s="16" t="n">
        <f aca="false">K3203-L3203</f>
        <v>1978.65</v>
      </c>
      <c r="N3203" s="12" t="n">
        <f aca="false">COUNTIF(OrderItems!$B$2:$B$6683,A3203)</f>
        <v>3</v>
      </c>
    </row>
    <row r="3204" customFormat="false" ht="15" hidden="false" customHeight="false" outlineLevel="0" collapsed="false">
      <c r="A3204" s="12" t="n">
        <v>3203</v>
      </c>
      <c r="B3204" s="12" t="n">
        <v>808</v>
      </c>
      <c r="C3204" s="12" t="n">
        <v>1</v>
      </c>
      <c r="D3204" s="18" t="n">
        <v>45511</v>
      </c>
      <c r="E3204" s="12" t="s">
        <v>49</v>
      </c>
      <c r="F3204" s="12" t="s">
        <v>2292</v>
      </c>
      <c r="G3204" s="12" t="s">
        <v>55</v>
      </c>
      <c r="H3204" s="12" t="str">
        <f aca="false">INDEX(Customers!$I$2:$I$901,MATCH(B3204,Customers!$A$2:$A$901,0))</f>
        <v>Premium</v>
      </c>
      <c r="I3204" s="12" t="str">
        <f aca="false">INDEX(Customers!$G$2:$G$901,MATCH(B3204,Customers!$A$2:$A$901,0))</f>
        <v>South</v>
      </c>
      <c r="J3204" s="12" t="str">
        <f aca="false">INDEX(Stores!$D$2:$D$18,MATCH(C3204,Stores!$A$2:$A$18,0))</f>
        <v>North</v>
      </c>
      <c r="K3204" s="16" t="n">
        <f aca="false">SUMIF(OrderItems!$B$2:$B$6683,A3204,OrderItems!$J$2:$J$6683)</f>
        <v>808</v>
      </c>
      <c r="L3204" s="16" t="n">
        <f aca="false">SUMIF(OrderItems!$B$2:$B$6683,A3204,OrderItems!$K$2:$K$6683)</f>
        <v>518.76</v>
      </c>
      <c r="M3204" s="16" t="n">
        <f aca="false">K3204-L3204</f>
        <v>289.24</v>
      </c>
      <c r="N3204" s="12" t="n">
        <f aca="false">COUNTIF(OrderItems!$B$2:$B$6683,A3204)</f>
        <v>2</v>
      </c>
    </row>
    <row r="3205" customFormat="false" ht="15" hidden="false" customHeight="false" outlineLevel="0" collapsed="false">
      <c r="A3205" s="12" t="n">
        <v>3204</v>
      </c>
      <c r="B3205" s="12" t="n">
        <v>808</v>
      </c>
      <c r="C3205" s="12" t="n">
        <v>17</v>
      </c>
      <c r="D3205" s="18" t="n">
        <v>45542</v>
      </c>
      <c r="E3205" s="12" t="s">
        <v>44</v>
      </c>
      <c r="F3205" s="12" t="s">
        <v>2292</v>
      </c>
      <c r="G3205" s="12" t="s">
        <v>56</v>
      </c>
      <c r="H3205" s="12" t="str">
        <f aca="false">INDEX(Customers!$I$2:$I$901,MATCH(B3205,Customers!$A$2:$A$901,0))</f>
        <v>Premium</v>
      </c>
      <c r="I3205" s="12" t="str">
        <f aca="false">INDEX(Customers!$G$2:$G$901,MATCH(B3205,Customers!$A$2:$A$901,0))</f>
        <v>South</v>
      </c>
      <c r="J3205" s="12" t="str">
        <f aca="false">INDEX(Stores!$D$2:$D$18,MATCH(C3205,Stores!$A$2:$A$18,0))</f>
        <v>Online</v>
      </c>
      <c r="K3205" s="16" t="n">
        <f aca="false">SUMIF(OrderItems!$B$2:$B$6683,A3205,OrderItems!$J$2:$J$6683)</f>
        <v>2697.05</v>
      </c>
      <c r="L3205" s="16" t="n">
        <f aca="false">SUMIF(OrderItems!$B$2:$B$6683,A3205,OrderItems!$K$2:$K$6683)</f>
        <v>1639.53</v>
      </c>
      <c r="M3205" s="16" t="n">
        <f aca="false">K3205-L3205</f>
        <v>1057.52</v>
      </c>
      <c r="N3205" s="12" t="n">
        <f aca="false">COUNTIF(OrderItems!$B$2:$B$6683,A3205)</f>
        <v>1</v>
      </c>
    </row>
    <row r="3206" customFormat="false" ht="15" hidden="false" customHeight="false" outlineLevel="0" collapsed="false">
      <c r="A3206" s="12" t="n">
        <v>3205</v>
      </c>
      <c r="B3206" s="12" t="n">
        <v>808</v>
      </c>
      <c r="C3206" s="12" t="n">
        <v>17</v>
      </c>
      <c r="D3206" s="18" t="n">
        <v>45547</v>
      </c>
      <c r="E3206" s="12" t="s">
        <v>44</v>
      </c>
      <c r="F3206" s="12" t="s">
        <v>2292</v>
      </c>
      <c r="G3206" s="12" t="s">
        <v>55</v>
      </c>
      <c r="H3206" s="12" t="str">
        <f aca="false">INDEX(Customers!$I$2:$I$901,MATCH(B3206,Customers!$A$2:$A$901,0))</f>
        <v>Premium</v>
      </c>
      <c r="I3206" s="12" t="str">
        <f aca="false">INDEX(Customers!$G$2:$G$901,MATCH(B3206,Customers!$A$2:$A$901,0))</f>
        <v>South</v>
      </c>
      <c r="J3206" s="12" t="str">
        <f aca="false">INDEX(Stores!$D$2:$D$18,MATCH(C3206,Stores!$A$2:$A$18,0))</f>
        <v>Online</v>
      </c>
      <c r="K3206" s="16" t="n">
        <f aca="false">SUMIF(OrderItems!$B$2:$B$6683,A3206,OrderItems!$J$2:$J$6683)</f>
        <v>6237</v>
      </c>
      <c r="L3206" s="16" t="n">
        <f aca="false">SUMIF(OrderItems!$B$2:$B$6683,A3206,OrderItems!$K$2:$K$6683)</f>
        <v>4021.65</v>
      </c>
      <c r="M3206" s="16" t="n">
        <f aca="false">K3206-L3206</f>
        <v>2215.35</v>
      </c>
      <c r="N3206" s="12" t="n">
        <f aca="false">COUNTIF(OrderItems!$B$2:$B$6683,A3206)</f>
        <v>3</v>
      </c>
    </row>
    <row r="3207" customFormat="false" ht="15" hidden="false" customHeight="false" outlineLevel="0" collapsed="false">
      <c r="A3207" s="12" t="n">
        <v>3206</v>
      </c>
      <c r="B3207" s="12" t="n">
        <v>808</v>
      </c>
      <c r="C3207" s="12" t="n">
        <v>12</v>
      </c>
      <c r="D3207" s="18" t="n">
        <v>45561</v>
      </c>
      <c r="E3207" s="12" t="s">
        <v>49</v>
      </c>
      <c r="F3207" s="12" t="s">
        <v>2295</v>
      </c>
      <c r="G3207" s="12" t="s">
        <v>56</v>
      </c>
      <c r="H3207" s="12" t="str">
        <f aca="false">INDEX(Customers!$I$2:$I$901,MATCH(B3207,Customers!$A$2:$A$901,0))</f>
        <v>Premium</v>
      </c>
      <c r="I3207" s="12" t="str">
        <f aca="false">INDEX(Customers!$G$2:$G$901,MATCH(B3207,Customers!$A$2:$A$901,0))</f>
        <v>South</v>
      </c>
      <c r="J3207" s="12" t="str">
        <f aca="false">INDEX(Stores!$D$2:$D$18,MATCH(C3207,Stores!$A$2:$A$18,0))</f>
        <v>West</v>
      </c>
      <c r="K3207" s="16" t="n">
        <f aca="false">SUMIF(OrderItems!$B$2:$B$6683,A3207,OrderItems!$J$2:$J$6683)</f>
        <v>6685.15</v>
      </c>
      <c r="L3207" s="16" t="n">
        <f aca="false">SUMIF(OrderItems!$B$2:$B$6683,A3207,OrderItems!$K$2:$K$6683)</f>
        <v>4633.19</v>
      </c>
      <c r="M3207" s="16" t="n">
        <f aca="false">K3207-L3207</f>
        <v>2051.96</v>
      </c>
      <c r="N3207" s="12" t="n">
        <f aca="false">COUNTIF(OrderItems!$B$2:$B$6683,A3207)</f>
        <v>3</v>
      </c>
    </row>
    <row r="3208" customFormat="false" ht="15" hidden="false" customHeight="false" outlineLevel="0" collapsed="false">
      <c r="A3208" s="12" t="n">
        <v>3207</v>
      </c>
      <c r="B3208" s="12" t="n">
        <v>808</v>
      </c>
      <c r="C3208" s="12" t="n">
        <v>17</v>
      </c>
      <c r="D3208" s="18" t="n">
        <v>45587</v>
      </c>
      <c r="E3208" s="12" t="s">
        <v>44</v>
      </c>
      <c r="F3208" s="12" t="s">
        <v>2296</v>
      </c>
      <c r="G3208" s="12" t="s">
        <v>57</v>
      </c>
      <c r="H3208" s="12" t="str">
        <f aca="false">INDEX(Customers!$I$2:$I$901,MATCH(B3208,Customers!$A$2:$A$901,0))</f>
        <v>Premium</v>
      </c>
      <c r="I3208" s="12" t="str">
        <f aca="false">INDEX(Customers!$G$2:$G$901,MATCH(B3208,Customers!$A$2:$A$901,0))</f>
        <v>South</v>
      </c>
      <c r="J3208" s="12" t="str">
        <f aca="false">INDEX(Stores!$D$2:$D$18,MATCH(C3208,Stores!$A$2:$A$18,0))</f>
        <v>Online</v>
      </c>
      <c r="K3208" s="16" t="n">
        <f aca="false">SUMIF(OrderItems!$B$2:$B$6683,A3208,OrderItems!$J$2:$J$6683)</f>
        <v>2307.55</v>
      </c>
      <c r="L3208" s="16" t="n">
        <f aca="false">SUMIF(OrderItems!$B$2:$B$6683,A3208,OrderItems!$K$2:$K$6683)</f>
        <v>1353.41</v>
      </c>
      <c r="M3208" s="16" t="n">
        <f aca="false">K3208-L3208</f>
        <v>954.14</v>
      </c>
      <c r="N3208" s="12" t="n">
        <f aca="false">COUNTIF(OrderItems!$B$2:$B$6683,A3208)</f>
        <v>1</v>
      </c>
    </row>
    <row r="3209" customFormat="false" ht="15" hidden="false" customHeight="false" outlineLevel="0" collapsed="false">
      <c r="A3209" s="12" t="n">
        <v>3208</v>
      </c>
      <c r="B3209" s="12" t="n">
        <v>808</v>
      </c>
      <c r="C3209" s="12" t="n">
        <v>17</v>
      </c>
      <c r="D3209" s="18" t="n">
        <v>45611</v>
      </c>
      <c r="E3209" s="12" t="s">
        <v>44</v>
      </c>
      <c r="F3209" s="12" t="s">
        <v>2292</v>
      </c>
      <c r="G3209" s="12" t="s">
        <v>55</v>
      </c>
      <c r="H3209" s="12" t="str">
        <f aca="false">INDEX(Customers!$I$2:$I$901,MATCH(B3209,Customers!$A$2:$A$901,0))</f>
        <v>Premium</v>
      </c>
      <c r="I3209" s="12" t="str">
        <f aca="false">INDEX(Customers!$G$2:$G$901,MATCH(B3209,Customers!$A$2:$A$901,0))</f>
        <v>South</v>
      </c>
      <c r="J3209" s="12" t="str">
        <f aca="false">INDEX(Stores!$D$2:$D$18,MATCH(C3209,Stores!$A$2:$A$18,0))</f>
        <v>Online</v>
      </c>
      <c r="K3209" s="16" t="n">
        <f aca="false">SUMIF(OrderItems!$B$2:$B$6683,A3209,OrderItems!$J$2:$J$6683)</f>
        <v>3249</v>
      </c>
      <c r="L3209" s="16" t="n">
        <f aca="false">SUMIF(OrderItems!$B$2:$B$6683,A3209,OrderItems!$K$2:$K$6683)</f>
        <v>2209.3</v>
      </c>
      <c r="M3209" s="16" t="n">
        <f aca="false">K3209-L3209</f>
        <v>1039.7</v>
      </c>
      <c r="N3209" s="12" t="n">
        <f aca="false">COUNTIF(OrderItems!$B$2:$B$6683,A3209)</f>
        <v>1</v>
      </c>
    </row>
    <row r="3210" customFormat="false" ht="15" hidden="false" customHeight="false" outlineLevel="0" collapsed="false">
      <c r="A3210" s="12" t="n">
        <v>3209</v>
      </c>
      <c r="B3210" s="12" t="n">
        <v>808</v>
      </c>
      <c r="C3210" s="12" t="n">
        <v>17</v>
      </c>
      <c r="D3210" s="18" t="n">
        <v>45625</v>
      </c>
      <c r="E3210" s="12" t="s">
        <v>44</v>
      </c>
      <c r="F3210" s="12" t="s">
        <v>2295</v>
      </c>
      <c r="G3210" s="12" t="s">
        <v>55</v>
      </c>
      <c r="H3210" s="12" t="str">
        <f aca="false">INDEX(Customers!$I$2:$I$901,MATCH(B3210,Customers!$A$2:$A$901,0))</f>
        <v>Premium</v>
      </c>
      <c r="I3210" s="12" t="str">
        <f aca="false">INDEX(Customers!$G$2:$G$901,MATCH(B3210,Customers!$A$2:$A$901,0))</f>
        <v>South</v>
      </c>
      <c r="J3210" s="12" t="str">
        <f aca="false">INDEX(Stores!$D$2:$D$18,MATCH(C3210,Stores!$A$2:$A$18,0))</f>
        <v>Online</v>
      </c>
      <c r="K3210" s="16" t="n">
        <f aca="false">SUMIF(OrderItems!$B$2:$B$6683,A3210,OrderItems!$J$2:$J$6683)</f>
        <v>4037</v>
      </c>
      <c r="L3210" s="16" t="n">
        <f aca="false">SUMIF(OrderItems!$B$2:$B$6683,A3210,OrderItems!$K$2:$K$6683)</f>
        <v>2387.45</v>
      </c>
      <c r="M3210" s="16" t="n">
        <f aca="false">K3210-L3210</f>
        <v>1649.55</v>
      </c>
      <c r="N3210" s="12" t="n">
        <f aca="false">COUNTIF(OrderItems!$B$2:$B$6683,A3210)</f>
        <v>2</v>
      </c>
    </row>
    <row r="3211" customFormat="false" ht="15" hidden="false" customHeight="false" outlineLevel="0" collapsed="false">
      <c r="A3211" s="12" t="n">
        <v>3210</v>
      </c>
      <c r="B3211" s="12" t="n">
        <v>808</v>
      </c>
      <c r="C3211" s="12" t="n">
        <v>4</v>
      </c>
      <c r="D3211" s="18" t="n">
        <v>45726</v>
      </c>
      <c r="E3211" s="12" t="s">
        <v>49</v>
      </c>
      <c r="F3211" s="12" t="s">
        <v>2295</v>
      </c>
      <c r="G3211" s="12" t="s">
        <v>55</v>
      </c>
      <c r="H3211" s="12" t="str">
        <f aca="false">INDEX(Customers!$I$2:$I$901,MATCH(B3211,Customers!$A$2:$A$901,0))</f>
        <v>Premium</v>
      </c>
      <c r="I3211" s="12" t="str">
        <f aca="false">INDEX(Customers!$G$2:$G$901,MATCH(B3211,Customers!$A$2:$A$901,0))</f>
        <v>South</v>
      </c>
      <c r="J3211" s="12" t="str">
        <f aca="false">INDEX(Stores!$D$2:$D$18,MATCH(C3211,Stores!$A$2:$A$18,0))</f>
        <v>North</v>
      </c>
      <c r="K3211" s="16" t="n">
        <f aca="false">SUMIF(OrderItems!$B$2:$B$6683,A3211,OrderItems!$J$2:$J$6683)</f>
        <v>4214.55</v>
      </c>
      <c r="L3211" s="16" t="n">
        <f aca="false">SUMIF(OrderItems!$B$2:$B$6683,A3211,OrderItems!$K$2:$K$6683)</f>
        <v>2583.7</v>
      </c>
      <c r="M3211" s="16" t="n">
        <f aca="false">K3211-L3211</f>
        <v>1630.85</v>
      </c>
      <c r="N3211" s="12" t="n">
        <f aca="false">COUNTIF(OrderItems!$B$2:$B$6683,A3211)</f>
        <v>3</v>
      </c>
    </row>
    <row r="3212" customFormat="false" ht="15" hidden="false" customHeight="false" outlineLevel="0" collapsed="false">
      <c r="A3212" s="12" t="n">
        <v>3211</v>
      </c>
      <c r="B3212" s="12" t="n">
        <v>808</v>
      </c>
      <c r="C3212" s="12" t="n">
        <v>17</v>
      </c>
      <c r="D3212" s="18" t="n">
        <v>45770</v>
      </c>
      <c r="E3212" s="12" t="s">
        <v>44</v>
      </c>
      <c r="F3212" s="12" t="s">
        <v>2296</v>
      </c>
      <c r="G3212" s="12" t="s">
        <v>55</v>
      </c>
      <c r="H3212" s="12" t="str">
        <f aca="false">INDEX(Customers!$I$2:$I$901,MATCH(B3212,Customers!$A$2:$A$901,0))</f>
        <v>Premium</v>
      </c>
      <c r="I3212" s="12" t="str">
        <f aca="false">INDEX(Customers!$G$2:$G$901,MATCH(B3212,Customers!$A$2:$A$901,0))</f>
        <v>South</v>
      </c>
      <c r="J3212" s="12" t="str">
        <f aca="false">INDEX(Stores!$D$2:$D$18,MATCH(C3212,Stores!$A$2:$A$18,0))</f>
        <v>Online</v>
      </c>
      <c r="K3212" s="16" t="n">
        <f aca="false">SUMIF(OrderItems!$B$2:$B$6683,A3212,OrderItems!$J$2:$J$6683)</f>
        <v>3149</v>
      </c>
      <c r="L3212" s="16" t="n">
        <f aca="false">SUMIF(OrderItems!$B$2:$B$6683,A3212,OrderItems!$K$2:$K$6683)</f>
        <v>1867.87</v>
      </c>
      <c r="M3212" s="16" t="n">
        <f aca="false">K3212-L3212</f>
        <v>1281.13</v>
      </c>
      <c r="N3212" s="12" t="n">
        <f aca="false">COUNTIF(OrderItems!$B$2:$B$6683,A3212)</f>
        <v>1</v>
      </c>
    </row>
    <row r="3213" customFormat="false" ht="15" hidden="false" customHeight="false" outlineLevel="0" collapsed="false">
      <c r="A3213" s="12" t="n">
        <v>3212</v>
      </c>
      <c r="B3213" s="12" t="n">
        <v>808</v>
      </c>
      <c r="C3213" s="12" t="n">
        <v>17</v>
      </c>
      <c r="D3213" s="18" t="n">
        <v>45815</v>
      </c>
      <c r="E3213" s="12" t="s">
        <v>44</v>
      </c>
      <c r="F3213" s="12" t="s">
        <v>2296</v>
      </c>
      <c r="G3213" s="12" t="s">
        <v>55</v>
      </c>
      <c r="H3213" s="12" t="str">
        <f aca="false">INDEX(Customers!$I$2:$I$901,MATCH(B3213,Customers!$A$2:$A$901,0))</f>
        <v>Premium</v>
      </c>
      <c r="I3213" s="12" t="str">
        <f aca="false">INDEX(Customers!$G$2:$G$901,MATCH(B3213,Customers!$A$2:$A$901,0))</f>
        <v>South</v>
      </c>
      <c r="J3213" s="12" t="str">
        <f aca="false">INDEX(Stores!$D$2:$D$18,MATCH(C3213,Stores!$A$2:$A$18,0))</f>
        <v>Online</v>
      </c>
      <c r="K3213" s="16" t="n">
        <f aca="false">SUMIF(OrderItems!$B$2:$B$6683,A3213,OrderItems!$J$2:$J$6683)</f>
        <v>2199</v>
      </c>
      <c r="L3213" s="16" t="n">
        <f aca="false">SUMIF(OrderItems!$B$2:$B$6683,A3213,OrderItems!$K$2:$K$6683)</f>
        <v>1328.79</v>
      </c>
      <c r="M3213" s="16" t="n">
        <f aca="false">K3213-L3213</f>
        <v>870.21</v>
      </c>
      <c r="N3213" s="12" t="n">
        <f aca="false">COUNTIF(OrderItems!$B$2:$B$6683,A3213)</f>
        <v>1</v>
      </c>
    </row>
    <row r="3214" customFormat="false" ht="15" hidden="false" customHeight="false" outlineLevel="0" collapsed="false">
      <c r="A3214" s="12" t="n">
        <v>3213</v>
      </c>
      <c r="B3214" s="12" t="n">
        <v>808</v>
      </c>
      <c r="C3214" s="12" t="n">
        <v>17</v>
      </c>
      <c r="D3214" s="18" t="n">
        <v>45854</v>
      </c>
      <c r="E3214" s="12" t="s">
        <v>44</v>
      </c>
      <c r="F3214" s="12" t="s">
        <v>2295</v>
      </c>
      <c r="G3214" s="12" t="s">
        <v>55</v>
      </c>
      <c r="H3214" s="12" t="str">
        <f aca="false">INDEX(Customers!$I$2:$I$901,MATCH(B3214,Customers!$A$2:$A$901,0))</f>
        <v>Premium</v>
      </c>
      <c r="I3214" s="12" t="str">
        <f aca="false">INDEX(Customers!$G$2:$G$901,MATCH(B3214,Customers!$A$2:$A$901,0))</f>
        <v>South</v>
      </c>
      <c r="J3214" s="12" t="str">
        <f aca="false">INDEX(Stores!$D$2:$D$18,MATCH(C3214,Stores!$A$2:$A$18,0))</f>
        <v>Online</v>
      </c>
      <c r="K3214" s="16" t="n">
        <f aca="false">SUMIF(OrderItems!$B$2:$B$6683,A3214,OrderItems!$J$2:$J$6683)</f>
        <v>3371.55</v>
      </c>
      <c r="L3214" s="16" t="n">
        <f aca="false">SUMIF(OrderItems!$B$2:$B$6683,A3214,OrderItems!$K$2:$K$6683)</f>
        <v>2477.75</v>
      </c>
      <c r="M3214" s="16" t="n">
        <f aca="false">K3214-L3214</f>
        <v>893.8</v>
      </c>
      <c r="N3214" s="12" t="n">
        <f aca="false">COUNTIF(OrderItems!$B$2:$B$6683,A3214)</f>
        <v>1</v>
      </c>
    </row>
    <row r="3215" customFormat="false" ht="15" hidden="false" customHeight="false" outlineLevel="0" collapsed="false">
      <c r="A3215" s="12" t="n">
        <v>3214</v>
      </c>
      <c r="B3215" s="12" t="n">
        <v>808</v>
      </c>
      <c r="C3215" s="12" t="n">
        <v>17</v>
      </c>
      <c r="D3215" s="18" t="n">
        <v>45863</v>
      </c>
      <c r="E3215" s="12" t="s">
        <v>44</v>
      </c>
      <c r="F3215" s="12" t="s">
        <v>2296</v>
      </c>
      <c r="G3215" s="12" t="s">
        <v>55</v>
      </c>
      <c r="H3215" s="12" t="str">
        <f aca="false">INDEX(Customers!$I$2:$I$901,MATCH(B3215,Customers!$A$2:$A$901,0))</f>
        <v>Premium</v>
      </c>
      <c r="I3215" s="12" t="str">
        <f aca="false">INDEX(Customers!$G$2:$G$901,MATCH(B3215,Customers!$A$2:$A$901,0))</f>
        <v>South</v>
      </c>
      <c r="J3215" s="12" t="str">
        <f aca="false">INDEX(Stores!$D$2:$D$18,MATCH(C3215,Stores!$A$2:$A$18,0))</f>
        <v>Online</v>
      </c>
      <c r="K3215" s="16" t="n">
        <f aca="false">SUMIF(OrderItems!$B$2:$B$6683,A3215,OrderItems!$J$2:$J$6683)</f>
        <v>7247</v>
      </c>
      <c r="L3215" s="16" t="n">
        <f aca="false">SUMIF(OrderItems!$B$2:$B$6683,A3215,OrderItems!$K$2:$K$6683)</f>
        <v>4999.88</v>
      </c>
      <c r="M3215" s="16" t="n">
        <f aca="false">K3215-L3215</f>
        <v>2247.12</v>
      </c>
      <c r="N3215" s="12" t="n">
        <f aca="false">COUNTIF(OrderItems!$B$2:$B$6683,A3215)</f>
        <v>3</v>
      </c>
    </row>
    <row r="3216" customFormat="false" ht="15" hidden="false" customHeight="false" outlineLevel="0" collapsed="false">
      <c r="A3216" s="12" t="n">
        <v>3215</v>
      </c>
      <c r="B3216" s="12" t="n">
        <v>808</v>
      </c>
      <c r="C3216" s="12" t="n">
        <v>17</v>
      </c>
      <c r="D3216" s="18" t="n">
        <v>45963</v>
      </c>
      <c r="E3216" s="12" t="s">
        <v>44</v>
      </c>
      <c r="F3216" s="12" t="s">
        <v>2295</v>
      </c>
      <c r="G3216" s="12" t="s">
        <v>55</v>
      </c>
      <c r="H3216" s="12" t="str">
        <f aca="false">INDEX(Customers!$I$2:$I$901,MATCH(B3216,Customers!$A$2:$A$901,0))</f>
        <v>Premium</v>
      </c>
      <c r="I3216" s="12" t="str">
        <f aca="false">INDEX(Customers!$G$2:$G$901,MATCH(B3216,Customers!$A$2:$A$901,0))</f>
        <v>South</v>
      </c>
      <c r="J3216" s="12" t="str">
        <f aca="false">INDEX(Stores!$D$2:$D$18,MATCH(C3216,Stores!$A$2:$A$18,0))</f>
        <v>Online</v>
      </c>
      <c r="K3216" s="16" t="n">
        <f aca="false">SUMIF(OrderItems!$B$2:$B$6683,A3216,OrderItems!$J$2:$J$6683)</f>
        <v>5001.05</v>
      </c>
      <c r="L3216" s="16" t="n">
        <f aca="false">SUMIF(OrderItems!$B$2:$B$6683,A3216,OrderItems!$K$2:$K$6683)</f>
        <v>3300.09</v>
      </c>
      <c r="M3216" s="16" t="n">
        <f aca="false">K3216-L3216</f>
        <v>1700.96</v>
      </c>
      <c r="N3216" s="12" t="n">
        <f aca="false">COUNTIF(OrderItems!$B$2:$B$6683,A3216)</f>
        <v>3</v>
      </c>
    </row>
    <row r="3217" customFormat="false" ht="15" hidden="false" customHeight="false" outlineLevel="0" collapsed="false">
      <c r="A3217" s="12" t="n">
        <v>3216</v>
      </c>
      <c r="B3217" s="12" t="n">
        <v>808</v>
      </c>
      <c r="C3217" s="12" t="n">
        <v>17</v>
      </c>
      <c r="D3217" s="18" t="n">
        <v>45972</v>
      </c>
      <c r="E3217" s="12" t="s">
        <v>44</v>
      </c>
      <c r="F3217" s="12" t="s">
        <v>2294</v>
      </c>
      <c r="G3217" s="12" t="s">
        <v>56</v>
      </c>
      <c r="H3217" s="12" t="str">
        <f aca="false">INDEX(Customers!$I$2:$I$901,MATCH(B3217,Customers!$A$2:$A$901,0))</f>
        <v>Premium</v>
      </c>
      <c r="I3217" s="12" t="str">
        <f aca="false">INDEX(Customers!$G$2:$G$901,MATCH(B3217,Customers!$A$2:$A$901,0))</f>
        <v>South</v>
      </c>
      <c r="J3217" s="12" t="str">
        <f aca="false">INDEX(Stores!$D$2:$D$18,MATCH(C3217,Stores!$A$2:$A$18,0))</f>
        <v>Online</v>
      </c>
      <c r="K3217" s="16" t="n">
        <f aca="false">SUMIF(OrderItems!$B$2:$B$6683,A3217,OrderItems!$J$2:$J$6683)</f>
        <v>11606</v>
      </c>
      <c r="L3217" s="16" t="n">
        <f aca="false">SUMIF(OrderItems!$B$2:$B$6683,A3217,OrderItems!$K$2:$K$6683)</f>
        <v>7385.88</v>
      </c>
      <c r="M3217" s="16" t="n">
        <f aca="false">K3217-L3217</f>
        <v>4220.12</v>
      </c>
      <c r="N3217" s="12" t="n">
        <f aca="false">COUNTIF(OrderItems!$B$2:$B$6683,A3217)</f>
        <v>4</v>
      </c>
    </row>
    <row r="3218" customFormat="false" ht="15" hidden="false" customHeight="false" outlineLevel="0" collapsed="false">
      <c r="A3218" s="12" t="n">
        <v>3217</v>
      </c>
      <c r="B3218" s="12" t="n">
        <v>809</v>
      </c>
      <c r="C3218" s="12" t="n">
        <v>17</v>
      </c>
      <c r="D3218" s="18" t="n">
        <v>45555</v>
      </c>
      <c r="E3218" s="12" t="s">
        <v>44</v>
      </c>
      <c r="F3218" s="12" t="s">
        <v>2293</v>
      </c>
      <c r="G3218" s="12" t="s">
        <v>55</v>
      </c>
      <c r="H3218" s="12" t="str">
        <f aca="false">INDEX(Customers!$I$2:$I$901,MATCH(B3218,Customers!$A$2:$A$901,0))</f>
        <v>Regular</v>
      </c>
      <c r="I3218" s="12" t="str">
        <f aca="false">INDEX(Customers!$G$2:$G$901,MATCH(B3218,Customers!$A$2:$A$901,0))</f>
        <v>West</v>
      </c>
      <c r="J3218" s="12" t="str">
        <f aca="false">INDEX(Stores!$D$2:$D$18,MATCH(C3218,Stores!$A$2:$A$18,0))</f>
        <v>Online</v>
      </c>
      <c r="K3218" s="16" t="n">
        <f aca="false">SUMIF(OrderItems!$B$2:$B$6683,A3218,OrderItems!$J$2:$J$6683)</f>
        <v>7846</v>
      </c>
      <c r="L3218" s="16" t="n">
        <f aca="false">SUMIF(OrderItems!$B$2:$B$6683,A3218,OrderItems!$K$2:$K$6683)</f>
        <v>5233.18</v>
      </c>
      <c r="M3218" s="16" t="n">
        <f aca="false">K3218-L3218</f>
        <v>2612.82</v>
      </c>
      <c r="N3218" s="12" t="n">
        <f aca="false">COUNTIF(OrderItems!$B$2:$B$6683,A3218)</f>
        <v>2</v>
      </c>
    </row>
    <row r="3219" customFormat="false" ht="15" hidden="false" customHeight="false" outlineLevel="0" collapsed="false">
      <c r="A3219" s="12" t="n">
        <v>3218</v>
      </c>
      <c r="B3219" s="12" t="n">
        <v>809</v>
      </c>
      <c r="C3219" s="12" t="n">
        <v>17</v>
      </c>
      <c r="D3219" s="18" t="n">
        <v>45582</v>
      </c>
      <c r="E3219" s="12" t="s">
        <v>44</v>
      </c>
      <c r="F3219" s="12" t="s">
        <v>2295</v>
      </c>
      <c r="G3219" s="12" t="s">
        <v>55</v>
      </c>
      <c r="H3219" s="12" t="str">
        <f aca="false">INDEX(Customers!$I$2:$I$901,MATCH(B3219,Customers!$A$2:$A$901,0))</f>
        <v>Regular</v>
      </c>
      <c r="I3219" s="12" t="str">
        <f aca="false">INDEX(Customers!$G$2:$G$901,MATCH(B3219,Customers!$A$2:$A$901,0))</f>
        <v>West</v>
      </c>
      <c r="J3219" s="12" t="str">
        <f aca="false">INDEX(Stores!$D$2:$D$18,MATCH(C3219,Stores!$A$2:$A$18,0))</f>
        <v>Online</v>
      </c>
      <c r="K3219" s="16" t="n">
        <f aca="false">SUMIF(OrderItems!$B$2:$B$6683,A3219,OrderItems!$J$2:$J$6683)</f>
        <v>3059</v>
      </c>
      <c r="L3219" s="16" t="n">
        <f aca="false">SUMIF(OrderItems!$B$2:$B$6683,A3219,OrderItems!$K$2:$K$6683)</f>
        <v>1860.62</v>
      </c>
      <c r="M3219" s="16" t="n">
        <f aca="false">K3219-L3219</f>
        <v>1198.38</v>
      </c>
      <c r="N3219" s="12" t="n">
        <f aca="false">COUNTIF(OrderItems!$B$2:$B$6683,A3219)</f>
        <v>1</v>
      </c>
    </row>
    <row r="3220" customFormat="false" ht="15" hidden="false" customHeight="false" outlineLevel="0" collapsed="false">
      <c r="A3220" s="12" t="n">
        <v>3219</v>
      </c>
      <c r="B3220" s="12" t="n">
        <v>809</v>
      </c>
      <c r="C3220" s="12" t="n">
        <v>17</v>
      </c>
      <c r="D3220" s="18" t="n">
        <v>45856</v>
      </c>
      <c r="E3220" s="12" t="s">
        <v>44</v>
      </c>
      <c r="F3220" s="12" t="s">
        <v>2293</v>
      </c>
      <c r="G3220" s="12" t="s">
        <v>56</v>
      </c>
      <c r="H3220" s="12" t="str">
        <f aca="false">INDEX(Customers!$I$2:$I$901,MATCH(B3220,Customers!$A$2:$A$901,0))</f>
        <v>Regular</v>
      </c>
      <c r="I3220" s="12" t="str">
        <f aca="false">INDEX(Customers!$G$2:$G$901,MATCH(B3220,Customers!$A$2:$A$901,0))</f>
        <v>West</v>
      </c>
      <c r="J3220" s="12" t="str">
        <f aca="false">INDEX(Stores!$D$2:$D$18,MATCH(C3220,Stores!$A$2:$A$18,0))</f>
        <v>Online</v>
      </c>
      <c r="K3220" s="16" t="n">
        <f aca="false">SUMIF(OrderItems!$B$2:$B$6683,A3220,OrderItems!$J$2:$J$6683)</f>
        <v>5078</v>
      </c>
      <c r="L3220" s="16" t="n">
        <f aca="false">SUMIF(OrderItems!$B$2:$B$6683,A3220,OrderItems!$K$2:$K$6683)</f>
        <v>3407.21</v>
      </c>
      <c r="M3220" s="16" t="n">
        <f aca="false">K3220-L3220</f>
        <v>1670.79</v>
      </c>
      <c r="N3220" s="12" t="n">
        <f aca="false">COUNTIF(OrderItems!$B$2:$B$6683,A3220)</f>
        <v>2</v>
      </c>
    </row>
    <row r="3221" customFormat="false" ht="15" hidden="false" customHeight="false" outlineLevel="0" collapsed="false">
      <c r="A3221" s="12" t="n">
        <v>3220</v>
      </c>
      <c r="B3221" s="12" t="n">
        <v>810</v>
      </c>
      <c r="C3221" s="12" t="n">
        <v>17</v>
      </c>
      <c r="D3221" s="18" t="n">
        <v>45861</v>
      </c>
      <c r="E3221" s="12" t="s">
        <v>44</v>
      </c>
      <c r="F3221" s="12" t="s">
        <v>2292</v>
      </c>
      <c r="G3221" s="12" t="s">
        <v>55</v>
      </c>
      <c r="H3221" s="12" t="str">
        <f aca="false">INDEX(Customers!$I$2:$I$901,MATCH(B3221,Customers!$A$2:$A$901,0))</f>
        <v>Regular</v>
      </c>
      <c r="I3221" s="12" t="str">
        <f aca="false">INDEX(Customers!$G$2:$G$901,MATCH(B3221,Customers!$A$2:$A$901,0))</f>
        <v>South</v>
      </c>
      <c r="J3221" s="12" t="str">
        <f aca="false">INDEX(Stores!$D$2:$D$18,MATCH(C3221,Stores!$A$2:$A$18,0))</f>
        <v>Online</v>
      </c>
      <c r="K3221" s="16" t="n">
        <f aca="false">SUMIF(OrderItems!$B$2:$B$6683,A3221,OrderItems!$J$2:$J$6683)</f>
        <v>3233.15</v>
      </c>
      <c r="L3221" s="16" t="n">
        <f aca="false">SUMIF(OrderItems!$B$2:$B$6683,A3221,OrderItems!$K$2:$K$6683)</f>
        <v>2148.78</v>
      </c>
      <c r="M3221" s="16" t="n">
        <f aca="false">K3221-L3221</f>
        <v>1084.37</v>
      </c>
      <c r="N3221" s="12" t="n">
        <f aca="false">COUNTIF(OrderItems!$B$2:$B$6683,A3221)</f>
        <v>4</v>
      </c>
    </row>
    <row r="3222" customFormat="false" ht="15" hidden="false" customHeight="false" outlineLevel="0" collapsed="false">
      <c r="A3222" s="12" t="n">
        <v>3221</v>
      </c>
      <c r="B3222" s="12" t="n">
        <v>810</v>
      </c>
      <c r="C3222" s="12" t="n">
        <v>14</v>
      </c>
      <c r="D3222" s="18" t="n">
        <v>45969</v>
      </c>
      <c r="E3222" s="12" t="s">
        <v>49</v>
      </c>
      <c r="F3222" s="12" t="s">
        <v>2292</v>
      </c>
      <c r="G3222" s="12" t="s">
        <v>57</v>
      </c>
      <c r="H3222" s="12" t="str">
        <f aca="false">INDEX(Customers!$I$2:$I$901,MATCH(B3222,Customers!$A$2:$A$901,0))</f>
        <v>Regular</v>
      </c>
      <c r="I3222" s="12" t="str">
        <f aca="false">INDEX(Customers!$G$2:$G$901,MATCH(B3222,Customers!$A$2:$A$901,0))</f>
        <v>South</v>
      </c>
      <c r="J3222" s="12" t="str">
        <f aca="false">INDEX(Stores!$D$2:$D$18,MATCH(C3222,Stores!$A$2:$A$18,0))</f>
        <v>East</v>
      </c>
      <c r="K3222" s="16" t="n">
        <f aca="false">SUMIF(OrderItems!$B$2:$B$6683,A3222,OrderItems!$J$2:$J$6683)</f>
        <v>5618</v>
      </c>
      <c r="L3222" s="16" t="n">
        <f aca="false">SUMIF(OrderItems!$B$2:$B$6683,A3222,OrderItems!$K$2:$K$6683)</f>
        <v>3996.88</v>
      </c>
      <c r="M3222" s="16" t="n">
        <f aca="false">K3222-L3222</f>
        <v>1621.12</v>
      </c>
      <c r="N3222" s="12" t="n">
        <f aca="false">COUNTIF(OrderItems!$B$2:$B$6683,A3222)</f>
        <v>2</v>
      </c>
    </row>
    <row r="3223" customFormat="false" ht="15" hidden="false" customHeight="false" outlineLevel="0" collapsed="false">
      <c r="A3223" s="12" t="n">
        <v>3222</v>
      </c>
      <c r="B3223" s="12" t="n">
        <v>811</v>
      </c>
      <c r="C3223" s="12" t="n">
        <v>17</v>
      </c>
      <c r="D3223" s="18" t="n">
        <v>45611</v>
      </c>
      <c r="E3223" s="12" t="s">
        <v>44</v>
      </c>
      <c r="F3223" s="12" t="s">
        <v>2295</v>
      </c>
      <c r="G3223" s="12" t="s">
        <v>55</v>
      </c>
      <c r="H3223" s="12" t="str">
        <f aca="false">INDEX(Customers!$I$2:$I$901,MATCH(B3223,Customers!$A$2:$A$901,0))</f>
        <v>Regular</v>
      </c>
      <c r="I3223" s="12" t="str">
        <f aca="false">INDEX(Customers!$G$2:$G$901,MATCH(B3223,Customers!$A$2:$A$901,0))</f>
        <v>North</v>
      </c>
      <c r="J3223" s="12" t="str">
        <f aca="false">INDEX(Stores!$D$2:$D$18,MATCH(C3223,Stores!$A$2:$A$18,0))</f>
        <v>Online</v>
      </c>
      <c r="K3223" s="16" t="n">
        <f aca="false">SUMIF(OrderItems!$B$2:$B$6683,A3223,OrderItems!$J$2:$J$6683)</f>
        <v>423.2</v>
      </c>
      <c r="L3223" s="16" t="n">
        <f aca="false">SUMIF(OrderItems!$B$2:$B$6683,A3223,OrderItems!$K$2:$K$6683)</f>
        <v>302.36</v>
      </c>
      <c r="M3223" s="16" t="n">
        <f aca="false">K3223-L3223</f>
        <v>120.84</v>
      </c>
      <c r="N3223" s="12" t="n">
        <f aca="false">COUNTIF(OrderItems!$B$2:$B$6683,A3223)</f>
        <v>1</v>
      </c>
    </row>
    <row r="3224" customFormat="false" ht="15" hidden="false" customHeight="false" outlineLevel="0" collapsed="false">
      <c r="A3224" s="12" t="n">
        <v>3223</v>
      </c>
      <c r="B3224" s="12" t="n">
        <v>811</v>
      </c>
      <c r="C3224" s="12" t="n">
        <v>17</v>
      </c>
      <c r="D3224" s="18" t="n">
        <v>45615</v>
      </c>
      <c r="E3224" s="12" t="s">
        <v>44</v>
      </c>
      <c r="F3224" s="12" t="s">
        <v>2295</v>
      </c>
      <c r="G3224" s="12" t="s">
        <v>57</v>
      </c>
      <c r="H3224" s="12" t="str">
        <f aca="false">INDEX(Customers!$I$2:$I$901,MATCH(B3224,Customers!$A$2:$A$901,0))</f>
        <v>Regular</v>
      </c>
      <c r="I3224" s="12" t="str">
        <f aca="false">INDEX(Customers!$G$2:$G$901,MATCH(B3224,Customers!$A$2:$A$901,0))</f>
        <v>North</v>
      </c>
      <c r="J3224" s="12" t="str">
        <f aca="false">INDEX(Stores!$D$2:$D$18,MATCH(C3224,Stores!$A$2:$A$18,0))</f>
        <v>Online</v>
      </c>
      <c r="K3224" s="16" t="n">
        <f aca="false">SUMIF(OrderItems!$B$2:$B$6683,A3224,OrderItems!$J$2:$J$6683)</f>
        <v>364.65</v>
      </c>
      <c r="L3224" s="16" t="n">
        <f aca="false">SUMIF(OrderItems!$B$2:$B$6683,A3224,OrderItems!$K$2:$K$6683)</f>
        <v>313.05</v>
      </c>
      <c r="M3224" s="16" t="n">
        <f aca="false">K3224-L3224</f>
        <v>51.6</v>
      </c>
      <c r="N3224" s="12" t="n">
        <f aca="false">COUNTIF(OrderItems!$B$2:$B$6683,A3224)</f>
        <v>1</v>
      </c>
    </row>
    <row r="3225" customFormat="false" ht="15" hidden="false" customHeight="false" outlineLevel="0" collapsed="false">
      <c r="A3225" s="12" t="n">
        <v>3224</v>
      </c>
      <c r="B3225" s="12" t="n">
        <v>811</v>
      </c>
      <c r="C3225" s="12" t="n">
        <v>17</v>
      </c>
      <c r="D3225" s="18" t="n">
        <v>45636</v>
      </c>
      <c r="E3225" s="12" t="s">
        <v>44</v>
      </c>
      <c r="F3225" s="12" t="s">
        <v>2294</v>
      </c>
      <c r="G3225" s="12" t="s">
        <v>55</v>
      </c>
      <c r="H3225" s="12" t="str">
        <f aca="false">INDEX(Customers!$I$2:$I$901,MATCH(B3225,Customers!$A$2:$A$901,0))</f>
        <v>Regular</v>
      </c>
      <c r="I3225" s="12" t="str">
        <f aca="false">INDEX(Customers!$G$2:$G$901,MATCH(B3225,Customers!$A$2:$A$901,0))</f>
        <v>North</v>
      </c>
      <c r="J3225" s="12" t="str">
        <f aca="false">INDEX(Stores!$D$2:$D$18,MATCH(C3225,Stores!$A$2:$A$18,0))</f>
        <v>Online</v>
      </c>
      <c r="K3225" s="16" t="n">
        <f aca="false">SUMIF(OrderItems!$B$2:$B$6683,A3225,OrderItems!$J$2:$J$6683)</f>
        <v>1959</v>
      </c>
      <c r="L3225" s="16" t="n">
        <f aca="false">SUMIF(OrderItems!$B$2:$B$6683,A3225,OrderItems!$K$2:$K$6683)</f>
        <v>1274.4</v>
      </c>
      <c r="M3225" s="16" t="n">
        <f aca="false">K3225-L3225</f>
        <v>684.6</v>
      </c>
      <c r="N3225" s="12" t="n">
        <f aca="false">COUNTIF(OrderItems!$B$2:$B$6683,A3225)</f>
        <v>1</v>
      </c>
    </row>
    <row r="3226" customFormat="false" ht="15" hidden="false" customHeight="false" outlineLevel="0" collapsed="false">
      <c r="A3226" s="12" t="n">
        <v>3225</v>
      </c>
      <c r="B3226" s="12" t="n">
        <v>811</v>
      </c>
      <c r="C3226" s="12" t="n">
        <v>17</v>
      </c>
      <c r="D3226" s="18" t="n">
        <v>45642</v>
      </c>
      <c r="E3226" s="12" t="s">
        <v>44</v>
      </c>
      <c r="F3226" s="12" t="s">
        <v>2296</v>
      </c>
      <c r="G3226" s="12" t="s">
        <v>55</v>
      </c>
      <c r="H3226" s="12" t="str">
        <f aca="false">INDEX(Customers!$I$2:$I$901,MATCH(B3226,Customers!$A$2:$A$901,0))</f>
        <v>Regular</v>
      </c>
      <c r="I3226" s="12" t="str">
        <f aca="false">INDEX(Customers!$G$2:$G$901,MATCH(B3226,Customers!$A$2:$A$901,0))</f>
        <v>North</v>
      </c>
      <c r="J3226" s="12" t="str">
        <f aca="false">INDEX(Stores!$D$2:$D$18,MATCH(C3226,Stores!$A$2:$A$18,0))</f>
        <v>Online</v>
      </c>
      <c r="K3226" s="16" t="n">
        <f aca="false">SUMIF(OrderItems!$B$2:$B$6683,A3226,OrderItems!$J$2:$J$6683)</f>
        <v>1002.15</v>
      </c>
      <c r="L3226" s="16" t="n">
        <f aca="false">SUMIF(OrderItems!$B$2:$B$6683,A3226,OrderItems!$K$2:$K$6683)</f>
        <v>692.43</v>
      </c>
      <c r="M3226" s="16" t="n">
        <f aca="false">K3226-L3226</f>
        <v>309.72</v>
      </c>
      <c r="N3226" s="12" t="n">
        <f aca="false">COUNTIF(OrderItems!$B$2:$B$6683,A3226)</f>
        <v>1</v>
      </c>
    </row>
    <row r="3227" customFormat="false" ht="15" hidden="false" customHeight="false" outlineLevel="0" collapsed="false">
      <c r="A3227" s="12" t="n">
        <v>3226</v>
      </c>
      <c r="B3227" s="12" t="n">
        <v>811</v>
      </c>
      <c r="C3227" s="12" t="n">
        <v>17</v>
      </c>
      <c r="D3227" s="18" t="n">
        <v>45677</v>
      </c>
      <c r="E3227" s="12" t="s">
        <v>44</v>
      </c>
      <c r="F3227" s="12" t="s">
        <v>2292</v>
      </c>
      <c r="G3227" s="12" t="s">
        <v>55</v>
      </c>
      <c r="H3227" s="12" t="str">
        <f aca="false">INDEX(Customers!$I$2:$I$901,MATCH(B3227,Customers!$A$2:$A$901,0))</f>
        <v>Regular</v>
      </c>
      <c r="I3227" s="12" t="str">
        <f aca="false">INDEX(Customers!$G$2:$G$901,MATCH(B3227,Customers!$A$2:$A$901,0))</f>
        <v>North</v>
      </c>
      <c r="J3227" s="12" t="str">
        <f aca="false">INDEX(Stores!$D$2:$D$18,MATCH(C3227,Stores!$A$2:$A$18,0))</f>
        <v>Online</v>
      </c>
      <c r="K3227" s="16" t="n">
        <f aca="false">SUMIF(OrderItems!$B$2:$B$6683,A3227,OrderItems!$J$2:$J$6683)</f>
        <v>2758</v>
      </c>
      <c r="L3227" s="16" t="n">
        <f aca="false">SUMIF(OrderItems!$B$2:$B$6683,A3227,OrderItems!$K$2:$K$6683)</f>
        <v>1915.1</v>
      </c>
      <c r="M3227" s="16" t="n">
        <f aca="false">K3227-L3227</f>
        <v>842.9</v>
      </c>
      <c r="N3227" s="12" t="n">
        <f aca="false">COUNTIF(OrderItems!$B$2:$B$6683,A3227)</f>
        <v>2</v>
      </c>
    </row>
    <row r="3228" customFormat="false" ht="15" hidden="false" customHeight="false" outlineLevel="0" collapsed="false">
      <c r="A3228" s="12" t="n">
        <v>3227</v>
      </c>
      <c r="B3228" s="12" t="n">
        <v>811</v>
      </c>
      <c r="C3228" s="12" t="n">
        <v>17</v>
      </c>
      <c r="D3228" s="18" t="n">
        <v>45742</v>
      </c>
      <c r="E3228" s="12" t="s">
        <v>44</v>
      </c>
      <c r="F3228" s="12" t="s">
        <v>2295</v>
      </c>
      <c r="G3228" s="12" t="s">
        <v>55</v>
      </c>
      <c r="H3228" s="12" t="str">
        <f aca="false">INDEX(Customers!$I$2:$I$901,MATCH(B3228,Customers!$A$2:$A$901,0))</f>
        <v>Regular</v>
      </c>
      <c r="I3228" s="12" t="str">
        <f aca="false">INDEX(Customers!$G$2:$G$901,MATCH(B3228,Customers!$A$2:$A$901,0))</f>
        <v>North</v>
      </c>
      <c r="J3228" s="12" t="str">
        <f aca="false">INDEX(Stores!$D$2:$D$18,MATCH(C3228,Stores!$A$2:$A$18,0))</f>
        <v>Online</v>
      </c>
      <c r="K3228" s="16" t="n">
        <f aca="false">SUMIF(OrderItems!$B$2:$B$6683,A3228,OrderItems!$J$2:$J$6683)</f>
        <v>7161.1</v>
      </c>
      <c r="L3228" s="16" t="n">
        <f aca="false">SUMIF(OrderItems!$B$2:$B$6683,A3228,OrderItems!$K$2:$K$6683)</f>
        <v>5151.16</v>
      </c>
      <c r="M3228" s="16" t="n">
        <f aca="false">K3228-L3228</f>
        <v>2009.94</v>
      </c>
      <c r="N3228" s="12" t="n">
        <f aca="false">COUNTIF(OrderItems!$B$2:$B$6683,A3228)</f>
        <v>2</v>
      </c>
    </row>
    <row r="3229" customFormat="false" ht="15" hidden="false" customHeight="false" outlineLevel="0" collapsed="false">
      <c r="A3229" s="12" t="n">
        <v>3228</v>
      </c>
      <c r="B3229" s="12" t="n">
        <v>811</v>
      </c>
      <c r="C3229" s="12" t="n">
        <v>17</v>
      </c>
      <c r="D3229" s="18" t="n">
        <v>45907</v>
      </c>
      <c r="E3229" s="12" t="s">
        <v>44</v>
      </c>
      <c r="F3229" s="12" t="s">
        <v>2292</v>
      </c>
      <c r="G3229" s="12" t="s">
        <v>55</v>
      </c>
      <c r="H3229" s="12" t="str">
        <f aca="false">INDEX(Customers!$I$2:$I$901,MATCH(B3229,Customers!$A$2:$A$901,0))</f>
        <v>Regular</v>
      </c>
      <c r="I3229" s="12" t="str">
        <f aca="false">INDEX(Customers!$G$2:$G$901,MATCH(B3229,Customers!$A$2:$A$901,0))</f>
        <v>North</v>
      </c>
      <c r="J3229" s="12" t="str">
        <f aca="false">INDEX(Stores!$D$2:$D$18,MATCH(C3229,Stores!$A$2:$A$18,0))</f>
        <v>Online</v>
      </c>
      <c r="K3229" s="16" t="n">
        <f aca="false">SUMIF(OrderItems!$B$2:$B$6683,A3229,OrderItems!$J$2:$J$6683)</f>
        <v>996.55</v>
      </c>
      <c r="L3229" s="16" t="n">
        <f aca="false">SUMIF(OrderItems!$B$2:$B$6683,A3229,OrderItems!$K$2:$K$6683)</f>
        <v>645.2</v>
      </c>
      <c r="M3229" s="16" t="n">
        <f aca="false">K3229-L3229</f>
        <v>351.35</v>
      </c>
      <c r="N3229" s="12" t="n">
        <f aca="false">COUNTIF(OrderItems!$B$2:$B$6683,A3229)</f>
        <v>1</v>
      </c>
    </row>
    <row r="3230" customFormat="false" ht="15" hidden="false" customHeight="false" outlineLevel="0" collapsed="false">
      <c r="A3230" s="12" t="n">
        <v>3229</v>
      </c>
      <c r="B3230" s="12" t="n">
        <v>811</v>
      </c>
      <c r="C3230" s="12" t="n">
        <v>17</v>
      </c>
      <c r="D3230" s="18" t="n">
        <v>45955</v>
      </c>
      <c r="E3230" s="12" t="s">
        <v>44</v>
      </c>
      <c r="F3230" s="12" t="s">
        <v>2293</v>
      </c>
      <c r="G3230" s="12" t="s">
        <v>55</v>
      </c>
      <c r="H3230" s="12" t="str">
        <f aca="false">INDEX(Customers!$I$2:$I$901,MATCH(B3230,Customers!$A$2:$A$901,0))</f>
        <v>Regular</v>
      </c>
      <c r="I3230" s="12" t="str">
        <f aca="false">INDEX(Customers!$G$2:$G$901,MATCH(B3230,Customers!$A$2:$A$901,0))</f>
        <v>North</v>
      </c>
      <c r="J3230" s="12" t="str">
        <f aca="false">INDEX(Stores!$D$2:$D$18,MATCH(C3230,Stores!$A$2:$A$18,0))</f>
        <v>Online</v>
      </c>
      <c r="K3230" s="16" t="n">
        <f aca="false">SUMIF(OrderItems!$B$2:$B$6683,A3230,OrderItems!$J$2:$J$6683)</f>
        <v>1709</v>
      </c>
      <c r="L3230" s="16" t="n">
        <f aca="false">SUMIF(OrderItems!$B$2:$B$6683,A3230,OrderItems!$K$2:$K$6683)</f>
        <v>1180.24</v>
      </c>
      <c r="M3230" s="16" t="n">
        <f aca="false">K3230-L3230</f>
        <v>528.76</v>
      </c>
      <c r="N3230" s="12" t="n">
        <f aca="false">COUNTIF(OrderItems!$B$2:$B$6683,A3230)</f>
        <v>1</v>
      </c>
    </row>
    <row r="3231" customFormat="false" ht="15" hidden="false" customHeight="false" outlineLevel="0" collapsed="false">
      <c r="A3231" s="12" t="n">
        <v>3230</v>
      </c>
      <c r="B3231" s="12" t="n">
        <v>811</v>
      </c>
      <c r="C3231" s="12" t="n">
        <v>3</v>
      </c>
      <c r="D3231" s="18" t="n">
        <v>45969</v>
      </c>
      <c r="E3231" s="12" t="s">
        <v>49</v>
      </c>
      <c r="F3231" s="12" t="s">
        <v>2293</v>
      </c>
      <c r="G3231" s="12" t="s">
        <v>55</v>
      </c>
      <c r="H3231" s="12" t="str">
        <f aca="false">INDEX(Customers!$I$2:$I$901,MATCH(B3231,Customers!$A$2:$A$901,0))</f>
        <v>Regular</v>
      </c>
      <c r="I3231" s="12" t="str">
        <f aca="false">INDEX(Customers!$G$2:$G$901,MATCH(B3231,Customers!$A$2:$A$901,0))</f>
        <v>North</v>
      </c>
      <c r="J3231" s="12" t="str">
        <f aca="false">INDEX(Stores!$D$2:$D$18,MATCH(C3231,Stores!$A$2:$A$18,0))</f>
        <v>North</v>
      </c>
      <c r="K3231" s="16" t="n">
        <f aca="false">SUMIF(OrderItems!$B$2:$B$6683,A3231,OrderItems!$J$2:$J$6683)</f>
        <v>962.1</v>
      </c>
      <c r="L3231" s="16" t="n">
        <f aca="false">SUMIF(OrderItems!$B$2:$B$6683,A3231,OrderItems!$K$2:$K$6683)</f>
        <v>735.88</v>
      </c>
      <c r="M3231" s="16" t="n">
        <f aca="false">K3231-L3231</f>
        <v>226.22</v>
      </c>
      <c r="N3231" s="12" t="n">
        <f aca="false">COUNTIF(OrderItems!$B$2:$B$6683,A3231)</f>
        <v>1</v>
      </c>
    </row>
    <row r="3232" customFormat="false" ht="15" hidden="false" customHeight="false" outlineLevel="0" collapsed="false">
      <c r="A3232" s="12" t="n">
        <v>3231</v>
      </c>
      <c r="B3232" s="12" t="n">
        <v>811</v>
      </c>
      <c r="C3232" s="12" t="n">
        <v>17</v>
      </c>
      <c r="D3232" s="18" t="n">
        <v>45971</v>
      </c>
      <c r="E3232" s="12" t="s">
        <v>44</v>
      </c>
      <c r="F3232" s="12" t="s">
        <v>2295</v>
      </c>
      <c r="G3232" s="12" t="s">
        <v>55</v>
      </c>
      <c r="H3232" s="12" t="str">
        <f aca="false">INDEX(Customers!$I$2:$I$901,MATCH(B3232,Customers!$A$2:$A$901,0))</f>
        <v>Regular</v>
      </c>
      <c r="I3232" s="12" t="str">
        <f aca="false">INDEX(Customers!$G$2:$G$901,MATCH(B3232,Customers!$A$2:$A$901,0))</f>
        <v>North</v>
      </c>
      <c r="J3232" s="12" t="str">
        <f aca="false">INDEX(Stores!$D$2:$D$18,MATCH(C3232,Stores!$A$2:$A$18,0))</f>
        <v>Online</v>
      </c>
      <c r="K3232" s="16" t="n">
        <f aca="false">SUMIF(OrderItems!$B$2:$B$6683,A3232,OrderItems!$J$2:$J$6683)</f>
        <v>8519.05</v>
      </c>
      <c r="L3232" s="16" t="n">
        <f aca="false">SUMIF(OrderItems!$B$2:$B$6683,A3232,OrderItems!$K$2:$K$6683)</f>
        <v>5271.98</v>
      </c>
      <c r="M3232" s="16" t="n">
        <f aca="false">K3232-L3232</f>
        <v>3247.07</v>
      </c>
      <c r="N3232" s="12" t="n">
        <f aca="false">COUNTIF(OrderItems!$B$2:$B$6683,A3232)</f>
        <v>4</v>
      </c>
    </row>
    <row r="3233" customFormat="false" ht="15" hidden="false" customHeight="false" outlineLevel="0" collapsed="false">
      <c r="A3233" s="12" t="n">
        <v>3232</v>
      </c>
      <c r="B3233" s="12" t="n">
        <v>811</v>
      </c>
      <c r="C3233" s="12" t="n">
        <v>7</v>
      </c>
      <c r="D3233" s="18" t="n">
        <v>45974</v>
      </c>
      <c r="E3233" s="12" t="s">
        <v>49</v>
      </c>
      <c r="F3233" s="12" t="s">
        <v>2294</v>
      </c>
      <c r="G3233" s="12" t="s">
        <v>55</v>
      </c>
      <c r="H3233" s="12" t="str">
        <f aca="false">INDEX(Customers!$I$2:$I$901,MATCH(B3233,Customers!$A$2:$A$901,0))</f>
        <v>Regular</v>
      </c>
      <c r="I3233" s="12" t="str">
        <f aca="false">INDEX(Customers!$G$2:$G$901,MATCH(B3233,Customers!$A$2:$A$901,0))</f>
        <v>North</v>
      </c>
      <c r="J3233" s="12" t="str">
        <f aca="false">INDEX(Stores!$D$2:$D$18,MATCH(C3233,Stores!$A$2:$A$18,0))</f>
        <v>South</v>
      </c>
      <c r="K3233" s="16" t="n">
        <f aca="false">SUMIF(OrderItems!$B$2:$B$6683,A3233,OrderItems!$J$2:$J$6683)</f>
        <v>8566.7</v>
      </c>
      <c r="L3233" s="16" t="n">
        <f aca="false">SUMIF(OrderItems!$B$2:$B$6683,A3233,OrderItems!$K$2:$K$6683)</f>
        <v>6251.64</v>
      </c>
      <c r="M3233" s="16" t="n">
        <f aca="false">K3233-L3233</f>
        <v>2315.06</v>
      </c>
      <c r="N3233" s="12" t="n">
        <f aca="false">COUNTIF(OrderItems!$B$2:$B$6683,A3233)</f>
        <v>3</v>
      </c>
    </row>
    <row r="3234" customFormat="false" ht="15" hidden="false" customHeight="false" outlineLevel="0" collapsed="false">
      <c r="A3234" s="12" t="n">
        <v>3233</v>
      </c>
      <c r="B3234" s="12" t="n">
        <v>811</v>
      </c>
      <c r="C3234" s="12" t="n">
        <v>16</v>
      </c>
      <c r="D3234" s="18" t="n">
        <v>45985</v>
      </c>
      <c r="E3234" s="12" t="s">
        <v>49</v>
      </c>
      <c r="F3234" s="12" t="s">
        <v>2295</v>
      </c>
      <c r="G3234" s="12" t="s">
        <v>55</v>
      </c>
      <c r="H3234" s="12" t="str">
        <f aca="false">INDEX(Customers!$I$2:$I$901,MATCH(B3234,Customers!$A$2:$A$901,0))</f>
        <v>Regular</v>
      </c>
      <c r="I3234" s="12" t="str">
        <f aca="false">INDEX(Customers!$G$2:$G$901,MATCH(B3234,Customers!$A$2:$A$901,0))</f>
        <v>North</v>
      </c>
      <c r="J3234" s="12" t="str">
        <f aca="false">INDEX(Stores!$D$2:$D$18,MATCH(C3234,Stores!$A$2:$A$18,0))</f>
        <v>East</v>
      </c>
      <c r="K3234" s="16" t="n">
        <f aca="false">SUMIF(OrderItems!$B$2:$B$6683,A3234,OrderItems!$J$2:$J$6683)</f>
        <v>10118.15</v>
      </c>
      <c r="L3234" s="16" t="n">
        <f aca="false">SUMIF(OrderItems!$B$2:$B$6683,A3234,OrderItems!$K$2:$K$6683)</f>
        <v>6587.06</v>
      </c>
      <c r="M3234" s="16" t="n">
        <f aca="false">K3234-L3234</f>
        <v>3531.09</v>
      </c>
      <c r="N3234" s="12" t="n">
        <f aca="false">COUNTIF(OrderItems!$B$2:$B$6683,A3234)</f>
        <v>4</v>
      </c>
    </row>
    <row r="3235" customFormat="false" ht="15" hidden="false" customHeight="false" outlineLevel="0" collapsed="false">
      <c r="A3235" s="12" t="n">
        <v>3234</v>
      </c>
      <c r="B3235" s="12" t="n">
        <v>811</v>
      </c>
      <c r="C3235" s="12" t="n">
        <v>17</v>
      </c>
      <c r="D3235" s="18" t="n">
        <v>46022</v>
      </c>
      <c r="E3235" s="12" t="s">
        <v>44</v>
      </c>
      <c r="F3235" s="12" t="s">
        <v>2296</v>
      </c>
      <c r="G3235" s="12" t="s">
        <v>55</v>
      </c>
      <c r="H3235" s="12" t="str">
        <f aca="false">INDEX(Customers!$I$2:$I$901,MATCH(B3235,Customers!$A$2:$A$901,0))</f>
        <v>Regular</v>
      </c>
      <c r="I3235" s="12" t="str">
        <f aca="false">INDEX(Customers!$G$2:$G$901,MATCH(B3235,Customers!$A$2:$A$901,0))</f>
        <v>North</v>
      </c>
      <c r="J3235" s="12" t="str">
        <f aca="false">INDEX(Stores!$D$2:$D$18,MATCH(C3235,Stores!$A$2:$A$18,0))</f>
        <v>Online</v>
      </c>
      <c r="K3235" s="16" t="n">
        <f aca="false">SUMIF(OrderItems!$B$2:$B$6683,A3235,OrderItems!$J$2:$J$6683)</f>
        <v>3769</v>
      </c>
      <c r="L3235" s="16" t="n">
        <f aca="false">SUMIF(OrderItems!$B$2:$B$6683,A3235,OrderItems!$K$2:$K$6683)</f>
        <v>2553.54</v>
      </c>
      <c r="M3235" s="16" t="n">
        <f aca="false">K3235-L3235</f>
        <v>1215.46</v>
      </c>
      <c r="N3235" s="12" t="n">
        <f aca="false">COUNTIF(OrderItems!$B$2:$B$6683,A3235)</f>
        <v>1</v>
      </c>
    </row>
    <row r="3236" customFormat="false" ht="15" hidden="false" customHeight="false" outlineLevel="0" collapsed="false">
      <c r="A3236" s="12" t="n">
        <v>3235</v>
      </c>
      <c r="B3236" s="12" t="n">
        <v>812</v>
      </c>
      <c r="C3236" s="12" t="n">
        <v>17</v>
      </c>
      <c r="D3236" s="18" t="n">
        <v>45650</v>
      </c>
      <c r="E3236" s="12" t="s">
        <v>44</v>
      </c>
      <c r="F3236" s="12" t="s">
        <v>2296</v>
      </c>
      <c r="G3236" s="12" t="s">
        <v>55</v>
      </c>
      <c r="H3236" s="12" t="str">
        <f aca="false">INDEX(Customers!$I$2:$I$901,MATCH(B3236,Customers!$A$2:$A$901,0))</f>
        <v>Regular</v>
      </c>
      <c r="I3236" s="12" t="str">
        <f aca="false">INDEX(Customers!$G$2:$G$901,MATCH(B3236,Customers!$A$2:$A$901,0))</f>
        <v>East</v>
      </c>
      <c r="J3236" s="12" t="str">
        <f aca="false">INDEX(Stores!$D$2:$D$18,MATCH(C3236,Stores!$A$2:$A$18,0))</f>
        <v>Online</v>
      </c>
      <c r="K3236" s="16" t="n">
        <f aca="false">SUMIF(OrderItems!$B$2:$B$6683,A3236,OrderItems!$J$2:$J$6683)</f>
        <v>3099.1</v>
      </c>
      <c r="L3236" s="16" t="n">
        <f aca="false">SUMIF(OrderItems!$B$2:$B$6683,A3236,OrderItems!$K$2:$K$6683)</f>
        <v>2020.79</v>
      </c>
      <c r="M3236" s="16" t="n">
        <f aca="false">K3236-L3236</f>
        <v>1078.31</v>
      </c>
      <c r="N3236" s="12" t="n">
        <f aca="false">COUNTIF(OrderItems!$B$2:$B$6683,A3236)</f>
        <v>2</v>
      </c>
    </row>
    <row r="3237" customFormat="false" ht="15" hidden="false" customHeight="false" outlineLevel="0" collapsed="false">
      <c r="A3237" s="12" t="n">
        <v>3236</v>
      </c>
      <c r="B3237" s="12" t="n">
        <v>812</v>
      </c>
      <c r="C3237" s="12" t="n">
        <v>17</v>
      </c>
      <c r="D3237" s="18" t="n">
        <v>45740</v>
      </c>
      <c r="E3237" s="12" t="s">
        <v>44</v>
      </c>
      <c r="F3237" s="12" t="s">
        <v>2295</v>
      </c>
      <c r="G3237" s="12" t="s">
        <v>55</v>
      </c>
      <c r="H3237" s="12" t="str">
        <f aca="false">INDEX(Customers!$I$2:$I$901,MATCH(B3237,Customers!$A$2:$A$901,0))</f>
        <v>Regular</v>
      </c>
      <c r="I3237" s="12" t="str">
        <f aca="false">INDEX(Customers!$G$2:$G$901,MATCH(B3237,Customers!$A$2:$A$901,0))</f>
        <v>East</v>
      </c>
      <c r="J3237" s="12" t="str">
        <f aca="false">INDEX(Stores!$D$2:$D$18,MATCH(C3237,Stores!$A$2:$A$18,0))</f>
        <v>Online</v>
      </c>
      <c r="K3237" s="16" t="n">
        <f aca="false">SUMIF(OrderItems!$B$2:$B$6683,A3237,OrderItems!$J$2:$J$6683)</f>
        <v>9791.3</v>
      </c>
      <c r="L3237" s="16" t="n">
        <f aca="false">SUMIF(OrderItems!$B$2:$B$6683,A3237,OrderItems!$K$2:$K$6683)</f>
        <v>7283.2</v>
      </c>
      <c r="M3237" s="16" t="n">
        <f aca="false">K3237-L3237</f>
        <v>2508.1</v>
      </c>
      <c r="N3237" s="12" t="n">
        <f aca="false">COUNTIF(OrderItems!$B$2:$B$6683,A3237)</f>
        <v>4</v>
      </c>
    </row>
    <row r="3238" customFormat="false" ht="15" hidden="false" customHeight="false" outlineLevel="0" collapsed="false">
      <c r="A3238" s="12" t="n">
        <v>3237</v>
      </c>
      <c r="B3238" s="12" t="n">
        <v>812</v>
      </c>
      <c r="C3238" s="12" t="n">
        <v>17</v>
      </c>
      <c r="D3238" s="18" t="n">
        <v>45844</v>
      </c>
      <c r="E3238" s="12" t="s">
        <v>44</v>
      </c>
      <c r="F3238" s="12" t="s">
        <v>2293</v>
      </c>
      <c r="G3238" s="12" t="s">
        <v>57</v>
      </c>
      <c r="H3238" s="12" t="str">
        <f aca="false">INDEX(Customers!$I$2:$I$901,MATCH(B3238,Customers!$A$2:$A$901,0))</f>
        <v>Regular</v>
      </c>
      <c r="I3238" s="12" t="str">
        <f aca="false">INDEX(Customers!$G$2:$G$901,MATCH(B3238,Customers!$A$2:$A$901,0))</f>
        <v>East</v>
      </c>
      <c r="J3238" s="12" t="str">
        <f aca="false">INDEX(Stores!$D$2:$D$18,MATCH(C3238,Stores!$A$2:$A$18,0))</f>
        <v>Online</v>
      </c>
      <c r="K3238" s="16" t="n">
        <f aca="false">SUMIF(OrderItems!$B$2:$B$6683,A3238,OrderItems!$J$2:$J$6683)</f>
        <v>1859</v>
      </c>
      <c r="L3238" s="16" t="n">
        <f aca="false">SUMIF(OrderItems!$B$2:$B$6683,A3238,OrderItems!$K$2:$K$6683)</f>
        <v>1211.54</v>
      </c>
      <c r="M3238" s="16" t="n">
        <f aca="false">K3238-L3238</f>
        <v>647.46</v>
      </c>
      <c r="N3238" s="12" t="n">
        <f aca="false">COUNTIF(OrderItems!$B$2:$B$6683,A3238)</f>
        <v>1</v>
      </c>
    </row>
    <row r="3239" customFormat="false" ht="15" hidden="false" customHeight="false" outlineLevel="0" collapsed="false">
      <c r="A3239" s="12" t="n">
        <v>3238</v>
      </c>
      <c r="B3239" s="12" t="n">
        <v>812</v>
      </c>
      <c r="C3239" s="12" t="n">
        <v>15</v>
      </c>
      <c r="D3239" s="18" t="n">
        <v>46015</v>
      </c>
      <c r="E3239" s="12" t="s">
        <v>49</v>
      </c>
      <c r="F3239" s="12" t="s">
        <v>2292</v>
      </c>
      <c r="G3239" s="12" t="s">
        <v>55</v>
      </c>
      <c r="H3239" s="12" t="str">
        <f aca="false">INDEX(Customers!$I$2:$I$901,MATCH(B3239,Customers!$A$2:$A$901,0))</f>
        <v>Regular</v>
      </c>
      <c r="I3239" s="12" t="str">
        <f aca="false">INDEX(Customers!$G$2:$G$901,MATCH(B3239,Customers!$A$2:$A$901,0))</f>
        <v>East</v>
      </c>
      <c r="J3239" s="12" t="str">
        <f aca="false">INDEX(Stores!$D$2:$D$18,MATCH(C3239,Stores!$A$2:$A$18,0))</f>
        <v>East</v>
      </c>
      <c r="K3239" s="16" t="n">
        <f aca="false">SUMIF(OrderItems!$B$2:$B$6683,A3239,OrderItems!$J$2:$J$6683)</f>
        <v>739</v>
      </c>
      <c r="L3239" s="16" t="n">
        <f aca="false">SUMIF(OrderItems!$B$2:$B$6683,A3239,OrderItems!$K$2:$K$6683)</f>
        <v>483.64</v>
      </c>
      <c r="M3239" s="16" t="n">
        <f aca="false">K3239-L3239</f>
        <v>255.36</v>
      </c>
      <c r="N3239" s="12" t="n">
        <f aca="false">COUNTIF(OrderItems!$B$2:$B$6683,A3239)</f>
        <v>1</v>
      </c>
    </row>
    <row r="3240" customFormat="false" ht="15" hidden="false" customHeight="false" outlineLevel="0" collapsed="false">
      <c r="A3240" s="12" t="n">
        <v>3239</v>
      </c>
      <c r="B3240" s="12" t="n">
        <v>813</v>
      </c>
      <c r="C3240" s="12" t="n">
        <v>17</v>
      </c>
      <c r="D3240" s="18" t="n">
        <v>45616</v>
      </c>
      <c r="E3240" s="12" t="s">
        <v>44</v>
      </c>
      <c r="F3240" s="12" t="s">
        <v>2293</v>
      </c>
      <c r="G3240" s="12" t="s">
        <v>55</v>
      </c>
      <c r="H3240" s="12" t="str">
        <f aca="false">INDEX(Customers!$I$2:$I$901,MATCH(B3240,Customers!$A$2:$A$901,0))</f>
        <v>Regular</v>
      </c>
      <c r="I3240" s="12" t="str">
        <f aca="false">INDEX(Customers!$G$2:$G$901,MATCH(B3240,Customers!$A$2:$A$901,0))</f>
        <v>East</v>
      </c>
      <c r="J3240" s="12" t="str">
        <f aca="false">INDEX(Stores!$D$2:$D$18,MATCH(C3240,Stores!$A$2:$A$18,0))</f>
        <v>Online</v>
      </c>
      <c r="K3240" s="16" t="n">
        <f aca="false">SUMIF(OrderItems!$B$2:$B$6683,A3240,OrderItems!$J$2:$J$6683)</f>
        <v>5593.55</v>
      </c>
      <c r="L3240" s="16" t="n">
        <f aca="false">SUMIF(OrderItems!$B$2:$B$6683,A3240,OrderItems!$K$2:$K$6683)</f>
        <v>3633.05</v>
      </c>
      <c r="M3240" s="16" t="n">
        <f aca="false">K3240-L3240</f>
        <v>1960.5</v>
      </c>
      <c r="N3240" s="12" t="n">
        <f aca="false">COUNTIF(OrderItems!$B$2:$B$6683,A3240)</f>
        <v>3</v>
      </c>
    </row>
    <row r="3241" customFormat="false" ht="15" hidden="false" customHeight="false" outlineLevel="0" collapsed="false">
      <c r="A3241" s="12" t="n">
        <v>3240</v>
      </c>
      <c r="B3241" s="12" t="n">
        <v>813</v>
      </c>
      <c r="C3241" s="12" t="n">
        <v>17</v>
      </c>
      <c r="D3241" s="18" t="n">
        <v>45905</v>
      </c>
      <c r="E3241" s="12" t="s">
        <v>44</v>
      </c>
      <c r="F3241" s="12" t="s">
        <v>2294</v>
      </c>
      <c r="G3241" s="12" t="s">
        <v>56</v>
      </c>
      <c r="H3241" s="12" t="str">
        <f aca="false">INDEX(Customers!$I$2:$I$901,MATCH(B3241,Customers!$A$2:$A$901,0))</f>
        <v>Regular</v>
      </c>
      <c r="I3241" s="12" t="str">
        <f aca="false">INDEX(Customers!$G$2:$G$901,MATCH(B3241,Customers!$A$2:$A$901,0))</f>
        <v>East</v>
      </c>
      <c r="J3241" s="12" t="str">
        <f aca="false">INDEX(Stores!$D$2:$D$18,MATCH(C3241,Stores!$A$2:$A$18,0))</f>
        <v>Online</v>
      </c>
      <c r="K3241" s="16" t="n">
        <f aca="false">SUMIF(OrderItems!$B$2:$B$6683,A3241,OrderItems!$J$2:$J$6683)</f>
        <v>6503.15</v>
      </c>
      <c r="L3241" s="16" t="n">
        <f aca="false">SUMIF(OrderItems!$B$2:$B$6683,A3241,OrderItems!$K$2:$K$6683)</f>
        <v>4306.84</v>
      </c>
      <c r="M3241" s="16" t="n">
        <f aca="false">K3241-L3241</f>
        <v>2196.31</v>
      </c>
      <c r="N3241" s="12" t="n">
        <f aca="false">COUNTIF(OrderItems!$B$2:$B$6683,A3241)</f>
        <v>4</v>
      </c>
    </row>
    <row r="3242" customFormat="false" ht="15" hidden="false" customHeight="false" outlineLevel="0" collapsed="false">
      <c r="A3242" s="12" t="n">
        <v>3241</v>
      </c>
      <c r="B3242" s="12" t="n">
        <v>813</v>
      </c>
      <c r="C3242" s="12" t="n">
        <v>17</v>
      </c>
      <c r="D3242" s="18" t="n">
        <v>45963</v>
      </c>
      <c r="E3242" s="12" t="s">
        <v>44</v>
      </c>
      <c r="F3242" s="12" t="s">
        <v>2296</v>
      </c>
      <c r="G3242" s="12" t="s">
        <v>55</v>
      </c>
      <c r="H3242" s="12" t="str">
        <f aca="false">INDEX(Customers!$I$2:$I$901,MATCH(B3242,Customers!$A$2:$A$901,0))</f>
        <v>Regular</v>
      </c>
      <c r="I3242" s="12" t="str">
        <f aca="false">INDEX(Customers!$G$2:$G$901,MATCH(B3242,Customers!$A$2:$A$901,0))</f>
        <v>East</v>
      </c>
      <c r="J3242" s="12" t="str">
        <f aca="false">INDEX(Stores!$D$2:$D$18,MATCH(C3242,Stores!$A$2:$A$18,0))</f>
        <v>Online</v>
      </c>
      <c r="K3242" s="16" t="n">
        <f aca="false">SUMIF(OrderItems!$B$2:$B$6683,A3242,OrderItems!$J$2:$J$6683)</f>
        <v>7475</v>
      </c>
      <c r="L3242" s="16" t="n">
        <f aca="false">SUMIF(OrderItems!$B$2:$B$6683,A3242,OrderItems!$K$2:$K$6683)</f>
        <v>5403.12</v>
      </c>
      <c r="M3242" s="16" t="n">
        <f aca="false">K3242-L3242</f>
        <v>2071.88</v>
      </c>
      <c r="N3242" s="12" t="n">
        <f aca="false">COUNTIF(OrderItems!$B$2:$B$6683,A3242)</f>
        <v>3</v>
      </c>
    </row>
    <row r="3243" customFormat="false" ht="15" hidden="false" customHeight="false" outlineLevel="0" collapsed="false">
      <c r="A3243" s="12" t="n">
        <v>3242</v>
      </c>
      <c r="B3243" s="12" t="n">
        <v>814</v>
      </c>
      <c r="C3243" s="12" t="n">
        <v>17</v>
      </c>
      <c r="D3243" s="18" t="n">
        <v>45301</v>
      </c>
      <c r="E3243" s="12" t="s">
        <v>44</v>
      </c>
      <c r="F3243" s="12" t="s">
        <v>2295</v>
      </c>
      <c r="G3243" s="12" t="s">
        <v>55</v>
      </c>
      <c r="H3243" s="12" t="str">
        <f aca="false">INDEX(Customers!$I$2:$I$901,MATCH(B3243,Customers!$A$2:$A$901,0))</f>
        <v>Regular</v>
      </c>
      <c r="I3243" s="12" t="str">
        <f aca="false">INDEX(Customers!$G$2:$G$901,MATCH(B3243,Customers!$A$2:$A$901,0))</f>
        <v>East</v>
      </c>
      <c r="J3243" s="12" t="str">
        <f aca="false">INDEX(Stores!$D$2:$D$18,MATCH(C3243,Stores!$A$2:$A$18,0))</f>
        <v>Online</v>
      </c>
      <c r="K3243" s="16" t="n">
        <f aca="false">SUMIF(OrderItems!$B$2:$B$6683,A3243,OrderItems!$J$2:$J$6683)</f>
        <v>2670.05</v>
      </c>
      <c r="L3243" s="16" t="n">
        <f aca="false">SUMIF(OrderItems!$B$2:$B$6683,A3243,OrderItems!$K$2:$K$6683)</f>
        <v>1696.22</v>
      </c>
      <c r="M3243" s="16" t="n">
        <f aca="false">K3243-L3243</f>
        <v>973.83</v>
      </c>
      <c r="N3243" s="12" t="n">
        <f aca="false">COUNTIF(OrderItems!$B$2:$B$6683,A3243)</f>
        <v>2</v>
      </c>
    </row>
    <row r="3244" customFormat="false" ht="15" hidden="false" customHeight="false" outlineLevel="0" collapsed="false">
      <c r="A3244" s="12" t="n">
        <v>3243</v>
      </c>
      <c r="B3244" s="12" t="n">
        <v>814</v>
      </c>
      <c r="C3244" s="12" t="n">
        <v>17</v>
      </c>
      <c r="D3244" s="18" t="n">
        <v>45331</v>
      </c>
      <c r="E3244" s="12" t="s">
        <v>44</v>
      </c>
      <c r="F3244" s="12" t="s">
        <v>2295</v>
      </c>
      <c r="G3244" s="12" t="s">
        <v>55</v>
      </c>
      <c r="H3244" s="12" t="str">
        <f aca="false">INDEX(Customers!$I$2:$I$901,MATCH(B3244,Customers!$A$2:$A$901,0))</f>
        <v>Regular</v>
      </c>
      <c r="I3244" s="12" t="str">
        <f aca="false">INDEX(Customers!$G$2:$G$901,MATCH(B3244,Customers!$A$2:$A$901,0))</f>
        <v>East</v>
      </c>
      <c r="J3244" s="12" t="str">
        <f aca="false">INDEX(Stores!$D$2:$D$18,MATCH(C3244,Stores!$A$2:$A$18,0))</f>
        <v>Online</v>
      </c>
      <c r="K3244" s="16" t="n">
        <f aca="false">SUMIF(OrderItems!$B$2:$B$6683,A3244,OrderItems!$J$2:$J$6683)</f>
        <v>2969.1</v>
      </c>
      <c r="L3244" s="16" t="n">
        <f aca="false">SUMIF(OrderItems!$B$2:$B$6683,A3244,OrderItems!$K$2:$K$6683)</f>
        <v>2348.96</v>
      </c>
      <c r="M3244" s="16" t="n">
        <f aca="false">K3244-L3244</f>
        <v>620.14</v>
      </c>
      <c r="N3244" s="12" t="n">
        <f aca="false">COUNTIF(OrderItems!$B$2:$B$6683,A3244)</f>
        <v>1</v>
      </c>
    </row>
    <row r="3245" customFormat="false" ht="15" hidden="false" customHeight="false" outlineLevel="0" collapsed="false">
      <c r="A3245" s="12" t="n">
        <v>3244</v>
      </c>
      <c r="B3245" s="12" t="n">
        <v>814</v>
      </c>
      <c r="C3245" s="12" t="n">
        <v>17</v>
      </c>
      <c r="D3245" s="18" t="n">
        <v>45341</v>
      </c>
      <c r="E3245" s="12" t="s">
        <v>44</v>
      </c>
      <c r="F3245" s="12" t="s">
        <v>2296</v>
      </c>
      <c r="G3245" s="12" t="s">
        <v>55</v>
      </c>
      <c r="H3245" s="12" t="str">
        <f aca="false">INDEX(Customers!$I$2:$I$901,MATCH(B3245,Customers!$A$2:$A$901,0))</f>
        <v>Regular</v>
      </c>
      <c r="I3245" s="12" t="str">
        <f aca="false">INDEX(Customers!$G$2:$G$901,MATCH(B3245,Customers!$A$2:$A$901,0))</f>
        <v>East</v>
      </c>
      <c r="J3245" s="12" t="str">
        <f aca="false">INDEX(Stores!$D$2:$D$18,MATCH(C3245,Stores!$A$2:$A$18,0))</f>
        <v>Online</v>
      </c>
      <c r="K3245" s="16" t="n">
        <f aca="false">SUMIF(OrderItems!$B$2:$B$6683,A3245,OrderItems!$J$2:$J$6683)</f>
        <v>119</v>
      </c>
      <c r="L3245" s="16" t="n">
        <f aca="false">SUMIF(OrderItems!$B$2:$B$6683,A3245,OrderItems!$K$2:$K$6683)</f>
        <v>68.21</v>
      </c>
      <c r="M3245" s="16" t="n">
        <f aca="false">K3245-L3245</f>
        <v>50.79</v>
      </c>
      <c r="N3245" s="12" t="n">
        <f aca="false">COUNTIF(OrderItems!$B$2:$B$6683,A3245)</f>
        <v>1</v>
      </c>
    </row>
    <row r="3246" customFormat="false" ht="15" hidden="false" customHeight="false" outlineLevel="0" collapsed="false">
      <c r="A3246" s="12" t="n">
        <v>3245</v>
      </c>
      <c r="B3246" s="12" t="n">
        <v>814</v>
      </c>
      <c r="C3246" s="12" t="n">
        <v>17</v>
      </c>
      <c r="D3246" s="18" t="n">
        <v>45398</v>
      </c>
      <c r="E3246" s="12" t="s">
        <v>44</v>
      </c>
      <c r="F3246" s="12" t="s">
        <v>2296</v>
      </c>
      <c r="G3246" s="12" t="s">
        <v>55</v>
      </c>
      <c r="H3246" s="12" t="str">
        <f aca="false">INDEX(Customers!$I$2:$I$901,MATCH(B3246,Customers!$A$2:$A$901,0))</f>
        <v>Regular</v>
      </c>
      <c r="I3246" s="12" t="str">
        <f aca="false">INDEX(Customers!$G$2:$G$901,MATCH(B3246,Customers!$A$2:$A$901,0))</f>
        <v>East</v>
      </c>
      <c r="J3246" s="12" t="str">
        <f aca="false">INDEX(Stores!$D$2:$D$18,MATCH(C3246,Stores!$A$2:$A$18,0))</f>
        <v>Online</v>
      </c>
      <c r="K3246" s="16" t="n">
        <f aca="false">SUMIF(OrderItems!$B$2:$B$6683,A3246,OrderItems!$J$2:$J$6683)</f>
        <v>1888.2</v>
      </c>
      <c r="L3246" s="16" t="n">
        <f aca="false">SUMIF(OrderItems!$B$2:$B$6683,A3246,OrderItems!$K$2:$K$6683)</f>
        <v>1290.4</v>
      </c>
      <c r="M3246" s="16" t="n">
        <f aca="false">K3246-L3246</f>
        <v>597.8</v>
      </c>
      <c r="N3246" s="12" t="n">
        <f aca="false">COUNTIF(OrderItems!$B$2:$B$6683,A3246)</f>
        <v>1</v>
      </c>
    </row>
    <row r="3247" customFormat="false" ht="15" hidden="false" customHeight="false" outlineLevel="0" collapsed="false">
      <c r="A3247" s="12" t="n">
        <v>3246</v>
      </c>
      <c r="B3247" s="12" t="n">
        <v>814</v>
      </c>
      <c r="C3247" s="12" t="n">
        <v>4</v>
      </c>
      <c r="D3247" s="18" t="n">
        <v>45475</v>
      </c>
      <c r="E3247" s="12" t="s">
        <v>49</v>
      </c>
      <c r="F3247" s="12" t="s">
        <v>2295</v>
      </c>
      <c r="G3247" s="12" t="s">
        <v>57</v>
      </c>
      <c r="H3247" s="12" t="str">
        <f aca="false">INDEX(Customers!$I$2:$I$901,MATCH(B3247,Customers!$A$2:$A$901,0))</f>
        <v>Regular</v>
      </c>
      <c r="I3247" s="12" t="str">
        <f aca="false">INDEX(Customers!$G$2:$G$901,MATCH(B3247,Customers!$A$2:$A$901,0))</f>
        <v>East</v>
      </c>
      <c r="J3247" s="12" t="str">
        <f aca="false">INDEX(Stores!$D$2:$D$18,MATCH(C3247,Stores!$A$2:$A$18,0))</f>
        <v>North</v>
      </c>
      <c r="K3247" s="16" t="n">
        <f aca="false">SUMIF(OrderItems!$B$2:$B$6683,A3247,OrderItems!$J$2:$J$6683)</f>
        <v>2494.65</v>
      </c>
      <c r="L3247" s="16" t="n">
        <f aca="false">SUMIF(OrderItems!$B$2:$B$6683,A3247,OrderItems!$K$2:$K$6683)</f>
        <v>1977.68</v>
      </c>
      <c r="M3247" s="16" t="n">
        <f aca="false">K3247-L3247</f>
        <v>516.97</v>
      </c>
      <c r="N3247" s="12" t="n">
        <f aca="false">COUNTIF(OrderItems!$B$2:$B$6683,A3247)</f>
        <v>2</v>
      </c>
    </row>
    <row r="3248" customFormat="false" ht="15" hidden="false" customHeight="false" outlineLevel="0" collapsed="false">
      <c r="A3248" s="12" t="n">
        <v>3247</v>
      </c>
      <c r="B3248" s="12" t="n">
        <v>814</v>
      </c>
      <c r="C3248" s="12" t="n">
        <v>4</v>
      </c>
      <c r="D3248" s="18" t="n">
        <v>45584</v>
      </c>
      <c r="E3248" s="12" t="s">
        <v>49</v>
      </c>
      <c r="F3248" s="12" t="s">
        <v>2292</v>
      </c>
      <c r="G3248" s="12" t="s">
        <v>55</v>
      </c>
      <c r="H3248" s="12" t="str">
        <f aca="false">INDEX(Customers!$I$2:$I$901,MATCH(B3248,Customers!$A$2:$A$901,0))</f>
        <v>Regular</v>
      </c>
      <c r="I3248" s="12" t="str">
        <f aca="false">INDEX(Customers!$G$2:$G$901,MATCH(B3248,Customers!$A$2:$A$901,0))</f>
        <v>East</v>
      </c>
      <c r="J3248" s="12" t="str">
        <f aca="false">INDEX(Stores!$D$2:$D$18,MATCH(C3248,Stores!$A$2:$A$18,0))</f>
        <v>North</v>
      </c>
      <c r="K3248" s="16" t="n">
        <f aca="false">SUMIF(OrderItems!$B$2:$B$6683,A3248,OrderItems!$J$2:$J$6683)</f>
        <v>719</v>
      </c>
      <c r="L3248" s="16" t="n">
        <f aca="false">SUMIF(OrderItems!$B$2:$B$6683,A3248,OrderItems!$K$2:$K$6683)</f>
        <v>445.67</v>
      </c>
      <c r="M3248" s="16" t="n">
        <f aca="false">K3248-L3248</f>
        <v>273.33</v>
      </c>
      <c r="N3248" s="12" t="n">
        <f aca="false">COUNTIF(OrderItems!$B$2:$B$6683,A3248)</f>
        <v>1</v>
      </c>
    </row>
    <row r="3249" customFormat="false" ht="15" hidden="false" customHeight="false" outlineLevel="0" collapsed="false">
      <c r="A3249" s="12" t="n">
        <v>3248</v>
      </c>
      <c r="B3249" s="12" t="n">
        <v>814</v>
      </c>
      <c r="C3249" s="12" t="n">
        <v>17</v>
      </c>
      <c r="D3249" s="18" t="n">
        <v>45638</v>
      </c>
      <c r="E3249" s="12" t="s">
        <v>44</v>
      </c>
      <c r="F3249" s="12" t="s">
        <v>2292</v>
      </c>
      <c r="G3249" s="12" t="s">
        <v>55</v>
      </c>
      <c r="H3249" s="12" t="str">
        <f aca="false">INDEX(Customers!$I$2:$I$901,MATCH(B3249,Customers!$A$2:$A$901,0))</f>
        <v>Regular</v>
      </c>
      <c r="I3249" s="12" t="str">
        <f aca="false">INDEX(Customers!$G$2:$G$901,MATCH(B3249,Customers!$A$2:$A$901,0))</f>
        <v>East</v>
      </c>
      <c r="J3249" s="12" t="str">
        <f aca="false">INDEX(Stores!$D$2:$D$18,MATCH(C3249,Stores!$A$2:$A$18,0))</f>
        <v>Online</v>
      </c>
      <c r="K3249" s="16" t="n">
        <f aca="false">SUMIF(OrderItems!$B$2:$B$6683,A3249,OrderItems!$J$2:$J$6683)</f>
        <v>8702.05</v>
      </c>
      <c r="L3249" s="16" t="n">
        <f aca="false">SUMIF(OrderItems!$B$2:$B$6683,A3249,OrderItems!$K$2:$K$6683)</f>
        <v>5385.68</v>
      </c>
      <c r="M3249" s="16" t="n">
        <f aca="false">K3249-L3249</f>
        <v>3316.37</v>
      </c>
      <c r="N3249" s="12" t="n">
        <f aca="false">COUNTIF(OrderItems!$B$2:$B$6683,A3249)</f>
        <v>4</v>
      </c>
    </row>
    <row r="3250" customFormat="false" ht="15" hidden="false" customHeight="false" outlineLevel="0" collapsed="false">
      <c r="A3250" s="12" t="n">
        <v>3249</v>
      </c>
      <c r="B3250" s="12" t="n">
        <v>814</v>
      </c>
      <c r="C3250" s="12" t="n">
        <v>17</v>
      </c>
      <c r="D3250" s="18" t="n">
        <v>45645</v>
      </c>
      <c r="E3250" s="12" t="s">
        <v>44</v>
      </c>
      <c r="F3250" s="12" t="s">
        <v>2296</v>
      </c>
      <c r="G3250" s="12" t="s">
        <v>55</v>
      </c>
      <c r="H3250" s="12" t="str">
        <f aca="false">INDEX(Customers!$I$2:$I$901,MATCH(B3250,Customers!$A$2:$A$901,0))</f>
        <v>Regular</v>
      </c>
      <c r="I3250" s="12" t="str">
        <f aca="false">INDEX(Customers!$G$2:$G$901,MATCH(B3250,Customers!$A$2:$A$901,0))</f>
        <v>East</v>
      </c>
      <c r="J3250" s="12" t="str">
        <f aca="false">INDEX(Stores!$D$2:$D$18,MATCH(C3250,Stores!$A$2:$A$18,0))</f>
        <v>Online</v>
      </c>
      <c r="K3250" s="16" t="n">
        <f aca="false">SUMIF(OrderItems!$B$2:$B$6683,A3250,OrderItems!$J$2:$J$6683)</f>
        <v>4018</v>
      </c>
      <c r="L3250" s="16" t="n">
        <f aca="false">SUMIF(OrderItems!$B$2:$B$6683,A3250,OrderItems!$K$2:$K$6683)</f>
        <v>2831.04</v>
      </c>
      <c r="M3250" s="16" t="n">
        <f aca="false">K3250-L3250</f>
        <v>1186.96</v>
      </c>
      <c r="N3250" s="12" t="n">
        <f aca="false">COUNTIF(OrderItems!$B$2:$B$6683,A3250)</f>
        <v>2</v>
      </c>
    </row>
    <row r="3251" customFormat="false" ht="15" hidden="false" customHeight="false" outlineLevel="0" collapsed="false">
      <c r="A3251" s="12" t="n">
        <v>3250</v>
      </c>
      <c r="B3251" s="12" t="n">
        <v>814</v>
      </c>
      <c r="C3251" s="12" t="n">
        <v>17</v>
      </c>
      <c r="D3251" s="18" t="n">
        <v>45792</v>
      </c>
      <c r="E3251" s="12" t="s">
        <v>44</v>
      </c>
      <c r="F3251" s="12" t="s">
        <v>2292</v>
      </c>
      <c r="G3251" s="12" t="s">
        <v>55</v>
      </c>
      <c r="H3251" s="12" t="str">
        <f aca="false">INDEX(Customers!$I$2:$I$901,MATCH(B3251,Customers!$A$2:$A$901,0))</f>
        <v>Regular</v>
      </c>
      <c r="I3251" s="12" t="str">
        <f aca="false">INDEX(Customers!$G$2:$G$901,MATCH(B3251,Customers!$A$2:$A$901,0))</f>
        <v>East</v>
      </c>
      <c r="J3251" s="12" t="str">
        <f aca="false">INDEX(Stores!$D$2:$D$18,MATCH(C3251,Stores!$A$2:$A$18,0))</f>
        <v>Online</v>
      </c>
      <c r="K3251" s="16" t="n">
        <f aca="false">SUMIF(OrderItems!$B$2:$B$6683,A3251,OrderItems!$J$2:$J$6683)</f>
        <v>3678</v>
      </c>
      <c r="L3251" s="16" t="n">
        <f aca="false">SUMIF(OrderItems!$B$2:$B$6683,A3251,OrderItems!$K$2:$K$6683)</f>
        <v>2524.16</v>
      </c>
      <c r="M3251" s="16" t="n">
        <f aca="false">K3251-L3251</f>
        <v>1153.84</v>
      </c>
      <c r="N3251" s="12" t="n">
        <f aca="false">COUNTIF(OrderItems!$B$2:$B$6683,A3251)</f>
        <v>2</v>
      </c>
    </row>
    <row r="3252" customFormat="false" ht="15" hidden="false" customHeight="false" outlineLevel="0" collapsed="false">
      <c r="A3252" s="12" t="n">
        <v>3251</v>
      </c>
      <c r="B3252" s="12" t="n">
        <v>814</v>
      </c>
      <c r="C3252" s="12" t="n">
        <v>12</v>
      </c>
      <c r="D3252" s="18" t="n">
        <v>45807</v>
      </c>
      <c r="E3252" s="12" t="s">
        <v>49</v>
      </c>
      <c r="F3252" s="12" t="s">
        <v>2294</v>
      </c>
      <c r="G3252" s="12" t="s">
        <v>57</v>
      </c>
      <c r="H3252" s="12" t="str">
        <f aca="false">INDEX(Customers!$I$2:$I$901,MATCH(B3252,Customers!$A$2:$A$901,0))</f>
        <v>Regular</v>
      </c>
      <c r="I3252" s="12" t="str">
        <f aca="false">INDEX(Customers!$G$2:$G$901,MATCH(B3252,Customers!$A$2:$A$901,0))</f>
        <v>East</v>
      </c>
      <c r="J3252" s="12" t="str">
        <f aca="false">INDEX(Stores!$D$2:$D$18,MATCH(C3252,Stores!$A$2:$A$18,0))</f>
        <v>West</v>
      </c>
      <c r="K3252" s="16" t="n">
        <f aca="false">SUMIF(OrderItems!$B$2:$B$6683,A3252,OrderItems!$J$2:$J$6683)</f>
        <v>808</v>
      </c>
      <c r="L3252" s="16" t="n">
        <f aca="false">SUMIF(OrderItems!$B$2:$B$6683,A3252,OrderItems!$K$2:$K$6683)</f>
        <v>547.22</v>
      </c>
      <c r="M3252" s="16" t="n">
        <f aca="false">K3252-L3252</f>
        <v>260.78</v>
      </c>
      <c r="N3252" s="12" t="n">
        <f aca="false">COUNTIF(OrderItems!$B$2:$B$6683,A3252)</f>
        <v>2</v>
      </c>
    </row>
    <row r="3253" customFormat="false" ht="15" hidden="false" customHeight="false" outlineLevel="0" collapsed="false">
      <c r="A3253" s="12" t="n">
        <v>3252</v>
      </c>
      <c r="B3253" s="12" t="n">
        <v>814</v>
      </c>
      <c r="C3253" s="12" t="n">
        <v>2</v>
      </c>
      <c r="D3253" s="18" t="n">
        <v>45818</v>
      </c>
      <c r="E3253" s="12" t="s">
        <v>49</v>
      </c>
      <c r="F3253" s="12" t="s">
        <v>2294</v>
      </c>
      <c r="G3253" s="12" t="s">
        <v>55</v>
      </c>
      <c r="H3253" s="12" t="str">
        <f aca="false">INDEX(Customers!$I$2:$I$901,MATCH(B3253,Customers!$A$2:$A$901,0))</f>
        <v>Regular</v>
      </c>
      <c r="I3253" s="12" t="str">
        <f aca="false">INDEX(Customers!$G$2:$G$901,MATCH(B3253,Customers!$A$2:$A$901,0))</f>
        <v>East</v>
      </c>
      <c r="J3253" s="12" t="str">
        <f aca="false">INDEX(Stores!$D$2:$D$18,MATCH(C3253,Stores!$A$2:$A$18,0))</f>
        <v>North</v>
      </c>
      <c r="K3253" s="16" t="n">
        <f aca="false">SUMIF(OrderItems!$B$2:$B$6683,A3253,OrderItems!$J$2:$J$6683)</f>
        <v>549</v>
      </c>
      <c r="L3253" s="16" t="n">
        <f aca="false">SUMIF(OrderItems!$B$2:$B$6683,A3253,OrderItems!$K$2:$K$6683)</f>
        <v>393.67</v>
      </c>
      <c r="M3253" s="16" t="n">
        <f aca="false">K3253-L3253</f>
        <v>155.33</v>
      </c>
      <c r="N3253" s="12" t="n">
        <f aca="false">COUNTIF(OrderItems!$B$2:$B$6683,A3253)</f>
        <v>1</v>
      </c>
    </row>
    <row r="3254" customFormat="false" ht="15" hidden="false" customHeight="false" outlineLevel="0" collapsed="false">
      <c r="A3254" s="12" t="n">
        <v>3253</v>
      </c>
      <c r="B3254" s="12" t="n">
        <v>814</v>
      </c>
      <c r="C3254" s="12" t="n">
        <v>17</v>
      </c>
      <c r="D3254" s="18" t="n">
        <v>45868</v>
      </c>
      <c r="E3254" s="12" t="s">
        <v>44</v>
      </c>
      <c r="F3254" s="12" t="s">
        <v>2294</v>
      </c>
      <c r="G3254" s="12" t="s">
        <v>55</v>
      </c>
      <c r="H3254" s="12" t="str">
        <f aca="false">INDEX(Customers!$I$2:$I$901,MATCH(B3254,Customers!$A$2:$A$901,0))</f>
        <v>Regular</v>
      </c>
      <c r="I3254" s="12" t="str">
        <f aca="false">INDEX(Customers!$G$2:$G$901,MATCH(B3254,Customers!$A$2:$A$901,0))</f>
        <v>East</v>
      </c>
      <c r="J3254" s="12" t="str">
        <f aca="false">INDEX(Stores!$D$2:$D$18,MATCH(C3254,Stores!$A$2:$A$18,0))</f>
        <v>Online</v>
      </c>
      <c r="K3254" s="16" t="n">
        <f aca="false">SUMIF(OrderItems!$B$2:$B$6683,A3254,OrderItems!$J$2:$J$6683)</f>
        <v>319</v>
      </c>
      <c r="L3254" s="16" t="n">
        <f aca="false">SUMIF(OrderItems!$B$2:$B$6683,A3254,OrderItems!$K$2:$K$6683)</f>
        <v>234.68</v>
      </c>
      <c r="M3254" s="16" t="n">
        <f aca="false">K3254-L3254</f>
        <v>84.32</v>
      </c>
      <c r="N3254" s="12" t="n">
        <f aca="false">COUNTIF(OrderItems!$B$2:$B$6683,A3254)</f>
        <v>1</v>
      </c>
    </row>
    <row r="3255" customFormat="false" ht="15" hidden="false" customHeight="false" outlineLevel="0" collapsed="false">
      <c r="A3255" s="12" t="n">
        <v>3254</v>
      </c>
      <c r="B3255" s="12" t="n">
        <v>814</v>
      </c>
      <c r="C3255" s="12" t="n">
        <v>17</v>
      </c>
      <c r="D3255" s="18" t="n">
        <v>45897</v>
      </c>
      <c r="E3255" s="12" t="s">
        <v>44</v>
      </c>
      <c r="F3255" s="12" t="s">
        <v>2293</v>
      </c>
      <c r="G3255" s="12" t="s">
        <v>56</v>
      </c>
      <c r="H3255" s="12" t="str">
        <f aca="false">INDEX(Customers!$I$2:$I$901,MATCH(B3255,Customers!$A$2:$A$901,0))</f>
        <v>Regular</v>
      </c>
      <c r="I3255" s="12" t="str">
        <f aca="false">INDEX(Customers!$G$2:$G$901,MATCH(B3255,Customers!$A$2:$A$901,0))</f>
        <v>East</v>
      </c>
      <c r="J3255" s="12" t="str">
        <f aca="false">INDEX(Stores!$D$2:$D$18,MATCH(C3255,Stores!$A$2:$A$18,0))</f>
        <v>Online</v>
      </c>
      <c r="K3255" s="16" t="n">
        <f aca="false">SUMIF(OrderItems!$B$2:$B$6683,A3255,OrderItems!$J$2:$J$6683)</f>
        <v>6117.7</v>
      </c>
      <c r="L3255" s="16" t="n">
        <f aca="false">SUMIF(OrderItems!$B$2:$B$6683,A3255,OrderItems!$K$2:$K$6683)</f>
        <v>3835.1</v>
      </c>
      <c r="M3255" s="16" t="n">
        <f aca="false">K3255-L3255</f>
        <v>2282.6</v>
      </c>
      <c r="N3255" s="12" t="n">
        <f aca="false">COUNTIF(OrderItems!$B$2:$B$6683,A3255)</f>
        <v>3</v>
      </c>
    </row>
    <row r="3256" customFormat="false" ht="15" hidden="false" customHeight="false" outlineLevel="0" collapsed="false">
      <c r="A3256" s="12" t="n">
        <v>3255</v>
      </c>
      <c r="B3256" s="12" t="n">
        <v>814</v>
      </c>
      <c r="C3256" s="12" t="n">
        <v>13</v>
      </c>
      <c r="D3256" s="18" t="n">
        <v>45928</v>
      </c>
      <c r="E3256" s="12" t="s">
        <v>49</v>
      </c>
      <c r="F3256" s="12" t="s">
        <v>2292</v>
      </c>
      <c r="G3256" s="12" t="s">
        <v>55</v>
      </c>
      <c r="H3256" s="12" t="str">
        <f aca="false">INDEX(Customers!$I$2:$I$901,MATCH(B3256,Customers!$A$2:$A$901,0))</f>
        <v>Regular</v>
      </c>
      <c r="I3256" s="12" t="str">
        <f aca="false">INDEX(Customers!$G$2:$G$901,MATCH(B3256,Customers!$A$2:$A$901,0))</f>
        <v>East</v>
      </c>
      <c r="J3256" s="12" t="str">
        <f aca="false">INDEX(Stores!$D$2:$D$18,MATCH(C3256,Stores!$A$2:$A$18,0))</f>
        <v>East</v>
      </c>
      <c r="K3256" s="16" t="n">
        <f aca="false">SUMIF(OrderItems!$B$2:$B$6683,A3256,OrderItems!$J$2:$J$6683)</f>
        <v>2413.65</v>
      </c>
      <c r="L3256" s="16" t="n">
        <f aca="false">SUMIF(OrderItems!$B$2:$B$6683,A3256,OrderItems!$K$2:$K$6683)</f>
        <v>1687.63</v>
      </c>
      <c r="M3256" s="16" t="n">
        <f aca="false">K3256-L3256</f>
        <v>726.02</v>
      </c>
      <c r="N3256" s="12" t="n">
        <f aca="false">COUNTIF(OrderItems!$B$2:$B$6683,A3256)</f>
        <v>3</v>
      </c>
    </row>
    <row r="3257" customFormat="false" ht="15" hidden="false" customHeight="false" outlineLevel="0" collapsed="false">
      <c r="A3257" s="12" t="n">
        <v>3256</v>
      </c>
      <c r="B3257" s="12" t="n">
        <v>814</v>
      </c>
      <c r="C3257" s="12" t="n">
        <v>15</v>
      </c>
      <c r="D3257" s="18" t="n">
        <v>45960</v>
      </c>
      <c r="E3257" s="12" t="s">
        <v>49</v>
      </c>
      <c r="F3257" s="12" t="s">
        <v>2292</v>
      </c>
      <c r="G3257" s="12" t="s">
        <v>55</v>
      </c>
      <c r="H3257" s="12" t="str">
        <f aca="false">INDEX(Customers!$I$2:$I$901,MATCH(B3257,Customers!$A$2:$A$901,0))</f>
        <v>Regular</v>
      </c>
      <c r="I3257" s="12" t="str">
        <f aca="false">INDEX(Customers!$G$2:$G$901,MATCH(B3257,Customers!$A$2:$A$901,0))</f>
        <v>East</v>
      </c>
      <c r="J3257" s="12" t="str">
        <f aca="false">INDEX(Stores!$D$2:$D$18,MATCH(C3257,Stores!$A$2:$A$18,0))</f>
        <v>East</v>
      </c>
      <c r="K3257" s="16" t="n">
        <f aca="false">SUMIF(OrderItems!$B$2:$B$6683,A3257,OrderItems!$J$2:$J$6683)</f>
        <v>1367.05</v>
      </c>
      <c r="L3257" s="16" t="n">
        <f aca="false">SUMIF(OrderItems!$B$2:$B$6683,A3257,OrderItems!$K$2:$K$6683)</f>
        <v>855.37</v>
      </c>
      <c r="M3257" s="16" t="n">
        <f aca="false">K3257-L3257</f>
        <v>511.68</v>
      </c>
      <c r="N3257" s="12" t="n">
        <f aca="false">COUNTIF(OrderItems!$B$2:$B$6683,A3257)</f>
        <v>1</v>
      </c>
    </row>
    <row r="3258" customFormat="false" ht="15" hidden="false" customHeight="false" outlineLevel="0" collapsed="false">
      <c r="A3258" s="12" t="n">
        <v>3257</v>
      </c>
      <c r="B3258" s="12" t="n">
        <v>814</v>
      </c>
      <c r="C3258" s="12" t="n">
        <v>17</v>
      </c>
      <c r="D3258" s="18" t="n">
        <v>45963</v>
      </c>
      <c r="E3258" s="12" t="s">
        <v>44</v>
      </c>
      <c r="F3258" s="12" t="s">
        <v>2293</v>
      </c>
      <c r="G3258" s="12" t="s">
        <v>55</v>
      </c>
      <c r="H3258" s="12" t="str">
        <f aca="false">INDEX(Customers!$I$2:$I$901,MATCH(B3258,Customers!$A$2:$A$901,0))</f>
        <v>Regular</v>
      </c>
      <c r="I3258" s="12" t="str">
        <f aca="false">INDEX(Customers!$G$2:$G$901,MATCH(B3258,Customers!$A$2:$A$901,0))</f>
        <v>East</v>
      </c>
      <c r="J3258" s="12" t="str">
        <f aca="false">INDEX(Stores!$D$2:$D$18,MATCH(C3258,Stores!$A$2:$A$18,0))</f>
        <v>Online</v>
      </c>
      <c r="K3258" s="16" t="n">
        <f aca="false">SUMIF(OrderItems!$B$2:$B$6683,A3258,OrderItems!$J$2:$J$6683)</f>
        <v>13137</v>
      </c>
      <c r="L3258" s="16" t="n">
        <f aca="false">SUMIF(OrderItems!$B$2:$B$6683,A3258,OrderItems!$K$2:$K$6683)</f>
        <v>8862.99</v>
      </c>
      <c r="M3258" s="16" t="n">
        <f aca="false">K3258-L3258</f>
        <v>4274.01</v>
      </c>
      <c r="N3258" s="12" t="n">
        <f aca="false">COUNTIF(OrderItems!$B$2:$B$6683,A3258)</f>
        <v>1</v>
      </c>
    </row>
    <row r="3259" customFormat="false" ht="15" hidden="false" customHeight="false" outlineLevel="0" collapsed="false">
      <c r="A3259" s="12" t="n">
        <v>3258</v>
      </c>
      <c r="B3259" s="12" t="n">
        <v>814</v>
      </c>
      <c r="C3259" s="12" t="n">
        <v>14</v>
      </c>
      <c r="D3259" s="18" t="n">
        <v>45978</v>
      </c>
      <c r="E3259" s="12" t="s">
        <v>49</v>
      </c>
      <c r="F3259" s="12" t="s">
        <v>2293</v>
      </c>
      <c r="G3259" s="12" t="s">
        <v>56</v>
      </c>
      <c r="H3259" s="12" t="str">
        <f aca="false">INDEX(Customers!$I$2:$I$901,MATCH(B3259,Customers!$A$2:$A$901,0))</f>
        <v>Regular</v>
      </c>
      <c r="I3259" s="12" t="str">
        <f aca="false">INDEX(Customers!$G$2:$G$901,MATCH(B3259,Customers!$A$2:$A$901,0))</f>
        <v>East</v>
      </c>
      <c r="J3259" s="12" t="str">
        <f aca="false">INDEX(Stores!$D$2:$D$18,MATCH(C3259,Stores!$A$2:$A$18,0))</f>
        <v>East</v>
      </c>
      <c r="K3259" s="16" t="n">
        <f aca="false">SUMIF(OrderItems!$B$2:$B$6683,A3259,OrderItems!$J$2:$J$6683)</f>
        <v>1106.1</v>
      </c>
      <c r="L3259" s="16" t="n">
        <f aca="false">SUMIF(OrderItems!$B$2:$B$6683,A3259,OrderItems!$K$2:$K$6683)</f>
        <v>737.13</v>
      </c>
      <c r="M3259" s="16" t="n">
        <f aca="false">K3259-L3259</f>
        <v>368.97</v>
      </c>
      <c r="N3259" s="12" t="n">
        <f aca="false">COUNTIF(OrderItems!$B$2:$B$6683,A3259)</f>
        <v>2</v>
      </c>
    </row>
    <row r="3260" customFormat="false" ht="15" hidden="false" customHeight="false" outlineLevel="0" collapsed="false">
      <c r="A3260" s="12" t="n">
        <v>3259</v>
      </c>
      <c r="B3260" s="12" t="n">
        <v>814</v>
      </c>
      <c r="C3260" s="12" t="n">
        <v>17</v>
      </c>
      <c r="D3260" s="18" t="n">
        <v>45988</v>
      </c>
      <c r="E3260" s="12" t="s">
        <v>44</v>
      </c>
      <c r="F3260" s="12" t="s">
        <v>2293</v>
      </c>
      <c r="G3260" s="12" t="s">
        <v>55</v>
      </c>
      <c r="H3260" s="12" t="str">
        <f aca="false">INDEX(Customers!$I$2:$I$901,MATCH(B3260,Customers!$A$2:$A$901,0))</f>
        <v>Regular</v>
      </c>
      <c r="I3260" s="12" t="str">
        <f aca="false">INDEX(Customers!$G$2:$G$901,MATCH(B3260,Customers!$A$2:$A$901,0))</f>
        <v>East</v>
      </c>
      <c r="J3260" s="12" t="str">
        <f aca="false">INDEX(Stores!$D$2:$D$18,MATCH(C3260,Stores!$A$2:$A$18,0))</f>
        <v>Online</v>
      </c>
      <c r="K3260" s="16" t="n">
        <f aca="false">SUMIF(OrderItems!$B$2:$B$6683,A3260,OrderItems!$J$2:$J$6683)</f>
        <v>647.1</v>
      </c>
      <c r="L3260" s="16" t="n">
        <f aca="false">SUMIF(OrderItems!$B$2:$B$6683,A3260,OrderItems!$K$2:$K$6683)</f>
        <v>445.67</v>
      </c>
      <c r="M3260" s="16" t="n">
        <f aca="false">K3260-L3260</f>
        <v>201.43</v>
      </c>
      <c r="N3260" s="12" t="n">
        <f aca="false">COUNTIF(OrderItems!$B$2:$B$6683,A3260)</f>
        <v>1</v>
      </c>
    </row>
    <row r="3261" customFormat="false" ht="15" hidden="false" customHeight="false" outlineLevel="0" collapsed="false">
      <c r="A3261" s="12" t="n">
        <v>3260</v>
      </c>
      <c r="B3261" s="12" t="n">
        <v>814</v>
      </c>
      <c r="C3261" s="12" t="n">
        <v>17</v>
      </c>
      <c r="D3261" s="18" t="n">
        <v>46002</v>
      </c>
      <c r="E3261" s="12" t="s">
        <v>44</v>
      </c>
      <c r="F3261" s="12" t="s">
        <v>2296</v>
      </c>
      <c r="G3261" s="12" t="s">
        <v>55</v>
      </c>
      <c r="H3261" s="12" t="str">
        <f aca="false">INDEX(Customers!$I$2:$I$901,MATCH(B3261,Customers!$A$2:$A$901,0))</f>
        <v>Regular</v>
      </c>
      <c r="I3261" s="12" t="str">
        <f aca="false">INDEX(Customers!$G$2:$G$901,MATCH(B3261,Customers!$A$2:$A$901,0))</f>
        <v>East</v>
      </c>
      <c r="J3261" s="12" t="str">
        <f aca="false">INDEX(Stores!$D$2:$D$18,MATCH(C3261,Stores!$A$2:$A$18,0))</f>
        <v>Online</v>
      </c>
      <c r="K3261" s="16" t="n">
        <f aca="false">SUMIF(OrderItems!$B$2:$B$6683,A3261,OrderItems!$J$2:$J$6683)</f>
        <v>7618</v>
      </c>
      <c r="L3261" s="16" t="n">
        <f aca="false">SUMIF(OrderItems!$B$2:$B$6683,A3261,OrderItems!$K$2:$K$6683)</f>
        <v>4996.86</v>
      </c>
      <c r="M3261" s="16" t="n">
        <f aca="false">K3261-L3261</f>
        <v>2621.14</v>
      </c>
      <c r="N3261" s="12" t="n">
        <f aca="false">COUNTIF(OrderItems!$B$2:$B$6683,A3261)</f>
        <v>2</v>
      </c>
    </row>
    <row r="3262" customFormat="false" ht="15" hidden="false" customHeight="false" outlineLevel="0" collapsed="false">
      <c r="A3262" s="12" t="n">
        <v>3261</v>
      </c>
      <c r="B3262" s="12" t="n">
        <v>815</v>
      </c>
      <c r="C3262" s="12" t="n">
        <v>17</v>
      </c>
      <c r="D3262" s="18" t="n">
        <v>45423</v>
      </c>
      <c r="E3262" s="12" t="s">
        <v>44</v>
      </c>
      <c r="F3262" s="12" t="s">
        <v>2296</v>
      </c>
      <c r="G3262" s="12" t="s">
        <v>56</v>
      </c>
      <c r="H3262" s="12" t="str">
        <f aca="false">INDEX(Customers!$I$2:$I$901,MATCH(B3262,Customers!$A$2:$A$901,0))</f>
        <v>Regular</v>
      </c>
      <c r="I3262" s="12" t="str">
        <f aca="false">INDEX(Customers!$G$2:$G$901,MATCH(B3262,Customers!$A$2:$A$901,0))</f>
        <v>North</v>
      </c>
      <c r="J3262" s="12" t="str">
        <f aca="false">INDEX(Stores!$D$2:$D$18,MATCH(C3262,Stores!$A$2:$A$18,0))</f>
        <v>Online</v>
      </c>
      <c r="K3262" s="16" t="n">
        <f aca="false">SUMIF(OrderItems!$B$2:$B$6683,A3262,OrderItems!$J$2:$J$6683)</f>
        <v>5027.1</v>
      </c>
      <c r="L3262" s="16" t="n">
        <f aca="false">SUMIF(OrderItems!$B$2:$B$6683,A3262,OrderItems!$K$2:$K$6683)</f>
        <v>3301.26</v>
      </c>
      <c r="M3262" s="16" t="n">
        <f aca="false">K3262-L3262</f>
        <v>1725.84</v>
      </c>
      <c r="N3262" s="12" t="n">
        <f aca="false">COUNTIF(OrderItems!$B$2:$B$6683,A3262)</f>
        <v>2</v>
      </c>
    </row>
    <row r="3263" customFormat="false" ht="15" hidden="false" customHeight="false" outlineLevel="0" collapsed="false">
      <c r="A3263" s="12" t="n">
        <v>3262</v>
      </c>
      <c r="B3263" s="12" t="n">
        <v>815</v>
      </c>
      <c r="C3263" s="12" t="n">
        <v>17</v>
      </c>
      <c r="D3263" s="18" t="n">
        <v>45796</v>
      </c>
      <c r="E3263" s="12" t="s">
        <v>44</v>
      </c>
      <c r="F3263" s="12" t="s">
        <v>2295</v>
      </c>
      <c r="G3263" s="12" t="s">
        <v>55</v>
      </c>
      <c r="H3263" s="12" t="str">
        <f aca="false">INDEX(Customers!$I$2:$I$901,MATCH(B3263,Customers!$A$2:$A$901,0))</f>
        <v>Regular</v>
      </c>
      <c r="I3263" s="12" t="str">
        <f aca="false">INDEX(Customers!$G$2:$G$901,MATCH(B3263,Customers!$A$2:$A$901,0))</f>
        <v>North</v>
      </c>
      <c r="J3263" s="12" t="str">
        <f aca="false">INDEX(Stores!$D$2:$D$18,MATCH(C3263,Stores!$A$2:$A$18,0))</f>
        <v>Online</v>
      </c>
      <c r="K3263" s="16" t="n">
        <f aca="false">SUMIF(OrderItems!$B$2:$B$6683,A3263,OrderItems!$J$2:$J$6683)</f>
        <v>4109</v>
      </c>
      <c r="L3263" s="16" t="n">
        <f aca="false">SUMIF(OrderItems!$B$2:$B$6683,A3263,OrderItems!$K$2:$K$6683)</f>
        <v>2413.27</v>
      </c>
      <c r="M3263" s="16" t="n">
        <f aca="false">K3263-L3263</f>
        <v>1695.73</v>
      </c>
      <c r="N3263" s="12" t="n">
        <f aca="false">COUNTIF(OrderItems!$B$2:$B$6683,A3263)</f>
        <v>1</v>
      </c>
    </row>
    <row r="3264" customFormat="false" ht="15" hidden="false" customHeight="false" outlineLevel="0" collapsed="false">
      <c r="A3264" s="12" t="n">
        <v>3263</v>
      </c>
      <c r="B3264" s="12" t="n">
        <v>815</v>
      </c>
      <c r="C3264" s="12" t="n">
        <v>17</v>
      </c>
      <c r="D3264" s="18" t="n">
        <v>45924</v>
      </c>
      <c r="E3264" s="12" t="s">
        <v>44</v>
      </c>
      <c r="F3264" s="12" t="s">
        <v>2293</v>
      </c>
      <c r="G3264" s="12" t="s">
        <v>55</v>
      </c>
      <c r="H3264" s="12" t="str">
        <f aca="false">INDEX(Customers!$I$2:$I$901,MATCH(B3264,Customers!$A$2:$A$901,0))</f>
        <v>Regular</v>
      </c>
      <c r="I3264" s="12" t="str">
        <f aca="false">INDEX(Customers!$G$2:$G$901,MATCH(B3264,Customers!$A$2:$A$901,0))</f>
        <v>North</v>
      </c>
      <c r="J3264" s="12" t="str">
        <f aca="false">INDEX(Stores!$D$2:$D$18,MATCH(C3264,Stores!$A$2:$A$18,0))</f>
        <v>Online</v>
      </c>
      <c r="K3264" s="16" t="n">
        <f aca="false">SUMIF(OrderItems!$B$2:$B$6683,A3264,OrderItems!$J$2:$J$6683)</f>
        <v>3694.55</v>
      </c>
      <c r="L3264" s="16" t="n">
        <f aca="false">SUMIF(OrderItems!$B$2:$B$6683,A3264,OrderItems!$K$2:$K$6683)</f>
        <v>2175.08</v>
      </c>
      <c r="M3264" s="16" t="n">
        <f aca="false">K3264-L3264</f>
        <v>1519.47</v>
      </c>
      <c r="N3264" s="12" t="n">
        <f aca="false">COUNTIF(OrderItems!$B$2:$B$6683,A3264)</f>
        <v>1</v>
      </c>
    </row>
    <row r="3265" customFormat="false" ht="15" hidden="false" customHeight="false" outlineLevel="0" collapsed="false">
      <c r="A3265" s="12" t="n">
        <v>3264</v>
      </c>
      <c r="B3265" s="12" t="n">
        <v>815</v>
      </c>
      <c r="C3265" s="12" t="n">
        <v>8</v>
      </c>
      <c r="D3265" s="18" t="n">
        <v>45955</v>
      </c>
      <c r="E3265" s="12" t="s">
        <v>49</v>
      </c>
      <c r="F3265" s="12" t="s">
        <v>2292</v>
      </c>
      <c r="G3265" s="12" t="s">
        <v>56</v>
      </c>
      <c r="H3265" s="12" t="str">
        <f aca="false">INDEX(Customers!$I$2:$I$901,MATCH(B3265,Customers!$A$2:$A$901,0))</f>
        <v>Regular</v>
      </c>
      <c r="I3265" s="12" t="str">
        <f aca="false">INDEX(Customers!$G$2:$G$901,MATCH(B3265,Customers!$A$2:$A$901,0))</f>
        <v>North</v>
      </c>
      <c r="J3265" s="12" t="str">
        <f aca="false">INDEX(Stores!$D$2:$D$18,MATCH(C3265,Stores!$A$2:$A$18,0))</f>
        <v>South</v>
      </c>
      <c r="K3265" s="16" t="n">
        <f aca="false">SUMIF(OrderItems!$B$2:$B$6683,A3265,OrderItems!$J$2:$J$6683)</f>
        <v>12488.2</v>
      </c>
      <c r="L3265" s="16" t="n">
        <f aca="false">SUMIF(OrderItems!$B$2:$B$6683,A3265,OrderItems!$K$2:$K$6683)</f>
        <v>7877.02</v>
      </c>
      <c r="M3265" s="16" t="n">
        <f aca="false">K3265-L3265</f>
        <v>4611.18</v>
      </c>
      <c r="N3265" s="12" t="n">
        <f aca="false">COUNTIF(OrderItems!$B$2:$B$6683,A3265)</f>
        <v>4</v>
      </c>
    </row>
    <row r="3266" customFormat="false" ht="15" hidden="false" customHeight="false" outlineLevel="0" collapsed="false">
      <c r="A3266" s="12" t="n">
        <v>3265</v>
      </c>
      <c r="B3266" s="12" t="n">
        <v>815</v>
      </c>
      <c r="C3266" s="12" t="n">
        <v>17</v>
      </c>
      <c r="D3266" s="18" t="n">
        <v>45998</v>
      </c>
      <c r="E3266" s="12" t="s">
        <v>44</v>
      </c>
      <c r="F3266" s="12" t="s">
        <v>2296</v>
      </c>
      <c r="G3266" s="12" t="s">
        <v>55</v>
      </c>
      <c r="H3266" s="12" t="str">
        <f aca="false">INDEX(Customers!$I$2:$I$901,MATCH(B3266,Customers!$A$2:$A$901,0))</f>
        <v>Regular</v>
      </c>
      <c r="I3266" s="12" t="str">
        <f aca="false">INDEX(Customers!$G$2:$G$901,MATCH(B3266,Customers!$A$2:$A$901,0))</f>
        <v>North</v>
      </c>
      <c r="J3266" s="12" t="str">
        <f aca="false">INDEX(Stores!$D$2:$D$18,MATCH(C3266,Stores!$A$2:$A$18,0))</f>
        <v>Online</v>
      </c>
      <c r="K3266" s="16" t="n">
        <f aca="false">SUMIF(OrderItems!$B$2:$B$6683,A3266,OrderItems!$J$2:$J$6683)</f>
        <v>9135.2</v>
      </c>
      <c r="L3266" s="16" t="n">
        <f aca="false">SUMIF(OrderItems!$B$2:$B$6683,A3266,OrderItems!$K$2:$K$6683)</f>
        <v>6065.22</v>
      </c>
      <c r="M3266" s="16" t="n">
        <f aca="false">K3266-L3266</f>
        <v>3069.98</v>
      </c>
      <c r="N3266" s="12" t="n">
        <f aca="false">COUNTIF(OrderItems!$B$2:$B$6683,A3266)</f>
        <v>2</v>
      </c>
    </row>
    <row r="3267" customFormat="false" ht="15" hidden="false" customHeight="false" outlineLevel="0" collapsed="false">
      <c r="A3267" s="12" t="n">
        <v>3266</v>
      </c>
      <c r="B3267" s="12" t="n">
        <v>817</v>
      </c>
      <c r="C3267" s="12" t="n">
        <v>17</v>
      </c>
      <c r="D3267" s="18" t="n">
        <v>45876</v>
      </c>
      <c r="E3267" s="12" t="s">
        <v>44</v>
      </c>
      <c r="F3267" s="12" t="s">
        <v>2296</v>
      </c>
      <c r="G3267" s="12" t="s">
        <v>55</v>
      </c>
      <c r="H3267" s="12" t="str">
        <f aca="false">INDEX(Customers!$I$2:$I$901,MATCH(B3267,Customers!$A$2:$A$901,0))</f>
        <v>Regular</v>
      </c>
      <c r="I3267" s="12" t="str">
        <f aca="false">INDEX(Customers!$G$2:$G$901,MATCH(B3267,Customers!$A$2:$A$901,0))</f>
        <v>East</v>
      </c>
      <c r="J3267" s="12" t="str">
        <f aca="false">INDEX(Stores!$D$2:$D$18,MATCH(C3267,Stores!$A$2:$A$18,0))</f>
        <v>Online</v>
      </c>
      <c r="K3267" s="16" t="n">
        <f aca="false">SUMIF(OrderItems!$B$2:$B$6683,A3267,OrderItems!$J$2:$J$6683)</f>
        <v>3068</v>
      </c>
      <c r="L3267" s="16" t="n">
        <f aca="false">SUMIF(OrderItems!$B$2:$B$6683,A3267,OrderItems!$K$2:$K$6683)</f>
        <v>1842.31</v>
      </c>
      <c r="M3267" s="16" t="n">
        <f aca="false">K3267-L3267</f>
        <v>1225.69</v>
      </c>
      <c r="N3267" s="12" t="n">
        <f aca="false">COUNTIF(OrderItems!$B$2:$B$6683,A3267)</f>
        <v>2</v>
      </c>
    </row>
    <row r="3268" customFormat="false" ht="15" hidden="false" customHeight="false" outlineLevel="0" collapsed="false">
      <c r="A3268" s="12" t="n">
        <v>3267</v>
      </c>
      <c r="B3268" s="12" t="n">
        <v>818</v>
      </c>
      <c r="C3268" s="12" t="n">
        <v>17</v>
      </c>
      <c r="D3268" s="18" t="n">
        <v>45883</v>
      </c>
      <c r="E3268" s="12" t="s">
        <v>44</v>
      </c>
      <c r="F3268" s="12" t="s">
        <v>2295</v>
      </c>
      <c r="G3268" s="12" t="s">
        <v>55</v>
      </c>
      <c r="H3268" s="12" t="str">
        <f aca="false">INDEX(Customers!$I$2:$I$901,MATCH(B3268,Customers!$A$2:$A$901,0))</f>
        <v>New</v>
      </c>
      <c r="I3268" s="12" t="str">
        <f aca="false">INDEX(Customers!$G$2:$G$901,MATCH(B3268,Customers!$A$2:$A$901,0))</f>
        <v>North</v>
      </c>
      <c r="J3268" s="12" t="str">
        <f aca="false">INDEX(Stores!$D$2:$D$18,MATCH(C3268,Stores!$A$2:$A$18,0))</f>
        <v>Online</v>
      </c>
      <c r="K3268" s="16" t="n">
        <f aca="false">SUMIF(OrderItems!$B$2:$B$6683,A3268,OrderItems!$J$2:$J$6683)</f>
        <v>2596.05</v>
      </c>
      <c r="L3268" s="16" t="n">
        <f aca="false">SUMIF(OrderItems!$B$2:$B$6683,A3268,OrderItems!$K$2:$K$6683)</f>
        <v>1623.66</v>
      </c>
      <c r="M3268" s="16" t="n">
        <f aca="false">K3268-L3268</f>
        <v>972.39</v>
      </c>
      <c r="N3268" s="12" t="n">
        <f aca="false">COUNTIF(OrderItems!$B$2:$B$6683,A3268)</f>
        <v>2</v>
      </c>
    </row>
    <row r="3269" customFormat="false" ht="15" hidden="false" customHeight="false" outlineLevel="0" collapsed="false">
      <c r="A3269" s="12" t="n">
        <v>3268</v>
      </c>
      <c r="B3269" s="12" t="n">
        <v>818</v>
      </c>
      <c r="C3269" s="12" t="n">
        <v>17</v>
      </c>
      <c r="D3269" s="18" t="n">
        <v>45938</v>
      </c>
      <c r="E3269" s="12" t="s">
        <v>44</v>
      </c>
      <c r="F3269" s="12" t="s">
        <v>2293</v>
      </c>
      <c r="G3269" s="12" t="s">
        <v>55</v>
      </c>
      <c r="H3269" s="12" t="str">
        <f aca="false">INDEX(Customers!$I$2:$I$901,MATCH(B3269,Customers!$A$2:$A$901,0))</f>
        <v>New</v>
      </c>
      <c r="I3269" s="12" t="str">
        <f aca="false">INDEX(Customers!$G$2:$G$901,MATCH(B3269,Customers!$A$2:$A$901,0))</f>
        <v>North</v>
      </c>
      <c r="J3269" s="12" t="str">
        <f aca="false">INDEX(Stores!$D$2:$D$18,MATCH(C3269,Stores!$A$2:$A$18,0))</f>
        <v>Online</v>
      </c>
      <c r="K3269" s="16" t="n">
        <f aca="false">SUMIF(OrderItems!$B$2:$B$6683,A3269,OrderItems!$J$2:$J$6683)</f>
        <v>1669</v>
      </c>
      <c r="L3269" s="16" t="n">
        <f aca="false">SUMIF(OrderItems!$B$2:$B$6683,A3269,OrderItems!$K$2:$K$6683)</f>
        <v>949.32</v>
      </c>
      <c r="M3269" s="16" t="n">
        <f aca="false">K3269-L3269</f>
        <v>719.68</v>
      </c>
      <c r="N3269" s="12" t="n">
        <f aca="false">COUNTIF(OrderItems!$B$2:$B$6683,A3269)</f>
        <v>1</v>
      </c>
    </row>
    <row r="3270" customFormat="false" ht="15" hidden="false" customHeight="false" outlineLevel="0" collapsed="false">
      <c r="A3270" s="12" t="n">
        <v>3269</v>
      </c>
      <c r="B3270" s="12" t="n">
        <v>818</v>
      </c>
      <c r="C3270" s="12" t="n">
        <v>17</v>
      </c>
      <c r="D3270" s="18" t="n">
        <v>45981</v>
      </c>
      <c r="E3270" s="12" t="s">
        <v>44</v>
      </c>
      <c r="F3270" s="12" t="s">
        <v>2295</v>
      </c>
      <c r="G3270" s="12" t="s">
        <v>55</v>
      </c>
      <c r="H3270" s="12" t="str">
        <f aca="false">INDEX(Customers!$I$2:$I$901,MATCH(B3270,Customers!$A$2:$A$901,0))</f>
        <v>New</v>
      </c>
      <c r="I3270" s="12" t="str">
        <f aca="false">INDEX(Customers!$G$2:$G$901,MATCH(B3270,Customers!$A$2:$A$901,0))</f>
        <v>North</v>
      </c>
      <c r="J3270" s="12" t="str">
        <f aca="false">INDEX(Stores!$D$2:$D$18,MATCH(C3270,Stores!$A$2:$A$18,0))</f>
        <v>Online</v>
      </c>
      <c r="K3270" s="16" t="n">
        <f aca="false">SUMIF(OrderItems!$B$2:$B$6683,A3270,OrderItems!$J$2:$J$6683)</f>
        <v>5917.55</v>
      </c>
      <c r="L3270" s="16" t="n">
        <f aca="false">SUMIF(OrderItems!$B$2:$B$6683,A3270,OrderItems!$K$2:$K$6683)</f>
        <v>3840.38</v>
      </c>
      <c r="M3270" s="16" t="n">
        <f aca="false">K3270-L3270</f>
        <v>2077.17</v>
      </c>
      <c r="N3270" s="12" t="n">
        <f aca="false">COUNTIF(OrderItems!$B$2:$B$6683,A3270)</f>
        <v>2</v>
      </c>
    </row>
    <row r="3271" customFormat="false" ht="15" hidden="false" customHeight="false" outlineLevel="0" collapsed="false">
      <c r="A3271" s="12" t="n">
        <v>3270</v>
      </c>
      <c r="B3271" s="12" t="n">
        <v>819</v>
      </c>
      <c r="C3271" s="12" t="n">
        <v>17</v>
      </c>
      <c r="D3271" s="18" t="n">
        <v>45850</v>
      </c>
      <c r="E3271" s="12" t="s">
        <v>44</v>
      </c>
      <c r="F3271" s="12" t="s">
        <v>2293</v>
      </c>
      <c r="G3271" s="12" t="s">
        <v>57</v>
      </c>
      <c r="H3271" s="12" t="str">
        <f aca="false">INDEX(Customers!$I$2:$I$901,MATCH(B3271,Customers!$A$2:$A$901,0))</f>
        <v>New</v>
      </c>
      <c r="I3271" s="12" t="str">
        <f aca="false">INDEX(Customers!$G$2:$G$901,MATCH(B3271,Customers!$A$2:$A$901,0))</f>
        <v>East</v>
      </c>
      <c r="J3271" s="12" t="str">
        <f aca="false">INDEX(Stores!$D$2:$D$18,MATCH(C3271,Stores!$A$2:$A$18,0))</f>
        <v>Online</v>
      </c>
      <c r="K3271" s="16" t="n">
        <f aca="false">SUMIF(OrderItems!$B$2:$B$6683,A3271,OrderItems!$J$2:$J$6683)</f>
        <v>3482.1</v>
      </c>
      <c r="L3271" s="16" t="n">
        <f aca="false">SUMIF(OrderItems!$B$2:$B$6683,A3271,OrderItems!$K$2:$K$6683)</f>
        <v>2788.01</v>
      </c>
      <c r="M3271" s="16" t="n">
        <f aca="false">K3271-L3271</f>
        <v>694.09</v>
      </c>
      <c r="N3271" s="12" t="n">
        <f aca="false">COUNTIF(OrderItems!$B$2:$B$6683,A3271)</f>
        <v>1</v>
      </c>
    </row>
    <row r="3272" customFormat="false" ht="15" hidden="false" customHeight="false" outlineLevel="0" collapsed="false">
      <c r="A3272" s="12" t="n">
        <v>3271</v>
      </c>
      <c r="B3272" s="12" t="n">
        <v>819</v>
      </c>
      <c r="C3272" s="12" t="n">
        <v>17</v>
      </c>
      <c r="D3272" s="18" t="n">
        <v>45991</v>
      </c>
      <c r="E3272" s="12" t="s">
        <v>44</v>
      </c>
      <c r="F3272" s="12" t="s">
        <v>2292</v>
      </c>
      <c r="G3272" s="12" t="s">
        <v>55</v>
      </c>
      <c r="H3272" s="12" t="str">
        <f aca="false">INDEX(Customers!$I$2:$I$901,MATCH(B3272,Customers!$A$2:$A$901,0))</f>
        <v>New</v>
      </c>
      <c r="I3272" s="12" t="str">
        <f aca="false">INDEX(Customers!$G$2:$G$901,MATCH(B3272,Customers!$A$2:$A$901,0))</f>
        <v>East</v>
      </c>
      <c r="J3272" s="12" t="str">
        <f aca="false">INDEX(Stores!$D$2:$D$18,MATCH(C3272,Stores!$A$2:$A$18,0))</f>
        <v>Online</v>
      </c>
      <c r="K3272" s="16" t="n">
        <f aca="false">SUMIF(OrderItems!$B$2:$B$6683,A3272,OrderItems!$J$2:$J$6683)</f>
        <v>1359</v>
      </c>
      <c r="L3272" s="16" t="n">
        <f aca="false">SUMIF(OrderItems!$B$2:$B$6683,A3272,OrderItems!$K$2:$K$6683)</f>
        <v>852.12</v>
      </c>
      <c r="M3272" s="16" t="n">
        <f aca="false">K3272-L3272</f>
        <v>506.88</v>
      </c>
      <c r="N3272" s="12" t="n">
        <f aca="false">COUNTIF(OrderItems!$B$2:$B$6683,A3272)</f>
        <v>1</v>
      </c>
    </row>
    <row r="3273" customFormat="false" ht="15" hidden="false" customHeight="false" outlineLevel="0" collapsed="false">
      <c r="A3273" s="12" t="n">
        <v>3272</v>
      </c>
      <c r="B3273" s="12" t="n">
        <v>819</v>
      </c>
      <c r="C3273" s="12" t="n">
        <v>13</v>
      </c>
      <c r="D3273" s="18" t="n">
        <v>45999</v>
      </c>
      <c r="E3273" s="12" t="s">
        <v>49</v>
      </c>
      <c r="F3273" s="12" t="s">
        <v>2292</v>
      </c>
      <c r="G3273" s="12" t="s">
        <v>55</v>
      </c>
      <c r="H3273" s="12" t="str">
        <f aca="false">INDEX(Customers!$I$2:$I$901,MATCH(B3273,Customers!$A$2:$A$901,0))</f>
        <v>New</v>
      </c>
      <c r="I3273" s="12" t="str">
        <f aca="false">INDEX(Customers!$G$2:$G$901,MATCH(B3273,Customers!$A$2:$A$901,0))</f>
        <v>East</v>
      </c>
      <c r="J3273" s="12" t="str">
        <f aca="false">INDEX(Stores!$D$2:$D$18,MATCH(C3273,Stores!$A$2:$A$18,0))</f>
        <v>East</v>
      </c>
      <c r="K3273" s="16" t="n">
        <f aca="false">SUMIF(OrderItems!$B$2:$B$6683,A3273,OrderItems!$J$2:$J$6683)</f>
        <v>3179</v>
      </c>
      <c r="L3273" s="16" t="n">
        <f aca="false">SUMIF(OrderItems!$B$2:$B$6683,A3273,OrderItems!$K$2:$K$6683)</f>
        <v>2247.66</v>
      </c>
      <c r="M3273" s="16" t="n">
        <f aca="false">K3273-L3273</f>
        <v>931.34</v>
      </c>
      <c r="N3273" s="12" t="n">
        <f aca="false">COUNTIF(OrderItems!$B$2:$B$6683,A3273)</f>
        <v>1</v>
      </c>
    </row>
    <row r="3274" customFormat="false" ht="15" hidden="false" customHeight="false" outlineLevel="0" collapsed="false">
      <c r="A3274" s="12" t="n">
        <v>3273</v>
      </c>
      <c r="B3274" s="12" t="n">
        <v>820</v>
      </c>
      <c r="C3274" s="12" t="n">
        <v>17</v>
      </c>
      <c r="D3274" s="18" t="n">
        <v>45696</v>
      </c>
      <c r="E3274" s="12" t="s">
        <v>44</v>
      </c>
      <c r="F3274" s="12" t="s">
        <v>2296</v>
      </c>
      <c r="G3274" s="12" t="s">
        <v>55</v>
      </c>
      <c r="H3274" s="12" t="str">
        <f aca="false">INDEX(Customers!$I$2:$I$901,MATCH(B3274,Customers!$A$2:$A$901,0))</f>
        <v>Regular</v>
      </c>
      <c r="I3274" s="12" t="str">
        <f aca="false">INDEX(Customers!$G$2:$G$901,MATCH(B3274,Customers!$A$2:$A$901,0))</f>
        <v>South</v>
      </c>
      <c r="J3274" s="12" t="str">
        <f aca="false">INDEX(Stores!$D$2:$D$18,MATCH(C3274,Stores!$A$2:$A$18,0))</f>
        <v>Online</v>
      </c>
      <c r="K3274" s="16" t="n">
        <f aca="false">SUMIF(OrderItems!$B$2:$B$6683,A3274,OrderItems!$J$2:$J$6683)</f>
        <v>6899.3</v>
      </c>
      <c r="L3274" s="16" t="n">
        <f aca="false">SUMIF(OrderItems!$B$2:$B$6683,A3274,OrderItems!$K$2:$K$6683)</f>
        <v>5888.5</v>
      </c>
      <c r="M3274" s="16" t="n">
        <f aca="false">K3274-L3274</f>
        <v>1010.8</v>
      </c>
      <c r="N3274" s="12" t="n">
        <f aca="false">COUNTIF(OrderItems!$B$2:$B$6683,A3274)</f>
        <v>2</v>
      </c>
    </row>
    <row r="3275" customFormat="false" ht="15" hidden="false" customHeight="false" outlineLevel="0" collapsed="false">
      <c r="A3275" s="12" t="n">
        <v>3274</v>
      </c>
      <c r="B3275" s="12" t="n">
        <v>820</v>
      </c>
      <c r="C3275" s="12" t="n">
        <v>17</v>
      </c>
      <c r="D3275" s="18" t="n">
        <v>45867</v>
      </c>
      <c r="E3275" s="12" t="s">
        <v>44</v>
      </c>
      <c r="F3275" s="12" t="s">
        <v>2293</v>
      </c>
      <c r="G3275" s="12" t="s">
        <v>55</v>
      </c>
      <c r="H3275" s="12" t="str">
        <f aca="false">INDEX(Customers!$I$2:$I$901,MATCH(B3275,Customers!$A$2:$A$901,0))</f>
        <v>Regular</v>
      </c>
      <c r="I3275" s="12" t="str">
        <f aca="false">INDEX(Customers!$G$2:$G$901,MATCH(B3275,Customers!$A$2:$A$901,0))</f>
        <v>South</v>
      </c>
      <c r="J3275" s="12" t="str">
        <f aca="false">INDEX(Stores!$D$2:$D$18,MATCH(C3275,Stores!$A$2:$A$18,0))</f>
        <v>Online</v>
      </c>
      <c r="K3275" s="16" t="n">
        <f aca="false">SUMIF(OrderItems!$B$2:$B$6683,A3275,OrderItems!$J$2:$J$6683)</f>
        <v>4518</v>
      </c>
      <c r="L3275" s="16" t="n">
        <f aca="false">SUMIF(OrderItems!$B$2:$B$6683,A3275,OrderItems!$K$2:$K$6683)</f>
        <v>3050.14</v>
      </c>
      <c r="M3275" s="16" t="n">
        <f aca="false">K3275-L3275</f>
        <v>1467.86</v>
      </c>
      <c r="N3275" s="12" t="n">
        <f aca="false">COUNTIF(OrderItems!$B$2:$B$6683,A3275)</f>
        <v>2</v>
      </c>
    </row>
    <row r="3276" customFormat="false" ht="15" hidden="false" customHeight="false" outlineLevel="0" collapsed="false">
      <c r="A3276" s="12" t="n">
        <v>3275</v>
      </c>
      <c r="B3276" s="12" t="n">
        <v>820</v>
      </c>
      <c r="C3276" s="12" t="n">
        <v>17</v>
      </c>
      <c r="D3276" s="18" t="n">
        <v>45885</v>
      </c>
      <c r="E3276" s="12" t="s">
        <v>44</v>
      </c>
      <c r="F3276" s="12" t="s">
        <v>2296</v>
      </c>
      <c r="G3276" s="12" t="s">
        <v>55</v>
      </c>
      <c r="H3276" s="12" t="str">
        <f aca="false">INDEX(Customers!$I$2:$I$901,MATCH(B3276,Customers!$A$2:$A$901,0))</f>
        <v>Regular</v>
      </c>
      <c r="I3276" s="12" t="str">
        <f aca="false">INDEX(Customers!$G$2:$G$901,MATCH(B3276,Customers!$A$2:$A$901,0))</f>
        <v>South</v>
      </c>
      <c r="J3276" s="12" t="str">
        <f aca="false">INDEX(Stores!$D$2:$D$18,MATCH(C3276,Stores!$A$2:$A$18,0))</f>
        <v>Online</v>
      </c>
      <c r="K3276" s="16" t="n">
        <f aca="false">SUMIF(OrderItems!$B$2:$B$6683,A3276,OrderItems!$J$2:$J$6683)</f>
        <v>9949.55</v>
      </c>
      <c r="L3276" s="16" t="n">
        <f aca="false">SUMIF(OrderItems!$B$2:$B$6683,A3276,OrderItems!$K$2:$K$6683)</f>
        <v>6612.76</v>
      </c>
      <c r="M3276" s="16" t="n">
        <f aca="false">K3276-L3276</f>
        <v>3336.79</v>
      </c>
      <c r="N3276" s="12" t="n">
        <f aca="false">COUNTIF(OrderItems!$B$2:$B$6683,A3276)</f>
        <v>3</v>
      </c>
    </row>
    <row r="3277" customFormat="false" ht="15" hidden="false" customHeight="false" outlineLevel="0" collapsed="false">
      <c r="A3277" s="12" t="n">
        <v>3276</v>
      </c>
      <c r="B3277" s="12" t="n">
        <v>821</v>
      </c>
      <c r="C3277" s="12" t="n">
        <v>8</v>
      </c>
      <c r="D3277" s="18" t="n">
        <v>45490</v>
      </c>
      <c r="E3277" s="12" t="s">
        <v>49</v>
      </c>
      <c r="F3277" s="12" t="s">
        <v>2293</v>
      </c>
      <c r="G3277" s="12" t="s">
        <v>55</v>
      </c>
      <c r="H3277" s="12" t="str">
        <f aca="false">INDEX(Customers!$I$2:$I$901,MATCH(B3277,Customers!$A$2:$A$901,0))</f>
        <v>Regular</v>
      </c>
      <c r="I3277" s="12" t="str">
        <f aca="false">INDEX(Customers!$G$2:$G$901,MATCH(B3277,Customers!$A$2:$A$901,0))</f>
        <v>West</v>
      </c>
      <c r="J3277" s="12" t="str">
        <f aca="false">INDEX(Stores!$D$2:$D$18,MATCH(C3277,Stores!$A$2:$A$18,0))</f>
        <v>South</v>
      </c>
      <c r="K3277" s="16" t="n">
        <f aca="false">SUMIF(OrderItems!$B$2:$B$6683,A3277,OrderItems!$J$2:$J$6683)</f>
        <v>4418</v>
      </c>
      <c r="L3277" s="16" t="n">
        <f aca="false">SUMIF(OrderItems!$B$2:$B$6683,A3277,OrderItems!$K$2:$K$6683)</f>
        <v>2764.57</v>
      </c>
      <c r="M3277" s="16" t="n">
        <f aca="false">K3277-L3277</f>
        <v>1653.43</v>
      </c>
      <c r="N3277" s="12" t="n">
        <f aca="false">COUNTIF(OrderItems!$B$2:$B$6683,A3277)</f>
        <v>2</v>
      </c>
    </row>
    <row r="3278" customFormat="false" ht="15" hidden="false" customHeight="false" outlineLevel="0" collapsed="false">
      <c r="A3278" s="12" t="n">
        <v>3277</v>
      </c>
      <c r="B3278" s="12" t="n">
        <v>821</v>
      </c>
      <c r="C3278" s="12" t="n">
        <v>17</v>
      </c>
      <c r="D3278" s="18" t="n">
        <v>45744</v>
      </c>
      <c r="E3278" s="12" t="s">
        <v>44</v>
      </c>
      <c r="F3278" s="12" t="s">
        <v>2296</v>
      </c>
      <c r="G3278" s="12" t="s">
        <v>55</v>
      </c>
      <c r="H3278" s="12" t="str">
        <f aca="false">INDEX(Customers!$I$2:$I$901,MATCH(B3278,Customers!$A$2:$A$901,0))</f>
        <v>Regular</v>
      </c>
      <c r="I3278" s="12" t="str">
        <f aca="false">INDEX(Customers!$G$2:$G$901,MATCH(B3278,Customers!$A$2:$A$901,0))</f>
        <v>West</v>
      </c>
      <c r="J3278" s="12" t="str">
        <f aca="false">INDEX(Stores!$D$2:$D$18,MATCH(C3278,Stores!$A$2:$A$18,0))</f>
        <v>Online</v>
      </c>
      <c r="K3278" s="16" t="n">
        <f aca="false">SUMIF(OrderItems!$B$2:$B$6683,A3278,OrderItems!$J$2:$J$6683)</f>
        <v>9537</v>
      </c>
      <c r="L3278" s="16" t="n">
        <f aca="false">SUMIF(OrderItems!$B$2:$B$6683,A3278,OrderItems!$K$2:$K$6683)</f>
        <v>6742.98</v>
      </c>
      <c r="M3278" s="16" t="n">
        <f aca="false">K3278-L3278</f>
        <v>2794.02</v>
      </c>
      <c r="N3278" s="12" t="n">
        <f aca="false">COUNTIF(OrderItems!$B$2:$B$6683,A3278)</f>
        <v>1</v>
      </c>
    </row>
    <row r="3279" customFormat="false" ht="15" hidden="false" customHeight="false" outlineLevel="0" collapsed="false">
      <c r="A3279" s="12" t="n">
        <v>3278</v>
      </c>
      <c r="B3279" s="12" t="n">
        <v>821</v>
      </c>
      <c r="C3279" s="12" t="n">
        <v>17</v>
      </c>
      <c r="D3279" s="18" t="n">
        <v>45878</v>
      </c>
      <c r="E3279" s="12" t="s">
        <v>44</v>
      </c>
      <c r="F3279" s="12" t="s">
        <v>2295</v>
      </c>
      <c r="G3279" s="12" t="s">
        <v>55</v>
      </c>
      <c r="H3279" s="12" t="str">
        <f aca="false">INDEX(Customers!$I$2:$I$901,MATCH(B3279,Customers!$A$2:$A$901,0))</f>
        <v>Regular</v>
      </c>
      <c r="I3279" s="12" t="str">
        <f aca="false">INDEX(Customers!$G$2:$G$901,MATCH(B3279,Customers!$A$2:$A$901,0))</f>
        <v>West</v>
      </c>
      <c r="J3279" s="12" t="str">
        <f aca="false">INDEX(Stores!$D$2:$D$18,MATCH(C3279,Stores!$A$2:$A$18,0))</f>
        <v>Online</v>
      </c>
      <c r="K3279" s="16" t="n">
        <f aca="false">SUMIF(OrderItems!$B$2:$B$6683,A3279,OrderItems!$J$2:$J$6683)</f>
        <v>10689.3</v>
      </c>
      <c r="L3279" s="16" t="n">
        <f aca="false">SUMIF(OrderItems!$B$2:$B$6683,A3279,OrderItems!$K$2:$K$6683)</f>
        <v>7705.32</v>
      </c>
      <c r="M3279" s="16" t="n">
        <f aca="false">K3279-L3279</f>
        <v>2983.98</v>
      </c>
      <c r="N3279" s="12" t="n">
        <f aca="false">COUNTIF(OrderItems!$B$2:$B$6683,A3279)</f>
        <v>1</v>
      </c>
    </row>
    <row r="3280" customFormat="false" ht="15" hidden="false" customHeight="false" outlineLevel="0" collapsed="false">
      <c r="A3280" s="12" t="n">
        <v>3279</v>
      </c>
      <c r="B3280" s="12" t="n">
        <v>822</v>
      </c>
      <c r="C3280" s="12" t="n">
        <v>17</v>
      </c>
      <c r="D3280" s="18" t="n">
        <v>45863</v>
      </c>
      <c r="E3280" s="12" t="s">
        <v>44</v>
      </c>
      <c r="F3280" s="12" t="s">
        <v>2294</v>
      </c>
      <c r="G3280" s="12" t="s">
        <v>55</v>
      </c>
      <c r="H3280" s="12" t="str">
        <f aca="false">INDEX(Customers!$I$2:$I$901,MATCH(B3280,Customers!$A$2:$A$901,0))</f>
        <v>Regular</v>
      </c>
      <c r="I3280" s="12" t="str">
        <f aca="false">INDEX(Customers!$G$2:$G$901,MATCH(B3280,Customers!$A$2:$A$901,0))</f>
        <v>West</v>
      </c>
      <c r="J3280" s="12" t="str">
        <f aca="false">INDEX(Stores!$D$2:$D$18,MATCH(C3280,Stores!$A$2:$A$18,0))</f>
        <v>Online</v>
      </c>
      <c r="K3280" s="16" t="n">
        <f aca="false">SUMIF(OrderItems!$B$2:$B$6683,A3280,OrderItems!$J$2:$J$6683)</f>
        <v>309</v>
      </c>
      <c r="L3280" s="16" t="n">
        <f aca="false">SUMIF(OrderItems!$B$2:$B$6683,A3280,OrderItems!$K$2:$K$6683)</f>
        <v>192.67</v>
      </c>
      <c r="M3280" s="16" t="n">
        <f aca="false">K3280-L3280</f>
        <v>116.33</v>
      </c>
      <c r="N3280" s="12" t="n">
        <f aca="false">COUNTIF(OrderItems!$B$2:$B$6683,A3280)</f>
        <v>1</v>
      </c>
    </row>
    <row r="3281" customFormat="false" ht="15" hidden="false" customHeight="false" outlineLevel="0" collapsed="false">
      <c r="A3281" s="12" t="n">
        <v>3280</v>
      </c>
      <c r="B3281" s="12" t="n">
        <v>822</v>
      </c>
      <c r="C3281" s="12" t="n">
        <v>17</v>
      </c>
      <c r="D3281" s="18" t="n">
        <v>45886</v>
      </c>
      <c r="E3281" s="12" t="s">
        <v>44</v>
      </c>
      <c r="F3281" s="12" t="s">
        <v>2292</v>
      </c>
      <c r="G3281" s="12" t="s">
        <v>55</v>
      </c>
      <c r="H3281" s="12" t="str">
        <f aca="false">INDEX(Customers!$I$2:$I$901,MATCH(B3281,Customers!$A$2:$A$901,0))</f>
        <v>Regular</v>
      </c>
      <c r="I3281" s="12" t="str">
        <f aca="false">INDEX(Customers!$G$2:$G$901,MATCH(B3281,Customers!$A$2:$A$901,0))</f>
        <v>West</v>
      </c>
      <c r="J3281" s="12" t="str">
        <f aca="false">INDEX(Stores!$D$2:$D$18,MATCH(C3281,Stores!$A$2:$A$18,0))</f>
        <v>Online</v>
      </c>
      <c r="K3281" s="16" t="n">
        <f aca="false">SUMIF(OrderItems!$B$2:$B$6683,A3281,OrderItems!$J$2:$J$6683)</f>
        <v>639</v>
      </c>
      <c r="L3281" s="16" t="n">
        <f aca="false">SUMIF(OrderItems!$B$2:$B$6683,A3281,OrderItems!$K$2:$K$6683)</f>
        <v>387.23</v>
      </c>
      <c r="M3281" s="16" t="n">
        <f aca="false">K3281-L3281</f>
        <v>251.77</v>
      </c>
      <c r="N3281" s="12" t="n">
        <f aca="false">COUNTIF(OrderItems!$B$2:$B$6683,A3281)</f>
        <v>1</v>
      </c>
    </row>
    <row r="3282" customFormat="false" ht="15" hidden="false" customHeight="false" outlineLevel="0" collapsed="false">
      <c r="A3282" s="12" t="n">
        <v>3281</v>
      </c>
      <c r="B3282" s="12" t="n">
        <v>823</v>
      </c>
      <c r="C3282" s="12" t="n">
        <v>17</v>
      </c>
      <c r="D3282" s="18" t="n">
        <v>45839</v>
      </c>
      <c r="E3282" s="12" t="s">
        <v>44</v>
      </c>
      <c r="F3282" s="12" t="s">
        <v>2295</v>
      </c>
      <c r="G3282" s="12" t="s">
        <v>55</v>
      </c>
      <c r="H3282" s="12" t="str">
        <f aca="false">INDEX(Customers!$I$2:$I$901,MATCH(B3282,Customers!$A$2:$A$901,0))</f>
        <v>Regular</v>
      </c>
      <c r="I3282" s="12" t="str">
        <f aca="false">INDEX(Customers!$G$2:$G$901,MATCH(B3282,Customers!$A$2:$A$901,0))</f>
        <v>North</v>
      </c>
      <c r="J3282" s="12" t="str">
        <f aca="false">INDEX(Stores!$D$2:$D$18,MATCH(C3282,Stores!$A$2:$A$18,0))</f>
        <v>Online</v>
      </c>
      <c r="K3282" s="16" t="n">
        <f aca="false">SUMIF(OrderItems!$B$2:$B$6683,A3282,OrderItems!$J$2:$J$6683)</f>
        <v>11567.55</v>
      </c>
      <c r="L3282" s="16" t="n">
        <f aca="false">SUMIF(OrderItems!$B$2:$B$6683,A3282,OrderItems!$K$2:$K$6683)</f>
        <v>6739.74</v>
      </c>
      <c r="M3282" s="16" t="n">
        <f aca="false">K3282-L3282</f>
        <v>4827.81</v>
      </c>
      <c r="N3282" s="12" t="n">
        <f aca="false">COUNTIF(OrderItems!$B$2:$B$6683,A3282)</f>
        <v>2</v>
      </c>
    </row>
    <row r="3283" customFormat="false" ht="15" hidden="false" customHeight="false" outlineLevel="0" collapsed="false">
      <c r="A3283" s="12" t="n">
        <v>3282</v>
      </c>
      <c r="B3283" s="12" t="n">
        <v>823</v>
      </c>
      <c r="C3283" s="12" t="n">
        <v>17</v>
      </c>
      <c r="D3283" s="18" t="n">
        <v>45952</v>
      </c>
      <c r="E3283" s="12" t="s">
        <v>44</v>
      </c>
      <c r="F3283" s="12" t="s">
        <v>2295</v>
      </c>
      <c r="G3283" s="12" t="s">
        <v>55</v>
      </c>
      <c r="H3283" s="12" t="str">
        <f aca="false">INDEX(Customers!$I$2:$I$901,MATCH(B3283,Customers!$A$2:$A$901,0))</f>
        <v>Regular</v>
      </c>
      <c r="I3283" s="12" t="str">
        <f aca="false">INDEX(Customers!$G$2:$G$901,MATCH(B3283,Customers!$A$2:$A$901,0))</f>
        <v>North</v>
      </c>
      <c r="J3283" s="12" t="str">
        <f aca="false">INDEX(Stores!$D$2:$D$18,MATCH(C3283,Stores!$A$2:$A$18,0))</f>
        <v>Online</v>
      </c>
      <c r="K3283" s="16" t="n">
        <f aca="false">SUMIF(OrderItems!$B$2:$B$6683,A3283,OrderItems!$J$2:$J$6683)</f>
        <v>1384.55</v>
      </c>
      <c r="L3283" s="16" t="n">
        <f aca="false">SUMIF(OrderItems!$B$2:$B$6683,A3283,OrderItems!$K$2:$K$6683)</f>
        <v>941.59</v>
      </c>
      <c r="M3283" s="16" t="n">
        <f aca="false">K3283-L3283</f>
        <v>442.96</v>
      </c>
      <c r="N3283" s="12" t="n">
        <f aca="false">COUNTIF(OrderItems!$B$2:$B$6683,A3283)</f>
        <v>2</v>
      </c>
    </row>
    <row r="3284" customFormat="false" ht="15" hidden="false" customHeight="false" outlineLevel="0" collapsed="false">
      <c r="A3284" s="12" t="n">
        <v>3283</v>
      </c>
      <c r="B3284" s="12" t="n">
        <v>823</v>
      </c>
      <c r="C3284" s="12" t="n">
        <v>17</v>
      </c>
      <c r="D3284" s="18" t="n">
        <v>45967</v>
      </c>
      <c r="E3284" s="12" t="s">
        <v>44</v>
      </c>
      <c r="F3284" s="12" t="s">
        <v>2296</v>
      </c>
      <c r="G3284" s="12" t="s">
        <v>56</v>
      </c>
      <c r="H3284" s="12" t="str">
        <f aca="false">INDEX(Customers!$I$2:$I$901,MATCH(B3284,Customers!$A$2:$A$901,0))</f>
        <v>Regular</v>
      </c>
      <c r="I3284" s="12" t="str">
        <f aca="false">INDEX(Customers!$G$2:$G$901,MATCH(B3284,Customers!$A$2:$A$901,0))</f>
        <v>North</v>
      </c>
      <c r="J3284" s="12" t="str">
        <f aca="false">INDEX(Stores!$D$2:$D$18,MATCH(C3284,Stores!$A$2:$A$18,0))</f>
        <v>Online</v>
      </c>
      <c r="K3284" s="16" t="n">
        <f aca="false">SUMIF(OrderItems!$B$2:$B$6683,A3284,OrderItems!$J$2:$J$6683)</f>
        <v>3739.85</v>
      </c>
      <c r="L3284" s="16" t="n">
        <f aca="false">SUMIF(OrderItems!$B$2:$B$6683,A3284,OrderItems!$K$2:$K$6683)</f>
        <v>2697.36</v>
      </c>
      <c r="M3284" s="16" t="n">
        <f aca="false">K3284-L3284</f>
        <v>1042.49</v>
      </c>
      <c r="N3284" s="12" t="n">
        <f aca="false">COUNTIF(OrderItems!$B$2:$B$6683,A3284)</f>
        <v>4</v>
      </c>
    </row>
    <row r="3285" customFormat="false" ht="15" hidden="false" customHeight="false" outlineLevel="0" collapsed="false">
      <c r="A3285" s="12" t="n">
        <v>3284</v>
      </c>
      <c r="B3285" s="12" t="n">
        <v>824</v>
      </c>
      <c r="C3285" s="12" t="n">
        <v>17</v>
      </c>
      <c r="D3285" s="18" t="n">
        <v>45580</v>
      </c>
      <c r="E3285" s="12" t="s">
        <v>44</v>
      </c>
      <c r="F3285" s="12" t="s">
        <v>2296</v>
      </c>
      <c r="G3285" s="12" t="s">
        <v>55</v>
      </c>
      <c r="H3285" s="12" t="str">
        <f aca="false">INDEX(Customers!$I$2:$I$901,MATCH(B3285,Customers!$A$2:$A$901,0))</f>
        <v>Regular</v>
      </c>
      <c r="I3285" s="12" t="str">
        <f aca="false">INDEX(Customers!$G$2:$G$901,MATCH(B3285,Customers!$A$2:$A$901,0))</f>
        <v>East</v>
      </c>
      <c r="J3285" s="12" t="str">
        <f aca="false">INDEX(Stores!$D$2:$D$18,MATCH(C3285,Stores!$A$2:$A$18,0))</f>
        <v>Online</v>
      </c>
      <c r="K3285" s="16" t="n">
        <f aca="false">SUMIF(OrderItems!$B$2:$B$6683,A3285,OrderItems!$J$2:$J$6683)</f>
        <v>8476.65</v>
      </c>
      <c r="L3285" s="16" t="n">
        <f aca="false">SUMIF(OrderItems!$B$2:$B$6683,A3285,OrderItems!$K$2:$K$6683)</f>
        <v>5542.1</v>
      </c>
      <c r="M3285" s="16" t="n">
        <f aca="false">K3285-L3285</f>
        <v>2934.55</v>
      </c>
      <c r="N3285" s="12" t="n">
        <f aca="false">COUNTIF(OrderItems!$B$2:$B$6683,A3285)</f>
        <v>3</v>
      </c>
    </row>
    <row r="3286" customFormat="false" ht="15" hidden="false" customHeight="false" outlineLevel="0" collapsed="false">
      <c r="A3286" s="12" t="n">
        <v>3285</v>
      </c>
      <c r="B3286" s="12" t="n">
        <v>824</v>
      </c>
      <c r="C3286" s="12" t="n">
        <v>17</v>
      </c>
      <c r="D3286" s="18" t="n">
        <v>45725</v>
      </c>
      <c r="E3286" s="12" t="s">
        <v>44</v>
      </c>
      <c r="F3286" s="12" t="s">
        <v>2293</v>
      </c>
      <c r="G3286" s="12" t="s">
        <v>55</v>
      </c>
      <c r="H3286" s="12" t="str">
        <f aca="false">INDEX(Customers!$I$2:$I$901,MATCH(B3286,Customers!$A$2:$A$901,0))</f>
        <v>Regular</v>
      </c>
      <c r="I3286" s="12" t="str">
        <f aca="false">INDEX(Customers!$G$2:$G$901,MATCH(B3286,Customers!$A$2:$A$901,0))</f>
        <v>East</v>
      </c>
      <c r="J3286" s="12" t="str">
        <f aca="false">INDEX(Stores!$D$2:$D$18,MATCH(C3286,Stores!$A$2:$A$18,0))</f>
        <v>Online</v>
      </c>
      <c r="K3286" s="16" t="n">
        <f aca="false">SUMIF(OrderItems!$B$2:$B$6683,A3286,OrderItems!$J$2:$J$6683)</f>
        <v>8332.1</v>
      </c>
      <c r="L3286" s="16" t="n">
        <f aca="false">SUMIF(OrderItems!$B$2:$B$6683,A3286,OrderItems!$K$2:$K$6683)</f>
        <v>6165.75</v>
      </c>
      <c r="M3286" s="16" t="n">
        <f aca="false">K3286-L3286</f>
        <v>2166.35</v>
      </c>
      <c r="N3286" s="12" t="n">
        <f aca="false">COUNTIF(OrderItems!$B$2:$B$6683,A3286)</f>
        <v>2</v>
      </c>
    </row>
    <row r="3287" customFormat="false" ht="15" hidden="false" customHeight="false" outlineLevel="0" collapsed="false">
      <c r="A3287" s="12" t="n">
        <v>3286</v>
      </c>
      <c r="B3287" s="12" t="n">
        <v>824</v>
      </c>
      <c r="C3287" s="12" t="n">
        <v>17</v>
      </c>
      <c r="D3287" s="18" t="n">
        <v>45777</v>
      </c>
      <c r="E3287" s="12" t="s">
        <v>44</v>
      </c>
      <c r="F3287" s="12" t="s">
        <v>2296</v>
      </c>
      <c r="G3287" s="12" t="s">
        <v>55</v>
      </c>
      <c r="H3287" s="12" t="str">
        <f aca="false">INDEX(Customers!$I$2:$I$901,MATCH(B3287,Customers!$A$2:$A$901,0))</f>
        <v>Regular</v>
      </c>
      <c r="I3287" s="12" t="str">
        <f aca="false">INDEX(Customers!$G$2:$G$901,MATCH(B3287,Customers!$A$2:$A$901,0))</f>
        <v>East</v>
      </c>
      <c r="J3287" s="12" t="str">
        <f aca="false">INDEX(Stores!$D$2:$D$18,MATCH(C3287,Stores!$A$2:$A$18,0))</f>
        <v>Online</v>
      </c>
      <c r="K3287" s="16" t="n">
        <f aca="false">SUMIF(OrderItems!$B$2:$B$6683,A3287,OrderItems!$J$2:$J$6683)</f>
        <v>2159.1</v>
      </c>
      <c r="L3287" s="16" t="n">
        <f aca="false">SUMIF(OrderItems!$B$2:$B$6683,A3287,OrderItems!$K$2:$K$6683)</f>
        <v>1366.08</v>
      </c>
      <c r="M3287" s="16" t="n">
        <f aca="false">K3287-L3287</f>
        <v>793.02</v>
      </c>
      <c r="N3287" s="12" t="n">
        <f aca="false">COUNTIF(OrderItems!$B$2:$B$6683,A3287)</f>
        <v>1</v>
      </c>
    </row>
    <row r="3288" customFormat="false" ht="15" hidden="false" customHeight="false" outlineLevel="0" collapsed="false">
      <c r="A3288" s="12" t="n">
        <v>3287</v>
      </c>
      <c r="B3288" s="12" t="n">
        <v>826</v>
      </c>
      <c r="C3288" s="12" t="n">
        <v>17</v>
      </c>
      <c r="D3288" s="18" t="n">
        <v>45358</v>
      </c>
      <c r="E3288" s="12" t="s">
        <v>44</v>
      </c>
      <c r="F3288" s="12" t="s">
        <v>2294</v>
      </c>
      <c r="G3288" s="12" t="s">
        <v>55</v>
      </c>
      <c r="H3288" s="12" t="str">
        <f aca="false">INDEX(Customers!$I$2:$I$901,MATCH(B3288,Customers!$A$2:$A$901,0))</f>
        <v>Regular</v>
      </c>
      <c r="I3288" s="12" t="str">
        <f aca="false">INDEX(Customers!$G$2:$G$901,MATCH(B3288,Customers!$A$2:$A$901,0))</f>
        <v>East</v>
      </c>
      <c r="J3288" s="12" t="str">
        <f aca="false">INDEX(Stores!$D$2:$D$18,MATCH(C3288,Stores!$A$2:$A$18,0))</f>
        <v>Online</v>
      </c>
      <c r="K3288" s="16" t="n">
        <f aca="false">SUMIF(OrderItems!$B$2:$B$6683,A3288,OrderItems!$J$2:$J$6683)</f>
        <v>2232.1</v>
      </c>
      <c r="L3288" s="16" t="n">
        <f aca="false">SUMIF(OrderItems!$B$2:$B$6683,A3288,OrderItems!$K$2:$K$6683)</f>
        <v>1463.75</v>
      </c>
      <c r="M3288" s="16" t="n">
        <f aca="false">K3288-L3288</f>
        <v>768.35</v>
      </c>
      <c r="N3288" s="12" t="n">
        <f aca="false">COUNTIF(OrderItems!$B$2:$B$6683,A3288)</f>
        <v>3</v>
      </c>
    </row>
    <row r="3289" customFormat="false" ht="15" hidden="false" customHeight="false" outlineLevel="0" collapsed="false">
      <c r="A3289" s="12" t="n">
        <v>3288</v>
      </c>
      <c r="B3289" s="12" t="n">
        <v>826</v>
      </c>
      <c r="C3289" s="12" t="n">
        <v>17</v>
      </c>
      <c r="D3289" s="18" t="n">
        <v>45439</v>
      </c>
      <c r="E3289" s="12" t="s">
        <v>44</v>
      </c>
      <c r="F3289" s="12" t="s">
        <v>2294</v>
      </c>
      <c r="G3289" s="12" t="s">
        <v>55</v>
      </c>
      <c r="H3289" s="12" t="str">
        <f aca="false">INDEX(Customers!$I$2:$I$901,MATCH(B3289,Customers!$A$2:$A$901,0))</f>
        <v>Regular</v>
      </c>
      <c r="I3289" s="12" t="str">
        <f aca="false">INDEX(Customers!$G$2:$G$901,MATCH(B3289,Customers!$A$2:$A$901,0))</f>
        <v>East</v>
      </c>
      <c r="J3289" s="12" t="str">
        <f aca="false">INDEX(Stores!$D$2:$D$18,MATCH(C3289,Stores!$A$2:$A$18,0))</f>
        <v>Online</v>
      </c>
      <c r="K3289" s="16" t="n">
        <f aca="false">SUMIF(OrderItems!$B$2:$B$6683,A3289,OrderItems!$J$2:$J$6683)</f>
        <v>1849</v>
      </c>
      <c r="L3289" s="16" t="n">
        <f aca="false">SUMIF(OrderItems!$B$2:$B$6683,A3289,OrderItems!$K$2:$K$6683)</f>
        <v>1207.11</v>
      </c>
      <c r="M3289" s="16" t="n">
        <f aca="false">K3289-L3289</f>
        <v>641.89</v>
      </c>
      <c r="N3289" s="12" t="n">
        <f aca="false">COUNTIF(OrderItems!$B$2:$B$6683,A3289)</f>
        <v>1</v>
      </c>
    </row>
    <row r="3290" customFormat="false" ht="15" hidden="false" customHeight="false" outlineLevel="0" collapsed="false">
      <c r="A3290" s="12" t="n">
        <v>3289</v>
      </c>
      <c r="B3290" s="12" t="n">
        <v>826</v>
      </c>
      <c r="C3290" s="12" t="n">
        <v>17</v>
      </c>
      <c r="D3290" s="18" t="n">
        <v>45474</v>
      </c>
      <c r="E3290" s="12" t="s">
        <v>44</v>
      </c>
      <c r="F3290" s="12" t="s">
        <v>2294</v>
      </c>
      <c r="G3290" s="12" t="s">
        <v>55</v>
      </c>
      <c r="H3290" s="12" t="str">
        <f aca="false">INDEX(Customers!$I$2:$I$901,MATCH(B3290,Customers!$A$2:$A$901,0))</f>
        <v>Regular</v>
      </c>
      <c r="I3290" s="12" t="str">
        <f aca="false">INDEX(Customers!$G$2:$G$901,MATCH(B3290,Customers!$A$2:$A$901,0))</f>
        <v>East</v>
      </c>
      <c r="J3290" s="12" t="str">
        <f aca="false">INDEX(Stores!$D$2:$D$18,MATCH(C3290,Stores!$A$2:$A$18,0))</f>
        <v>Online</v>
      </c>
      <c r="K3290" s="16" t="n">
        <f aca="false">SUMIF(OrderItems!$B$2:$B$6683,A3290,OrderItems!$J$2:$J$6683)</f>
        <v>5432.55</v>
      </c>
      <c r="L3290" s="16" t="n">
        <f aca="false">SUMIF(OrderItems!$B$2:$B$6683,A3290,OrderItems!$K$2:$K$6683)</f>
        <v>3520.63</v>
      </c>
      <c r="M3290" s="16" t="n">
        <f aca="false">K3290-L3290</f>
        <v>1911.92</v>
      </c>
      <c r="N3290" s="12" t="n">
        <f aca="false">COUNTIF(OrderItems!$B$2:$B$6683,A3290)</f>
        <v>3</v>
      </c>
    </row>
    <row r="3291" customFormat="false" ht="15" hidden="false" customHeight="false" outlineLevel="0" collapsed="false">
      <c r="A3291" s="12" t="n">
        <v>3290</v>
      </c>
      <c r="B3291" s="12" t="n">
        <v>826</v>
      </c>
      <c r="C3291" s="12" t="n">
        <v>17</v>
      </c>
      <c r="D3291" s="18" t="n">
        <v>45514</v>
      </c>
      <c r="E3291" s="12" t="s">
        <v>44</v>
      </c>
      <c r="F3291" s="12" t="s">
        <v>2292</v>
      </c>
      <c r="G3291" s="12" t="s">
        <v>55</v>
      </c>
      <c r="H3291" s="12" t="str">
        <f aca="false">INDEX(Customers!$I$2:$I$901,MATCH(B3291,Customers!$A$2:$A$901,0))</f>
        <v>Regular</v>
      </c>
      <c r="I3291" s="12" t="str">
        <f aca="false">INDEX(Customers!$G$2:$G$901,MATCH(B3291,Customers!$A$2:$A$901,0))</f>
        <v>East</v>
      </c>
      <c r="J3291" s="12" t="str">
        <f aca="false">INDEX(Stores!$D$2:$D$18,MATCH(C3291,Stores!$A$2:$A$18,0))</f>
        <v>Online</v>
      </c>
      <c r="K3291" s="16" t="n">
        <f aca="false">SUMIF(OrderItems!$B$2:$B$6683,A3291,OrderItems!$J$2:$J$6683)</f>
        <v>920.55</v>
      </c>
      <c r="L3291" s="16" t="n">
        <f aca="false">SUMIF(OrderItems!$B$2:$B$6683,A3291,OrderItems!$K$2:$K$6683)</f>
        <v>652.32</v>
      </c>
      <c r="M3291" s="16" t="n">
        <f aca="false">K3291-L3291</f>
        <v>268.23</v>
      </c>
      <c r="N3291" s="12" t="n">
        <f aca="false">COUNTIF(OrderItems!$B$2:$B$6683,A3291)</f>
        <v>3</v>
      </c>
    </row>
    <row r="3292" customFormat="false" ht="15" hidden="false" customHeight="false" outlineLevel="0" collapsed="false">
      <c r="A3292" s="12" t="n">
        <v>3291</v>
      </c>
      <c r="B3292" s="12" t="n">
        <v>826</v>
      </c>
      <c r="C3292" s="12" t="n">
        <v>13</v>
      </c>
      <c r="D3292" s="18" t="n">
        <v>45566</v>
      </c>
      <c r="E3292" s="12" t="s">
        <v>49</v>
      </c>
      <c r="F3292" s="12" t="s">
        <v>2293</v>
      </c>
      <c r="G3292" s="12" t="s">
        <v>55</v>
      </c>
      <c r="H3292" s="12" t="str">
        <f aca="false">INDEX(Customers!$I$2:$I$901,MATCH(B3292,Customers!$A$2:$A$901,0))</f>
        <v>Regular</v>
      </c>
      <c r="I3292" s="12" t="str">
        <f aca="false">INDEX(Customers!$G$2:$G$901,MATCH(B3292,Customers!$A$2:$A$901,0))</f>
        <v>East</v>
      </c>
      <c r="J3292" s="12" t="str">
        <f aca="false">INDEX(Stores!$D$2:$D$18,MATCH(C3292,Stores!$A$2:$A$18,0))</f>
        <v>East</v>
      </c>
      <c r="K3292" s="16" t="n">
        <f aca="false">SUMIF(OrderItems!$B$2:$B$6683,A3292,OrderItems!$J$2:$J$6683)</f>
        <v>4105.55</v>
      </c>
      <c r="L3292" s="16" t="n">
        <f aca="false">SUMIF(OrderItems!$B$2:$B$6683,A3292,OrderItems!$K$2:$K$6683)</f>
        <v>2529.09</v>
      </c>
      <c r="M3292" s="16" t="n">
        <f aca="false">K3292-L3292</f>
        <v>1576.46</v>
      </c>
      <c r="N3292" s="12" t="n">
        <f aca="false">COUNTIF(OrderItems!$B$2:$B$6683,A3292)</f>
        <v>2</v>
      </c>
    </row>
    <row r="3293" customFormat="false" ht="15" hidden="false" customHeight="false" outlineLevel="0" collapsed="false">
      <c r="A3293" s="12" t="n">
        <v>3292</v>
      </c>
      <c r="B3293" s="12" t="n">
        <v>826</v>
      </c>
      <c r="C3293" s="12" t="n">
        <v>17</v>
      </c>
      <c r="D3293" s="18" t="n">
        <v>45570</v>
      </c>
      <c r="E3293" s="12" t="s">
        <v>44</v>
      </c>
      <c r="F3293" s="12" t="s">
        <v>2295</v>
      </c>
      <c r="G3293" s="12" t="s">
        <v>56</v>
      </c>
      <c r="H3293" s="12" t="str">
        <f aca="false">INDEX(Customers!$I$2:$I$901,MATCH(B3293,Customers!$A$2:$A$901,0))</f>
        <v>Regular</v>
      </c>
      <c r="I3293" s="12" t="str">
        <f aca="false">INDEX(Customers!$G$2:$G$901,MATCH(B3293,Customers!$A$2:$A$901,0))</f>
        <v>East</v>
      </c>
      <c r="J3293" s="12" t="str">
        <f aca="false">INDEX(Stores!$D$2:$D$18,MATCH(C3293,Stores!$A$2:$A$18,0))</f>
        <v>Online</v>
      </c>
      <c r="K3293" s="16" t="n">
        <f aca="false">SUMIF(OrderItems!$B$2:$B$6683,A3293,OrderItems!$J$2:$J$6683)</f>
        <v>4867</v>
      </c>
      <c r="L3293" s="16" t="n">
        <f aca="false">SUMIF(OrderItems!$B$2:$B$6683,A3293,OrderItems!$K$2:$K$6683)</f>
        <v>3043.77</v>
      </c>
      <c r="M3293" s="16" t="n">
        <f aca="false">K3293-L3293</f>
        <v>1823.23</v>
      </c>
      <c r="N3293" s="12" t="n">
        <f aca="false">COUNTIF(OrderItems!$B$2:$B$6683,A3293)</f>
        <v>3</v>
      </c>
    </row>
    <row r="3294" customFormat="false" ht="15" hidden="false" customHeight="false" outlineLevel="0" collapsed="false">
      <c r="A3294" s="12" t="n">
        <v>3293</v>
      </c>
      <c r="B3294" s="12" t="n">
        <v>826</v>
      </c>
      <c r="C3294" s="12" t="n">
        <v>17</v>
      </c>
      <c r="D3294" s="18" t="n">
        <v>45601</v>
      </c>
      <c r="E3294" s="12" t="s">
        <v>44</v>
      </c>
      <c r="F3294" s="12" t="s">
        <v>2292</v>
      </c>
      <c r="G3294" s="12" t="s">
        <v>55</v>
      </c>
      <c r="H3294" s="12" t="str">
        <f aca="false">INDEX(Customers!$I$2:$I$901,MATCH(B3294,Customers!$A$2:$A$901,0))</f>
        <v>Regular</v>
      </c>
      <c r="I3294" s="12" t="str">
        <f aca="false">INDEX(Customers!$G$2:$G$901,MATCH(B3294,Customers!$A$2:$A$901,0))</f>
        <v>East</v>
      </c>
      <c r="J3294" s="12" t="str">
        <f aca="false">INDEX(Stores!$D$2:$D$18,MATCH(C3294,Stores!$A$2:$A$18,0))</f>
        <v>Online</v>
      </c>
      <c r="K3294" s="16" t="n">
        <f aca="false">SUMIF(OrderItems!$B$2:$B$6683,A3294,OrderItems!$J$2:$J$6683)</f>
        <v>4408</v>
      </c>
      <c r="L3294" s="16" t="n">
        <f aca="false">SUMIF(OrderItems!$B$2:$B$6683,A3294,OrderItems!$K$2:$K$6683)</f>
        <v>2603.99</v>
      </c>
      <c r="M3294" s="16" t="n">
        <f aca="false">K3294-L3294</f>
        <v>1804.01</v>
      </c>
      <c r="N3294" s="12" t="n">
        <f aca="false">COUNTIF(OrderItems!$B$2:$B$6683,A3294)</f>
        <v>2</v>
      </c>
    </row>
    <row r="3295" customFormat="false" ht="15" hidden="false" customHeight="false" outlineLevel="0" collapsed="false">
      <c r="A3295" s="12" t="n">
        <v>3294</v>
      </c>
      <c r="B3295" s="12" t="n">
        <v>826</v>
      </c>
      <c r="C3295" s="12" t="n">
        <v>17</v>
      </c>
      <c r="D3295" s="18" t="n">
        <v>45602</v>
      </c>
      <c r="E3295" s="12" t="s">
        <v>44</v>
      </c>
      <c r="F3295" s="12" t="s">
        <v>2293</v>
      </c>
      <c r="G3295" s="12" t="s">
        <v>55</v>
      </c>
      <c r="H3295" s="12" t="str">
        <f aca="false">INDEX(Customers!$I$2:$I$901,MATCH(B3295,Customers!$A$2:$A$901,0))</f>
        <v>Regular</v>
      </c>
      <c r="I3295" s="12" t="str">
        <f aca="false">INDEX(Customers!$G$2:$G$901,MATCH(B3295,Customers!$A$2:$A$901,0))</f>
        <v>East</v>
      </c>
      <c r="J3295" s="12" t="str">
        <f aca="false">INDEX(Stores!$D$2:$D$18,MATCH(C3295,Stores!$A$2:$A$18,0))</f>
        <v>Online</v>
      </c>
      <c r="K3295" s="16" t="n">
        <f aca="false">SUMIF(OrderItems!$B$2:$B$6683,A3295,OrderItems!$J$2:$J$6683)</f>
        <v>7133.05</v>
      </c>
      <c r="L3295" s="16" t="n">
        <f aca="false">SUMIF(OrderItems!$B$2:$B$6683,A3295,OrderItems!$K$2:$K$6683)</f>
        <v>4355.85</v>
      </c>
      <c r="M3295" s="16" t="n">
        <f aca="false">K3295-L3295</f>
        <v>2777.2</v>
      </c>
      <c r="N3295" s="12" t="n">
        <f aca="false">COUNTIF(OrderItems!$B$2:$B$6683,A3295)</f>
        <v>3</v>
      </c>
    </row>
    <row r="3296" customFormat="false" ht="15" hidden="false" customHeight="false" outlineLevel="0" collapsed="false">
      <c r="A3296" s="12" t="n">
        <v>3295</v>
      </c>
      <c r="B3296" s="12" t="n">
        <v>826</v>
      </c>
      <c r="C3296" s="12" t="n">
        <v>17</v>
      </c>
      <c r="D3296" s="18" t="n">
        <v>45739</v>
      </c>
      <c r="E3296" s="12" t="s">
        <v>44</v>
      </c>
      <c r="F3296" s="12" t="s">
        <v>2294</v>
      </c>
      <c r="G3296" s="12" t="s">
        <v>55</v>
      </c>
      <c r="H3296" s="12" t="str">
        <f aca="false">INDEX(Customers!$I$2:$I$901,MATCH(B3296,Customers!$A$2:$A$901,0))</f>
        <v>Regular</v>
      </c>
      <c r="I3296" s="12" t="str">
        <f aca="false">INDEX(Customers!$G$2:$G$901,MATCH(B3296,Customers!$A$2:$A$901,0))</f>
        <v>East</v>
      </c>
      <c r="J3296" s="12" t="str">
        <f aca="false">INDEX(Stores!$D$2:$D$18,MATCH(C3296,Stores!$A$2:$A$18,0))</f>
        <v>Online</v>
      </c>
      <c r="K3296" s="16" t="n">
        <f aca="false">SUMIF(OrderItems!$B$2:$B$6683,A3296,OrderItems!$J$2:$J$6683)</f>
        <v>2212.55</v>
      </c>
      <c r="L3296" s="16" t="n">
        <f aca="false">SUMIF(OrderItems!$B$2:$B$6683,A3296,OrderItems!$K$2:$K$6683)</f>
        <v>1451.6</v>
      </c>
      <c r="M3296" s="16" t="n">
        <f aca="false">K3296-L3296</f>
        <v>760.95</v>
      </c>
      <c r="N3296" s="12" t="n">
        <f aca="false">COUNTIF(OrderItems!$B$2:$B$6683,A3296)</f>
        <v>1</v>
      </c>
    </row>
    <row r="3297" customFormat="false" ht="15" hidden="false" customHeight="false" outlineLevel="0" collapsed="false">
      <c r="A3297" s="12" t="n">
        <v>3296</v>
      </c>
      <c r="B3297" s="12" t="n">
        <v>826</v>
      </c>
      <c r="C3297" s="12" t="n">
        <v>17</v>
      </c>
      <c r="D3297" s="18" t="n">
        <v>45757</v>
      </c>
      <c r="E3297" s="12" t="s">
        <v>44</v>
      </c>
      <c r="F3297" s="12" t="s">
        <v>2293</v>
      </c>
      <c r="G3297" s="12" t="s">
        <v>56</v>
      </c>
      <c r="H3297" s="12" t="str">
        <f aca="false">INDEX(Customers!$I$2:$I$901,MATCH(B3297,Customers!$A$2:$A$901,0))</f>
        <v>Regular</v>
      </c>
      <c r="I3297" s="12" t="str">
        <f aca="false">INDEX(Customers!$G$2:$G$901,MATCH(B3297,Customers!$A$2:$A$901,0))</f>
        <v>East</v>
      </c>
      <c r="J3297" s="12" t="str">
        <f aca="false">INDEX(Stores!$D$2:$D$18,MATCH(C3297,Stores!$A$2:$A$18,0))</f>
        <v>Online</v>
      </c>
      <c r="K3297" s="16" t="n">
        <f aca="false">SUMIF(OrderItems!$B$2:$B$6683,A3297,OrderItems!$J$2:$J$6683)</f>
        <v>3202.75</v>
      </c>
      <c r="L3297" s="16" t="n">
        <f aca="false">SUMIF(OrderItems!$B$2:$B$6683,A3297,OrderItems!$K$2:$K$6683)</f>
        <v>2442.88</v>
      </c>
      <c r="M3297" s="16" t="n">
        <f aca="false">K3297-L3297</f>
        <v>759.87</v>
      </c>
      <c r="N3297" s="12" t="n">
        <f aca="false">COUNTIF(OrderItems!$B$2:$B$6683,A3297)</f>
        <v>2</v>
      </c>
    </row>
    <row r="3298" customFormat="false" ht="15" hidden="false" customHeight="false" outlineLevel="0" collapsed="false">
      <c r="A3298" s="12" t="n">
        <v>3297</v>
      </c>
      <c r="B3298" s="12" t="n">
        <v>826</v>
      </c>
      <c r="C3298" s="12" t="n">
        <v>17</v>
      </c>
      <c r="D3298" s="18" t="n">
        <v>45759</v>
      </c>
      <c r="E3298" s="12" t="s">
        <v>44</v>
      </c>
      <c r="F3298" s="12" t="s">
        <v>2292</v>
      </c>
      <c r="G3298" s="12" t="s">
        <v>55</v>
      </c>
      <c r="H3298" s="12" t="str">
        <f aca="false">INDEX(Customers!$I$2:$I$901,MATCH(B3298,Customers!$A$2:$A$901,0))</f>
        <v>Regular</v>
      </c>
      <c r="I3298" s="12" t="str">
        <f aca="false">INDEX(Customers!$G$2:$G$901,MATCH(B3298,Customers!$A$2:$A$901,0))</f>
        <v>East</v>
      </c>
      <c r="J3298" s="12" t="str">
        <f aca="false">INDEX(Stores!$D$2:$D$18,MATCH(C3298,Stores!$A$2:$A$18,0))</f>
        <v>Online</v>
      </c>
      <c r="K3298" s="16" t="n">
        <f aca="false">SUMIF(OrderItems!$B$2:$B$6683,A3298,OrderItems!$J$2:$J$6683)</f>
        <v>3648.1</v>
      </c>
      <c r="L3298" s="16" t="n">
        <f aca="false">SUMIF(OrderItems!$B$2:$B$6683,A3298,OrderItems!$K$2:$K$6683)</f>
        <v>2264.15</v>
      </c>
      <c r="M3298" s="16" t="n">
        <f aca="false">K3298-L3298</f>
        <v>1383.95</v>
      </c>
      <c r="N3298" s="12" t="n">
        <f aca="false">COUNTIF(OrderItems!$B$2:$B$6683,A3298)</f>
        <v>3</v>
      </c>
    </row>
    <row r="3299" customFormat="false" ht="15" hidden="false" customHeight="false" outlineLevel="0" collapsed="false">
      <c r="A3299" s="12" t="n">
        <v>3298</v>
      </c>
      <c r="B3299" s="12" t="n">
        <v>826</v>
      </c>
      <c r="C3299" s="12" t="n">
        <v>17</v>
      </c>
      <c r="D3299" s="18" t="n">
        <v>45867</v>
      </c>
      <c r="E3299" s="12" t="s">
        <v>44</v>
      </c>
      <c r="F3299" s="12" t="s">
        <v>2294</v>
      </c>
      <c r="G3299" s="12" t="s">
        <v>56</v>
      </c>
      <c r="H3299" s="12" t="str">
        <f aca="false">INDEX(Customers!$I$2:$I$901,MATCH(B3299,Customers!$A$2:$A$901,0))</f>
        <v>Regular</v>
      </c>
      <c r="I3299" s="12" t="str">
        <f aca="false">INDEX(Customers!$G$2:$G$901,MATCH(B3299,Customers!$A$2:$A$901,0))</f>
        <v>East</v>
      </c>
      <c r="J3299" s="12" t="str">
        <f aca="false">INDEX(Stores!$D$2:$D$18,MATCH(C3299,Stores!$A$2:$A$18,0))</f>
        <v>Online</v>
      </c>
      <c r="K3299" s="16" t="n">
        <f aca="false">SUMIF(OrderItems!$B$2:$B$6683,A3299,OrderItems!$J$2:$J$6683)</f>
        <v>1959</v>
      </c>
      <c r="L3299" s="16" t="n">
        <f aca="false">SUMIF(OrderItems!$B$2:$B$6683,A3299,OrderItems!$K$2:$K$6683)</f>
        <v>1274.4</v>
      </c>
      <c r="M3299" s="16" t="n">
        <f aca="false">K3299-L3299</f>
        <v>684.6</v>
      </c>
      <c r="N3299" s="12" t="n">
        <f aca="false">COUNTIF(OrderItems!$B$2:$B$6683,A3299)</f>
        <v>1</v>
      </c>
    </row>
    <row r="3300" customFormat="false" ht="15" hidden="false" customHeight="false" outlineLevel="0" collapsed="false">
      <c r="A3300" s="12" t="n">
        <v>3299</v>
      </c>
      <c r="B3300" s="12" t="n">
        <v>826</v>
      </c>
      <c r="C3300" s="12" t="n">
        <v>17</v>
      </c>
      <c r="D3300" s="18" t="n">
        <v>45896</v>
      </c>
      <c r="E3300" s="12" t="s">
        <v>44</v>
      </c>
      <c r="F3300" s="12" t="s">
        <v>2296</v>
      </c>
      <c r="G3300" s="12" t="s">
        <v>55</v>
      </c>
      <c r="H3300" s="12" t="str">
        <f aca="false">INDEX(Customers!$I$2:$I$901,MATCH(B3300,Customers!$A$2:$A$901,0))</f>
        <v>Regular</v>
      </c>
      <c r="I3300" s="12" t="str">
        <f aca="false">INDEX(Customers!$G$2:$G$901,MATCH(B3300,Customers!$A$2:$A$901,0))</f>
        <v>East</v>
      </c>
      <c r="J3300" s="12" t="str">
        <f aca="false">INDEX(Stores!$D$2:$D$18,MATCH(C3300,Stores!$A$2:$A$18,0))</f>
        <v>Online</v>
      </c>
      <c r="K3300" s="16" t="n">
        <f aca="false">SUMIF(OrderItems!$B$2:$B$6683,A3300,OrderItems!$J$2:$J$6683)</f>
        <v>1495.15</v>
      </c>
      <c r="L3300" s="16" t="n">
        <f aca="false">SUMIF(OrderItems!$B$2:$B$6683,A3300,OrderItems!$K$2:$K$6683)</f>
        <v>1031.97</v>
      </c>
      <c r="M3300" s="16" t="n">
        <f aca="false">K3300-L3300</f>
        <v>463.18</v>
      </c>
      <c r="N3300" s="12" t="n">
        <f aca="false">COUNTIF(OrderItems!$B$2:$B$6683,A3300)</f>
        <v>1</v>
      </c>
    </row>
    <row r="3301" customFormat="false" ht="15" hidden="false" customHeight="false" outlineLevel="0" collapsed="false">
      <c r="A3301" s="12" t="n">
        <v>3300</v>
      </c>
      <c r="B3301" s="12" t="n">
        <v>826</v>
      </c>
      <c r="C3301" s="12" t="n">
        <v>17</v>
      </c>
      <c r="D3301" s="18" t="n">
        <v>45924</v>
      </c>
      <c r="E3301" s="12" t="s">
        <v>44</v>
      </c>
      <c r="F3301" s="12" t="s">
        <v>2296</v>
      </c>
      <c r="G3301" s="12" t="s">
        <v>55</v>
      </c>
      <c r="H3301" s="12" t="str">
        <f aca="false">INDEX(Customers!$I$2:$I$901,MATCH(B3301,Customers!$A$2:$A$901,0))</f>
        <v>Regular</v>
      </c>
      <c r="I3301" s="12" t="str">
        <f aca="false">INDEX(Customers!$G$2:$G$901,MATCH(B3301,Customers!$A$2:$A$901,0))</f>
        <v>East</v>
      </c>
      <c r="J3301" s="12" t="str">
        <f aca="false">INDEX(Stores!$D$2:$D$18,MATCH(C3301,Stores!$A$2:$A$18,0))</f>
        <v>Online</v>
      </c>
      <c r="K3301" s="16" t="n">
        <f aca="false">SUMIF(OrderItems!$B$2:$B$6683,A3301,OrderItems!$J$2:$J$6683)</f>
        <v>4350.3</v>
      </c>
      <c r="L3301" s="16" t="n">
        <f aca="false">SUMIF(OrderItems!$B$2:$B$6683,A3301,OrderItems!$K$2:$K$6683)</f>
        <v>3392.49</v>
      </c>
      <c r="M3301" s="16" t="n">
        <f aca="false">K3301-L3301</f>
        <v>957.81</v>
      </c>
      <c r="N3301" s="12" t="n">
        <f aca="false">COUNTIF(OrderItems!$B$2:$B$6683,A3301)</f>
        <v>2</v>
      </c>
    </row>
    <row r="3302" customFormat="false" ht="15" hidden="false" customHeight="false" outlineLevel="0" collapsed="false">
      <c r="A3302" s="12" t="n">
        <v>3301</v>
      </c>
      <c r="B3302" s="12" t="n">
        <v>826</v>
      </c>
      <c r="C3302" s="12" t="n">
        <v>17</v>
      </c>
      <c r="D3302" s="18" t="n">
        <v>45935</v>
      </c>
      <c r="E3302" s="12" t="s">
        <v>44</v>
      </c>
      <c r="F3302" s="12" t="s">
        <v>2292</v>
      </c>
      <c r="G3302" s="12" t="s">
        <v>55</v>
      </c>
      <c r="H3302" s="12" t="str">
        <f aca="false">INDEX(Customers!$I$2:$I$901,MATCH(B3302,Customers!$A$2:$A$901,0))</f>
        <v>Regular</v>
      </c>
      <c r="I3302" s="12" t="str">
        <f aca="false">INDEX(Customers!$G$2:$G$901,MATCH(B3302,Customers!$A$2:$A$901,0))</f>
        <v>East</v>
      </c>
      <c r="J3302" s="12" t="str">
        <f aca="false">INDEX(Stores!$D$2:$D$18,MATCH(C3302,Stores!$A$2:$A$18,0))</f>
        <v>Online</v>
      </c>
      <c r="K3302" s="16" t="n">
        <f aca="false">SUMIF(OrderItems!$B$2:$B$6683,A3302,OrderItems!$J$2:$J$6683)</f>
        <v>4322.05</v>
      </c>
      <c r="L3302" s="16" t="n">
        <f aca="false">SUMIF(OrderItems!$B$2:$B$6683,A3302,OrderItems!$K$2:$K$6683)</f>
        <v>3072.61</v>
      </c>
      <c r="M3302" s="16" t="n">
        <f aca="false">K3302-L3302</f>
        <v>1249.44</v>
      </c>
      <c r="N3302" s="12" t="n">
        <f aca="false">COUNTIF(OrderItems!$B$2:$B$6683,A3302)</f>
        <v>2</v>
      </c>
    </row>
    <row r="3303" customFormat="false" ht="15" hidden="false" customHeight="false" outlineLevel="0" collapsed="false">
      <c r="A3303" s="12" t="n">
        <v>3302</v>
      </c>
      <c r="B3303" s="12" t="n">
        <v>826</v>
      </c>
      <c r="C3303" s="12" t="n">
        <v>3</v>
      </c>
      <c r="D3303" s="18" t="n">
        <v>45956</v>
      </c>
      <c r="E3303" s="12" t="s">
        <v>49</v>
      </c>
      <c r="F3303" s="12" t="s">
        <v>2294</v>
      </c>
      <c r="G3303" s="12" t="s">
        <v>55</v>
      </c>
      <c r="H3303" s="12" t="str">
        <f aca="false">INDEX(Customers!$I$2:$I$901,MATCH(B3303,Customers!$A$2:$A$901,0))</f>
        <v>Regular</v>
      </c>
      <c r="I3303" s="12" t="str">
        <f aca="false">INDEX(Customers!$G$2:$G$901,MATCH(B3303,Customers!$A$2:$A$901,0))</f>
        <v>East</v>
      </c>
      <c r="J3303" s="12" t="str">
        <f aca="false">INDEX(Stores!$D$2:$D$18,MATCH(C3303,Stores!$A$2:$A$18,0))</f>
        <v>North</v>
      </c>
      <c r="K3303" s="16" t="n">
        <f aca="false">SUMIF(OrderItems!$B$2:$B$6683,A3303,OrderItems!$J$2:$J$6683)</f>
        <v>4146</v>
      </c>
      <c r="L3303" s="16" t="n">
        <f aca="false">SUMIF(OrderItems!$B$2:$B$6683,A3303,OrderItems!$K$2:$K$6683)</f>
        <v>2470</v>
      </c>
      <c r="M3303" s="16" t="n">
        <f aca="false">K3303-L3303</f>
        <v>1676</v>
      </c>
      <c r="N3303" s="12" t="n">
        <f aca="false">COUNTIF(OrderItems!$B$2:$B$6683,A3303)</f>
        <v>4</v>
      </c>
    </row>
    <row r="3304" customFormat="false" ht="15" hidden="false" customHeight="false" outlineLevel="0" collapsed="false">
      <c r="A3304" s="12" t="n">
        <v>3303</v>
      </c>
      <c r="B3304" s="12" t="n">
        <v>826</v>
      </c>
      <c r="C3304" s="12" t="n">
        <v>17</v>
      </c>
      <c r="D3304" s="18" t="n">
        <v>45970</v>
      </c>
      <c r="E3304" s="12" t="s">
        <v>44</v>
      </c>
      <c r="F3304" s="12" t="s">
        <v>2293</v>
      </c>
      <c r="G3304" s="12" t="s">
        <v>55</v>
      </c>
      <c r="H3304" s="12" t="str">
        <f aca="false">INDEX(Customers!$I$2:$I$901,MATCH(B3304,Customers!$A$2:$A$901,0))</f>
        <v>Regular</v>
      </c>
      <c r="I3304" s="12" t="str">
        <f aca="false">INDEX(Customers!$G$2:$G$901,MATCH(B3304,Customers!$A$2:$A$901,0))</f>
        <v>East</v>
      </c>
      <c r="J3304" s="12" t="str">
        <f aca="false">INDEX(Stores!$D$2:$D$18,MATCH(C3304,Stores!$A$2:$A$18,0))</f>
        <v>Online</v>
      </c>
      <c r="K3304" s="16" t="n">
        <f aca="false">SUMIF(OrderItems!$B$2:$B$6683,A3304,OrderItems!$J$2:$J$6683)</f>
        <v>1932.05</v>
      </c>
      <c r="L3304" s="16" t="n">
        <f aca="false">SUMIF(OrderItems!$B$2:$B$6683,A3304,OrderItems!$K$2:$K$6683)</f>
        <v>1174.34</v>
      </c>
      <c r="M3304" s="16" t="n">
        <f aca="false">K3304-L3304</f>
        <v>757.71</v>
      </c>
      <c r="N3304" s="12" t="n">
        <f aca="false">COUNTIF(OrderItems!$B$2:$B$6683,A3304)</f>
        <v>2</v>
      </c>
    </row>
    <row r="3305" customFormat="false" ht="15" hidden="false" customHeight="false" outlineLevel="0" collapsed="false">
      <c r="A3305" s="12" t="n">
        <v>3304</v>
      </c>
      <c r="B3305" s="12" t="n">
        <v>826</v>
      </c>
      <c r="C3305" s="12" t="n">
        <v>17</v>
      </c>
      <c r="D3305" s="18" t="n">
        <v>46019</v>
      </c>
      <c r="E3305" s="12" t="s">
        <v>44</v>
      </c>
      <c r="F3305" s="12" t="s">
        <v>2292</v>
      </c>
      <c r="G3305" s="12" t="s">
        <v>57</v>
      </c>
      <c r="H3305" s="12" t="str">
        <f aca="false">INDEX(Customers!$I$2:$I$901,MATCH(B3305,Customers!$A$2:$A$901,0))</f>
        <v>Regular</v>
      </c>
      <c r="I3305" s="12" t="str">
        <f aca="false">INDEX(Customers!$G$2:$G$901,MATCH(B3305,Customers!$A$2:$A$901,0))</f>
        <v>East</v>
      </c>
      <c r="J3305" s="12" t="str">
        <f aca="false">INDEX(Stores!$D$2:$D$18,MATCH(C3305,Stores!$A$2:$A$18,0))</f>
        <v>Online</v>
      </c>
      <c r="K3305" s="16" t="n">
        <f aca="false">SUMIF(OrderItems!$B$2:$B$6683,A3305,OrderItems!$J$2:$J$6683)</f>
        <v>2599</v>
      </c>
      <c r="L3305" s="16" t="n">
        <f aca="false">SUMIF(OrderItems!$B$2:$B$6683,A3305,OrderItems!$K$2:$K$6683)</f>
        <v>1473.81</v>
      </c>
      <c r="M3305" s="16" t="n">
        <f aca="false">K3305-L3305</f>
        <v>1125.19</v>
      </c>
      <c r="N3305" s="12" t="n">
        <f aca="false">COUNTIF(OrderItems!$B$2:$B$6683,A3305)</f>
        <v>1</v>
      </c>
    </row>
    <row r="3306" customFormat="false" ht="15" hidden="false" customHeight="false" outlineLevel="0" collapsed="false">
      <c r="A3306" s="12" t="n">
        <v>3305</v>
      </c>
      <c r="B3306" s="12" t="n">
        <v>827</v>
      </c>
      <c r="C3306" s="12" t="n">
        <v>17</v>
      </c>
      <c r="D3306" s="18" t="n">
        <v>45787</v>
      </c>
      <c r="E3306" s="12" t="s">
        <v>44</v>
      </c>
      <c r="F3306" s="12" t="s">
        <v>2294</v>
      </c>
      <c r="G3306" s="12" t="s">
        <v>57</v>
      </c>
      <c r="H3306" s="12" t="str">
        <f aca="false">INDEX(Customers!$I$2:$I$901,MATCH(B3306,Customers!$A$2:$A$901,0))</f>
        <v>Regular</v>
      </c>
      <c r="I3306" s="12" t="str">
        <f aca="false">INDEX(Customers!$G$2:$G$901,MATCH(B3306,Customers!$A$2:$A$901,0))</f>
        <v>South</v>
      </c>
      <c r="J3306" s="12" t="str">
        <f aca="false">INDEX(Stores!$D$2:$D$18,MATCH(C3306,Stores!$A$2:$A$18,0))</f>
        <v>Online</v>
      </c>
      <c r="K3306" s="16" t="n">
        <f aca="false">SUMIF(OrderItems!$B$2:$B$6683,A3306,OrderItems!$J$2:$J$6683)</f>
        <v>449.1</v>
      </c>
      <c r="L3306" s="16" t="n">
        <f aca="false">SUMIF(OrderItems!$B$2:$B$6683,A3306,OrderItems!$K$2:$K$6683)</f>
        <v>321.7</v>
      </c>
      <c r="M3306" s="16" t="n">
        <f aca="false">K3306-L3306</f>
        <v>127.4</v>
      </c>
      <c r="N3306" s="12" t="n">
        <f aca="false">COUNTIF(OrderItems!$B$2:$B$6683,A3306)</f>
        <v>1</v>
      </c>
    </row>
    <row r="3307" customFormat="false" ht="15" hidden="false" customHeight="false" outlineLevel="0" collapsed="false">
      <c r="A3307" s="12" t="n">
        <v>3306</v>
      </c>
      <c r="B3307" s="12" t="n">
        <v>827</v>
      </c>
      <c r="C3307" s="12" t="n">
        <v>17</v>
      </c>
      <c r="D3307" s="18" t="n">
        <v>45973</v>
      </c>
      <c r="E3307" s="12" t="s">
        <v>44</v>
      </c>
      <c r="F3307" s="12" t="s">
        <v>2292</v>
      </c>
      <c r="G3307" s="12" t="s">
        <v>55</v>
      </c>
      <c r="H3307" s="12" t="str">
        <f aca="false">INDEX(Customers!$I$2:$I$901,MATCH(B3307,Customers!$A$2:$A$901,0))</f>
        <v>Regular</v>
      </c>
      <c r="I3307" s="12" t="str">
        <f aca="false">INDEX(Customers!$G$2:$G$901,MATCH(B3307,Customers!$A$2:$A$901,0))</f>
        <v>South</v>
      </c>
      <c r="J3307" s="12" t="str">
        <f aca="false">INDEX(Stores!$D$2:$D$18,MATCH(C3307,Stores!$A$2:$A$18,0))</f>
        <v>Online</v>
      </c>
      <c r="K3307" s="16" t="n">
        <f aca="false">SUMIF(OrderItems!$B$2:$B$6683,A3307,OrderItems!$J$2:$J$6683)</f>
        <v>6003.1</v>
      </c>
      <c r="L3307" s="16" t="n">
        <f aca="false">SUMIF(OrderItems!$B$2:$B$6683,A3307,OrderItems!$K$2:$K$6683)</f>
        <v>3617.41</v>
      </c>
      <c r="M3307" s="16" t="n">
        <f aca="false">K3307-L3307</f>
        <v>2385.69</v>
      </c>
      <c r="N3307" s="12" t="n">
        <f aca="false">COUNTIF(OrderItems!$B$2:$B$6683,A3307)</f>
        <v>3</v>
      </c>
    </row>
    <row r="3308" customFormat="false" ht="15" hidden="false" customHeight="false" outlineLevel="0" collapsed="false">
      <c r="A3308" s="12" t="n">
        <v>3307</v>
      </c>
      <c r="B3308" s="12" t="n">
        <v>827</v>
      </c>
      <c r="C3308" s="12" t="n">
        <v>17</v>
      </c>
      <c r="D3308" s="18" t="n">
        <v>46022</v>
      </c>
      <c r="E3308" s="12" t="s">
        <v>44</v>
      </c>
      <c r="F3308" s="12" t="s">
        <v>2292</v>
      </c>
      <c r="G3308" s="12" t="s">
        <v>55</v>
      </c>
      <c r="H3308" s="12" t="str">
        <f aca="false">INDEX(Customers!$I$2:$I$901,MATCH(B3308,Customers!$A$2:$A$901,0))</f>
        <v>Regular</v>
      </c>
      <c r="I3308" s="12" t="str">
        <f aca="false">INDEX(Customers!$G$2:$G$901,MATCH(B3308,Customers!$A$2:$A$901,0))</f>
        <v>South</v>
      </c>
      <c r="J3308" s="12" t="str">
        <f aca="false">INDEX(Stores!$D$2:$D$18,MATCH(C3308,Stores!$A$2:$A$18,0))</f>
        <v>Online</v>
      </c>
      <c r="K3308" s="16" t="n">
        <f aca="false">SUMIF(OrderItems!$B$2:$B$6683,A3308,OrderItems!$J$2:$J$6683)</f>
        <v>2707.05</v>
      </c>
      <c r="L3308" s="16" t="n">
        <f aca="false">SUMIF(OrderItems!$B$2:$B$6683,A3308,OrderItems!$K$2:$K$6683)</f>
        <v>1609.64</v>
      </c>
      <c r="M3308" s="16" t="n">
        <f aca="false">K3308-L3308</f>
        <v>1097.41</v>
      </c>
      <c r="N3308" s="12" t="n">
        <f aca="false">COUNTIF(OrderItems!$B$2:$B$6683,A3308)</f>
        <v>2</v>
      </c>
    </row>
    <row r="3309" customFormat="false" ht="15" hidden="false" customHeight="false" outlineLevel="0" collapsed="false">
      <c r="A3309" s="12" t="n">
        <v>3308</v>
      </c>
      <c r="B3309" s="12" t="n">
        <v>829</v>
      </c>
      <c r="C3309" s="12" t="n">
        <v>17</v>
      </c>
      <c r="D3309" s="18" t="n">
        <v>45630</v>
      </c>
      <c r="E3309" s="12" t="s">
        <v>44</v>
      </c>
      <c r="F3309" s="12" t="s">
        <v>2295</v>
      </c>
      <c r="G3309" s="12" t="s">
        <v>56</v>
      </c>
      <c r="H3309" s="12" t="str">
        <f aca="false">INDEX(Customers!$I$2:$I$901,MATCH(B3309,Customers!$A$2:$A$901,0))</f>
        <v>Regular</v>
      </c>
      <c r="I3309" s="12" t="str">
        <f aca="false">INDEX(Customers!$G$2:$G$901,MATCH(B3309,Customers!$A$2:$A$901,0))</f>
        <v>West</v>
      </c>
      <c r="J3309" s="12" t="str">
        <f aca="false">INDEX(Stores!$D$2:$D$18,MATCH(C3309,Stores!$A$2:$A$18,0))</f>
        <v>Online</v>
      </c>
      <c r="K3309" s="16" t="n">
        <f aca="false">SUMIF(OrderItems!$B$2:$B$6683,A3309,OrderItems!$J$2:$J$6683)</f>
        <v>4489</v>
      </c>
      <c r="L3309" s="16" t="n">
        <f aca="false">SUMIF(OrderItems!$B$2:$B$6683,A3309,OrderItems!$K$2:$K$6683)</f>
        <v>2892.9</v>
      </c>
      <c r="M3309" s="16" t="n">
        <f aca="false">K3309-L3309</f>
        <v>1596.1</v>
      </c>
      <c r="N3309" s="12" t="n">
        <f aca="false">COUNTIF(OrderItems!$B$2:$B$6683,A3309)</f>
        <v>1</v>
      </c>
    </row>
    <row r="3310" customFormat="false" ht="15" hidden="false" customHeight="false" outlineLevel="0" collapsed="false">
      <c r="A3310" s="12" t="n">
        <v>3309</v>
      </c>
      <c r="B3310" s="12" t="n">
        <v>829</v>
      </c>
      <c r="C3310" s="12" t="n">
        <v>17</v>
      </c>
      <c r="D3310" s="18" t="n">
        <v>45841</v>
      </c>
      <c r="E3310" s="12" t="s">
        <v>44</v>
      </c>
      <c r="F3310" s="12" t="s">
        <v>2295</v>
      </c>
      <c r="G3310" s="12" t="s">
        <v>56</v>
      </c>
      <c r="H3310" s="12" t="str">
        <f aca="false">INDEX(Customers!$I$2:$I$901,MATCH(B3310,Customers!$A$2:$A$901,0))</f>
        <v>Regular</v>
      </c>
      <c r="I3310" s="12" t="str">
        <f aca="false">INDEX(Customers!$G$2:$G$901,MATCH(B3310,Customers!$A$2:$A$901,0))</f>
        <v>West</v>
      </c>
      <c r="J3310" s="12" t="str">
        <f aca="false">INDEX(Stores!$D$2:$D$18,MATCH(C3310,Stores!$A$2:$A$18,0))</f>
        <v>Online</v>
      </c>
      <c r="K3310" s="16" t="n">
        <f aca="false">SUMIF(OrderItems!$B$2:$B$6683,A3310,OrderItems!$J$2:$J$6683)</f>
        <v>4878</v>
      </c>
      <c r="L3310" s="16" t="n">
        <f aca="false">SUMIF(OrderItems!$B$2:$B$6683,A3310,OrderItems!$K$2:$K$6683)</f>
        <v>2919.8</v>
      </c>
      <c r="M3310" s="16" t="n">
        <f aca="false">K3310-L3310</f>
        <v>1958.2</v>
      </c>
      <c r="N3310" s="12" t="n">
        <f aca="false">COUNTIF(OrderItems!$B$2:$B$6683,A3310)</f>
        <v>2</v>
      </c>
    </row>
    <row r="3311" customFormat="false" ht="15" hidden="false" customHeight="false" outlineLevel="0" collapsed="false">
      <c r="A3311" s="12" t="n">
        <v>3310</v>
      </c>
      <c r="B3311" s="12" t="n">
        <v>829</v>
      </c>
      <c r="C3311" s="12" t="n">
        <v>9</v>
      </c>
      <c r="D3311" s="18" t="n">
        <v>45957</v>
      </c>
      <c r="E3311" s="12" t="s">
        <v>49</v>
      </c>
      <c r="F3311" s="12" t="s">
        <v>2293</v>
      </c>
      <c r="G3311" s="12" t="s">
        <v>56</v>
      </c>
      <c r="H3311" s="12" t="str">
        <f aca="false">INDEX(Customers!$I$2:$I$901,MATCH(B3311,Customers!$A$2:$A$901,0))</f>
        <v>Regular</v>
      </c>
      <c r="I3311" s="12" t="str">
        <f aca="false">INDEX(Customers!$G$2:$G$901,MATCH(B3311,Customers!$A$2:$A$901,0))</f>
        <v>West</v>
      </c>
      <c r="J3311" s="12" t="str">
        <f aca="false">INDEX(Stores!$D$2:$D$18,MATCH(C3311,Stores!$A$2:$A$18,0))</f>
        <v>West</v>
      </c>
      <c r="K3311" s="16" t="n">
        <f aca="false">SUMIF(OrderItems!$B$2:$B$6683,A3311,OrderItems!$J$2:$J$6683)</f>
        <v>5518</v>
      </c>
      <c r="L3311" s="16" t="n">
        <f aca="false">SUMIF(OrderItems!$B$2:$B$6683,A3311,OrderItems!$K$2:$K$6683)</f>
        <v>3299.28</v>
      </c>
      <c r="M3311" s="16" t="n">
        <f aca="false">K3311-L3311</f>
        <v>2218.72</v>
      </c>
      <c r="N3311" s="12" t="n">
        <f aca="false">COUNTIF(OrderItems!$B$2:$B$6683,A3311)</f>
        <v>1</v>
      </c>
    </row>
    <row r="3312" customFormat="false" ht="15" hidden="false" customHeight="false" outlineLevel="0" collapsed="false">
      <c r="A3312" s="12" t="n">
        <v>3311</v>
      </c>
      <c r="B3312" s="12" t="n">
        <v>830</v>
      </c>
      <c r="C3312" s="12" t="n">
        <v>17</v>
      </c>
      <c r="D3312" s="18" t="n">
        <v>45810</v>
      </c>
      <c r="E3312" s="12" t="s">
        <v>44</v>
      </c>
      <c r="F3312" s="12" t="s">
        <v>2295</v>
      </c>
      <c r="G3312" s="12" t="s">
        <v>55</v>
      </c>
      <c r="H3312" s="12" t="str">
        <f aca="false">INDEX(Customers!$I$2:$I$901,MATCH(B3312,Customers!$A$2:$A$901,0))</f>
        <v>Regular</v>
      </c>
      <c r="I3312" s="12" t="str">
        <f aca="false">INDEX(Customers!$G$2:$G$901,MATCH(B3312,Customers!$A$2:$A$901,0))</f>
        <v>South</v>
      </c>
      <c r="J3312" s="12" t="str">
        <f aca="false">INDEX(Stores!$D$2:$D$18,MATCH(C3312,Stores!$A$2:$A$18,0))</f>
        <v>Online</v>
      </c>
      <c r="K3312" s="16" t="n">
        <f aca="false">SUMIF(OrderItems!$B$2:$B$6683,A3312,OrderItems!$J$2:$J$6683)</f>
        <v>6492.55</v>
      </c>
      <c r="L3312" s="16" t="n">
        <f aca="false">SUMIF(OrderItems!$B$2:$B$6683,A3312,OrderItems!$K$2:$K$6683)</f>
        <v>4238.04</v>
      </c>
      <c r="M3312" s="16" t="n">
        <f aca="false">K3312-L3312</f>
        <v>2254.51</v>
      </c>
      <c r="N3312" s="12" t="n">
        <f aca="false">COUNTIF(OrderItems!$B$2:$B$6683,A3312)</f>
        <v>3</v>
      </c>
    </row>
    <row r="3313" customFormat="false" ht="15" hidden="false" customHeight="false" outlineLevel="0" collapsed="false">
      <c r="A3313" s="12" t="n">
        <v>3312</v>
      </c>
      <c r="B3313" s="12" t="n">
        <v>830</v>
      </c>
      <c r="C3313" s="12" t="n">
        <v>17</v>
      </c>
      <c r="D3313" s="18" t="n">
        <v>45850</v>
      </c>
      <c r="E3313" s="12" t="s">
        <v>44</v>
      </c>
      <c r="F3313" s="12" t="s">
        <v>2293</v>
      </c>
      <c r="G3313" s="12" t="s">
        <v>55</v>
      </c>
      <c r="H3313" s="12" t="str">
        <f aca="false">INDEX(Customers!$I$2:$I$901,MATCH(B3313,Customers!$A$2:$A$901,0))</f>
        <v>Regular</v>
      </c>
      <c r="I3313" s="12" t="str">
        <f aca="false">INDEX(Customers!$G$2:$G$901,MATCH(B3313,Customers!$A$2:$A$901,0))</f>
        <v>South</v>
      </c>
      <c r="J3313" s="12" t="str">
        <f aca="false">INDEX(Stores!$D$2:$D$18,MATCH(C3313,Stores!$A$2:$A$18,0))</f>
        <v>Online</v>
      </c>
      <c r="K3313" s="16" t="n">
        <f aca="false">SUMIF(OrderItems!$B$2:$B$6683,A3313,OrderItems!$J$2:$J$6683)</f>
        <v>8711.05</v>
      </c>
      <c r="L3313" s="16" t="n">
        <f aca="false">SUMIF(OrderItems!$B$2:$B$6683,A3313,OrderItems!$K$2:$K$6683)</f>
        <v>5365.43</v>
      </c>
      <c r="M3313" s="16" t="n">
        <f aca="false">K3313-L3313</f>
        <v>3345.62</v>
      </c>
      <c r="N3313" s="12" t="n">
        <f aca="false">COUNTIF(OrderItems!$B$2:$B$6683,A3313)</f>
        <v>4</v>
      </c>
    </row>
    <row r="3314" customFormat="false" ht="15" hidden="false" customHeight="false" outlineLevel="0" collapsed="false">
      <c r="A3314" s="12" t="n">
        <v>3313</v>
      </c>
      <c r="B3314" s="12" t="n">
        <v>831</v>
      </c>
      <c r="C3314" s="12" t="n">
        <v>17</v>
      </c>
      <c r="D3314" s="18" t="n">
        <v>45819</v>
      </c>
      <c r="E3314" s="12" t="s">
        <v>44</v>
      </c>
      <c r="F3314" s="12" t="s">
        <v>2293</v>
      </c>
      <c r="G3314" s="12" t="s">
        <v>56</v>
      </c>
      <c r="H3314" s="12" t="str">
        <f aca="false">INDEX(Customers!$I$2:$I$901,MATCH(B3314,Customers!$A$2:$A$901,0))</f>
        <v>Regular</v>
      </c>
      <c r="I3314" s="12" t="str">
        <f aca="false">INDEX(Customers!$G$2:$G$901,MATCH(B3314,Customers!$A$2:$A$901,0))</f>
        <v>East</v>
      </c>
      <c r="J3314" s="12" t="str">
        <f aca="false">INDEX(Stores!$D$2:$D$18,MATCH(C3314,Stores!$A$2:$A$18,0))</f>
        <v>Online</v>
      </c>
      <c r="K3314" s="16" t="n">
        <f aca="false">SUMIF(OrderItems!$B$2:$B$6683,A3314,OrderItems!$J$2:$J$6683)</f>
        <v>1678</v>
      </c>
      <c r="L3314" s="16" t="n">
        <f aca="false">SUMIF(OrderItems!$B$2:$B$6683,A3314,OrderItems!$K$2:$K$6683)</f>
        <v>1131.44</v>
      </c>
      <c r="M3314" s="16" t="n">
        <f aca="false">K3314-L3314</f>
        <v>546.56</v>
      </c>
      <c r="N3314" s="12" t="n">
        <f aca="false">COUNTIF(OrderItems!$B$2:$B$6683,A3314)</f>
        <v>2</v>
      </c>
    </row>
    <row r="3315" customFormat="false" ht="15" hidden="false" customHeight="false" outlineLevel="0" collapsed="false">
      <c r="A3315" s="12" t="n">
        <v>3314</v>
      </c>
      <c r="B3315" s="12" t="n">
        <v>831</v>
      </c>
      <c r="C3315" s="12" t="n">
        <v>1</v>
      </c>
      <c r="D3315" s="18" t="n">
        <v>45889</v>
      </c>
      <c r="E3315" s="12" t="s">
        <v>49</v>
      </c>
      <c r="F3315" s="12" t="s">
        <v>2293</v>
      </c>
      <c r="G3315" s="12" t="s">
        <v>55</v>
      </c>
      <c r="H3315" s="12" t="str">
        <f aca="false">INDEX(Customers!$I$2:$I$901,MATCH(B3315,Customers!$A$2:$A$901,0))</f>
        <v>Regular</v>
      </c>
      <c r="I3315" s="12" t="str">
        <f aca="false">INDEX(Customers!$G$2:$G$901,MATCH(B3315,Customers!$A$2:$A$901,0))</f>
        <v>East</v>
      </c>
      <c r="J3315" s="12" t="str">
        <f aca="false">INDEX(Stores!$D$2:$D$18,MATCH(C3315,Stores!$A$2:$A$18,0))</f>
        <v>North</v>
      </c>
      <c r="K3315" s="16" t="n">
        <f aca="false">SUMIF(OrderItems!$B$2:$B$6683,A3315,OrderItems!$J$2:$J$6683)</f>
        <v>749</v>
      </c>
      <c r="L3315" s="16" t="n">
        <f aca="false">SUMIF(OrderItems!$B$2:$B$6683,A3315,OrderItems!$K$2:$K$6683)</f>
        <v>559.79</v>
      </c>
      <c r="M3315" s="16" t="n">
        <f aca="false">K3315-L3315</f>
        <v>189.21</v>
      </c>
      <c r="N3315" s="12" t="n">
        <f aca="false">COUNTIF(OrderItems!$B$2:$B$6683,A3315)</f>
        <v>1</v>
      </c>
    </row>
    <row r="3316" customFormat="false" ht="15" hidden="false" customHeight="false" outlineLevel="0" collapsed="false">
      <c r="A3316" s="12" t="n">
        <v>3315</v>
      </c>
      <c r="B3316" s="12" t="n">
        <v>831</v>
      </c>
      <c r="C3316" s="12" t="n">
        <v>5</v>
      </c>
      <c r="D3316" s="18" t="n">
        <v>46015</v>
      </c>
      <c r="E3316" s="12" t="s">
        <v>49</v>
      </c>
      <c r="F3316" s="12" t="s">
        <v>2293</v>
      </c>
      <c r="G3316" s="12" t="s">
        <v>55</v>
      </c>
      <c r="H3316" s="12" t="str">
        <f aca="false">INDEX(Customers!$I$2:$I$901,MATCH(B3316,Customers!$A$2:$A$901,0))</f>
        <v>Regular</v>
      </c>
      <c r="I3316" s="12" t="str">
        <f aca="false">INDEX(Customers!$G$2:$G$901,MATCH(B3316,Customers!$A$2:$A$901,0))</f>
        <v>East</v>
      </c>
      <c r="J3316" s="12" t="str">
        <f aca="false">INDEX(Stores!$D$2:$D$18,MATCH(C3316,Stores!$A$2:$A$18,0))</f>
        <v>South</v>
      </c>
      <c r="K3316" s="16" t="n">
        <f aca="false">SUMIF(OrderItems!$B$2:$B$6683,A3316,OrderItems!$J$2:$J$6683)</f>
        <v>7736.3</v>
      </c>
      <c r="L3316" s="16" t="n">
        <f aca="false">SUMIF(OrderItems!$B$2:$B$6683,A3316,OrderItems!$K$2:$K$6683)</f>
        <v>4824.59</v>
      </c>
      <c r="M3316" s="16" t="n">
        <f aca="false">K3316-L3316</f>
        <v>2911.71</v>
      </c>
      <c r="N3316" s="12" t="n">
        <f aca="false">COUNTIF(OrderItems!$B$2:$B$6683,A3316)</f>
        <v>4</v>
      </c>
    </row>
    <row r="3317" customFormat="false" ht="15" hidden="false" customHeight="false" outlineLevel="0" collapsed="false">
      <c r="A3317" s="12" t="n">
        <v>3316</v>
      </c>
      <c r="B3317" s="12" t="n">
        <v>833</v>
      </c>
      <c r="C3317" s="12" t="n">
        <v>17</v>
      </c>
      <c r="D3317" s="18" t="n">
        <v>45484</v>
      </c>
      <c r="E3317" s="12" t="s">
        <v>44</v>
      </c>
      <c r="F3317" s="12" t="s">
        <v>2296</v>
      </c>
      <c r="G3317" s="12" t="s">
        <v>56</v>
      </c>
      <c r="H3317" s="12" t="str">
        <f aca="false">INDEX(Customers!$I$2:$I$901,MATCH(B3317,Customers!$A$2:$A$901,0))</f>
        <v>Premium</v>
      </c>
      <c r="I3317" s="12" t="str">
        <f aca="false">INDEX(Customers!$G$2:$G$901,MATCH(B3317,Customers!$A$2:$A$901,0))</f>
        <v>South</v>
      </c>
      <c r="J3317" s="12" t="str">
        <f aca="false">INDEX(Stores!$D$2:$D$18,MATCH(C3317,Stores!$A$2:$A$18,0))</f>
        <v>Online</v>
      </c>
      <c r="K3317" s="16" t="n">
        <f aca="false">SUMIF(OrderItems!$B$2:$B$6683,A3317,OrderItems!$J$2:$J$6683)</f>
        <v>4414.3</v>
      </c>
      <c r="L3317" s="16" t="n">
        <f aca="false">SUMIF(OrderItems!$B$2:$B$6683,A3317,OrderItems!$K$2:$K$6683)</f>
        <v>3259.32</v>
      </c>
      <c r="M3317" s="16" t="n">
        <f aca="false">K3317-L3317</f>
        <v>1154.98</v>
      </c>
      <c r="N3317" s="12" t="n">
        <f aca="false">COUNTIF(OrderItems!$B$2:$B$6683,A3317)</f>
        <v>3</v>
      </c>
    </row>
    <row r="3318" customFormat="false" ht="15" hidden="false" customHeight="false" outlineLevel="0" collapsed="false">
      <c r="A3318" s="12" t="n">
        <v>3317</v>
      </c>
      <c r="B3318" s="12" t="n">
        <v>834</v>
      </c>
      <c r="C3318" s="12" t="n">
        <v>17</v>
      </c>
      <c r="D3318" s="18" t="n">
        <v>45369</v>
      </c>
      <c r="E3318" s="12" t="s">
        <v>44</v>
      </c>
      <c r="F3318" s="12" t="s">
        <v>2292</v>
      </c>
      <c r="G3318" s="12" t="s">
        <v>55</v>
      </c>
      <c r="H3318" s="12" t="str">
        <f aca="false">INDEX(Customers!$I$2:$I$901,MATCH(B3318,Customers!$A$2:$A$901,0))</f>
        <v>Regular</v>
      </c>
      <c r="I3318" s="12" t="str">
        <f aca="false">INDEX(Customers!$G$2:$G$901,MATCH(B3318,Customers!$A$2:$A$901,0))</f>
        <v>East</v>
      </c>
      <c r="J3318" s="12" t="str">
        <f aca="false">INDEX(Stores!$D$2:$D$18,MATCH(C3318,Stores!$A$2:$A$18,0))</f>
        <v>Online</v>
      </c>
      <c r="K3318" s="16" t="n">
        <f aca="false">SUMIF(OrderItems!$B$2:$B$6683,A3318,OrderItems!$J$2:$J$6683)</f>
        <v>13414.25</v>
      </c>
      <c r="L3318" s="16" t="n">
        <f aca="false">SUMIF(OrderItems!$B$2:$B$6683,A3318,OrderItems!$K$2:$K$6683)</f>
        <v>8119.29</v>
      </c>
      <c r="M3318" s="16" t="n">
        <f aca="false">K3318-L3318</f>
        <v>5294.96</v>
      </c>
      <c r="N3318" s="12" t="n">
        <f aca="false">COUNTIF(OrderItems!$B$2:$B$6683,A3318)</f>
        <v>4</v>
      </c>
    </row>
    <row r="3319" customFormat="false" ht="15" hidden="false" customHeight="false" outlineLevel="0" collapsed="false">
      <c r="A3319" s="12" t="n">
        <v>3318</v>
      </c>
      <c r="B3319" s="12" t="n">
        <v>834</v>
      </c>
      <c r="C3319" s="12" t="n">
        <v>13</v>
      </c>
      <c r="D3319" s="18" t="n">
        <v>45585</v>
      </c>
      <c r="E3319" s="12" t="s">
        <v>49</v>
      </c>
      <c r="F3319" s="12" t="s">
        <v>2294</v>
      </c>
      <c r="G3319" s="12" t="s">
        <v>56</v>
      </c>
      <c r="H3319" s="12" t="str">
        <f aca="false">INDEX(Customers!$I$2:$I$901,MATCH(B3319,Customers!$A$2:$A$901,0))</f>
        <v>Regular</v>
      </c>
      <c r="I3319" s="12" t="str">
        <f aca="false">INDEX(Customers!$G$2:$G$901,MATCH(B3319,Customers!$A$2:$A$901,0))</f>
        <v>East</v>
      </c>
      <c r="J3319" s="12" t="str">
        <f aca="false">INDEX(Stores!$D$2:$D$18,MATCH(C3319,Stores!$A$2:$A$18,0))</f>
        <v>East</v>
      </c>
      <c r="K3319" s="16" t="n">
        <f aca="false">SUMIF(OrderItems!$B$2:$B$6683,A3319,OrderItems!$J$2:$J$6683)</f>
        <v>1195.1</v>
      </c>
      <c r="L3319" s="16" t="n">
        <f aca="false">SUMIF(OrderItems!$B$2:$B$6683,A3319,OrderItems!$K$2:$K$6683)</f>
        <v>776.84</v>
      </c>
      <c r="M3319" s="16" t="n">
        <f aca="false">K3319-L3319</f>
        <v>418.26</v>
      </c>
      <c r="N3319" s="12" t="n">
        <f aca="false">COUNTIF(OrderItems!$B$2:$B$6683,A3319)</f>
        <v>1</v>
      </c>
    </row>
    <row r="3320" customFormat="false" ht="15" hidden="false" customHeight="false" outlineLevel="0" collapsed="false">
      <c r="A3320" s="12" t="n">
        <v>3319</v>
      </c>
      <c r="B3320" s="12" t="n">
        <v>835</v>
      </c>
      <c r="C3320" s="12" t="n">
        <v>15</v>
      </c>
      <c r="D3320" s="18" t="n">
        <v>45647</v>
      </c>
      <c r="E3320" s="12" t="s">
        <v>49</v>
      </c>
      <c r="F3320" s="12" t="s">
        <v>2292</v>
      </c>
      <c r="G3320" s="12" t="s">
        <v>55</v>
      </c>
      <c r="H3320" s="12" t="str">
        <f aca="false">INDEX(Customers!$I$2:$I$901,MATCH(B3320,Customers!$A$2:$A$901,0))</f>
        <v>Premium</v>
      </c>
      <c r="I3320" s="12" t="str">
        <f aca="false">INDEX(Customers!$G$2:$G$901,MATCH(B3320,Customers!$A$2:$A$901,0))</f>
        <v>East</v>
      </c>
      <c r="J3320" s="12" t="str">
        <f aca="false">INDEX(Stores!$D$2:$D$18,MATCH(C3320,Stores!$A$2:$A$18,0))</f>
        <v>East</v>
      </c>
      <c r="K3320" s="16" t="n">
        <f aca="false">SUMIF(OrderItems!$B$2:$B$6683,A3320,OrderItems!$J$2:$J$6683)</f>
        <v>7697</v>
      </c>
      <c r="L3320" s="16" t="n">
        <f aca="false">SUMIF(OrderItems!$B$2:$B$6683,A3320,OrderItems!$K$2:$K$6683)</f>
        <v>4605.86</v>
      </c>
      <c r="M3320" s="16" t="n">
        <f aca="false">K3320-L3320</f>
        <v>3091.14</v>
      </c>
      <c r="N3320" s="12" t="n">
        <f aca="false">COUNTIF(OrderItems!$B$2:$B$6683,A3320)</f>
        <v>2</v>
      </c>
    </row>
    <row r="3321" customFormat="false" ht="15" hidden="false" customHeight="false" outlineLevel="0" collapsed="false">
      <c r="A3321" s="12" t="n">
        <v>3320</v>
      </c>
      <c r="B3321" s="12" t="n">
        <v>835</v>
      </c>
      <c r="C3321" s="12" t="n">
        <v>17</v>
      </c>
      <c r="D3321" s="18" t="n">
        <v>45987</v>
      </c>
      <c r="E3321" s="12" t="s">
        <v>44</v>
      </c>
      <c r="F3321" s="12" t="s">
        <v>2295</v>
      </c>
      <c r="G3321" s="12" t="s">
        <v>56</v>
      </c>
      <c r="H3321" s="12" t="str">
        <f aca="false">INDEX(Customers!$I$2:$I$901,MATCH(B3321,Customers!$A$2:$A$901,0))</f>
        <v>Premium</v>
      </c>
      <c r="I3321" s="12" t="str">
        <f aca="false">INDEX(Customers!$G$2:$G$901,MATCH(B3321,Customers!$A$2:$A$901,0))</f>
        <v>East</v>
      </c>
      <c r="J3321" s="12" t="str">
        <f aca="false">INDEX(Stores!$D$2:$D$18,MATCH(C3321,Stores!$A$2:$A$18,0))</f>
        <v>Online</v>
      </c>
      <c r="K3321" s="16" t="n">
        <f aca="false">SUMIF(OrderItems!$B$2:$B$6683,A3321,OrderItems!$J$2:$J$6683)</f>
        <v>599</v>
      </c>
      <c r="L3321" s="16" t="n">
        <f aca="false">SUMIF(OrderItems!$B$2:$B$6683,A3321,OrderItems!$K$2:$K$6683)</f>
        <v>358.68</v>
      </c>
      <c r="M3321" s="16" t="n">
        <f aca="false">K3321-L3321</f>
        <v>240.32</v>
      </c>
      <c r="N3321" s="12" t="n">
        <f aca="false">COUNTIF(OrderItems!$B$2:$B$6683,A3321)</f>
        <v>1</v>
      </c>
    </row>
    <row r="3322" customFormat="false" ht="15" hidden="false" customHeight="false" outlineLevel="0" collapsed="false">
      <c r="A3322" s="12" t="n">
        <v>3321</v>
      </c>
      <c r="B3322" s="12" t="n">
        <v>836</v>
      </c>
      <c r="C3322" s="12" t="n">
        <v>17</v>
      </c>
      <c r="D3322" s="18" t="n">
        <v>45622</v>
      </c>
      <c r="E3322" s="12" t="s">
        <v>44</v>
      </c>
      <c r="F3322" s="12" t="s">
        <v>2295</v>
      </c>
      <c r="G3322" s="12" t="s">
        <v>55</v>
      </c>
      <c r="H3322" s="12" t="str">
        <f aca="false">INDEX(Customers!$I$2:$I$901,MATCH(B3322,Customers!$A$2:$A$901,0))</f>
        <v>Regular</v>
      </c>
      <c r="I3322" s="12" t="str">
        <f aca="false">INDEX(Customers!$G$2:$G$901,MATCH(B3322,Customers!$A$2:$A$901,0))</f>
        <v>East</v>
      </c>
      <c r="J3322" s="12" t="str">
        <f aca="false">INDEX(Stores!$D$2:$D$18,MATCH(C3322,Stores!$A$2:$A$18,0))</f>
        <v>Online</v>
      </c>
      <c r="K3322" s="16" t="n">
        <f aca="false">SUMIF(OrderItems!$B$2:$B$6683,A3322,OrderItems!$J$2:$J$6683)</f>
        <v>919</v>
      </c>
      <c r="L3322" s="16" t="n">
        <f aca="false">SUMIF(OrderItems!$B$2:$B$6683,A3322,OrderItems!$K$2:$K$6683)</f>
        <v>683.72</v>
      </c>
      <c r="M3322" s="16" t="n">
        <f aca="false">K3322-L3322</f>
        <v>235.28</v>
      </c>
      <c r="N3322" s="12" t="n">
        <f aca="false">COUNTIF(OrderItems!$B$2:$B$6683,A3322)</f>
        <v>1</v>
      </c>
    </row>
    <row r="3323" customFormat="false" ht="15" hidden="false" customHeight="false" outlineLevel="0" collapsed="false">
      <c r="A3323" s="12" t="n">
        <v>3322</v>
      </c>
      <c r="B3323" s="12" t="n">
        <v>836</v>
      </c>
      <c r="C3323" s="12" t="n">
        <v>17</v>
      </c>
      <c r="D3323" s="18" t="n">
        <v>45641</v>
      </c>
      <c r="E3323" s="12" t="s">
        <v>44</v>
      </c>
      <c r="F3323" s="12" t="s">
        <v>2293</v>
      </c>
      <c r="G3323" s="12" t="s">
        <v>55</v>
      </c>
      <c r="H3323" s="12" t="str">
        <f aca="false">INDEX(Customers!$I$2:$I$901,MATCH(B3323,Customers!$A$2:$A$901,0))</f>
        <v>Regular</v>
      </c>
      <c r="I3323" s="12" t="str">
        <f aca="false">INDEX(Customers!$G$2:$G$901,MATCH(B3323,Customers!$A$2:$A$901,0))</f>
        <v>East</v>
      </c>
      <c r="J3323" s="12" t="str">
        <f aca="false">INDEX(Stores!$D$2:$D$18,MATCH(C3323,Stores!$A$2:$A$18,0))</f>
        <v>Online</v>
      </c>
      <c r="K3323" s="16" t="n">
        <f aca="false">SUMIF(OrderItems!$B$2:$B$6683,A3323,OrderItems!$J$2:$J$6683)</f>
        <v>827.1</v>
      </c>
      <c r="L3323" s="16" t="n">
        <f aca="false">SUMIF(OrderItems!$B$2:$B$6683,A3323,OrderItems!$K$2:$K$6683)</f>
        <v>683.72</v>
      </c>
      <c r="M3323" s="16" t="n">
        <f aca="false">K3323-L3323</f>
        <v>143.38</v>
      </c>
      <c r="N3323" s="12" t="n">
        <f aca="false">COUNTIF(OrderItems!$B$2:$B$6683,A3323)</f>
        <v>1</v>
      </c>
    </row>
    <row r="3324" customFormat="false" ht="15" hidden="false" customHeight="false" outlineLevel="0" collapsed="false">
      <c r="A3324" s="12" t="n">
        <v>3323</v>
      </c>
      <c r="B3324" s="12" t="n">
        <v>837</v>
      </c>
      <c r="C3324" s="12" t="n">
        <v>17</v>
      </c>
      <c r="D3324" s="18" t="n">
        <v>45317</v>
      </c>
      <c r="E3324" s="12" t="s">
        <v>44</v>
      </c>
      <c r="F3324" s="12" t="s">
        <v>2293</v>
      </c>
      <c r="G3324" s="12" t="s">
        <v>57</v>
      </c>
      <c r="H3324" s="12" t="str">
        <f aca="false">INDEX(Customers!$I$2:$I$901,MATCH(B3324,Customers!$A$2:$A$901,0))</f>
        <v>Premium</v>
      </c>
      <c r="I3324" s="12" t="str">
        <f aca="false">INDEX(Customers!$G$2:$G$901,MATCH(B3324,Customers!$A$2:$A$901,0))</f>
        <v>East</v>
      </c>
      <c r="J3324" s="12" t="str">
        <f aca="false">INDEX(Stores!$D$2:$D$18,MATCH(C3324,Stores!$A$2:$A$18,0))</f>
        <v>Online</v>
      </c>
      <c r="K3324" s="16" t="n">
        <f aca="false">SUMIF(OrderItems!$B$2:$B$6683,A3324,OrderItems!$J$2:$J$6683)</f>
        <v>1664.1</v>
      </c>
      <c r="L3324" s="16" t="n">
        <f aca="false">SUMIF(OrderItems!$B$2:$B$6683,A3324,OrderItems!$K$2:$K$6683)</f>
        <v>1175.2</v>
      </c>
      <c r="M3324" s="16" t="n">
        <f aca="false">K3324-L3324</f>
        <v>488.9</v>
      </c>
      <c r="N3324" s="12" t="n">
        <f aca="false">COUNTIF(OrderItems!$B$2:$B$6683,A3324)</f>
        <v>3</v>
      </c>
    </row>
    <row r="3325" customFormat="false" ht="15" hidden="false" customHeight="false" outlineLevel="0" collapsed="false">
      <c r="A3325" s="12" t="n">
        <v>3324</v>
      </c>
      <c r="B3325" s="12" t="n">
        <v>837</v>
      </c>
      <c r="C3325" s="12" t="n">
        <v>17</v>
      </c>
      <c r="D3325" s="18" t="n">
        <v>45400</v>
      </c>
      <c r="E3325" s="12" t="s">
        <v>44</v>
      </c>
      <c r="F3325" s="12" t="s">
        <v>2296</v>
      </c>
      <c r="G3325" s="12" t="s">
        <v>57</v>
      </c>
      <c r="H3325" s="12" t="str">
        <f aca="false">INDEX(Customers!$I$2:$I$901,MATCH(B3325,Customers!$A$2:$A$901,0))</f>
        <v>Premium</v>
      </c>
      <c r="I3325" s="12" t="str">
        <f aca="false">INDEX(Customers!$G$2:$G$901,MATCH(B3325,Customers!$A$2:$A$901,0))</f>
        <v>East</v>
      </c>
      <c r="J3325" s="12" t="str">
        <f aca="false">INDEX(Stores!$D$2:$D$18,MATCH(C3325,Stores!$A$2:$A$18,0))</f>
        <v>Online</v>
      </c>
      <c r="K3325" s="16" t="n">
        <f aca="false">SUMIF(OrderItems!$B$2:$B$6683,A3325,OrderItems!$J$2:$J$6683)</f>
        <v>2768</v>
      </c>
      <c r="L3325" s="16" t="n">
        <f aca="false">SUMIF(OrderItems!$B$2:$B$6683,A3325,OrderItems!$K$2:$K$6683)</f>
        <v>1886.59</v>
      </c>
      <c r="M3325" s="16" t="n">
        <f aca="false">K3325-L3325</f>
        <v>881.41</v>
      </c>
      <c r="N3325" s="12" t="n">
        <f aca="false">COUNTIF(OrderItems!$B$2:$B$6683,A3325)</f>
        <v>2</v>
      </c>
    </row>
    <row r="3326" customFormat="false" ht="15" hidden="false" customHeight="false" outlineLevel="0" collapsed="false">
      <c r="A3326" s="12" t="n">
        <v>3325</v>
      </c>
      <c r="B3326" s="12" t="n">
        <v>837</v>
      </c>
      <c r="C3326" s="12" t="n">
        <v>17</v>
      </c>
      <c r="D3326" s="18" t="n">
        <v>45442</v>
      </c>
      <c r="E3326" s="12" t="s">
        <v>44</v>
      </c>
      <c r="F3326" s="12" t="s">
        <v>2295</v>
      </c>
      <c r="G3326" s="12" t="s">
        <v>57</v>
      </c>
      <c r="H3326" s="12" t="str">
        <f aca="false">INDEX(Customers!$I$2:$I$901,MATCH(B3326,Customers!$A$2:$A$901,0))</f>
        <v>Premium</v>
      </c>
      <c r="I3326" s="12" t="str">
        <f aca="false">INDEX(Customers!$G$2:$G$901,MATCH(B3326,Customers!$A$2:$A$901,0))</f>
        <v>East</v>
      </c>
      <c r="J3326" s="12" t="str">
        <f aca="false">INDEX(Stores!$D$2:$D$18,MATCH(C3326,Stores!$A$2:$A$18,0))</f>
        <v>Online</v>
      </c>
      <c r="K3326" s="16" t="n">
        <f aca="false">SUMIF(OrderItems!$B$2:$B$6683,A3326,OrderItems!$J$2:$J$6683)</f>
        <v>1925.1</v>
      </c>
      <c r="L3326" s="16" t="n">
        <f aca="false">SUMIF(OrderItems!$B$2:$B$6683,A3326,OrderItems!$K$2:$K$6683)</f>
        <v>1183.55</v>
      </c>
      <c r="M3326" s="16" t="n">
        <f aca="false">K3326-L3326</f>
        <v>741.55</v>
      </c>
      <c r="N3326" s="12" t="n">
        <f aca="false">COUNTIF(OrderItems!$B$2:$B$6683,A3326)</f>
        <v>1</v>
      </c>
    </row>
    <row r="3327" customFormat="false" ht="15" hidden="false" customHeight="false" outlineLevel="0" collapsed="false">
      <c r="A3327" s="12" t="n">
        <v>3326</v>
      </c>
      <c r="B3327" s="12" t="n">
        <v>837</v>
      </c>
      <c r="C3327" s="12" t="n">
        <v>17</v>
      </c>
      <c r="D3327" s="18" t="n">
        <v>45493</v>
      </c>
      <c r="E3327" s="12" t="s">
        <v>44</v>
      </c>
      <c r="F3327" s="12" t="s">
        <v>2296</v>
      </c>
      <c r="G3327" s="12" t="s">
        <v>55</v>
      </c>
      <c r="H3327" s="12" t="str">
        <f aca="false">INDEX(Customers!$I$2:$I$901,MATCH(B3327,Customers!$A$2:$A$901,0))</f>
        <v>Premium</v>
      </c>
      <c r="I3327" s="12" t="str">
        <f aca="false">INDEX(Customers!$G$2:$G$901,MATCH(B3327,Customers!$A$2:$A$901,0))</f>
        <v>East</v>
      </c>
      <c r="J3327" s="12" t="str">
        <f aca="false">INDEX(Stores!$D$2:$D$18,MATCH(C3327,Stores!$A$2:$A$18,0))</f>
        <v>Online</v>
      </c>
      <c r="K3327" s="16" t="n">
        <f aca="false">SUMIF(OrderItems!$B$2:$B$6683,A3327,OrderItems!$J$2:$J$6683)</f>
        <v>2028</v>
      </c>
      <c r="L3327" s="16" t="n">
        <f aca="false">SUMIF(OrderItems!$B$2:$B$6683,A3327,OrderItems!$K$2:$K$6683)</f>
        <v>1257.07</v>
      </c>
      <c r="M3327" s="16" t="n">
        <f aca="false">K3327-L3327</f>
        <v>770.93</v>
      </c>
      <c r="N3327" s="12" t="n">
        <f aca="false">COUNTIF(OrderItems!$B$2:$B$6683,A3327)</f>
        <v>2</v>
      </c>
    </row>
    <row r="3328" customFormat="false" ht="15" hidden="false" customHeight="false" outlineLevel="0" collapsed="false">
      <c r="A3328" s="12" t="n">
        <v>3327</v>
      </c>
      <c r="B3328" s="12" t="n">
        <v>837</v>
      </c>
      <c r="C3328" s="12" t="n">
        <v>5</v>
      </c>
      <c r="D3328" s="18" t="n">
        <v>45549</v>
      </c>
      <c r="E3328" s="12" t="s">
        <v>49</v>
      </c>
      <c r="F3328" s="12" t="s">
        <v>2292</v>
      </c>
      <c r="G3328" s="12" t="s">
        <v>55</v>
      </c>
      <c r="H3328" s="12" t="str">
        <f aca="false">INDEX(Customers!$I$2:$I$901,MATCH(B3328,Customers!$A$2:$A$901,0))</f>
        <v>Premium</v>
      </c>
      <c r="I3328" s="12" t="str">
        <f aca="false">INDEX(Customers!$G$2:$G$901,MATCH(B3328,Customers!$A$2:$A$901,0))</f>
        <v>East</v>
      </c>
      <c r="J3328" s="12" t="str">
        <f aca="false">INDEX(Stores!$D$2:$D$18,MATCH(C3328,Stores!$A$2:$A$18,0))</f>
        <v>South</v>
      </c>
      <c r="K3328" s="16" t="n">
        <f aca="false">SUMIF(OrderItems!$B$2:$B$6683,A3328,OrderItems!$J$2:$J$6683)</f>
        <v>1689</v>
      </c>
      <c r="L3328" s="16" t="n">
        <f aca="false">SUMIF(OrderItems!$B$2:$B$6683,A3328,OrderItems!$K$2:$K$6683)</f>
        <v>1225.32</v>
      </c>
      <c r="M3328" s="16" t="n">
        <f aca="false">K3328-L3328</f>
        <v>463.68</v>
      </c>
      <c r="N3328" s="12" t="n">
        <f aca="false">COUNTIF(OrderItems!$B$2:$B$6683,A3328)</f>
        <v>1</v>
      </c>
    </row>
    <row r="3329" customFormat="false" ht="15" hidden="false" customHeight="false" outlineLevel="0" collapsed="false">
      <c r="A3329" s="12" t="n">
        <v>3328</v>
      </c>
      <c r="B3329" s="12" t="n">
        <v>837</v>
      </c>
      <c r="C3329" s="12" t="n">
        <v>17</v>
      </c>
      <c r="D3329" s="18" t="n">
        <v>45567</v>
      </c>
      <c r="E3329" s="12" t="s">
        <v>44</v>
      </c>
      <c r="F3329" s="12" t="s">
        <v>2293</v>
      </c>
      <c r="G3329" s="12" t="s">
        <v>55</v>
      </c>
      <c r="H3329" s="12" t="str">
        <f aca="false">INDEX(Customers!$I$2:$I$901,MATCH(B3329,Customers!$A$2:$A$901,0))</f>
        <v>Premium</v>
      </c>
      <c r="I3329" s="12" t="str">
        <f aca="false">INDEX(Customers!$G$2:$G$901,MATCH(B3329,Customers!$A$2:$A$901,0))</f>
        <v>East</v>
      </c>
      <c r="J3329" s="12" t="str">
        <f aca="false">INDEX(Stores!$D$2:$D$18,MATCH(C3329,Stores!$A$2:$A$18,0))</f>
        <v>Online</v>
      </c>
      <c r="K3329" s="16" t="n">
        <f aca="false">SUMIF(OrderItems!$B$2:$B$6683,A3329,OrderItems!$J$2:$J$6683)</f>
        <v>2463.15</v>
      </c>
      <c r="L3329" s="16" t="n">
        <f aca="false">SUMIF(OrderItems!$B$2:$B$6683,A3329,OrderItems!$K$2:$K$6683)</f>
        <v>1730.84</v>
      </c>
      <c r="M3329" s="16" t="n">
        <f aca="false">K3329-L3329</f>
        <v>732.31</v>
      </c>
      <c r="N3329" s="12" t="n">
        <f aca="false">COUNTIF(OrderItems!$B$2:$B$6683,A3329)</f>
        <v>2</v>
      </c>
    </row>
    <row r="3330" customFormat="false" ht="15" hidden="false" customHeight="false" outlineLevel="0" collapsed="false">
      <c r="A3330" s="12" t="n">
        <v>3329</v>
      </c>
      <c r="B3330" s="12" t="n">
        <v>837</v>
      </c>
      <c r="C3330" s="12" t="n">
        <v>17</v>
      </c>
      <c r="D3330" s="18" t="n">
        <v>45612</v>
      </c>
      <c r="E3330" s="12" t="s">
        <v>44</v>
      </c>
      <c r="F3330" s="12" t="s">
        <v>2295</v>
      </c>
      <c r="G3330" s="12" t="s">
        <v>55</v>
      </c>
      <c r="H3330" s="12" t="str">
        <f aca="false">INDEX(Customers!$I$2:$I$901,MATCH(B3330,Customers!$A$2:$A$901,0))</f>
        <v>Premium</v>
      </c>
      <c r="I3330" s="12" t="str">
        <f aca="false">INDEX(Customers!$G$2:$G$901,MATCH(B3330,Customers!$A$2:$A$901,0))</f>
        <v>East</v>
      </c>
      <c r="J3330" s="12" t="str">
        <f aca="false">INDEX(Stores!$D$2:$D$18,MATCH(C3330,Stores!$A$2:$A$18,0))</f>
        <v>Online</v>
      </c>
      <c r="K3330" s="16" t="n">
        <f aca="false">SUMIF(OrderItems!$B$2:$B$6683,A3330,OrderItems!$J$2:$J$6683)</f>
        <v>3271.2</v>
      </c>
      <c r="L3330" s="16" t="n">
        <f aca="false">SUMIF(OrderItems!$B$2:$B$6683,A3330,OrderItems!$K$2:$K$6683)</f>
        <v>2451.15</v>
      </c>
      <c r="M3330" s="16" t="n">
        <f aca="false">K3330-L3330</f>
        <v>820.05</v>
      </c>
      <c r="N3330" s="12" t="n">
        <f aca="false">COUNTIF(OrderItems!$B$2:$B$6683,A3330)</f>
        <v>2</v>
      </c>
    </row>
    <row r="3331" customFormat="false" ht="15" hidden="false" customHeight="false" outlineLevel="0" collapsed="false">
      <c r="A3331" s="12" t="n">
        <v>3330</v>
      </c>
      <c r="B3331" s="12" t="n">
        <v>837</v>
      </c>
      <c r="C3331" s="12" t="n">
        <v>17</v>
      </c>
      <c r="D3331" s="18" t="n">
        <v>45614</v>
      </c>
      <c r="E3331" s="12" t="s">
        <v>44</v>
      </c>
      <c r="F3331" s="12" t="s">
        <v>2295</v>
      </c>
      <c r="G3331" s="12" t="s">
        <v>55</v>
      </c>
      <c r="H3331" s="12" t="str">
        <f aca="false">INDEX(Customers!$I$2:$I$901,MATCH(B3331,Customers!$A$2:$A$901,0))</f>
        <v>Premium</v>
      </c>
      <c r="I3331" s="12" t="str">
        <f aca="false">INDEX(Customers!$G$2:$G$901,MATCH(B3331,Customers!$A$2:$A$901,0))</f>
        <v>East</v>
      </c>
      <c r="J3331" s="12" t="str">
        <f aca="false">INDEX(Stores!$D$2:$D$18,MATCH(C3331,Stores!$A$2:$A$18,0))</f>
        <v>Online</v>
      </c>
      <c r="K3331" s="16" t="n">
        <f aca="false">SUMIF(OrderItems!$B$2:$B$6683,A3331,OrderItems!$J$2:$J$6683)</f>
        <v>1109</v>
      </c>
      <c r="L3331" s="16" t="n">
        <f aca="false">SUMIF(OrderItems!$B$2:$B$6683,A3331,OrderItems!$K$2:$K$6683)</f>
        <v>802.07</v>
      </c>
      <c r="M3331" s="16" t="n">
        <f aca="false">K3331-L3331</f>
        <v>306.93</v>
      </c>
      <c r="N3331" s="12" t="n">
        <f aca="false">COUNTIF(OrderItems!$B$2:$B$6683,A3331)</f>
        <v>1</v>
      </c>
    </row>
    <row r="3332" customFormat="false" ht="15" hidden="false" customHeight="false" outlineLevel="0" collapsed="false">
      <c r="A3332" s="12" t="n">
        <v>3331</v>
      </c>
      <c r="B3332" s="12" t="n">
        <v>837</v>
      </c>
      <c r="C3332" s="12" t="n">
        <v>17</v>
      </c>
      <c r="D3332" s="18" t="n">
        <v>45675</v>
      </c>
      <c r="E3332" s="12" t="s">
        <v>44</v>
      </c>
      <c r="F3332" s="12" t="s">
        <v>2292</v>
      </c>
      <c r="G3332" s="12" t="s">
        <v>55</v>
      </c>
      <c r="H3332" s="12" t="str">
        <f aca="false">INDEX(Customers!$I$2:$I$901,MATCH(B3332,Customers!$A$2:$A$901,0))</f>
        <v>Premium</v>
      </c>
      <c r="I3332" s="12" t="str">
        <f aca="false">INDEX(Customers!$G$2:$G$901,MATCH(B3332,Customers!$A$2:$A$901,0))</f>
        <v>East</v>
      </c>
      <c r="J3332" s="12" t="str">
        <f aca="false">INDEX(Stores!$D$2:$D$18,MATCH(C3332,Stores!$A$2:$A$18,0))</f>
        <v>Online</v>
      </c>
      <c r="K3332" s="16" t="n">
        <f aca="false">SUMIF(OrderItems!$B$2:$B$6683,A3332,OrderItems!$J$2:$J$6683)</f>
        <v>493.05</v>
      </c>
      <c r="L3332" s="16" t="n">
        <f aca="false">SUMIF(OrderItems!$B$2:$B$6683,A3332,OrderItems!$K$2:$K$6683)</f>
        <v>318.97</v>
      </c>
      <c r="M3332" s="16" t="n">
        <f aca="false">K3332-L3332</f>
        <v>174.08</v>
      </c>
      <c r="N3332" s="12" t="n">
        <f aca="false">COUNTIF(OrderItems!$B$2:$B$6683,A3332)</f>
        <v>1</v>
      </c>
    </row>
    <row r="3333" customFormat="false" ht="15" hidden="false" customHeight="false" outlineLevel="0" collapsed="false">
      <c r="A3333" s="12" t="n">
        <v>3332</v>
      </c>
      <c r="B3333" s="12" t="n">
        <v>837</v>
      </c>
      <c r="C3333" s="12" t="n">
        <v>17</v>
      </c>
      <c r="D3333" s="18" t="n">
        <v>45768</v>
      </c>
      <c r="E3333" s="12" t="s">
        <v>44</v>
      </c>
      <c r="F3333" s="12" t="s">
        <v>2294</v>
      </c>
      <c r="G3333" s="12" t="s">
        <v>55</v>
      </c>
      <c r="H3333" s="12" t="str">
        <f aca="false">INDEX(Customers!$I$2:$I$901,MATCH(B3333,Customers!$A$2:$A$901,0))</f>
        <v>Premium</v>
      </c>
      <c r="I3333" s="12" t="str">
        <f aca="false">INDEX(Customers!$G$2:$G$901,MATCH(B3333,Customers!$A$2:$A$901,0))</f>
        <v>East</v>
      </c>
      <c r="J3333" s="12" t="str">
        <f aca="false">INDEX(Stores!$D$2:$D$18,MATCH(C3333,Stores!$A$2:$A$18,0))</f>
        <v>Online</v>
      </c>
      <c r="K3333" s="16" t="n">
        <f aca="false">SUMIF(OrderItems!$B$2:$B$6683,A3333,OrderItems!$J$2:$J$6683)</f>
        <v>347.65</v>
      </c>
      <c r="L3333" s="16" t="n">
        <f aca="false">SUMIF(OrderItems!$B$2:$B$6683,A3333,OrderItems!$K$2:$K$6683)</f>
        <v>276.15</v>
      </c>
      <c r="M3333" s="16" t="n">
        <f aca="false">K3333-L3333</f>
        <v>71.5</v>
      </c>
      <c r="N3333" s="12" t="n">
        <f aca="false">COUNTIF(OrderItems!$B$2:$B$6683,A3333)</f>
        <v>1</v>
      </c>
    </row>
    <row r="3334" customFormat="false" ht="15" hidden="false" customHeight="false" outlineLevel="0" collapsed="false">
      <c r="A3334" s="12" t="n">
        <v>3333</v>
      </c>
      <c r="B3334" s="12" t="n">
        <v>837</v>
      </c>
      <c r="C3334" s="12" t="n">
        <v>17</v>
      </c>
      <c r="D3334" s="18" t="n">
        <v>45803</v>
      </c>
      <c r="E3334" s="12" t="s">
        <v>44</v>
      </c>
      <c r="F3334" s="12" t="s">
        <v>2294</v>
      </c>
      <c r="G3334" s="12" t="s">
        <v>55</v>
      </c>
      <c r="H3334" s="12" t="str">
        <f aca="false">INDEX(Customers!$I$2:$I$901,MATCH(B3334,Customers!$A$2:$A$901,0))</f>
        <v>Premium</v>
      </c>
      <c r="I3334" s="12" t="str">
        <f aca="false">INDEX(Customers!$G$2:$G$901,MATCH(B3334,Customers!$A$2:$A$901,0))</f>
        <v>East</v>
      </c>
      <c r="J3334" s="12" t="str">
        <f aca="false">INDEX(Stores!$D$2:$D$18,MATCH(C3334,Stores!$A$2:$A$18,0))</f>
        <v>Online</v>
      </c>
      <c r="K3334" s="16" t="n">
        <f aca="false">SUMIF(OrderItems!$B$2:$B$6683,A3334,OrderItems!$J$2:$J$6683)</f>
        <v>3789</v>
      </c>
      <c r="L3334" s="16" t="n">
        <f aca="false">SUMIF(OrderItems!$B$2:$B$6683,A3334,OrderItems!$K$2:$K$6683)</f>
        <v>2806.84</v>
      </c>
      <c r="M3334" s="16" t="n">
        <f aca="false">K3334-L3334</f>
        <v>982.16</v>
      </c>
      <c r="N3334" s="12" t="n">
        <f aca="false">COUNTIF(OrderItems!$B$2:$B$6683,A3334)</f>
        <v>1</v>
      </c>
    </row>
    <row r="3335" customFormat="false" ht="15" hidden="false" customHeight="false" outlineLevel="0" collapsed="false">
      <c r="A3335" s="12" t="n">
        <v>3334</v>
      </c>
      <c r="B3335" s="12" t="n">
        <v>837</v>
      </c>
      <c r="C3335" s="12" t="n">
        <v>17</v>
      </c>
      <c r="D3335" s="18" t="n">
        <v>45806</v>
      </c>
      <c r="E3335" s="12" t="s">
        <v>44</v>
      </c>
      <c r="F3335" s="12" t="s">
        <v>2294</v>
      </c>
      <c r="G3335" s="12" t="s">
        <v>56</v>
      </c>
      <c r="H3335" s="12" t="str">
        <f aca="false">INDEX(Customers!$I$2:$I$901,MATCH(B3335,Customers!$A$2:$A$901,0))</f>
        <v>Premium</v>
      </c>
      <c r="I3335" s="12" t="str">
        <f aca="false">INDEX(Customers!$G$2:$G$901,MATCH(B3335,Customers!$A$2:$A$901,0))</f>
        <v>East</v>
      </c>
      <c r="J3335" s="12" t="str">
        <f aca="false">INDEX(Stores!$D$2:$D$18,MATCH(C3335,Stores!$A$2:$A$18,0))</f>
        <v>Online</v>
      </c>
      <c r="K3335" s="16" t="n">
        <f aca="false">SUMIF(OrderItems!$B$2:$B$6683,A3335,OrderItems!$J$2:$J$6683)</f>
        <v>1098</v>
      </c>
      <c r="L3335" s="16" t="n">
        <f aca="false">SUMIF(OrderItems!$B$2:$B$6683,A3335,OrderItems!$K$2:$K$6683)</f>
        <v>743.66</v>
      </c>
      <c r="M3335" s="16" t="n">
        <f aca="false">K3335-L3335</f>
        <v>354.34</v>
      </c>
      <c r="N3335" s="12" t="n">
        <f aca="false">COUNTIF(OrderItems!$B$2:$B$6683,A3335)</f>
        <v>1</v>
      </c>
    </row>
    <row r="3336" customFormat="false" ht="15" hidden="false" customHeight="false" outlineLevel="0" collapsed="false">
      <c r="A3336" s="12" t="n">
        <v>3335</v>
      </c>
      <c r="B3336" s="12" t="n">
        <v>837</v>
      </c>
      <c r="C3336" s="12" t="n">
        <v>17</v>
      </c>
      <c r="D3336" s="18" t="n">
        <v>45967</v>
      </c>
      <c r="E3336" s="12" t="s">
        <v>44</v>
      </c>
      <c r="F3336" s="12" t="s">
        <v>2295</v>
      </c>
      <c r="G3336" s="12" t="s">
        <v>55</v>
      </c>
      <c r="H3336" s="12" t="str">
        <f aca="false">INDEX(Customers!$I$2:$I$901,MATCH(B3336,Customers!$A$2:$A$901,0))</f>
        <v>Premium</v>
      </c>
      <c r="I3336" s="12" t="str">
        <f aca="false">INDEX(Customers!$G$2:$G$901,MATCH(B3336,Customers!$A$2:$A$901,0))</f>
        <v>East</v>
      </c>
      <c r="J3336" s="12" t="str">
        <f aca="false">INDEX(Stores!$D$2:$D$18,MATCH(C3336,Stores!$A$2:$A$18,0))</f>
        <v>Online</v>
      </c>
      <c r="K3336" s="16" t="n">
        <f aca="false">SUMIF(OrderItems!$B$2:$B$6683,A3336,OrderItems!$J$2:$J$6683)</f>
        <v>152.1</v>
      </c>
      <c r="L3336" s="16" t="n">
        <f aca="false">SUMIF(OrderItems!$B$2:$B$6683,A3336,OrderItems!$K$2:$K$6683)</f>
        <v>114.66</v>
      </c>
      <c r="M3336" s="16" t="n">
        <f aca="false">K3336-L3336</f>
        <v>37.44</v>
      </c>
      <c r="N3336" s="12" t="n">
        <f aca="false">COUNTIF(OrderItems!$B$2:$B$6683,A3336)</f>
        <v>1</v>
      </c>
    </row>
    <row r="3337" customFormat="false" ht="15" hidden="false" customHeight="false" outlineLevel="0" collapsed="false">
      <c r="A3337" s="12" t="n">
        <v>3336</v>
      </c>
      <c r="B3337" s="12" t="n">
        <v>837</v>
      </c>
      <c r="C3337" s="12" t="n">
        <v>5</v>
      </c>
      <c r="D3337" s="18" t="n">
        <v>45992</v>
      </c>
      <c r="E3337" s="12" t="s">
        <v>49</v>
      </c>
      <c r="F3337" s="12" t="s">
        <v>2295</v>
      </c>
      <c r="G3337" s="12" t="s">
        <v>55</v>
      </c>
      <c r="H3337" s="12" t="str">
        <f aca="false">INDEX(Customers!$I$2:$I$901,MATCH(B3337,Customers!$A$2:$A$901,0))</f>
        <v>Premium</v>
      </c>
      <c r="I3337" s="12" t="str">
        <f aca="false">INDEX(Customers!$G$2:$G$901,MATCH(B3337,Customers!$A$2:$A$901,0))</f>
        <v>East</v>
      </c>
      <c r="J3337" s="12" t="str">
        <f aca="false">INDEX(Stores!$D$2:$D$18,MATCH(C3337,Stores!$A$2:$A$18,0))</f>
        <v>South</v>
      </c>
      <c r="K3337" s="16" t="n">
        <f aca="false">SUMIF(OrderItems!$B$2:$B$6683,A3337,OrderItems!$J$2:$J$6683)</f>
        <v>2552.1</v>
      </c>
      <c r="L3337" s="16" t="n">
        <f aca="false">SUMIF(OrderItems!$B$2:$B$6683,A3337,OrderItems!$K$2:$K$6683)</f>
        <v>1548.36</v>
      </c>
      <c r="M3337" s="16" t="n">
        <f aca="false">K3337-L3337</f>
        <v>1003.74</v>
      </c>
      <c r="N3337" s="12" t="n">
        <f aca="false">COUNTIF(OrderItems!$B$2:$B$6683,A3337)</f>
        <v>2</v>
      </c>
    </row>
    <row r="3338" customFormat="false" ht="15" hidden="false" customHeight="false" outlineLevel="0" collapsed="false">
      <c r="A3338" s="12" t="n">
        <v>3337</v>
      </c>
      <c r="B3338" s="12" t="n">
        <v>837</v>
      </c>
      <c r="C3338" s="12" t="n">
        <v>17</v>
      </c>
      <c r="D3338" s="18" t="n">
        <v>45995</v>
      </c>
      <c r="E3338" s="12" t="s">
        <v>44</v>
      </c>
      <c r="F3338" s="12" t="s">
        <v>2292</v>
      </c>
      <c r="G3338" s="12" t="s">
        <v>56</v>
      </c>
      <c r="H3338" s="12" t="str">
        <f aca="false">INDEX(Customers!$I$2:$I$901,MATCH(B3338,Customers!$A$2:$A$901,0))</f>
        <v>Premium</v>
      </c>
      <c r="I3338" s="12" t="str">
        <f aca="false">INDEX(Customers!$G$2:$G$901,MATCH(B3338,Customers!$A$2:$A$901,0))</f>
        <v>East</v>
      </c>
      <c r="J3338" s="12" t="str">
        <f aca="false">INDEX(Stores!$D$2:$D$18,MATCH(C3338,Stores!$A$2:$A$18,0))</f>
        <v>Online</v>
      </c>
      <c r="K3338" s="16" t="n">
        <f aca="false">SUMIF(OrderItems!$B$2:$B$6683,A3338,OrderItems!$J$2:$J$6683)</f>
        <v>3523.05</v>
      </c>
      <c r="L3338" s="16" t="n">
        <f aca="false">SUMIF(OrderItems!$B$2:$B$6683,A3338,OrderItems!$K$2:$K$6683)</f>
        <v>2411.84</v>
      </c>
      <c r="M3338" s="16" t="n">
        <f aca="false">K3338-L3338</f>
        <v>1111.21</v>
      </c>
      <c r="N3338" s="12" t="n">
        <f aca="false">COUNTIF(OrderItems!$B$2:$B$6683,A3338)</f>
        <v>2</v>
      </c>
    </row>
    <row r="3339" customFormat="false" ht="15" hidden="false" customHeight="false" outlineLevel="0" collapsed="false">
      <c r="A3339" s="12" t="n">
        <v>3338</v>
      </c>
      <c r="B3339" s="12" t="n">
        <v>837</v>
      </c>
      <c r="C3339" s="12" t="n">
        <v>17</v>
      </c>
      <c r="D3339" s="18" t="n">
        <v>46011</v>
      </c>
      <c r="E3339" s="12" t="s">
        <v>44</v>
      </c>
      <c r="F3339" s="12" t="s">
        <v>2295</v>
      </c>
      <c r="G3339" s="12" t="s">
        <v>55</v>
      </c>
      <c r="H3339" s="12" t="str">
        <f aca="false">INDEX(Customers!$I$2:$I$901,MATCH(B3339,Customers!$A$2:$A$901,0))</f>
        <v>Premium</v>
      </c>
      <c r="I3339" s="12" t="str">
        <f aca="false">INDEX(Customers!$G$2:$G$901,MATCH(B3339,Customers!$A$2:$A$901,0))</f>
        <v>East</v>
      </c>
      <c r="J3339" s="12" t="str">
        <f aca="false">INDEX(Stores!$D$2:$D$18,MATCH(C3339,Stores!$A$2:$A$18,0))</f>
        <v>Online</v>
      </c>
      <c r="K3339" s="16" t="n">
        <f aca="false">SUMIF(OrderItems!$B$2:$B$6683,A3339,OrderItems!$J$2:$J$6683)</f>
        <v>10624</v>
      </c>
      <c r="L3339" s="16" t="n">
        <f aca="false">SUMIF(OrderItems!$B$2:$B$6683,A3339,OrderItems!$K$2:$K$6683)</f>
        <v>7370.56</v>
      </c>
      <c r="M3339" s="16" t="n">
        <f aca="false">K3339-L3339</f>
        <v>3253.44</v>
      </c>
      <c r="N3339" s="12" t="n">
        <f aca="false">COUNTIF(OrderItems!$B$2:$B$6683,A3339)</f>
        <v>4</v>
      </c>
    </row>
    <row r="3340" customFormat="false" ht="15" hidden="false" customHeight="false" outlineLevel="0" collapsed="false">
      <c r="A3340" s="12" t="n">
        <v>3339</v>
      </c>
      <c r="B3340" s="12" t="n">
        <v>838</v>
      </c>
      <c r="C3340" s="12" t="n">
        <v>17</v>
      </c>
      <c r="D3340" s="18" t="n">
        <v>45428</v>
      </c>
      <c r="E3340" s="12" t="s">
        <v>44</v>
      </c>
      <c r="F3340" s="12" t="s">
        <v>2292</v>
      </c>
      <c r="G3340" s="12" t="s">
        <v>55</v>
      </c>
      <c r="H3340" s="12" t="str">
        <f aca="false">INDEX(Customers!$I$2:$I$901,MATCH(B3340,Customers!$A$2:$A$901,0))</f>
        <v>Regular</v>
      </c>
      <c r="I3340" s="12" t="str">
        <f aca="false">INDEX(Customers!$G$2:$G$901,MATCH(B3340,Customers!$A$2:$A$901,0))</f>
        <v>South</v>
      </c>
      <c r="J3340" s="12" t="str">
        <f aca="false">INDEX(Stores!$D$2:$D$18,MATCH(C3340,Stores!$A$2:$A$18,0))</f>
        <v>Online</v>
      </c>
      <c r="K3340" s="16" t="n">
        <f aca="false">SUMIF(OrderItems!$B$2:$B$6683,A3340,OrderItems!$J$2:$J$6683)</f>
        <v>848</v>
      </c>
      <c r="L3340" s="16" t="n">
        <f aca="false">SUMIF(OrderItems!$B$2:$B$6683,A3340,OrderItems!$K$2:$K$6683)</f>
        <v>541.46</v>
      </c>
      <c r="M3340" s="16" t="n">
        <f aca="false">K3340-L3340</f>
        <v>306.54</v>
      </c>
      <c r="N3340" s="12" t="n">
        <f aca="false">COUNTIF(OrderItems!$B$2:$B$6683,A3340)</f>
        <v>2</v>
      </c>
    </row>
    <row r="3341" customFormat="false" ht="15" hidden="false" customHeight="false" outlineLevel="0" collapsed="false">
      <c r="A3341" s="12" t="n">
        <v>3340</v>
      </c>
      <c r="B3341" s="12" t="n">
        <v>839</v>
      </c>
      <c r="C3341" s="12" t="n">
        <v>17</v>
      </c>
      <c r="D3341" s="18" t="n">
        <v>45491</v>
      </c>
      <c r="E3341" s="12" t="s">
        <v>44</v>
      </c>
      <c r="F3341" s="12" t="s">
        <v>2295</v>
      </c>
      <c r="G3341" s="12" t="s">
        <v>55</v>
      </c>
      <c r="H3341" s="12" t="str">
        <f aca="false">INDEX(Customers!$I$2:$I$901,MATCH(B3341,Customers!$A$2:$A$901,0))</f>
        <v>Regular</v>
      </c>
      <c r="I3341" s="12" t="str">
        <f aca="false">INDEX(Customers!$G$2:$G$901,MATCH(B3341,Customers!$A$2:$A$901,0))</f>
        <v>South</v>
      </c>
      <c r="J3341" s="12" t="str">
        <f aca="false">INDEX(Stores!$D$2:$D$18,MATCH(C3341,Stores!$A$2:$A$18,0))</f>
        <v>Online</v>
      </c>
      <c r="K3341" s="16" t="n">
        <f aca="false">SUMIF(OrderItems!$B$2:$B$6683,A3341,OrderItems!$J$2:$J$6683)</f>
        <v>2119</v>
      </c>
      <c r="L3341" s="16" t="n">
        <f aca="false">SUMIF(OrderItems!$B$2:$B$6683,A3341,OrderItems!$K$2:$K$6683)</f>
        <v>1488.22</v>
      </c>
      <c r="M3341" s="16" t="n">
        <f aca="false">K3341-L3341</f>
        <v>630.78</v>
      </c>
      <c r="N3341" s="12" t="n">
        <f aca="false">COUNTIF(OrderItems!$B$2:$B$6683,A3341)</f>
        <v>1</v>
      </c>
    </row>
    <row r="3342" customFormat="false" ht="15" hidden="false" customHeight="false" outlineLevel="0" collapsed="false">
      <c r="A3342" s="12" t="n">
        <v>3341</v>
      </c>
      <c r="B3342" s="12" t="n">
        <v>839</v>
      </c>
      <c r="C3342" s="12" t="n">
        <v>10</v>
      </c>
      <c r="D3342" s="18" t="n">
        <v>45786</v>
      </c>
      <c r="E3342" s="12" t="s">
        <v>49</v>
      </c>
      <c r="F3342" s="12" t="s">
        <v>2293</v>
      </c>
      <c r="G3342" s="12" t="s">
        <v>55</v>
      </c>
      <c r="H3342" s="12" t="str">
        <f aca="false">INDEX(Customers!$I$2:$I$901,MATCH(B3342,Customers!$A$2:$A$901,0))</f>
        <v>Regular</v>
      </c>
      <c r="I3342" s="12" t="str">
        <f aca="false">INDEX(Customers!$G$2:$G$901,MATCH(B3342,Customers!$A$2:$A$901,0))</f>
        <v>South</v>
      </c>
      <c r="J3342" s="12" t="str">
        <f aca="false">INDEX(Stores!$D$2:$D$18,MATCH(C3342,Stores!$A$2:$A$18,0))</f>
        <v>West</v>
      </c>
      <c r="K3342" s="16" t="n">
        <f aca="false">SUMIF(OrderItems!$B$2:$B$6683,A3342,OrderItems!$J$2:$J$6683)</f>
        <v>2184.05</v>
      </c>
      <c r="L3342" s="16" t="n">
        <f aca="false">SUMIF(OrderItems!$B$2:$B$6683,A3342,OrderItems!$K$2:$K$6683)</f>
        <v>1611.85</v>
      </c>
      <c r="M3342" s="16" t="n">
        <f aca="false">K3342-L3342</f>
        <v>572.2</v>
      </c>
      <c r="N3342" s="12" t="n">
        <f aca="false">COUNTIF(OrderItems!$B$2:$B$6683,A3342)</f>
        <v>1</v>
      </c>
    </row>
    <row r="3343" customFormat="false" ht="15" hidden="false" customHeight="false" outlineLevel="0" collapsed="false">
      <c r="A3343" s="12" t="n">
        <v>3342</v>
      </c>
      <c r="B3343" s="12" t="n">
        <v>839</v>
      </c>
      <c r="C3343" s="12" t="n">
        <v>17</v>
      </c>
      <c r="D3343" s="18" t="n">
        <v>45993</v>
      </c>
      <c r="E3343" s="12" t="s">
        <v>44</v>
      </c>
      <c r="F3343" s="12" t="s">
        <v>2293</v>
      </c>
      <c r="G3343" s="12" t="s">
        <v>55</v>
      </c>
      <c r="H3343" s="12" t="str">
        <f aca="false">INDEX(Customers!$I$2:$I$901,MATCH(B3343,Customers!$A$2:$A$901,0))</f>
        <v>Regular</v>
      </c>
      <c r="I3343" s="12" t="str">
        <f aca="false">INDEX(Customers!$G$2:$G$901,MATCH(B3343,Customers!$A$2:$A$901,0))</f>
        <v>South</v>
      </c>
      <c r="J3343" s="12" t="str">
        <f aca="false">INDEX(Stores!$D$2:$D$18,MATCH(C3343,Stores!$A$2:$A$18,0))</f>
        <v>Online</v>
      </c>
      <c r="K3343" s="16" t="n">
        <f aca="false">SUMIF(OrderItems!$B$2:$B$6683,A3343,OrderItems!$J$2:$J$6683)</f>
        <v>699</v>
      </c>
      <c r="L3343" s="16" t="n">
        <f aca="false">SUMIF(OrderItems!$B$2:$B$6683,A3343,OrderItems!$K$2:$K$6683)</f>
        <v>488.81</v>
      </c>
      <c r="M3343" s="16" t="n">
        <f aca="false">K3343-L3343</f>
        <v>210.19</v>
      </c>
      <c r="N3343" s="12" t="n">
        <f aca="false">COUNTIF(OrderItems!$B$2:$B$6683,A3343)</f>
        <v>1</v>
      </c>
    </row>
    <row r="3344" customFormat="false" ht="15" hidden="false" customHeight="false" outlineLevel="0" collapsed="false">
      <c r="A3344" s="12" t="n">
        <v>3343</v>
      </c>
      <c r="B3344" s="12" t="n">
        <v>840</v>
      </c>
      <c r="C3344" s="12" t="n">
        <v>17</v>
      </c>
      <c r="D3344" s="18" t="n">
        <v>45599</v>
      </c>
      <c r="E3344" s="12" t="s">
        <v>44</v>
      </c>
      <c r="F3344" s="12" t="s">
        <v>2295</v>
      </c>
      <c r="G3344" s="12" t="s">
        <v>55</v>
      </c>
      <c r="H3344" s="12" t="str">
        <f aca="false">INDEX(Customers!$I$2:$I$901,MATCH(B3344,Customers!$A$2:$A$901,0))</f>
        <v>Regular</v>
      </c>
      <c r="I3344" s="12" t="str">
        <f aca="false">INDEX(Customers!$G$2:$G$901,MATCH(B3344,Customers!$A$2:$A$901,0))</f>
        <v>East</v>
      </c>
      <c r="J3344" s="12" t="str">
        <f aca="false">INDEX(Stores!$D$2:$D$18,MATCH(C3344,Stores!$A$2:$A$18,0))</f>
        <v>Online</v>
      </c>
      <c r="K3344" s="16" t="n">
        <f aca="false">SUMIF(OrderItems!$B$2:$B$6683,A3344,OrderItems!$J$2:$J$6683)</f>
        <v>5079.65</v>
      </c>
      <c r="L3344" s="16" t="n">
        <f aca="false">SUMIF(OrderItems!$B$2:$B$6683,A3344,OrderItems!$K$2:$K$6683)</f>
        <v>3457.79</v>
      </c>
      <c r="M3344" s="16" t="n">
        <f aca="false">K3344-L3344</f>
        <v>1621.86</v>
      </c>
      <c r="N3344" s="12" t="n">
        <f aca="false">COUNTIF(OrderItems!$B$2:$B$6683,A3344)</f>
        <v>2</v>
      </c>
    </row>
    <row r="3345" customFormat="false" ht="15" hidden="false" customHeight="false" outlineLevel="0" collapsed="false">
      <c r="A3345" s="12" t="n">
        <v>3344</v>
      </c>
      <c r="B3345" s="12" t="n">
        <v>840</v>
      </c>
      <c r="C3345" s="12" t="n">
        <v>17</v>
      </c>
      <c r="D3345" s="18" t="n">
        <v>45646</v>
      </c>
      <c r="E3345" s="12" t="s">
        <v>44</v>
      </c>
      <c r="F3345" s="12" t="s">
        <v>2292</v>
      </c>
      <c r="G3345" s="12" t="s">
        <v>55</v>
      </c>
      <c r="H3345" s="12" t="str">
        <f aca="false">INDEX(Customers!$I$2:$I$901,MATCH(B3345,Customers!$A$2:$A$901,0))</f>
        <v>Regular</v>
      </c>
      <c r="I3345" s="12" t="str">
        <f aca="false">INDEX(Customers!$G$2:$G$901,MATCH(B3345,Customers!$A$2:$A$901,0))</f>
        <v>East</v>
      </c>
      <c r="J3345" s="12" t="str">
        <f aca="false">INDEX(Stores!$D$2:$D$18,MATCH(C3345,Stores!$A$2:$A$18,0))</f>
        <v>Online</v>
      </c>
      <c r="K3345" s="16" t="n">
        <f aca="false">SUMIF(OrderItems!$B$2:$B$6683,A3345,OrderItems!$J$2:$J$6683)</f>
        <v>4758</v>
      </c>
      <c r="L3345" s="16" t="n">
        <f aca="false">SUMIF(OrderItems!$B$2:$B$6683,A3345,OrderItems!$K$2:$K$6683)</f>
        <v>2847.3</v>
      </c>
      <c r="M3345" s="16" t="n">
        <f aca="false">K3345-L3345</f>
        <v>1910.7</v>
      </c>
      <c r="N3345" s="12" t="n">
        <f aca="false">COUNTIF(OrderItems!$B$2:$B$6683,A3345)</f>
        <v>2</v>
      </c>
    </row>
    <row r="3346" customFormat="false" ht="15" hidden="false" customHeight="false" outlineLevel="0" collapsed="false">
      <c r="A3346" s="12" t="n">
        <v>3345</v>
      </c>
      <c r="B3346" s="12" t="n">
        <v>840</v>
      </c>
      <c r="C3346" s="12" t="n">
        <v>17</v>
      </c>
      <c r="D3346" s="18" t="n">
        <v>45799</v>
      </c>
      <c r="E3346" s="12" t="s">
        <v>44</v>
      </c>
      <c r="F3346" s="12" t="s">
        <v>2295</v>
      </c>
      <c r="G3346" s="12" t="s">
        <v>55</v>
      </c>
      <c r="H3346" s="12" t="str">
        <f aca="false">INDEX(Customers!$I$2:$I$901,MATCH(B3346,Customers!$A$2:$A$901,0))</f>
        <v>Regular</v>
      </c>
      <c r="I3346" s="12" t="str">
        <f aca="false">INDEX(Customers!$G$2:$G$901,MATCH(B3346,Customers!$A$2:$A$901,0))</f>
        <v>East</v>
      </c>
      <c r="J3346" s="12" t="str">
        <f aca="false">INDEX(Stores!$D$2:$D$18,MATCH(C3346,Stores!$A$2:$A$18,0))</f>
        <v>Online</v>
      </c>
      <c r="K3346" s="16" t="n">
        <f aca="false">SUMIF(OrderItems!$B$2:$B$6683,A3346,OrderItems!$J$2:$J$6683)</f>
        <v>5660.25</v>
      </c>
      <c r="L3346" s="16" t="n">
        <f aca="false">SUMIF(OrderItems!$B$2:$B$6683,A3346,OrderItems!$K$2:$K$6683)</f>
        <v>3976.94</v>
      </c>
      <c r="M3346" s="16" t="n">
        <f aca="false">K3346-L3346</f>
        <v>1683.31</v>
      </c>
      <c r="N3346" s="12" t="n">
        <f aca="false">COUNTIF(OrderItems!$B$2:$B$6683,A3346)</f>
        <v>3</v>
      </c>
    </row>
    <row r="3347" customFormat="false" ht="15" hidden="false" customHeight="false" outlineLevel="0" collapsed="false">
      <c r="A3347" s="12" t="n">
        <v>3346</v>
      </c>
      <c r="B3347" s="12" t="n">
        <v>840</v>
      </c>
      <c r="C3347" s="12" t="n">
        <v>17</v>
      </c>
      <c r="D3347" s="18" t="n">
        <v>45938</v>
      </c>
      <c r="E3347" s="12" t="s">
        <v>44</v>
      </c>
      <c r="F3347" s="12" t="s">
        <v>2296</v>
      </c>
      <c r="G3347" s="12" t="s">
        <v>56</v>
      </c>
      <c r="H3347" s="12" t="str">
        <f aca="false">INDEX(Customers!$I$2:$I$901,MATCH(B3347,Customers!$A$2:$A$901,0))</f>
        <v>Regular</v>
      </c>
      <c r="I3347" s="12" t="str">
        <f aca="false">INDEX(Customers!$G$2:$G$901,MATCH(B3347,Customers!$A$2:$A$901,0))</f>
        <v>East</v>
      </c>
      <c r="J3347" s="12" t="str">
        <f aca="false">INDEX(Stores!$D$2:$D$18,MATCH(C3347,Stores!$A$2:$A$18,0))</f>
        <v>Online</v>
      </c>
      <c r="K3347" s="16" t="n">
        <f aca="false">SUMIF(OrderItems!$B$2:$B$6683,A3347,OrderItems!$J$2:$J$6683)</f>
        <v>9343.05</v>
      </c>
      <c r="L3347" s="16" t="n">
        <f aca="false">SUMIF(OrderItems!$B$2:$B$6683,A3347,OrderItems!$K$2:$K$6683)</f>
        <v>6685.84</v>
      </c>
      <c r="M3347" s="16" t="n">
        <f aca="false">K3347-L3347</f>
        <v>2657.21</v>
      </c>
      <c r="N3347" s="12" t="n">
        <f aca="false">COUNTIF(OrderItems!$B$2:$B$6683,A3347)</f>
        <v>3</v>
      </c>
    </row>
    <row r="3348" customFormat="false" ht="15" hidden="false" customHeight="false" outlineLevel="0" collapsed="false">
      <c r="A3348" s="12" t="n">
        <v>3347</v>
      </c>
      <c r="B3348" s="12" t="n">
        <v>841</v>
      </c>
      <c r="C3348" s="12" t="n">
        <v>17</v>
      </c>
      <c r="D3348" s="18" t="n">
        <v>45578</v>
      </c>
      <c r="E3348" s="12" t="s">
        <v>44</v>
      </c>
      <c r="F3348" s="12" t="s">
        <v>2296</v>
      </c>
      <c r="G3348" s="12" t="s">
        <v>57</v>
      </c>
      <c r="H3348" s="12" t="str">
        <f aca="false">INDEX(Customers!$I$2:$I$901,MATCH(B3348,Customers!$A$2:$A$901,0))</f>
        <v>New</v>
      </c>
      <c r="I3348" s="12" t="str">
        <f aca="false">INDEX(Customers!$G$2:$G$901,MATCH(B3348,Customers!$A$2:$A$901,0))</f>
        <v>South</v>
      </c>
      <c r="J3348" s="12" t="str">
        <f aca="false">INDEX(Stores!$D$2:$D$18,MATCH(C3348,Stores!$A$2:$A$18,0))</f>
        <v>Online</v>
      </c>
      <c r="K3348" s="16" t="n">
        <f aca="false">SUMIF(OrderItems!$B$2:$B$6683,A3348,OrderItems!$J$2:$J$6683)</f>
        <v>493.05</v>
      </c>
      <c r="L3348" s="16" t="n">
        <f aca="false">SUMIF(OrderItems!$B$2:$B$6683,A3348,OrderItems!$K$2:$K$6683)</f>
        <v>318.97</v>
      </c>
      <c r="M3348" s="16" t="n">
        <f aca="false">K3348-L3348</f>
        <v>174.08</v>
      </c>
      <c r="N3348" s="12" t="n">
        <f aca="false">COUNTIF(OrderItems!$B$2:$B$6683,A3348)</f>
        <v>1</v>
      </c>
    </row>
    <row r="3349" customFormat="false" ht="15" hidden="false" customHeight="false" outlineLevel="0" collapsed="false">
      <c r="A3349" s="12" t="n">
        <v>3348</v>
      </c>
      <c r="B3349" s="12" t="n">
        <v>842</v>
      </c>
      <c r="C3349" s="12" t="n">
        <v>17</v>
      </c>
      <c r="D3349" s="18" t="n">
        <v>45452</v>
      </c>
      <c r="E3349" s="12" t="s">
        <v>44</v>
      </c>
      <c r="F3349" s="12" t="s">
        <v>2295</v>
      </c>
      <c r="G3349" s="12" t="s">
        <v>55</v>
      </c>
      <c r="H3349" s="12" t="str">
        <f aca="false">INDEX(Customers!$I$2:$I$901,MATCH(B3349,Customers!$A$2:$A$901,0))</f>
        <v>Premium</v>
      </c>
      <c r="I3349" s="12" t="str">
        <f aca="false">INDEX(Customers!$G$2:$G$901,MATCH(B3349,Customers!$A$2:$A$901,0))</f>
        <v>North</v>
      </c>
      <c r="J3349" s="12" t="str">
        <f aca="false">INDEX(Stores!$D$2:$D$18,MATCH(C3349,Stores!$A$2:$A$18,0))</f>
        <v>Online</v>
      </c>
      <c r="K3349" s="16" t="n">
        <f aca="false">SUMIF(OrderItems!$B$2:$B$6683,A3349,OrderItems!$J$2:$J$6683)</f>
        <v>8085.7</v>
      </c>
      <c r="L3349" s="16" t="n">
        <f aca="false">SUMIF(OrderItems!$B$2:$B$6683,A3349,OrderItems!$K$2:$K$6683)</f>
        <v>5642.31</v>
      </c>
      <c r="M3349" s="16" t="n">
        <f aca="false">K3349-L3349</f>
        <v>2443.39</v>
      </c>
      <c r="N3349" s="12" t="n">
        <f aca="false">COUNTIF(OrderItems!$B$2:$B$6683,A3349)</f>
        <v>2</v>
      </c>
    </row>
    <row r="3350" customFormat="false" ht="15" hidden="false" customHeight="false" outlineLevel="0" collapsed="false">
      <c r="A3350" s="12" t="n">
        <v>3349</v>
      </c>
      <c r="B3350" s="12" t="n">
        <v>842</v>
      </c>
      <c r="C3350" s="12" t="n">
        <v>17</v>
      </c>
      <c r="D3350" s="18" t="n">
        <v>45584</v>
      </c>
      <c r="E3350" s="12" t="s">
        <v>44</v>
      </c>
      <c r="F3350" s="12" t="s">
        <v>2295</v>
      </c>
      <c r="G3350" s="12" t="s">
        <v>56</v>
      </c>
      <c r="H3350" s="12" t="str">
        <f aca="false">INDEX(Customers!$I$2:$I$901,MATCH(B3350,Customers!$A$2:$A$901,0))</f>
        <v>Premium</v>
      </c>
      <c r="I3350" s="12" t="str">
        <f aca="false">INDEX(Customers!$G$2:$G$901,MATCH(B3350,Customers!$A$2:$A$901,0))</f>
        <v>North</v>
      </c>
      <c r="J3350" s="12" t="str">
        <f aca="false">INDEX(Stores!$D$2:$D$18,MATCH(C3350,Stores!$A$2:$A$18,0))</f>
        <v>Online</v>
      </c>
      <c r="K3350" s="16" t="n">
        <f aca="false">SUMIF(OrderItems!$B$2:$B$6683,A3350,OrderItems!$J$2:$J$6683)</f>
        <v>1686.1</v>
      </c>
      <c r="L3350" s="16" t="n">
        <f aca="false">SUMIF(OrderItems!$B$2:$B$6683,A3350,OrderItems!$K$2:$K$6683)</f>
        <v>1092.66</v>
      </c>
      <c r="M3350" s="16" t="n">
        <f aca="false">K3350-L3350</f>
        <v>593.44</v>
      </c>
      <c r="N3350" s="12" t="n">
        <f aca="false">COUNTIF(OrderItems!$B$2:$B$6683,A3350)</f>
        <v>2</v>
      </c>
    </row>
    <row r="3351" customFormat="false" ht="15" hidden="false" customHeight="false" outlineLevel="0" collapsed="false">
      <c r="A3351" s="12" t="n">
        <v>3350</v>
      </c>
      <c r="B3351" s="12" t="n">
        <v>842</v>
      </c>
      <c r="C3351" s="12" t="n">
        <v>17</v>
      </c>
      <c r="D3351" s="18" t="n">
        <v>45770</v>
      </c>
      <c r="E3351" s="12" t="s">
        <v>44</v>
      </c>
      <c r="F3351" s="12" t="s">
        <v>2296</v>
      </c>
      <c r="G3351" s="12" t="s">
        <v>55</v>
      </c>
      <c r="H3351" s="12" t="str">
        <f aca="false">INDEX(Customers!$I$2:$I$901,MATCH(B3351,Customers!$A$2:$A$901,0))</f>
        <v>Premium</v>
      </c>
      <c r="I3351" s="12" t="str">
        <f aca="false">INDEX(Customers!$G$2:$G$901,MATCH(B3351,Customers!$A$2:$A$901,0))</f>
        <v>North</v>
      </c>
      <c r="J3351" s="12" t="str">
        <f aca="false">INDEX(Stores!$D$2:$D$18,MATCH(C3351,Stores!$A$2:$A$18,0))</f>
        <v>Online</v>
      </c>
      <c r="K3351" s="16" t="n">
        <f aca="false">SUMIF(OrderItems!$B$2:$B$6683,A3351,OrderItems!$J$2:$J$6683)</f>
        <v>6585.55</v>
      </c>
      <c r="L3351" s="16" t="n">
        <f aca="false">SUMIF(OrderItems!$B$2:$B$6683,A3351,OrderItems!$K$2:$K$6683)</f>
        <v>4359.21</v>
      </c>
      <c r="M3351" s="16" t="n">
        <f aca="false">K3351-L3351</f>
        <v>2226.34</v>
      </c>
      <c r="N3351" s="12" t="n">
        <f aca="false">COUNTIF(OrderItems!$B$2:$B$6683,A3351)</f>
        <v>4</v>
      </c>
    </row>
    <row r="3352" customFormat="false" ht="15" hidden="false" customHeight="false" outlineLevel="0" collapsed="false">
      <c r="A3352" s="12" t="n">
        <v>3351</v>
      </c>
      <c r="B3352" s="12" t="n">
        <v>843</v>
      </c>
      <c r="C3352" s="12" t="n">
        <v>15</v>
      </c>
      <c r="D3352" s="18" t="n">
        <v>45645</v>
      </c>
      <c r="E3352" s="12" t="s">
        <v>49</v>
      </c>
      <c r="F3352" s="12" t="s">
        <v>2294</v>
      </c>
      <c r="G3352" s="12" t="s">
        <v>55</v>
      </c>
      <c r="H3352" s="12" t="str">
        <f aca="false">INDEX(Customers!$I$2:$I$901,MATCH(B3352,Customers!$A$2:$A$901,0))</f>
        <v>Regular</v>
      </c>
      <c r="I3352" s="12" t="str">
        <f aca="false">INDEX(Customers!$G$2:$G$901,MATCH(B3352,Customers!$A$2:$A$901,0))</f>
        <v>West</v>
      </c>
      <c r="J3352" s="12" t="str">
        <f aca="false">INDEX(Stores!$D$2:$D$18,MATCH(C3352,Stores!$A$2:$A$18,0))</f>
        <v>East</v>
      </c>
      <c r="K3352" s="16" t="n">
        <f aca="false">SUMIF(OrderItems!$B$2:$B$6683,A3352,OrderItems!$J$2:$J$6683)</f>
        <v>3549</v>
      </c>
      <c r="L3352" s="16" t="n">
        <f aca="false">SUMIF(OrderItems!$B$2:$B$6683,A3352,OrderItems!$K$2:$K$6683)</f>
        <v>2477.75</v>
      </c>
      <c r="M3352" s="16" t="n">
        <f aca="false">K3352-L3352</f>
        <v>1071.25</v>
      </c>
      <c r="N3352" s="12" t="n">
        <f aca="false">COUNTIF(OrderItems!$B$2:$B$6683,A3352)</f>
        <v>1</v>
      </c>
    </row>
    <row r="3353" customFormat="false" ht="15" hidden="false" customHeight="false" outlineLevel="0" collapsed="false">
      <c r="A3353" s="12" t="n">
        <v>3352</v>
      </c>
      <c r="B3353" s="12" t="n">
        <v>843</v>
      </c>
      <c r="C3353" s="12" t="n">
        <v>14</v>
      </c>
      <c r="D3353" s="18" t="n">
        <v>45836</v>
      </c>
      <c r="E3353" s="12" t="s">
        <v>49</v>
      </c>
      <c r="F3353" s="12" t="s">
        <v>2292</v>
      </c>
      <c r="G3353" s="12" t="s">
        <v>55</v>
      </c>
      <c r="H3353" s="12" t="str">
        <f aca="false">INDEX(Customers!$I$2:$I$901,MATCH(B3353,Customers!$A$2:$A$901,0))</f>
        <v>Regular</v>
      </c>
      <c r="I3353" s="12" t="str">
        <f aca="false">INDEX(Customers!$G$2:$G$901,MATCH(B3353,Customers!$A$2:$A$901,0))</f>
        <v>West</v>
      </c>
      <c r="J3353" s="12" t="str">
        <f aca="false">INDEX(Stores!$D$2:$D$18,MATCH(C3353,Stores!$A$2:$A$18,0))</f>
        <v>East</v>
      </c>
      <c r="K3353" s="16" t="n">
        <f aca="false">SUMIF(OrderItems!$B$2:$B$6683,A3353,OrderItems!$J$2:$J$6683)</f>
        <v>4022.55</v>
      </c>
      <c r="L3353" s="16" t="n">
        <f aca="false">SUMIF(OrderItems!$B$2:$B$6683,A3353,OrderItems!$K$2:$K$6683)</f>
        <v>2982.95</v>
      </c>
      <c r="M3353" s="16" t="n">
        <f aca="false">K3353-L3353</f>
        <v>1039.6</v>
      </c>
      <c r="N3353" s="12" t="n">
        <f aca="false">COUNTIF(OrderItems!$B$2:$B$6683,A3353)</f>
        <v>3</v>
      </c>
    </row>
    <row r="3354" customFormat="false" ht="15" hidden="false" customHeight="false" outlineLevel="0" collapsed="false">
      <c r="A3354" s="12" t="n">
        <v>3353</v>
      </c>
      <c r="B3354" s="12" t="n">
        <v>843</v>
      </c>
      <c r="C3354" s="12" t="n">
        <v>17</v>
      </c>
      <c r="D3354" s="18" t="n">
        <v>45962</v>
      </c>
      <c r="E3354" s="12" t="s">
        <v>44</v>
      </c>
      <c r="F3354" s="12" t="s">
        <v>2292</v>
      </c>
      <c r="G3354" s="12" t="s">
        <v>55</v>
      </c>
      <c r="H3354" s="12" t="str">
        <f aca="false">INDEX(Customers!$I$2:$I$901,MATCH(B3354,Customers!$A$2:$A$901,0))</f>
        <v>Regular</v>
      </c>
      <c r="I3354" s="12" t="str">
        <f aca="false">INDEX(Customers!$G$2:$G$901,MATCH(B3354,Customers!$A$2:$A$901,0))</f>
        <v>West</v>
      </c>
      <c r="J3354" s="12" t="str">
        <f aca="false">INDEX(Stores!$D$2:$D$18,MATCH(C3354,Stores!$A$2:$A$18,0))</f>
        <v>Online</v>
      </c>
      <c r="K3354" s="16" t="n">
        <f aca="false">SUMIF(OrderItems!$B$2:$B$6683,A3354,OrderItems!$J$2:$J$6683)</f>
        <v>3981.65</v>
      </c>
      <c r="L3354" s="16" t="n">
        <f aca="false">SUMIF(OrderItems!$B$2:$B$6683,A3354,OrderItems!$K$2:$K$6683)</f>
        <v>2844.89</v>
      </c>
      <c r="M3354" s="16" t="n">
        <f aca="false">K3354-L3354</f>
        <v>1136.76</v>
      </c>
      <c r="N3354" s="12" t="n">
        <f aca="false">COUNTIF(OrderItems!$B$2:$B$6683,A3354)</f>
        <v>2</v>
      </c>
    </row>
    <row r="3355" customFormat="false" ht="15" hidden="false" customHeight="false" outlineLevel="0" collapsed="false">
      <c r="A3355" s="12" t="n">
        <v>3354</v>
      </c>
      <c r="B3355" s="12" t="n">
        <v>844</v>
      </c>
      <c r="C3355" s="12" t="n">
        <v>17</v>
      </c>
      <c r="D3355" s="18" t="n">
        <v>45429</v>
      </c>
      <c r="E3355" s="12" t="s">
        <v>44</v>
      </c>
      <c r="F3355" s="12" t="s">
        <v>2293</v>
      </c>
      <c r="G3355" s="12" t="s">
        <v>55</v>
      </c>
      <c r="H3355" s="12" t="str">
        <f aca="false">INDEX(Customers!$I$2:$I$901,MATCH(B3355,Customers!$A$2:$A$901,0))</f>
        <v>Regular</v>
      </c>
      <c r="I3355" s="12" t="str">
        <f aca="false">INDEX(Customers!$G$2:$G$901,MATCH(B3355,Customers!$A$2:$A$901,0))</f>
        <v>North</v>
      </c>
      <c r="J3355" s="12" t="str">
        <f aca="false">INDEX(Stores!$D$2:$D$18,MATCH(C3355,Stores!$A$2:$A$18,0))</f>
        <v>Online</v>
      </c>
      <c r="K3355" s="16" t="n">
        <f aca="false">SUMIF(OrderItems!$B$2:$B$6683,A3355,OrderItems!$J$2:$J$6683)</f>
        <v>4918</v>
      </c>
      <c r="L3355" s="16" t="n">
        <f aca="false">SUMIF(OrderItems!$B$2:$B$6683,A3355,OrderItems!$K$2:$K$6683)</f>
        <v>3181.23</v>
      </c>
      <c r="M3355" s="16" t="n">
        <f aca="false">K3355-L3355</f>
        <v>1736.77</v>
      </c>
      <c r="N3355" s="12" t="n">
        <f aca="false">COUNTIF(OrderItems!$B$2:$B$6683,A3355)</f>
        <v>2</v>
      </c>
    </row>
    <row r="3356" customFormat="false" ht="15" hidden="false" customHeight="false" outlineLevel="0" collapsed="false">
      <c r="A3356" s="12" t="n">
        <v>3355</v>
      </c>
      <c r="B3356" s="12" t="n">
        <v>844</v>
      </c>
      <c r="C3356" s="12" t="n">
        <v>17</v>
      </c>
      <c r="D3356" s="18" t="n">
        <v>45493</v>
      </c>
      <c r="E3356" s="12" t="s">
        <v>44</v>
      </c>
      <c r="F3356" s="12" t="s">
        <v>2295</v>
      </c>
      <c r="G3356" s="12" t="s">
        <v>55</v>
      </c>
      <c r="H3356" s="12" t="str">
        <f aca="false">INDEX(Customers!$I$2:$I$901,MATCH(B3356,Customers!$A$2:$A$901,0))</f>
        <v>Regular</v>
      </c>
      <c r="I3356" s="12" t="str">
        <f aca="false">INDEX(Customers!$G$2:$G$901,MATCH(B3356,Customers!$A$2:$A$901,0))</f>
        <v>North</v>
      </c>
      <c r="J3356" s="12" t="str">
        <f aca="false">INDEX(Stores!$D$2:$D$18,MATCH(C3356,Stores!$A$2:$A$18,0))</f>
        <v>Online</v>
      </c>
      <c r="K3356" s="16" t="n">
        <f aca="false">SUMIF(OrderItems!$B$2:$B$6683,A3356,OrderItems!$J$2:$J$6683)</f>
        <v>4048</v>
      </c>
      <c r="L3356" s="16" t="n">
        <f aca="false">SUMIF(OrderItems!$B$2:$B$6683,A3356,OrderItems!$K$2:$K$6683)</f>
        <v>3001.53</v>
      </c>
      <c r="M3356" s="16" t="n">
        <f aca="false">K3356-L3356</f>
        <v>1046.47</v>
      </c>
      <c r="N3356" s="12" t="n">
        <f aca="false">COUNTIF(OrderItems!$B$2:$B$6683,A3356)</f>
        <v>2</v>
      </c>
    </row>
    <row r="3357" customFormat="false" ht="15" hidden="false" customHeight="false" outlineLevel="0" collapsed="false">
      <c r="A3357" s="12" t="n">
        <v>3356</v>
      </c>
      <c r="B3357" s="12" t="n">
        <v>844</v>
      </c>
      <c r="C3357" s="12" t="n">
        <v>17</v>
      </c>
      <c r="D3357" s="18" t="n">
        <v>45497</v>
      </c>
      <c r="E3357" s="12" t="s">
        <v>44</v>
      </c>
      <c r="F3357" s="12" t="s">
        <v>2296</v>
      </c>
      <c r="G3357" s="12" t="s">
        <v>57</v>
      </c>
      <c r="H3357" s="12" t="str">
        <f aca="false">INDEX(Customers!$I$2:$I$901,MATCH(B3357,Customers!$A$2:$A$901,0))</f>
        <v>Regular</v>
      </c>
      <c r="I3357" s="12" t="str">
        <f aca="false">INDEX(Customers!$G$2:$G$901,MATCH(B3357,Customers!$A$2:$A$901,0))</f>
        <v>North</v>
      </c>
      <c r="J3357" s="12" t="str">
        <f aca="false">INDEX(Stores!$D$2:$D$18,MATCH(C3357,Stores!$A$2:$A$18,0))</f>
        <v>Online</v>
      </c>
      <c r="K3357" s="16" t="n">
        <f aca="false">SUMIF(OrderItems!$B$2:$B$6683,A3357,OrderItems!$J$2:$J$6683)</f>
        <v>2305.05</v>
      </c>
      <c r="L3357" s="16" t="n">
        <f aca="false">SUMIF(OrderItems!$B$2:$B$6683,A3357,OrderItems!$K$2:$K$6683)</f>
        <v>1508.63</v>
      </c>
      <c r="M3357" s="16" t="n">
        <f aca="false">K3357-L3357</f>
        <v>796.42</v>
      </c>
      <c r="N3357" s="12" t="n">
        <f aca="false">COUNTIF(OrderItems!$B$2:$B$6683,A3357)</f>
        <v>2</v>
      </c>
    </row>
    <row r="3358" customFormat="false" ht="15" hidden="false" customHeight="false" outlineLevel="0" collapsed="false">
      <c r="A3358" s="12" t="n">
        <v>3357</v>
      </c>
      <c r="B3358" s="12" t="n">
        <v>844</v>
      </c>
      <c r="C3358" s="12" t="n">
        <v>17</v>
      </c>
      <c r="D3358" s="18" t="n">
        <v>45502</v>
      </c>
      <c r="E3358" s="12" t="s">
        <v>44</v>
      </c>
      <c r="F3358" s="12" t="s">
        <v>2294</v>
      </c>
      <c r="G3358" s="12" t="s">
        <v>56</v>
      </c>
      <c r="H3358" s="12" t="str">
        <f aca="false">INDEX(Customers!$I$2:$I$901,MATCH(B3358,Customers!$A$2:$A$901,0))</f>
        <v>Regular</v>
      </c>
      <c r="I3358" s="12" t="str">
        <f aca="false">INDEX(Customers!$G$2:$G$901,MATCH(B3358,Customers!$A$2:$A$901,0))</f>
        <v>North</v>
      </c>
      <c r="J3358" s="12" t="str">
        <f aca="false">INDEX(Stores!$D$2:$D$18,MATCH(C3358,Stores!$A$2:$A$18,0))</f>
        <v>Online</v>
      </c>
      <c r="K3358" s="16" t="n">
        <f aca="false">SUMIF(OrderItems!$B$2:$B$6683,A3358,OrderItems!$J$2:$J$6683)</f>
        <v>2429</v>
      </c>
      <c r="L3358" s="16" t="n">
        <f aca="false">SUMIF(OrderItems!$B$2:$B$6683,A3358,OrderItems!$K$2:$K$6683)</f>
        <v>1588.6</v>
      </c>
      <c r="M3358" s="16" t="n">
        <f aca="false">K3358-L3358</f>
        <v>840.4</v>
      </c>
      <c r="N3358" s="12" t="n">
        <f aca="false">COUNTIF(OrderItems!$B$2:$B$6683,A3358)</f>
        <v>1</v>
      </c>
    </row>
    <row r="3359" customFormat="false" ht="15" hidden="false" customHeight="false" outlineLevel="0" collapsed="false">
      <c r="A3359" s="12" t="n">
        <v>3358</v>
      </c>
      <c r="B3359" s="12" t="n">
        <v>844</v>
      </c>
      <c r="C3359" s="12" t="n">
        <v>17</v>
      </c>
      <c r="D3359" s="18" t="n">
        <v>45515</v>
      </c>
      <c r="E3359" s="12" t="s">
        <v>44</v>
      </c>
      <c r="F3359" s="12" t="s">
        <v>2293</v>
      </c>
      <c r="G3359" s="12" t="s">
        <v>57</v>
      </c>
      <c r="H3359" s="12" t="str">
        <f aca="false">INDEX(Customers!$I$2:$I$901,MATCH(B3359,Customers!$A$2:$A$901,0))</f>
        <v>Regular</v>
      </c>
      <c r="I3359" s="12" t="str">
        <f aca="false">INDEX(Customers!$G$2:$G$901,MATCH(B3359,Customers!$A$2:$A$901,0))</f>
        <v>North</v>
      </c>
      <c r="J3359" s="12" t="str">
        <f aca="false">INDEX(Stores!$D$2:$D$18,MATCH(C3359,Stores!$A$2:$A$18,0))</f>
        <v>Online</v>
      </c>
      <c r="K3359" s="16" t="n">
        <f aca="false">SUMIF(OrderItems!$B$2:$B$6683,A3359,OrderItems!$J$2:$J$6683)</f>
        <v>2230.2</v>
      </c>
      <c r="L3359" s="16" t="n">
        <f aca="false">SUMIF(OrderItems!$B$2:$B$6683,A3359,OrderItems!$K$2:$K$6683)</f>
        <v>1549.38</v>
      </c>
      <c r="M3359" s="16" t="n">
        <f aca="false">K3359-L3359</f>
        <v>680.82</v>
      </c>
      <c r="N3359" s="12" t="n">
        <f aca="false">COUNTIF(OrderItems!$B$2:$B$6683,A3359)</f>
        <v>2</v>
      </c>
    </row>
    <row r="3360" customFormat="false" ht="15" hidden="false" customHeight="false" outlineLevel="0" collapsed="false">
      <c r="A3360" s="12" t="n">
        <v>3359</v>
      </c>
      <c r="B3360" s="12" t="n">
        <v>844</v>
      </c>
      <c r="C3360" s="12" t="n">
        <v>17</v>
      </c>
      <c r="D3360" s="18" t="n">
        <v>45587</v>
      </c>
      <c r="E3360" s="12" t="s">
        <v>44</v>
      </c>
      <c r="F3360" s="12" t="s">
        <v>2294</v>
      </c>
      <c r="G3360" s="12" t="s">
        <v>55</v>
      </c>
      <c r="H3360" s="12" t="str">
        <f aca="false">INDEX(Customers!$I$2:$I$901,MATCH(B3360,Customers!$A$2:$A$901,0))</f>
        <v>Regular</v>
      </c>
      <c r="I3360" s="12" t="str">
        <f aca="false">INDEX(Customers!$G$2:$G$901,MATCH(B3360,Customers!$A$2:$A$901,0))</f>
        <v>North</v>
      </c>
      <c r="J3360" s="12" t="str">
        <f aca="false">INDEX(Stores!$D$2:$D$18,MATCH(C3360,Stores!$A$2:$A$18,0))</f>
        <v>Online</v>
      </c>
      <c r="K3360" s="16" t="n">
        <f aca="false">SUMIF(OrderItems!$B$2:$B$6683,A3360,OrderItems!$J$2:$J$6683)</f>
        <v>2329</v>
      </c>
      <c r="L3360" s="16" t="n">
        <f aca="false">SUMIF(OrderItems!$B$2:$B$6683,A3360,OrderItems!$K$2:$K$6683)</f>
        <v>1451.6</v>
      </c>
      <c r="M3360" s="16" t="n">
        <f aca="false">K3360-L3360</f>
        <v>877.4</v>
      </c>
      <c r="N3360" s="12" t="n">
        <f aca="false">COUNTIF(OrderItems!$B$2:$B$6683,A3360)</f>
        <v>1</v>
      </c>
    </row>
    <row r="3361" customFormat="false" ht="15" hidden="false" customHeight="false" outlineLevel="0" collapsed="false">
      <c r="A3361" s="12" t="n">
        <v>3360</v>
      </c>
      <c r="B3361" s="12" t="n">
        <v>844</v>
      </c>
      <c r="C3361" s="12" t="n">
        <v>17</v>
      </c>
      <c r="D3361" s="18" t="n">
        <v>45613</v>
      </c>
      <c r="E3361" s="12" t="s">
        <v>44</v>
      </c>
      <c r="F3361" s="12" t="s">
        <v>2294</v>
      </c>
      <c r="G3361" s="12" t="s">
        <v>57</v>
      </c>
      <c r="H3361" s="12" t="str">
        <f aca="false">INDEX(Customers!$I$2:$I$901,MATCH(B3361,Customers!$A$2:$A$901,0))</f>
        <v>Regular</v>
      </c>
      <c r="I3361" s="12" t="str">
        <f aca="false">INDEX(Customers!$G$2:$G$901,MATCH(B3361,Customers!$A$2:$A$901,0))</f>
        <v>North</v>
      </c>
      <c r="J3361" s="12" t="str">
        <f aca="false">INDEX(Stores!$D$2:$D$18,MATCH(C3361,Stores!$A$2:$A$18,0))</f>
        <v>Online</v>
      </c>
      <c r="K3361" s="16" t="n">
        <f aca="false">SUMIF(OrderItems!$B$2:$B$6683,A3361,OrderItems!$J$2:$J$6683)</f>
        <v>3999.55</v>
      </c>
      <c r="L3361" s="16" t="n">
        <f aca="false">SUMIF(OrderItems!$B$2:$B$6683,A3361,OrderItems!$K$2:$K$6683)</f>
        <v>2833.51</v>
      </c>
      <c r="M3361" s="16" t="n">
        <f aca="false">K3361-L3361</f>
        <v>1166.04</v>
      </c>
      <c r="N3361" s="12" t="n">
        <f aca="false">COUNTIF(OrderItems!$B$2:$B$6683,A3361)</f>
        <v>2</v>
      </c>
    </row>
    <row r="3362" customFormat="false" ht="15" hidden="false" customHeight="false" outlineLevel="0" collapsed="false">
      <c r="A3362" s="12" t="n">
        <v>3361</v>
      </c>
      <c r="B3362" s="12" t="n">
        <v>844</v>
      </c>
      <c r="C3362" s="12" t="n">
        <v>17</v>
      </c>
      <c r="D3362" s="18" t="n">
        <v>45613</v>
      </c>
      <c r="E3362" s="12" t="s">
        <v>44</v>
      </c>
      <c r="F3362" s="12" t="s">
        <v>2295</v>
      </c>
      <c r="G3362" s="12" t="s">
        <v>55</v>
      </c>
      <c r="H3362" s="12" t="str">
        <f aca="false">INDEX(Customers!$I$2:$I$901,MATCH(B3362,Customers!$A$2:$A$901,0))</f>
        <v>Regular</v>
      </c>
      <c r="I3362" s="12" t="str">
        <f aca="false">INDEX(Customers!$G$2:$G$901,MATCH(B3362,Customers!$A$2:$A$901,0))</f>
        <v>North</v>
      </c>
      <c r="J3362" s="12" t="str">
        <f aca="false">INDEX(Stores!$D$2:$D$18,MATCH(C3362,Stores!$A$2:$A$18,0))</f>
        <v>Online</v>
      </c>
      <c r="K3362" s="16" t="n">
        <f aca="false">SUMIF(OrderItems!$B$2:$B$6683,A3362,OrderItems!$J$2:$J$6683)</f>
        <v>5388</v>
      </c>
      <c r="L3362" s="16" t="n">
        <f aca="false">SUMIF(OrderItems!$B$2:$B$6683,A3362,OrderItems!$K$2:$K$6683)</f>
        <v>3579.11</v>
      </c>
      <c r="M3362" s="16" t="n">
        <f aca="false">K3362-L3362</f>
        <v>1808.89</v>
      </c>
      <c r="N3362" s="12" t="n">
        <f aca="false">COUNTIF(OrderItems!$B$2:$B$6683,A3362)</f>
        <v>2</v>
      </c>
    </row>
    <row r="3363" customFormat="false" ht="15" hidden="false" customHeight="false" outlineLevel="0" collapsed="false">
      <c r="A3363" s="12" t="n">
        <v>3362</v>
      </c>
      <c r="B3363" s="12" t="n">
        <v>844</v>
      </c>
      <c r="C3363" s="12" t="n">
        <v>17</v>
      </c>
      <c r="D3363" s="18" t="n">
        <v>45624</v>
      </c>
      <c r="E3363" s="12" t="s">
        <v>44</v>
      </c>
      <c r="F3363" s="12" t="s">
        <v>2295</v>
      </c>
      <c r="G3363" s="12" t="s">
        <v>56</v>
      </c>
      <c r="H3363" s="12" t="str">
        <f aca="false">INDEX(Customers!$I$2:$I$901,MATCH(B3363,Customers!$A$2:$A$901,0))</f>
        <v>Regular</v>
      </c>
      <c r="I3363" s="12" t="str">
        <f aca="false">INDEX(Customers!$G$2:$G$901,MATCH(B3363,Customers!$A$2:$A$901,0))</f>
        <v>North</v>
      </c>
      <c r="J3363" s="12" t="str">
        <f aca="false">INDEX(Stores!$D$2:$D$18,MATCH(C3363,Stores!$A$2:$A$18,0))</f>
        <v>Online</v>
      </c>
      <c r="K3363" s="16" t="n">
        <f aca="false">SUMIF(OrderItems!$B$2:$B$6683,A3363,OrderItems!$J$2:$J$6683)</f>
        <v>816.05</v>
      </c>
      <c r="L3363" s="16" t="n">
        <f aca="false">SUMIF(OrderItems!$B$2:$B$6683,A3363,OrderItems!$K$2:$K$6683)</f>
        <v>571.32</v>
      </c>
      <c r="M3363" s="16" t="n">
        <f aca="false">K3363-L3363</f>
        <v>244.73</v>
      </c>
      <c r="N3363" s="12" t="n">
        <f aca="false">COUNTIF(OrderItems!$B$2:$B$6683,A3363)</f>
        <v>1</v>
      </c>
    </row>
    <row r="3364" customFormat="false" ht="15" hidden="false" customHeight="false" outlineLevel="0" collapsed="false">
      <c r="A3364" s="12" t="n">
        <v>3363</v>
      </c>
      <c r="B3364" s="12" t="n">
        <v>844</v>
      </c>
      <c r="C3364" s="12" t="n">
        <v>4</v>
      </c>
      <c r="D3364" s="18" t="n">
        <v>45625</v>
      </c>
      <c r="E3364" s="12" t="s">
        <v>49</v>
      </c>
      <c r="F3364" s="12" t="s">
        <v>2294</v>
      </c>
      <c r="G3364" s="12" t="s">
        <v>56</v>
      </c>
      <c r="H3364" s="12" t="str">
        <f aca="false">INDEX(Customers!$I$2:$I$901,MATCH(B3364,Customers!$A$2:$A$901,0))</f>
        <v>Regular</v>
      </c>
      <c r="I3364" s="12" t="str">
        <f aca="false">INDEX(Customers!$G$2:$G$901,MATCH(B3364,Customers!$A$2:$A$901,0))</f>
        <v>North</v>
      </c>
      <c r="J3364" s="12" t="str">
        <f aca="false">INDEX(Stores!$D$2:$D$18,MATCH(C3364,Stores!$A$2:$A$18,0))</f>
        <v>North</v>
      </c>
      <c r="K3364" s="16" t="n">
        <f aca="false">SUMIF(OrderItems!$B$2:$B$6683,A3364,OrderItems!$J$2:$J$6683)</f>
        <v>6535.65</v>
      </c>
      <c r="L3364" s="16" t="n">
        <f aca="false">SUMIF(OrderItems!$B$2:$B$6683,A3364,OrderItems!$K$2:$K$6683)</f>
        <v>4405.09</v>
      </c>
      <c r="M3364" s="16" t="n">
        <f aca="false">K3364-L3364</f>
        <v>2130.56</v>
      </c>
      <c r="N3364" s="12" t="n">
        <f aca="false">COUNTIF(OrderItems!$B$2:$B$6683,A3364)</f>
        <v>3</v>
      </c>
    </row>
    <row r="3365" customFormat="false" ht="15" hidden="false" customHeight="false" outlineLevel="0" collapsed="false">
      <c r="A3365" s="12" t="n">
        <v>3364</v>
      </c>
      <c r="B3365" s="12" t="n">
        <v>844</v>
      </c>
      <c r="C3365" s="12" t="n">
        <v>17</v>
      </c>
      <c r="D3365" s="18" t="n">
        <v>45627</v>
      </c>
      <c r="E3365" s="12" t="s">
        <v>44</v>
      </c>
      <c r="F3365" s="12" t="s">
        <v>2292</v>
      </c>
      <c r="G3365" s="12" t="s">
        <v>55</v>
      </c>
      <c r="H3365" s="12" t="str">
        <f aca="false">INDEX(Customers!$I$2:$I$901,MATCH(B3365,Customers!$A$2:$A$901,0))</f>
        <v>Regular</v>
      </c>
      <c r="I3365" s="12" t="str">
        <f aca="false">INDEX(Customers!$G$2:$G$901,MATCH(B3365,Customers!$A$2:$A$901,0))</f>
        <v>North</v>
      </c>
      <c r="J3365" s="12" t="str">
        <f aca="false">INDEX(Stores!$D$2:$D$18,MATCH(C3365,Stores!$A$2:$A$18,0))</f>
        <v>Online</v>
      </c>
      <c r="K3365" s="16" t="n">
        <f aca="false">SUMIF(OrderItems!$B$2:$B$6683,A3365,OrderItems!$J$2:$J$6683)</f>
        <v>3839.3</v>
      </c>
      <c r="L3365" s="16" t="n">
        <f aca="false">SUMIF(OrderItems!$B$2:$B$6683,A3365,OrderItems!$K$2:$K$6683)</f>
        <v>2601.59</v>
      </c>
      <c r="M3365" s="16" t="n">
        <f aca="false">K3365-L3365</f>
        <v>1237.71</v>
      </c>
      <c r="N3365" s="12" t="n">
        <f aca="false">COUNTIF(OrderItems!$B$2:$B$6683,A3365)</f>
        <v>2</v>
      </c>
    </row>
    <row r="3366" customFormat="false" ht="15" hidden="false" customHeight="false" outlineLevel="0" collapsed="false">
      <c r="A3366" s="12" t="n">
        <v>3365</v>
      </c>
      <c r="B3366" s="12" t="n">
        <v>844</v>
      </c>
      <c r="C3366" s="12" t="n">
        <v>17</v>
      </c>
      <c r="D3366" s="18" t="n">
        <v>45651</v>
      </c>
      <c r="E3366" s="12" t="s">
        <v>44</v>
      </c>
      <c r="F3366" s="12" t="s">
        <v>2292</v>
      </c>
      <c r="G3366" s="12" t="s">
        <v>55</v>
      </c>
      <c r="H3366" s="12" t="str">
        <f aca="false">INDEX(Customers!$I$2:$I$901,MATCH(B3366,Customers!$A$2:$A$901,0))</f>
        <v>Regular</v>
      </c>
      <c r="I3366" s="12" t="str">
        <f aca="false">INDEX(Customers!$G$2:$G$901,MATCH(B3366,Customers!$A$2:$A$901,0))</f>
        <v>North</v>
      </c>
      <c r="J3366" s="12" t="str">
        <f aca="false">INDEX(Stores!$D$2:$D$18,MATCH(C3366,Stores!$A$2:$A$18,0))</f>
        <v>Online</v>
      </c>
      <c r="K3366" s="16" t="n">
        <f aca="false">SUMIF(OrderItems!$B$2:$B$6683,A3366,OrderItems!$J$2:$J$6683)</f>
        <v>1709</v>
      </c>
      <c r="L3366" s="16" t="n">
        <f aca="false">SUMIF(OrderItems!$B$2:$B$6683,A3366,OrderItems!$K$2:$K$6683)</f>
        <v>1180.24</v>
      </c>
      <c r="M3366" s="16" t="n">
        <f aca="false">K3366-L3366</f>
        <v>528.76</v>
      </c>
      <c r="N3366" s="12" t="n">
        <f aca="false">COUNTIF(OrderItems!$B$2:$B$6683,A3366)</f>
        <v>1</v>
      </c>
    </row>
    <row r="3367" customFormat="false" ht="15" hidden="false" customHeight="false" outlineLevel="0" collapsed="false">
      <c r="A3367" s="12" t="n">
        <v>3366</v>
      </c>
      <c r="B3367" s="12" t="n">
        <v>844</v>
      </c>
      <c r="C3367" s="12" t="n">
        <v>17</v>
      </c>
      <c r="D3367" s="18" t="n">
        <v>45723</v>
      </c>
      <c r="E3367" s="12" t="s">
        <v>44</v>
      </c>
      <c r="F3367" s="12" t="s">
        <v>2292</v>
      </c>
      <c r="G3367" s="12" t="s">
        <v>56</v>
      </c>
      <c r="H3367" s="12" t="str">
        <f aca="false">INDEX(Customers!$I$2:$I$901,MATCH(B3367,Customers!$A$2:$A$901,0))</f>
        <v>Regular</v>
      </c>
      <c r="I3367" s="12" t="str">
        <f aca="false">INDEX(Customers!$G$2:$G$901,MATCH(B3367,Customers!$A$2:$A$901,0))</f>
        <v>North</v>
      </c>
      <c r="J3367" s="12" t="str">
        <f aca="false">INDEX(Stores!$D$2:$D$18,MATCH(C3367,Stores!$A$2:$A$18,0))</f>
        <v>Online</v>
      </c>
      <c r="K3367" s="16" t="n">
        <f aca="false">SUMIF(OrderItems!$B$2:$B$6683,A3367,OrderItems!$J$2:$J$6683)</f>
        <v>2119</v>
      </c>
      <c r="L3367" s="16" t="n">
        <f aca="false">SUMIF(OrderItems!$B$2:$B$6683,A3367,OrderItems!$K$2:$K$6683)</f>
        <v>1488.22</v>
      </c>
      <c r="M3367" s="16" t="n">
        <f aca="false">K3367-L3367</f>
        <v>630.78</v>
      </c>
      <c r="N3367" s="12" t="n">
        <f aca="false">COUNTIF(OrderItems!$B$2:$B$6683,A3367)</f>
        <v>1</v>
      </c>
    </row>
    <row r="3368" customFormat="false" ht="15" hidden="false" customHeight="false" outlineLevel="0" collapsed="false">
      <c r="A3368" s="12" t="n">
        <v>3367</v>
      </c>
      <c r="B3368" s="12" t="n">
        <v>844</v>
      </c>
      <c r="C3368" s="12" t="n">
        <v>17</v>
      </c>
      <c r="D3368" s="18" t="n">
        <v>45846</v>
      </c>
      <c r="E3368" s="12" t="s">
        <v>44</v>
      </c>
      <c r="F3368" s="12" t="s">
        <v>2294</v>
      </c>
      <c r="G3368" s="12" t="s">
        <v>55</v>
      </c>
      <c r="H3368" s="12" t="str">
        <f aca="false">INDEX(Customers!$I$2:$I$901,MATCH(B3368,Customers!$A$2:$A$901,0))</f>
        <v>Regular</v>
      </c>
      <c r="I3368" s="12" t="str">
        <f aca="false">INDEX(Customers!$G$2:$G$901,MATCH(B3368,Customers!$A$2:$A$901,0))</f>
        <v>North</v>
      </c>
      <c r="J3368" s="12" t="str">
        <f aca="false">INDEX(Stores!$D$2:$D$18,MATCH(C3368,Stores!$A$2:$A$18,0))</f>
        <v>Online</v>
      </c>
      <c r="K3368" s="16" t="n">
        <f aca="false">SUMIF(OrderItems!$B$2:$B$6683,A3368,OrderItems!$J$2:$J$6683)</f>
        <v>6916</v>
      </c>
      <c r="L3368" s="16" t="n">
        <f aca="false">SUMIF(OrderItems!$B$2:$B$6683,A3368,OrderItems!$K$2:$K$6683)</f>
        <v>4434.61</v>
      </c>
      <c r="M3368" s="16" t="n">
        <f aca="false">K3368-L3368</f>
        <v>2481.39</v>
      </c>
      <c r="N3368" s="12" t="n">
        <f aca="false">COUNTIF(OrderItems!$B$2:$B$6683,A3368)</f>
        <v>2</v>
      </c>
    </row>
    <row r="3369" customFormat="false" ht="15" hidden="false" customHeight="false" outlineLevel="0" collapsed="false">
      <c r="A3369" s="12" t="n">
        <v>3368</v>
      </c>
      <c r="B3369" s="12" t="n">
        <v>844</v>
      </c>
      <c r="C3369" s="12" t="n">
        <v>7</v>
      </c>
      <c r="D3369" s="18" t="n">
        <v>45847</v>
      </c>
      <c r="E3369" s="12" t="s">
        <v>49</v>
      </c>
      <c r="F3369" s="12" t="s">
        <v>2294</v>
      </c>
      <c r="G3369" s="12" t="s">
        <v>55</v>
      </c>
      <c r="H3369" s="12" t="str">
        <f aca="false">INDEX(Customers!$I$2:$I$901,MATCH(B3369,Customers!$A$2:$A$901,0))</f>
        <v>Regular</v>
      </c>
      <c r="I3369" s="12" t="str">
        <f aca="false">INDEX(Customers!$G$2:$G$901,MATCH(B3369,Customers!$A$2:$A$901,0))</f>
        <v>North</v>
      </c>
      <c r="J3369" s="12" t="str">
        <f aca="false">INDEX(Stores!$D$2:$D$18,MATCH(C3369,Stores!$A$2:$A$18,0))</f>
        <v>South</v>
      </c>
      <c r="K3369" s="16" t="n">
        <f aca="false">SUMIF(OrderItems!$B$2:$B$6683,A3369,OrderItems!$J$2:$J$6683)</f>
        <v>1671.05</v>
      </c>
      <c r="L3369" s="16" t="n">
        <f aca="false">SUMIF(OrderItems!$B$2:$B$6683,A3369,OrderItems!$K$2:$K$6683)</f>
        <v>1031.97</v>
      </c>
      <c r="M3369" s="16" t="n">
        <f aca="false">K3369-L3369</f>
        <v>639.08</v>
      </c>
      <c r="N3369" s="12" t="n">
        <f aca="false">COUNTIF(OrderItems!$B$2:$B$6683,A3369)</f>
        <v>1</v>
      </c>
    </row>
    <row r="3370" customFormat="false" ht="15" hidden="false" customHeight="false" outlineLevel="0" collapsed="false">
      <c r="A3370" s="12" t="n">
        <v>3369</v>
      </c>
      <c r="B3370" s="12" t="n">
        <v>844</v>
      </c>
      <c r="C3370" s="12" t="n">
        <v>17</v>
      </c>
      <c r="D3370" s="18" t="n">
        <v>45919</v>
      </c>
      <c r="E3370" s="12" t="s">
        <v>44</v>
      </c>
      <c r="F3370" s="12" t="s">
        <v>2294</v>
      </c>
      <c r="G3370" s="12" t="s">
        <v>55</v>
      </c>
      <c r="H3370" s="12" t="str">
        <f aca="false">INDEX(Customers!$I$2:$I$901,MATCH(B3370,Customers!$A$2:$A$901,0))</f>
        <v>Regular</v>
      </c>
      <c r="I3370" s="12" t="str">
        <f aca="false">INDEX(Customers!$G$2:$G$901,MATCH(B3370,Customers!$A$2:$A$901,0))</f>
        <v>North</v>
      </c>
      <c r="J3370" s="12" t="str">
        <f aca="false">INDEX(Stores!$D$2:$D$18,MATCH(C3370,Stores!$A$2:$A$18,0))</f>
        <v>Online</v>
      </c>
      <c r="K3370" s="16" t="n">
        <f aca="false">SUMIF(OrderItems!$B$2:$B$6683,A3370,OrderItems!$J$2:$J$6683)</f>
        <v>1342.2</v>
      </c>
      <c r="L3370" s="16" t="n">
        <f aca="false">SUMIF(OrderItems!$B$2:$B$6683,A3370,OrderItems!$K$2:$K$6683)</f>
        <v>815.97</v>
      </c>
      <c r="M3370" s="16" t="n">
        <f aca="false">K3370-L3370</f>
        <v>526.23</v>
      </c>
      <c r="N3370" s="12" t="n">
        <f aca="false">COUNTIF(OrderItems!$B$2:$B$6683,A3370)</f>
        <v>2</v>
      </c>
    </row>
    <row r="3371" customFormat="false" ht="15" hidden="false" customHeight="false" outlineLevel="0" collapsed="false">
      <c r="A3371" s="12" t="n">
        <v>3370</v>
      </c>
      <c r="B3371" s="12" t="n">
        <v>844</v>
      </c>
      <c r="C3371" s="12" t="n">
        <v>17</v>
      </c>
      <c r="D3371" s="18" t="n">
        <v>46013</v>
      </c>
      <c r="E3371" s="12" t="s">
        <v>44</v>
      </c>
      <c r="F3371" s="12" t="s">
        <v>2292</v>
      </c>
      <c r="G3371" s="12" t="s">
        <v>55</v>
      </c>
      <c r="H3371" s="12" t="str">
        <f aca="false">INDEX(Customers!$I$2:$I$901,MATCH(B3371,Customers!$A$2:$A$901,0))</f>
        <v>Regular</v>
      </c>
      <c r="I3371" s="12" t="str">
        <f aca="false">INDEX(Customers!$G$2:$G$901,MATCH(B3371,Customers!$A$2:$A$901,0))</f>
        <v>North</v>
      </c>
      <c r="J3371" s="12" t="str">
        <f aca="false">INDEX(Stores!$D$2:$D$18,MATCH(C3371,Stores!$A$2:$A$18,0))</f>
        <v>Online</v>
      </c>
      <c r="K3371" s="16" t="n">
        <f aca="false">SUMIF(OrderItems!$B$2:$B$6683,A3371,OrderItems!$J$2:$J$6683)</f>
        <v>7916</v>
      </c>
      <c r="L3371" s="16" t="n">
        <f aca="false">SUMIF(OrderItems!$B$2:$B$6683,A3371,OrderItems!$K$2:$K$6683)</f>
        <v>5082.5</v>
      </c>
      <c r="M3371" s="16" t="n">
        <f aca="false">K3371-L3371</f>
        <v>2833.5</v>
      </c>
      <c r="N3371" s="12" t="n">
        <f aca="false">COUNTIF(OrderItems!$B$2:$B$6683,A3371)</f>
        <v>4</v>
      </c>
    </row>
    <row r="3372" customFormat="false" ht="15" hidden="false" customHeight="false" outlineLevel="0" collapsed="false">
      <c r="A3372" s="12" t="n">
        <v>3371</v>
      </c>
      <c r="B3372" s="12" t="n">
        <v>846</v>
      </c>
      <c r="C3372" s="12" t="n">
        <v>17</v>
      </c>
      <c r="D3372" s="18" t="n">
        <v>45850</v>
      </c>
      <c r="E3372" s="12" t="s">
        <v>44</v>
      </c>
      <c r="F3372" s="12" t="s">
        <v>2296</v>
      </c>
      <c r="G3372" s="12" t="s">
        <v>55</v>
      </c>
      <c r="H3372" s="12" t="str">
        <f aca="false">INDEX(Customers!$I$2:$I$901,MATCH(B3372,Customers!$A$2:$A$901,0))</f>
        <v>New</v>
      </c>
      <c r="I3372" s="12" t="str">
        <f aca="false">INDEX(Customers!$G$2:$G$901,MATCH(B3372,Customers!$A$2:$A$901,0))</f>
        <v>North</v>
      </c>
      <c r="J3372" s="12" t="str">
        <f aca="false">INDEX(Stores!$D$2:$D$18,MATCH(C3372,Stores!$A$2:$A$18,0))</f>
        <v>Online</v>
      </c>
      <c r="K3372" s="16" t="n">
        <f aca="false">SUMIF(OrderItems!$B$2:$B$6683,A3372,OrderItems!$J$2:$J$6683)</f>
        <v>2931.65</v>
      </c>
      <c r="L3372" s="16" t="n">
        <f aca="false">SUMIF(OrderItems!$B$2:$B$6683,A3372,OrderItems!$K$2:$K$6683)</f>
        <v>2115.56</v>
      </c>
      <c r="M3372" s="16" t="n">
        <f aca="false">K3372-L3372</f>
        <v>816.09</v>
      </c>
      <c r="N3372" s="12" t="n">
        <f aca="false">COUNTIF(OrderItems!$B$2:$B$6683,A3372)</f>
        <v>1</v>
      </c>
    </row>
    <row r="3373" customFormat="false" ht="15" hidden="false" customHeight="false" outlineLevel="0" collapsed="false">
      <c r="A3373" s="12" t="n">
        <v>3372</v>
      </c>
      <c r="B3373" s="12" t="n">
        <v>846</v>
      </c>
      <c r="C3373" s="12" t="n">
        <v>17</v>
      </c>
      <c r="D3373" s="18" t="n">
        <v>45885</v>
      </c>
      <c r="E3373" s="12" t="s">
        <v>44</v>
      </c>
      <c r="F3373" s="12" t="s">
        <v>2295</v>
      </c>
      <c r="G3373" s="12" t="s">
        <v>55</v>
      </c>
      <c r="H3373" s="12" t="str">
        <f aca="false">INDEX(Customers!$I$2:$I$901,MATCH(B3373,Customers!$A$2:$A$901,0))</f>
        <v>New</v>
      </c>
      <c r="I3373" s="12" t="str">
        <f aca="false">INDEX(Customers!$G$2:$G$901,MATCH(B3373,Customers!$A$2:$A$901,0))</f>
        <v>North</v>
      </c>
      <c r="J3373" s="12" t="str">
        <f aca="false">INDEX(Stores!$D$2:$D$18,MATCH(C3373,Stores!$A$2:$A$18,0))</f>
        <v>Online</v>
      </c>
      <c r="K3373" s="16" t="n">
        <f aca="false">SUMIF(OrderItems!$B$2:$B$6683,A3373,OrderItems!$J$2:$J$6683)</f>
        <v>1269</v>
      </c>
      <c r="L3373" s="16" t="n">
        <f aca="false">SUMIF(OrderItems!$B$2:$B$6683,A3373,OrderItems!$K$2:$K$6683)</f>
        <v>747.69</v>
      </c>
      <c r="M3373" s="16" t="n">
        <f aca="false">K3373-L3373</f>
        <v>521.31</v>
      </c>
      <c r="N3373" s="12" t="n">
        <f aca="false">COUNTIF(OrderItems!$B$2:$B$6683,A3373)</f>
        <v>1</v>
      </c>
    </row>
    <row r="3374" customFormat="false" ht="15" hidden="false" customHeight="false" outlineLevel="0" collapsed="false">
      <c r="A3374" s="12" t="n">
        <v>3373</v>
      </c>
      <c r="B3374" s="12" t="n">
        <v>846</v>
      </c>
      <c r="C3374" s="12" t="n">
        <v>17</v>
      </c>
      <c r="D3374" s="18" t="n">
        <v>45991</v>
      </c>
      <c r="E3374" s="12" t="s">
        <v>44</v>
      </c>
      <c r="F3374" s="12" t="s">
        <v>2292</v>
      </c>
      <c r="G3374" s="12" t="s">
        <v>55</v>
      </c>
      <c r="H3374" s="12" t="str">
        <f aca="false">INDEX(Customers!$I$2:$I$901,MATCH(B3374,Customers!$A$2:$A$901,0))</f>
        <v>New</v>
      </c>
      <c r="I3374" s="12" t="str">
        <f aca="false">INDEX(Customers!$G$2:$G$901,MATCH(B3374,Customers!$A$2:$A$901,0))</f>
        <v>North</v>
      </c>
      <c r="J3374" s="12" t="str">
        <f aca="false">INDEX(Stores!$D$2:$D$18,MATCH(C3374,Stores!$A$2:$A$18,0))</f>
        <v>Online</v>
      </c>
      <c r="K3374" s="16" t="n">
        <f aca="false">SUMIF(OrderItems!$B$2:$B$6683,A3374,OrderItems!$J$2:$J$6683)</f>
        <v>4817.05</v>
      </c>
      <c r="L3374" s="16" t="n">
        <f aca="false">SUMIF(OrderItems!$B$2:$B$6683,A3374,OrderItems!$K$2:$K$6683)</f>
        <v>3406.54</v>
      </c>
      <c r="M3374" s="16" t="n">
        <f aca="false">K3374-L3374</f>
        <v>1410.51</v>
      </c>
      <c r="N3374" s="12" t="n">
        <f aca="false">COUNTIF(OrderItems!$B$2:$B$6683,A3374)</f>
        <v>2</v>
      </c>
    </row>
    <row r="3375" customFormat="false" ht="15" hidden="false" customHeight="false" outlineLevel="0" collapsed="false">
      <c r="A3375" s="12" t="n">
        <v>3374</v>
      </c>
      <c r="B3375" s="12" t="n">
        <v>847</v>
      </c>
      <c r="C3375" s="12" t="n">
        <v>15</v>
      </c>
      <c r="D3375" s="18" t="n">
        <v>45915</v>
      </c>
      <c r="E3375" s="12" t="s">
        <v>49</v>
      </c>
      <c r="F3375" s="12" t="s">
        <v>2294</v>
      </c>
      <c r="G3375" s="12" t="s">
        <v>57</v>
      </c>
      <c r="H3375" s="12" t="str">
        <f aca="false">INDEX(Customers!$I$2:$I$901,MATCH(B3375,Customers!$A$2:$A$901,0))</f>
        <v>Premium</v>
      </c>
      <c r="I3375" s="12" t="str">
        <f aca="false">INDEX(Customers!$G$2:$G$901,MATCH(B3375,Customers!$A$2:$A$901,0))</f>
        <v>East</v>
      </c>
      <c r="J3375" s="12" t="str">
        <f aca="false">INDEX(Stores!$D$2:$D$18,MATCH(C3375,Stores!$A$2:$A$18,0))</f>
        <v>East</v>
      </c>
      <c r="K3375" s="16" t="n">
        <f aca="false">SUMIF(OrderItems!$B$2:$B$6683,A3375,OrderItems!$J$2:$J$6683)</f>
        <v>1106.1</v>
      </c>
      <c r="L3375" s="16" t="n">
        <f aca="false">SUMIF(OrderItems!$B$2:$B$6683,A3375,OrderItems!$K$2:$K$6683)</f>
        <v>719.48</v>
      </c>
      <c r="M3375" s="16" t="n">
        <f aca="false">K3375-L3375</f>
        <v>386.62</v>
      </c>
      <c r="N3375" s="12" t="n">
        <f aca="false">COUNTIF(OrderItems!$B$2:$B$6683,A3375)</f>
        <v>1</v>
      </c>
    </row>
    <row r="3376" customFormat="false" ht="15" hidden="false" customHeight="false" outlineLevel="0" collapsed="false">
      <c r="A3376" s="12" t="n">
        <v>3375</v>
      </c>
      <c r="B3376" s="12" t="n">
        <v>847</v>
      </c>
      <c r="C3376" s="12" t="n">
        <v>17</v>
      </c>
      <c r="D3376" s="18" t="n">
        <v>45988</v>
      </c>
      <c r="E3376" s="12" t="s">
        <v>44</v>
      </c>
      <c r="F3376" s="12" t="s">
        <v>2294</v>
      </c>
      <c r="G3376" s="12" t="s">
        <v>56</v>
      </c>
      <c r="H3376" s="12" t="str">
        <f aca="false">INDEX(Customers!$I$2:$I$901,MATCH(B3376,Customers!$A$2:$A$901,0))</f>
        <v>Premium</v>
      </c>
      <c r="I3376" s="12" t="str">
        <f aca="false">INDEX(Customers!$G$2:$G$901,MATCH(B3376,Customers!$A$2:$A$901,0))</f>
        <v>East</v>
      </c>
      <c r="J3376" s="12" t="str">
        <f aca="false">INDEX(Stores!$D$2:$D$18,MATCH(C3376,Stores!$A$2:$A$18,0))</f>
        <v>Online</v>
      </c>
      <c r="K3376" s="16" t="n">
        <f aca="false">SUMIF(OrderItems!$B$2:$B$6683,A3376,OrderItems!$J$2:$J$6683)</f>
        <v>2218</v>
      </c>
      <c r="L3376" s="16" t="n">
        <f aca="false">SUMIF(OrderItems!$B$2:$B$6683,A3376,OrderItems!$K$2:$K$6683)</f>
        <v>1307.82</v>
      </c>
      <c r="M3376" s="16" t="n">
        <f aca="false">K3376-L3376</f>
        <v>910.18</v>
      </c>
      <c r="N3376" s="12" t="n">
        <f aca="false">COUNTIF(OrderItems!$B$2:$B$6683,A3376)</f>
        <v>2</v>
      </c>
    </row>
    <row r="3377" customFormat="false" ht="15" hidden="false" customHeight="false" outlineLevel="0" collapsed="false">
      <c r="A3377" s="12" t="n">
        <v>3376</v>
      </c>
      <c r="B3377" s="12" t="n">
        <v>848</v>
      </c>
      <c r="C3377" s="12" t="n">
        <v>17</v>
      </c>
      <c r="D3377" s="18" t="n">
        <v>45335</v>
      </c>
      <c r="E3377" s="12" t="s">
        <v>44</v>
      </c>
      <c r="F3377" s="12" t="s">
        <v>2292</v>
      </c>
      <c r="G3377" s="12" t="s">
        <v>56</v>
      </c>
      <c r="H3377" s="12" t="str">
        <f aca="false">INDEX(Customers!$I$2:$I$901,MATCH(B3377,Customers!$A$2:$A$901,0))</f>
        <v>Regular</v>
      </c>
      <c r="I3377" s="12" t="str">
        <f aca="false">INDEX(Customers!$G$2:$G$901,MATCH(B3377,Customers!$A$2:$A$901,0))</f>
        <v>East</v>
      </c>
      <c r="J3377" s="12" t="str">
        <f aca="false">INDEX(Stores!$D$2:$D$18,MATCH(C3377,Stores!$A$2:$A$18,0))</f>
        <v>Online</v>
      </c>
      <c r="K3377" s="16" t="n">
        <f aca="false">SUMIF(OrderItems!$B$2:$B$6683,A3377,OrderItems!$J$2:$J$6683)</f>
        <v>2389</v>
      </c>
      <c r="L3377" s="16" t="n">
        <f aca="false">SUMIF(OrderItems!$B$2:$B$6683,A3377,OrderItems!$K$2:$K$6683)</f>
        <v>1360.62</v>
      </c>
      <c r="M3377" s="16" t="n">
        <f aca="false">K3377-L3377</f>
        <v>1028.38</v>
      </c>
      <c r="N3377" s="12" t="n">
        <f aca="false">COUNTIF(OrderItems!$B$2:$B$6683,A3377)</f>
        <v>1</v>
      </c>
    </row>
    <row r="3378" customFormat="false" ht="15" hidden="false" customHeight="false" outlineLevel="0" collapsed="false">
      <c r="A3378" s="12" t="n">
        <v>3377</v>
      </c>
      <c r="B3378" s="12" t="n">
        <v>848</v>
      </c>
      <c r="C3378" s="12" t="n">
        <v>17</v>
      </c>
      <c r="D3378" s="18" t="n">
        <v>45534</v>
      </c>
      <c r="E3378" s="12" t="s">
        <v>44</v>
      </c>
      <c r="F3378" s="12" t="s">
        <v>2293</v>
      </c>
      <c r="G3378" s="12" t="s">
        <v>56</v>
      </c>
      <c r="H3378" s="12" t="str">
        <f aca="false">INDEX(Customers!$I$2:$I$901,MATCH(B3378,Customers!$A$2:$A$901,0))</f>
        <v>Regular</v>
      </c>
      <c r="I3378" s="12" t="str">
        <f aca="false">INDEX(Customers!$G$2:$G$901,MATCH(B3378,Customers!$A$2:$A$901,0))</f>
        <v>East</v>
      </c>
      <c r="J3378" s="12" t="str">
        <f aca="false">INDEX(Stores!$D$2:$D$18,MATCH(C3378,Stores!$A$2:$A$18,0))</f>
        <v>Online</v>
      </c>
      <c r="K3378" s="16" t="n">
        <f aca="false">SUMIF(OrderItems!$B$2:$B$6683,A3378,OrderItems!$J$2:$J$6683)</f>
        <v>5738</v>
      </c>
      <c r="L3378" s="16" t="n">
        <f aca="false">SUMIF(OrderItems!$B$2:$B$6683,A3378,OrderItems!$K$2:$K$6683)</f>
        <v>3962.08</v>
      </c>
      <c r="M3378" s="16" t="n">
        <f aca="false">K3378-L3378</f>
        <v>1775.92</v>
      </c>
      <c r="N3378" s="12" t="n">
        <f aca="false">COUNTIF(OrderItems!$B$2:$B$6683,A3378)</f>
        <v>1</v>
      </c>
    </row>
    <row r="3379" customFormat="false" ht="15" hidden="false" customHeight="false" outlineLevel="0" collapsed="false">
      <c r="A3379" s="12" t="n">
        <v>3378</v>
      </c>
      <c r="B3379" s="12" t="n">
        <v>848</v>
      </c>
      <c r="C3379" s="12" t="n">
        <v>17</v>
      </c>
      <c r="D3379" s="18" t="n">
        <v>45567</v>
      </c>
      <c r="E3379" s="12" t="s">
        <v>44</v>
      </c>
      <c r="F3379" s="12" t="s">
        <v>2295</v>
      </c>
      <c r="G3379" s="12" t="s">
        <v>55</v>
      </c>
      <c r="H3379" s="12" t="str">
        <f aca="false">INDEX(Customers!$I$2:$I$901,MATCH(B3379,Customers!$A$2:$A$901,0))</f>
        <v>Regular</v>
      </c>
      <c r="I3379" s="12" t="str">
        <f aca="false">INDEX(Customers!$G$2:$G$901,MATCH(B3379,Customers!$A$2:$A$901,0))</f>
        <v>East</v>
      </c>
      <c r="J3379" s="12" t="str">
        <f aca="false">INDEX(Stores!$D$2:$D$18,MATCH(C3379,Stores!$A$2:$A$18,0))</f>
        <v>Online</v>
      </c>
      <c r="K3379" s="16" t="n">
        <f aca="false">SUMIF(OrderItems!$B$2:$B$6683,A3379,OrderItems!$J$2:$J$6683)</f>
        <v>12105.35</v>
      </c>
      <c r="L3379" s="16" t="n">
        <f aca="false">SUMIF(OrderItems!$B$2:$B$6683,A3379,OrderItems!$K$2:$K$6683)</f>
        <v>8973.2</v>
      </c>
      <c r="M3379" s="16" t="n">
        <f aca="false">K3379-L3379</f>
        <v>3132.15</v>
      </c>
      <c r="N3379" s="12" t="n">
        <f aca="false">COUNTIF(OrderItems!$B$2:$B$6683,A3379)</f>
        <v>4</v>
      </c>
    </row>
    <row r="3380" customFormat="false" ht="15" hidden="false" customHeight="false" outlineLevel="0" collapsed="false">
      <c r="A3380" s="12" t="n">
        <v>3379</v>
      </c>
      <c r="B3380" s="12" t="n">
        <v>848</v>
      </c>
      <c r="C3380" s="12" t="n">
        <v>17</v>
      </c>
      <c r="D3380" s="18" t="n">
        <v>45569</v>
      </c>
      <c r="E3380" s="12" t="s">
        <v>44</v>
      </c>
      <c r="F3380" s="12" t="s">
        <v>2293</v>
      </c>
      <c r="G3380" s="12" t="s">
        <v>55</v>
      </c>
      <c r="H3380" s="12" t="str">
        <f aca="false">INDEX(Customers!$I$2:$I$901,MATCH(B3380,Customers!$A$2:$A$901,0))</f>
        <v>Regular</v>
      </c>
      <c r="I3380" s="12" t="str">
        <f aca="false">INDEX(Customers!$G$2:$G$901,MATCH(B3380,Customers!$A$2:$A$901,0))</f>
        <v>East</v>
      </c>
      <c r="J3380" s="12" t="str">
        <f aca="false">INDEX(Stores!$D$2:$D$18,MATCH(C3380,Stores!$A$2:$A$18,0))</f>
        <v>Online</v>
      </c>
      <c r="K3380" s="16" t="n">
        <f aca="false">SUMIF(OrderItems!$B$2:$B$6683,A3380,OrderItems!$J$2:$J$6683)</f>
        <v>9959.1</v>
      </c>
      <c r="L3380" s="16" t="n">
        <f aca="false">SUMIF(OrderItems!$B$2:$B$6683,A3380,OrderItems!$K$2:$K$6683)</f>
        <v>7127.5</v>
      </c>
      <c r="M3380" s="16" t="n">
        <f aca="false">K3380-L3380</f>
        <v>2831.6</v>
      </c>
      <c r="N3380" s="12" t="n">
        <f aca="false">COUNTIF(OrderItems!$B$2:$B$6683,A3380)</f>
        <v>4</v>
      </c>
    </row>
    <row r="3381" customFormat="false" ht="15" hidden="false" customHeight="false" outlineLevel="0" collapsed="false">
      <c r="A3381" s="12" t="n">
        <v>3380</v>
      </c>
      <c r="B3381" s="12" t="n">
        <v>848</v>
      </c>
      <c r="C3381" s="12" t="n">
        <v>17</v>
      </c>
      <c r="D3381" s="18" t="n">
        <v>45722</v>
      </c>
      <c r="E3381" s="12" t="s">
        <v>44</v>
      </c>
      <c r="F3381" s="12" t="s">
        <v>2295</v>
      </c>
      <c r="G3381" s="12" t="s">
        <v>56</v>
      </c>
      <c r="H3381" s="12" t="str">
        <f aca="false">INDEX(Customers!$I$2:$I$901,MATCH(B3381,Customers!$A$2:$A$901,0))</f>
        <v>Regular</v>
      </c>
      <c r="I3381" s="12" t="str">
        <f aca="false">INDEX(Customers!$G$2:$G$901,MATCH(B3381,Customers!$A$2:$A$901,0))</f>
        <v>East</v>
      </c>
      <c r="J3381" s="12" t="str">
        <f aca="false">INDEX(Stores!$D$2:$D$18,MATCH(C3381,Stores!$A$2:$A$18,0))</f>
        <v>Online</v>
      </c>
      <c r="K3381" s="16" t="n">
        <f aca="false">SUMIF(OrderItems!$B$2:$B$6683,A3381,OrderItems!$J$2:$J$6683)</f>
        <v>7716</v>
      </c>
      <c r="L3381" s="16" t="n">
        <f aca="false">SUMIF(OrderItems!$B$2:$B$6683,A3381,OrderItems!$K$2:$K$6683)</f>
        <v>5313.64</v>
      </c>
      <c r="M3381" s="16" t="n">
        <f aca="false">K3381-L3381</f>
        <v>2402.36</v>
      </c>
      <c r="N3381" s="12" t="n">
        <f aca="false">COUNTIF(OrderItems!$B$2:$B$6683,A3381)</f>
        <v>2</v>
      </c>
    </row>
    <row r="3382" customFormat="false" ht="15" hidden="false" customHeight="false" outlineLevel="0" collapsed="false">
      <c r="A3382" s="12" t="n">
        <v>3381</v>
      </c>
      <c r="B3382" s="12" t="n">
        <v>848</v>
      </c>
      <c r="C3382" s="12" t="n">
        <v>17</v>
      </c>
      <c r="D3382" s="18" t="n">
        <v>45736</v>
      </c>
      <c r="E3382" s="12" t="s">
        <v>44</v>
      </c>
      <c r="F3382" s="12" t="s">
        <v>2294</v>
      </c>
      <c r="G3382" s="12" t="s">
        <v>56</v>
      </c>
      <c r="H3382" s="12" t="str">
        <f aca="false">INDEX(Customers!$I$2:$I$901,MATCH(B3382,Customers!$A$2:$A$901,0))</f>
        <v>Regular</v>
      </c>
      <c r="I3382" s="12" t="str">
        <f aca="false">INDEX(Customers!$G$2:$G$901,MATCH(B3382,Customers!$A$2:$A$901,0))</f>
        <v>East</v>
      </c>
      <c r="J3382" s="12" t="str">
        <f aca="false">INDEX(Stores!$D$2:$D$18,MATCH(C3382,Stores!$A$2:$A$18,0))</f>
        <v>Online</v>
      </c>
      <c r="K3382" s="16" t="n">
        <f aca="false">SUMIF(OrderItems!$B$2:$B$6683,A3382,OrderItems!$J$2:$J$6683)</f>
        <v>194.65</v>
      </c>
      <c r="L3382" s="16" t="n">
        <f aca="false">SUMIF(OrderItems!$B$2:$B$6683,A3382,OrderItems!$K$2:$K$6683)</f>
        <v>137.41</v>
      </c>
      <c r="M3382" s="16" t="n">
        <f aca="false">K3382-L3382</f>
        <v>57.24</v>
      </c>
      <c r="N3382" s="12" t="n">
        <f aca="false">COUNTIF(OrderItems!$B$2:$B$6683,A3382)</f>
        <v>1</v>
      </c>
    </row>
    <row r="3383" customFormat="false" ht="15" hidden="false" customHeight="false" outlineLevel="0" collapsed="false">
      <c r="A3383" s="12" t="n">
        <v>3382</v>
      </c>
      <c r="B3383" s="12" t="n">
        <v>848</v>
      </c>
      <c r="C3383" s="12" t="n">
        <v>17</v>
      </c>
      <c r="D3383" s="18" t="n">
        <v>45803</v>
      </c>
      <c r="E3383" s="12" t="s">
        <v>44</v>
      </c>
      <c r="F3383" s="12" t="s">
        <v>2296</v>
      </c>
      <c r="G3383" s="12" t="s">
        <v>57</v>
      </c>
      <c r="H3383" s="12" t="str">
        <f aca="false">INDEX(Customers!$I$2:$I$901,MATCH(B3383,Customers!$A$2:$A$901,0))</f>
        <v>Regular</v>
      </c>
      <c r="I3383" s="12" t="str">
        <f aca="false">INDEX(Customers!$G$2:$G$901,MATCH(B3383,Customers!$A$2:$A$901,0))</f>
        <v>East</v>
      </c>
      <c r="J3383" s="12" t="str">
        <f aca="false">INDEX(Stores!$D$2:$D$18,MATCH(C3383,Stores!$A$2:$A$18,0))</f>
        <v>Online</v>
      </c>
      <c r="K3383" s="16" t="n">
        <f aca="false">SUMIF(OrderItems!$B$2:$B$6683,A3383,OrderItems!$J$2:$J$6683)</f>
        <v>5265.7</v>
      </c>
      <c r="L3383" s="16" t="n">
        <f aca="false">SUMIF(OrderItems!$B$2:$B$6683,A3383,OrderItems!$K$2:$K$6683)</f>
        <v>3944.33</v>
      </c>
      <c r="M3383" s="16" t="n">
        <f aca="false">K3383-L3383</f>
        <v>1321.37</v>
      </c>
      <c r="N3383" s="12" t="n">
        <f aca="false">COUNTIF(OrderItems!$B$2:$B$6683,A3383)</f>
        <v>4</v>
      </c>
    </row>
    <row r="3384" customFormat="false" ht="15" hidden="false" customHeight="false" outlineLevel="0" collapsed="false">
      <c r="A3384" s="12" t="n">
        <v>3383</v>
      </c>
      <c r="B3384" s="12" t="n">
        <v>848</v>
      </c>
      <c r="C3384" s="12" t="n">
        <v>17</v>
      </c>
      <c r="D3384" s="18" t="n">
        <v>45954</v>
      </c>
      <c r="E3384" s="12" t="s">
        <v>44</v>
      </c>
      <c r="F3384" s="12" t="s">
        <v>2296</v>
      </c>
      <c r="G3384" s="12" t="s">
        <v>55</v>
      </c>
      <c r="H3384" s="12" t="str">
        <f aca="false">INDEX(Customers!$I$2:$I$901,MATCH(B3384,Customers!$A$2:$A$901,0))</f>
        <v>Regular</v>
      </c>
      <c r="I3384" s="12" t="str">
        <f aca="false">INDEX(Customers!$G$2:$G$901,MATCH(B3384,Customers!$A$2:$A$901,0))</f>
        <v>East</v>
      </c>
      <c r="J3384" s="12" t="str">
        <f aca="false">INDEX(Stores!$D$2:$D$18,MATCH(C3384,Stores!$A$2:$A$18,0))</f>
        <v>Online</v>
      </c>
      <c r="K3384" s="16" t="n">
        <f aca="false">SUMIF(OrderItems!$B$2:$B$6683,A3384,OrderItems!$J$2:$J$6683)</f>
        <v>3858.05</v>
      </c>
      <c r="L3384" s="16" t="n">
        <f aca="false">SUMIF(OrderItems!$B$2:$B$6683,A3384,OrderItems!$K$2:$K$6683)</f>
        <v>2479.41</v>
      </c>
      <c r="M3384" s="16" t="n">
        <f aca="false">K3384-L3384</f>
        <v>1378.64</v>
      </c>
      <c r="N3384" s="12" t="n">
        <f aca="false">COUNTIF(OrderItems!$B$2:$B$6683,A3384)</f>
        <v>2</v>
      </c>
    </row>
    <row r="3385" customFormat="false" ht="15" hidden="false" customHeight="false" outlineLevel="0" collapsed="false">
      <c r="A3385" s="12" t="n">
        <v>3384</v>
      </c>
      <c r="B3385" s="12" t="n">
        <v>848</v>
      </c>
      <c r="C3385" s="12" t="n">
        <v>17</v>
      </c>
      <c r="D3385" s="18" t="n">
        <v>45954</v>
      </c>
      <c r="E3385" s="12" t="s">
        <v>44</v>
      </c>
      <c r="F3385" s="12" t="s">
        <v>2294</v>
      </c>
      <c r="G3385" s="12" t="s">
        <v>55</v>
      </c>
      <c r="H3385" s="12" t="str">
        <f aca="false">INDEX(Customers!$I$2:$I$901,MATCH(B3385,Customers!$A$2:$A$901,0))</f>
        <v>Regular</v>
      </c>
      <c r="I3385" s="12" t="str">
        <f aca="false">INDEX(Customers!$G$2:$G$901,MATCH(B3385,Customers!$A$2:$A$901,0))</f>
        <v>East</v>
      </c>
      <c r="J3385" s="12" t="str">
        <f aca="false">INDEX(Stores!$D$2:$D$18,MATCH(C3385,Stores!$A$2:$A$18,0))</f>
        <v>Online</v>
      </c>
      <c r="K3385" s="16" t="n">
        <f aca="false">SUMIF(OrderItems!$B$2:$B$6683,A3385,OrderItems!$J$2:$J$6683)</f>
        <v>1692.65</v>
      </c>
      <c r="L3385" s="16" t="n">
        <f aca="false">SUMIF(OrderItems!$B$2:$B$6683,A3385,OrderItems!$K$2:$K$6683)</f>
        <v>1197.5</v>
      </c>
      <c r="M3385" s="16" t="n">
        <f aca="false">K3385-L3385</f>
        <v>495.15</v>
      </c>
      <c r="N3385" s="12" t="n">
        <f aca="false">COUNTIF(OrderItems!$B$2:$B$6683,A3385)</f>
        <v>3</v>
      </c>
    </row>
    <row r="3386" customFormat="false" ht="15" hidden="false" customHeight="false" outlineLevel="0" collapsed="false">
      <c r="A3386" s="12" t="n">
        <v>3385</v>
      </c>
      <c r="B3386" s="12" t="n">
        <v>848</v>
      </c>
      <c r="C3386" s="12" t="n">
        <v>17</v>
      </c>
      <c r="D3386" s="18" t="n">
        <v>46012</v>
      </c>
      <c r="E3386" s="12" t="s">
        <v>44</v>
      </c>
      <c r="F3386" s="12" t="s">
        <v>2293</v>
      </c>
      <c r="G3386" s="12" t="s">
        <v>55</v>
      </c>
      <c r="H3386" s="12" t="str">
        <f aca="false">INDEX(Customers!$I$2:$I$901,MATCH(B3386,Customers!$A$2:$A$901,0))</f>
        <v>Regular</v>
      </c>
      <c r="I3386" s="12" t="str">
        <f aca="false">INDEX(Customers!$G$2:$G$901,MATCH(B3386,Customers!$A$2:$A$901,0))</f>
        <v>East</v>
      </c>
      <c r="J3386" s="12" t="str">
        <f aca="false">INDEX(Stores!$D$2:$D$18,MATCH(C3386,Stores!$A$2:$A$18,0))</f>
        <v>Online</v>
      </c>
      <c r="K3386" s="16" t="n">
        <f aca="false">SUMIF(OrderItems!$B$2:$B$6683,A3386,OrderItems!$J$2:$J$6683)</f>
        <v>599</v>
      </c>
      <c r="L3386" s="16" t="n">
        <f aca="false">SUMIF(OrderItems!$B$2:$B$6683,A3386,OrderItems!$K$2:$K$6683)</f>
        <v>358.68</v>
      </c>
      <c r="M3386" s="16" t="n">
        <f aca="false">K3386-L3386</f>
        <v>240.32</v>
      </c>
      <c r="N3386" s="12" t="n">
        <f aca="false">COUNTIF(OrderItems!$B$2:$B$6683,A3386)</f>
        <v>1</v>
      </c>
    </row>
    <row r="3387" customFormat="false" ht="15" hidden="false" customHeight="false" outlineLevel="0" collapsed="false">
      <c r="A3387" s="12" t="n">
        <v>3386</v>
      </c>
      <c r="B3387" s="12" t="n">
        <v>849</v>
      </c>
      <c r="C3387" s="12" t="n">
        <v>17</v>
      </c>
      <c r="D3387" s="18" t="n">
        <v>45401</v>
      </c>
      <c r="E3387" s="12" t="s">
        <v>44</v>
      </c>
      <c r="F3387" s="12" t="s">
        <v>2292</v>
      </c>
      <c r="G3387" s="12" t="s">
        <v>55</v>
      </c>
      <c r="H3387" s="12" t="str">
        <f aca="false">INDEX(Customers!$I$2:$I$901,MATCH(B3387,Customers!$A$2:$A$901,0))</f>
        <v>Regular</v>
      </c>
      <c r="I3387" s="12" t="str">
        <f aca="false">INDEX(Customers!$G$2:$G$901,MATCH(B3387,Customers!$A$2:$A$901,0))</f>
        <v>South</v>
      </c>
      <c r="J3387" s="12" t="str">
        <f aca="false">INDEX(Stores!$D$2:$D$18,MATCH(C3387,Stores!$A$2:$A$18,0))</f>
        <v>Online</v>
      </c>
      <c r="K3387" s="16" t="n">
        <f aca="false">SUMIF(OrderItems!$B$2:$B$6683,A3387,OrderItems!$J$2:$J$6683)</f>
        <v>22205.4</v>
      </c>
      <c r="L3387" s="16" t="n">
        <f aca="false">SUMIF(OrderItems!$B$2:$B$6683,A3387,OrderItems!$K$2:$K$6683)</f>
        <v>13876.07</v>
      </c>
      <c r="M3387" s="16" t="n">
        <f aca="false">K3387-L3387</f>
        <v>8329.33</v>
      </c>
      <c r="N3387" s="12" t="n">
        <f aca="false">COUNTIF(OrderItems!$B$2:$B$6683,A3387)</f>
        <v>4</v>
      </c>
    </row>
    <row r="3388" customFormat="false" ht="15" hidden="false" customHeight="false" outlineLevel="0" collapsed="false">
      <c r="A3388" s="12" t="n">
        <v>3387</v>
      </c>
      <c r="B3388" s="12" t="n">
        <v>849</v>
      </c>
      <c r="C3388" s="12" t="n">
        <v>17</v>
      </c>
      <c r="D3388" s="18" t="n">
        <v>45883</v>
      </c>
      <c r="E3388" s="12" t="s">
        <v>44</v>
      </c>
      <c r="F3388" s="12" t="s">
        <v>2296</v>
      </c>
      <c r="G3388" s="12" t="s">
        <v>56</v>
      </c>
      <c r="H3388" s="12" t="str">
        <f aca="false">INDEX(Customers!$I$2:$I$901,MATCH(B3388,Customers!$A$2:$A$901,0))</f>
        <v>Regular</v>
      </c>
      <c r="I3388" s="12" t="str">
        <f aca="false">INDEX(Customers!$G$2:$G$901,MATCH(B3388,Customers!$A$2:$A$901,0))</f>
        <v>South</v>
      </c>
      <c r="J3388" s="12" t="str">
        <f aca="false">INDEX(Stores!$D$2:$D$18,MATCH(C3388,Stores!$A$2:$A$18,0))</f>
        <v>Online</v>
      </c>
      <c r="K3388" s="16" t="n">
        <f aca="false">SUMIF(OrderItems!$B$2:$B$6683,A3388,OrderItems!$J$2:$J$6683)</f>
        <v>1006.05</v>
      </c>
      <c r="L3388" s="16" t="n">
        <f aca="false">SUMIF(OrderItems!$B$2:$B$6683,A3388,OrderItems!$K$2:$K$6683)</f>
        <v>752.36</v>
      </c>
      <c r="M3388" s="16" t="n">
        <f aca="false">K3388-L3388</f>
        <v>253.69</v>
      </c>
      <c r="N3388" s="12" t="n">
        <f aca="false">COUNTIF(OrderItems!$B$2:$B$6683,A3388)</f>
        <v>1</v>
      </c>
    </row>
    <row r="3389" customFormat="false" ht="15" hidden="false" customHeight="false" outlineLevel="0" collapsed="false">
      <c r="A3389" s="12" t="n">
        <v>3388</v>
      </c>
      <c r="B3389" s="12" t="n">
        <v>849</v>
      </c>
      <c r="C3389" s="12" t="n">
        <v>17</v>
      </c>
      <c r="D3389" s="18" t="n">
        <v>45899</v>
      </c>
      <c r="E3389" s="12" t="s">
        <v>44</v>
      </c>
      <c r="F3389" s="12" t="s">
        <v>2295</v>
      </c>
      <c r="G3389" s="12" t="s">
        <v>55</v>
      </c>
      <c r="H3389" s="12" t="str">
        <f aca="false">INDEX(Customers!$I$2:$I$901,MATCH(B3389,Customers!$A$2:$A$901,0))</f>
        <v>Regular</v>
      </c>
      <c r="I3389" s="12" t="str">
        <f aca="false">INDEX(Customers!$G$2:$G$901,MATCH(B3389,Customers!$A$2:$A$901,0))</f>
        <v>South</v>
      </c>
      <c r="J3389" s="12" t="str">
        <f aca="false">INDEX(Stores!$D$2:$D$18,MATCH(C3389,Stores!$A$2:$A$18,0))</f>
        <v>Online</v>
      </c>
      <c r="K3389" s="16" t="n">
        <f aca="false">SUMIF(OrderItems!$B$2:$B$6683,A3389,OrderItems!$J$2:$J$6683)</f>
        <v>1073.15</v>
      </c>
      <c r="L3389" s="16" t="n">
        <f aca="false">SUMIF(OrderItems!$B$2:$B$6683,A3389,OrderItems!$K$2:$K$6683)</f>
        <v>787.23</v>
      </c>
      <c r="M3389" s="16" t="n">
        <f aca="false">K3389-L3389</f>
        <v>285.92</v>
      </c>
      <c r="N3389" s="12" t="n">
        <f aca="false">COUNTIF(OrderItems!$B$2:$B$6683,A3389)</f>
        <v>2</v>
      </c>
    </row>
    <row r="3390" customFormat="false" ht="15" hidden="false" customHeight="false" outlineLevel="0" collapsed="false">
      <c r="A3390" s="12" t="n">
        <v>3389</v>
      </c>
      <c r="B3390" s="12" t="n">
        <v>850</v>
      </c>
      <c r="C3390" s="12" t="n">
        <v>17</v>
      </c>
      <c r="D3390" s="18" t="n">
        <v>45963</v>
      </c>
      <c r="E3390" s="12" t="s">
        <v>44</v>
      </c>
      <c r="F3390" s="12" t="s">
        <v>2293</v>
      </c>
      <c r="G3390" s="12" t="s">
        <v>56</v>
      </c>
      <c r="H3390" s="12" t="str">
        <f aca="false">INDEX(Customers!$I$2:$I$901,MATCH(B3390,Customers!$A$2:$A$901,0))</f>
        <v>Premium</v>
      </c>
      <c r="I3390" s="12" t="str">
        <f aca="false">INDEX(Customers!$G$2:$G$901,MATCH(B3390,Customers!$A$2:$A$901,0))</f>
        <v>West</v>
      </c>
      <c r="J3390" s="12" t="str">
        <f aca="false">INDEX(Stores!$D$2:$D$18,MATCH(C3390,Stores!$A$2:$A$18,0))</f>
        <v>Online</v>
      </c>
      <c r="K3390" s="16" t="n">
        <f aca="false">SUMIF(OrderItems!$B$2:$B$6683,A3390,OrderItems!$J$2:$J$6683)</f>
        <v>4882.05</v>
      </c>
      <c r="L3390" s="16" t="n">
        <f aca="false">SUMIF(OrderItems!$B$2:$B$6683,A3390,OrderItems!$K$2:$K$6683)</f>
        <v>3044.69</v>
      </c>
      <c r="M3390" s="16" t="n">
        <f aca="false">K3390-L3390</f>
        <v>1837.36</v>
      </c>
      <c r="N3390" s="12" t="n">
        <f aca="false">COUNTIF(OrderItems!$B$2:$B$6683,A3390)</f>
        <v>1</v>
      </c>
    </row>
    <row r="3391" customFormat="false" ht="15" hidden="false" customHeight="false" outlineLevel="0" collapsed="false">
      <c r="A3391" s="12" t="n">
        <v>3390</v>
      </c>
      <c r="B3391" s="12" t="n">
        <v>851</v>
      </c>
      <c r="C3391" s="12" t="n">
        <v>17</v>
      </c>
      <c r="D3391" s="18" t="n">
        <v>45640</v>
      </c>
      <c r="E3391" s="12" t="s">
        <v>44</v>
      </c>
      <c r="F3391" s="12" t="s">
        <v>2292</v>
      </c>
      <c r="G3391" s="12" t="s">
        <v>55</v>
      </c>
      <c r="H3391" s="12" t="str">
        <f aca="false">INDEX(Customers!$I$2:$I$901,MATCH(B3391,Customers!$A$2:$A$901,0))</f>
        <v>Regular</v>
      </c>
      <c r="I3391" s="12" t="str">
        <f aca="false">INDEX(Customers!$G$2:$G$901,MATCH(B3391,Customers!$A$2:$A$901,0))</f>
        <v>West</v>
      </c>
      <c r="J3391" s="12" t="str">
        <f aca="false">INDEX(Stores!$D$2:$D$18,MATCH(C3391,Stores!$A$2:$A$18,0))</f>
        <v>Online</v>
      </c>
      <c r="K3391" s="16" t="n">
        <f aca="false">SUMIF(OrderItems!$B$2:$B$6683,A3391,OrderItems!$J$2:$J$6683)</f>
        <v>2299</v>
      </c>
      <c r="L3391" s="16" t="n">
        <f aca="false">SUMIF(OrderItems!$B$2:$B$6683,A3391,OrderItems!$K$2:$K$6683)</f>
        <v>1611.85</v>
      </c>
      <c r="M3391" s="16" t="n">
        <f aca="false">K3391-L3391</f>
        <v>687.15</v>
      </c>
      <c r="N3391" s="12" t="n">
        <f aca="false">COUNTIF(OrderItems!$B$2:$B$6683,A3391)</f>
        <v>1</v>
      </c>
    </row>
    <row r="3392" customFormat="false" ht="15" hidden="false" customHeight="false" outlineLevel="0" collapsed="false">
      <c r="A3392" s="12" t="n">
        <v>3391</v>
      </c>
      <c r="B3392" s="12" t="n">
        <v>851</v>
      </c>
      <c r="C3392" s="12" t="n">
        <v>17</v>
      </c>
      <c r="D3392" s="18" t="n">
        <v>45684</v>
      </c>
      <c r="E3392" s="12" t="s">
        <v>44</v>
      </c>
      <c r="F3392" s="12" t="s">
        <v>2293</v>
      </c>
      <c r="G3392" s="12" t="s">
        <v>56</v>
      </c>
      <c r="H3392" s="12" t="str">
        <f aca="false">INDEX(Customers!$I$2:$I$901,MATCH(B3392,Customers!$A$2:$A$901,0))</f>
        <v>Regular</v>
      </c>
      <c r="I3392" s="12" t="str">
        <f aca="false">INDEX(Customers!$G$2:$G$901,MATCH(B3392,Customers!$A$2:$A$901,0))</f>
        <v>West</v>
      </c>
      <c r="J3392" s="12" t="str">
        <f aca="false">INDEX(Stores!$D$2:$D$18,MATCH(C3392,Stores!$A$2:$A$18,0))</f>
        <v>Online</v>
      </c>
      <c r="K3392" s="16" t="n">
        <f aca="false">SUMIF(OrderItems!$B$2:$B$6683,A3392,OrderItems!$J$2:$J$6683)</f>
        <v>1538.1</v>
      </c>
      <c r="L3392" s="16" t="n">
        <f aca="false">SUMIF(OrderItems!$B$2:$B$6683,A3392,OrderItems!$K$2:$K$6683)</f>
        <v>1180.24</v>
      </c>
      <c r="M3392" s="16" t="n">
        <f aca="false">K3392-L3392</f>
        <v>357.86</v>
      </c>
      <c r="N3392" s="12" t="n">
        <f aca="false">COUNTIF(OrderItems!$B$2:$B$6683,A3392)</f>
        <v>1</v>
      </c>
    </row>
    <row r="3393" customFormat="false" ht="15" hidden="false" customHeight="false" outlineLevel="0" collapsed="false">
      <c r="A3393" s="12" t="n">
        <v>3392</v>
      </c>
      <c r="B3393" s="12" t="n">
        <v>851</v>
      </c>
      <c r="C3393" s="12" t="n">
        <v>17</v>
      </c>
      <c r="D3393" s="18" t="n">
        <v>46019</v>
      </c>
      <c r="E3393" s="12" t="s">
        <v>44</v>
      </c>
      <c r="F3393" s="12" t="s">
        <v>2292</v>
      </c>
      <c r="G3393" s="12" t="s">
        <v>56</v>
      </c>
      <c r="H3393" s="12" t="str">
        <f aca="false">INDEX(Customers!$I$2:$I$901,MATCH(B3393,Customers!$A$2:$A$901,0))</f>
        <v>Regular</v>
      </c>
      <c r="I3393" s="12" t="str">
        <f aca="false">INDEX(Customers!$G$2:$G$901,MATCH(B3393,Customers!$A$2:$A$901,0))</f>
        <v>West</v>
      </c>
      <c r="J3393" s="12" t="str">
        <f aca="false">INDEX(Stores!$D$2:$D$18,MATCH(C3393,Stores!$A$2:$A$18,0))</f>
        <v>Online</v>
      </c>
      <c r="K3393" s="16" t="n">
        <f aca="false">SUMIF(OrderItems!$B$2:$B$6683,A3393,OrderItems!$J$2:$J$6683)</f>
        <v>7880.05</v>
      </c>
      <c r="L3393" s="16" t="n">
        <f aca="false">SUMIF(OrderItems!$B$2:$B$6683,A3393,OrderItems!$K$2:$K$6683)</f>
        <v>5621.91</v>
      </c>
      <c r="M3393" s="16" t="n">
        <f aca="false">K3393-L3393</f>
        <v>2258.14</v>
      </c>
      <c r="N3393" s="12" t="n">
        <f aca="false">COUNTIF(OrderItems!$B$2:$B$6683,A3393)</f>
        <v>2</v>
      </c>
    </row>
    <row r="3394" customFormat="false" ht="15" hidden="false" customHeight="false" outlineLevel="0" collapsed="false">
      <c r="A3394" s="12" t="n">
        <v>3393</v>
      </c>
      <c r="B3394" s="12" t="n">
        <v>852</v>
      </c>
      <c r="C3394" s="12" t="n">
        <v>10</v>
      </c>
      <c r="D3394" s="18" t="n">
        <v>45972</v>
      </c>
      <c r="E3394" s="12" t="s">
        <v>49</v>
      </c>
      <c r="F3394" s="12" t="s">
        <v>2294</v>
      </c>
      <c r="G3394" s="12" t="s">
        <v>55</v>
      </c>
      <c r="H3394" s="12" t="str">
        <f aca="false">INDEX(Customers!$I$2:$I$901,MATCH(B3394,Customers!$A$2:$A$901,0))</f>
        <v>New</v>
      </c>
      <c r="I3394" s="12" t="str">
        <f aca="false">INDEX(Customers!$G$2:$G$901,MATCH(B3394,Customers!$A$2:$A$901,0))</f>
        <v>West</v>
      </c>
      <c r="J3394" s="12" t="str">
        <f aca="false">INDEX(Stores!$D$2:$D$18,MATCH(C3394,Stores!$A$2:$A$18,0))</f>
        <v>West</v>
      </c>
      <c r="K3394" s="16" t="n">
        <f aca="false">SUMIF(OrderItems!$B$2:$B$6683,A3394,OrderItems!$J$2:$J$6683)</f>
        <v>9910.05</v>
      </c>
      <c r="L3394" s="16" t="n">
        <f aca="false">SUMIF(OrderItems!$B$2:$B$6683,A3394,OrderItems!$K$2:$K$6683)</f>
        <v>6279.26</v>
      </c>
      <c r="M3394" s="16" t="n">
        <f aca="false">K3394-L3394</f>
        <v>3630.79</v>
      </c>
      <c r="N3394" s="12" t="n">
        <f aca="false">COUNTIF(OrderItems!$B$2:$B$6683,A3394)</f>
        <v>3</v>
      </c>
    </row>
    <row r="3395" customFormat="false" ht="15" hidden="false" customHeight="false" outlineLevel="0" collapsed="false">
      <c r="A3395" s="12" t="n">
        <v>3394</v>
      </c>
      <c r="B3395" s="12" t="n">
        <v>852</v>
      </c>
      <c r="C3395" s="12" t="n">
        <v>16</v>
      </c>
      <c r="D3395" s="18" t="n">
        <v>46010</v>
      </c>
      <c r="E3395" s="12" t="s">
        <v>49</v>
      </c>
      <c r="F3395" s="12" t="s">
        <v>2293</v>
      </c>
      <c r="G3395" s="12" t="s">
        <v>55</v>
      </c>
      <c r="H3395" s="12" t="str">
        <f aca="false">INDEX(Customers!$I$2:$I$901,MATCH(B3395,Customers!$A$2:$A$901,0))</f>
        <v>New</v>
      </c>
      <c r="I3395" s="12" t="str">
        <f aca="false">INDEX(Customers!$G$2:$G$901,MATCH(B3395,Customers!$A$2:$A$901,0))</f>
        <v>West</v>
      </c>
      <c r="J3395" s="12" t="str">
        <f aca="false">INDEX(Stores!$D$2:$D$18,MATCH(C3395,Stores!$A$2:$A$18,0))</f>
        <v>East</v>
      </c>
      <c r="K3395" s="16" t="n">
        <f aca="false">SUMIF(OrderItems!$B$2:$B$6683,A3395,OrderItems!$J$2:$J$6683)</f>
        <v>6862.2</v>
      </c>
      <c r="L3395" s="16" t="n">
        <f aca="false">SUMIF(OrderItems!$B$2:$B$6683,A3395,OrderItems!$K$2:$K$6683)</f>
        <v>5205.75</v>
      </c>
      <c r="M3395" s="16" t="n">
        <f aca="false">K3395-L3395</f>
        <v>1656.45</v>
      </c>
      <c r="N3395" s="12" t="n">
        <f aca="false">COUNTIF(OrderItems!$B$2:$B$6683,A3395)</f>
        <v>3</v>
      </c>
    </row>
    <row r="3396" customFormat="false" ht="15" hidden="false" customHeight="false" outlineLevel="0" collapsed="false">
      <c r="A3396" s="12" t="n">
        <v>3395</v>
      </c>
      <c r="B3396" s="12" t="n">
        <v>852</v>
      </c>
      <c r="C3396" s="12" t="n">
        <v>17</v>
      </c>
      <c r="D3396" s="18" t="n">
        <v>46015</v>
      </c>
      <c r="E3396" s="12" t="s">
        <v>44</v>
      </c>
      <c r="F3396" s="12" t="s">
        <v>2293</v>
      </c>
      <c r="G3396" s="12" t="s">
        <v>55</v>
      </c>
      <c r="H3396" s="12" t="str">
        <f aca="false">INDEX(Customers!$I$2:$I$901,MATCH(B3396,Customers!$A$2:$A$901,0))</f>
        <v>New</v>
      </c>
      <c r="I3396" s="12" t="str">
        <f aca="false">INDEX(Customers!$G$2:$G$901,MATCH(B3396,Customers!$A$2:$A$901,0))</f>
        <v>West</v>
      </c>
      <c r="J3396" s="12" t="str">
        <f aca="false">INDEX(Stores!$D$2:$D$18,MATCH(C3396,Stores!$A$2:$A$18,0))</f>
        <v>Online</v>
      </c>
      <c r="K3396" s="16" t="n">
        <f aca="false">SUMIF(OrderItems!$B$2:$B$6683,A3396,OrderItems!$J$2:$J$6683)</f>
        <v>4377</v>
      </c>
      <c r="L3396" s="16" t="n">
        <f aca="false">SUMIF(OrderItems!$B$2:$B$6683,A3396,OrderItems!$K$2:$K$6683)</f>
        <v>2598.44</v>
      </c>
      <c r="M3396" s="16" t="n">
        <f aca="false">K3396-L3396</f>
        <v>1778.56</v>
      </c>
      <c r="N3396" s="12" t="n">
        <f aca="false">COUNTIF(OrderItems!$B$2:$B$6683,A3396)</f>
        <v>2</v>
      </c>
    </row>
    <row r="3397" customFormat="false" ht="15" hidden="false" customHeight="false" outlineLevel="0" collapsed="false">
      <c r="A3397" s="12" t="n">
        <v>3396</v>
      </c>
      <c r="B3397" s="12" t="n">
        <v>852</v>
      </c>
      <c r="C3397" s="12" t="n">
        <v>17</v>
      </c>
      <c r="D3397" s="18" t="n">
        <v>46016</v>
      </c>
      <c r="E3397" s="12" t="s">
        <v>44</v>
      </c>
      <c r="F3397" s="12" t="s">
        <v>2293</v>
      </c>
      <c r="G3397" s="12" t="s">
        <v>55</v>
      </c>
      <c r="H3397" s="12" t="str">
        <f aca="false">INDEX(Customers!$I$2:$I$901,MATCH(B3397,Customers!$A$2:$A$901,0))</f>
        <v>New</v>
      </c>
      <c r="I3397" s="12" t="str">
        <f aca="false">INDEX(Customers!$G$2:$G$901,MATCH(B3397,Customers!$A$2:$A$901,0))</f>
        <v>West</v>
      </c>
      <c r="J3397" s="12" t="str">
        <f aca="false">INDEX(Stores!$D$2:$D$18,MATCH(C3397,Stores!$A$2:$A$18,0))</f>
        <v>Online</v>
      </c>
      <c r="K3397" s="16" t="n">
        <f aca="false">SUMIF(OrderItems!$B$2:$B$6683,A3397,OrderItems!$J$2:$J$6683)</f>
        <v>1061.65</v>
      </c>
      <c r="L3397" s="16" t="n">
        <f aca="false">SUMIF(OrderItems!$B$2:$B$6683,A3397,OrderItems!$K$2:$K$6683)</f>
        <v>828.91</v>
      </c>
      <c r="M3397" s="16" t="n">
        <f aca="false">K3397-L3397</f>
        <v>232.74</v>
      </c>
      <c r="N3397" s="12" t="n">
        <f aca="false">COUNTIF(OrderItems!$B$2:$B$6683,A3397)</f>
        <v>1</v>
      </c>
    </row>
    <row r="3398" customFormat="false" ht="15" hidden="false" customHeight="false" outlineLevel="0" collapsed="false">
      <c r="A3398" s="12" t="n">
        <v>3397</v>
      </c>
      <c r="B3398" s="12" t="n">
        <v>852</v>
      </c>
      <c r="C3398" s="12" t="n">
        <v>17</v>
      </c>
      <c r="D3398" s="18" t="n">
        <v>46019</v>
      </c>
      <c r="E3398" s="12" t="s">
        <v>44</v>
      </c>
      <c r="F3398" s="12" t="s">
        <v>2295</v>
      </c>
      <c r="G3398" s="12" t="s">
        <v>56</v>
      </c>
      <c r="H3398" s="12" t="str">
        <f aca="false">INDEX(Customers!$I$2:$I$901,MATCH(B3398,Customers!$A$2:$A$901,0))</f>
        <v>New</v>
      </c>
      <c r="I3398" s="12" t="str">
        <f aca="false">INDEX(Customers!$G$2:$G$901,MATCH(B3398,Customers!$A$2:$A$901,0))</f>
        <v>West</v>
      </c>
      <c r="J3398" s="12" t="str">
        <f aca="false">INDEX(Stores!$D$2:$D$18,MATCH(C3398,Stores!$A$2:$A$18,0))</f>
        <v>Online</v>
      </c>
      <c r="K3398" s="16" t="n">
        <f aca="false">SUMIF(OrderItems!$B$2:$B$6683,A3398,OrderItems!$J$2:$J$6683)</f>
        <v>6441.2</v>
      </c>
      <c r="L3398" s="16" t="n">
        <f aca="false">SUMIF(OrderItems!$B$2:$B$6683,A3398,OrderItems!$K$2:$K$6683)</f>
        <v>5250.56</v>
      </c>
      <c r="M3398" s="16" t="n">
        <f aca="false">K3398-L3398</f>
        <v>1190.64</v>
      </c>
      <c r="N3398" s="12" t="n">
        <f aca="false">COUNTIF(OrderItems!$B$2:$B$6683,A3398)</f>
        <v>3</v>
      </c>
    </row>
    <row r="3399" customFormat="false" ht="15" hidden="false" customHeight="false" outlineLevel="0" collapsed="false">
      <c r="A3399" s="12" t="n">
        <v>3398</v>
      </c>
      <c r="B3399" s="12" t="n">
        <v>853</v>
      </c>
      <c r="C3399" s="12" t="n">
        <v>17</v>
      </c>
      <c r="D3399" s="18" t="n">
        <v>45447</v>
      </c>
      <c r="E3399" s="12" t="s">
        <v>44</v>
      </c>
      <c r="F3399" s="12" t="s">
        <v>2296</v>
      </c>
      <c r="G3399" s="12" t="s">
        <v>57</v>
      </c>
      <c r="H3399" s="12" t="str">
        <f aca="false">INDEX(Customers!$I$2:$I$901,MATCH(B3399,Customers!$A$2:$A$901,0))</f>
        <v>Regular</v>
      </c>
      <c r="I3399" s="12" t="str">
        <f aca="false">INDEX(Customers!$G$2:$G$901,MATCH(B3399,Customers!$A$2:$A$901,0))</f>
        <v>North</v>
      </c>
      <c r="J3399" s="12" t="str">
        <f aca="false">INDEX(Stores!$D$2:$D$18,MATCH(C3399,Stores!$A$2:$A$18,0))</f>
        <v>Online</v>
      </c>
      <c r="K3399" s="16" t="n">
        <f aca="false">SUMIF(OrderItems!$B$2:$B$6683,A3399,OrderItems!$J$2:$J$6683)</f>
        <v>217.55</v>
      </c>
      <c r="L3399" s="16" t="n">
        <f aca="false">SUMIF(OrderItems!$B$2:$B$6683,A3399,OrderItems!$K$2:$K$6683)</f>
        <v>137.41</v>
      </c>
      <c r="M3399" s="16" t="n">
        <f aca="false">K3399-L3399</f>
        <v>80.14</v>
      </c>
      <c r="N3399" s="12" t="n">
        <f aca="false">COUNTIF(OrderItems!$B$2:$B$6683,A3399)</f>
        <v>1</v>
      </c>
    </row>
    <row r="3400" customFormat="false" ht="15" hidden="false" customHeight="false" outlineLevel="0" collapsed="false">
      <c r="A3400" s="12" t="n">
        <v>3399</v>
      </c>
      <c r="B3400" s="12" t="n">
        <v>853</v>
      </c>
      <c r="C3400" s="12" t="n">
        <v>17</v>
      </c>
      <c r="D3400" s="18" t="n">
        <v>45993</v>
      </c>
      <c r="E3400" s="12" t="s">
        <v>44</v>
      </c>
      <c r="F3400" s="12" t="s">
        <v>2292</v>
      </c>
      <c r="G3400" s="12" t="s">
        <v>55</v>
      </c>
      <c r="H3400" s="12" t="str">
        <f aca="false">INDEX(Customers!$I$2:$I$901,MATCH(B3400,Customers!$A$2:$A$901,0))</f>
        <v>Regular</v>
      </c>
      <c r="I3400" s="12" t="str">
        <f aca="false">INDEX(Customers!$G$2:$G$901,MATCH(B3400,Customers!$A$2:$A$901,0))</f>
        <v>North</v>
      </c>
      <c r="J3400" s="12" t="str">
        <f aca="false">INDEX(Stores!$D$2:$D$18,MATCH(C3400,Stores!$A$2:$A$18,0))</f>
        <v>Online</v>
      </c>
      <c r="K3400" s="16" t="n">
        <f aca="false">SUMIF(OrderItems!$B$2:$B$6683,A3400,OrderItems!$J$2:$J$6683)</f>
        <v>2621.05</v>
      </c>
      <c r="L3400" s="16" t="n">
        <f aca="false">SUMIF(OrderItems!$B$2:$B$6683,A3400,OrderItems!$K$2:$K$6683)</f>
        <v>1649.64</v>
      </c>
      <c r="M3400" s="16" t="n">
        <f aca="false">K3400-L3400</f>
        <v>971.41</v>
      </c>
      <c r="N3400" s="12" t="n">
        <f aca="false">COUNTIF(OrderItems!$B$2:$B$6683,A3400)</f>
        <v>1</v>
      </c>
    </row>
    <row r="3401" customFormat="false" ht="15" hidden="false" customHeight="false" outlineLevel="0" collapsed="false">
      <c r="A3401" s="12" t="n">
        <v>3400</v>
      </c>
      <c r="B3401" s="12" t="n">
        <v>854</v>
      </c>
      <c r="C3401" s="12" t="n">
        <v>17</v>
      </c>
      <c r="D3401" s="18" t="n">
        <v>45329</v>
      </c>
      <c r="E3401" s="12" t="s">
        <v>44</v>
      </c>
      <c r="F3401" s="12" t="s">
        <v>2296</v>
      </c>
      <c r="G3401" s="12" t="s">
        <v>55</v>
      </c>
      <c r="H3401" s="12" t="str">
        <f aca="false">INDEX(Customers!$I$2:$I$901,MATCH(B3401,Customers!$A$2:$A$901,0))</f>
        <v>Premium</v>
      </c>
      <c r="I3401" s="12" t="str">
        <f aca="false">INDEX(Customers!$G$2:$G$901,MATCH(B3401,Customers!$A$2:$A$901,0))</f>
        <v>East</v>
      </c>
      <c r="J3401" s="12" t="str">
        <f aca="false">INDEX(Stores!$D$2:$D$18,MATCH(C3401,Stores!$A$2:$A$18,0))</f>
        <v>Online</v>
      </c>
      <c r="K3401" s="16" t="n">
        <f aca="false">SUMIF(OrderItems!$B$2:$B$6683,A3401,OrderItems!$J$2:$J$6683)</f>
        <v>977.55</v>
      </c>
      <c r="L3401" s="16" t="n">
        <f aca="false">SUMIF(OrderItems!$B$2:$B$6683,A3401,OrderItems!$K$2:$K$6683)</f>
        <v>615.72</v>
      </c>
      <c r="M3401" s="16" t="n">
        <f aca="false">K3401-L3401</f>
        <v>361.83</v>
      </c>
      <c r="N3401" s="12" t="n">
        <f aca="false">COUNTIF(OrderItems!$B$2:$B$6683,A3401)</f>
        <v>1</v>
      </c>
    </row>
    <row r="3402" customFormat="false" ht="15" hidden="false" customHeight="false" outlineLevel="0" collapsed="false">
      <c r="A3402" s="12" t="n">
        <v>3401</v>
      </c>
      <c r="B3402" s="12" t="n">
        <v>854</v>
      </c>
      <c r="C3402" s="12" t="n">
        <v>16</v>
      </c>
      <c r="D3402" s="18" t="n">
        <v>45912</v>
      </c>
      <c r="E3402" s="12" t="s">
        <v>49</v>
      </c>
      <c r="F3402" s="12" t="s">
        <v>2292</v>
      </c>
      <c r="G3402" s="12" t="s">
        <v>55</v>
      </c>
      <c r="H3402" s="12" t="str">
        <f aca="false">INDEX(Customers!$I$2:$I$901,MATCH(B3402,Customers!$A$2:$A$901,0))</f>
        <v>Premium</v>
      </c>
      <c r="I3402" s="12" t="str">
        <f aca="false">INDEX(Customers!$G$2:$G$901,MATCH(B3402,Customers!$A$2:$A$901,0))</f>
        <v>East</v>
      </c>
      <c r="J3402" s="12" t="str">
        <f aca="false">INDEX(Stores!$D$2:$D$18,MATCH(C3402,Stores!$A$2:$A$18,0))</f>
        <v>East</v>
      </c>
      <c r="K3402" s="16" t="n">
        <f aca="false">SUMIF(OrderItems!$B$2:$B$6683,A3402,OrderItems!$J$2:$J$6683)</f>
        <v>4437</v>
      </c>
      <c r="L3402" s="16" t="n">
        <f aca="false">SUMIF(OrderItems!$B$2:$B$6683,A3402,OrderItems!$K$2:$K$6683)</f>
        <v>3130.5</v>
      </c>
      <c r="M3402" s="16" t="n">
        <f aca="false">K3402-L3402</f>
        <v>1306.5</v>
      </c>
      <c r="N3402" s="12" t="n">
        <f aca="false">COUNTIF(OrderItems!$B$2:$B$6683,A3402)</f>
        <v>2</v>
      </c>
    </row>
    <row r="3403" customFormat="false" ht="15" hidden="false" customHeight="false" outlineLevel="0" collapsed="false">
      <c r="A3403" s="12" t="n">
        <v>3402</v>
      </c>
      <c r="B3403" s="12" t="n">
        <v>854</v>
      </c>
      <c r="C3403" s="12" t="n">
        <v>8</v>
      </c>
      <c r="D3403" s="18" t="n">
        <v>45984</v>
      </c>
      <c r="E3403" s="12" t="s">
        <v>49</v>
      </c>
      <c r="F3403" s="12" t="s">
        <v>2292</v>
      </c>
      <c r="G3403" s="12" t="s">
        <v>55</v>
      </c>
      <c r="H3403" s="12" t="str">
        <f aca="false">INDEX(Customers!$I$2:$I$901,MATCH(B3403,Customers!$A$2:$A$901,0))</f>
        <v>Premium</v>
      </c>
      <c r="I3403" s="12" t="str">
        <f aca="false">INDEX(Customers!$G$2:$G$901,MATCH(B3403,Customers!$A$2:$A$901,0))</f>
        <v>East</v>
      </c>
      <c r="J3403" s="12" t="str">
        <f aca="false">INDEX(Stores!$D$2:$D$18,MATCH(C3403,Stores!$A$2:$A$18,0))</f>
        <v>South</v>
      </c>
      <c r="K3403" s="16" t="n">
        <f aca="false">SUMIF(OrderItems!$B$2:$B$6683,A3403,OrderItems!$J$2:$J$6683)</f>
        <v>7317</v>
      </c>
      <c r="L3403" s="16" t="n">
        <f aca="false">SUMIF(OrderItems!$B$2:$B$6683,A3403,OrderItems!$K$2:$K$6683)</f>
        <v>5214.58</v>
      </c>
      <c r="M3403" s="16" t="n">
        <f aca="false">K3403-L3403</f>
        <v>2102.42</v>
      </c>
      <c r="N3403" s="12" t="n">
        <f aca="false">COUNTIF(OrderItems!$B$2:$B$6683,A3403)</f>
        <v>3</v>
      </c>
    </row>
    <row r="3404" customFormat="false" ht="15" hidden="false" customHeight="false" outlineLevel="0" collapsed="false">
      <c r="A3404" s="12" t="n">
        <v>3403</v>
      </c>
      <c r="B3404" s="12" t="n">
        <v>854</v>
      </c>
      <c r="C3404" s="12" t="n">
        <v>13</v>
      </c>
      <c r="D3404" s="18" t="n">
        <v>45990</v>
      </c>
      <c r="E3404" s="12" t="s">
        <v>49</v>
      </c>
      <c r="F3404" s="12" t="s">
        <v>2293</v>
      </c>
      <c r="G3404" s="12" t="s">
        <v>57</v>
      </c>
      <c r="H3404" s="12" t="str">
        <f aca="false">INDEX(Customers!$I$2:$I$901,MATCH(B3404,Customers!$A$2:$A$901,0))</f>
        <v>Premium</v>
      </c>
      <c r="I3404" s="12" t="str">
        <f aca="false">INDEX(Customers!$G$2:$G$901,MATCH(B3404,Customers!$A$2:$A$901,0))</f>
        <v>East</v>
      </c>
      <c r="J3404" s="12" t="str">
        <f aca="false">INDEX(Stores!$D$2:$D$18,MATCH(C3404,Stores!$A$2:$A$18,0))</f>
        <v>East</v>
      </c>
      <c r="K3404" s="16" t="n">
        <f aca="false">SUMIF(OrderItems!$B$2:$B$6683,A3404,OrderItems!$J$2:$J$6683)</f>
        <v>3889</v>
      </c>
      <c r="L3404" s="16" t="n">
        <f aca="false">SUMIF(OrderItems!$B$2:$B$6683,A3404,OrderItems!$K$2:$K$6683)</f>
        <v>2175.08</v>
      </c>
      <c r="M3404" s="16" t="n">
        <f aca="false">K3404-L3404</f>
        <v>1713.92</v>
      </c>
      <c r="N3404" s="12" t="n">
        <f aca="false">COUNTIF(OrderItems!$B$2:$B$6683,A3404)</f>
        <v>1</v>
      </c>
    </row>
    <row r="3405" customFormat="false" ht="15" hidden="false" customHeight="false" outlineLevel="0" collapsed="false">
      <c r="A3405" s="12" t="n">
        <v>3404</v>
      </c>
      <c r="B3405" s="12" t="n">
        <v>857</v>
      </c>
      <c r="C3405" s="12" t="n">
        <v>17</v>
      </c>
      <c r="D3405" s="18" t="n">
        <v>45528</v>
      </c>
      <c r="E3405" s="12" t="s">
        <v>44</v>
      </c>
      <c r="F3405" s="12" t="s">
        <v>2294</v>
      </c>
      <c r="G3405" s="12" t="s">
        <v>57</v>
      </c>
      <c r="H3405" s="12" t="str">
        <f aca="false">INDEX(Customers!$I$2:$I$901,MATCH(B3405,Customers!$A$2:$A$901,0))</f>
        <v>Regular</v>
      </c>
      <c r="I3405" s="12" t="str">
        <f aca="false">INDEX(Customers!$G$2:$G$901,MATCH(B3405,Customers!$A$2:$A$901,0))</f>
        <v>North</v>
      </c>
      <c r="J3405" s="12" t="str">
        <f aca="false">INDEX(Stores!$D$2:$D$18,MATCH(C3405,Stores!$A$2:$A$18,0))</f>
        <v>Online</v>
      </c>
      <c r="K3405" s="16" t="n">
        <f aca="false">SUMIF(OrderItems!$B$2:$B$6683,A3405,OrderItems!$J$2:$J$6683)</f>
        <v>6247</v>
      </c>
      <c r="L3405" s="16" t="n">
        <f aca="false">SUMIF(OrderItems!$B$2:$B$6683,A3405,OrderItems!$K$2:$K$6683)</f>
        <v>3765.36</v>
      </c>
      <c r="M3405" s="16" t="n">
        <f aca="false">K3405-L3405</f>
        <v>2481.64</v>
      </c>
      <c r="N3405" s="12" t="n">
        <f aca="false">COUNTIF(OrderItems!$B$2:$B$6683,A3405)</f>
        <v>3</v>
      </c>
    </row>
    <row r="3406" customFormat="false" ht="15" hidden="false" customHeight="false" outlineLevel="0" collapsed="false">
      <c r="A3406" s="12" t="n">
        <v>3405</v>
      </c>
      <c r="B3406" s="12" t="n">
        <v>857</v>
      </c>
      <c r="C3406" s="12" t="n">
        <v>17</v>
      </c>
      <c r="D3406" s="18" t="n">
        <v>45943</v>
      </c>
      <c r="E3406" s="12" t="s">
        <v>44</v>
      </c>
      <c r="F3406" s="12" t="s">
        <v>2293</v>
      </c>
      <c r="G3406" s="12" t="s">
        <v>55</v>
      </c>
      <c r="H3406" s="12" t="str">
        <f aca="false">INDEX(Customers!$I$2:$I$901,MATCH(B3406,Customers!$A$2:$A$901,0))</f>
        <v>Regular</v>
      </c>
      <c r="I3406" s="12" t="str">
        <f aca="false">INDEX(Customers!$G$2:$G$901,MATCH(B3406,Customers!$A$2:$A$901,0))</f>
        <v>North</v>
      </c>
      <c r="J3406" s="12" t="str">
        <f aca="false">INDEX(Stores!$D$2:$D$18,MATCH(C3406,Stores!$A$2:$A$18,0))</f>
        <v>Online</v>
      </c>
      <c r="K3406" s="16" t="n">
        <f aca="false">SUMIF(OrderItems!$B$2:$B$6683,A3406,OrderItems!$J$2:$J$6683)</f>
        <v>494.1</v>
      </c>
      <c r="L3406" s="16" t="n">
        <f aca="false">SUMIF(OrderItems!$B$2:$B$6683,A3406,OrderItems!$K$2:$K$6683)</f>
        <v>369.12</v>
      </c>
      <c r="M3406" s="16" t="n">
        <f aca="false">K3406-L3406</f>
        <v>124.98</v>
      </c>
      <c r="N3406" s="12" t="n">
        <f aca="false">COUNTIF(OrderItems!$B$2:$B$6683,A3406)</f>
        <v>1</v>
      </c>
    </row>
    <row r="3407" customFormat="false" ht="15" hidden="false" customHeight="false" outlineLevel="0" collapsed="false">
      <c r="A3407" s="12" t="n">
        <v>3406</v>
      </c>
      <c r="B3407" s="12" t="n">
        <v>859</v>
      </c>
      <c r="C3407" s="12" t="n">
        <v>17</v>
      </c>
      <c r="D3407" s="18" t="n">
        <v>45745</v>
      </c>
      <c r="E3407" s="12" t="s">
        <v>44</v>
      </c>
      <c r="F3407" s="12" t="s">
        <v>2296</v>
      </c>
      <c r="G3407" s="12" t="s">
        <v>56</v>
      </c>
      <c r="H3407" s="12" t="str">
        <f aca="false">INDEX(Customers!$I$2:$I$901,MATCH(B3407,Customers!$A$2:$A$901,0))</f>
        <v>New</v>
      </c>
      <c r="I3407" s="12" t="str">
        <f aca="false">INDEX(Customers!$G$2:$G$901,MATCH(B3407,Customers!$A$2:$A$901,0))</f>
        <v>North</v>
      </c>
      <c r="J3407" s="12" t="str">
        <f aca="false">INDEX(Stores!$D$2:$D$18,MATCH(C3407,Stores!$A$2:$A$18,0))</f>
        <v>Online</v>
      </c>
      <c r="K3407" s="16" t="n">
        <f aca="false">SUMIF(OrderItems!$B$2:$B$6683,A3407,OrderItems!$J$2:$J$6683)</f>
        <v>11885</v>
      </c>
      <c r="L3407" s="16" t="n">
        <f aca="false">SUMIF(OrderItems!$B$2:$B$6683,A3407,OrderItems!$K$2:$K$6683)</f>
        <v>8204.44</v>
      </c>
      <c r="M3407" s="16" t="n">
        <f aca="false">K3407-L3407</f>
        <v>3680.56</v>
      </c>
      <c r="N3407" s="12" t="n">
        <f aca="false">COUNTIF(OrderItems!$B$2:$B$6683,A3407)</f>
        <v>3</v>
      </c>
    </row>
    <row r="3408" customFormat="false" ht="15" hidden="false" customHeight="false" outlineLevel="0" collapsed="false">
      <c r="A3408" s="12" t="n">
        <v>3407</v>
      </c>
      <c r="B3408" s="12" t="n">
        <v>860</v>
      </c>
      <c r="C3408" s="12" t="n">
        <v>17</v>
      </c>
      <c r="D3408" s="18" t="n">
        <v>45620</v>
      </c>
      <c r="E3408" s="12" t="s">
        <v>44</v>
      </c>
      <c r="F3408" s="12" t="s">
        <v>2293</v>
      </c>
      <c r="G3408" s="12" t="s">
        <v>56</v>
      </c>
      <c r="H3408" s="12" t="str">
        <f aca="false">INDEX(Customers!$I$2:$I$901,MATCH(B3408,Customers!$A$2:$A$901,0))</f>
        <v>Regular</v>
      </c>
      <c r="I3408" s="12" t="str">
        <f aca="false">INDEX(Customers!$G$2:$G$901,MATCH(B3408,Customers!$A$2:$A$901,0))</f>
        <v>South</v>
      </c>
      <c r="J3408" s="12" t="str">
        <f aca="false">INDEX(Stores!$D$2:$D$18,MATCH(C3408,Stores!$A$2:$A$18,0))</f>
        <v>Online</v>
      </c>
      <c r="K3408" s="16" t="n">
        <f aca="false">SUMIF(OrderItems!$B$2:$B$6683,A3408,OrderItems!$J$2:$J$6683)</f>
        <v>6957</v>
      </c>
      <c r="L3408" s="16" t="n">
        <f aca="false">SUMIF(OrderItems!$B$2:$B$6683,A3408,OrderItems!$K$2:$K$6683)</f>
        <v>4753.83</v>
      </c>
      <c r="M3408" s="16" t="n">
        <f aca="false">K3408-L3408</f>
        <v>2203.17</v>
      </c>
      <c r="N3408" s="12" t="n">
        <f aca="false">COUNTIF(OrderItems!$B$2:$B$6683,A3408)</f>
        <v>3</v>
      </c>
    </row>
    <row r="3409" customFormat="false" ht="15" hidden="false" customHeight="false" outlineLevel="0" collapsed="false">
      <c r="A3409" s="12" t="n">
        <v>3408</v>
      </c>
      <c r="B3409" s="12" t="n">
        <v>860</v>
      </c>
      <c r="C3409" s="12" t="n">
        <v>17</v>
      </c>
      <c r="D3409" s="18" t="n">
        <v>45635</v>
      </c>
      <c r="E3409" s="12" t="s">
        <v>44</v>
      </c>
      <c r="F3409" s="12" t="s">
        <v>2295</v>
      </c>
      <c r="G3409" s="12" t="s">
        <v>55</v>
      </c>
      <c r="H3409" s="12" t="str">
        <f aca="false">INDEX(Customers!$I$2:$I$901,MATCH(B3409,Customers!$A$2:$A$901,0))</f>
        <v>Regular</v>
      </c>
      <c r="I3409" s="12" t="str">
        <f aca="false">INDEX(Customers!$G$2:$G$901,MATCH(B3409,Customers!$A$2:$A$901,0))</f>
        <v>South</v>
      </c>
      <c r="J3409" s="12" t="str">
        <f aca="false">INDEX(Stores!$D$2:$D$18,MATCH(C3409,Stores!$A$2:$A$18,0))</f>
        <v>Online</v>
      </c>
      <c r="K3409" s="16" t="n">
        <f aca="false">SUMIF(OrderItems!$B$2:$B$6683,A3409,OrderItems!$J$2:$J$6683)</f>
        <v>329</v>
      </c>
      <c r="L3409" s="16" t="n">
        <f aca="false">SUMIF(OrderItems!$B$2:$B$6683,A3409,OrderItems!$K$2:$K$6683)</f>
        <v>224.61</v>
      </c>
      <c r="M3409" s="16" t="n">
        <f aca="false">K3409-L3409</f>
        <v>104.39</v>
      </c>
      <c r="N3409" s="12" t="n">
        <f aca="false">COUNTIF(OrderItems!$B$2:$B$6683,A3409)</f>
        <v>1</v>
      </c>
    </row>
    <row r="3410" customFormat="false" ht="15" hidden="false" customHeight="false" outlineLevel="0" collapsed="false">
      <c r="A3410" s="12" t="n">
        <v>3409</v>
      </c>
      <c r="B3410" s="12" t="n">
        <v>860</v>
      </c>
      <c r="C3410" s="12" t="n">
        <v>17</v>
      </c>
      <c r="D3410" s="18" t="n">
        <v>45862</v>
      </c>
      <c r="E3410" s="12" t="s">
        <v>44</v>
      </c>
      <c r="F3410" s="12" t="s">
        <v>2295</v>
      </c>
      <c r="G3410" s="12" t="s">
        <v>56</v>
      </c>
      <c r="H3410" s="12" t="str">
        <f aca="false">INDEX(Customers!$I$2:$I$901,MATCH(B3410,Customers!$A$2:$A$901,0))</f>
        <v>Regular</v>
      </c>
      <c r="I3410" s="12" t="str">
        <f aca="false">INDEX(Customers!$G$2:$G$901,MATCH(B3410,Customers!$A$2:$A$901,0))</f>
        <v>South</v>
      </c>
      <c r="J3410" s="12" t="str">
        <f aca="false">INDEX(Stores!$D$2:$D$18,MATCH(C3410,Stores!$A$2:$A$18,0))</f>
        <v>Online</v>
      </c>
      <c r="K3410" s="16" t="n">
        <f aca="false">SUMIF(OrderItems!$B$2:$B$6683,A3410,OrderItems!$J$2:$J$6683)</f>
        <v>8087.4</v>
      </c>
      <c r="L3410" s="16" t="n">
        <f aca="false">SUMIF(OrderItems!$B$2:$B$6683,A3410,OrderItems!$K$2:$K$6683)</f>
        <v>5642.75</v>
      </c>
      <c r="M3410" s="16" t="n">
        <f aca="false">K3410-L3410</f>
        <v>2444.65</v>
      </c>
      <c r="N3410" s="12" t="n">
        <f aca="false">COUNTIF(OrderItems!$B$2:$B$6683,A3410)</f>
        <v>3</v>
      </c>
    </row>
    <row r="3411" customFormat="false" ht="15" hidden="false" customHeight="false" outlineLevel="0" collapsed="false">
      <c r="A3411" s="12" t="n">
        <v>3410</v>
      </c>
      <c r="B3411" s="12" t="n">
        <v>861</v>
      </c>
      <c r="C3411" s="12" t="n">
        <v>17</v>
      </c>
      <c r="D3411" s="18" t="n">
        <v>45494</v>
      </c>
      <c r="E3411" s="12" t="s">
        <v>44</v>
      </c>
      <c r="F3411" s="12" t="s">
        <v>2296</v>
      </c>
      <c r="G3411" s="12" t="s">
        <v>55</v>
      </c>
      <c r="H3411" s="12" t="str">
        <f aca="false">INDEX(Customers!$I$2:$I$901,MATCH(B3411,Customers!$A$2:$A$901,0))</f>
        <v>Regular</v>
      </c>
      <c r="I3411" s="12" t="str">
        <f aca="false">INDEX(Customers!$G$2:$G$901,MATCH(B3411,Customers!$A$2:$A$901,0))</f>
        <v>North</v>
      </c>
      <c r="J3411" s="12" t="str">
        <f aca="false">INDEX(Stores!$D$2:$D$18,MATCH(C3411,Stores!$A$2:$A$18,0))</f>
        <v>Online</v>
      </c>
      <c r="K3411" s="16" t="n">
        <f aca="false">SUMIF(OrderItems!$B$2:$B$6683,A3411,OrderItems!$J$2:$J$6683)</f>
        <v>5203.05</v>
      </c>
      <c r="L3411" s="16" t="n">
        <f aca="false">SUMIF(OrderItems!$B$2:$B$6683,A3411,OrderItems!$K$2:$K$6683)</f>
        <v>3640.54</v>
      </c>
      <c r="M3411" s="16" t="n">
        <f aca="false">K3411-L3411</f>
        <v>1562.51</v>
      </c>
      <c r="N3411" s="12" t="n">
        <f aca="false">COUNTIF(OrderItems!$B$2:$B$6683,A3411)</f>
        <v>3</v>
      </c>
    </row>
    <row r="3412" customFormat="false" ht="15" hidden="false" customHeight="false" outlineLevel="0" collapsed="false">
      <c r="A3412" s="12" t="n">
        <v>3411</v>
      </c>
      <c r="B3412" s="12" t="n">
        <v>861</v>
      </c>
      <c r="C3412" s="12" t="n">
        <v>7</v>
      </c>
      <c r="D3412" s="18" t="n">
        <v>45501</v>
      </c>
      <c r="E3412" s="12" t="s">
        <v>49</v>
      </c>
      <c r="F3412" s="12" t="s">
        <v>2294</v>
      </c>
      <c r="G3412" s="12" t="s">
        <v>55</v>
      </c>
      <c r="H3412" s="12" t="str">
        <f aca="false">INDEX(Customers!$I$2:$I$901,MATCH(B3412,Customers!$A$2:$A$901,0))</f>
        <v>Regular</v>
      </c>
      <c r="I3412" s="12" t="str">
        <f aca="false">INDEX(Customers!$G$2:$G$901,MATCH(B3412,Customers!$A$2:$A$901,0))</f>
        <v>North</v>
      </c>
      <c r="J3412" s="12" t="str">
        <f aca="false">INDEX(Stores!$D$2:$D$18,MATCH(C3412,Stores!$A$2:$A$18,0))</f>
        <v>South</v>
      </c>
      <c r="K3412" s="16" t="n">
        <f aca="false">SUMIF(OrderItems!$B$2:$B$6683,A3412,OrderItems!$J$2:$J$6683)</f>
        <v>639</v>
      </c>
      <c r="L3412" s="16" t="n">
        <f aca="false">SUMIF(OrderItems!$B$2:$B$6683,A3412,OrderItems!$K$2:$K$6683)</f>
        <v>387.23</v>
      </c>
      <c r="M3412" s="16" t="n">
        <f aca="false">K3412-L3412</f>
        <v>251.77</v>
      </c>
      <c r="N3412" s="12" t="n">
        <f aca="false">COUNTIF(OrderItems!$B$2:$B$6683,A3412)</f>
        <v>1</v>
      </c>
    </row>
    <row r="3413" customFormat="false" ht="15" hidden="false" customHeight="false" outlineLevel="0" collapsed="false">
      <c r="A3413" s="12" t="n">
        <v>3412</v>
      </c>
      <c r="B3413" s="12" t="n">
        <v>861</v>
      </c>
      <c r="C3413" s="12" t="n">
        <v>17</v>
      </c>
      <c r="D3413" s="18" t="n">
        <v>45963</v>
      </c>
      <c r="E3413" s="12" t="s">
        <v>44</v>
      </c>
      <c r="F3413" s="12" t="s">
        <v>2294</v>
      </c>
      <c r="G3413" s="12" t="s">
        <v>56</v>
      </c>
      <c r="H3413" s="12" t="str">
        <f aca="false">INDEX(Customers!$I$2:$I$901,MATCH(B3413,Customers!$A$2:$A$901,0))</f>
        <v>Regular</v>
      </c>
      <c r="I3413" s="12" t="str">
        <f aca="false">INDEX(Customers!$G$2:$G$901,MATCH(B3413,Customers!$A$2:$A$901,0))</f>
        <v>North</v>
      </c>
      <c r="J3413" s="12" t="str">
        <f aca="false">INDEX(Stores!$D$2:$D$18,MATCH(C3413,Stores!$A$2:$A$18,0))</f>
        <v>Online</v>
      </c>
      <c r="K3413" s="16" t="n">
        <f aca="false">SUMIF(OrderItems!$B$2:$B$6683,A3413,OrderItems!$J$2:$J$6683)</f>
        <v>3478</v>
      </c>
      <c r="L3413" s="16" t="n">
        <f aca="false">SUMIF(OrderItems!$B$2:$B$6683,A3413,OrderItems!$K$2:$K$6683)</f>
        <v>2025.04</v>
      </c>
      <c r="M3413" s="16" t="n">
        <f aca="false">K3413-L3413</f>
        <v>1452.96</v>
      </c>
      <c r="N3413" s="12" t="n">
        <f aca="false">COUNTIF(OrderItems!$B$2:$B$6683,A3413)</f>
        <v>1</v>
      </c>
    </row>
    <row r="3414" customFormat="false" ht="15" hidden="false" customHeight="false" outlineLevel="0" collapsed="false">
      <c r="A3414" s="12" t="n">
        <v>3413</v>
      </c>
      <c r="B3414" s="12" t="n">
        <v>861</v>
      </c>
      <c r="C3414" s="12" t="n">
        <v>17</v>
      </c>
      <c r="D3414" s="18" t="n">
        <v>46000</v>
      </c>
      <c r="E3414" s="12" t="s">
        <v>44</v>
      </c>
      <c r="F3414" s="12" t="s">
        <v>2292</v>
      </c>
      <c r="G3414" s="12" t="s">
        <v>57</v>
      </c>
      <c r="H3414" s="12" t="str">
        <f aca="false">INDEX(Customers!$I$2:$I$901,MATCH(B3414,Customers!$A$2:$A$901,0))</f>
        <v>Regular</v>
      </c>
      <c r="I3414" s="12" t="str">
        <f aca="false">INDEX(Customers!$G$2:$G$901,MATCH(B3414,Customers!$A$2:$A$901,0))</f>
        <v>North</v>
      </c>
      <c r="J3414" s="12" t="str">
        <f aca="false">INDEX(Stores!$D$2:$D$18,MATCH(C3414,Stores!$A$2:$A$18,0))</f>
        <v>Online</v>
      </c>
      <c r="K3414" s="16" t="n">
        <f aca="false">SUMIF(OrderItems!$B$2:$B$6683,A3414,OrderItems!$J$2:$J$6683)</f>
        <v>1849</v>
      </c>
      <c r="L3414" s="16" t="n">
        <f aca="false">SUMIF(OrderItems!$B$2:$B$6683,A3414,OrderItems!$K$2:$K$6683)</f>
        <v>1207.11</v>
      </c>
      <c r="M3414" s="16" t="n">
        <f aca="false">K3414-L3414</f>
        <v>641.89</v>
      </c>
      <c r="N3414" s="12" t="n">
        <f aca="false">COUNTIF(OrderItems!$B$2:$B$6683,A3414)</f>
        <v>1</v>
      </c>
    </row>
    <row r="3415" customFormat="false" ht="15" hidden="false" customHeight="false" outlineLevel="0" collapsed="false">
      <c r="A3415" s="12" t="n">
        <v>3414</v>
      </c>
      <c r="B3415" s="12" t="n">
        <v>863</v>
      </c>
      <c r="C3415" s="12" t="n">
        <v>3</v>
      </c>
      <c r="D3415" s="18" t="n">
        <v>45401</v>
      </c>
      <c r="E3415" s="12" t="s">
        <v>49</v>
      </c>
      <c r="F3415" s="12" t="s">
        <v>2292</v>
      </c>
      <c r="G3415" s="12" t="s">
        <v>55</v>
      </c>
      <c r="H3415" s="12" t="str">
        <f aca="false">INDEX(Customers!$I$2:$I$901,MATCH(B3415,Customers!$A$2:$A$901,0))</f>
        <v>Regular</v>
      </c>
      <c r="I3415" s="12" t="str">
        <f aca="false">INDEX(Customers!$G$2:$G$901,MATCH(B3415,Customers!$A$2:$A$901,0))</f>
        <v>North</v>
      </c>
      <c r="J3415" s="12" t="str">
        <f aca="false">INDEX(Stores!$D$2:$D$18,MATCH(C3415,Stores!$A$2:$A$18,0))</f>
        <v>North</v>
      </c>
      <c r="K3415" s="16" t="n">
        <f aca="false">SUMIF(OrderItems!$B$2:$B$6683,A3415,OrderItems!$J$2:$J$6683)</f>
        <v>4798.3</v>
      </c>
      <c r="L3415" s="16" t="n">
        <f aca="false">SUMIF(OrderItems!$B$2:$B$6683,A3415,OrderItems!$K$2:$K$6683)</f>
        <v>3449.34</v>
      </c>
      <c r="M3415" s="16" t="n">
        <f aca="false">K3415-L3415</f>
        <v>1348.96</v>
      </c>
      <c r="N3415" s="12" t="n">
        <f aca="false">COUNTIF(OrderItems!$B$2:$B$6683,A3415)</f>
        <v>3</v>
      </c>
    </row>
    <row r="3416" customFormat="false" ht="15" hidden="false" customHeight="false" outlineLevel="0" collapsed="false">
      <c r="A3416" s="12" t="n">
        <v>3415</v>
      </c>
      <c r="B3416" s="12" t="n">
        <v>863</v>
      </c>
      <c r="C3416" s="12" t="n">
        <v>17</v>
      </c>
      <c r="D3416" s="18" t="n">
        <v>45493</v>
      </c>
      <c r="E3416" s="12" t="s">
        <v>44</v>
      </c>
      <c r="F3416" s="12" t="s">
        <v>2293</v>
      </c>
      <c r="G3416" s="12" t="s">
        <v>56</v>
      </c>
      <c r="H3416" s="12" t="str">
        <f aca="false">INDEX(Customers!$I$2:$I$901,MATCH(B3416,Customers!$A$2:$A$901,0))</f>
        <v>Regular</v>
      </c>
      <c r="I3416" s="12" t="str">
        <f aca="false">INDEX(Customers!$G$2:$G$901,MATCH(B3416,Customers!$A$2:$A$901,0))</f>
        <v>North</v>
      </c>
      <c r="J3416" s="12" t="str">
        <f aca="false">INDEX(Stores!$D$2:$D$18,MATCH(C3416,Stores!$A$2:$A$18,0))</f>
        <v>Online</v>
      </c>
      <c r="K3416" s="16" t="n">
        <f aca="false">SUMIF(OrderItems!$B$2:$B$6683,A3416,OrderItems!$J$2:$J$6683)</f>
        <v>9122.1</v>
      </c>
      <c r="L3416" s="16" t="n">
        <f aca="false">SUMIF(OrderItems!$B$2:$B$6683,A3416,OrderItems!$K$2:$K$6683)</f>
        <v>5784.96</v>
      </c>
      <c r="M3416" s="16" t="n">
        <f aca="false">K3416-L3416</f>
        <v>3337.14</v>
      </c>
      <c r="N3416" s="12" t="n">
        <f aca="false">COUNTIF(OrderItems!$B$2:$B$6683,A3416)</f>
        <v>4</v>
      </c>
    </row>
    <row r="3417" customFormat="false" ht="15" hidden="false" customHeight="false" outlineLevel="0" collapsed="false">
      <c r="A3417" s="12" t="n">
        <v>3416</v>
      </c>
      <c r="B3417" s="12" t="n">
        <v>864</v>
      </c>
      <c r="C3417" s="12" t="n">
        <v>17</v>
      </c>
      <c r="D3417" s="18" t="n">
        <v>45645</v>
      </c>
      <c r="E3417" s="12" t="s">
        <v>44</v>
      </c>
      <c r="F3417" s="12" t="s">
        <v>2293</v>
      </c>
      <c r="G3417" s="12" t="s">
        <v>55</v>
      </c>
      <c r="H3417" s="12" t="str">
        <f aca="false">INDEX(Customers!$I$2:$I$901,MATCH(B3417,Customers!$A$2:$A$901,0))</f>
        <v>Premium</v>
      </c>
      <c r="I3417" s="12" t="str">
        <f aca="false">INDEX(Customers!$G$2:$G$901,MATCH(B3417,Customers!$A$2:$A$901,0))</f>
        <v>East</v>
      </c>
      <c r="J3417" s="12" t="str">
        <f aca="false">INDEX(Stores!$D$2:$D$18,MATCH(C3417,Stores!$A$2:$A$18,0))</f>
        <v>Online</v>
      </c>
      <c r="K3417" s="16" t="n">
        <f aca="false">SUMIF(OrderItems!$B$2:$B$6683,A3417,OrderItems!$J$2:$J$6683)</f>
        <v>10058.3</v>
      </c>
      <c r="L3417" s="16" t="n">
        <f aca="false">SUMIF(OrderItems!$B$2:$B$6683,A3417,OrderItems!$K$2:$K$6683)</f>
        <v>8394.54</v>
      </c>
      <c r="M3417" s="16" t="n">
        <f aca="false">K3417-L3417</f>
        <v>1663.76</v>
      </c>
      <c r="N3417" s="12" t="n">
        <f aca="false">COUNTIF(OrderItems!$B$2:$B$6683,A3417)</f>
        <v>2</v>
      </c>
    </row>
    <row r="3418" customFormat="false" ht="15" hidden="false" customHeight="false" outlineLevel="0" collapsed="false">
      <c r="A3418" s="12" t="n">
        <v>3417</v>
      </c>
      <c r="B3418" s="12" t="n">
        <v>864</v>
      </c>
      <c r="C3418" s="12" t="n">
        <v>12</v>
      </c>
      <c r="D3418" s="18" t="n">
        <v>45668</v>
      </c>
      <c r="E3418" s="12" t="s">
        <v>49</v>
      </c>
      <c r="F3418" s="12" t="s">
        <v>2292</v>
      </c>
      <c r="G3418" s="12" t="s">
        <v>55</v>
      </c>
      <c r="H3418" s="12" t="str">
        <f aca="false">INDEX(Customers!$I$2:$I$901,MATCH(B3418,Customers!$A$2:$A$901,0))</f>
        <v>Premium</v>
      </c>
      <c r="I3418" s="12" t="str">
        <f aca="false">INDEX(Customers!$G$2:$G$901,MATCH(B3418,Customers!$A$2:$A$901,0))</f>
        <v>East</v>
      </c>
      <c r="J3418" s="12" t="str">
        <f aca="false">INDEX(Stores!$D$2:$D$18,MATCH(C3418,Stores!$A$2:$A$18,0))</f>
        <v>West</v>
      </c>
      <c r="K3418" s="16" t="n">
        <f aca="false">SUMIF(OrderItems!$B$2:$B$6683,A3418,OrderItems!$J$2:$J$6683)</f>
        <v>1278</v>
      </c>
      <c r="L3418" s="16" t="n">
        <f aca="false">SUMIF(OrderItems!$B$2:$B$6683,A3418,OrderItems!$K$2:$K$6683)</f>
        <v>898.93</v>
      </c>
      <c r="M3418" s="16" t="n">
        <f aca="false">K3418-L3418</f>
        <v>379.07</v>
      </c>
      <c r="N3418" s="12" t="n">
        <f aca="false">COUNTIF(OrderItems!$B$2:$B$6683,A3418)</f>
        <v>2</v>
      </c>
    </row>
    <row r="3419" customFormat="false" ht="15" hidden="false" customHeight="false" outlineLevel="0" collapsed="false">
      <c r="A3419" s="12" t="n">
        <v>3418</v>
      </c>
      <c r="B3419" s="12" t="n">
        <v>864</v>
      </c>
      <c r="C3419" s="12" t="n">
        <v>15</v>
      </c>
      <c r="D3419" s="18" t="n">
        <v>46009</v>
      </c>
      <c r="E3419" s="12" t="s">
        <v>49</v>
      </c>
      <c r="F3419" s="12" t="s">
        <v>2293</v>
      </c>
      <c r="G3419" s="12" t="s">
        <v>55</v>
      </c>
      <c r="H3419" s="12" t="str">
        <f aca="false">INDEX(Customers!$I$2:$I$901,MATCH(B3419,Customers!$A$2:$A$901,0))</f>
        <v>Premium</v>
      </c>
      <c r="I3419" s="12" t="str">
        <f aca="false">INDEX(Customers!$G$2:$G$901,MATCH(B3419,Customers!$A$2:$A$901,0))</f>
        <v>East</v>
      </c>
      <c r="J3419" s="12" t="str">
        <f aca="false">INDEX(Stores!$D$2:$D$18,MATCH(C3419,Stores!$A$2:$A$18,0))</f>
        <v>East</v>
      </c>
      <c r="K3419" s="16" t="n">
        <f aca="false">SUMIF(OrderItems!$B$2:$B$6683,A3419,OrderItems!$J$2:$J$6683)</f>
        <v>13134.05</v>
      </c>
      <c r="L3419" s="16" t="n">
        <f aca="false">SUMIF(OrderItems!$B$2:$B$6683,A3419,OrderItems!$K$2:$K$6683)</f>
        <v>8760.92</v>
      </c>
      <c r="M3419" s="16" t="n">
        <f aca="false">K3419-L3419</f>
        <v>4373.13</v>
      </c>
      <c r="N3419" s="12" t="n">
        <f aca="false">COUNTIF(OrderItems!$B$2:$B$6683,A3419)</f>
        <v>4</v>
      </c>
    </row>
    <row r="3420" customFormat="false" ht="15" hidden="false" customHeight="false" outlineLevel="0" collapsed="false">
      <c r="A3420" s="12" t="n">
        <v>3419</v>
      </c>
      <c r="B3420" s="12" t="n">
        <v>867</v>
      </c>
      <c r="C3420" s="12" t="n">
        <v>10</v>
      </c>
      <c r="D3420" s="18" t="n">
        <v>45764</v>
      </c>
      <c r="E3420" s="12" t="s">
        <v>49</v>
      </c>
      <c r="F3420" s="12" t="s">
        <v>2294</v>
      </c>
      <c r="G3420" s="12" t="s">
        <v>55</v>
      </c>
      <c r="H3420" s="12" t="str">
        <f aca="false">INDEX(Customers!$I$2:$I$901,MATCH(B3420,Customers!$A$2:$A$901,0))</f>
        <v>New</v>
      </c>
      <c r="I3420" s="12" t="str">
        <f aca="false">INDEX(Customers!$G$2:$G$901,MATCH(B3420,Customers!$A$2:$A$901,0))</f>
        <v>North</v>
      </c>
      <c r="J3420" s="12" t="str">
        <f aca="false">INDEX(Stores!$D$2:$D$18,MATCH(C3420,Stores!$A$2:$A$18,0))</f>
        <v>West</v>
      </c>
      <c r="K3420" s="16" t="n">
        <f aca="false">SUMIF(OrderItems!$B$2:$B$6683,A3420,OrderItems!$J$2:$J$6683)</f>
        <v>3888</v>
      </c>
      <c r="L3420" s="16" t="n">
        <f aca="false">SUMIF(OrderItems!$B$2:$B$6683,A3420,OrderItems!$K$2:$K$6683)</f>
        <v>2665.83</v>
      </c>
      <c r="M3420" s="16" t="n">
        <f aca="false">K3420-L3420</f>
        <v>1222.17</v>
      </c>
      <c r="N3420" s="12" t="n">
        <f aca="false">COUNTIF(OrderItems!$B$2:$B$6683,A3420)</f>
        <v>2</v>
      </c>
    </row>
    <row r="3421" customFormat="false" ht="15" hidden="false" customHeight="false" outlineLevel="0" collapsed="false">
      <c r="A3421" s="12" t="n">
        <v>3420</v>
      </c>
      <c r="B3421" s="12" t="n">
        <v>868</v>
      </c>
      <c r="C3421" s="12" t="n">
        <v>17</v>
      </c>
      <c r="D3421" s="18" t="n">
        <v>45980</v>
      </c>
      <c r="E3421" s="12" t="s">
        <v>44</v>
      </c>
      <c r="F3421" s="12" t="s">
        <v>2293</v>
      </c>
      <c r="G3421" s="12" t="s">
        <v>55</v>
      </c>
      <c r="H3421" s="12" t="str">
        <f aca="false">INDEX(Customers!$I$2:$I$901,MATCH(B3421,Customers!$A$2:$A$901,0))</f>
        <v>Regular</v>
      </c>
      <c r="I3421" s="12" t="str">
        <f aca="false">INDEX(Customers!$G$2:$G$901,MATCH(B3421,Customers!$A$2:$A$901,0))</f>
        <v>South</v>
      </c>
      <c r="J3421" s="12" t="str">
        <f aca="false">INDEX(Stores!$D$2:$D$18,MATCH(C3421,Stores!$A$2:$A$18,0))</f>
        <v>Online</v>
      </c>
      <c r="K3421" s="16" t="n">
        <f aca="false">SUMIF(OrderItems!$B$2:$B$6683,A3421,OrderItems!$J$2:$J$6683)</f>
        <v>6127</v>
      </c>
      <c r="L3421" s="16" t="n">
        <f aca="false">SUMIF(OrderItems!$B$2:$B$6683,A3421,OrderItems!$K$2:$K$6683)</f>
        <v>3551.03</v>
      </c>
      <c r="M3421" s="16" t="n">
        <f aca="false">K3421-L3421</f>
        <v>2575.97</v>
      </c>
      <c r="N3421" s="12" t="n">
        <f aca="false">COUNTIF(OrderItems!$B$2:$B$6683,A3421)</f>
        <v>2</v>
      </c>
    </row>
    <row r="3422" customFormat="false" ht="15" hidden="false" customHeight="false" outlineLevel="0" collapsed="false">
      <c r="A3422" s="12" t="n">
        <v>3421</v>
      </c>
      <c r="B3422" s="12" t="n">
        <v>868</v>
      </c>
      <c r="C3422" s="12" t="n">
        <v>17</v>
      </c>
      <c r="D3422" s="18" t="n">
        <v>45994</v>
      </c>
      <c r="E3422" s="12" t="s">
        <v>44</v>
      </c>
      <c r="F3422" s="12" t="s">
        <v>2295</v>
      </c>
      <c r="G3422" s="12" t="s">
        <v>55</v>
      </c>
      <c r="H3422" s="12" t="str">
        <f aca="false">INDEX(Customers!$I$2:$I$901,MATCH(B3422,Customers!$A$2:$A$901,0))</f>
        <v>Regular</v>
      </c>
      <c r="I3422" s="12" t="str">
        <f aca="false">INDEX(Customers!$G$2:$G$901,MATCH(B3422,Customers!$A$2:$A$901,0))</f>
        <v>South</v>
      </c>
      <c r="J3422" s="12" t="str">
        <f aca="false">INDEX(Stores!$D$2:$D$18,MATCH(C3422,Stores!$A$2:$A$18,0))</f>
        <v>Online</v>
      </c>
      <c r="K3422" s="16" t="n">
        <f aca="false">SUMIF(OrderItems!$B$2:$B$6683,A3422,OrderItems!$J$2:$J$6683)</f>
        <v>2498</v>
      </c>
      <c r="L3422" s="16" t="n">
        <f aca="false">SUMIF(OrderItems!$B$2:$B$6683,A3422,OrderItems!$K$2:$K$6683)</f>
        <v>1657.82</v>
      </c>
      <c r="M3422" s="16" t="n">
        <f aca="false">K3422-L3422</f>
        <v>840.18</v>
      </c>
      <c r="N3422" s="12" t="n">
        <f aca="false">COUNTIF(OrderItems!$B$2:$B$6683,A3422)</f>
        <v>1</v>
      </c>
    </row>
    <row r="3423" customFormat="false" ht="15" hidden="false" customHeight="false" outlineLevel="0" collapsed="false">
      <c r="A3423" s="12" t="n">
        <v>3422</v>
      </c>
      <c r="B3423" s="12" t="n">
        <v>868</v>
      </c>
      <c r="C3423" s="12" t="n">
        <v>9</v>
      </c>
      <c r="D3423" s="18" t="n">
        <v>45995</v>
      </c>
      <c r="E3423" s="12" t="s">
        <v>49</v>
      </c>
      <c r="F3423" s="12" t="s">
        <v>2295</v>
      </c>
      <c r="G3423" s="12" t="s">
        <v>55</v>
      </c>
      <c r="H3423" s="12" t="str">
        <f aca="false">INDEX(Customers!$I$2:$I$901,MATCH(B3423,Customers!$A$2:$A$901,0))</f>
        <v>Regular</v>
      </c>
      <c r="I3423" s="12" t="str">
        <f aca="false">INDEX(Customers!$G$2:$G$901,MATCH(B3423,Customers!$A$2:$A$901,0))</f>
        <v>South</v>
      </c>
      <c r="J3423" s="12" t="str">
        <f aca="false">INDEX(Stores!$D$2:$D$18,MATCH(C3423,Stores!$A$2:$A$18,0))</f>
        <v>West</v>
      </c>
      <c r="K3423" s="16" t="n">
        <f aca="false">SUMIF(OrderItems!$B$2:$B$6683,A3423,OrderItems!$J$2:$J$6683)</f>
        <v>2803.3</v>
      </c>
      <c r="L3423" s="16" t="n">
        <f aca="false">SUMIF(OrderItems!$B$2:$B$6683,A3423,OrderItems!$K$2:$K$6683)</f>
        <v>2074.39</v>
      </c>
      <c r="M3423" s="16" t="n">
        <f aca="false">K3423-L3423</f>
        <v>728.909999999999</v>
      </c>
      <c r="N3423" s="12" t="n">
        <f aca="false">COUNTIF(OrderItems!$B$2:$B$6683,A3423)</f>
        <v>2</v>
      </c>
    </row>
    <row r="3424" customFormat="false" ht="15" hidden="false" customHeight="false" outlineLevel="0" collapsed="false">
      <c r="A3424" s="12" t="n">
        <v>3423</v>
      </c>
      <c r="B3424" s="12" t="n">
        <v>869</v>
      </c>
      <c r="C3424" s="12" t="n">
        <v>6</v>
      </c>
      <c r="D3424" s="18" t="n">
        <v>45449</v>
      </c>
      <c r="E3424" s="12" t="s">
        <v>49</v>
      </c>
      <c r="F3424" s="12" t="s">
        <v>2294</v>
      </c>
      <c r="G3424" s="12" t="s">
        <v>55</v>
      </c>
      <c r="H3424" s="12" t="str">
        <f aca="false">INDEX(Customers!$I$2:$I$901,MATCH(B3424,Customers!$A$2:$A$901,0))</f>
        <v>Regular</v>
      </c>
      <c r="I3424" s="12" t="str">
        <f aca="false">INDEX(Customers!$G$2:$G$901,MATCH(B3424,Customers!$A$2:$A$901,0))</f>
        <v>South</v>
      </c>
      <c r="J3424" s="12" t="str">
        <f aca="false">INDEX(Stores!$D$2:$D$18,MATCH(C3424,Stores!$A$2:$A$18,0))</f>
        <v>South</v>
      </c>
      <c r="K3424" s="16" t="n">
        <f aca="false">SUMIF(OrderItems!$B$2:$B$6683,A3424,OrderItems!$J$2:$J$6683)</f>
        <v>3808</v>
      </c>
      <c r="L3424" s="16" t="n">
        <f aca="false">SUMIF(OrderItems!$B$2:$B$6683,A3424,OrderItems!$K$2:$K$6683)</f>
        <v>2629.1</v>
      </c>
      <c r="M3424" s="16" t="n">
        <f aca="false">K3424-L3424</f>
        <v>1178.9</v>
      </c>
      <c r="N3424" s="12" t="n">
        <f aca="false">COUNTIF(OrderItems!$B$2:$B$6683,A3424)</f>
        <v>2</v>
      </c>
    </row>
    <row r="3425" customFormat="false" ht="15" hidden="false" customHeight="false" outlineLevel="0" collapsed="false">
      <c r="A3425" s="12" t="n">
        <v>3424</v>
      </c>
      <c r="B3425" s="12" t="n">
        <v>869</v>
      </c>
      <c r="C3425" s="12" t="n">
        <v>17</v>
      </c>
      <c r="D3425" s="18" t="n">
        <v>45691</v>
      </c>
      <c r="E3425" s="12" t="s">
        <v>44</v>
      </c>
      <c r="F3425" s="12" t="s">
        <v>2293</v>
      </c>
      <c r="G3425" s="12" t="s">
        <v>55</v>
      </c>
      <c r="H3425" s="12" t="str">
        <f aca="false">INDEX(Customers!$I$2:$I$901,MATCH(B3425,Customers!$A$2:$A$901,0))</f>
        <v>Regular</v>
      </c>
      <c r="I3425" s="12" t="str">
        <f aca="false">INDEX(Customers!$G$2:$G$901,MATCH(B3425,Customers!$A$2:$A$901,0))</f>
        <v>South</v>
      </c>
      <c r="J3425" s="12" t="str">
        <f aca="false">INDEX(Stores!$D$2:$D$18,MATCH(C3425,Stores!$A$2:$A$18,0))</f>
        <v>Online</v>
      </c>
      <c r="K3425" s="16" t="n">
        <f aca="false">SUMIF(OrderItems!$B$2:$B$6683,A3425,OrderItems!$J$2:$J$6683)</f>
        <v>10233.85</v>
      </c>
      <c r="L3425" s="16" t="n">
        <f aca="false">SUMIF(OrderItems!$B$2:$B$6683,A3425,OrderItems!$K$2:$K$6683)</f>
        <v>7289.28</v>
      </c>
      <c r="M3425" s="16" t="n">
        <f aca="false">K3425-L3425</f>
        <v>2944.57</v>
      </c>
      <c r="N3425" s="12" t="n">
        <f aca="false">COUNTIF(OrderItems!$B$2:$B$6683,A3425)</f>
        <v>4</v>
      </c>
    </row>
    <row r="3426" customFormat="false" ht="15" hidden="false" customHeight="false" outlineLevel="0" collapsed="false">
      <c r="A3426" s="12" t="n">
        <v>3425</v>
      </c>
      <c r="B3426" s="12" t="n">
        <v>869</v>
      </c>
      <c r="C3426" s="12" t="n">
        <v>10</v>
      </c>
      <c r="D3426" s="18" t="n">
        <v>45898</v>
      </c>
      <c r="E3426" s="12" t="s">
        <v>49</v>
      </c>
      <c r="F3426" s="12" t="s">
        <v>2294</v>
      </c>
      <c r="G3426" s="12" t="s">
        <v>55</v>
      </c>
      <c r="H3426" s="12" t="str">
        <f aca="false">INDEX(Customers!$I$2:$I$901,MATCH(B3426,Customers!$A$2:$A$901,0))</f>
        <v>Regular</v>
      </c>
      <c r="I3426" s="12" t="str">
        <f aca="false">INDEX(Customers!$G$2:$G$901,MATCH(B3426,Customers!$A$2:$A$901,0))</f>
        <v>South</v>
      </c>
      <c r="J3426" s="12" t="str">
        <f aca="false">INDEX(Stores!$D$2:$D$18,MATCH(C3426,Stores!$A$2:$A$18,0))</f>
        <v>West</v>
      </c>
      <c r="K3426" s="16" t="n">
        <f aca="false">SUMIF(OrderItems!$B$2:$B$6683,A3426,OrderItems!$J$2:$J$6683)</f>
        <v>3149</v>
      </c>
      <c r="L3426" s="16" t="n">
        <f aca="false">SUMIF(OrderItems!$B$2:$B$6683,A3426,OrderItems!$K$2:$K$6683)</f>
        <v>1867.87</v>
      </c>
      <c r="M3426" s="16" t="n">
        <f aca="false">K3426-L3426</f>
        <v>1281.13</v>
      </c>
      <c r="N3426" s="12" t="n">
        <f aca="false">COUNTIF(OrderItems!$B$2:$B$6683,A3426)</f>
        <v>1</v>
      </c>
    </row>
    <row r="3427" customFormat="false" ht="15" hidden="false" customHeight="false" outlineLevel="0" collapsed="false">
      <c r="A3427" s="12" t="n">
        <v>3426</v>
      </c>
      <c r="B3427" s="12" t="n">
        <v>870</v>
      </c>
      <c r="C3427" s="12" t="n">
        <v>17</v>
      </c>
      <c r="D3427" s="18" t="n">
        <v>45304</v>
      </c>
      <c r="E3427" s="12" t="s">
        <v>44</v>
      </c>
      <c r="F3427" s="12" t="s">
        <v>2293</v>
      </c>
      <c r="G3427" s="12" t="s">
        <v>55</v>
      </c>
      <c r="H3427" s="12" t="str">
        <f aca="false">INDEX(Customers!$I$2:$I$901,MATCH(B3427,Customers!$A$2:$A$901,0))</f>
        <v>New</v>
      </c>
      <c r="I3427" s="12" t="str">
        <f aca="false">INDEX(Customers!$G$2:$G$901,MATCH(B3427,Customers!$A$2:$A$901,0))</f>
        <v>North</v>
      </c>
      <c r="J3427" s="12" t="str">
        <f aca="false">INDEX(Stores!$D$2:$D$18,MATCH(C3427,Stores!$A$2:$A$18,0))</f>
        <v>Online</v>
      </c>
      <c r="K3427" s="16" t="n">
        <f aca="false">SUMIF(OrderItems!$B$2:$B$6683,A3427,OrderItems!$J$2:$J$6683)</f>
        <v>7287</v>
      </c>
      <c r="L3427" s="16" t="n">
        <f aca="false">SUMIF(OrderItems!$B$2:$B$6683,A3427,OrderItems!$K$2:$K$6683)</f>
        <v>4765.8</v>
      </c>
      <c r="M3427" s="16" t="n">
        <f aca="false">K3427-L3427</f>
        <v>2521.2</v>
      </c>
      <c r="N3427" s="12" t="n">
        <f aca="false">COUNTIF(OrderItems!$B$2:$B$6683,A3427)</f>
        <v>1</v>
      </c>
    </row>
    <row r="3428" customFormat="false" ht="15" hidden="false" customHeight="false" outlineLevel="0" collapsed="false">
      <c r="A3428" s="12" t="n">
        <v>3427</v>
      </c>
      <c r="B3428" s="12" t="n">
        <v>870</v>
      </c>
      <c r="C3428" s="12" t="n">
        <v>17</v>
      </c>
      <c r="D3428" s="18" t="n">
        <v>45358</v>
      </c>
      <c r="E3428" s="12" t="s">
        <v>44</v>
      </c>
      <c r="F3428" s="12" t="s">
        <v>2294</v>
      </c>
      <c r="G3428" s="12" t="s">
        <v>55</v>
      </c>
      <c r="H3428" s="12" t="str">
        <f aca="false">INDEX(Customers!$I$2:$I$901,MATCH(B3428,Customers!$A$2:$A$901,0))</f>
        <v>New</v>
      </c>
      <c r="I3428" s="12" t="str">
        <f aca="false">INDEX(Customers!$G$2:$G$901,MATCH(B3428,Customers!$A$2:$A$901,0))</f>
        <v>North</v>
      </c>
      <c r="J3428" s="12" t="str">
        <f aca="false">INDEX(Stores!$D$2:$D$18,MATCH(C3428,Stores!$A$2:$A$18,0))</f>
        <v>Online</v>
      </c>
      <c r="K3428" s="16" t="n">
        <f aca="false">SUMIF(OrderItems!$B$2:$B$6683,A3428,OrderItems!$J$2:$J$6683)</f>
        <v>1954.15</v>
      </c>
      <c r="L3428" s="16" t="n">
        <f aca="false">SUMIF(OrderItems!$B$2:$B$6683,A3428,OrderItems!$K$2:$K$6683)</f>
        <v>1611.85</v>
      </c>
      <c r="M3428" s="16" t="n">
        <f aca="false">K3428-L3428</f>
        <v>342.3</v>
      </c>
      <c r="N3428" s="12" t="n">
        <f aca="false">COUNTIF(OrderItems!$B$2:$B$6683,A3428)</f>
        <v>1</v>
      </c>
    </row>
    <row r="3429" customFormat="false" ht="15" hidden="false" customHeight="false" outlineLevel="0" collapsed="false">
      <c r="A3429" s="12" t="n">
        <v>3428</v>
      </c>
      <c r="B3429" s="12" t="n">
        <v>870</v>
      </c>
      <c r="C3429" s="12" t="n">
        <v>17</v>
      </c>
      <c r="D3429" s="18" t="n">
        <v>45416</v>
      </c>
      <c r="E3429" s="12" t="s">
        <v>44</v>
      </c>
      <c r="F3429" s="12" t="s">
        <v>2295</v>
      </c>
      <c r="G3429" s="12" t="s">
        <v>55</v>
      </c>
      <c r="H3429" s="12" t="str">
        <f aca="false">INDEX(Customers!$I$2:$I$901,MATCH(B3429,Customers!$A$2:$A$901,0))</f>
        <v>New</v>
      </c>
      <c r="I3429" s="12" t="str">
        <f aca="false">INDEX(Customers!$G$2:$G$901,MATCH(B3429,Customers!$A$2:$A$901,0))</f>
        <v>North</v>
      </c>
      <c r="J3429" s="12" t="str">
        <f aca="false">INDEX(Stores!$D$2:$D$18,MATCH(C3429,Stores!$A$2:$A$18,0))</f>
        <v>Online</v>
      </c>
      <c r="K3429" s="16" t="n">
        <f aca="false">SUMIF(OrderItems!$B$2:$B$6683,A3429,OrderItems!$J$2:$J$6683)</f>
        <v>859</v>
      </c>
      <c r="L3429" s="16" t="n">
        <f aca="false">SUMIF(OrderItems!$B$2:$B$6683,A3429,OrderItems!$K$2:$K$6683)</f>
        <v>571.32</v>
      </c>
      <c r="M3429" s="16" t="n">
        <f aca="false">K3429-L3429</f>
        <v>287.68</v>
      </c>
      <c r="N3429" s="12" t="n">
        <f aca="false">COUNTIF(OrderItems!$B$2:$B$6683,A3429)</f>
        <v>1</v>
      </c>
    </row>
    <row r="3430" customFormat="false" ht="15" hidden="false" customHeight="false" outlineLevel="0" collapsed="false">
      <c r="A3430" s="12" t="n">
        <v>3429</v>
      </c>
      <c r="B3430" s="12" t="n">
        <v>870</v>
      </c>
      <c r="C3430" s="12" t="n">
        <v>17</v>
      </c>
      <c r="D3430" s="18" t="n">
        <v>45489</v>
      </c>
      <c r="E3430" s="12" t="s">
        <v>44</v>
      </c>
      <c r="F3430" s="12" t="s">
        <v>2294</v>
      </c>
      <c r="G3430" s="12" t="s">
        <v>57</v>
      </c>
      <c r="H3430" s="12" t="str">
        <f aca="false">INDEX(Customers!$I$2:$I$901,MATCH(B3430,Customers!$A$2:$A$901,0))</f>
        <v>New</v>
      </c>
      <c r="I3430" s="12" t="str">
        <f aca="false">INDEX(Customers!$G$2:$G$901,MATCH(B3430,Customers!$A$2:$A$901,0))</f>
        <v>North</v>
      </c>
      <c r="J3430" s="12" t="str">
        <f aca="false">INDEX(Stores!$D$2:$D$18,MATCH(C3430,Stores!$A$2:$A$18,0))</f>
        <v>Online</v>
      </c>
      <c r="K3430" s="16" t="n">
        <f aca="false">SUMIF(OrderItems!$B$2:$B$6683,A3430,OrderItems!$J$2:$J$6683)</f>
        <v>390.15</v>
      </c>
      <c r="L3430" s="16" t="n">
        <f aca="false">SUMIF(OrderItems!$B$2:$B$6683,A3430,OrderItems!$K$2:$K$6683)</f>
        <v>259.65</v>
      </c>
      <c r="M3430" s="16" t="n">
        <f aca="false">K3430-L3430</f>
        <v>130.5</v>
      </c>
      <c r="N3430" s="12" t="n">
        <f aca="false">COUNTIF(OrderItems!$B$2:$B$6683,A3430)</f>
        <v>1</v>
      </c>
    </row>
    <row r="3431" customFormat="false" ht="15" hidden="false" customHeight="false" outlineLevel="0" collapsed="false">
      <c r="A3431" s="12" t="n">
        <v>3430</v>
      </c>
      <c r="B3431" s="12" t="n">
        <v>870</v>
      </c>
      <c r="C3431" s="12" t="n">
        <v>17</v>
      </c>
      <c r="D3431" s="18" t="n">
        <v>45496</v>
      </c>
      <c r="E3431" s="12" t="s">
        <v>44</v>
      </c>
      <c r="F3431" s="12" t="s">
        <v>2295</v>
      </c>
      <c r="G3431" s="12" t="s">
        <v>55</v>
      </c>
      <c r="H3431" s="12" t="str">
        <f aca="false">INDEX(Customers!$I$2:$I$901,MATCH(B3431,Customers!$A$2:$A$901,0))</f>
        <v>New</v>
      </c>
      <c r="I3431" s="12" t="str">
        <f aca="false">INDEX(Customers!$G$2:$G$901,MATCH(B3431,Customers!$A$2:$A$901,0))</f>
        <v>North</v>
      </c>
      <c r="J3431" s="12" t="str">
        <f aca="false">INDEX(Stores!$D$2:$D$18,MATCH(C3431,Stores!$A$2:$A$18,0))</f>
        <v>Online</v>
      </c>
      <c r="K3431" s="16" t="n">
        <f aca="false">SUMIF(OrderItems!$B$2:$B$6683,A3431,OrderItems!$J$2:$J$6683)</f>
        <v>2413.15</v>
      </c>
      <c r="L3431" s="16" t="n">
        <f aca="false">SUMIF(OrderItems!$B$2:$B$6683,A3431,OrderItems!$K$2:$K$6683)</f>
        <v>1639.53</v>
      </c>
      <c r="M3431" s="16" t="n">
        <f aca="false">K3431-L3431</f>
        <v>773.62</v>
      </c>
      <c r="N3431" s="12" t="n">
        <f aca="false">COUNTIF(OrderItems!$B$2:$B$6683,A3431)</f>
        <v>1</v>
      </c>
    </row>
    <row r="3432" customFormat="false" ht="15" hidden="false" customHeight="false" outlineLevel="0" collapsed="false">
      <c r="A3432" s="12" t="n">
        <v>3431</v>
      </c>
      <c r="B3432" s="12" t="n">
        <v>870</v>
      </c>
      <c r="C3432" s="12" t="n">
        <v>2</v>
      </c>
      <c r="D3432" s="18" t="n">
        <v>45499</v>
      </c>
      <c r="E3432" s="12" t="s">
        <v>49</v>
      </c>
      <c r="F3432" s="12" t="s">
        <v>2293</v>
      </c>
      <c r="G3432" s="12" t="s">
        <v>55</v>
      </c>
      <c r="H3432" s="12" t="str">
        <f aca="false">INDEX(Customers!$I$2:$I$901,MATCH(B3432,Customers!$A$2:$A$901,0))</f>
        <v>New</v>
      </c>
      <c r="I3432" s="12" t="str">
        <f aca="false">INDEX(Customers!$G$2:$G$901,MATCH(B3432,Customers!$A$2:$A$901,0))</f>
        <v>North</v>
      </c>
      <c r="J3432" s="12" t="str">
        <f aca="false">INDEX(Stores!$D$2:$D$18,MATCH(C3432,Stores!$A$2:$A$18,0))</f>
        <v>North</v>
      </c>
      <c r="K3432" s="16" t="n">
        <f aca="false">SUMIF(OrderItems!$B$2:$B$6683,A3432,OrderItems!$J$2:$J$6683)</f>
        <v>1550.1</v>
      </c>
      <c r="L3432" s="16" t="n">
        <f aca="false">SUMIF(OrderItems!$B$2:$B$6683,A3432,OrderItems!$K$2:$K$6683)</f>
        <v>1004.15</v>
      </c>
      <c r="M3432" s="16" t="n">
        <f aca="false">K3432-L3432</f>
        <v>545.95</v>
      </c>
      <c r="N3432" s="12" t="n">
        <f aca="false">COUNTIF(OrderItems!$B$2:$B$6683,A3432)</f>
        <v>2</v>
      </c>
    </row>
    <row r="3433" customFormat="false" ht="15" hidden="false" customHeight="false" outlineLevel="0" collapsed="false">
      <c r="A3433" s="12" t="n">
        <v>3432</v>
      </c>
      <c r="B3433" s="12" t="n">
        <v>870</v>
      </c>
      <c r="C3433" s="12" t="n">
        <v>17</v>
      </c>
      <c r="D3433" s="18" t="n">
        <v>45591</v>
      </c>
      <c r="E3433" s="12" t="s">
        <v>44</v>
      </c>
      <c r="F3433" s="12" t="s">
        <v>2293</v>
      </c>
      <c r="G3433" s="12" t="s">
        <v>55</v>
      </c>
      <c r="H3433" s="12" t="str">
        <f aca="false">INDEX(Customers!$I$2:$I$901,MATCH(B3433,Customers!$A$2:$A$901,0))</f>
        <v>New</v>
      </c>
      <c r="I3433" s="12" t="str">
        <f aca="false">INDEX(Customers!$G$2:$G$901,MATCH(B3433,Customers!$A$2:$A$901,0))</f>
        <v>North</v>
      </c>
      <c r="J3433" s="12" t="str">
        <f aca="false">INDEX(Stores!$D$2:$D$18,MATCH(C3433,Stores!$A$2:$A$18,0))</f>
        <v>Online</v>
      </c>
      <c r="K3433" s="16" t="n">
        <f aca="false">SUMIF(OrderItems!$B$2:$B$6683,A3433,OrderItems!$J$2:$J$6683)</f>
        <v>6136.55</v>
      </c>
      <c r="L3433" s="16" t="n">
        <f aca="false">SUMIF(OrderItems!$B$2:$B$6683,A3433,OrderItems!$K$2:$K$6683)</f>
        <v>4507.06</v>
      </c>
      <c r="M3433" s="16" t="n">
        <f aca="false">K3433-L3433</f>
        <v>1629.49</v>
      </c>
      <c r="N3433" s="12" t="n">
        <f aca="false">COUNTIF(OrderItems!$B$2:$B$6683,A3433)</f>
        <v>2</v>
      </c>
    </row>
    <row r="3434" customFormat="false" ht="15" hidden="false" customHeight="false" outlineLevel="0" collapsed="false">
      <c r="A3434" s="12" t="n">
        <v>3433</v>
      </c>
      <c r="B3434" s="12" t="n">
        <v>870</v>
      </c>
      <c r="C3434" s="12" t="n">
        <v>17</v>
      </c>
      <c r="D3434" s="18" t="n">
        <v>45603</v>
      </c>
      <c r="E3434" s="12" t="s">
        <v>44</v>
      </c>
      <c r="F3434" s="12" t="s">
        <v>2294</v>
      </c>
      <c r="G3434" s="12" t="s">
        <v>57</v>
      </c>
      <c r="H3434" s="12" t="str">
        <f aca="false">INDEX(Customers!$I$2:$I$901,MATCH(B3434,Customers!$A$2:$A$901,0))</f>
        <v>New</v>
      </c>
      <c r="I3434" s="12" t="str">
        <f aca="false">INDEX(Customers!$G$2:$G$901,MATCH(B3434,Customers!$A$2:$A$901,0))</f>
        <v>North</v>
      </c>
      <c r="J3434" s="12" t="str">
        <f aca="false">INDEX(Stores!$D$2:$D$18,MATCH(C3434,Stores!$A$2:$A$18,0))</f>
        <v>Online</v>
      </c>
      <c r="K3434" s="16" t="n">
        <f aca="false">SUMIF(OrderItems!$B$2:$B$6683,A3434,OrderItems!$J$2:$J$6683)</f>
        <v>2607</v>
      </c>
      <c r="L3434" s="16" t="n">
        <f aca="false">SUMIF(OrderItems!$B$2:$B$6683,A3434,OrderItems!$K$2:$K$6683)</f>
        <v>1818.6</v>
      </c>
      <c r="M3434" s="16" t="n">
        <f aca="false">K3434-L3434</f>
        <v>788.4</v>
      </c>
      <c r="N3434" s="12" t="n">
        <f aca="false">COUNTIF(OrderItems!$B$2:$B$6683,A3434)</f>
        <v>1</v>
      </c>
    </row>
    <row r="3435" customFormat="false" ht="15" hidden="false" customHeight="false" outlineLevel="0" collapsed="false">
      <c r="A3435" s="12" t="n">
        <v>3434</v>
      </c>
      <c r="B3435" s="12" t="n">
        <v>870</v>
      </c>
      <c r="C3435" s="12" t="n">
        <v>17</v>
      </c>
      <c r="D3435" s="18" t="n">
        <v>45831</v>
      </c>
      <c r="E3435" s="12" t="s">
        <v>44</v>
      </c>
      <c r="F3435" s="12" t="s">
        <v>2296</v>
      </c>
      <c r="G3435" s="12" t="s">
        <v>55</v>
      </c>
      <c r="H3435" s="12" t="str">
        <f aca="false">INDEX(Customers!$I$2:$I$901,MATCH(B3435,Customers!$A$2:$A$901,0))</f>
        <v>New</v>
      </c>
      <c r="I3435" s="12" t="str">
        <f aca="false">INDEX(Customers!$G$2:$G$901,MATCH(B3435,Customers!$A$2:$A$901,0))</f>
        <v>North</v>
      </c>
      <c r="J3435" s="12" t="str">
        <f aca="false">INDEX(Stores!$D$2:$D$18,MATCH(C3435,Stores!$A$2:$A$18,0))</f>
        <v>Online</v>
      </c>
      <c r="K3435" s="16" t="n">
        <f aca="false">SUMIF(OrderItems!$B$2:$B$6683,A3435,OrderItems!$J$2:$J$6683)</f>
        <v>5748</v>
      </c>
      <c r="L3435" s="16" t="n">
        <f aca="false">SUMIF(OrderItems!$B$2:$B$6683,A3435,OrderItems!$K$2:$K$6683)</f>
        <v>3482.21</v>
      </c>
      <c r="M3435" s="16" t="n">
        <f aca="false">K3435-L3435</f>
        <v>2265.79</v>
      </c>
      <c r="N3435" s="12" t="n">
        <f aca="false">COUNTIF(OrderItems!$B$2:$B$6683,A3435)</f>
        <v>2</v>
      </c>
    </row>
    <row r="3436" customFormat="false" ht="15" hidden="false" customHeight="false" outlineLevel="0" collapsed="false">
      <c r="A3436" s="12" t="n">
        <v>3435</v>
      </c>
      <c r="B3436" s="12" t="n">
        <v>870</v>
      </c>
      <c r="C3436" s="12" t="n">
        <v>17</v>
      </c>
      <c r="D3436" s="18" t="n">
        <v>45851</v>
      </c>
      <c r="E3436" s="12" t="s">
        <v>44</v>
      </c>
      <c r="F3436" s="12" t="s">
        <v>2294</v>
      </c>
      <c r="G3436" s="12" t="s">
        <v>55</v>
      </c>
      <c r="H3436" s="12" t="str">
        <f aca="false">INDEX(Customers!$I$2:$I$901,MATCH(B3436,Customers!$A$2:$A$901,0))</f>
        <v>New</v>
      </c>
      <c r="I3436" s="12" t="str">
        <f aca="false">INDEX(Customers!$G$2:$G$901,MATCH(B3436,Customers!$A$2:$A$901,0))</f>
        <v>North</v>
      </c>
      <c r="J3436" s="12" t="str">
        <f aca="false">INDEX(Stores!$D$2:$D$18,MATCH(C3436,Stores!$A$2:$A$18,0))</f>
        <v>Online</v>
      </c>
      <c r="K3436" s="16" t="n">
        <f aca="false">SUMIF(OrderItems!$B$2:$B$6683,A3436,OrderItems!$J$2:$J$6683)</f>
        <v>3724.3</v>
      </c>
      <c r="L3436" s="16" t="n">
        <f aca="false">SUMIF(OrderItems!$B$2:$B$6683,A3436,OrderItems!$K$2:$K$6683)</f>
        <v>2871.36</v>
      </c>
      <c r="M3436" s="16" t="n">
        <f aca="false">K3436-L3436</f>
        <v>852.94</v>
      </c>
      <c r="N3436" s="12" t="n">
        <f aca="false">COUNTIF(OrderItems!$B$2:$B$6683,A3436)</f>
        <v>2</v>
      </c>
    </row>
    <row r="3437" customFormat="false" ht="15" hidden="false" customHeight="false" outlineLevel="0" collapsed="false">
      <c r="A3437" s="12" t="n">
        <v>3436</v>
      </c>
      <c r="B3437" s="12" t="n">
        <v>870</v>
      </c>
      <c r="C3437" s="12" t="n">
        <v>16</v>
      </c>
      <c r="D3437" s="18" t="n">
        <v>45937</v>
      </c>
      <c r="E3437" s="12" t="s">
        <v>49</v>
      </c>
      <c r="F3437" s="12" t="s">
        <v>2295</v>
      </c>
      <c r="G3437" s="12" t="s">
        <v>55</v>
      </c>
      <c r="H3437" s="12" t="str">
        <f aca="false">INDEX(Customers!$I$2:$I$901,MATCH(B3437,Customers!$A$2:$A$901,0))</f>
        <v>New</v>
      </c>
      <c r="I3437" s="12" t="str">
        <f aca="false">INDEX(Customers!$G$2:$G$901,MATCH(B3437,Customers!$A$2:$A$901,0))</f>
        <v>North</v>
      </c>
      <c r="J3437" s="12" t="str">
        <f aca="false">INDEX(Stores!$D$2:$D$18,MATCH(C3437,Stores!$A$2:$A$18,0))</f>
        <v>East</v>
      </c>
      <c r="K3437" s="16" t="n">
        <f aca="false">SUMIF(OrderItems!$B$2:$B$6683,A3437,OrderItems!$J$2:$J$6683)</f>
        <v>1955.1</v>
      </c>
      <c r="L3437" s="16" t="n">
        <f aca="false">SUMIF(OrderItems!$B$2:$B$6683,A3437,OrderItems!$K$2:$K$6683)</f>
        <v>1231.44</v>
      </c>
      <c r="M3437" s="16" t="n">
        <f aca="false">K3437-L3437</f>
        <v>723.66</v>
      </c>
      <c r="N3437" s="12" t="n">
        <f aca="false">COUNTIF(OrderItems!$B$2:$B$6683,A3437)</f>
        <v>1</v>
      </c>
    </row>
    <row r="3438" customFormat="false" ht="15" hidden="false" customHeight="false" outlineLevel="0" collapsed="false">
      <c r="A3438" s="12" t="n">
        <v>3437</v>
      </c>
      <c r="B3438" s="12" t="n">
        <v>870</v>
      </c>
      <c r="C3438" s="12" t="n">
        <v>4</v>
      </c>
      <c r="D3438" s="18" t="n">
        <v>45947</v>
      </c>
      <c r="E3438" s="12" t="s">
        <v>49</v>
      </c>
      <c r="F3438" s="12" t="s">
        <v>2293</v>
      </c>
      <c r="G3438" s="12" t="s">
        <v>55</v>
      </c>
      <c r="H3438" s="12" t="str">
        <f aca="false">INDEX(Customers!$I$2:$I$901,MATCH(B3438,Customers!$A$2:$A$901,0))</f>
        <v>New</v>
      </c>
      <c r="I3438" s="12" t="str">
        <f aca="false">INDEX(Customers!$G$2:$G$901,MATCH(B3438,Customers!$A$2:$A$901,0))</f>
        <v>North</v>
      </c>
      <c r="J3438" s="12" t="str">
        <f aca="false">INDEX(Stores!$D$2:$D$18,MATCH(C3438,Stores!$A$2:$A$18,0))</f>
        <v>North</v>
      </c>
      <c r="K3438" s="16" t="n">
        <f aca="false">SUMIF(OrderItems!$B$2:$B$6683,A3438,OrderItems!$J$2:$J$6683)</f>
        <v>449.65</v>
      </c>
      <c r="L3438" s="16" t="n">
        <f aca="false">SUMIF(OrderItems!$B$2:$B$6683,A3438,OrderItems!$K$2:$K$6683)</f>
        <v>302.36</v>
      </c>
      <c r="M3438" s="16" t="n">
        <f aca="false">K3438-L3438</f>
        <v>147.29</v>
      </c>
      <c r="N3438" s="12" t="n">
        <f aca="false">COUNTIF(OrderItems!$B$2:$B$6683,A3438)</f>
        <v>1</v>
      </c>
    </row>
    <row r="3439" customFormat="false" ht="15" hidden="false" customHeight="false" outlineLevel="0" collapsed="false">
      <c r="A3439" s="12" t="n">
        <v>3438</v>
      </c>
      <c r="B3439" s="12" t="n">
        <v>870</v>
      </c>
      <c r="C3439" s="12" t="n">
        <v>17</v>
      </c>
      <c r="D3439" s="18" t="n">
        <v>45959</v>
      </c>
      <c r="E3439" s="12" t="s">
        <v>44</v>
      </c>
      <c r="F3439" s="12" t="s">
        <v>2295</v>
      </c>
      <c r="G3439" s="12" t="s">
        <v>56</v>
      </c>
      <c r="H3439" s="12" t="str">
        <f aca="false">INDEX(Customers!$I$2:$I$901,MATCH(B3439,Customers!$A$2:$A$901,0))</f>
        <v>New</v>
      </c>
      <c r="I3439" s="12" t="str">
        <f aca="false">INDEX(Customers!$G$2:$G$901,MATCH(B3439,Customers!$A$2:$A$901,0))</f>
        <v>North</v>
      </c>
      <c r="J3439" s="12" t="str">
        <f aca="false">INDEX(Stores!$D$2:$D$18,MATCH(C3439,Stores!$A$2:$A$18,0))</f>
        <v>Online</v>
      </c>
      <c r="K3439" s="16" t="n">
        <f aca="false">SUMIF(OrderItems!$B$2:$B$6683,A3439,OrderItems!$J$2:$J$6683)</f>
        <v>3630.1</v>
      </c>
      <c r="L3439" s="16" t="n">
        <f aca="false">SUMIF(OrderItems!$B$2:$B$6683,A3439,OrderItems!$K$2:$K$6683)</f>
        <v>2123.43</v>
      </c>
      <c r="M3439" s="16" t="n">
        <f aca="false">K3439-L3439</f>
        <v>1506.67</v>
      </c>
      <c r="N3439" s="12" t="n">
        <f aca="false">COUNTIF(OrderItems!$B$2:$B$6683,A3439)</f>
        <v>2</v>
      </c>
    </row>
    <row r="3440" customFormat="false" ht="15" hidden="false" customHeight="false" outlineLevel="0" collapsed="false">
      <c r="A3440" s="12" t="n">
        <v>3439</v>
      </c>
      <c r="B3440" s="12" t="n">
        <v>870</v>
      </c>
      <c r="C3440" s="12" t="n">
        <v>17</v>
      </c>
      <c r="D3440" s="18" t="n">
        <v>45991</v>
      </c>
      <c r="E3440" s="12" t="s">
        <v>44</v>
      </c>
      <c r="F3440" s="12" t="s">
        <v>2292</v>
      </c>
      <c r="G3440" s="12" t="s">
        <v>55</v>
      </c>
      <c r="H3440" s="12" t="str">
        <f aca="false">INDEX(Customers!$I$2:$I$901,MATCH(B3440,Customers!$A$2:$A$901,0))</f>
        <v>New</v>
      </c>
      <c r="I3440" s="12" t="str">
        <f aca="false">INDEX(Customers!$G$2:$G$901,MATCH(B3440,Customers!$A$2:$A$901,0))</f>
        <v>North</v>
      </c>
      <c r="J3440" s="12" t="str">
        <f aca="false">INDEX(Stores!$D$2:$D$18,MATCH(C3440,Stores!$A$2:$A$18,0))</f>
        <v>Online</v>
      </c>
      <c r="K3440" s="16" t="n">
        <f aca="false">SUMIF(OrderItems!$B$2:$B$6683,A3440,OrderItems!$J$2:$J$6683)</f>
        <v>3059.15</v>
      </c>
      <c r="L3440" s="16" t="n">
        <f aca="false">SUMIF(OrderItems!$B$2:$B$6683,A3440,OrderItems!$K$2:$K$6683)</f>
        <v>2222.74</v>
      </c>
      <c r="M3440" s="16" t="n">
        <f aca="false">K3440-L3440</f>
        <v>836.41</v>
      </c>
      <c r="N3440" s="12" t="n">
        <f aca="false">COUNTIF(OrderItems!$B$2:$B$6683,A3440)</f>
        <v>1</v>
      </c>
    </row>
    <row r="3441" customFormat="false" ht="15" hidden="false" customHeight="false" outlineLevel="0" collapsed="false">
      <c r="A3441" s="12" t="n">
        <v>3440</v>
      </c>
      <c r="B3441" s="12" t="n">
        <v>870</v>
      </c>
      <c r="C3441" s="12" t="n">
        <v>17</v>
      </c>
      <c r="D3441" s="18" t="n">
        <v>46010</v>
      </c>
      <c r="E3441" s="12" t="s">
        <v>44</v>
      </c>
      <c r="F3441" s="12" t="s">
        <v>2294</v>
      </c>
      <c r="G3441" s="12" t="s">
        <v>55</v>
      </c>
      <c r="H3441" s="12" t="str">
        <f aca="false">INDEX(Customers!$I$2:$I$901,MATCH(B3441,Customers!$A$2:$A$901,0))</f>
        <v>New</v>
      </c>
      <c r="I3441" s="12" t="str">
        <f aca="false">INDEX(Customers!$G$2:$G$901,MATCH(B3441,Customers!$A$2:$A$901,0))</f>
        <v>North</v>
      </c>
      <c r="J3441" s="12" t="str">
        <f aca="false">INDEX(Stores!$D$2:$D$18,MATCH(C3441,Stores!$A$2:$A$18,0))</f>
        <v>Online</v>
      </c>
      <c r="K3441" s="16" t="n">
        <f aca="false">SUMIF(OrderItems!$B$2:$B$6683,A3441,OrderItems!$J$2:$J$6683)</f>
        <v>8268.65</v>
      </c>
      <c r="L3441" s="16" t="n">
        <f aca="false">SUMIF(OrderItems!$B$2:$B$6683,A3441,OrderItems!$K$2:$K$6683)</f>
        <v>5941.26</v>
      </c>
      <c r="M3441" s="16" t="n">
        <f aca="false">K3441-L3441</f>
        <v>2327.39</v>
      </c>
      <c r="N3441" s="12" t="n">
        <f aca="false">COUNTIF(OrderItems!$B$2:$B$6683,A3441)</f>
        <v>3</v>
      </c>
    </row>
    <row r="3442" customFormat="false" ht="15" hidden="false" customHeight="false" outlineLevel="0" collapsed="false">
      <c r="A3442" s="12" t="n">
        <v>3441</v>
      </c>
      <c r="B3442" s="12" t="n">
        <v>870</v>
      </c>
      <c r="C3442" s="12" t="n">
        <v>7</v>
      </c>
      <c r="D3442" s="18" t="n">
        <v>46012</v>
      </c>
      <c r="E3442" s="12" t="s">
        <v>49</v>
      </c>
      <c r="F3442" s="12" t="s">
        <v>2293</v>
      </c>
      <c r="G3442" s="12" t="s">
        <v>55</v>
      </c>
      <c r="H3442" s="12" t="str">
        <f aca="false">INDEX(Customers!$I$2:$I$901,MATCH(B3442,Customers!$A$2:$A$901,0))</f>
        <v>New</v>
      </c>
      <c r="I3442" s="12" t="str">
        <f aca="false">INDEX(Customers!$G$2:$G$901,MATCH(B3442,Customers!$A$2:$A$901,0))</f>
        <v>North</v>
      </c>
      <c r="J3442" s="12" t="str">
        <f aca="false">INDEX(Stores!$D$2:$D$18,MATCH(C3442,Stores!$A$2:$A$18,0))</f>
        <v>South</v>
      </c>
      <c r="K3442" s="16" t="n">
        <f aca="false">SUMIF(OrderItems!$B$2:$B$6683,A3442,OrderItems!$J$2:$J$6683)</f>
        <v>9197</v>
      </c>
      <c r="L3442" s="16" t="n">
        <f aca="false">SUMIF(OrderItems!$B$2:$B$6683,A3442,OrderItems!$K$2:$K$6683)</f>
        <v>6134.85</v>
      </c>
      <c r="M3442" s="16" t="n">
        <f aca="false">K3442-L3442</f>
        <v>3062.15</v>
      </c>
      <c r="N3442" s="12" t="n">
        <f aca="false">COUNTIF(OrderItems!$B$2:$B$6683,A3442)</f>
        <v>2</v>
      </c>
    </row>
    <row r="3443" customFormat="false" ht="15" hidden="false" customHeight="false" outlineLevel="0" collapsed="false">
      <c r="A3443" s="12" t="n">
        <v>3442</v>
      </c>
      <c r="B3443" s="12" t="n">
        <v>872</v>
      </c>
      <c r="C3443" s="12" t="n">
        <v>17</v>
      </c>
      <c r="D3443" s="18" t="n">
        <v>45314</v>
      </c>
      <c r="E3443" s="12" t="s">
        <v>44</v>
      </c>
      <c r="F3443" s="12" t="s">
        <v>2296</v>
      </c>
      <c r="G3443" s="12" t="s">
        <v>57</v>
      </c>
      <c r="H3443" s="12" t="str">
        <f aca="false">INDEX(Customers!$I$2:$I$901,MATCH(B3443,Customers!$A$2:$A$901,0))</f>
        <v>New</v>
      </c>
      <c r="I3443" s="12" t="str">
        <f aca="false">INDEX(Customers!$G$2:$G$901,MATCH(B3443,Customers!$A$2:$A$901,0))</f>
        <v>West</v>
      </c>
      <c r="J3443" s="12" t="str">
        <f aca="false">INDEX(Stores!$D$2:$D$18,MATCH(C3443,Stores!$A$2:$A$18,0))</f>
        <v>Online</v>
      </c>
      <c r="K3443" s="16" t="n">
        <f aca="false">SUMIF(OrderItems!$B$2:$B$6683,A3443,OrderItems!$J$2:$J$6683)</f>
        <v>3028.2</v>
      </c>
      <c r="L3443" s="16" t="n">
        <f aca="false">SUMIF(OrderItems!$B$2:$B$6683,A3443,OrderItems!$K$2:$K$6683)</f>
        <v>2155.49</v>
      </c>
      <c r="M3443" s="16" t="n">
        <f aca="false">K3443-L3443</f>
        <v>872.71</v>
      </c>
      <c r="N3443" s="12" t="n">
        <f aca="false">COUNTIF(OrderItems!$B$2:$B$6683,A3443)</f>
        <v>2</v>
      </c>
    </row>
    <row r="3444" customFormat="false" ht="15" hidden="false" customHeight="false" outlineLevel="0" collapsed="false">
      <c r="A3444" s="12" t="n">
        <v>3443</v>
      </c>
      <c r="B3444" s="12" t="n">
        <v>872</v>
      </c>
      <c r="C3444" s="12" t="n">
        <v>17</v>
      </c>
      <c r="D3444" s="18" t="n">
        <v>45328</v>
      </c>
      <c r="E3444" s="12" t="s">
        <v>44</v>
      </c>
      <c r="F3444" s="12" t="s">
        <v>2296</v>
      </c>
      <c r="G3444" s="12" t="s">
        <v>55</v>
      </c>
      <c r="H3444" s="12" t="str">
        <f aca="false">INDEX(Customers!$I$2:$I$901,MATCH(B3444,Customers!$A$2:$A$901,0))</f>
        <v>New</v>
      </c>
      <c r="I3444" s="12" t="str">
        <f aca="false">INDEX(Customers!$G$2:$G$901,MATCH(B3444,Customers!$A$2:$A$901,0))</f>
        <v>West</v>
      </c>
      <c r="J3444" s="12" t="str">
        <f aca="false">INDEX(Stores!$D$2:$D$18,MATCH(C3444,Stores!$A$2:$A$18,0))</f>
        <v>Online</v>
      </c>
      <c r="K3444" s="16" t="n">
        <f aca="false">SUMIF(OrderItems!$B$2:$B$6683,A3444,OrderItems!$J$2:$J$6683)</f>
        <v>3889</v>
      </c>
      <c r="L3444" s="16" t="n">
        <f aca="false">SUMIF(OrderItems!$B$2:$B$6683,A3444,OrderItems!$K$2:$K$6683)</f>
        <v>2175.08</v>
      </c>
      <c r="M3444" s="16" t="n">
        <f aca="false">K3444-L3444</f>
        <v>1713.92</v>
      </c>
      <c r="N3444" s="12" t="n">
        <f aca="false">COUNTIF(OrderItems!$B$2:$B$6683,A3444)</f>
        <v>1</v>
      </c>
    </row>
    <row r="3445" customFormat="false" ht="15" hidden="false" customHeight="false" outlineLevel="0" collapsed="false">
      <c r="A3445" s="12" t="n">
        <v>3444</v>
      </c>
      <c r="B3445" s="12" t="n">
        <v>872</v>
      </c>
      <c r="C3445" s="12" t="n">
        <v>17</v>
      </c>
      <c r="D3445" s="18" t="n">
        <v>45891</v>
      </c>
      <c r="E3445" s="12" t="s">
        <v>44</v>
      </c>
      <c r="F3445" s="12" t="s">
        <v>2296</v>
      </c>
      <c r="G3445" s="12" t="s">
        <v>55</v>
      </c>
      <c r="H3445" s="12" t="str">
        <f aca="false">INDEX(Customers!$I$2:$I$901,MATCH(B3445,Customers!$A$2:$A$901,0))</f>
        <v>New</v>
      </c>
      <c r="I3445" s="12" t="str">
        <f aca="false">INDEX(Customers!$G$2:$G$901,MATCH(B3445,Customers!$A$2:$A$901,0))</f>
        <v>West</v>
      </c>
      <c r="J3445" s="12" t="str">
        <f aca="false">INDEX(Stores!$D$2:$D$18,MATCH(C3445,Stores!$A$2:$A$18,0))</f>
        <v>Online</v>
      </c>
      <c r="K3445" s="16" t="n">
        <f aca="false">SUMIF(OrderItems!$B$2:$B$6683,A3445,OrderItems!$J$2:$J$6683)</f>
        <v>5018</v>
      </c>
      <c r="L3445" s="16" t="n">
        <f aca="false">SUMIF(OrderItems!$B$2:$B$6683,A3445,OrderItems!$K$2:$K$6683)</f>
        <v>3433.37</v>
      </c>
      <c r="M3445" s="16" t="n">
        <f aca="false">K3445-L3445</f>
        <v>1584.63</v>
      </c>
      <c r="N3445" s="12" t="n">
        <f aca="false">COUNTIF(OrderItems!$B$2:$B$6683,A3445)</f>
        <v>2</v>
      </c>
    </row>
    <row r="3446" customFormat="false" ht="15" hidden="false" customHeight="false" outlineLevel="0" collapsed="false">
      <c r="A3446" s="12" t="n">
        <v>3445</v>
      </c>
      <c r="B3446" s="12" t="n">
        <v>873</v>
      </c>
      <c r="C3446" s="12" t="n">
        <v>12</v>
      </c>
      <c r="D3446" s="18" t="n">
        <v>45402</v>
      </c>
      <c r="E3446" s="12" t="s">
        <v>49</v>
      </c>
      <c r="F3446" s="12" t="s">
        <v>2292</v>
      </c>
      <c r="G3446" s="12" t="s">
        <v>55</v>
      </c>
      <c r="H3446" s="12" t="str">
        <f aca="false">INDEX(Customers!$I$2:$I$901,MATCH(B3446,Customers!$A$2:$A$901,0))</f>
        <v>Regular</v>
      </c>
      <c r="I3446" s="12" t="str">
        <f aca="false">INDEX(Customers!$G$2:$G$901,MATCH(B3446,Customers!$A$2:$A$901,0))</f>
        <v>West</v>
      </c>
      <c r="J3446" s="12" t="str">
        <f aca="false">INDEX(Stores!$D$2:$D$18,MATCH(C3446,Stores!$A$2:$A$18,0))</f>
        <v>West</v>
      </c>
      <c r="K3446" s="16" t="n">
        <f aca="false">SUMIF(OrderItems!$B$2:$B$6683,A3446,OrderItems!$J$2:$J$6683)</f>
        <v>2413.15</v>
      </c>
      <c r="L3446" s="16" t="n">
        <f aca="false">SUMIF(OrderItems!$B$2:$B$6683,A3446,OrderItems!$K$2:$K$6683)</f>
        <v>1639.53</v>
      </c>
      <c r="M3446" s="16" t="n">
        <f aca="false">K3446-L3446</f>
        <v>773.62</v>
      </c>
      <c r="N3446" s="12" t="n">
        <f aca="false">COUNTIF(OrderItems!$B$2:$B$6683,A3446)</f>
        <v>1</v>
      </c>
    </row>
    <row r="3447" customFormat="false" ht="15" hidden="false" customHeight="false" outlineLevel="0" collapsed="false">
      <c r="A3447" s="12" t="n">
        <v>3446</v>
      </c>
      <c r="B3447" s="12" t="n">
        <v>873</v>
      </c>
      <c r="C3447" s="12" t="n">
        <v>17</v>
      </c>
      <c r="D3447" s="18" t="n">
        <v>45537</v>
      </c>
      <c r="E3447" s="12" t="s">
        <v>44</v>
      </c>
      <c r="F3447" s="12" t="s">
        <v>2292</v>
      </c>
      <c r="G3447" s="12" t="s">
        <v>55</v>
      </c>
      <c r="H3447" s="12" t="str">
        <f aca="false">INDEX(Customers!$I$2:$I$901,MATCH(B3447,Customers!$A$2:$A$901,0))</f>
        <v>Regular</v>
      </c>
      <c r="I3447" s="12" t="str">
        <f aca="false">INDEX(Customers!$G$2:$G$901,MATCH(B3447,Customers!$A$2:$A$901,0))</f>
        <v>West</v>
      </c>
      <c r="J3447" s="12" t="str">
        <f aca="false">INDEX(Stores!$D$2:$D$18,MATCH(C3447,Stores!$A$2:$A$18,0))</f>
        <v>Online</v>
      </c>
      <c r="K3447" s="16" t="n">
        <f aca="false">SUMIF(OrderItems!$B$2:$B$6683,A3447,OrderItems!$J$2:$J$6683)</f>
        <v>749</v>
      </c>
      <c r="L3447" s="16" t="n">
        <f aca="false">SUMIF(OrderItems!$B$2:$B$6683,A3447,OrderItems!$K$2:$K$6683)</f>
        <v>452.52</v>
      </c>
      <c r="M3447" s="16" t="n">
        <f aca="false">K3447-L3447</f>
        <v>296.48</v>
      </c>
      <c r="N3447" s="12" t="n">
        <f aca="false">COUNTIF(OrderItems!$B$2:$B$6683,A3447)</f>
        <v>1</v>
      </c>
    </row>
    <row r="3448" customFormat="false" ht="15" hidden="false" customHeight="false" outlineLevel="0" collapsed="false">
      <c r="A3448" s="12" t="n">
        <v>3447</v>
      </c>
      <c r="B3448" s="12" t="n">
        <v>873</v>
      </c>
      <c r="C3448" s="12" t="n">
        <v>17</v>
      </c>
      <c r="D3448" s="18" t="n">
        <v>45928</v>
      </c>
      <c r="E3448" s="12" t="s">
        <v>44</v>
      </c>
      <c r="F3448" s="12" t="s">
        <v>2294</v>
      </c>
      <c r="G3448" s="12" t="s">
        <v>55</v>
      </c>
      <c r="H3448" s="12" t="str">
        <f aca="false">INDEX(Customers!$I$2:$I$901,MATCH(B3448,Customers!$A$2:$A$901,0))</f>
        <v>Regular</v>
      </c>
      <c r="I3448" s="12" t="str">
        <f aca="false">INDEX(Customers!$G$2:$G$901,MATCH(B3448,Customers!$A$2:$A$901,0))</f>
        <v>West</v>
      </c>
      <c r="J3448" s="12" t="str">
        <f aca="false">INDEX(Stores!$D$2:$D$18,MATCH(C3448,Stores!$A$2:$A$18,0))</f>
        <v>Online</v>
      </c>
      <c r="K3448" s="16" t="n">
        <f aca="false">SUMIF(OrderItems!$B$2:$B$6683,A3448,OrderItems!$J$2:$J$6683)</f>
        <v>2418</v>
      </c>
      <c r="L3448" s="16" t="n">
        <f aca="false">SUMIF(OrderItems!$B$2:$B$6683,A3448,OrderItems!$K$2:$K$6683)</f>
        <v>1617.31</v>
      </c>
      <c r="M3448" s="16" t="n">
        <f aca="false">K3448-L3448</f>
        <v>800.69</v>
      </c>
      <c r="N3448" s="12" t="n">
        <f aca="false">COUNTIF(OrderItems!$B$2:$B$6683,A3448)</f>
        <v>2</v>
      </c>
    </row>
    <row r="3449" customFormat="false" ht="15" hidden="false" customHeight="false" outlineLevel="0" collapsed="false">
      <c r="A3449" s="12" t="n">
        <v>3448</v>
      </c>
      <c r="B3449" s="12" t="n">
        <v>874</v>
      </c>
      <c r="C3449" s="12" t="n">
        <v>17</v>
      </c>
      <c r="D3449" s="18" t="n">
        <v>45961</v>
      </c>
      <c r="E3449" s="12" t="s">
        <v>44</v>
      </c>
      <c r="F3449" s="12" t="s">
        <v>2293</v>
      </c>
      <c r="G3449" s="12" t="s">
        <v>57</v>
      </c>
      <c r="H3449" s="12" t="str">
        <f aca="false">INDEX(Customers!$I$2:$I$901,MATCH(B3449,Customers!$A$2:$A$901,0))</f>
        <v>Regular</v>
      </c>
      <c r="I3449" s="12" t="str">
        <f aca="false">INDEX(Customers!$G$2:$G$901,MATCH(B3449,Customers!$A$2:$A$901,0))</f>
        <v>West</v>
      </c>
      <c r="J3449" s="12" t="str">
        <f aca="false">INDEX(Stores!$D$2:$D$18,MATCH(C3449,Stores!$A$2:$A$18,0))</f>
        <v>Online</v>
      </c>
      <c r="K3449" s="16" t="n">
        <f aca="false">SUMIF(OrderItems!$B$2:$B$6683,A3449,OrderItems!$J$2:$J$6683)</f>
        <v>549</v>
      </c>
      <c r="L3449" s="16" t="n">
        <f aca="false">SUMIF(OrderItems!$B$2:$B$6683,A3449,OrderItems!$K$2:$K$6683)</f>
        <v>380.41</v>
      </c>
      <c r="M3449" s="16" t="n">
        <f aca="false">K3449-L3449</f>
        <v>168.59</v>
      </c>
      <c r="N3449" s="12" t="n">
        <f aca="false">COUNTIF(OrderItems!$B$2:$B$6683,A3449)</f>
        <v>1</v>
      </c>
    </row>
    <row r="3450" customFormat="false" ht="15" hidden="false" customHeight="false" outlineLevel="0" collapsed="false">
      <c r="A3450" s="12" t="n">
        <v>3449</v>
      </c>
      <c r="B3450" s="12" t="n">
        <v>877</v>
      </c>
      <c r="C3450" s="12" t="n">
        <v>17</v>
      </c>
      <c r="D3450" s="18" t="n">
        <v>45305</v>
      </c>
      <c r="E3450" s="12" t="s">
        <v>44</v>
      </c>
      <c r="F3450" s="12" t="s">
        <v>2294</v>
      </c>
      <c r="G3450" s="12" t="s">
        <v>55</v>
      </c>
      <c r="H3450" s="12" t="str">
        <f aca="false">INDEX(Customers!$I$2:$I$901,MATCH(B3450,Customers!$A$2:$A$901,0))</f>
        <v>Premium</v>
      </c>
      <c r="I3450" s="12" t="str">
        <f aca="false">INDEX(Customers!$G$2:$G$901,MATCH(B3450,Customers!$A$2:$A$901,0))</f>
        <v>West</v>
      </c>
      <c r="J3450" s="12" t="str">
        <f aca="false">INDEX(Stores!$D$2:$D$18,MATCH(C3450,Stores!$A$2:$A$18,0))</f>
        <v>Online</v>
      </c>
      <c r="K3450" s="16" t="n">
        <f aca="false">SUMIF(OrderItems!$B$2:$B$6683,A3450,OrderItems!$J$2:$J$6683)</f>
        <v>319</v>
      </c>
      <c r="L3450" s="16" t="n">
        <f aca="false">SUMIF(OrderItems!$B$2:$B$6683,A3450,OrderItems!$K$2:$K$6683)</f>
        <v>234.68</v>
      </c>
      <c r="M3450" s="16" t="n">
        <f aca="false">K3450-L3450</f>
        <v>84.32</v>
      </c>
      <c r="N3450" s="12" t="n">
        <f aca="false">COUNTIF(OrderItems!$B$2:$B$6683,A3450)</f>
        <v>1</v>
      </c>
    </row>
    <row r="3451" customFormat="false" ht="15" hidden="false" customHeight="false" outlineLevel="0" collapsed="false">
      <c r="A3451" s="12" t="n">
        <v>3450</v>
      </c>
      <c r="B3451" s="12" t="n">
        <v>877</v>
      </c>
      <c r="C3451" s="12" t="n">
        <v>17</v>
      </c>
      <c r="D3451" s="18" t="n">
        <v>45381</v>
      </c>
      <c r="E3451" s="12" t="s">
        <v>44</v>
      </c>
      <c r="F3451" s="12" t="s">
        <v>2292</v>
      </c>
      <c r="G3451" s="12" t="s">
        <v>55</v>
      </c>
      <c r="H3451" s="12" t="str">
        <f aca="false">INDEX(Customers!$I$2:$I$901,MATCH(B3451,Customers!$A$2:$A$901,0))</f>
        <v>Premium</v>
      </c>
      <c r="I3451" s="12" t="str">
        <f aca="false">INDEX(Customers!$G$2:$G$901,MATCH(B3451,Customers!$A$2:$A$901,0))</f>
        <v>West</v>
      </c>
      <c r="J3451" s="12" t="str">
        <f aca="false">INDEX(Stores!$D$2:$D$18,MATCH(C3451,Stores!$A$2:$A$18,0))</f>
        <v>Online</v>
      </c>
      <c r="K3451" s="16" t="n">
        <f aca="false">SUMIF(OrderItems!$B$2:$B$6683,A3451,OrderItems!$J$2:$J$6683)</f>
        <v>10552.55</v>
      </c>
      <c r="L3451" s="16" t="n">
        <f aca="false">SUMIF(OrderItems!$B$2:$B$6683,A3451,OrderItems!$K$2:$K$6683)</f>
        <v>7478.86</v>
      </c>
      <c r="M3451" s="16" t="n">
        <f aca="false">K3451-L3451</f>
        <v>3073.69</v>
      </c>
      <c r="N3451" s="12" t="n">
        <f aca="false">COUNTIF(OrderItems!$B$2:$B$6683,A3451)</f>
        <v>2</v>
      </c>
    </row>
    <row r="3452" customFormat="false" ht="15" hidden="false" customHeight="false" outlineLevel="0" collapsed="false">
      <c r="A3452" s="12" t="n">
        <v>3451</v>
      </c>
      <c r="B3452" s="12" t="n">
        <v>877</v>
      </c>
      <c r="C3452" s="12" t="n">
        <v>17</v>
      </c>
      <c r="D3452" s="18" t="n">
        <v>45600</v>
      </c>
      <c r="E3452" s="12" t="s">
        <v>44</v>
      </c>
      <c r="F3452" s="12" t="s">
        <v>2295</v>
      </c>
      <c r="G3452" s="12" t="s">
        <v>55</v>
      </c>
      <c r="H3452" s="12" t="str">
        <f aca="false">INDEX(Customers!$I$2:$I$901,MATCH(B3452,Customers!$A$2:$A$901,0))</f>
        <v>Premium</v>
      </c>
      <c r="I3452" s="12" t="str">
        <f aca="false">INDEX(Customers!$G$2:$G$901,MATCH(B3452,Customers!$A$2:$A$901,0))</f>
        <v>West</v>
      </c>
      <c r="J3452" s="12" t="str">
        <f aca="false">INDEX(Stores!$D$2:$D$18,MATCH(C3452,Stores!$A$2:$A$18,0))</f>
        <v>Online</v>
      </c>
      <c r="K3452" s="16" t="n">
        <f aca="false">SUMIF(OrderItems!$B$2:$B$6683,A3452,OrderItems!$J$2:$J$6683)</f>
        <v>9208.2</v>
      </c>
      <c r="L3452" s="16" t="n">
        <f aca="false">SUMIF(OrderItems!$B$2:$B$6683,A3452,OrderItems!$K$2:$K$6683)</f>
        <v>6596.41</v>
      </c>
      <c r="M3452" s="16" t="n">
        <f aca="false">K3452-L3452</f>
        <v>2611.79</v>
      </c>
      <c r="N3452" s="12" t="n">
        <f aca="false">COUNTIF(OrderItems!$B$2:$B$6683,A3452)</f>
        <v>3</v>
      </c>
    </row>
    <row r="3453" customFormat="false" ht="15" hidden="false" customHeight="false" outlineLevel="0" collapsed="false">
      <c r="A3453" s="12" t="n">
        <v>3452</v>
      </c>
      <c r="B3453" s="12" t="n">
        <v>877</v>
      </c>
      <c r="C3453" s="12" t="n">
        <v>17</v>
      </c>
      <c r="D3453" s="18" t="n">
        <v>45619</v>
      </c>
      <c r="E3453" s="12" t="s">
        <v>44</v>
      </c>
      <c r="F3453" s="12" t="s">
        <v>2295</v>
      </c>
      <c r="G3453" s="12" t="s">
        <v>55</v>
      </c>
      <c r="H3453" s="12" t="str">
        <f aca="false">INDEX(Customers!$I$2:$I$901,MATCH(B3453,Customers!$A$2:$A$901,0))</f>
        <v>Premium</v>
      </c>
      <c r="I3453" s="12" t="str">
        <f aca="false">INDEX(Customers!$G$2:$G$901,MATCH(B3453,Customers!$A$2:$A$901,0))</f>
        <v>West</v>
      </c>
      <c r="J3453" s="12" t="str">
        <f aca="false">INDEX(Stores!$D$2:$D$18,MATCH(C3453,Stores!$A$2:$A$18,0))</f>
        <v>Online</v>
      </c>
      <c r="K3453" s="16" t="n">
        <f aca="false">SUMIF(OrderItems!$B$2:$B$6683,A3453,OrderItems!$J$2:$J$6683)</f>
        <v>1680.55</v>
      </c>
      <c r="L3453" s="16" t="n">
        <f aca="false">SUMIF(OrderItems!$B$2:$B$6683,A3453,OrderItems!$K$2:$K$6683)</f>
        <v>1112.03</v>
      </c>
      <c r="M3453" s="16" t="n">
        <f aca="false">K3453-L3453</f>
        <v>568.52</v>
      </c>
      <c r="N3453" s="12" t="n">
        <f aca="false">COUNTIF(OrderItems!$B$2:$B$6683,A3453)</f>
        <v>1</v>
      </c>
    </row>
    <row r="3454" customFormat="false" ht="15" hidden="false" customHeight="false" outlineLevel="0" collapsed="false">
      <c r="A3454" s="12" t="n">
        <v>3453</v>
      </c>
      <c r="B3454" s="12" t="n">
        <v>877</v>
      </c>
      <c r="C3454" s="12" t="n">
        <v>17</v>
      </c>
      <c r="D3454" s="18" t="n">
        <v>45948</v>
      </c>
      <c r="E3454" s="12" t="s">
        <v>44</v>
      </c>
      <c r="F3454" s="12" t="s">
        <v>2296</v>
      </c>
      <c r="G3454" s="12" t="s">
        <v>55</v>
      </c>
      <c r="H3454" s="12" t="str">
        <f aca="false">INDEX(Customers!$I$2:$I$901,MATCH(B3454,Customers!$A$2:$A$901,0))</f>
        <v>Premium</v>
      </c>
      <c r="I3454" s="12" t="str">
        <f aca="false">INDEX(Customers!$G$2:$G$901,MATCH(B3454,Customers!$A$2:$A$901,0))</f>
        <v>West</v>
      </c>
      <c r="J3454" s="12" t="str">
        <f aca="false">INDEX(Stores!$D$2:$D$18,MATCH(C3454,Stores!$A$2:$A$18,0))</f>
        <v>Online</v>
      </c>
      <c r="K3454" s="16" t="n">
        <f aca="false">SUMIF(OrderItems!$B$2:$B$6683,A3454,OrderItems!$J$2:$J$6683)</f>
        <v>6148</v>
      </c>
      <c r="L3454" s="16" t="n">
        <f aca="false">SUMIF(OrderItems!$B$2:$B$6683,A3454,OrderItems!$K$2:$K$6683)</f>
        <v>3862.13</v>
      </c>
      <c r="M3454" s="16" t="n">
        <f aca="false">K3454-L3454</f>
        <v>2285.87</v>
      </c>
      <c r="N3454" s="12" t="n">
        <f aca="false">COUNTIF(OrderItems!$B$2:$B$6683,A3454)</f>
        <v>2</v>
      </c>
    </row>
    <row r="3455" customFormat="false" ht="15" hidden="false" customHeight="false" outlineLevel="0" collapsed="false">
      <c r="A3455" s="12" t="n">
        <v>3454</v>
      </c>
      <c r="B3455" s="12" t="n">
        <v>877</v>
      </c>
      <c r="C3455" s="12" t="n">
        <v>17</v>
      </c>
      <c r="D3455" s="18" t="n">
        <v>45998</v>
      </c>
      <c r="E3455" s="12" t="s">
        <v>44</v>
      </c>
      <c r="F3455" s="12" t="s">
        <v>2294</v>
      </c>
      <c r="G3455" s="12" t="s">
        <v>56</v>
      </c>
      <c r="H3455" s="12" t="str">
        <f aca="false">INDEX(Customers!$I$2:$I$901,MATCH(B3455,Customers!$A$2:$A$901,0))</f>
        <v>Premium</v>
      </c>
      <c r="I3455" s="12" t="str">
        <f aca="false">INDEX(Customers!$G$2:$G$901,MATCH(B3455,Customers!$A$2:$A$901,0))</f>
        <v>West</v>
      </c>
      <c r="J3455" s="12" t="str">
        <f aca="false">INDEX(Stores!$D$2:$D$18,MATCH(C3455,Stores!$A$2:$A$18,0))</f>
        <v>Online</v>
      </c>
      <c r="K3455" s="16" t="n">
        <f aca="false">SUMIF(OrderItems!$B$2:$B$6683,A3455,OrderItems!$J$2:$J$6683)</f>
        <v>449</v>
      </c>
      <c r="L3455" s="16" t="n">
        <f aca="false">SUMIF(OrderItems!$B$2:$B$6683,A3455,OrderItems!$K$2:$K$6683)</f>
        <v>271.97</v>
      </c>
      <c r="M3455" s="16" t="n">
        <f aca="false">K3455-L3455</f>
        <v>177.03</v>
      </c>
      <c r="N3455" s="12" t="n">
        <f aca="false">COUNTIF(OrderItems!$B$2:$B$6683,A3455)</f>
        <v>1</v>
      </c>
    </row>
    <row r="3456" customFormat="false" ht="15" hidden="false" customHeight="false" outlineLevel="0" collapsed="false">
      <c r="A3456" s="12" t="n">
        <v>3455</v>
      </c>
      <c r="B3456" s="12" t="n">
        <v>877</v>
      </c>
      <c r="C3456" s="12" t="n">
        <v>17</v>
      </c>
      <c r="D3456" s="18" t="n">
        <v>46004</v>
      </c>
      <c r="E3456" s="12" t="s">
        <v>44</v>
      </c>
      <c r="F3456" s="12" t="s">
        <v>2292</v>
      </c>
      <c r="G3456" s="12" t="s">
        <v>55</v>
      </c>
      <c r="H3456" s="12" t="str">
        <f aca="false">INDEX(Customers!$I$2:$I$901,MATCH(B3456,Customers!$A$2:$A$901,0))</f>
        <v>Premium</v>
      </c>
      <c r="I3456" s="12" t="str">
        <f aca="false">INDEX(Customers!$G$2:$G$901,MATCH(B3456,Customers!$A$2:$A$901,0))</f>
        <v>West</v>
      </c>
      <c r="J3456" s="12" t="str">
        <f aca="false">INDEX(Stores!$D$2:$D$18,MATCH(C3456,Stores!$A$2:$A$18,0))</f>
        <v>Online</v>
      </c>
      <c r="K3456" s="16" t="n">
        <f aca="false">SUMIF(OrderItems!$B$2:$B$6683,A3456,OrderItems!$J$2:$J$6683)</f>
        <v>1609</v>
      </c>
      <c r="L3456" s="16" t="n">
        <f aca="false">SUMIF(OrderItems!$B$2:$B$6683,A3456,OrderItems!$K$2:$K$6683)</f>
        <v>979.43</v>
      </c>
      <c r="M3456" s="16" t="n">
        <f aca="false">K3456-L3456</f>
        <v>629.57</v>
      </c>
      <c r="N3456" s="12" t="n">
        <f aca="false">COUNTIF(OrderItems!$B$2:$B$6683,A3456)</f>
        <v>1</v>
      </c>
    </row>
    <row r="3457" customFormat="false" ht="15" hidden="false" customHeight="false" outlineLevel="0" collapsed="false">
      <c r="A3457" s="12" t="n">
        <v>3456</v>
      </c>
      <c r="B3457" s="12" t="n">
        <v>877</v>
      </c>
      <c r="C3457" s="12" t="n">
        <v>17</v>
      </c>
      <c r="D3457" s="18" t="n">
        <v>46018</v>
      </c>
      <c r="E3457" s="12" t="s">
        <v>44</v>
      </c>
      <c r="F3457" s="12" t="s">
        <v>2295</v>
      </c>
      <c r="G3457" s="12" t="s">
        <v>56</v>
      </c>
      <c r="H3457" s="12" t="str">
        <f aca="false">INDEX(Customers!$I$2:$I$901,MATCH(B3457,Customers!$A$2:$A$901,0))</f>
        <v>Premium</v>
      </c>
      <c r="I3457" s="12" t="str">
        <f aca="false">INDEX(Customers!$G$2:$G$901,MATCH(B3457,Customers!$A$2:$A$901,0))</f>
        <v>West</v>
      </c>
      <c r="J3457" s="12" t="str">
        <f aca="false">INDEX(Stores!$D$2:$D$18,MATCH(C3457,Stores!$A$2:$A$18,0))</f>
        <v>Online</v>
      </c>
      <c r="K3457" s="16" t="n">
        <f aca="false">SUMIF(OrderItems!$B$2:$B$6683,A3457,OrderItems!$J$2:$J$6683)</f>
        <v>3149</v>
      </c>
      <c r="L3457" s="16" t="n">
        <f aca="false">SUMIF(OrderItems!$B$2:$B$6683,A3457,OrderItems!$K$2:$K$6683)</f>
        <v>1867.87</v>
      </c>
      <c r="M3457" s="16" t="n">
        <f aca="false">K3457-L3457</f>
        <v>1281.13</v>
      </c>
      <c r="N3457" s="12" t="n">
        <f aca="false">COUNTIF(OrderItems!$B$2:$B$6683,A3457)</f>
        <v>1</v>
      </c>
    </row>
    <row r="3458" customFormat="false" ht="15" hidden="false" customHeight="false" outlineLevel="0" collapsed="false">
      <c r="A3458" s="12" t="n">
        <v>3457</v>
      </c>
      <c r="B3458" s="12" t="n">
        <v>878</v>
      </c>
      <c r="C3458" s="12" t="n">
        <v>17</v>
      </c>
      <c r="D3458" s="18" t="n">
        <v>45531</v>
      </c>
      <c r="E3458" s="12" t="s">
        <v>44</v>
      </c>
      <c r="F3458" s="12" t="s">
        <v>2295</v>
      </c>
      <c r="G3458" s="12" t="s">
        <v>55</v>
      </c>
      <c r="H3458" s="12" t="str">
        <f aca="false">INDEX(Customers!$I$2:$I$901,MATCH(B3458,Customers!$A$2:$A$901,0))</f>
        <v>Regular</v>
      </c>
      <c r="I3458" s="12" t="str">
        <f aca="false">INDEX(Customers!$G$2:$G$901,MATCH(B3458,Customers!$A$2:$A$901,0))</f>
        <v>West</v>
      </c>
      <c r="J3458" s="12" t="str">
        <f aca="false">INDEX(Stores!$D$2:$D$18,MATCH(C3458,Stores!$A$2:$A$18,0))</f>
        <v>Online</v>
      </c>
      <c r="K3458" s="16" t="n">
        <f aca="false">SUMIF(OrderItems!$B$2:$B$6683,A3458,OrderItems!$J$2:$J$6683)</f>
        <v>10608.65</v>
      </c>
      <c r="L3458" s="16" t="n">
        <f aca="false">SUMIF(OrderItems!$B$2:$B$6683,A3458,OrderItems!$K$2:$K$6683)</f>
        <v>7272.45</v>
      </c>
      <c r="M3458" s="16" t="n">
        <f aca="false">K3458-L3458</f>
        <v>3336.2</v>
      </c>
      <c r="N3458" s="12" t="n">
        <f aca="false">COUNTIF(OrderItems!$B$2:$B$6683,A3458)</f>
        <v>2</v>
      </c>
    </row>
    <row r="3459" customFormat="false" ht="15" hidden="false" customHeight="false" outlineLevel="0" collapsed="false">
      <c r="A3459" s="12" t="n">
        <v>3458</v>
      </c>
      <c r="B3459" s="12" t="n">
        <v>878</v>
      </c>
      <c r="C3459" s="12" t="n">
        <v>10</v>
      </c>
      <c r="D3459" s="18" t="n">
        <v>45712</v>
      </c>
      <c r="E3459" s="12" t="s">
        <v>49</v>
      </c>
      <c r="F3459" s="12" t="s">
        <v>2292</v>
      </c>
      <c r="G3459" s="12" t="s">
        <v>57</v>
      </c>
      <c r="H3459" s="12" t="str">
        <f aca="false">INDEX(Customers!$I$2:$I$901,MATCH(B3459,Customers!$A$2:$A$901,0))</f>
        <v>Regular</v>
      </c>
      <c r="I3459" s="12" t="str">
        <f aca="false">INDEX(Customers!$G$2:$G$901,MATCH(B3459,Customers!$A$2:$A$901,0))</f>
        <v>West</v>
      </c>
      <c r="J3459" s="12" t="str">
        <f aca="false">INDEX(Stores!$D$2:$D$18,MATCH(C3459,Stores!$A$2:$A$18,0))</f>
        <v>West</v>
      </c>
      <c r="K3459" s="16" t="n">
        <f aca="false">SUMIF(OrderItems!$B$2:$B$6683,A3459,OrderItems!$J$2:$J$6683)</f>
        <v>2205</v>
      </c>
      <c r="L3459" s="16" t="n">
        <f aca="false">SUMIF(OrderItems!$B$2:$B$6683,A3459,OrderItems!$K$2:$K$6683)</f>
        <v>1490.13</v>
      </c>
      <c r="M3459" s="16" t="n">
        <f aca="false">K3459-L3459</f>
        <v>714.87</v>
      </c>
      <c r="N3459" s="12" t="n">
        <f aca="false">COUNTIF(OrderItems!$B$2:$B$6683,A3459)</f>
        <v>3</v>
      </c>
    </row>
    <row r="3460" customFormat="false" ht="15" hidden="false" customHeight="false" outlineLevel="0" collapsed="false">
      <c r="A3460" s="12" t="n">
        <v>3459</v>
      </c>
      <c r="B3460" s="12" t="n">
        <v>878</v>
      </c>
      <c r="C3460" s="12" t="n">
        <v>17</v>
      </c>
      <c r="D3460" s="18" t="n">
        <v>45859</v>
      </c>
      <c r="E3460" s="12" t="s">
        <v>44</v>
      </c>
      <c r="F3460" s="12" t="s">
        <v>2295</v>
      </c>
      <c r="G3460" s="12" t="s">
        <v>55</v>
      </c>
      <c r="H3460" s="12" t="str">
        <f aca="false">INDEX(Customers!$I$2:$I$901,MATCH(B3460,Customers!$A$2:$A$901,0))</f>
        <v>Regular</v>
      </c>
      <c r="I3460" s="12" t="str">
        <f aca="false">INDEX(Customers!$G$2:$G$901,MATCH(B3460,Customers!$A$2:$A$901,0))</f>
        <v>West</v>
      </c>
      <c r="J3460" s="12" t="str">
        <f aca="false">INDEX(Stores!$D$2:$D$18,MATCH(C3460,Stores!$A$2:$A$18,0))</f>
        <v>Online</v>
      </c>
      <c r="K3460" s="16" t="n">
        <f aca="false">SUMIF(OrderItems!$B$2:$B$6683,A3460,OrderItems!$J$2:$J$6683)</f>
        <v>368.1</v>
      </c>
      <c r="L3460" s="16" t="n">
        <f aca="false">SUMIF(OrderItems!$B$2:$B$6683,A3460,OrderItems!$K$2:$K$6683)</f>
        <v>276.15</v>
      </c>
      <c r="M3460" s="16" t="n">
        <f aca="false">K3460-L3460</f>
        <v>91.9500000000001</v>
      </c>
      <c r="N3460" s="12" t="n">
        <f aca="false">COUNTIF(OrderItems!$B$2:$B$6683,A3460)</f>
        <v>1</v>
      </c>
    </row>
    <row r="3461" customFormat="false" ht="15" hidden="false" customHeight="false" outlineLevel="0" collapsed="false">
      <c r="A3461" s="12" t="n">
        <v>3460</v>
      </c>
      <c r="B3461" s="12" t="n">
        <v>878</v>
      </c>
      <c r="C3461" s="12" t="n">
        <v>17</v>
      </c>
      <c r="D3461" s="18" t="n">
        <v>45861</v>
      </c>
      <c r="E3461" s="12" t="s">
        <v>44</v>
      </c>
      <c r="F3461" s="12" t="s">
        <v>2294</v>
      </c>
      <c r="G3461" s="12" t="s">
        <v>55</v>
      </c>
      <c r="H3461" s="12" t="str">
        <f aca="false">INDEX(Customers!$I$2:$I$901,MATCH(B3461,Customers!$A$2:$A$901,0))</f>
        <v>Regular</v>
      </c>
      <c r="I3461" s="12" t="str">
        <f aca="false">INDEX(Customers!$G$2:$G$901,MATCH(B3461,Customers!$A$2:$A$901,0))</f>
        <v>West</v>
      </c>
      <c r="J3461" s="12" t="str">
        <f aca="false">INDEX(Stores!$D$2:$D$18,MATCH(C3461,Stores!$A$2:$A$18,0))</f>
        <v>Online</v>
      </c>
      <c r="K3461" s="16" t="n">
        <f aca="false">SUMIF(OrderItems!$B$2:$B$6683,A3461,OrderItems!$J$2:$J$6683)</f>
        <v>689</v>
      </c>
      <c r="L3461" s="16" t="n">
        <f aca="false">SUMIF(OrderItems!$B$2:$B$6683,A3461,OrderItems!$K$2:$K$6683)</f>
        <v>513.42</v>
      </c>
      <c r="M3461" s="16" t="n">
        <f aca="false">K3461-L3461</f>
        <v>175.58</v>
      </c>
      <c r="N3461" s="12" t="n">
        <f aca="false">COUNTIF(OrderItems!$B$2:$B$6683,A3461)</f>
        <v>1</v>
      </c>
    </row>
    <row r="3462" customFormat="false" ht="15" hidden="false" customHeight="false" outlineLevel="0" collapsed="false">
      <c r="A3462" s="12" t="n">
        <v>3461</v>
      </c>
      <c r="B3462" s="12" t="n">
        <v>880</v>
      </c>
      <c r="C3462" s="12" t="n">
        <v>16</v>
      </c>
      <c r="D3462" s="18" t="n">
        <v>45750</v>
      </c>
      <c r="E3462" s="12" t="s">
        <v>49</v>
      </c>
      <c r="F3462" s="12" t="s">
        <v>2294</v>
      </c>
      <c r="G3462" s="12" t="s">
        <v>55</v>
      </c>
      <c r="H3462" s="12" t="str">
        <f aca="false">INDEX(Customers!$I$2:$I$901,MATCH(B3462,Customers!$A$2:$A$901,0))</f>
        <v>Regular</v>
      </c>
      <c r="I3462" s="12" t="str">
        <f aca="false">INDEX(Customers!$G$2:$G$901,MATCH(B3462,Customers!$A$2:$A$901,0))</f>
        <v>West</v>
      </c>
      <c r="J3462" s="12" t="str">
        <f aca="false">INDEX(Stores!$D$2:$D$18,MATCH(C3462,Stores!$A$2:$A$18,0))</f>
        <v>East</v>
      </c>
      <c r="K3462" s="16" t="n">
        <f aca="false">SUMIF(OrderItems!$B$2:$B$6683,A3462,OrderItems!$J$2:$J$6683)</f>
        <v>7164.65</v>
      </c>
      <c r="L3462" s="16" t="n">
        <f aca="false">SUMIF(OrderItems!$B$2:$B$6683,A3462,OrderItems!$K$2:$K$6683)</f>
        <v>5082.39</v>
      </c>
      <c r="M3462" s="16" t="n">
        <f aca="false">K3462-L3462</f>
        <v>2082.26</v>
      </c>
      <c r="N3462" s="12" t="n">
        <f aca="false">COUNTIF(OrderItems!$B$2:$B$6683,A3462)</f>
        <v>3</v>
      </c>
    </row>
    <row r="3463" customFormat="false" ht="15" hidden="false" customHeight="false" outlineLevel="0" collapsed="false">
      <c r="A3463" s="12" t="n">
        <v>3462</v>
      </c>
      <c r="B3463" s="12" t="n">
        <v>880</v>
      </c>
      <c r="C3463" s="12" t="n">
        <v>17</v>
      </c>
      <c r="D3463" s="18" t="n">
        <v>45947</v>
      </c>
      <c r="E3463" s="12" t="s">
        <v>44</v>
      </c>
      <c r="F3463" s="12" t="s">
        <v>2293</v>
      </c>
      <c r="G3463" s="12" t="s">
        <v>55</v>
      </c>
      <c r="H3463" s="12" t="str">
        <f aca="false">INDEX(Customers!$I$2:$I$901,MATCH(B3463,Customers!$A$2:$A$901,0))</f>
        <v>Regular</v>
      </c>
      <c r="I3463" s="12" t="str">
        <f aca="false">INDEX(Customers!$G$2:$G$901,MATCH(B3463,Customers!$A$2:$A$901,0))</f>
        <v>West</v>
      </c>
      <c r="J3463" s="12" t="str">
        <f aca="false">INDEX(Stores!$D$2:$D$18,MATCH(C3463,Stores!$A$2:$A$18,0))</f>
        <v>Online</v>
      </c>
      <c r="K3463" s="16" t="n">
        <f aca="false">SUMIF(OrderItems!$B$2:$B$6683,A3463,OrderItems!$J$2:$J$6683)</f>
        <v>7086.65</v>
      </c>
      <c r="L3463" s="16" t="n">
        <f aca="false">SUMIF(OrderItems!$B$2:$B$6683,A3463,OrderItems!$K$2:$K$6683)</f>
        <v>5143.64</v>
      </c>
      <c r="M3463" s="16" t="n">
        <f aca="false">K3463-L3463</f>
        <v>1943.01</v>
      </c>
      <c r="N3463" s="12" t="n">
        <f aca="false">COUNTIF(OrderItems!$B$2:$B$6683,A3463)</f>
        <v>4</v>
      </c>
    </row>
    <row r="3464" customFormat="false" ht="15" hidden="false" customHeight="false" outlineLevel="0" collapsed="false">
      <c r="A3464" s="12" t="n">
        <v>3463</v>
      </c>
      <c r="B3464" s="12" t="n">
        <v>881</v>
      </c>
      <c r="C3464" s="12" t="n">
        <v>17</v>
      </c>
      <c r="D3464" s="18" t="n">
        <v>45800</v>
      </c>
      <c r="E3464" s="12" t="s">
        <v>44</v>
      </c>
      <c r="F3464" s="12" t="s">
        <v>2292</v>
      </c>
      <c r="G3464" s="12" t="s">
        <v>55</v>
      </c>
      <c r="H3464" s="12" t="str">
        <f aca="false">INDEX(Customers!$I$2:$I$901,MATCH(B3464,Customers!$A$2:$A$901,0))</f>
        <v>New</v>
      </c>
      <c r="I3464" s="12" t="str">
        <f aca="false">INDEX(Customers!$G$2:$G$901,MATCH(B3464,Customers!$A$2:$A$901,0))</f>
        <v>East</v>
      </c>
      <c r="J3464" s="12" t="str">
        <f aca="false">INDEX(Stores!$D$2:$D$18,MATCH(C3464,Stores!$A$2:$A$18,0))</f>
        <v>Online</v>
      </c>
      <c r="K3464" s="16" t="n">
        <f aca="false">SUMIF(OrderItems!$B$2:$B$6683,A3464,OrderItems!$J$2:$J$6683)</f>
        <v>1839</v>
      </c>
      <c r="L3464" s="16" t="n">
        <f aca="false">SUMIF(OrderItems!$B$2:$B$6683,A3464,OrderItems!$K$2:$K$6683)</f>
        <v>1131.05</v>
      </c>
      <c r="M3464" s="16" t="n">
        <f aca="false">K3464-L3464</f>
        <v>707.95</v>
      </c>
      <c r="N3464" s="12" t="n">
        <f aca="false">COUNTIF(OrderItems!$B$2:$B$6683,A3464)</f>
        <v>1</v>
      </c>
    </row>
    <row r="3465" customFormat="false" ht="15" hidden="false" customHeight="false" outlineLevel="0" collapsed="false">
      <c r="A3465" s="12" t="n">
        <v>3464</v>
      </c>
      <c r="B3465" s="12" t="n">
        <v>882</v>
      </c>
      <c r="C3465" s="12" t="n">
        <v>17</v>
      </c>
      <c r="D3465" s="18" t="n">
        <v>45640</v>
      </c>
      <c r="E3465" s="12" t="s">
        <v>44</v>
      </c>
      <c r="F3465" s="12" t="s">
        <v>2292</v>
      </c>
      <c r="G3465" s="12" t="s">
        <v>57</v>
      </c>
      <c r="H3465" s="12" t="str">
        <f aca="false">INDEX(Customers!$I$2:$I$901,MATCH(B3465,Customers!$A$2:$A$901,0))</f>
        <v>Regular</v>
      </c>
      <c r="I3465" s="12" t="str">
        <f aca="false">INDEX(Customers!$G$2:$G$901,MATCH(B3465,Customers!$A$2:$A$901,0))</f>
        <v>East</v>
      </c>
      <c r="J3465" s="12" t="str">
        <f aca="false">INDEX(Stores!$D$2:$D$18,MATCH(C3465,Stores!$A$2:$A$18,0))</f>
        <v>Online</v>
      </c>
      <c r="K3465" s="16" t="n">
        <f aca="false">SUMIF(OrderItems!$B$2:$B$6683,A3465,OrderItems!$J$2:$J$6683)</f>
        <v>3599.55</v>
      </c>
      <c r="L3465" s="16" t="n">
        <f aca="false">SUMIF(OrderItems!$B$2:$B$6683,A3465,OrderItems!$K$2:$K$6683)</f>
        <v>2806.84</v>
      </c>
      <c r="M3465" s="16" t="n">
        <f aca="false">K3465-L3465</f>
        <v>792.71</v>
      </c>
      <c r="N3465" s="12" t="n">
        <f aca="false">COUNTIF(OrderItems!$B$2:$B$6683,A3465)</f>
        <v>1</v>
      </c>
    </row>
    <row r="3466" customFormat="false" ht="15" hidden="false" customHeight="false" outlineLevel="0" collapsed="false">
      <c r="A3466" s="12" t="n">
        <v>3465</v>
      </c>
      <c r="B3466" s="12" t="n">
        <v>882</v>
      </c>
      <c r="C3466" s="12" t="n">
        <v>17</v>
      </c>
      <c r="D3466" s="18" t="n">
        <v>45830</v>
      </c>
      <c r="E3466" s="12" t="s">
        <v>44</v>
      </c>
      <c r="F3466" s="12" t="s">
        <v>2296</v>
      </c>
      <c r="G3466" s="12" t="s">
        <v>55</v>
      </c>
      <c r="H3466" s="12" t="str">
        <f aca="false">INDEX(Customers!$I$2:$I$901,MATCH(B3466,Customers!$A$2:$A$901,0))</f>
        <v>Regular</v>
      </c>
      <c r="I3466" s="12" t="str">
        <f aca="false">INDEX(Customers!$G$2:$G$901,MATCH(B3466,Customers!$A$2:$A$901,0))</f>
        <v>East</v>
      </c>
      <c r="J3466" s="12" t="str">
        <f aca="false">INDEX(Stores!$D$2:$D$18,MATCH(C3466,Stores!$A$2:$A$18,0))</f>
        <v>Online</v>
      </c>
      <c r="K3466" s="16" t="n">
        <f aca="false">SUMIF(OrderItems!$B$2:$B$6683,A3466,OrderItems!$J$2:$J$6683)</f>
        <v>1528.55</v>
      </c>
      <c r="L3466" s="16" t="n">
        <f aca="false">SUMIF(OrderItems!$B$2:$B$6683,A3466,OrderItems!$K$2:$K$6683)</f>
        <v>979.43</v>
      </c>
      <c r="M3466" s="16" t="n">
        <f aca="false">K3466-L3466</f>
        <v>549.12</v>
      </c>
      <c r="N3466" s="12" t="n">
        <f aca="false">COUNTIF(OrderItems!$B$2:$B$6683,A3466)</f>
        <v>1</v>
      </c>
    </row>
    <row r="3467" customFormat="false" ht="15" hidden="false" customHeight="false" outlineLevel="0" collapsed="false">
      <c r="A3467" s="12" t="n">
        <v>3466</v>
      </c>
      <c r="B3467" s="12" t="n">
        <v>882</v>
      </c>
      <c r="C3467" s="12" t="n">
        <v>17</v>
      </c>
      <c r="D3467" s="18" t="n">
        <v>45890</v>
      </c>
      <c r="E3467" s="12" t="s">
        <v>44</v>
      </c>
      <c r="F3467" s="12" t="s">
        <v>2294</v>
      </c>
      <c r="G3467" s="12" t="s">
        <v>55</v>
      </c>
      <c r="H3467" s="12" t="str">
        <f aca="false">INDEX(Customers!$I$2:$I$901,MATCH(B3467,Customers!$A$2:$A$901,0))</f>
        <v>Regular</v>
      </c>
      <c r="I3467" s="12" t="str">
        <f aca="false">INDEX(Customers!$G$2:$G$901,MATCH(B3467,Customers!$A$2:$A$901,0))</f>
        <v>East</v>
      </c>
      <c r="J3467" s="12" t="str">
        <f aca="false">INDEX(Stores!$D$2:$D$18,MATCH(C3467,Stores!$A$2:$A$18,0))</f>
        <v>Online</v>
      </c>
      <c r="K3467" s="16" t="n">
        <f aca="false">SUMIF(OrderItems!$B$2:$B$6683,A3467,OrderItems!$J$2:$J$6683)</f>
        <v>959</v>
      </c>
      <c r="L3467" s="16" t="n">
        <f aca="false">SUMIF(OrderItems!$B$2:$B$6683,A3467,OrderItems!$K$2:$K$6683)</f>
        <v>664.25</v>
      </c>
      <c r="M3467" s="16" t="n">
        <f aca="false">K3467-L3467</f>
        <v>294.75</v>
      </c>
      <c r="N3467" s="12" t="n">
        <f aca="false">COUNTIF(OrderItems!$B$2:$B$6683,A3467)</f>
        <v>1</v>
      </c>
    </row>
    <row r="3468" customFormat="false" ht="15" hidden="false" customHeight="false" outlineLevel="0" collapsed="false">
      <c r="A3468" s="12" t="n">
        <v>3467</v>
      </c>
      <c r="B3468" s="12" t="n">
        <v>884</v>
      </c>
      <c r="C3468" s="12" t="n">
        <v>9</v>
      </c>
      <c r="D3468" s="18" t="n">
        <v>45445</v>
      </c>
      <c r="E3468" s="12" t="s">
        <v>49</v>
      </c>
      <c r="F3468" s="12" t="s">
        <v>2293</v>
      </c>
      <c r="G3468" s="12" t="s">
        <v>55</v>
      </c>
      <c r="H3468" s="12" t="str">
        <f aca="false">INDEX(Customers!$I$2:$I$901,MATCH(B3468,Customers!$A$2:$A$901,0))</f>
        <v>Regular</v>
      </c>
      <c r="I3468" s="12" t="str">
        <f aca="false">INDEX(Customers!$G$2:$G$901,MATCH(B3468,Customers!$A$2:$A$901,0))</f>
        <v>East</v>
      </c>
      <c r="J3468" s="12" t="str">
        <f aca="false">INDEX(Stores!$D$2:$D$18,MATCH(C3468,Stores!$A$2:$A$18,0))</f>
        <v>West</v>
      </c>
      <c r="K3468" s="16" t="n">
        <f aca="false">SUMIF(OrderItems!$B$2:$B$6683,A3468,OrderItems!$J$2:$J$6683)</f>
        <v>2519</v>
      </c>
      <c r="L3468" s="16" t="n">
        <f aca="false">SUMIF(OrderItems!$B$2:$B$6683,A3468,OrderItems!$K$2:$K$6683)</f>
        <v>1819.09</v>
      </c>
      <c r="M3468" s="16" t="n">
        <f aca="false">K3468-L3468</f>
        <v>699.91</v>
      </c>
      <c r="N3468" s="12" t="n">
        <f aca="false">COUNTIF(OrderItems!$B$2:$B$6683,A3468)</f>
        <v>1</v>
      </c>
    </row>
    <row r="3469" customFormat="false" ht="15" hidden="false" customHeight="false" outlineLevel="0" collapsed="false">
      <c r="A3469" s="12" t="n">
        <v>3468</v>
      </c>
      <c r="B3469" s="12" t="n">
        <v>884</v>
      </c>
      <c r="C3469" s="12" t="n">
        <v>17</v>
      </c>
      <c r="D3469" s="18" t="n">
        <v>45535</v>
      </c>
      <c r="E3469" s="12" t="s">
        <v>44</v>
      </c>
      <c r="F3469" s="12" t="s">
        <v>2294</v>
      </c>
      <c r="G3469" s="12" t="s">
        <v>55</v>
      </c>
      <c r="H3469" s="12" t="str">
        <f aca="false">INDEX(Customers!$I$2:$I$901,MATCH(B3469,Customers!$A$2:$A$901,0))</f>
        <v>Regular</v>
      </c>
      <c r="I3469" s="12" t="str">
        <f aca="false">INDEX(Customers!$G$2:$G$901,MATCH(B3469,Customers!$A$2:$A$901,0))</f>
        <v>East</v>
      </c>
      <c r="J3469" s="12" t="str">
        <f aca="false">INDEX(Stores!$D$2:$D$18,MATCH(C3469,Stores!$A$2:$A$18,0))</f>
        <v>Online</v>
      </c>
      <c r="K3469" s="16" t="n">
        <f aca="false">SUMIF(OrderItems!$B$2:$B$6683,A3469,OrderItems!$J$2:$J$6683)</f>
        <v>1869</v>
      </c>
      <c r="L3469" s="16" t="n">
        <f aca="false">SUMIF(OrderItems!$B$2:$B$6683,A3469,OrderItems!$K$2:$K$6683)</f>
        <v>1389.29</v>
      </c>
      <c r="M3469" s="16" t="n">
        <f aca="false">K3469-L3469</f>
        <v>479.71</v>
      </c>
      <c r="N3469" s="12" t="n">
        <f aca="false">COUNTIF(OrderItems!$B$2:$B$6683,A3469)</f>
        <v>1</v>
      </c>
    </row>
    <row r="3470" customFormat="false" ht="15" hidden="false" customHeight="false" outlineLevel="0" collapsed="false">
      <c r="A3470" s="12" t="n">
        <v>3469</v>
      </c>
      <c r="B3470" s="12" t="n">
        <v>884</v>
      </c>
      <c r="C3470" s="12" t="n">
        <v>17</v>
      </c>
      <c r="D3470" s="18" t="n">
        <v>45991</v>
      </c>
      <c r="E3470" s="12" t="s">
        <v>44</v>
      </c>
      <c r="F3470" s="12" t="s">
        <v>2296</v>
      </c>
      <c r="G3470" s="12" t="s">
        <v>55</v>
      </c>
      <c r="H3470" s="12" t="str">
        <f aca="false">INDEX(Customers!$I$2:$I$901,MATCH(B3470,Customers!$A$2:$A$901,0))</f>
        <v>Regular</v>
      </c>
      <c r="I3470" s="12" t="str">
        <f aca="false">INDEX(Customers!$G$2:$G$901,MATCH(B3470,Customers!$A$2:$A$901,0))</f>
        <v>East</v>
      </c>
      <c r="J3470" s="12" t="str">
        <f aca="false">INDEX(Stores!$D$2:$D$18,MATCH(C3470,Stores!$A$2:$A$18,0))</f>
        <v>Online</v>
      </c>
      <c r="K3470" s="16" t="n">
        <f aca="false">SUMIF(OrderItems!$B$2:$B$6683,A3470,OrderItems!$J$2:$J$6683)</f>
        <v>2179</v>
      </c>
      <c r="L3470" s="16" t="n">
        <f aca="false">SUMIF(OrderItems!$B$2:$B$6683,A3470,OrderItems!$K$2:$K$6683)</f>
        <v>1417.01</v>
      </c>
      <c r="M3470" s="16" t="n">
        <f aca="false">K3470-L3470</f>
        <v>761.99</v>
      </c>
      <c r="N3470" s="12" t="n">
        <f aca="false">COUNTIF(OrderItems!$B$2:$B$6683,A3470)</f>
        <v>1</v>
      </c>
    </row>
    <row r="3471" customFormat="false" ht="15" hidden="false" customHeight="false" outlineLevel="0" collapsed="false">
      <c r="A3471" s="12" t="n">
        <v>3470</v>
      </c>
      <c r="B3471" s="12" t="n">
        <v>885</v>
      </c>
      <c r="C3471" s="12" t="n">
        <v>17</v>
      </c>
      <c r="D3471" s="18" t="n">
        <v>45517</v>
      </c>
      <c r="E3471" s="12" t="s">
        <v>44</v>
      </c>
      <c r="F3471" s="12" t="s">
        <v>2296</v>
      </c>
      <c r="G3471" s="12" t="s">
        <v>55</v>
      </c>
      <c r="H3471" s="12" t="str">
        <f aca="false">INDEX(Customers!$I$2:$I$901,MATCH(B3471,Customers!$A$2:$A$901,0))</f>
        <v>Regular</v>
      </c>
      <c r="I3471" s="12" t="str">
        <f aca="false">INDEX(Customers!$G$2:$G$901,MATCH(B3471,Customers!$A$2:$A$901,0))</f>
        <v>South</v>
      </c>
      <c r="J3471" s="12" t="str">
        <f aca="false">INDEX(Stores!$D$2:$D$18,MATCH(C3471,Stores!$A$2:$A$18,0))</f>
        <v>Online</v>
      </c>
      <c r="K3471" s="16" t="n">
        <f aca="false">SUMIF(OrderItems!$B$2:$B$6683,A3471,OrderItems!$J$2:$J$6683)</f>
        <v>1818.15</v>
      </c>
      <c r="L3471" s="16" t="n">
        <f aca="false">SUMIF(OrderItems!$B$2:$B$6683,A3471,OrderItems!$K$2:$K$6683)</f>
        <v>1183.55</v>
      </c>
      <c r="M3471" s="16" t="n">
        <f aca="false">K3471-L3471</f>
        <v>634.6</v>
      </c>
      <c r="N3471" s="12" t="n">
        <f aca="false">COUNTIF(OrderItems!$B$2:$B$6683,A3471)</f>
        <v>1</v>
      </c>
    </row>
    <row r="3472" customFormat="false" ht="15" hidden="false" customHeight="false" outlineLevel="0" collapsed="false">
      <c r="A3472" s="12" t="n">
        <v>3471</v>
      </c>
      <c r="B3472" s="12" t="n">
        <v>885</v>
      </c>
      <c r="C3472" s="12" t="n">
        <v>17</v>
      </c>
      <c r="D3472" s="18" t="n">
        <v>45680</v>
      </c>
      <c r="E3472" s="12" t="s">
        <v>44</v>
      </c>
      <c r="F3472" s="12" t="s">
        <v>2292</v>
      </c>
      <c r="G3472" s="12" t="s">
        <v>55</v>
      </c>
      <c r="H3472" s="12" t="str">
        <f aca="false">INDEX(Customers!$I$2:$I$901,MATCH(B3472,Customers!$A$2:$A$901,0))</f>
        <v>Regular</v>
      </c>
      <c r="I3472" s="12" t="str">
        <f aca="false">INDEX(Customers!$G$2:$G$901,MATCH(B3472,Customers!$A$2:$A$901,0))</f>
        <v>South</v>
      </c>
      <c r="J3472" s="12" t="str">
        <f aca="false">INDEX(Stores!$D$2:$D$18,MATCH(C3472,Stores!$A$2:$A$18,0))</f>
        <v>Online</v>
      </c>
      <c r="K3472" s="16" t="n">
        <f aca="false">SUMIF(OrderItems!$B$2:$B$6683,A3472,OrderItems!$J$2:$J$6683)</f>
        <v>4905.05</v>
      </c>
      <c r="L3472" s="16" t="n">
        <f aca="false">SUMIF(OrderItems!$B$2:$B$6683,A3472,OrderItems!$K$2:$K$6683)</f>
        <v>3240.85</v>
      </c>
      <c r="M3472" s="16" t="n">
        <f aca="false">K3472-L3472</f>
        <v>1664.2</v>
      </c>
      <c r="N3472" s="12" t="n">
        <f aca="false">COUNTIF(OrderItems!$B$2:$B$6683,A3472)</f>
        <v>4</v>
      </c>
    </row>
    <row r="3473" customFormat="false" ht="15" hidden="false" customHeight="false" outlineLevel="0" collapsed="false">
      <c r="A3473" s="12" t="n">
        <v>3472</v>
      </c>
      <c r="B3473" s="12" t="n">
        <v>885</v>
      </c>
      <c r="C3473" s="12" t="n">
        <v>17</v>
      </c>
      <c r="D3473" s="18" t="n">
        <v>45852</v>
      </c>
      <c r="E3473" s="12" t="s">
        <v>44</v>
      </c>
      <c r="F3473" s="12" t="s">
        <v>2296</v>
      </c>
      <c r="G3473" s="12" t="s">
        <v>56</v>
      </c>
      <c r="H3473" s="12" t="str">
        <f aca="false">INDEX(Customers!$I$2:$I$901,MATCH(B3473,Customers!$A$2:$A$901,0))</f>
        <v>Regular</v>
      </c>
      <c r="I3473" s="12" t="str">
        <f aca="false">INDEX(Customers!$G$2:$G$901,MATCH(B3473,Customers!$A$2:$A$901,0))</f>
        <v>South</v>
      </c>
      <c r="J3473" s="12" t="str">
        <f aca="false">INDEX(Stores!$D$2:$D$18,MATCH(C3473,Stores!$A$2:$A$18,0))</f>
        <v>Online</v>
      </c>
      <c r="K3473" s="16" t="n">
        <f aca="false">SUMIF(OrderItems!$B$2:$B$6683,A3473,OrderItems!$J$2:$J$6683)</f>
        <v>4993.1</v>
      </c>
      <c r="L3473" s="16" t="n">
        <f aca="false">SUMIF(OrderItems!$B$2:$B$6683,A3473,OrderItems!$K$2:$K$6683)</f>
        <v>3616.92</v>
      </c>
      <c r="M3473" s="16" t="n">
        <f aca="false">K3473-L3473</f>
        <v>1376.18</v>
      </c>
      <c r="N3473" s="12" t="n">
        <f aca="false">COUNTIF(OrderItems!$B$2:$B$6683,A3473)</f>
        <v>2</v>
      </c>
    </row>
    <row r="3474" customFormat="false" ht="15" hidden="false" customHeight="false" outlineLevel="0" collapsed="false">
      <c r="A3474" s="12" t="n">
        <v>3473</v>
      </c>
      <c r="B3474" s="12" t="n">
        <v>885</v>
      </c>
      <c r="C3474" s="12" t="n">
        <v>17</v>
      </c>
      <c r="D3474" s="18" t="n">
        <v>45914</v>
      </c>
      <c r="E3474" s="12" t="s">
        <v>44</v>
      </c>
      <c r="F3474" s="12" t="s">
        <v>2295</v>
      </c>
      <c r="G3474" s="12" t="s">
        <v>56</v>
      </c>
      <c r="H3474" s="12" t="str">
        <f aca="false">INDEX(Customers!$I$2:$I$901,MATCH(B3474,Customers!$A$2:$A$901,0))</f>
        <v>Regular</v>
      </c>
      <c r="I3474" s="12" t="str">
        <f aca="false">INDEX(Customers!$G$2:$G$901,MATCH(B3474,Customers!$A$2:$A$901,0))</f>
        <v>South</v>
      </c>
      <c r="J3474" s="12" t="str">
        <f aca="false">INDEX(Stores!$D$2:$D$18,MATCH(C3474,Stores!$A$2:$A$18,0))</f>
        <v>Online</v>
      </c>
      <c r="K3474" s="16" t="n">
        <f aca="false">SUMIF(OrderItems!$B$2:$B$6683,A3474,OrderItems!$J$2:$J$6683)</f>
        <v>1223.15</v>
      </c>
      <c r="L3474" s="16" t="n">
        <f aca="false">SUMIF(OrderItems!$B$2:$B$6683,A3474,OrderItems!$K$2:$K$6683)</f>
        <v>855.37</v>
      </c>
      <c r="M3474" s="16" t="n">
        <f aca="false">K3474-L3474</f>
        <v>367.78</v>
      </c>
      <c r="N3474" s="12" t="n">
        <f aca="false">COUNTIF(OrderItems!$B$2:$B$6683,A3474)</f>
        <v>1</v>
      </c>
    </row>
    <row r="3475" customFormat="false" ht="15" hidden="false" customHeight="false" outlineLevel="0" collapsed="false">
      <c r="A3475" s="12" t="n">
        <v>3474</v>
      </c>
      <c r="B3475" s="12" t="n">
        <v>885</v>
      </c>
      <c r="C3475" s="12" t="n">
        <v>17</v>
      </c>
      <c r="D3475" s="18" t="n">
        <v>45939</v>
      </c>
      <c r="E3475" s="12" t="s">
        <v>44</v>
      </c>
      <c r="F3475" s="12" t="s">
        <v>2295</v>
      </c>
      <c r="G3475" s="12" t="s">
        <v>57</v>
      </c>
      <c r="H3475" s="12" t="str">
        <f aca="false">INDEX(Customers!$I$2:$I$901,MATCH(B3475,Customers!$A$2:$A$901,0))</f>
        <v>Regular</v>
      </c>
      <c r="I3475" s="12" t="str">
        <f aca="false">INDEX(Customers!$G$2:$G$901,MATCH(B3475,Customers!$A$2:$A$901,0))</f>
        <v>South</v>
      </c>
      <c r="J3475" s="12" t="str">
        <f aca="false">INDEX(Stores!$D$2:$D$18,MATCH(C3475,Stores!$A$2:$A$18,0))</f>
        <v>Online</v>
      </c>
      <c r="K3475" s="16" t="n">
        <f aca="false">SUMIF(OrderItems!$B$2:$B$6683,A3475,OrderItems!$J$2:$J$6683)</f>
        <v>619</v>
      </c>
      <c r="L3475" s="16" t="n">
        <f aca="false">SUMIF(OrderItems!$B$2:$B$6683,A3475,OrderItems!$K$2:$K$6683)</f>
        <v>346.06</v>
      </c>
      <c r="M3475" s="16" t="n">
        <f aca="false">K3475-L3475</f>
        <v>272.94</v>
      </c>
      <c r="N3475" s="12" t="n">
        <f aca="false">COUNTIF(OrderItems!$B$2:$B$6683,A3475)</f>
        <v>1</v>
      </c>
    </row>
    <row r="3476" customFormat="false" ht="15" hidden="false" customHeight="false" outlineLevel="0" collapsed="false">
      <c r="A3476" s="12" t="n">
        <v>3475</v>
      </c>
      <c r="B3476" s="12" t="n">
        <v>885</v>
      </c>
      <c r="C3476" s="12" t="n">
        <v>11</v>
      </c>
      <c r="D3476" s="18" t="n">
        <v>45952</v>
      </c>
      <c r="E3476" s="12" t="s">
        <v>49</v>
      </c>
      <c r="F3476" s="12" t="s">
        <v>2295</v>
      </c>
      <c r="G3476" s="12" t="s">
        <v>57</v>
      </c>
      <c r="H3476" s="12" t="str">
        <f aca="false">INDEX(Customers!$I$2:$I$901,MATCH(B3476,Customers!$A$2:$A$901,0))</f>
        <v>Regular</v>
      </c>
      <c r="I3476" s="12" t="str">
        <f aca="false">INDEX(Customers!$G$2:$G$901,MATCH(B3476,Customers!$A$2:$A$901,0))</f>
        <v>South</v>
      </c>
      <c r="J3476" s="12" t="str">
        <f aca="false">INDEX(Stores!$D$2:$D$18,MATCH(C3476,Stores!$A$2:$A$18,0))</f>
        <v>West</v>
      </c>
      <c r="K3476" s="16" t="n">
        <f aca="false">SUMIF(OrderItems!$B$2:$B$6683,A3476,OrderItems!$J$2:$J$6683)</f>
        <v>785.55</v>
      </c>
      <c r="L3476" s="16" t="n">
        <f aca="false">SUMIF(OrderItems!$B$2:$B$6683,A3476,OrderItems!$K$2:$K$6683)</f>
        <v>552.23</v>
      </c>
      <c r="M3476" s="16" t="n">
        <f aca="false">K3476-L3476</f>
        <v>233.32</v>
      </c>
      <c r="N3476" s="12" t="n">
        <f aca="false">COUNTIF(OrderItems!$B$2:$B$6683,A3476)</f>
        <v>2</v>
      </c>
    </row>
    <row r="3477" customFormat="false" ht="15" hidden="false" customHeight="false" outlineLevel="0" collapsed="false">
      <c r="A3477" s="12" t="n">
        <v>3476</v>
      </c>
      <c r="B3477" s="12" t="n">
        <v>886</v>
      </c>
      <c r="C3477" s="12" t="n">
        <v>11</v>
      </c>
      <c r="D3477" s="18" t="n">
        <v>45480</v>
      </c>
      <c r="E3477" s="12" t="s">
        <v>49</v>
      </c>
      <c r="F3477" s="12" t="s">
        <v>2293</v>
      </c>
      <c r="G3477" s="12" t="s">
        <v>56</v>
      </c>
      <c r="H3477" s="12" t="str">
        <f aca="false">INDEX(Customers!$I$2:$I$901,MATCH(B3477,Customers!$A$2:$A$901,0))</f>
        <v>New</v>
      </c>
      <c r="I3477" s="12" t="str">
        <f aca="false">INDEX(Customers!$G$2:$G$901,MATCH(B3477,Customers!$A$2:$A$901,0))</f>
        <v>South</v>
      </c>
      <c r="J3477" s="12" t="str">
        <f aca="false">INDEX(Stores!$D$2:$D$18,MATCH(C3477,Stores!$A$2:$A$18,0))</f>
        <v>West</v>
      </c>
      <c r="K3477" s="16" t="n">
        <f aca="false">SUMIF(OrderItems!$B$2:$B$6683,A3477,OrderItems!$J$2:$J$6683)</f>
        <v>439</v>
      </c>
      <c r="L3477" s="16" t="n">
        <f aca="false">SUMIF(OrderItems!$B$2:$B$6683,A3477,OrderItems!$K$2:$K$6683)</f>
        <v>313.05</v>
      </c>
      <c r="M3477" s="16" t="n">
        <f aca="false">K3477-L3477</f>
        <v>125.95</v>
      </c>
      <c r="N3477" s="12" t="n">
        <f aca="false">COUNTIF(OrderItems!$B$2:$B$6683,A3477)</f>
        <v>1</v>
      </c>
    </row>
    <row r="3478" customFormat="false" ht="15" hidden="false" customHeight="false" outlineLevel="0" collapsed="false">
      <c r="A3478" s="12" t="n">
        <v>3477</v>
      </c>
      <c r="B3478" s="12" t="n">
        <v>887</v>
      </c>
      <c r="C3478" s="12" t="n">
        <v>2</v>
      </c>
      <c r="D3478" s="18" t="n">
        <v>45438</v>
      </c>
      <c r="E3478" s="12" t="s">
        <v>49</v>
      </c>
      <c r="F3478" s="12" t="s">
        <v>2294</v>
      </c>
      <c r="G3478" s="12" t="s">
        <v>57</v>
      </c>
      <c r="H3478" s="12" t="str">
        <f aca="false">INDEX(Customers!$I$2:$I$901,MATCH(B3478,Customers!$A$2:$A$901,0))</f>
        <v>Regular</v>
      </c>
      <c r="I3478" s="12" t="str">
        <f aca="false">INDEX(Customers!$G$2:$G$901,MATCH(B3478,Customers!$A$2:$A$901,0))</f>
        <v>South</v>
      </c>
      <c r="J3478" s="12" t="str">
        <f aca="false">INDEX(Stores!$D$2:$D$18,MATCH(C3478,Stores!$A$2:$A$18,0))</f>
        <v>North</v>
      </c>
      <c r="K3478" s="16" t="n">
        <f aca="false">SUMIF(OrderItems!$B$2:$B$6683,A3478,OrderItems!$J$2:$J$6683)</f>
        <v>4248</v>
      </c>
      <c r="L3478" s="16" t="n">
        <f aca="false">SUMIF(OrderItems!$B$2:$B$6683,A3478,OrderItems!$K$2:$K$6683)</f>
        <v>2886.2</v>
      </c>
      <c r="M3478" s="16" t="n">
        <f aca="false">K3478-L3478</f>
        <v>1361.8</v>
      </c>
      <c r="N3478" s="12" t="n">
        <f aca="false">COUNTIF(OrderItems!$B$2:$B$6683,A3478)</f>
        <v>2</v>
      </c>
    </row>
    <row r="3479" customFormat="false" ht="15" hidden="false" customHeight="false" outlineLevel="0" collapsed="false">
      <c r="A3479" s="12" t="n">
        <v>3478</v>
      </c>
      <c r="B3479" s="12" t="n">
        <v>887</v>
      </c>
      <c r="C3479" s="12" t="n">
        <v>17</v>
      </c>
      <c r="D3479" s="18" t="n">
        <v>45587</v>
      </c>
      <c r="E3479" s="12" t="s">
        <v>44</v>
      </c>
      <c r="F3479" s="12" t="s">
        <v>2295</v>
      </c>
      <c r="G3479" s="12" t="s">
        <v>56</v>
      </c>
      <c r="H3479" s="12" t="str">
        <f aca="false">INDEX(Customers!$I$2:$I$901,MATCH(B3479,Customers!$A$2:$A$901,0))</f>
        <v>Regular</v>
      </c>
      <c r="I3479" s="12" t="str">
        <f aca="false">INDEX(Customers!$G$2:$G$901,MATCH(B3479,Customers!$A$2:$A$901,0))</f>
        <v>South</v>
      </c>
      <c r="J3479" s="12" t="str">
        <f aca="false">INDEX(Stores!$D$2:$D$18,MATCH(C3479,Stores!$A$2:$A$18,0))</f>
        <v>Online</v>
      </c>
      <c r="K3479" s="16" t="n">
        <f aca="false">SUMIF(OrderItems!$B$2:$B$6683,A3479,OrderItems!$J$2:$J$6683)</f>
        <v>11505</v>
      </c>
      <c r="L3479" s="16" t="n">
        <f aca="false">SUMIF(OrderItems!$B$2:$B$6683,A3479,OrderItems!$K$2:$K$6683)</f>
        <v>6849.27</v>
      </c>
      <c r="M3479" s="16" t="n">
        <f aca="false">K3479-L3479</f>
        <v>4655.73</v>
      </c>
      <c r="N3479" s="12" t="n">
        <f aca="false">COUNTIF(OrderItems!$B$2:$B$6683,A3479)</f>
        <v>3</v>
      </c>
    </row>
    <row r="3480" customFormat="false" ht="15" hidden="false" customHeight="false" outlineLevel="0" collapsed="false">
      <c r="A3480" s="12" t="n">
        <v>3479</v>
      </c>
      <c r="B3480" s="12" t="n">
        <v>887</v>
      </c>
      <c r="C3480" s="12" t="n">
        <v>15</v>
      </c>
      <c r="D3480" s="18" t="n">
        <v>45605</v>
      </c>
      <c r="E3480" s="12" t="s">
        <v>49</v>
      </c>
      <c r="F3480" s="12" t="s">
        <v>2295</v>
      </c>
      <c r="G3480" s="12" t="s">
        <v>55</v>
      </c>
      <c r="H3480" s="12" t="str">
        <f aca="false">INDEX(Customers!$I$2:$I$901,MATCH(B3480,Customers!$A$2:$A$901,0))</f>
        <v>Regular</v>
      </c>
      <c r="I3480" s="12" t="str">
        <f aca="false">INDEX(Customers!$G$2:$G$901,MATCH(B3480,Customers!$A$2:$A$901,0))</f>
        <v>South</v>
      </c>
      <c r="J3480" s="12" t="str">
        <f aca="false">INDEX(Stores!$D$2:$D$18,MATCH(C3480,Stores!$A$2:$A$18,0))</f>
        <v>East</v>
      </c>
      <c r="K3480" s="16" t="n">
        <f aca="false">SUMIF(OrderItems!$B$2:$B$6683,A3480,OrderItems!$J$2:$J$6683)</f>
        <v>13728.3</v>
      </c>
      <c r="L3480" s="16" t="n">
        <f aca="false">SUMIF(OrderItems!$B$2:$B$6683,A3480,OrderItems!$K$2:$K$6683)</f>
        <v>9398.18</v>
      </c>
      <c r="M3480" s="16" t="n">
        <f aca="false">K3480-L3480</f>
        <v>4330.12</v>
      </c>
      <c r="N3480" s="12" t="n">
        <f aca="false">COUNTIF(OrderItems!$B$2:$B$6683,A3480)</f>
        <v>3</v>
      </c>
    </row>
    <row r="3481" customFormat="false" ht="15" hidden="false" customHeight="false" outlineLevel="0" collapsed="false">
      <c r="A3481" s="12" t="n">
        <v>3480</v>
      </c>
      <c r="B3481" s="12" t="n">
        <v>887</v>
      </c>
      <c r="C3481" s="12" t="n">
        <v>17</v>
      </c>
      <c r="D3481" s="18" t="n">
        <v>45704</v>
      </c>
      <c r="E3481" s="12" t="s">
        <v>44</v>
      </c>
      <c r="F3481" s="12" t="s">
        <v>2296</v>
      </c>
      <c r="G3481" s="12" t="s">
        <v>55</v>
      </c>
      <c r="H3481" s="12" t="str">
        <f aca="false">INDEX(Customers!$I$2:$I$901,MATCH(B3481,Customers!$A$2:$A$901,0))</f>
        <v>Regular</v>
      </c>
      <c r="I3481" s="12" t="str">
        <f aca="false">INDEX(Customers!$G$2:$G$901,MATCH(B3481,Customers!$A$2:$A$901,0))</f>
        <v>South</v>
      </c>
      <c r="J3481" s="12" t="str">
        <f aca="false">INDEX(Stores!$D$2:$D$18,MATCH(C3481,Stores!$A$2:$A$18,0))</f>
        <v>Online</v>
      </c>
      <c r="K3481" s="16" t="n">
        <f aca="false">SUMIF(OrderItems!$B$2:$B$6683,A3481,OrderItems!$J$2:$J$6683)</f>
        <v>3509</v>
      </c>
      <c r="L3481" s="16" t="n">
        <f aca="false">SUMIF(OrderItems!$B$2:$B$6683,A3481,OrderItems!$K$2:$K$6683)</f>
        <v>2570.86</v>
      </c>
      <c r="M3481" s="16" t="n">
        <f aca="false">K3481-L3481</f>
        <v>938.14</v>
      </c>
      <c r="N3481" s="12" t="n">
        <f aca="false">COUNTIF(OrderItems!$B$2:$B$6683,A3481)</f>
        <v>1</v>
      </c>
    </row>
    <row r="3482" customFormat="false" ht="15" hidden="false" customHeight="false" outlineLevel="0" collapsed="false">
      <c r="A3482" s="12" t="n">
        <v>3481</v>
      </c>
      <c r="B3482" s="12" t="n">
        <v>887</v>
      </c>
      <c r="C3482" s="12" t="n">
        <v>8</v>
      </c>
      <c r="D3482" s="18" t="n">
        <v>45892</v>
      </c>
      <c r="E3482" s="12" t="s">
        <v>49</v>
      </c>
      <c r="F3482" s="12" t="s">
        <v>2294</v>
      </c>
      <c r="G3482" s="12" t="s">
        <v>55</v>
      </c>
      <c r="H3482" s="12" t="str">
        <f aca="false">INDEX(Customers!$I$2:$I$901,MATCH(B3482,Customers!$A$2:$A$901,0))</f>
        <v>Regular</v>
      </c>
      <c r="I3482" s="12" t="str">
        <f aca="false">INDEX(Customers!$G$2:$G$901,MATCH(B3482,Customers!$A$2:$A$901,0))</f>
        <v>South</v>
      </c>
      <c r="J3482" s="12" t="str">
        <f aca="false">INDEX(Stores!$D$2:$D$18,MATCH(C3482,Stores!$A$2:$A$18,0))</f>
        <v>South</v>
      </c>
      <c r="K3482" s="16" t="n">
        <f aca="false">SUMIF(OrderItems!$B$2:$B$6683,A3482,OrderItems!$J$2:$J$6683)</f>
        <v>2009</v>
      </c>
      <c r="L3482" s="16" t="n">
        <f aca="false">SUMIF(OrderItems!$B$2:$B$6683,A3482,OrderItems!$K$2:$K$6683)</f>
        <v>1322.98</v>
      </c>
      <c r="M3482" s="16" t="n">
        <f aca="false">K3482-L3482</f>
        <v>686.02</v>
      </c>
      <c r="N3482" s="12" t="n">
        <f aca="false">COUNTIF(OrderItems!$B$2:$B$6683,A3482)</f>
        <v>1</v>
      </c>
    </row>
    <row r="3483" customFormat="false" ht="15" hidden="false" customHeight="false" outlineLevel="0" collapsed="false">
      <c r="A3483" s="12" t="n">
        <v>3482</v>
      </c>
      <c r="B3483" s="12" t="n">
        <v>887</v>
      </c>
      <c r="C3483" s="12" t="n">
        <v>17</v>
      </c>
      <c r="D3483" s="18" t="n">
        <v>45894</v>
      </c>
      <c r="E3483" s="12" t="s">
        <v>44</v>
      </c>
      <c r="F3483" s="12" t="s">
        <v>2295</v>
      </c>
      <c r="G3483" s="12" t="s">
        <v>56</v>
      </c>
      <c r="H3483" s="12" t="str">
        <f aca="false">INDEX(Customers!$I$2:$I$901,MATCH(B3483,Customers!$A$2:$A$901,0))</f>
        <v>Regular</v>
      </c>
      <c r="I3483" s="12" t="str">
        <f aca="false">INDEX(Customers!$G$2:$G$901,MATCH(B3483,Customers!$A$2:$A$901,0))</f>
        <v>South</v>
      </c>
      <c r="J3483" s="12" t="str">
        <f aca="false">INDEX(Stores!$D$2:$D$18,MATCH(C3483,Stores!$A$2:$A$18,0))</f>
        <v>Online</v>
      </c>
      <c r="K3483" s="16" t="n">
        <f aca="false">SUMIF(OrderItems!$B$2:$B$6683,A3483,OrderItems!$J$2:$J$6683)</f>
        <v>639</v>
      </c>
      <c r="L3483" s="16" t="n">
        <f aca="false">SUMIF(OrderItems!$B$2:$B$6683,A3483,OrderItems!$K$2:$K$6683)</f>
        <v>372.27</v>
      </c>
      <c r="M3483" s="16" t="n">
        <f aca="false">K3483-L3483</f>
        <v>266.73</v>
      </c>
      <c r="N3483" s="12" t="n">
        <f aca="false">COUNTIF(OrderItems!$B$2:$B$6683,A3483)</f>
        <v>1</v>
      </c>
    </row>
    <row r="3484" customFormat="false" ht="15" hidden="false" customHeight="false" outlineLevel="0" collapsed="false">
      <c r="A3484" s="12" t="n">
        <v>3483</v>
      </c>
      <c r="B3484" s="12" t="n">
        <v>889</v>
      </c>
      <c r="C3484" s="12" t="n">
        <v>10</v>
      </c>
      <c r="D3484" s="18" t="n">
        <v>45943</v>
      </c>
      <c r="E3484" s="12" t="s">
        <v>49</v>
      </c>
      <c r="F3484" s="12" t="s">
        <v>2293</v>
      </c>
      <c r="G3484" s="12" t="s">
        <v>55</v>
      </c>
      <c r="H3484" s="12" t="str">
        <f aca="false">INDEX(Customers!$I$2:$I$901,MATCH(B3484,Customers!$A$2:$A$901,0))</f>
        <v>Regular</v>
      </c>
      <c r="I3484" s="12" t="str">
        <f aca="false">INDEX(Customers!$G$2:$G$901,MATCH(B3484,Customers!$A$2:$A$901,0))</f>
        <v>East</v>
      </c>
      <c r="J3484" s="12" t="str">
        <f aca="false">INDEX(Stores!$D$2:$D$18,MATCH(C3484,Stores!$A$2:$A$18,0))</f>
        <v>West</v>
      </c>
      <c r="K3484" s="16" t="n">
        <f aca="false">SUMIF(OrderItems!$B$2:$B$6683,A3484,OrderItems!$J$2:$J$6683)</f>
        <v>2212.55</v>
      </c>
      <c r="L3484" s="16" t="n">
        <f aca="false">SUMIF(OrderItems!$B$2:$B$6683,A3484,OrderItems!$K$2:$K$6683)</f>
        <v>1451.6</v>
      </c>
      <c r="M3484" s="16" t="n">
        <f aca="false">K3484-L3484</f>
        <v>760.95</v>
      </c>
      <c r="N3484" s="12" t="n">
        <f aca="false">COUNTIF(OrderItems!$B$2:$B$6683,A3484)</f>
        <v>1</v>
      </c>
    </row>
    <row r="3485" customFormat="false" ht="15" hidden="false" customHeight="false" outlineLevel="0" collapsed="false">
      <c r="A3485" s="12" t="n">
        <v>3484</v>
      </c>
      <c r="B3485" s="12" t="n">
        <v>891</v>
      </c>
      <c r="C3485" s="12" t="n">
        <v>17</v>
      </c>
      <c r="D3485" s="18" t="n">
        <v>45489</v>
      </c>
      <c r="E3485" s="12" t="s">
        <v>44</v>
      </c>
      <c r="F3485" s="12" t="s">
        <v>2295</v>
      </c>
      <c r="G3485" s="12" t="s">
        <v>55</v>
      </c>
      <c r="H3485" s="12" t="str">
        <f aca="false">INDEX(Customers!$I$2:$I$901,MATCH(B3485,Customers!$A$2:$A$901,0))</f>
        <v>Regular</v>
      </c>
      <c r="I3485" s="12" t="str">
        <f aca="false">INDEX(Customers!$G$2:$G$901,MATCH(B3485,Customers!$A$2:$A$901,0))</f>
        <v>North</v>
      </c>
      <c r="J3485" s="12" t="str">
        <f aca="false">INDEX(Stores!$D$2:$D$18,MATCH(C3485,Stores!$A$2:$A$18,0))</f>
        <v>Online</v>
      </c>
      <c r="K3485" s="16" t="n">
        <f aca="false">SUMIF(OrderItems!$B$2:$B$6683,A3485,OrderItems!$J$2:$J$6683)</f>
        <v>1775.55</v>
      </c>
      <c r="L3485" s="16" t="n">
        <f aca="false">SUMIF(OrderItems!$B$2:$B$6683,A3485,OrderItems!$K$2:$K$6683)</f>
        <v>1389.29</v>
      </c>
      <c r="M3485" s="16" t="n">
        <f aca="false">K3485-L3485</f>
        <v>386.26</v>
      </c>
      <c r="N3485" s="12" t="n">
        <f aca="false">COUNTIF(OrderItems!$B$2:$B$6683,A3485)</f>
        <v>1</v>
      </c>
    </row>
    <row r="3486" customFormat="false" ht="15" hidden="false" customHeight="false" outlineLevel="0" collapsed="false">
      <c r="A3486" s="12" t="n">
        <v>3485</v>
      </c>
      <c r="B3486" s="12" t="n">
        <v>891</v>
      </c>
      <c r="C3486" s="12" t="n">
        <v>1</v>
      </c>
      <c r="D3486" s="18" t="n">
        <v>45544</v>
      </c>
      <c r="E3486" s="12" t="s">
        <v>49</v>
      </c>
      <c r="F3486" s="12" t="s">
        <v>2295</v>
      </c>
      <c r="G3486" s="12" t="s">
        <v>55</v>
      </c>
      <c r="H3486" s="12" t="str">
        <f aca="false">INDEX(Customers!$I$2:$I$901,MATCH(B3486,Customers!$A$2:$A$901,0))</f>
        <v>Regular</v>
      </c>
      <c r="I3486" s="12" t="str">
        <f aca="false">INDEX(Customers!$G$2:$G$901,MATCH(B3486,Customers!$A$2:$A$901,0))</f>
        <v>North</v>
      </c>
      <c r="J3486" s="12" t="str">
        <f aca="false">INDEX(Stores!$D$2:$D$18,MATCH(C3486,Stores!$A$2:$A$18,0))</f>
        <v>North</v>
      </c>
      <c r="K3486" s="16" t="n">
        <f aca="false">SUMIF(OrderItems!$B$2:$B$6683,A3486,OrderItems!$J$2:$J$6683)</f>
        <v>9097</v>
      </c>
      <c r="L3486" s="16" t="n">
        <f aca="false">SUMIF(OrderItems!$B$2:$B$6683,A3486,OrderItems!$K$2:$K$6683)</f>
        <v>6079.36</v>
      </c>
      <c r="M3486" s="16" t="n">
        <f aca="false">K3486-L3486</f>
        <v>3017.64</v>
      </c>
      <c r="N3486" s="12" t="n">
        <f aca="false">COUNTIF(OrderItems!$B$2:$B$6683,A3486)</f>
        <v>2</v>
      </c>
    </row>
    <row r="3487" customFormat="false" ht="15" hidden="false" customHeight="false" outlineLevel="0" collapsed="false">
      <c r="A3487" s="12" t="n">
        <v>3486</v>
      </c>
      <c r="B3487" s="12" t="n">
        <v>891</v>
      </c>
      <c r="C3487" s="12" t="n">
        <v>17</v>
      </c>
      <c r="D3487" s="18" t="n">
        <v>45637</v>
      </c>
      <c r="E3487" s="12" t="s">
        <v>44</v>
      </c>
      <c r="F3487" s="12" t="s">
        <v>2295</v>
      </c>
      <c r="G3487" s="12" t="s">
        <v>55</v>
      </c>
      <c r="H3487" s="12" t="str">
        <f aca="false">INDEX(Customers!$I$2:$I$901,MATCH(B3487,Customers!$A$2:$A$901,0))</f>
        <v>Regular</v>
      </c>
      <c r="I3487" s="12" t="str">
        <f aca="false">INDEX(Customers!$G$2:$G$901,MATCH(B3487,Customers!$A$2:$A$901,0))</f>
        <v>North</v>
      </c>
      <c r="J3487" s="12" t="str">
        <f aca="false">INDEX(Stores!$D$2:$D$18,MATCH(C3487,Stores!$A$2:$A$18,0))</f>
        <v>Online</v>
      </c>
      <c r="K3487" s="16" t="n">
        <f aca="false">SUMIF(OrderItems!$B$2:$B$6683,A3487,OrderItems!$J$2:$J$6683)</f>
        <v>689</v>
      </c>
      <c r="L3487" s="16" t="n">
        <f aca="false">SUMIF(OrderItems!$B$2:$B$6683,A3487,OrderItems!$K$2:$K$6683)</f>
        <v>513.42</v>
      </c>
      <c r="M3487" s="16" t="n">
        <f aca="false">K3487-L3487</f>
        <v>175.58</v>
      </c>
      <c r="N3487" s="12" t="n">
        <f aca="false">COUNTIF(OrderItems!$B$2:$B$6683,A3487)</f>
        <v>1</v>
      </c>
    </row>
    <row r="3488" customFormat="false" ht="15" hidden="false" customHeight="false" outlineLevel="0" collapsed="false">
      <c r="A3488" s="12" t="n">
        <v>3487</v>
      </c>
      <c r="B3488" s="12" t="n">
        <v>891</v>
      </c>
      <c r="C3488" s="12" t="n">
        <v>15</v>
      </c>
      <c r="D3488" s="18" t="n">
        <v>45816</v>
      </c>
      <c r="E3488" s="12" t="s">
        <v>49</v>
      </c>
      <c r="F3488" s="12" t="s">
        <v>2294</v>
      </c>
      <c r="G3488" s="12" t="s">
        <v>55</v>
      </c>
      <c r="H3488" s="12" t="str">
        <f aca="false">INDEX(Customers!$I$2:$I$901,MATCH(B3488,Customers!$A$2:$A$901,0))</f>
        <v>Regular</v>
      </c>
      <c r="I3488" s="12" t="str">
        <f aca="false">INDEX(Customers!$G$2:$G$901,MATCH(B3488,Customers!$A$2:$A$901,0))</f>
        <v>North</v>
      </c>
      <c r="J3488" s="12" t="str">
        <f aca="false">INDEX(Stores!$D$2:$D$18,MATCH(C3488,Stores!$A$2:$A$18,0))</f>
        <v>East</v>
      </c>
      <c r="K3488" s="16" t="n">
        <f aca="false">SUMIF(OrderItems!$B$2:$B$6683,A3488,OrderItems!$J$2:$J$6683)</f>
        <v>1269</v>
      </c>
      <c r="L3488" s="16" t="n">
        <f aca="false">SUMIF(OrderItems!$B$2:$B$6683,A3488,OrderItems!$K$2:$K$6683)</f>
        <v>747.69</v>
      </c>
      <c r="M3488" s="16" t="n">
        <f aca="false">K3488-L3488</f>
        <v>521.31</v>
      </c>
      <c r="N3488" s="12" t="n">
        <f aca="false">COUNTIF(OrderItems!$B$2:$B$6683,A3488)</f>
        <v>1</v>
      </c>
    </row>
    <row r="3489" customFormat="false" ht="15" hidden="false" customHeight="false" outlineLevel="0" collapsed="false">
      <c r="A3489" s="12" t="n">
        <v>3488</v>
      </c>
      <c r="B3489" s="12" t="n">
        <v>891</v>
      </c>
      <c r="C3489" s="12" t="n">
        <v>17</v>
      </c>
      <c r="D3489" s="18" t="n">
        <v>45857</v>
      </c>
      <c r="E3489" s="12" t="s">
        <v>44</v>
      </c>
      <c r="F3489" s="12" t="s">
        <v>2294</v>
      </c>
      <c r="G3489" s="12" t="s">
        <v>55</v>
      </c>
      <c r="H3489" s="12" t="str">
        <f aca="false">INDEX(Customers!$I$2:$I$901,MATCH(B3489,Customers!$A$2:$A$901,0))</f>
        <v>Regular</v>
      </c>
      <c r="I3489" s="12" t="str">
        <f aca="false">INDEX(Customers!$G$2:$G$901,MATCH(B3489,Customers!$A$2:$A$901,0))</f>
        <v>North</v>
      </c>
      <c r="J3489" s="12" t="str">
        <f aca="false">INDEX(Stores!$D$2:$D$18,MATCH(C3489,Stores!$A$2:$A$18,0))</f>
        <v>Online</v>
      </c>
      <c r="K3489" s="16" t="n">
        <f aca="false">SUMIF(OrderItems!$B$2:$B$6683,A3489,OrderItems!$J$2:$J$6683)</f>
        <v>4844.1</v>
      </c>
      <c r="L3489" s="16" t="n">
        <f aca="false">SUMIF(OrderItems!$B$2:$B$6683,A3489,OrderItems!$K$2:$K$6683)</f>
        <v>3411.71</v>
      </c>
      <c r="M3489" s="16" t="n">
        <f aca="false">K3489-L3489</f>
        <v>1432.39</v>
      </c>
      <c r="N3489" s="12" t="n">
        <f aca="false">COUNTIF(OrderItems!$B$2:$B$6683,A3489)</f>
        <v>2</v>
      </c>
    </row>
    <row r="3490" customFormat="false" ht="15" hidden="false" customHeight="false" outlineLevel="0" collapsed="false">
      <c r="A3490" s="12" t="n">
        <v>3489</v>
      </c>
      <c r="B3490" s="12" t="n">
        <v>891</v>
      </c>
      <c r="C3490" s="12" t="n">
        <v>16</v>
      </c>
      <c r="D3490" s="18" t="n">
        <v>45886</v>
      </c>
      <c r="E3490" s="12" t="s">
        <v>49</v>
      </c>
      <c r="F3490" s="12" t="s">
        <v>2292</v>
      </c>
      <c r="G3490" s="12" t="s">
        <v>56</v>
      </c>
      <c r="H3490" s="12" t="str">
        <f aca="false">INDEX(Customers!$I$2:$I$901,MATCH(B3490,Customers!$A$2:$A$901,0))</f>
        <v>Regular</v>
      </c>
      <c r="I3490" s="12" t="str">
        <f aca="false">INDEX(Customers!$G$2:$G$901,MATCH(B3490,Customers!$A$2:$A$901,0))</f>
        <v>North</v>
      </c>
      <c r="J3490" s="12" t="str">
        <f aca="false">INDEX(Stores!$D$2:$D$18,MATCH(C3490,Stores!$A$2:$A$18,0))</f>
        <v>East</v>
      </c>
      <c r="K3490" s="16" t="n">
        <f aca="false">SUMIF(OrderItems!$B$2:$B$6683,A3490,OrderItems!$J$2:$J$6683)</f>
        <v>3147</v>
      </c>
      <c r="L3490" s="16" t="n">
        <f aca="false">SUMIF(OrderItems!$B$2:$B$6683,A3490,OrderItems!$K$2:$K$6683)</f>
        <v>2116.3</v>
      </c>
      <c r="M3490" s="16" t="n">
        <f aca="false">K3490-L3490</f>
        <v>1030.7</v>
      </c>
      <c r="N3490" s="12" t="n">
        <f aca="false">COUNTIF(OrderItems!$B$2:$B$6683,A3490)</f>
        <v>2</v>
      </c>
    </row>
    <row r="3491" customFormat="false" ht="15" hidden="false" customHeight="false" outlineLevel="0" collapsed="false">
      <c r="A3491" s="12" t="n">
        <v>3490</v>
      </c>
      <c r="B3491" s="12" t="n">
        <v>891</v>
      </c>
      <c r="C3491" s="12" t="n">
        <v>17</v>
      </c>
      <c r="D3491" s="18" t="n">
        <v>45966</v>
      </c>
      <c r="E3491" s="12" t="s">
        <v>44</v>
      </c>
      <c r="F3491" s="12" t="s">
        <v>2294</v>
      </c>
      <c r="G3491" s="12" t="s">
        <v>55</v>
      </c>
      <c r="H3491" s="12" t="str">
        <f aca="false">INDEX(Customers!$I$2:$I$901,MATCH(B3491,Customers!$A$2:$A$901,0))</f>
        <v>Regular</v>
      </c>
      <c r="I3491" s="12" t="str">
        <f aca="false">INDEX(Customers!$G$2:$G$901,MATCH(B3491,Customers!$A$2:$A$901,0))</f>
        <v>North</v>
      </c>
      <c r="J3491" s="12" t="str">
        <f aca="false">INDEX(Stores!$D$2:$D$18,MATCH(C3491,Stores!$A$2:$A$18,0))</f>
        <v>Online</v>
      </c>
      <c r="K3491" s="16" t="n">
        <f aca="false">SUMIF(OrderItems!$B$2:$B$6683,A3491,OrderItems!$J$2:$J$6683)</f>
        <v>11015.2</v>
      </c>
      <c r="L3491" s="16" t="n">
        <f aca="false">SUMIF(OrderItems!$B$2:$B$6683,A3491,OrderItems!$K$2:$K$6683)</f>
        <v>7089.55</v>
      </c>
      <c r="M3491" s="16" t="n">
        <f aca="false">K3491-L3491</f>
        <v>3925.65</v>
      </c>
      <c r="N3491" s="12" t="n">
        <f aca="false">COUNTIF(OrderItems!$B$2:$B$6683,A3491)</f>
        <v>3</v>
      </c>
    </row>
    <row r="3492" customFormat="false" ht="15" hidden="false" customHeight="false" outlineLevel="0" collapsed="false">
      <c r="A3492" s="12" t="n">
        <v>3491</v>
      </c>
      <c r="B3492" s="12" t="n">
        <v>892</v>
      </c>
      <c r="C3492" s="12" t="n">
        <v>11</v>
      </c>
      <c r="D3492" s="18" t="n">
        <v>45501</v>
      </c>
      <c r="E3492" s="12" t="s">
        <v>49</v>
      </c>
      <c r="F3492" s="12" t="s">
        <v>2293</v>
      </c>
      <c r="G3492" s="12" t="s">
        <v>55</v>
      </c>
      <c r="H3492" s="12" t="str">
        <f aca="false">INDEX(Customers!$I$2:$I$901,MATCH(B3492,Customers!$A$2:$A$901,0))</f>
        <v>Regular</v>
      </c>
      <c r="I3492" s="12" t="str">
        <f aca="false">INDEX(Customers!$G$2:$G$901,MATCH(B3492,Customers!$A$2:$A$901,0))</f>
        <v>East</v>
      </c>
      <c r="J3492" s="12" t="str">
        <f aca="false">INDEX(Stores!$D$2:$D$18,MATCH(C3492,Stores!$A$2:$A$18,0))</f>
        <v>West</v>
      </c>
      <c r="K3492" s="16" t="n">
        <f aca="false">SUMIF(OrderItems!$B$2:$B$6683,A3492,OrderItems!$J$2:$J$6683)</f>
        <v>3059</v>
      </c>
      <c r="L3492" s="16" t="n">
        <f aca="false">SUMIF(OrderItems!$B$2:$B$6683,A3492,OrderItems!$K$2:$K$6683)</f>
        <v>1860.62</v>
      </c>
      <c r="M3492" s="16" t="n">
        <f aca="false">K3492-L3492</f>
        <v>1198.38</v>
      </c>
      <c r="N3492" s="12" t="n">
        <f aca="false">COUNTIF(OrderItems!$B$2:$B$6683,A3492)</f>
        <v>1</v>
      </c>
    </row>
    <row r="3493" customFormat="false" ht="15" hidden="false" customHeight="false" outlineLevel="0" collapsed="false">
      <c r="A3493" s="12" t="n">
        <v>3492</v>
      </c>
      <c r="B3493" s="12" t="n">
        <v>892</v>
      </c>
      <c r="C3493" s="12" t="n">
        <v>17</v>
      </c>
      <c r="D3493" s="18" t="n">
        <v>45620</v>
      </c>
      <c r="E3493" s="12" t="s">
        <v>44</v>
      </c>
      <c r="F3493" s="12" t="s">
        <v>2295</v>
      </c>
      <c r="G3493" s="12" t="s">
        <v>57</v>
      </c>
      <c r="H3493" s="12" t="str">
        <f aca="false">INDEX(Customers!$I$2:$I$901,MATCH(B3493,Customers!$A$2:$A$901,0))</f>
        <v>Regular</v>
      </c>
      <c r="I3493" s="12" t="str">
        <f aca="false">INDEX(Customers!$G$2:$G$901,MATCH(B3493,Customers!$A$2:$A$901,0))</f>
        <v>East</v>
      </c>
      <c r="J3493" s="12" t="str">
        <f aca="false">INDEX(Stores!$D$2:$D$18,MATCH(C3493,Stores!$A$2:$A$18,0))</f>
        <v>Online</v>
      </c>
      <c r="K3493" s="16" t="n">
        <f aca="false">SUMIF(OrderItems!$B$2:$B$6683,A3493,OrderItems!$J$2:$J$6683)</f>
        <v>4264.55</v>
      </c>
      <c r="L3493" s="16" t="n">
        <f aca="false">SUMIF(OrderItems!$B$2:$B$6683,A3493,OrderItems!$K$2:$K$6683)</f>
        <v>2892.9</v>
      </c>
      <c r="M3493" s="16" t="n">
        <f aca="false">K3493-L3493</f>
        <v>1371.65</v>
      </c>
      <c r="N3493" s="12" t="n">
        <f aca="false">COUNTIF(OrderItems!$B$2:$B$6683,A3493)</f>
        <v>1</v>
      </c>
    </row>
    <row r="3494" customFormat="false" ht="15" hidden="false" customHeight="false" outlineLevel="0" collapsed="false">
      <c r="A3494" s="12" t="n">
        <v>3493</v>
      </c>
      <c r="B3494" s="12" t="n">
        <v>892</v>
      </c>
      <c r="C3494" s="12" t="n">
        <v>17</v>
      </c>
      <c r="D3494" s="18" t="n">
        <v>45746</v>
      </c>
      <c r="E3494" s="12" t="s">
        <v>44</v>
      </c>
      <c r="F3494" s="12" t="s">
        <v>2292</v>
      </c>
      <c r="G3494" s="12" t="s">
        <v>55</v>
      </c>
      <c r="H3494" s="12" t="str">
        <f aca="false">INDEX(Customers!$I$2:$I$901,MATCH(B3494,Customers!$A$2:$A$901,0))</f>
        <v>Regular</v>
      </c>
      <c r="I3494" s="12" t="str">
        <f aca="false">INDEX(Customers!$G$2:$G$901,MATCH(B3494,Customers!$A$2:$A$901,0))</f>
        <v>East</v>
      </c>
      <c r="J3494" s="12" t="str">
        <f aca="false">INDEX(Stores!$D$2:$D$18,MATCH(C3494,Stores!$A$2:$A$18,0))</f>
        <v>Online</v>
      </c>
      <c r="K3494" s="16" t="n">
        <f aca="false">SUMIF(OrderItems!$B$2:$B$6683,A3494,OrderItems!$J$2:$J$6683)</f>
        <v>699</v>
      </c>
      <c r="L3494" s="16" t="n">
        <f aca="false">SUMIF(OrderItems!$B$2:$B$6683,A3494,OrderItems!$K$2:$K$6683)</f>
        <v>452.88</v>
      </c>
      <c r="M3494" s="16" t="n">
        <f aca="false">K3494-L3494</f>
        <v>246.12</v>
      </c>
      <c r="N3494" s="12" t="n">
        <f aca="false">COUNTIF(OrderItems!$B$2:$B$6683,A3494)</f>
        <v>1</v>
      </c>
    </row>
    <row r="3495" customFormat="false" ht="15" hidden="false" customHeight="false" outlineLevel="0" collapsed="false">
      <c r="A3495" s="12" t="n">
        <v>3494</v>
      </c>
      <c r="B3495" s="12" t="n">
        <v>892</v>
      </c>
      <c r="C3495" s="12" t="n">
        <v>17</v>
      </c>
      <c r="D3495" s="18" t="n">
        <v>45843</v>
      </c>
      <c r="E3495" s="12" t="s">
        <v>44</v>
      </c>
      <c r="F3495" s="12" t="s">
        <v>2292</v>
      </c>
      <c r="G3495" s="12" t="s">
        <v>55</v>
      </c>
      <c r="H3495" s="12" t="str">
        <f aca="false">INDEX(Customers!$I$2:$I$901,MATCH(B3495,Customers!$A$2:$A$901,0))</f>
        <v>Regular</v>
      </c>
      <c r="I3495" s="12" t="str">
        <f aca="false">INDEX(Customers!$G$2:$G$901,MATCH(B3495,Customers!$A$2:$A$901,0))</f>
        <v>East</v>
      </c>
      <c r="J3495" s="12" t="str">
        <f aca="false">INDEX(Stores!$D$2:$D$18,MATCH(C3495,Stores!$A$2:$A$18,0))</f>
        <v>Online</v>
      </c>
      <c r="K3495" s="16" t="n">
        <f aca="false">SUMIF(OrderItems!$B$2:$B$6683,A3495,OrderItems!$J$2:$J$6683)</f>
        <v>3449</v>
      </c>
      <c r="L3495" s="16" t="n">
        <f aca="false">SUMIF(OrderItems!$B$2:$B$6683,A3495,OrderItems!$K$2:$K$6683)</f>
        <v>2115.56</v>
      </c>
      <c r="M3495" s="16" t="n">
        <f aca="false">K3495-L3495</f>
        <v>1333.44</v>
      </c>
      <c r="N3495" s="12" t="n">
        <f aca="false">COUNTIF(OrderItems!$B$2:$B$6683,A3495)</f>
        <v>1</v>
      </c>
    </row>
    <row r="3496" customFormat="false" ht="15" hidden="false" customHeight="false" outlineLevel="0" collapsed="false">
      <c r="A3496" s="12" t="n">
        <v>3495</v>
      </c>
      <c r="B3496" s="12" t="n">
        <v>892</v>
      </c>
      <c r="C3496" s="12" t="n">
        <v>2</v>
      </c>
      <c r="D3496" s="18" t="n">
        <v>45849</v>
      </c>
      <c r="E3496" s="12" t="s">
        <v>49</v>
      </c>
      <c r="F3496" s="12" t="s">
        <v>2294</v>
      </c>
      <c r="G3496" s="12" t="s">
        <v>55</v>
      </c>
      <c r="H3496" s="12" t="str">
        <f aca="false">INDEX(Customers!$I$2:$I$901,MATCH(B3496,Customers!$A$2:$A$901,0))</f>
        <v>Regular</v>
      </c>
      <c r="I3496" s="12" t="str">
        <f aca="false">INDEX(Customers!$G$2:$G$901,MATCH(B3496,Customers!$A$2:$A$901,0))</f>
        <v>East</v>
      </c>
      <c r="J3496" s="12" t="str">
        <f aca="false">INDEX(Stores!$D$2:$D$18,MATCH(C3496,Stores!$A$2:$A$18,0))</f>
        <v>North</v>
      </c>
      <c r="K3496" s="16" t="n">
        <f aca="false">SUMIF(OrderItems!$B$2:$B$6683,A3496,OrderItems!$J$2:$J$6683)</f>
        <v>3599</v>
      </c>
      <c r="L3496" s="16" t="n">
        <f aca="false">SUMIF(OrderItems!$B$2:$B$6683,A3496,OrderItems!$K$2:$K$6683)</f>
        <v>2222.74</v>
      </c>
      <c r="M3496" s="16" t="n">
        <f aca="false">K3496-L3496</f>
        <v>1376.26</v>
      </c>
      <c r="N3496" s="12" t="n">
        <f aca="false">COUNTIF(OrderItems!$B$2:$B$6683,A3496)</f>
        <v>1</v>
      </c>
    </row>
    <row r="3497" customFormat="false" ht="15" hidden="false" customHeight="false" outlineLevel="0" collapsed="false">
      <c r="A3497" s="12" t="n">
        <v>3496</v>
      </c>
      <c r="B3497" s="12" t="n">
        <v>893</v>
      </c>
      <c r="C3497" s="12" t="n">
        <v>17</v>
      </c>
      <c r="D3497" s="18" t="n">
        <v>45316</v>
      </c>
      <c r="E3497" s="12" t="s">
        <v>44</v>
      </c>
      <c r="F3497" s="12" t="s">
        <v>2293</v>
      </c>
      <c r="G3497" s="12" t="s">
        <v>56</v>
      </c>
      <c r="H3497" s="12" t="str">
        <f aca="false">INDEX(Customers!$I$2:$I$901,MATCH(B3497,Customers!$A$2:$A$901,0))</f>
        <v>Regular</v>
      </c>
      <c r="I3497" s="12" t="str">
        <f aca="false">INDEX(Customers!$G$2:$G$901,MATCH(B3497,Customers!$A$2:$A$901,0))</f>
        <v>South</v>
      </c>
      <c r="J3497" s="12" t="str">
        <f aca="false">INDEX(Stores!$D$2:$D$18,MATCH(C3497,Stores!$A$2:$A$18,0))</f>
        <v>Online</v>
      </c>
      <c r="K3497" s="16" t="n">
        <f aca="false">SUMIF(OrderItems!$B$2:$B$6683,A3497,OrderItems!$J$2:$J$6683)</f>
        <v>1888</v>
      </c>
      <c r="L3497" s="16" t="n">
        <f aca="false">SUMIF(OrderItems!$B$2:$B$6683,A3497,OrderItems!$K$2:$K$6683)</f>
        <v>1137.96</v>
      </c>
      <c r="M3497" s="16" t="n">
        <f aca="false">K3497-L3497</f>
        <v>750.04</v>
      </c>
      <c r="N3497" s="12" t="n">
        <f aca="false">COUNTIF(OrderItems!$B$2:$B$6683,A3497)</f>
        <v>2</v>
      </c>
    </row>
    <row r="3498" customFormat="false" ht="15" hidden="false" customHeight="false" outlineLevel="0" collapsed="false">
      <c r="A3498" s="12" t="n">
        <v>3497</v>
      </c>
      <c r="B3498" s="12" t="n">
        <v>893</v>
      </c>
      <c r="C3498" s="12" t="n">
        <v>11</v>
      </c>
      <c r="D3498" s="18" t="n">
        <v>45404</v>
      </c>
      <c r="E3498" s="12" t="s">
        <v>49</v>
      </c>
      <c r="F3498" s="12" t="s">
        <v>2292</v>
      </c>
      <c r="G3498" s="12" t="s">
        <v>55</v>
      </c>
      <c r="H3498" s="12" t="str">
        <f aca="false">INDEX(Customers!$I$2:$I$901,MATCH(B3498,Customers!$A$2:$A$901,0))</f>
        <v>Regular</v>
      </c>
      <c r="I3498" s="12" t="str">
        <f aca="false">INDEX(Customers!$G$2:$G$901,MATCH(B3498,Customers!$A$2:$A$901,0))</f>
        <v>South</v>
      </c>
      <c r="J3498" s="12" t="str">
        <f aca="false">INDEX(Stores!$D$2:$D$18,MATCH(C3498,Stores!$A$2:$A$18,0))</f>
        <v>West</v>
      </c>
      <c r="K3498" s="16" t="n">
        <f aca="false">SUMIF(OrderItems!$B$2:$B$6683,A3498,OrderItems!$J$2:$J$6683)</f>
        <v>1609</v>
      </c>
      <c r="L3498" s="16" t="n">
        <f aca="false">SUMIF(OrderItems!$B$2:$B$6683,A3498,OrderItems!$K$2:$K$6683)</f>
        <v>979.43</v>
      </c>
      <c r="M3498" s="16" t="n">
        <f aca="false">K3498-L3498</f>
        <v>629.57</v>
      </c>
      <c r="N3498" s="12" t="n">
        <f aca="false">COUNTIF(OrderItems!$B$2:$B$6683,A3498)</f>
        <v>1</v>
      </c>
    </row>
    <row r="3499" customFormat="false" ht="15" hidden="false" customHeight="false" outlineLevel="0" collapsed="false">
      <c r="A3499" s="12" t="n">
        <v>3498</v>
      </c>
      <c r="B3499" s="12" t="n">
        <v>893</v>
      </c>
      <c r="C3499" s="12" t="n">
        <v>17</v>
      </c>
      <c r="D3499" s="18" t="n">
        <v>45423</v>
      </c>
      <c r="E3499" s="12" t="s">
        <v>44</v>
      </c>
      <c r="F3499" s="12" t="s">
        <v>2295</v>
      </c>
      <c r="G3499" s="12" t="s">
        <v>56</v>
      </c>
      <c r="H3499" s="12" t="str">
        <f aca="false">INDEX(Customers!$I$2:$I$901,MATCH(B3499,Customers!$A$2:$A$901,0))</f>
        <v>Regular</v>
      </c>
      <c r="I3499" s="12" t="str">
        <f aca="false">INDEX(Customers!$G$2:$G$901,MATCH(B3499,Customers!$A$2:$A$901,0))</f>
        <v>South</v>
      </c>
      <c r="J3499" s="12" t="str">
        <f aca="false">INDEX(Stores!$D$2:$D$18,MATCH(C3499,Stores!$A$2:$A$18,0))</f>
        <v>Online</v>
      </c>
      <c r="K3499" s="16" t="n">
        <f aca="false">SUMIF(OrderItems!$B$2:$B$6683,A3499,OrderItems!$J$2:$J$6683)</f>
        <v>7005.65</v>
      </c>
      <c r="L3499" s="16" t="n">
        <f aca="false">SUMIF(OrderItems!$B$2:$B$6683,A3499,OrderItems!$K$2:$K$6683)</f>
        <v>4604.95</v>
      </c>
      <c r="M3499" s="16" t="n">
        <f aca="false">K3499-L3499</f>
        <v>2400.7</v>
      </c>
      <c r="N3499" s="12" t="n">
        <f aca="false">COUNTIF(OrderItems!$B$2:$B$6683,A3499)</f>
        <v>2</v>
      </c>
    </row>
    <row r="3500" customFormat="false" ht="15" hidden="false" customHeight="false" outlineLevel="0" collapsed="false">
      <c r="A3500" s="12" t="n">
        <v>3499</v>
      </c>
      <c r="B3500" s="12" t="n">
        <v>893</v>
      </c>
      <c r="C3500" s="12" t="n">
        <v>1</v>
      </c>
      <c r="D3500" s="18" t="n">
        <v>45463</v>
      </c>
      <c r="E3500" s="12" t="s">
        <v>49</v>
      </c>
      <c r="F3500" s="12" t="s">
        <v>2295</v>
      </c>
      <c r="G3500" s="12" t="s">
        <v>56</v>
      </c>
      <c r="H3500" s="12" t="str">
        <f aca="false">INDEX(Customers!$I$2:$I$901,MATCH(B3500,Customers!$A$2:$A$901,0))</f>
        <v>Regular</v>
      </c>
      <c r="I3500" s="12" t="str">
        <f aca="false">INDEX(Customers!$G$2:$G$901,MATCH(B3500,Customers!$A$2:$A$901,0))</f>
        <v>South</v>
      </c>
      <c r="J3500" s="12" t="str">
        <f aca="false">INDEX(Stores!$D$2:$D$18,MATCH(C3500,Stores!$A$2:$A$18,0))</f>
        <v>North</v>
      </c>
      <c r="K3500" s="16" t="n">
        <f aca="false">SUMIF(OrderItems!$B$2:$B$6683,A3500,OrderItems!$J$2:$J$6683)</f>
        <v>11713.3</v>
      </c>
      <c r="L3500" s="16" t="n">
        <f aca="false">SUMIF(OrderItems!$B$2:$B$6683,A3500,OrderItems!$K$2:$K$6683)</f>
        <v>7654.02</v>
      </c>
      <c r="M3500" s="16" t="n">
        <f aca="false">K3500-L3500</f>
        <v>4059.28</v>
      </c>
      <c r="N3500" s="12" t="n">
        <f aca="false">COUNTIF(OrderItems!$B$2:$B$6683,A3500)</f>
        <v>4</v>
      </c>
    </row>
    <row r="3501" customFormat="false" ht="15" hidden="false" customHeight="false" outlineLevel="0" collapsed="false">
      <c r="A3501" s="12" t="n">
        <v>3500</v>
      </c>
      <c r="B3501" s="12" t="n">
        <v>893</v>
      </c>
      <c r="C3501" s="12" t="n">
        <v>17</v>
      </c>
      <c r="D3501" s="18" t="n">
        <v>45492</v>
      </c>
      <c r="E3501" s="12" t="s">
        <v>44</v>
      </c>
      <c r="F3501" s="12" t="s">
        <v>2293</v>
      </c>
      <c r="G3501" s="12" t="s">
        <v>55</v>
      </c>
      <c r="H3501" s="12" t="str">
        <f aca="false">INDEX(Customers!$I$2:$I$901,MATCH(B3501,Customers!$A$2:$A$901,0))</f>
        <v>Regular</v>
      </c>
      <c r="I3501" s="12" t="str">
        <f aca="false">INDEX(Customers!$G$2:$G$901,MATCH(B3501,Customers!$A$2:$A$901,0))</f>
        <v>South</v>
      </c>
      <c r="J3501" s="12" t="str">
        <f aca="false">INDEX(Stores!$D$2:$D$18,MATCH(C3501,Stores!$A$2:$A$18,0))</f>
        <v>Online</v>
      </c>
      <c r="K3501" s="16" t="n">
        <f aca="false">SUMIF(OrderItems!$B$2:$B$6683,A3501,OrderItems!$J$2:$J$6683)</f>
        <v>149</v>
      </c>
      <c r="L3501" s="16" t="n">
        <f aca="false">SUMIF(OrderItems!$B$2:$B$6683,A3501,OrderItems!$K$2:$K$6683)</f>
        <v>83.16</v>
      </c>
      <c r="M3501" s="16" t="n">
        <f aca="false">K3501-L3501</f>
        <v>65.84</v>
      </c>
      <c r="N3501" s="12" t="n">
        <f aca="false">COUNTIF(OrderItems!$B$2:$B$6683,A3501)</f>
        <v>1</v>
      </c>
    </row>
    <row r="3502" customFormat="false" ht="15" hidden="false" customHeight="false" outlineLevel="0" collapsed="false">
      <c r="A3502" s="12" t="n">
        <v>3501</v>
      </c>
      <c r="B3502" s="12" t="n">
        <v>893</v>
      </c>
      <c r="C3502" s="12" t="n">
        <v>17</v>
      </c>
      <c r="D3502" s="18" t="n">
        <v>45747</v>
      </c>
      <c r="E3502" s="12" t="s">
        <v>44</v>
      </c>
      <c r="F3502" s="12" t="s">
        <v>2294</v>
      </c>
      <c r="G3502" s="12" t="s">
        <v>55</v>
      </c>
      <c r="H3502" s="12" t="str">
        <f aca="false">INDEX(Customers!$I$2:$I$901,MATCH(B3502,Customers!$A$2:$A$901,0))</f>
        <v>Regular</v>
      </c>
      <c r="I3502" s="12" t="str">
        <f aca="false">INDEX(Customers!$G$2:$G$901,MATCH(B3502,Customers!$A$2:$A$901,0))</f>
        <v>South</v>
      </c>
      <c r="J3502" s="12" t="str">
        <f aca="false">INDEX(Stores!$D$2:$D$18,MATCH(C3502,Stores!$A$2:$A$18,0))</f>
        <v>Online</v>
      </c>
      <c r="K3502" s="16" t="n">
        <f aca="false">SUMIF(OrderItems!$B$2:$B$6683,A3502,OrderItems!$J$2:$J$6683)</f>
        <v>2864.55</v>
      </c>
      <c r="L3502" s="16" t="n">
        <f aca="false">SUMIF(OrderItems!$B$2:$B$6683,A3502,OrderItems!$K$2:$K$6683)</f>
        <v>1657.4</v>
      </c>
      <c r="M3502" s="16" t="n">
        <f aca="false">K3502-L3502</f>
        <v>1207.15</v>
      </c>
      <c r="N3502" s="12" t="n">
        <f aca="false">COUNTIF(OrderItems!$B$2:$B$6683,A3502)</f>
        <v>4</v>
      </c>
    </row>
    <row r="3503" customFormat="false" ht="15" hidden="false" customHeight="false" outlineLevel="0" collapsed="false">
      <c r="A3503" s="12" t="n">
        <v>3502</v>
      </c>
      <c r="B3503" s="12" t="n">
        <v>893</v>
      </c>
      <c r="C3503" s="12" t="n">
        <v>17</v>
      </c>
      <c r="D3503" s="18" t="n">
        <v>45840</v>
      </c>
      <c r="E3503" s="12" t="s">
        <v>44</v>
      </c>
      <c r="F3503" s="12" t="s">
        <v>2293</v>
      </c>
      <c r="G3503" s="12" t="s">
        <v>55</v>
      </c>
      <c r="H3503" s="12" t="str">
        <f aca="false">INDEX(Customers!$I$2:$I$901,MATCH(B3503,Customers!$A$2:$A$901,0))</f>
        <v>Regular</v>
      </c>
      <c r="I3503" s="12" t="str">
        <f aca="false">INDEX(Customers!$G$2:$G$901,MATCH(B3503,Customers!$A$2:$A$901,0))</f>
        <v>South</v>
      </c>
      <c r="J3503" s="12" t="str">
        <f aca="false">INDEX(Stores!$D$2:$D$18,MATCH(C3503,Stores!$A$2:$A$18,0))</f>
        <v>Online</v>
      </c>
      <c r="K3503" s="16" t="n">
        <f aca="false">SUMIF(OrderItems!$B$2:$B$6683,A3503,OrderItems!$J$2:$J$6683)</f>
        <v>3046.65</v>
      </c>
      <c r="L3503" s="16" t="n">
        <f aca="false">SUMIF(OrderItems!$B$2:$B$6683,A3503,OrderItems!$K$2:$K$6683)</f>
        <v>2207.64</v>
      </c>
      <c r="M3503" s="16" t="n">
        <f aca="false">K3503-L3503</f>
        <v>839.01</v>
      </c>
      <c r="N3503" s="12" t="n">
        <f aca="false">COUNTIF(OrderItems!$B$2:$B$6683,A3503)</f>
        <v>1</v>
      </c>
    </row>
    <row r="3504" customFormat="false" ht="15" hidden="false" customHeight="false" outlineLevel="0" collapsed="false">
      <c r="A3504" s="12" t="n">
        <v>3503</v>
      </c>
      <c r="B3504" s="12" t="n">
        <v>893</v>
      </c>
      <c r="C3504" s="12" t="n">
        <v>17</v>
      </c>
      <c r="D3504" s="18" t="n">
        <v>45851</v>
      </c>
      <c r="E3504" s="12" t="s">
        <v>44</v>
      </c>
      <c r="F3504" s="12" t="s">
        <v>2295</v>
      </c>
      <c r="G3504" s="12" t="s">
        <v>55</v>
      </c>
      <c r="H3504" s="12" t="str">
        <f aca="false">INDEX(Customers!$I$2:$I$901,MATCH(B3504,Customers!$A$2:$A$901,0))</f>
        <v>Regular</v>
      </c>
      <c r="I3504" s="12" t="str">
        <f aca="false">INDEX(Customers!$G$2:$G$901,MATCH(B3504,Customers!$A$2:$A$901,0))</f>
        <v>South</v>
      </c>
      <c r="J3504" s="12" t="str">
        <f aca="false">INDEX(Stores!$D$2:$D$18,MATCH(C3504,Stores!$A$2:$A$18,0))</f>
        <v>Online</v>
      </c>
      <c r="K3504" s="16" t="n">
        <f aca="false">SUMIF(OrderItems!$B$2:$B$6683,A3504,OrderItems!$J$2:$J$6683)</f>
        <v>2869</v>
      </c>
      <c r="L3504" s="16" t="n">
        <f aca="false">SUMIF(OrderItems!$B$2:$B$6683,A3504,OrderItems!$K$2:$K$6683)</f>
        <v>1981.04</v>
      </c>
      <c r="M3504" s="16" t="n">
        <f aca="false">K3504-L3504</f>
        <v>887.96</v>
      </c>
      <c r="N3504" s="12" t="n">
        <f aca="false">COUNTIF(OrderItems!$B$2:$B$6683,A3504)</f>
        <v>1</v>
      </c>
    </row>
    <row r="3505" customFormat="false" ht="15" hidden="false" customHeight="false" outlineLevel="0" collapsed="false">
      <c r="A3505" s="12" t="n">
        <v>3504</v>
      </c>
      <c r="B3505" s="12" t="n">
        <v>894</v>
      </c>
      <c r="C3505" s="12" t="n">
        <v>14</v>
      </c>
      <c r="D3505" s="18" t="n">
        <v>45896</v>
      </c>
      <c r="E3505" s="12" t="s">
        <v>49</v>
      </c>
      <c r="F3505" s="12" t="s">
        <v>2293</v>
      </c>
      <c r="G3505" s="12" t="s">
        <v>55</v>
      </c>
      <c r="H3505" s="12" t="str">
        <f aca="false">INDEX(Customers!$I$2:$I$901,MATCH(B3505,Customers!$A$2:$A$901,0))</f>
        <v>New</v>
      </c>
      <c r="I3505" s="12" t="str">
        <f aca="false">INDEX(Customers!$G$2:$G$901,MATCH(B3505,Customers!$A$2:$A$901,0))</f>
        <v>East</v>
      </c>
      <c r="J3505" s="12" t="str">
        <f aca="false">INDEX(Stores!$D$2:$D$18,MATCH(C3505,Stores!$A$2:$A$18,0))</f>
        <v>East</v>
      </c>
      <c r="K3505" s="16" t="n">
        <f aca="false">SUMIF(OrderItems!$B$2:$B$6683,A3505,OrderItems!$J$2:$J$6683)</f>
        <v>1826.05</v>
      </c>
      <c r="L3505" s="16" t="n">
        <f aca="false">SUMIF(OrderItems!$B$2:$B$6683,A3505,OrderItems!$K$2:$K$6683)</f>
        <v>1431.55</v>
      </c>
      <c r="M3505" s="16" t="n">
        <f aca="false">K3505-L3505</f>
        <v>394.5</v>
      </c>
      <c r="N3505" s="12" t="n">
        <f aca="false">COUNTIF(OrderItems!$B$2:$B$6683,A3505)</f>
        <v>3</v>
      </c>
    </row>
    <row r="3506" customFormat="false" ht="15" hidden="false" customHeight="false" outlineLevel="0" collapsed="false">
      <c r="A3506" s="12" t="n">
        <v>3505</v>
      </c>
      <c r="B3506" s="12" t="n">
        <v>894</v>
      </c>
      <c r="C3506" s="12" t="n">
        <v>5</v>
      </c>
      <c r="D3506" s="18" t="n">
        <v>45958</v>
      </c>
      <c r="E3506" s="12" t="s">
        <v>49</v>
      </c>
      <c r="F3506" s="12" t="s">
        <v>2295</v>
      </c>
      <c r="G3506" s="12" t="s">
        <v>55</v>
      </c>
      <c r="H3506" s="12" t="str">
        <f aca="false">INDEX(Customers!$I$2:$I$901,MATCH(B3506,Customers!$A$2:$A$901,0))</f>
        <v>New</v>
      </c>
      <c r="I3506" s="12" t="str">
        <f aca="false">INDEX(Customers!$G$2:$G$901,MATCH(B3506,Customers!$A$2:$A$901,0))</f>
        <v>East</v>
      </c>
      <c r="J3506" s="12" t="str">
        <f aca="false">INDEX(Stores!$D$2:$D$18,MATCH(C3506,Stores!$A$2:$A$18,0))</f>
        <v>South</v>
      </c>
      <c r="K3506" s="16" t="n">
        <f aca="false">SUMIF(OrderItems!$B$2:$B$6683,A3506,OrderItems!$J$2:$J$6683)</f>
        <v>8230.75</v>
      </c>
      <c r="L3506" s="16" t="n">
        <f aca="false">SUMIF(OrderItems!$B$2:$B$6683,A3506,OrderItems!$K$2:$K$6683)</f>
        <v>5410.55</v>
      </c>
      <c r="M3506" s="16" t="n">
        <f aca="false">K3506-L3506</f>
        <v>2820.2</v>
      </c>
      <c r="N3506" s="12" t="n">
        <f aca="false">COUNTIF(OrderItems!$B$2:$B$6683,A3506)</f>
        <v>4</v>
      </c>
    </row>
    <row r="3507" customFormat="false" ht="15" hidden="false" customHeight="false" outlineLevel="0" collapsed="false">
      <c r="A3507" s="12" t="n">
        <v>3506</v>
      </c>
      <c r="B3507" s="12" t="n">
        <v>895</v>
      </c>
      <c r="C3507" s="12" t="n">
        <v>11</v>
      </c>
      <c r="D3507" s="18" t="n">
        <v>45643</v>
      </c>
      <c r="E3507" s="12" t="s">
        <v>49</v>
      </c>
      <c r="F3507" s="12" t="s">
        <v>2295</v>
      </c>
      <c r="G3507" s="12" t="s">
        <v>55</v>
      </c>
      <c r="H3507" s="12" t="str">
        <f aca="false">INDEX(Customers!$I$2:$I$901,MATCH(B3507,Customers!$A$2:$A$901,0))</f>
        <v>Regular</v>
      </c>
      <c r="I3507" s="12" t="str">
        <f aca="false">INDEX(Customers!$G$2:$G$901,MATCH(B3507,Customers!$A$2:$A$901,0))</f>
        <v>South</v>
      </c>
      <c r="J3507" s="12" t="str">
        <f aca="false">INDEX(Stores!$D$2:$D$18,MATCH(C3507,Stores!$A$2:$A$18,0))</f>
        <v>West</v>
      </c>
      <c r="K3507" s="16" t="n">
        <f aca="false">SUMIF(OrderItems!$B$2:$B$6683,A3507,OrderItems!$J$2:$J$6683)</f>
        <v>1158</v>
      </c>
      <c r="L3507" s="16" t="n">
        <f aca="false">SUMIF(OrderItems!$B$2:$B$6683,A3507,OrderItems!$K$2:$K$6683)</f>
        <v>758.72</v>
      </c>
      <c r="M3507" s="16" t="n">
        <f aca="false">K3507-L3507</f>
        <v>399.28</v>
      </c>
      <c r="N3507" s="12" t="n">
        <f aca="false">COUNTIF(OrderItems!$B$2:$B$6683,A3507)</f>
        <v>2</v>
      </c>
    </row>
    <row r="3508" customFormat="false" ht="15" hidden="false" customHeight="false" outlineLevel="0" collapsed="false">
      <c r="A3508" s="12" t="n">
        <v>3507</v>
      </c>
      <c r="B3508" s="12" t="n">
        <v>895</v>
      </c>
      <c r="C3508" s="12" t="n">
        <v>17</v>
      </c>
      <c r="D3508" s="18" t="n">
        <v>45816</v>
      </c>
      <c r="E3508" s="12" t="s">
        <v>44</v>
      </c>
      <c r="F3508" s="12" t="s">
        <v>2293</v>
      </c>
      <c r="G3508" s="12" t="s">
        <v>55</v>
      </c>
      <c r="H3508" s="12" t="str">
        <f aca="false">INDEX(Customers!$I$2:$I$901,MATCH(B3508,Customers!$A$2:$A$901,0))</f>
        <v>Regular</v>
      </c>
      <c r="I3508" s="12" t="str">
        <f aca="false">INDEX(Customers!$G$2:$G$901,MATCH(B3508,Customers!$A$2:$A$901,0))</f>
        <v>South</v>
      </c>
      <c r="J3508" s="12" t="str">
        <f aca="false">INDEX(Stores!$D$2:$D$18,MATCH(C3508,Stores!$A$2:$A$18,0))</f>
        <v>Online</v>
      </c>
      <c r="K3508" s="16" t="n">
        <f aca="false">SUMIF(OrderItems!$B$2:$B$6683,A3508,OrderItems!$J$2:$J$6683)</f>
        <v>1367.2</v>
      </c>
      <c r="L3508" s="16" t="n">
        <f aca="false">SUMIF(OrderItems!$B$2:$B$6683,A3508,OrderItems!$K$2:$K$6683)</f>
        <v>1180.24</v>
      </c>
      <c r="M3508" s="16" t="n">
        <f aca="false">K3508-L3508</f>
        <v>186.96</v>
      </c>
      <c r="N3508" s="12" t="n">
        <f aca="false">COUNTIF(OrderItems!$B$2:$B$6683,A3508)</f>
        <v>1</v>
      </c>
    </row>
    <row r="3509" customFormat="false" ht="15" hidden="false" customHeight="false" outlineLevel="0" collapsed="false">
      <c r="A3509" s="12" t="n">
        <v>3508</v>
      </c>
      <c r="B3509" s="12" t="n">
        <v>895</v>
      </c>
      <c r="C3509" s="12" t="n">
        <v>17</v>
      </c>
      <c r="D3509" s="18" t="n">
        <v>45843</v>
      </c>
      <c r="E3509" s="12" t="s">
        <v>44</v>
      </c>
      <c r="F3509" s="12" t="s">
        <v>2294</v>
      </c>
      <c r="G3509" s="12" t="s">
        <v>55</v>
      </c>
      <c r="H3509" s="12" t="str">
        <f aca="false">INDEX(Customers!$I$2:$I$901,MATCH(B3509,Customers!$A$2:$A$901,0))</f>
        <v>Regular</v>
      </c>
      <c r="I3509" s="12" t="str">
        <f aca="false">INDEX(Customers!$G$2:$G$901,MATCH(B3509,Customers!$A$2:$A$901,0))</f>
        <v>South</v>
      </c>
      <c r="J3509" s="12" t="str">
        <f aca="false">INDEX(Stores!$D$2:$D$18,MATCH(C3509,Stores!$A$2:$A$18,0))</f>
        <v>Online</v>
      </c>
      <c r="K3509" s="16" t="n">
        <f aca="false">SUMIF(OrderItems!$B$2:$B$6683,A3509,OrderItems!$J$2:$J$6683)</f>
        <v>10373.2</v>
      </c>
      <c r="L3509" s="16" t="n">
        <f aca="false">SUMIF(OrderItems!$B$2:$B$6683,A3509,OrderItems!$K$2:$K$6683)</f>
        <v>7472.5</v>
      </c>
      <c r="M3509" s="16" t="n">
        <f aca="false">K3509-L3509</f>
        <v>2900.7</v>
      </c>
      <c r="N3509" s="12" t="n">
        <f aca="false">COUNTIF(OrderItems!$B$2:$B$6683,A3509)</f>
        <v>3</v>
      </c>
    </row>
    <row r="3510" customFormat="false" ht="15" hidden="false" customHeight="false" outlineLevel="0" collapsed="false">
      <c r="A3510" s="12" t="n">
        <v>3509</v>
      </c>
      <c r="B3510" s="12" t="n">
        <v>895</v>
      </c>
      <c r="C3510" s="12" t="n">
        <v>17</v>
      </c>
      <c r="D3510" s="18" t="n">
        <v>45883</v>
      </c>
      <c r="E3510" s="12" t="s">
        <v>44</v>
      </c>
      <c r="F3510" s="12" t="s">
        <v>2293</v>
      </c>
      <c r="G3510" s="12" t="s">
        <v>55</v>
      </c>
      <c r="H3510" s="12" t="str">
        <f aca="false">INDEX(Customers!$I$2:$I$901,MATCH(B3510,Customers!$A$2:$A$901,0))</f>
        <v>Regular</v>
      </c>
      <c r="I3510" s="12" t="str">
        <f aca="false">INDEX(Customers!$G$2:$G$901,MATCH(B3510,Customers!$A$2:$A$901,0))</f>
        <v>South</v>
      </c>
      <c r="J3510" s="12" t="str">
        <f aca="false">INDEX(Stores!$D$2:$D$18,MATCH(C3510,Stores!$A$2:$A$18,0))</f>
        <v>Online</v>
      </c>
      <c r="K3510" s="16" t="n">
        <f aca="false">SUMIF(OrderItems!$B$2:$B$6683,A3510,OrderItems!$J$2:$J$6683)</f>
        <v>381.65</v>
      </c>
      <c r="L3510" s="16" t="n">
        <f aca="false">SUMIF(OrderItems!$B$2:$B$6683,A3510,OrderItems!$K$2:$K$6683)</f>
        <v>271.97</v>
      </c>
      <c r="M3510" s="16" t="n">
        <f aca="false">K3510-L3510</f>
        <v>109.68</v>
      </c>
      <c r="N3510" s="12" t="n">
        <f aca="false">COUNTIF(OrderItems!$B$2:$B$6683,A3510)</f>
        <v>1</v>
      </c>
    </row>
    <row r="3511" customFormat="false" ht="15" hidden="false" customHeight="false" outlineLevel="0" collapsed="false">
      <c r="A3511" s="12" t="n">
        <v>3510</v>
      </c>
      <c r="B3511" s="12" t="n">
        <v>895</v>
      </c>
      <c r="C3511" s="12" t="n">
        <v>17</v>
      </c>
      <c r="D3511" s="18" t="n">
        <v>45889</v>
      </c>
      <c r="E3511" s="12" t="s">
        <v>44</v>
      </c>
      <c r="F3511" s="12" t="s">
        <v>2292</v>
      </c>
      <c r="G3511" s="12" t="s">
        <v>55</v>
      </c>
      <c r="H3511" s="12" t="str">
        <f aca="false">INDEX(Customers!$I$2:$I$901,MATCH(B3511,Customers!$A$2:$A$901,0))</f>
        <v>Regular</v>
      </c>
      <c r="I3511" s="12" t="str">
        <f aca="false">INDEX(Customers!$G$2:$G$901,MATCH(B3511,Customers!$A$2:$A$901,0))</f>
        <v>South</v>
      </c>
      <c r="J3511" s="12" t="str">
        <f aca="false">INDEX(Stores!$D$2:$D$18,MATCH(C3511,Stores!$A$2:$A$18,0))</f>
        <v>Online</v>
      </c>
      <c r="K3511" s="16" t="n">
        <f aca="false">SUMIF(OrderItems!$B$2:$B$6683,A3511,OrderItems!$J$2:$J$6683)</f>
        <v>1071.2</v>
      </c>
      <c r="L3511" s="16" t="n">
        <f aca="false">SUMIF(OrderItems!$B$2:$B$6683,A3511,OrderItems!$K$2:$K$6683)</f>
        <v>799.99</v>
      </c>
      <c r="M3511" s="16" t="n">
        <f aca="false">K3511-L3511</f>
        <v>271.21</v>
      </c>
      <c r="N3511" s="12" t="n">
        <f aca="false">COUNTIF(OrderItems!$B$2:$B$6683,A3511)</f>
        <v>1</v>
      </c>
    </row>
    <row r="3512" customFormat="false" ht="15" hidden="false" customHeight="false" outlineLevel="0" collapsed="false">
      <c r="A3512" s="12" t="n">
        <v>3511</v>
      </c>
      <c r="B3512" s="12" t="n">
        <v>895</v>
      </c>
      <c r="C3512" s="12" t="n">
        <v>12</v>
      </c>
      <c r="D3512" s="18" t="n">
        <v>45930</v>
      </c>
      <c r="E3512" s="12" t="s">
        <v>49</v>
      </c>
      <c r="F3512" s="12" t="s">
        <v>2293</v>
      </c>
      <c r="G3512" s="12" t="s">
        <v>55</v>
      </c>
      <c r="H3512" s="12" t="str">
        <f aca="false">INDEX(Customers!$I$2:$I$901,MATCH(B3512,Customers!$A$2:$A$901,0))</f>
        <v>Regular</v>
      </c>
      <c r="I3512" s="12" t="str">
        <f aca="false">INDEX(Customers!$G$2:$G$901,MATCH(B3512,Customers!$A$2:$A$901,0))</f>
        <v>South</v>
      </c>
      <c r="J3512" s="12" t="str">
        <f aca="false">INDEX(Stores!$D$2:$D$18,MATCH(C3512,Stores!$A$2:$A$18,0))</f>
        <v>West</v>
      </c>
      <c r="K3512" s="16" t="n">
        <f aca="false">SUMIF(OrderItems!$B$2:$B$6683,A3512,OrderItems!$J$2:$J$6683)</f>
        <v>868</v>
      </c>
      <c r="L3512" s="16" t="n">
        <f aca="false">SUMIF(OrderItems!$B$2:$B$6683,A3512,OrderItems!$K$2:$K$6683)</f>
        <v>524.64</v>
      </c>
      <c r="M3512" s="16" t="n">
        <f aca="false">K3512-L3512</f>
        <v>343.36</v>
      </c>
      <c r="N3512" s="12" t="n">
        <f aca="false">COUNTIF(OrderItems!$B$2:$B$6683,A3512)</f>
        <v>2</v>
      </c>
    </row>
    <row r="3513" customFormat="false" ht="15" hidden="false" customHeight="false" outlineLevel="0" collapsed="false">
      <c r="A3513" s="12" t="n">
        <v>3512</v>
      </c>
      <c r="B3513" s="12" t="n">
        <v>895</v>
      </c>
      <c r="C3513" s="12" t="n">
        <v>2</v>
      </c>
      <c r="D3513" s="18" t="n">
        <v>45941</v>
      </c>
      <c r="E3513" s="12" t="s">
        <v>49</v>
      </c>
      <c r="F3513" s="12" t="s">
        <v>2292</v>
      </c>
      <c r="G3513" s="12" t="s">
        <v>56</v>
      </c>
      <c r="H3513" s="12" t="str">
        <f aca="false">INDEX(Customers!$I$2:$I$901,MATCH(B3513,Customers!$A$2:$A$901,0))</f>
        <v>Regular</v>
      </c>
      <c r="I3513" s="12" t="str">
        <f aca="false">INDEX(Customers!$G$2:$G$901,MATCH(B3513,Customers!$A$2:$A$901,0))</f>
        <v>South</v>
      </c>
      <c r="J3513" s="12" t="str">
        <f aca="false">INDEX(Stores!$D$2:$D$18,MATCH(C3513,Stores!$A$2:$A$18,0))</f>
        <v>North</v>
      </c>
      <c r="K3513" s="16" t="n">
        <f aca="false">SUMIF(OrderItems!$B$2:$B$6683,A3513,OrderItems!$J$2:$J$6683)</f>
        <v>6887</v>
      </c>
      <c r="L3513" s="16" t="n">
        <f aca="false">SUMIF(OrderItems!$B$2:$B$6683,A3513,OrderItems!$K$2:$K$6683)</f>
        <v>4571.57</v>
      </c>
      <c r="M3513" s="16" t="n">
        <f aca="false">K3513-L3513</f>
        <v>2315.43</v>
      </c>
      <c r="N3513" s="12" t="n">
        <f aca="false">COUNTIF(OrderItems!$B$2:$B$6683,A3513)</f>
        <v>3</v>
      </c>
    </row>
    <row r="3514" customFormat="false" ht="15" hidden="false" customHeight="false" outlineLevel="0" collapsed="false">
      <c r="A3514" s="12" t="n">
        <v>3513</v>
      </c>
      <c r="B3514" s="12" t="n">
        <v>896</v>
      </c>
      <c r="C3514" s="12" t="n">
        <v>3</v>
      </c>
      <c r="D3514" s="18" t="n">
        <v>45582</v>
      </c>
      <c r="E3514" s="12" t="s">
        <v>49</v>
      </c>
      <c r="F3514" s="12" t="s">
        <v>2292</v>
      </c>
      <c r="G3514" s="12" t="s">
        <v>55</v>
      </c>
      <c r="H3514" s="12" t="str">
        <f aca="false">INDEX(Customers!$I$2:$I$901,MATCH(B3514,Customers!$A$2:$A$901,0))</f>
        <v>Regular</v>
      </c>
      <c r="I3514" s="12" t="str">
        <f aca="false">INDEX(Customers!$G$2:$G$901,MATCH(B3514,Customers!$A$2:$A$901,0))</f>
        <v>South</v>
      </c>
      <c r="J3514" s="12" t="str">
        <f aca="false">INDEX(Stores!$D$2:$D$18,MATCH(C3514,Stores!$A$2:$A$18,0))</f>
        <v>North</v>
      </c>
      <c r="K3514" s="16" t="n">
        <f aca="false">SUMIF(OrderItems!$B$2:$B$6683,A3514,OrderItems!$J$2:$J$6683)</f>
        <v>998.1</v>
      </c>
      <c r="L3514" s="16" t="n">
        <f aca="false">SUMIF(OrderItems!$B$2:$B$6683,A3514,OrderItems!$K$2:$K$6683)</f>
        <v>802.07</v>
      </c>
      <c r="M3514" s="16" t="n">
        <f aca="false">K3514-L3514</f>
        <v>196.03</v>
      </c>
      <c r="N3514" s="12" t="n">
        <f aca="false">COUNTIF(OrderItems!$B$2:$B$6683,A3514)</f>
        <v>1</v>
      </c>
    </row>
    <row r="3515" customFormat="false" ht="15" hidden="false" customHeight="false" outlineLevel="0" collapsed="false">
      <c r="A3515" s="12" t="n">
        <v>3514</v>
      </c>
      <c r="B3515" s="12" t="n">
        <v>896</v>
      </c>
      <c r="C3515" s="12" t="n">
        <v>17</v>
      </c>
      <c r="D3515" s="18" t="n">
        <v>45865</v>
      </c>
      <c r="E3515" s="12" t="s">
        <v>44</v>
      </c>
      <c r="F3515" s="12" t="s">
        <v>2293</v>
      </c>
      <c r="G3515" s="12" t="s">
        <v>55</v>
      </c>
      <c r="H3515" s="12" t="str">
        <f aca="false">INDEX(Customers!$I$2:$I$901,MATCH(B3515,Customers!$A$2:$A$901,0))</f>
        <v>Regular</v>
      </c>
      <c r="I3515" s="12" t="str">
        <f aca="false">INDEX(Customers!$G$2:$G$901,MATCH(B3515,Customers!$A$2:$A$901,0))</f>
        <v>South</v>
      </c>
      <c r="J3515" s="12" t="str">
        <f aca="false">INDEX(Stores!$D$2:$D$18,MATCH(C3515,Stores!$A$2:$A$18,0))</f>
        <v>Online</v>
      </c>
      <c r="K3515" s="16" t="n">
        <f aca="false">SUMIF(OrderItems!$B$2:$B$6683,A3515,OrderItems!$J$2:$J$6683)</f>
        <v>2329</v>
      </c>
      <c r="L3515" s="16" t="n">
        <f aca="false">SUMIF(OrderItems!$B$2:$B$6683,A3515,OrderItems!$K$2:$K$6683)</f>
        <v>1451.6</v>
      </c>
      <c r="M3515" s="16" t="n">
        <f aca="false">K3515-L3515</f>
        <v>877.4</v>
      </c>
      <c r="N3515" s="12" t="n">
        <f aca="false">COUNTIF(OrderItems!$B$2:$B$6683,A3515)</f>
        <v>1</v>
      </c>
    </row>
    <row r="3516" customFormat="false" ht="15" hidden="false" customHeight="false" outlineLevel="0" collapsed="false">
      <c r="A3516" s="12" t="n">
        <v>3515</v>
      </c>
      <c r="B3516" s="12" t="n">
        <v>896</v>
      </c>
      <c r="C3516" s="12" t="n">
        <v>4</v>
      </c>
      <c r="D3516" s="18" t="n">
        <v>46002</v>
      </c>
      <c r="E3516" s="12" t="s">
        <v>49</v>
      </c>
      <c r="F3516" s="12" t="s">
        <v>2294</v>
      </c>
      <c r="G3516" s="12" t="s">
        <v>57</v>
      </c>
      <c r="H3516" s="12" t="str">
        <f aca="false">INDEX(Customers!$I$2:$I$901,MATCH(B3516,Customers!$A$2:$A$901,0))</f>
        <v>Regular</v>
      </c>
      <c r="I3516" s="12" t="str">
        <f aca="false">INDEX(Customers!$G$2:$G$901,MATCH(B3516,Customers!$A$2:$A$901,0))</f>
        <v>South</v>
      </c>
      <c r="J3516" s="12" t="str">
        <f aca="false">INDEX(Stores!$D$2:$D$18,MATCH(C3516,Stores!$A$2:$A$18,0))</f>
        <v>North</v>
      </c>
      <c r="K3516" s="16" t="n">
        <f aca="false">SUMIF(OrderItems!$B$2:$B$6683,A3516,OrderItems!$J$2:$J$6683)</f>
        <v>6283.1</v>
      </c>
      <c r="L3516" s="16" t="n">
        <f aca="false">SUMIF(OrderItems!$B$2:$B$6683,A3516,OrderItems!$K$2:$K$6683)</f>
        <v>3951.56</v>
      </c>
      <c r="M3516" s="16" t="n">
        <f aca="false">K3516-L3516</f>
        <v>2331.54</v>
      </c>
      <c r="N3516" s="12" t="n">
        <f aca="false">COUNTIF(OrderItems!$B$2:$B$6683,A3516)</f>
        <v>4</v>
      </c>
    </row>
    <row r="3517" customFormat="false" ht="15" hidden="false" customHeight="false" outlineLevel="0" collapsed="false">
      <c r="A3517" s="12" t="n">
        <v>3516</v>
      </c>
      <c r="B3517" s="12" t="n">
        <v>897</v>
      </c>
      <c r="C3517" s="12" t="n">
        <v>17</v>
      </c>
      <c r="D3517" s="18" t="n">
        <v>45354</v>
      </c>
      <c r="E3517" s="12" t="s">
        <v>44</v>
      </c>
      <c r="F3517" s="12" t="s">
        <v>2296</v>
      </c>
      <c r="G3517" s="12" t="s">
        <v>55</v>
      </c>
      <c r="H3517" s="12" t="str">
        <f aca="false">INDEX(Customers!$I$2:$I$901,MATCH(B3517,Customers!$A$2:$A$901,0))</f>
        <v>New</v>
      </c>
      <c r="I3517" s="12" t="str">
        <f aca="false">INDEX(Customers!$G$2:$G$901,MATCH(B3517,Customers!$A$2:$A$901,0))</f>
        <v>East</v>
      </c>
      <c r="J3517" s="12" t="str">
        <f aca="false">INDEX(Stores!$D$2:$D$18,MATCH(C3517,Stores!$A$2:$A$18,0))</f>
        <v>Online</v>
      </c>
      <c r="K3517" s="16" t="n">
        <f aca="false">SUMIF(OrderItems!$B$2:$B$6683,A3517,OrderItems!$J$2:$J$6683)</f>
        <v>5127</v>
      </c>
      <c r="L3517" s="16" t="n">
        <f aca="false">SUMIF(OrderItems!$B$2:$B$6683,A3517,OrderItems!$K$2:$K$6683)</f>
        <v>3540.72</v>
      </c>
      <c r="M3517" s="16" t="n">
        <f aca="false">K3517-L3517</f>
        <v>1586.28</v>
      </c>
      <c r="N3517" s="12" t="n">
        <f aca="false">COUNTIF(OrderItems!$B$2:$B$6683,A3517)</f>
        <v>1</v>
      </c>
    </row>
    <row r="3518" customFormat="false" ht="15" hidden="false" customHeight="false" outlineLevel="0" collapsed="false">
      <c r="A3518" s="12" t="n">
        <v>3517</v>
      </c>
      <c r="B3518" s="12" t="n">
        <v>897</v>
      </c>
      <c r="C3518" s="12" t="n">
        <v>17</v>
      </c>
      <c r="D3518" s="18" t="n">
        <v>45446</v>
      </c>
      <c r="E3518" s="12" t="s">
        <v>44</v>
      </c>
      <c r="F3518" s="12" t="s">
        <v>2293</v>
      </c>
      <c r="G3518" s="12" t="s">
        <v>55</v>
      </c>
      <c r="H3518" s="12" t="str">
        <f aca="false">INDEX(Customers!$I$2:$I$901,MATCH(B3518,Customers!$A$2:$A$901,0))</f>
        <v>New</v>
      </c>
      <c r="I3518" s="12" t="str">
        <f aca="false">INDEX(Customers!$G$2:$G$901,MATCH(B3518,Customers!$A$2:$A$901,0))</f>
        <v>East</v>
      </c>
      <c r="J3518" s="12" t="str">
        <f aca="false">INDEX(Stores!$D$2:$D$18,MATCH(C3518,Stores!$A$2:$A$18,0))</f>
        <v>Online</v>
      </c>
      <c r="K3518" s="16" t="n">
        <f aca="false">SUMIF(OrderItems!$B$2:$B$6683,A3518,OrderItems!$J$2:$J$6683)</f>
        <v>1229</v>
      </c>
      <c r="L3518" s="16" t="n">
        <f aca="false">SUMIF(OrderItems!$B$2:$B$6683,A3518,OrderItems!$K$2:$K$6683)</f>
        <v>719.48</v>
      </c>
      <c r="M3518" s="16" t="n">
        <f aca="false">K3518-L3518</f>
        <v>509.52</v>
      </c>
      <c r="N3518" s="12" t="n">
        <f aca="false">COUNTIF(OrderItems!$B$2:$B$6683,A3518)</f>
        <v>1</v>
      </c>
    </row>
    <row r="3519" customFormat="false" ht="15" hidden="false" customHeight="false" outlineLevel="0" collapsed="false">
      <c r="A3519" s="12" t="n">
        <v>3518</v>
      </c>
      <c r="B3519" s="12" t="n">
        <v>897</v>
      </c>
      <c r="C3519" s="12" t="n">
        <v>17</v>
      </c>
      <c r="D3519" s="18" t="n">
        <v>45641</v>
      </c>
      <c r="E3519" s="12" t="s">
        <v>44</v>
      </c>
      <c r="F3519" s="12" t="s">
        <v>2295</v>
      </c>
      <c r="G3519" s="12" t="s">
        <v>55</v>
      </c>
      <c r="H3519" s="12" t="str">
        <f aca="false">INDEX(Customers!$I$2:$I$901,MATCH(B3519,Customers!$A$2:$A$901,0))</f>
        <v>New</v>
      </c>
      <c r="I3519" s="12" t="str">
        <f aca="false">INDEX(Customers!$G$2:$G$901,MATCH(B3519,Customers!$A$2:$A$901,0))</f>
        <v>East</v>
      </c>
      <c r="J3519" s="12" t="str">
        <f aca="false">INDEX(Stores!$D$2:$D$18,MATCH(C3519,Stores!$A$2:$A$18,0))</f>
        <v>Online</v>
      </c>
      <c r="K3519" s="16" t="n">
        <f aca="false">SUMIF(OrderItems!$B$2:$B$6683,A3519,OrderItems!$J$2:$J$6683)</f>
        <v>2212.55</v>
      </c>
      <c r="L3519" s="16" t="n">
        <f aca="false">SUMIF(OrderItems!$B$2:$B$6683,A3519,OrderItems!$K$2:$K$6683)</f>
        <v>1451.6</v>
      </c>
      <c r="M3519" s="16" t="n">
        <f aca="false">K3519-L3519</f>
        <v>760.95</v>
      </c>
      <c r="N3519" s="12" t="n">
        <f aca="false">COUNTIF(OrderItems!$B$2:$B$6683,A3519)</f>
        <v>1</v>
      </c>
    </row>
    <row r="3520" customFormat="false" ht="15" hidden="false" customHeight="false" outlineLevel="0" collapsed="false">
      <c r="A3520" s="12" t="n">
        <v>3519</v>
      </c>
      <c r="B3520" s="12" t="n">
        <v>898</v>
      </c>
      <c r="C3520" s="12" t="n">
        <v>12</v>
      </c>
      <c r="D3520" s="18" t="n">
        <v>45360</v>
      </c>
      <c r="E3520" s="12" t="s">
        <v>49</v>
      </c>
      <c r="F3520" s="12" t="s">
        <v>2293</v>
      </c>
      <c r="G3520" s="12" t="s">
        <v>55</v>
      </c>
      <c r="H3520" s="12" t="str">
        <f aca="false">INDEX(Customers!$I$2:$I$901,MATCH(B3520,Customers!$A$2:$A$901,0))</f>
        <v>New</v>
      </c>
      <c r="I3520" s="12" t="str">
        <f aca="false">INDEX(Customers!$G$2:$G$901,MATCH(B3520,Customers!$A$2:$A$901,0))</f>
        <v>South</v>
      </c>
      <c r="J3520" s="12" t="str">
        <f aca="false">INDEX(Stores!$D$2:$D$18,MATCH(C3520,Stores!$A$2:$A$18,0))</f>
        <v>West</v>
      </c>
      <c r="K3520" s="16" t="n">
        <f aca="false">SUMIF(OrderItems!$B$2:$B$6683,A3520,OrderItems!$J$2:$J$6683)</f>
        <v>9487.1</v>
      </c>
      <c r="L3520" s="16" t="n">
        <f aca="false">SUMIF(OrderItems!$B$2:$B$6683,A3520,OrderItems!$K$2:$K$6683)</f>
        <v>6380.39</v>
      </c>
      <c r="M3520" s="16" t="n">
        <f aca="false">K3520-L3520</f>
        <v>3106.71</v>
      </c>
      <c r="N3520" s="12" t="n">
        <f aca="false">COUNTIF(OrderItems!$B$2:$B$6683,A3520)</f>
        <v>4</v>
      </c>
    </row>
    <row r="3521" customFormat="false" ht="15" hidden="false" customHeight="false" outlineLevel="0" collapsed="false">
      <c r="A3521" s="12" t="n">
        <v>3520</v>
      </c>
      <c r="B3521" s="12" t="n">
        <v>898</v>
      </c>
      <c r="C3521" s="12" t="n">
        <v>17</v>
      </c>
      <c r="D3521" s="18" t="n">
        <v>45649</v>
      </c>
      <c r="E3521" s="12" t="s">
        <v>44</v>
      </c>
      <c r="F3521" s="12" t="s">
        <v>2292</v>
      </c>
      <c r="G3521" s="12" t="s">
        <v>55</v>
      </c>
      <c r="H3521" s="12" t="str">
        <f aca="false">INDEX(Customers!$I$2:$I$901,MATCH(B3521,Customers!$A$2:$A$901,0))</f>
        <v>New</v>
      </c>
      <c r="I3521" s="12" t="str">
        <f aca="false">INDEX(Customers!$G$2:$G$901,MATCH(B3521,Customers!$A$2:$A$901,0))</f>
        <v>South</v>
      </c>
      <c r="J3521" s="12" t="str">
        <f aca="false">INDEX(Stores!$D$2:$D$18,MATCH(C3521,Stores!$A$2:$A$18,0))</f>
        <v>Online</v>
      </c>
      <c r="K3521" s="16" t="n">
        <f aca="false">SUMIF(OrderItems!$B$2:$B$6683,A3521,OrderItems!$J$2:$J$6683)</f>
        <v>119</v>
      </c>
      <c r="L3521" s="16" t="n">
        <f aca="false">SUMIF(OrderItems!$B$2:$B$6683,A3521,OrderItems!$K$2:$K$6683)</f>
        <v>68.21</v>
      </c>
      <c r="M3521" s="16" t="n">
        <f aca="false">K3521-L3521</f>
        <v>50.79</v>
      </c>
      <c r="N3521" s="12" t="n">
        <f aca="false">COUNTIF(OrderItems!$B$2:$B$6683,A3521)</f>
        <v>1</v>
      </c>
    </row>
    <row r="3522" customFormat="false" ht="15" hidden="false" customHeight="false" outlineLevel="0" collapsed="false">
      <c r="A3522" s="12" t="n">
        <v>3521</v>
      </c>
      <c r="B3522" s="12" t="n">
        <v>898</v>
      </c>
      <c r="C3522" s="12" t="n">
        <v>17</v>
      </c>
      <c r="D3522" s="18" t="n">
        <v>45692</v>
      </c>
      <c r="E3522" s="12" t="s">
        <v>44</v>
      </c>
      <c r="F3522" s="12" t="s">
        <v>2295</v>
      </c>
      <c r="G3522" s="12" t="s">
        <v>55</v>
      </c>
      <c r="H3522" s="12" t="str">
        <f aca="false">INDEX(Customers!$I$2:$I$901,MATCH(B3522,Customers!$A$2:$A$901,0))</f>
        <v>New</v>
      </c>
      <c r="I3522" s="12" t="str">
        <f aca="false">INDEX(Customers!$G$2:$G$901,MATCH(B3522,Customers!$A$2:$A$901,0))</f>
        <v>South</v>
      </c>
      <c r="J3522" s="12" t="str">
        <f aca="false">INDEX(Stores!$D$2:$D$18,MATCH(C3522,Stores!$A$2:$A$18,0))</f>
        <v>Online</v>
      </c>
      <c r="K3522" s="16" t="n">
        <f aca="false">SUMIF(OrderItems!$B$2:$B$6683,A3522,OrderItems!$J$2:$J$6683)</f>
        <v>4840.15</v>
      </c>
      <c r="L3522" s="16" t="n">
        <f aca="false">SUMIF(OrderItems!$B$2:$B$6683,A3522,OrderItems!$K$2:$K$6683)</f>
        <v>3875.53</v>
      </c>
      <c r="M3522" s="16" t="n">
        <f aca="false">K3522-L3522</f>
        <v>964.62</v>
      </c>
      <c r="N3522" s="12" t="n">
        <f aca="false">COUNTIF(OrderItems!$B$2:$B$6683,A3522)</f>
        <v>2</v>
      </c>
    </row>
    <row r="3523" customFormat="false" ht="15" hidden="false" customHeight="false" outlineLevel="0" collapsed="false">
      <c r="A3523" s="12" t="n">
        <v>3522</v>
      </c>
      <c r="B3523" s="12" t="n">
        <v>898</v>
      </c>
      <c r="C3523" s="12" t="n">
        <v>17</v>
      </c>
      <c r="D3523" s="18" t="n">
        <v>45849</v>
      </c>
      <c r="E3523" s="12" t="s">
        <v>44</v>
      </c>
      <c r="F3523" s="12" t="s">
        <v>2293</v>
      </c>
      <c r="G3523" s="12" t="s">
        <v>55</v>
      </c>
      <c r="H3523" s="12" t="str">
        <f aca="false">INDEX(Customers!$I$2:$I$901,MATCH(B3523,Customers!$A$2:$A$901,0))</f>
        <v>New</v>
      </c>
      <c r="I3523" s="12" t="str">
        <f aca="false">INDEX(Customers!$G$2:$G$901,MATCH(B3523,Customers!$A$2:$A$901,0))</f>
        <v>South</v>
      </c>
      <c r="J3523" s="12" t="str">
        <f aca="false">INDEX(Stores!$D$2:$D$18,MATCH(C3523,Stores!$A$2:$A$18,0))</f>
        <v>Online</v>
      </c>
      <c r="K3523" s="16" t="n">
        <f aca="false">SUMIF(OrderItems!$B$2:$B$6683,A3523,OrderItems!$J$2:$J$6683)</f>
        <v>3659</v>
      </c>
      <c r="L3523" s="16" t="n">
        <f aca="false">SUMIF(OrderItems!$B$2:$B$6683,A3523,OrderItems!$K$2:$K$6683)</f>
        <v>2545.94</v>
      </c>
      <c r="M3523" s="16" t="n">
        <f aca="false">K3523-L3523</f>
        <v>1113.06</v>
      </c>
      <c r="N3523" s="12" t="n">
        <f aca="false">COUNTIF(OrderItems!$B$2:$B$6683,A3523)</f>
        <v>1</v>
      </c>
    </row>
    <row r="3524" customFormat="false" ht="15" hidden="false" customHeight="false" outlineLevel="0" collapsed="false">
      <c r="A3524" s="12" t="n">
        <v>3523</v>
      </c>
      <c r="B3524" s="12" t="n">
        <v>900</v>
      </c>
      <c r="C3524" s="12" t="n">
        <v>17</v>
      </c>
      <c r="D3524" s="18" t="n">
        <v>45491</v>
      </c>
      <c r="E3524" s="12" t="s">
        <v>44</v>
      </c>
      <c r="F3524" s="12" t="s">
        <v>2292</v>
      </c>
      <c r="G3524" s="12" t="s">
        <v>55</v>
      </c>
      <c r="H3524" s="12" t="str">
        <f aca="false">INDEX(Customers!$I$2:$I$901,MATCH(B3524,Customers!$A$2:$A$901,0))</f>
        <v>New</v>
      </c>
      <c r="I3524" s="12" t="str">
        <f aca="false">INDEX(Customers!$G$2:$G$901,MATCH(B3524,Customers!$A$2:$A$901,0))</f>
        <v>East</v>
      </c>
      <c r="J3524" s="12" t="str">
        <f aca="false">INDEX(Stores!$D$2:$D$18,MATCH(C3524,Stores!$A$2:$A$18,0))</f>
        <v>Online</v>
      </c>
      <c r="K3524" s="16" t="n">
        <f aca="false">SUMIF(OrderItems!$B$2:$B$6683,A3524,OrderItems!$J$2:$J$6683)</f>
        <v>5523.8</v>
      </c>
      <c r="L3524" s="16" t="n">
        <f aca="false">SUMIF(OrderItems!$B$2:$B$6683,A3524,OrderItems!$K$2:$K$6683)</f>
        <v>3788.28</v>
      </c>
      <c r="M3524" s="16" t="n">
        <f aca="false">K3524-L3524</f>
        <v>1735.52</v>
      </c>
      <c r="N3524" s="12" t="n">
        <f aca="false">COUNTIF(OrderItems!$B$2:$B$6683,A3524)</f>
        <v>4</v>
      </c>
    </row>
    <row r="3525" customFormat="false" ht="15" hidden="false" customHeight="false" outlineLevel="0" collapsed="false">
      <c r="A3525" s="12" t="n">
        <v>3524</v>
      </c>
      <c r="B3525" s="12" t="n">
        <v>900</v>
      </c>
      <c r="C3525" s="12" t="n">
        <v>17</v>
      </c>
      <c r="D3525" s="18" t="n">
        <v>45616</v>
      </c>
      <c r="E3525" s="12" t="s">
        <v>44</v>
      </c>
      <c r="F3525" s="12" t="s">
        <v>2292</v>
      </c>
      <c r="G3525" s="12" t="s">
        <v>55</v>
      </c>
      <c r="H3525" s="12" t="str">
        <f aca="false">INDEX(Customers!$I$2:$I$901,MATCH(B3525,Customers!$A$2:$A$901,0))</f>
        <v>New</v>
      </c>
      <c r="I3525" s="12" t="str">
        <f aca="false">INDEX(Customers!$G$2:$G$901,MATCH(B3525,Customers!$A$2:$A$901,0))</f>
        <v>East</v>
      </c>
      <c r="J3525" s="12" t="str">
        <f aca="false">INDEX(Stores!$D$2:$D$18,MATCH(C3525,Stores!$A$2:$A$18,0))</f>
        <v>Online</v>
      </c>
      <c r="K3525" s="16" t="n">
        <f aca="false">SUMIF(OrderItems!$B$2:$B$6683,A3525,OrderItems!$J$2:$J$6683)</f>
        <v>3789.55</v>
      </c>
      <c r="L3525" s="16" t="n">
        <f aca="false">SUMIF(OrderItems!$B$2:$B$6683,A3525,OrderItems!$K$2:$K$6683)</f>
        <v>2305.24</v>
      </c>
      <c r="M3525" s="16" t="n">
        <f aca="false">K3525-L3525</f>
        <v>1484.31</v>
      </c>
      <c r="N3525" s="12" t="n">
        <f aca="false">COUNTIF(OrderItems!$B$2:$B$6683,A3525)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2026-09-23T09:49:26Z</dcterms:created>
  <dc:creator>openpyxl</dc:creator>
  <dc:description/>
  <dc:language>en-US</dc:language>
  <cp:lastModifiedBy/>
  <dcterms:modified xsi:type="dcterms:W3CDTF">2026-09-23T09:49:50Z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